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180" windowHeight="8580" tabRatio="859" activeTab="2"/>
  </bookViews>
  <sheets>
    <sheet name="Info" sheetId="22" r:id="rId1"/>
    <sheet name="2009 ERT Refrig ARP UES" sheetId="20" r:id="rId2"/>
    <sheet name="2009 ERT Frzr ARP UES" sheetId="21" r:id="rId3"/>
    <sheet name="UEC Assumptions" sheetId="19" r:id="rId4"/>
    <sheet name="UES Multipliers" sheetId="15" r:id="rId5"/>
    <sheet name="Wtd Refrig All Spaces" sheetId="10" r:id="rId6"/>
    <sheet name="Wtd Refrig Cond Spaces" sheetId="17" r:id="rId7"/>
    <sheet name="Wtd Freezer All Spaces" sheetId="16" r:id="rId8"/>
    <sheet name="Wtd Freezer Cond Spaces" sheetId="18" r:id="rId9"/>
    <sheet name="Refrigerator Impacts" sheetId="4" r:id="rId10"/>
    <sheet name="Freezer Impacts" sheetId="7" r:id="rId11"/>
    <sheet name="0608ERT Sim Results" sheetId="5" r:id="rId12"/>
    <sheet name="Num Homes" sheetId="8" r:id="rId13"/>
    <sheet name="0405ARP Acquisitions" sheetId="3" r:id="rId14"/>
    <sheet name="2009 IOU Refrig Claims" sheetId="23" r:id="rId15"/>
    <sheet name="2009 IOU Frzr Claims" sheetId="24" r:id="rId16"/>
    <sheet name="Lookups" sheetId="6" r:id="rId17"/>
  </sheets>
  <definedNames>
    <definedName name="_xlnm._FilterDatabase" localSheetId="2" hidden="1">'2009 ERT Frzr ARP UES'!$A$2:$H$178</definedName>
    <definedName name="_xlnm._FilterDatabase" localSheetId="1" hidden="1">'2009 ERT Refrig ARP UES'!$A$2:$H$178</definedName>
    <definedName name="Appliance_Impacts">'0608ERT Sim Results'!$AD$6:$AM$797</definedName>
    <definedName name="DEER_HVAC">'Num Homes'!$K$160:$AK$176</definedName>
    <definedName name="ExWts_PG">'Num Homes'!$K$115</definedName>
    <definedName name="ExWts_SC">'Num Homes'!$T$115</definedName>
    <definedName name="ExWts_SD">'Num Homes'!$AC$115</definedName>
    <definedName name="Frzr_Mult_All">'UES Multipliers'!$S$5:$W$53</definedName>
    <definedName name="Frzr_Mult_Cond">'UES Multipliers'!$X$5:$AB$53</definedName>
    <definedName name="Frzr_Mult_Uncond">'UES Multipliers'!$AC$5:$AG$53</definedName>
    <definedName name="Frzr_Split">'0405ARP Acquisitions'!$AB$124</definedName>
    <definedName name="Frzr_Split_NoSvgs">'0405ARP Acquisitions'!$AB$125</definedName>
    <definedName name="L_HVACnames">Lookups!$B$2</definedName>
    <definedName name="PGE_DEER_HVAC">'Num Homes'!$K$160:$S$176</definedName>
    <definedName name="PGE_Frzr_Base_UEC">'UEC Assumptions'!$E$62</definedName>
    <definedName name="PGE_Frzr_Msr_UEC">'UEC Assumptions'!$E$64</definedName>
    <definedName name="PGE_Refrig_Base_UEC">'UEC Assumptions'!$E$24</definedName>
    <definedName name="PGE_Refrig_Msr_UEC">'UEC Assumptions'!$E$26</definedName>
    <definedName name="RASS_HVAC">'Num Homes'!$AU$159:$BC$177</definedName>
    <definedName name="Refrig_Mult_All">'UES Multipliers'!$D$5:$H$53</definedName>
    <definedName name="Refrig_Mult_Cond">'UES Multipliers'!$I$5:$M$53</definedName>
    <definedName name="Refrig_Mult_Uncond">'UES Multipliers'!$N$5:$R$53</definedName>
    <definedName name="Refrig_Split">'0405ARP Acquisitions'!$AB$88</definedName>
    <definedName name="Refrig_Split_NoSvgs">'0405ARP Acquisitions'!$AB$89</definedName>
    <definedName name="Rslt_ImpCodeArray">'0608ERT Sim Results'!$AD$6:$AD$880</definedName>
    <definedName name="Rslt_ImpCodeRef">'0608ERT Sim Results'!$AD$5</definedName>
    <definedName name="SCE_DEER_HVAC">'Num Homes'!$T$160:$AB$176</definedName>
    <definedName name="SCE_Freezer_UEC">'UEC Assumptions'!$B$137:$H$141</definedName>
    <definedName name="SCE_Frzr_Base_UEC_Sz">'UEC Assumptions'!$A$137:$H$141</definedName>
    <definedName name="SCE_Frzr_Msr_UEC">'UEC Assumptions'!$D$64</definedName>
    <definedName name="SCE_Part_Use">'UEC Assumptions'!$D$25</definedName>
    <definedName name="SCE_Refrig_Base_UEC_Sz">'UEC Assumptions'!$A$128:$H$132</definedName>
    <definedName name="SCE_Refrig_Msr_UEC">'UEC Assumptions'!$D$26</definedName>
    <definedName name="SCE_Refrig_UEC">'UEC Assumptions'!$B$128:$H$132</definedName>
    <definedName name="SDGE_DEER_HVAC">'Num Homes'!$AC$160:$AK$176</definedName>
    <definedName name="SDGE_Frzr_Base_UEC">'UEC Assumptions'!$F$62</definedName>
    <definedName name="SDGE_Frzr_Msr_UEC">'UEC Assumptions'!$F$64</definedName>
    <definedName name="SDGE_Refrig_Base_UEC">'UEC Assumptions'!$F$24</definedName>
    <definedName name="SDGE_Refrig_Msr_UEC">'UEC Assumptions'!$F$26</definedName>
    <definedName name="Unc_Frac">'Num Homes'!$D$161</definedName>
    <definedName name="Weights_All_Spaces">'Num Homes'!$BD$160:$DH$176</definedName>
    <definedName name="Weights_Cond_Spaces">'Num Homes'!$DI$160:$FJ$176</definedName>
    <definedName name="Wtd_Refrig_All_Spaces" localSheetId="7">'Wtd Freezer All Spaces'!$F$9:$AH$152</definedName>
    <definedName name="Wtd_Refrig_All_Spaces" localSheetId="8">'Wtd Freezer Cond Spaces'!$F$9:$AC$152</definedName>
    <definedName name="Wtd_Refrig_All_Spaces" localSheetId="6">'Wtd Refrig Cond Spaces'!$F$9:$AC$152</definedName>
    <definedName name="Wtd_Refrig_All_Spaces">'Wtd Refrig All Spaces'!$F$9:$AH$152</definedName>
  </definedNames>
  <calcPr calcId="125725"/>
</workbook>
</file>

<file path=xl/calcChain.xml><?xml version="1.0" encoding="utf-8"?>
<calcChain xmlns="http://schemas.openxmlformats.org/spreadsheetml/2006/main">
  <c r="C20" i="24"/>
  <c r="C19"/>
  <c r="AB124" i="3"/>
  <c r="V99"/>
  <c r="U99"/>
  <c r="V98"/>
  <c r="U98"/>
  <c r="V97"/>
  <c r="U97"/>
  <c r="V96"/>
  <c r="U96"/>
  <c r="V94"/>
  <c r="U94"/>
  <c r="V93"/>
  <c r="U93"/>
  <c r="V92"/>
  <c r="U92"/>
  <c r="V91"/>
  <c r="V101" s="1"/>
  <c r="U91"/>
  <c r="U101" s="1"/>
  <c r="F79"/>
  <c r="F78"/>
  <c r="V77"/>
  <c r="U77"/>
  <c r="F77"/>
  <c r="V76"/>
  <c r="U76"/>
  <c r="F76"/>
  <c r="V75"/>
  <c r="U75"/>
  <c r="V74"/>
  <c r="U74"/>
  <c r="V72"/>
  <c r="U72"/>
  <c r="V71"/>
  <c r="U71"/>
  <c r="V70"/>
  <c r="U70"/>
  <c r="V69"/>
  <c r="V79" s="1"/>
  <c r="U69"/>
  <c r="U79" s="1"/>
  <c r="AS195" i="8"/>
  <c r="AR195"/>
  <c r="AQ195"/>
  <c r="AP195"/>
  <c r="AO195"/>
  <c r="AN195"/>
  <c r="AJ195"/>
  <c r="AI195"/>
  <c r="AH195"/>
  <c r="AG195"/>
  <c r="AF195"/>
  <c r="AE195"/>
  <c r="AA195"/>
  <c r="Z195"/>
  <c r="Y195"/>
  <c r="X195"/>
  <c r="W195"/>
  <c r="V195"/>
  <c r="R195"/>
  <c r="Q195"/>
  <c r="P195"/>
  <c r="O195"/>
  <c r="N195"/>
  <c r="M195"/>
  <c r="I195"/>
  <c r="H195"/>
  <c r="G195"/>
  <c r="F195"/>
  <c r="E195"/>
  <c r="D195"/>
  <c r="AS194"/>
  <c r="AR194"/>
  <c r="AQ194"/>
  <c r="AP194"/>
  <c r="AO194"/>
  <c r="AN194"/>
  <c r="AJ194"/>
  <c r="AI194"/>
  <c r="AH194"/>
  <c r="AG194"/>
  <c r="AF194"/>
  <c r="AE194"/>
  <c r="AA194"/>
  <c r="Z194"/>
  <c r="Y194"/>
  <c r="X194"/>
  <c r="W194"/>
  <c r="V194"/>
  <c r="R194"/>
  <c r="Q194"/>
  <c r="P194"/>
  <c r="O194"/>
  <c r="N194"/>
  <c r="M194"/>
  <c r="I194"/>
  <c r="H194"/>
  <c r="G194"/>
  <c r="F194"/>
  <c r="E194"/>
  <c r="D194"/>
  <c r="AS193"/>
  <c r="AR193"/>
  <c r="AQ193"/>
  <c r="AP193"/>
  <c r="AO193"/>
  <c r="AN193"/>
  <c r="AJ193"/>
  <c r="AI193"/>
  <c r="AH193"/>
  <c r="AG193"/>
  <c r="AF193"/>
  <c r="AE193"/>
  <c r="AA193"/>
  <c r="Z193"/>
  <c r="Y193"/>
  <c r="X193"/>
  <c r="W193"/>
  <c r="V193"/>
  <c r="R193"/>
  <c r="Q193"/>
  <c r="P193"/>
  <c r="O193"/>
  <c r="N193"/>
  <c r="M193"/>
  <c r="I193"/>
  <c r="H193"/>
  <c r="G193"/>
  <c r="F193"/>
  <c r="E193"/>
  <c r="D193"/>
  <c r="AS192"/>
  <c r="AR192"/>
  <c r="AQ192"/>
  <c r="AP192"/>
  <c r="AO192"/>
  <c r="AN192"/>
  <c r="AJ192"/>
  <c r="AI192"/>
  <c r="AH192"/>
  <c r="AG192"/>
  <c r="AF192"/>
  <c r="AE192"/>
  <c r="AA192"/>
  <c r="Z192"/>
  <c r="Y192"/>
  <c r="X192"/>
  <c r="W192"/>
  <c r="V192"/>
  <c r="R192"/>
  <c r="Q192"/>
  <c r="P192"/>
  <c r="O192"/>
  <c r="N192"/>
  <c r="M192"/>
  <c r="I192"/>
  <c r="H192"/>
  <c r="G192"/>
  <c r="F192"/>
  <c r="E192"/>
  <c r="D192"/>
  <c r="AS191"/>
  <c r="AR191"/>
  <c r="AQ191"/>
  <c r="AP191"/>
  <c r="AO191"/>
  <c r="AN191"/>
  <c r="AJ191"/>
  <c r="AI191"/>
  <c r="AH191"/>
  <c r="AG191"/>
  <c r="AF191"/>
  <c r="AE191"/>
  <c r="AA191"/>
  <c r="Z191"/>
  <c r="Y191"/>
  <c r="X191"/>
  <c r="W191"/>
  <c r="V191"/>
  <c r="R191"/>
  <c r="Q191"/>
  <c r="P191"/>
  <c r="O191"/>
  <c r="N191"/>
  <c r="M191"/>
  <c r="I191"/>
  <c r="H191"/>
  <c r="G191"/>
  <c r="F191"/>
  <c r="E191"/>
  <c r="D191"/>
  <c r="AS190"/>
  <c r="AR190"/>
  <c r="AQ190"/>
  <c r="AP190"/>
  <c r="AO190"/>
  <c r="AN190"/>
  <c r="AJ190"/>
  <c r="AI190"/>
  <c r="AH190"/>
  <c r="AG190"/>
  <c r="AF190"/>
  <c r="AE190"/>
  <c r="AA190"/>
  <c r="Z190"/>
  <c r="Y190"/>
  <c r="X190"/>
  <c r="W190"/>
  <c r="V190"/>
  <c r="R190"/>
  <c r="Q190"/>
  <c r="P190"/>
  <c r="O190"/>
  <c r="N190"/>
  <c r="M190"/>
  <c r="I190"/>
  <c r="H190"/>
  <c r="G190"/>
  <c r="F190"/>
  <c r="E190"/>
  <c r="D190"/>
  <c r="AS189"/>
  <c r="AR189"/>
  <c r="AQ189"/>
  <c r="AP189"/>
  <c r="AO189"/>
  <c r="AN189"/>
  <c r="AJ189"/>
  <c r="AI189"/>
  <c r="AH189"/>
  <c r="AG189"/>
  <c r="AF189"/>
  <c r="AE189"/>
  <c r="AA189"/>
  <c r="Z189"/>
  <c r="Y189"/>
  <c r="X189"/>
  <c r="W189"/>
  <c r="V189"/>
  <c r="R189"/>
  <c r="Q189"/>
  <c r="P189"/>
  <c r="O189"/>
  <c r="N189"/>
  <c r="M189"/>
  <c r="I189"/>
  <c r="H189"/>
  <c r="G189"/>
  <c r="F189"/>
  <c r="E189"/>
  <c r="D189"/>
  <c r="AS188"/>
  <c r="AR188"/>
  <c r="AQ188"/>
  <c r="AP188"/>
  <c r="AO188"/>
  <c r="AN188"/>
  <c r="AJ188"/>
  <c r="AI188"/>
  <c r="AH188"/>
  <c r="AG188"/>
  <c r="AF188"/>
  <c r="AE188"/>
  <c r="AA188"/>
  <c r="Z188"/>
  <c r="Y188"/>
  <c r="X188"/>
  <c r="W188"/>
  <c r="V188"/>
  <c r="R188"/>
  <c r="Q188"/>
  <c r="P188"/>
  <c r="O188"/>
  <c r="N188"/>
  <c r="M188"/>
  <c r="I188"/>
  <c r="H188"/>
  <c r="G188"/>
  <c r="F188"/>
  <c r="E188"/>
  <c r="D188"/>
  <c r="AS187"/>
  <c r="AR187"/>
  <c r="AQ187"/>
  <c r="AP187"/>
  <c r="AO187"/>
  <c r="AN187"/>
  <c r="AJ187"/>
  <c r="AI187"/>
  <c r="AH187"/>
  <c r="AG187"/>
  <c r="AF187"/>
  <c r="AE187"/>
  <c r="AA187"/>
  <c r="Z187"/>
  <c r="Y187"/>
  <c r="X187"/>
  <c r="W187"/>
  <c r="V187"/>
  <c r="R187"/>
  <c r="Q187"/>
  <c r="P187"/>
  <c r="O187"/>
  <c r="N187"/>
  <c r="M187"/>
  <c r="I187"/>
  <c r="H187"/>
  <c r="G187"/>
  <c r="F187"/>
  <c r="E187"/>
  <c r="D187"/>
  <c r="AS186"/>
  <c r="AR186"/>
  <c r="AQ186"/>
  <c r="AP186"/>
  <c r="AO186"/>
  <c r="AN186"/>
  <c r="AJ186"/>
  <c r="AI186"/>
  <c r="AH186"/>
  <c r="AG186"/>
  <c r="AF186"/>
  <c r="AE186"/>
  <c r="AA186"/>
  <c r="Z186"/>
  <c r="Y186"/>
  <c r="X186"/>
  <c r="W186"/>
  <c r="V186"/>
  <c r="R186"/>
  <c r="Q186"/>
  <c r="P186"/>
  <c r="O186"/>
  <c r="N186"/>
  <c r="M186"/>
  <c r="I186"/>
  <c r="H186"/>
  <c r="G186"/>
  <c r="F186"/>
  <c r="E186"/>
  <c r="D186"/>
  <c r="AS185"/>
  <c r="AR185"/>
  <c r="AQ185"/>
  <c r="AP185"/>
  <c r="AO185"/>
  <c r="AN185"/>
  <c r="AJ185"/>
  <c r="AI185"/>
  <c r="AH185"/>
  <c r="AG185"/>
  <c r="AF185"/>
  <c r="AE185"/>
  <c r="AA185"/>
  <c r="Z185"/>
  <c r="Y185"/>
  <c r="X185"/>
  <c r="W185"/>
  <c r="V185"/>
  <c r="R185"/>
  <c r="Q185"/>
  <c r="P185"/>
  <c r="O185"/>
  <c r="N185"/>
  <c r="M185"/>
  <c r="I185"/>
  <c r="H185"/>
  <c r="G185"/>
  <c r="F185"/>
  <c r="E185"/>
  <c r="D185"/>
  <c r="AS184"/>
  <c r="AR184"/>
  <c r="AQ184"/>
  <c r="AP184"/>
  <c r="AO184"/>
  <c r="AN184"/>
  <c r="AJ184"/>
  <c r="AI184"/>
  <c r="AH184"/>
  <c r="AG184"/>
  <c r="AF184"/>
  <c r="AE184"/>
  <c r="AA184"/>
  <c r="Z184"/>
  <c r="Y184"/>
  <c r="X184"/>
  <c r="W184"/>
  <c r="V184"/>
  <c r="R184"/>
  <c r="Q184"/>
  <c r="P184"/>
  <c r="O184"/>
  <c r="N184"/>
  <c r="M184"/>
  <c r="I184"/>
  <c r="H184"/>
  <c r="G184"/>
  <c r="F184"/>
  <c r="E184"/>
  <c r="D184"/>
  <c r="AS183"/>
  <c r="AR183"/>
  <c r="AQ183"/>
  <c r="AP183"/>
  <c r="AO183"/>
  <c r="AN183"/>
  <c r="AJ183"/>
  <c r="AI183"/>
  <c r="AH183"/>
  <c r="AG183"/>
  <c r="AF183"/>
  <c r="AE183"/>
  <c r="AA183"/>
  <c r="Z183"/>
  <c r="Y183"/>
  <c r="X183"/>
  <c r="W183"/>
  <c r="V183"/>
  <c r="R183"/>
  <c r="Q183"/>
  <c r="P183"/>
  <c r="O183"/>
  <c r="N183"/>
  <c r="M183"/>
  <c r="I183"/>
  <c r="H183"/>
  <c r="G183"/>
  <c r="F183"/>
  <c r="E183"/>
  <c r="D183"/>
  <c r="AS182"/>
  <c r="AR182"/>
  <c r="AQ182"/>
  <c r="AP182"/>
  <c r="AO182"/>
  <c r="AN182"/>
  <c r="AJ182"/>
  <c r="AI182"/>
  <c r="AH182"/>
  <c r="AG182"/>
  <c r="AF182"/>
  <c r="AE182"/>
  <c r="AA182"/>
  <c r="Z182"/>
  <c r="Y182"/>
  <c r="X182"/>
  <c r="W182"/>
  <c r="V182"/>
  <c r="R182"/>
  <c r="Q182"/>
  <c r="P182"/>
  <c r="O182"/>
  <c r="N182"/>
  <c r="M182"/>
  <c r="I182"/>
  <c r="H182"/>
  <c r="G182"/>
  <c r="F182"/>
  <c r="E182"/>
  <c r="D182"/>
  <c r="AS181"/>
  <c r="AR181"/>
  <c r="AQ181"/>
  <c r="AP181"/>
  <c r="AO181"/>
  <c r="AN181"/>
  <c r="AJ181"/>
  <c r="AI181"/>
  <c r="AH181"/>
  <c r="AG181"/>
  <c r="AF181"/>
  <c r="AE181"/>
  <c r="AA181"/>
  <c r="Z181"/>
  <c r="Y181"/>
  <c r="X181"/>
  <c r="W181"/>
  <c r="V181"/>
  <c r="R181"/>
  <c r="Q181"/>
  <c r="P181"/>
  <c r="O181"/>
  <c r="N181"/>
  <c r="M181"/>
  <c r="I181"/>
  <c r="H181"/>
  <c r="G181"/>
  <c r="F181"/>
  <c r="E181"/>
  <c r="D181"/>
  <c r="AS180"/>
  <c r="AR180"/>
  <c r="AQ180"/>
  <c r="AP180"/>
  <c r="AO180"/>
  <c r="AN180"/>
  <c r="AJ180"/>
  <c r="AI180"/>
  <c r="AH180"/>
  <c r="AG180"/>
  <c r="AF180"/>
  <c r="AE180"/>
  <c r="AA180"/>
  <c r="Z180"/>
  <c r="Y180"/>
  <c r="X180"/>
  <c r="W180"/>
  <c r="V180"/>
  <c r="R180"/>
  <c r="Q180"/>
  <c r="P180"/>
  <c r="O180"/>
  <c r="N180"/>
  <c r="M180"/>
  <c r="I180"/>
  <c r="H180"/>
  <c r="G180"/>
  <c r="F180"/>
  <c r="E180"/>
  <c r="D180"/>
  <c r="AS179"/>
  <c r="AR179"/>
  <c r="AQ179"/>
  <c r="AP179"/>
  <c r="AO179"/>
  <c r="AN179"/>
  <c r="AJ179"/>
  <c r="AI179"/>
  <c r="AH179"/>
  <c r="AG179"/>
  <c r="AF179"/>
  <c r="AE179"/>
  <c r="AA179"/>
  <c r="Z179"/>
  <c r="Y179"/>
  <c r="X179"/>
  <c r="W179"/>
  <c r="V179"/>
  <c r="R179"/>
  <c r="Q179"/>
  <c r="P179"/>
  <c r="O179"/>
  <c r="N179"/>
  <c r="M179"/>
  <c r="I179"/>
  <c r="H179"/>
  <c r="G179"/>
  <c r="F179"/>
  <c r="E179"/>
  <c r="D179"/>
  <c r="BC161"/>
  <c r="BC162" s="1"/>
  <c r="BC163" s="1"/>
  <c r="BC164" s="1"/>
  <c r="BC165" s="1"/>
  <c r="BC166" s="1"/>
  <c r="BC167" s="1"/>
  <c r="BC168" s="1"/>
  <c r="BC169" s="1"/>
  <c r="BC170" s="1"/>
  <c r="BC171" s="1"/>
  <c r="BC172" s="1"/>
  <c r="BC173" s="1"/>
  <c r="BC174" s="1"/>
  <c r="BC175" s="1"/>
  <c r="BC176" s="1"/>
  <c r="BB161"/>
  <c r="BB162" s="1"/>
  <c r="BB163" s="1"/>
  <c r="BB164" s="1"/>
  <c r="BB165" s="1"/>
  <c r="BB166" s="1"/>
  <c r="BB167" s="1"/>
  <c r="BB168" s="1"/>
  <c r="BB169" s="1"/>
  <c r="BB170" s="1"/>
  <c r="BB171" s="1"/>
  <c r="BB172" s="1"/>
  <c r="BB173" s="1"/>
  <c r="BB174" s="1"/>
  <c r="BB175" s="1"/>
  <c r="BB176" s="1"/>
  <c r="BA161"/>
  <c r="BA162" s="1"/>
  <c r="BA163" s="1"/>
  <c r="BA164" s="1"/>
  <c r="BA165" s="1"/>
  <c r="BA166" s="1"/>
  <c r="BA167" s="1"/>
  <c r="BA168" s="1"/>
  <c r="BA169" s="1"/>
  <c r="BA170" s="1"/>
  <c r="BA171" s="1"/>
  <c r="BA172" s="1"/>
  <c r="BA173" s="1"/>
  <c r="BA174" s="1"/>
  <c r="BA175" s="1"/>
  <c r="BA176" s="1"/>
  <c r="AW16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V16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U161"/>
  <c r="AU162" s="1"/>
  <c r="AU163" s="1"/>
  <c r="AU164" s="1"/>
  <c r="AU165" s="1"/>
  <c r="AU166" s="1"/>
  <c r="AU167" s="1"/>
  <c r="AU168" s="1"/>
  <c r="AU169" s="1"/>
  <c r="AU170" s="1"/>
  <c r="AU171" s="1"/>
  <c r="AU172" s="1"/>
  <c r="AU173" s="1"/>
  <c r="AU174" s="1"/>
  <c r="AU175" s="1"/>
  <c r="AU176" s="1"/>
  <c r="DI160"/>
  <c r="BD160"/>
  <c r="DT157"/>
  <c r="DZ157" s="1"/>
  <c r="EF157" s="1"/>
  <c r="EL157" s="1"/>
  <c r="ER157" s="1"/>
  <c r="EX157" s="1"/>
  <c r="FD157" s="1"/>
  <c r="FJ157" s="1"/>
  <c r="DS157"/>
  <c r="DY157" s="1"/>
  <c r="EE157" s="1"/>
  <c r="EK157" s="1"/>
  <c r="EQ157" s="1"/>
  <c r="EW157" s="1"/>
  <c r="FC157" s="1"/>
  <c r="FI157" s="1"/>
  <c r="DR157"/>
  <c r="DX157" s="1"/>
  <c r="ED157" s="1"/>
  <c r="EJ157" s="1"/>
  <c r="EP157" s="1"/>
  <c r="EV157" s="1"/>
  <c r="FB157" s="1"/>
  <c r="FH157" s="1"/>
  <c r="DQ157"/>
  <c r="DW157" s="1"/>
  <c r="EC157" s="1"/>
  <c r="EI157" s="1"/>
  <c r="EO157" s="1"/>
  <c r="EU157" s="1"/>
  <c r="FA157" s="1"/>
  <c r="FG157" s="1"/>
  <c r="DP157"/>
  <c r="DV157" s="1"/>
  <c r="EB157" s="1"/>
  <c r="EH157" s="1"/>
  <c r="EN157" s="1"/>
  <c r="ET157" s="1"/>
  <c r="EZ157" s="1"/>
  <c r="FF157" s="1"/>
  <c r="DO157"/>
  <c r="DU157" s="1"/>
  <c r="EA157" s="1"/>
  <c r="CO157"/>
  <c r="DH157" s="1"/>
  <c r="CB157"/>
  <c r="CU157" s="1"/>
  <c r="CA157"/>
  <c r="CT157" s="1"/>
  <c r="BZ157"/>
  <c r="CS157" s="1"/>
  <c r="BY157"/>
  <c r="CR157" s="1"/>
  <c r="BX157"/>
  <c r="CQ157" s="1"/>
  <c r="BW157"/>
  <c r="BW160" s="1"/>
  <c r="BO157"/>
  <c r="CH157" s="1"/>
  <c r="DA157" s="1"/>
  <c r="BN157"/>
  <c r="CG157" s="1"/>
  <c r="CZ157" s="1"/>
  <c r="BM157"/>
  <c r="CF157" s="1"/>
  <c r="CY157" s="1"/>
  <c r="BL157"/>
  <c r="CE157" s="1"/>
  <c r="CX157" s="1"/>
  <c r="BK157"/>
  <c r="CD157" s="1"/>
  <c r="CW157" s="1"/>
  <c r="BJ157"/>
  <c r="CC157" s="1"/>
  <c r="CV157" s="1"/>
  <c r="FF156"/>
  <c r="FG156" s="1"/>
  <c r="FH156" s="1"/>
  <c r="FI156" s="1"/>
  <c r="FJ156" s="1"/>
  <c r="EZ156"/>
  <c r="FA156" s="1"/>
  <c r="FB156" s="1"/>
  <c r="FC156" s="1"/>
  <c r="FD156" s="1"/>
  <c r="ET156"/>
  <c r="EU156" s="1"/>
  <c r="EV156" s="1"/>
  <c r="EW156" s="1"/>
  <c r="EX156" s="1"/>
  <c r="EN156"/>
  <c r="EO156" s="1"/>
  <c r="EP156" s="1"/>
  <c r="EQ156" s="1"/>
  <c r="ER156" s="1"/>
  <c r="EH156"/>
  <c r="EI156" s="1"/>
  <c r="EJ156" s="1"/>
  <c r="EK156" s="1"/>
  <c r="EL156" s="1"/>
  <c r="EB156"/>
  <c r="EC156" s="1"/>
  <c r="ED156" s="1"/>
  <c r="EE156" s="1"/>
  <c r="EF156" s="1"/>
  <c r="DV156"/>
  <c r="DW156" s="1"/>
  <c r="DX156" s="1"/>
  <c r="DY156" s="1"/>
  <c r="DZ156" s="1"/>
  <c r="DP156"/>
  <c r="DQ156" s="1"/>
  <c r="DR156" s="1"/>
  <c r="DS156" s="1"/>
  <c r="DT156" s="1"/>
  <c r="DJ156"/>
  <c r="DK156" s="1"/>
  <c r="DL156" s="1"/>
  <c r="DM156" s="1"/>
  <c r="DN156" s="1"/>
  <c r="DC156"/>
  <c r="DD156" s="1"/>
  <c r="DE156" s="1"/>
  <c r="DF156" s="1"/>
  <c r="DG156" s="1"/>
  <c r="CW156"/>
  <c r="CX156" s="1"/>
  <c r="CY156" s="1"/>
  <c r="CZ156" s="1"/>
  <c r="DA156" s="1"/>
  <c r="CQ156"/>
  <c r="CR156" s="1"/>
  <c r="CS156" s="1"/>
  <c r="CT156" s="1"/>
  <c r="CU156" s="1"/>
  <c r="CJ156"/>
  <c r="CK156" s="1"/>
  <c r="CL156" s="1"/>
  <c r="CM156" s="1"/>
  <c r="CN156" s="1"/>
  <c r="CD156"/>
  <c r="CE156" s="1"/>
  <c r="CF156" s="1"/>
  <c r="CG156" s="1"/>
  <c r="CH156" s="1"/>
  <c r="BX156"/>
  <c r="BY156" s="1"/>
  <c r="BZ156" s="1"/>
  <c r="CA156" s="1"/>
  <c r="CB156" s="1"/>
  <c r="BQ156"/>
  <c r="BR156" s="1"/>
  <c r="BS156" s="1"/>
  <c r="BT156" s="1"/>
  <c r="BU156" s="1"/>
  <c r="BK156"/>
  <c r="BL156" s="1"/>
  <c r="BM156" s="1"/>
  <c r="BN156" s="1"/>
  <c r="BO156" s="1"/>
  <c r="BE156"/>
  <c r="BF156" s="1"/>
  <c r="BG156" s="1"/>
  <c r="BH156" s="1"/>
  <c r="BI156" s="1"/>
  <c r="ET155"/>
  <c r="ET160" s="1"/>
  <c r="EB155"/>
  <c r="EB160" s="1"/>
  <c r="DJ155"/>
  <c r="DJ160" s="1"/>
  <c r="CQ155"/>
  <c r="CQ160" s="1"/>
  <c r="BX155"/>
  <c r="BX160" s="1"/>
  <c r="BE155"/>
  <c r="BE160" s="1"/>
  <c r="BK153"/>
  <c r="BM153" s="1"/>
  <c r="AW153"/>
  <c r="BK152"/>
  <c r="BM152" s="1"/>
  <c r="AW152"/>
  <c r="AZ161" s="1"/>
  <c r="AZ162" s="1"/>
  <c r="AZ163" s="1"/>
  <c r="AZ164" s="1"/>
  <c r="AZ165" s="1"/>
  <c r="AZ166" s="1"/>
  <c r="AZ167" s="1"/>
  <c r="AZ168" s="1"/>
  <c r="AZ169" s="1"/>
  <c r="AZ170" s="1"/>
  <c r="AZ171" s="1"/>
  <c r="AZ172" s="1"/>
  <c r="AZ173" s="1"/>
  <c r="AZ174" s="1"/>
  <c r="AZ175" s="1"/>
  <c r="AZ176" s="1"/>
  <c r="BK151"/>
  <c r="BM151" s="1"/>
  <c r="AW15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BK150"/>
  <c r="BM150" s="1"/>
  <c r="AW150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B136"/>
  <c r="AL115"/>
  <c r="B115"/>
  <c r="AS104"/>
  <c r="AR104"/>
  <c r="AQ104"/>
  <c r="AP104"/>
  <c r="AO104"/>
  <c r="AN104"/>
  <c r="AJ104"/>
  <c r="AI104"/>
  <c r="AH104"/>
  <c r="AG104"/>
  <c r="AF104"/>
  <c r="AE104"/>
  <c r="AA104"/>
  <c r="Z104"/>
  <c r="Y104"/>
  <c r="X104"/>
  <c r="W104"/>
  <c r="V104"/>
  <c r="R104"/>
  <c r="Q104"/>
  <c r="P104"/>
  <c r="O104"/>
  <c r="N104"/>
  <c r="M104"/>
  <c r="I104"/>
  <c r="H104"/>
  <c r="G104"/>
  <c r="F104"/>
  <c r="E104"/>
  <c r="D104"/>
  <c r="AS103"/>
  <c r="AR103"/>
  <c r="AQ103"/>
  <c r="AP103"/>
  <c r="AO103"/>
  <c r="AN103"/>
  <c r="AJ103"/>
  <c r="AI103"/>
  <c r="AH103"/>
  <c r="AG103"/>
  <c r="AF103"/>
  <c r="AE103"/>
  <c r="AA103"/>
  <c r="Z103"/>
  <c r="Y103"/>
  <c r="X103"/>
  <c r="W103"/>
  <c r="V103"/>
  <c r="R103"/>
  <c r="Q103"/>
  <c r="P103"/>
  <c r="O103"/>
  <c r="N103"/>
  <c r="M103"/>
  <c r="I103"/>
  <c r="H103"/>
  <c r="G103"/>
  <c r="F103"/>
  <c r="E103"/>
  <c r="D103"/>
  <c r="AS102"/>
  <c r="AR102"/>
  <c r="AQ102"/>
  <c r="AP102"/>
  <c r="AO102"/>
  <c r="AN102"/>
  <c r="AJ102"/>
  <c r="AI102"/>
  <c r="AH102"/>
  <c r="AG102"/>
  <c r="AF102"/>
  <c r="AE102"/>
  <c r="AA102"/>
  <c r="Z102"/>
  <c r="Y102"/>
  <c r="X102"/>
  <c r="W102"/>
  <c r="V102"/>
  <c r="R102"/>
  <c r="Q102"/>
  <c r="P102"/>
  <c r="O102"/>
  <c r="N102"/>
  <c r="M102"/>
  <c r="I102"/>
  <c r="H102"/>
  <c r="G102"/>
  <c r="F102"/>
  <c r="E102"/>
  <c r="D102"/>
  <c r="AS101"/>
  <c r="AR101"/>
  <c r="AQ101"/>
  <c r="AP101"/>
  <c r="AO101"/>
  <c r="AN101"/>
  <c r="AJ101"/>
  <c r="AI101"/>
  <c r="AH101"/>
  <c r="AG101"/>
  <c r="AF101"/>
  <c r="AE101"/>
  <c r="AA101"/>
  <c r="Z101"/>
  <c r="Y101"/>
  <c r="X101"/>
  <c r="W101"/>
  <c r="V101"/>
  <c r="R101"/>
  <c r="Q101"/>
  <c r="P101"/>
  <c r="O101"/>
  <c r="N101"/>
  <c r="M101"/>
  <c r="I101"/>
  <c r="H101"/>
  <c r="G101"/>
  <c r="F101"/>
  <c r="E101"/>
  <c r="D101"/>
  <c r="AS100"/>
  <c r="AR100"/>
  <c r="AQ100"/>
  <c r="AP100"/>
  <c r="AO100"/>
  <c r="AN100"/>
  <c r="AJ100"/>
  <c r="AI100"/>
  <c r="AH100"/>
  <c r="AG100"/>
  <c r="AF100"/>
  <c r="AE100"/>
  <c r="AA100"/>
  <c r="Z100"/>
  <c r="Y100"/>
  <c r="X100"/>
  <c r="W100"/>
  <c r="V100"/>
  <c r="R100"/>
  <c r="Q100"/>
  <c r="P100"/>
  <c r="O100"/>
  <c r="N100"/>
  <c r="M100"/>
  <c r="I100"/>
  <c r="H100"/>
  <c r="G100"/>
  <c r="F100"/>
  <c r="E100"/>
  <c r="D100"/>
  <c r="AS99"/>
  <c r="AR99"/>
  <c r="AQ99"/>
  <c r="AP99"/>
  <c r="AO99"/>
  <c r="AN99"/>
  <c r="AJ99"/>
  <c r="AI99"/>
  <c r="AH99"/>
  <c r="AG99"/>
  <c r="AF99"/>
  <c r="AE99"/>
  <c r="AA99"/>
  <c r="Z99"/>
  <c r="Y99"/>
  <c r="X99"/>
  <c r="W99"/>
  <c r="V99"/>
  <c r="R99"/>
  <c r="Q99"/>
  <c r="P99"/>
  <c r="O99"/>
  <c r="N99"/>
  <c r="M99"/>
  <c r="I99"/>
  <c r="H99"/>
  <c r="G99"/>
  <c r="F99"/>
  <c r="E99"/>
  <c r="D99"/>
  <c r="AS98"/>
  <c r="AR98"/>
  <c r="AQ98"/>
  <c r="AP98"/>
  <c r="AO98"/>
  <c r="AN98"/>
  <c r="AJ98"/>
  <c r="AI98"/>
  <c r="AH98"/>
  <c r="AG98"/>
  <c r="AF98"/>
  <c r="AE98"/>
  <c r="AA98"/>
  <c r="Z98"/>
  <c r="Y98"/>
  <c r="X98"/>
  <c r="W98"/>
  <c r="V98"/>
  <c r="R98"/>
  <c r="Q98"/>
  <c r="P98"/>
  <c r="O98"/>
  <c r="N98"/>
  <c r="M98"/>
  <c r="I98"/>
  <c r="H98"/>
  <c r="G98"/>
  <c r="F98"/>
  <c r="E98"/>
  <c r="D98"/>
  <c r="AS97"/>
  <c r="AR97"/>
  <c r="AQ97"/>
  <c r="AP97"/>
  <c r="AO97"/>
  <c r="AN97"/>
  <c r="AJ97"/>
  <c r="AI97"/>
  <c r="AH97"/>
  <c r="AG97"/>
  <c r="AF97"/>
  <c r="AE97"/>
  <c r="AA97"/>
  <c r="Z97"/>
  <c r="Y97"/>
  <c r="X97"/>
  <c r="W97"/>
  <c r="V97"/>
  <c r="R97"/>
  <c r="Q97"/>
  <c r="P97"/>
  <c r="O97"/>
  <c r="N97"/>
  <c r="M97"/>
  <c r="I97"/>
  <c r="H97"/>
  <c r="G97"/>
  <c r="F97"/>
  <c r="E97"/>
  <c r="D97"/>
  <c r="AS96"/>
  <c r="AR96"/>
  <c r="AQ96"/>
  <c r="AP96"/>
  <c r="AO96"/>
  <c r="AN96"/>
  <c r="AJ96"/>
  <c r="AI96"/>
  <c r="AH96"/>
  <c r="AG96"/>
  <c r="AF96"/>
  <c r="AE96"/>
  <c r="AA96"/>
  <c r="Z96"/>
  <c r="Y96"/>
  <c r="X96"/>
  <c r="W96"/>
  <c r="V96"/>
  <c r="R96"/>
  <c r="Q96"/>
  <c r="P96"/>
  <c r="O96"/>
  <c r="N96"/>
  <c r="M96"/>
  <c r="I96"/>
  <c r="H96"/>
  <c r="G96"/>
  <c r="F96"/>
  <c r="E96"/>
  <c r="D96"/>
  <c r="AS95"/>
  <c r="AR95"/>
  <c r="AQ95"/>
  <c r="AP95"/>
  <c r="AO95"/>
  <c r="AN95"/>
  <c r="AJ95"/>
  <c r="AI95"/>
  <c r="AH95"/>
  <c r="AG95"/>
  <c r="AF95"/>
  <c r="AE95"/>
  <c r="AA95"/>
  <c r="Z95"/>
  <c r="Y95"/>
  <c r="X95"/>
  <c r="W95"/>
  <c r="V95"/>
  <c r="R95"/>
  <c r="Q95"/>
  <c r="P95"/>
  <c r="O95"/>
  <c r="N95"/>
  <c r="M95"/>
  <c r="I95"/>
  <c r="H95"/>
  <c r="G95"/>
  <c r="F95"/>
  <c r="E95"/>
  <c r="D95"/>
  <c r="AS94"/>
  <c r="AR94"/>
  <c r="AQ94"/>
  <c r="AP94"/>
  <c r="AO94"/>
  <c r="AN94"/>
  <c r="AJ94"/>
  <c r="AI94"/>
  <c r="AH94"/>
  <c r="AG94"/>
  <c r="AF94"/>
  <c r="AE94"/>
  <c r="AA94"/>
  <c r="Z94"/>
  <c r="Y94"/>
  <c r="X94"/>
  <c r="W94"/>
  <c r="V94"/>
  <c r="R94"/>
  <c r="Q94"/>
  <c r="P94"/>
  <c r="O94"/>
  <c r="N94"/>
  <c r="M94"/>
  <c r="I94"/>
  <c r="H94"/>
  <c r="G94"/>
  <c r="F94"/>
  <c r="E94"/>
  <c r="D94"/>
  <c r="AS93"/>
  <c r="AR93"/>
  <c r="AQ93"/>
  <c r="AP93"/>
  <c r="AO93"/>
  <c r="AN93"/>
  <c r="AJ93"/>
  <c r="AI93"/>
  <c r="AH93"/>
  <c r="AG93"/>
  <c r="AF93"/>
  <c r="AE93"/>
  <c r="AA93"/>
  <c r="Z93"/>
  <c r="Y93"/>
  <c r="X93"/>
  <c r="W93"/>
  <c r="V93"/>
  <c r="R93"/>
  <c r="Q93"/>
  <c r="P93"/>
  <c r="O93"/>
  <c r="N93"/>
  <c r="M93"/>
  <c r="I93"/>
  <c r="H93"/>
  <c r="G93"/>
  <c r="F93"/>
  <c r="E93"/>
  <c r="D93"/>
  <c r="AS92"/>
  <c r="AR92"/>
  <c r="AQ92"/>
  <c r="AP92"/>
  <c r="AO92"/>
  <c r="AN92"/>
  <c r="AJ92"/>
  <c r="AI92"/>
  <c r="AH92"/>
  <c r="AG92"/>
  <c r="AF92"/>
  <c r="AE92"/>
  <c r="AA92"/>
  <c r="Z92"/>
  <c r="Y92"/>
  <c r="X92"/>
  <c r="W92"/>
  <c r="V92"/>
  <c r="R92"/>
  <c r="Q92"/>
  <c r="P92"/>
  <c r="O92"/>
  <c r="N92"/>
  <c r="M92"/>
  <c r="I92"/>
  <c r="H92"/>
  <c r="G92"/>
  <c r="F92"/>
  <c r="E92"/>
  <c r="D92"/>
  <c r="AS91"/>
  <c r="AR91"/>
  <c r="AQ91"/>
  <c r="AP91"/>
  <c r="AO91"/>
  <c r="AN91"/>
  <c r="AJ91"/>
  <c r="AI91"/>
  <c r="AH91"/>
  <c r="AG91"/>
  <c r="AF91"/>
  <c r="AE91"/>
  <c r="AA91"/>
  <c r="Z91"/>
  <c r="Y91"/>
  <c r="X91"/>
  <c r="W91"/>
  <c r="V91"/>
  <c r="R91"/>
  <c r="Q91"/>
  <c r="P91"/>
  <c r="O91"/>
  <c r="N91"/>
  <c r="M91"/>
  <c r="I91"/>
  <c r="H91"/>
  <c r="G91"/>
  <c r="F91"/>
  <c r="E91"/>
  <c r="D91"/>
  <c r="AS90"/>
  <c r="AR90"/>
  <c r="AQ90"/>
  <c r="AP90"/>
  <c r="AO90"/>
  <c r="AN90"/>
  <c r="AJ90"/>
  <c r="AI90"/>
  <c r="AH90"/>
  <c r="AG90"/>
  <c r="AF90"/>
  <c r="AE90"/>
  <c r="AA90"/>
  <c r="Z90"/>
  <c r="Y90"/>
  <c r="X90"/>
  <c r="W90"/>
  <c r="V90"/>
  <c r="R90"/>
  <c r="Q90"/>
  <c r="P90"/>
  <c r="O90"/>
  <c r="N90"/>
  <c r="M90"/>
  <c r="I90"/>
  <c r="H90"/>
  <c r="G90"/>
  <c r="F90"/>
  <c r="E90"/>
  <c r="D90"/>
  <c r="AS89"/>
  <c r="AR89"/>
  <c r="AQ89"/>
  <c r="AP89"/>
  <c r="AO89"/>
  <c r="AN89"/>
  <c r="AJ89"/>
  <c r="AI89"/>
  <c r="AH89"/>
  <c r="AG89"/>
  <c r="AF89"/>
  <c r="AE89"/>
  <c r="AA89"/>
  <c r="Z89"/>
  <c r="Y89"/>
  <c r="X89"/>
  <c r="W89"/>
  <c r="V89"/>
  <c r="R89"/>
  <c r="Q89"/>
  <c r="P89"/>
  <c r="O89"/>
  <c r="N89"/>
  <c r="M89"/>
  <c r="I89"/>
  <c r="H89"/>
  <c r="G89"/>
  <c r="F89"/>
  <c r="E89"/>
  <c r="D89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C3"/>
  <c r="D3" s="1"/>
  <c r="E3" s="1"/>
  <c r="F3" s="1"/>
  <c r="G3" s="1"/>
  <c r="H3" s="1"/>
  <c r="I3" s="1"/>
  <c r="J3" s="1"/>
  <c r="K3" s="1"/>
  <c r="L3" s="1"/>
  <c r="M3" s="1"/>
  <c r="N3" s="1"/>
  <c r="O3" s="1"/>
  <c r="P3" s="1"/>
  <c r="Q3" s="1"/>
  <c r="R3" s="1"/>
  <c r="S3" s="1"/>
  <c r="T3" s="1"/>
  <c r="U3" s="1"/>
  <c r="V3" s="1"/>
  <c r="W3" s="1"/>
  <c r="X3" s="1"/>
  <c r="Y3" s="1"/>
  <c r="Z3" s="1"/>
  <c r="AA3" s="1"/>
  <c r="AB3" s="1"/>
  <c r="AC3" s="1"/>
  <c r="AD3" s="1"/>
  <c r="AE3" s="1"/>
  <c r="AF3" s="1"/>
  <c r="AG3" s="1"/>
  <c r="AH3" s="1"/>
  <c r="AI3" s="1"/>
  <c r="AJ3" s="1"/>
  <c r="AK3" s="1"/>
  <c r="AL3" s="1"/>
  <c r="AM3" s="1"/>
  <c r="AN3" s="1"/>
  <c r="AO3" s="1"/>
  <c r="AP3" s="1"/>
  <c r="AQ3" s="1"/>
  <c r="AR3" s="1"/>
  <c r="AS3" s="1"/>
  <c r="AA797" i="5"/>
  <c r="AJ797" s="1"/>
  <c r="Y797"/>
  <c r="X797"/>
  <c r="W797"/>
  <c r="K797"/>
  <c r="AB797" s="1"/>
  <c r="AA796"/>
  <c r="AJ796" s="1"/>
  <c r="Y796"/>
  <c r="X796"/>
  <c r="W796"/>
  <c r="K796"/>
  <c r="AB796" s="1"/>
  <c r="AA795"/>
  <c r="AJ795" s="1"/>
  <c r="Y795"/>
  <c r="X795"/>
  <c r="W795"/>
  <c r="K795"/>
  <c r="AB795" s="1"/>
  <c r="AA794"/>
  <c r="AJ794" s="1"/>
  <c r="Y794"/>
  <c r="X794"/>
  <c r="W794"/>
  <c r="K794"/>
  <c r="AB794" s="1"/>
  <c r="AA793"/>
  <c r="AJ793" s="1"/>
  <c r="Y793"/>
  <c r="X793"/>
  <c r="W793"/>
  <c r="K793"/>
  <c r="AB793" s="1"/>
  <c r="AA792"/>
  <c r="AJ792" s="1"/>
  <c r="Y792"/>
  <c r="X792"/>
  <c r="W792"/>
  <c r="K792"/>
  <c r="AB792" s="1"/>
  <c r="AA791"/>
  <c r="AJ791" s="1"/>
  <c r="Y791"/>
  <c r="X791"/>
  <c r="W791"/>
  <c r="K791"/>
  <c r="AB791" s="1"/>
  <c r="AA790"/>
  <c r="AJ790" s="1"/>
  <c r="Y790"/>
  <c r="X790"/>
  <c r="W790"/>
  <c r="K790"/>
  <c r="AB790" s="1"/>
  <c r="AA789"/>
  <c r="Y789"/>
  <c r="X789"/>
  <c r="W789"/>
  <c r="K789"/>
  <c r="AB789" s="1"/>
  <c r="AA788"/>
  <c r="AJ788" s="1"/>
  <c r="Y788"/>
  <c r="X788"/>
  <c r="W788"/>
  <c r="K788"/>
  <c r="AB788" s="1"/>
  <c r="AA787"/>
  <c r="AJ787" s="1"/>
  <c r="Y787"/>
  <c r="X787"/>
  <c r="W787"/>
  <c r="K787"/>
  <c r="AB787" s="1"/>
  <c r="AA786"/>
  <c r="AJ786" s="1"/>
  <c r="Y786"/>
  <c r="X786"/>
  <c r="W786"/>
  <c r="K786"/>
  <c r="AB786" s="1"/>
  <c r="AA785"/>
  <c r="AJ785" s="1"/>
  <c r="Y785"/>
  <c r="X785"/>
  <c r="W785"/>
  <c r="K785"/>
  <c r="AB785" s="1"/>
  <c r="AA784"/>
  <c r="AJ784" s="1"/>
  <c r="Y784"/>
  <c r="X784"/>
  <c r="W784"/>
  <c r="K784"/>
  <c r="AB784" s="1"/>
  <c r="AA783"/>
  <c r="AJ783" s="1"/>
  <c r="Y783"/>
  <c r="X783"/>
  <c r="W783"/>
  <c r="K783"/>
  <c r="AB783" s="1"/>
  <c r="AA782"/>
  <c r="AJ782" s="1"/>
  <c r="Y782"/>
  <c r="X782"/>
  <c r="W782"/>
  <c r="K782"/>
  <c r="AB782" s="1"/>
  <c r="AA781"/>
  <c r="AJ781" s="1"/>
  <c r="Y781"/>
  <c r="X781"/>
  <c r="W781"/>
  <c r="K781"/>
  <c r="AB781" s="1"/>
  <c r="AA780"/>
  <c r="AJ780" s="1"/>
  <c r="Y780"/>
  <c r="X780"/>
  <c r="W780"/>
  <c r="K780"/>
  <c r="AB780" s="1"/>
  <c r="AA779"/>
  <c r="AJ779" s="1"/>
  <c r="Y779"/>
  <c r="X779"/>
  <c r="W779"/>
  <c r="K779"/>
  <c r="AB779" s="1"/>
  <c r="AA778"/>
  <c r="AJ778" s="1"/>
  <c r="Y778"/>
  <c r="X778"/>
  <c r="W778"/>
  <c r="K778"/>
  <c r="AB778" s="1"/>
  <c r="AA777"/>
  <c r="AJ777" s="1"/>
  <c r="Y777"/>
  <c r="X777"/>
  <c r="W777"/>
  <c r="K777"/>
  <c r="AB777" s="1"/>
  <c r="AA776"/>
  <c r="AJ776" s="1"/>
  <c r="Y776"/>
  <c r="X776"/>
  <c r="W776"/>
  <c r="K776"/>
  <c r="AB776" s="1"/>
  <c r="AA775"/>
  <c r="AJ775" s="1"/>
  <c r="Y775"/>
  <c r="X775"/>
  <c r="W775"/>
  <c r="K775"/>
  <c r="AB775" s="1"/>
  <c r="AA774"/>
  <c r="AJ774" s="1"/>
  <c r="Y774"/>
  <c r="X774"/>
  <c r="W774"/>
  <c r="K774"/>
  <c r="AB774" s="1"/>
  <c r="AA773"/>
  <c r="AJ773" s="1"/>
  <c r="Y773"/>
  <c r="X773"/>
  <c r="W773"/>
  <c r="K773"/>
  <c r="AB773" s="1"/>
  <c r="AA772"/>
  <c r="AJ772" s="1"/>
  <c r="Y772"/>
  <c r="X772"/>
  <c r="W772"/>
  <c r="K772"/>
  <c r="AB772" s="1"/>
  <c r="AA771"/>
  <c r="AJ771" s="1"/>
  <c r="Y771"/>
  <c r="X771"/>
  <c r="W771"/>
  <c r="K771"/>
  <c r="AB771" s="1"/>
  <c r="AA770"/>
  <c r="AJ770" s="1"/>
  <c r="Y770"/>
  <c r="X770"/>
  <c r="W770"/>
  <c r="K770"/>
  <c r="AB770" s="1"/>
  <c r="AA769"/>
  <c r="AJ769" s="1"/>
  <c r="Y769"/>
  <c r="X769"/>
  <c r="W769"/>
  <c r="K769"/>
  <c r="AB769" s="1"/>
  <c r="AA768"/>
  <c r="AJ768" s="1"/>
  <c r="Y768"/>
  <c r="X768"/>
  <c r="W768"/>
  <c r="K768"/>
  <c r="AB768" s="1"/>
  <c r="AA767"/>
  <c r="AJ767" s="1"/>
  <c r="Y767"/>
  <c r="X767"/>
  <c r="W767"/>
  <c r="K767"/>
  <c r="AB767" s="1"/>
  <c r="AA766"/>
  <c r="AJ766" s="1"/>
  <c r="Y766"/>
  <c r="X766"/>
  <c r="W766"/>
  <c r="K766"/>
  <c r="AB766" s="1"/>
  <c r="AA765"/>
  <c r="AJ765" s="1"/>
  <c r="Y765"/>
  <c r="X765"/>
  <c r="W765"/>
  <c r="K765"/>
  <c r="AB765" s="1"/>
  <c r="AA764"/>
  <c r="AJ764" s="1"/>
  <c r="Y764"/>
  <c r="X764"/>
  <c r="W764"/>
  <c r="K764"/>
  <c r="AB764" s="1"/>
  <c r="AA763"/>
  <c r="AJ763" s="1"/>
  <c r="Y763"/>
  <c r="X763"/>
  <c r="W763"/>
  <c r="K763"/>
  <c r="AB763" s="1"/>
  <c r="AA762"/>
  <c r="AJ762" s="1"/>
  <c r="Y762"/>
  <c r="X762"/>
  <c r="W762"/>
  <c r="K762"/>
  <c r="AB762" s="1"/>
  <c r="AA761"/>
  <c r="AJ761" s="1"/>
  <c r="Y761"/>
  <c r="X761"/>
  <c r="W761"/>
  <c r="K761"/>
  <c r="AB761" s="1"/>
  <c r="AA760"/>
  <c r="AJ760" s="1"/>
  <c r="Y760"/>
  <c r="X760"/>
  <c r="W760"/>
  <c r="K760"/>
  <c r="AB760" s="1"/>
  <c r="AA759"/>
  <c r="AJ759" s="1"/>
  <c r="Y759"/>
  <c r="X759"/>
  <c r="W759"/>
  <c r="K759"/>
  <c r="AB759" s="1"/>
  <c r="AA758"/>
  <c r="AJ758" s="1"/>
  <c r="Y758"/>
  <c r="X758"/>
  <c r="W758"/>
  <c r="K758"/>
  <c r="AB758" s="1"/>
  <c r="AA757"/>
  <c r="AJ757" s="1"/>
  <c r="Y757"/>
  <c r="X757"/>
  <c r="W757"/>
  <c r="K757"/>
  <c r="AB757" s="1"/>
  <c r="AA756"/>
  <c r="AJ756" s="1"/>
  <c r="Y756"/>
  <c r="X756"/>
  <c r="W756"/>
  <c r="K756"/>
  <c r="AB756" s="1"/>
  <c r="AA755"/>
  <c r="AJ755" s="1"/>
  <c r="Y755"/>
  <c r="X755"/>
  <c r="W755"/>
  <c r="K755"/>
  <c r="AB755" s="1"/>
  <c r="AA754"/>
  <c r="AJ754" s="1"/>
  <c r="Y754"/>
  <c r="X754"/>
  <c r="W754"/>
  <c r="K754"/>
  <c r="AB754" s="1"/>
  <c r="AA753"/>
  <c r="AJ753" s="1"/>
  <c r="Y753"/>
  <c r="X753"/>
  <c r="W753"/>
  <c r="K753"/>
  <c r="AB753" s="1"/>
  <c r="AA752"/>
  <c r="AJ752" s="1"/>
  <c r="Y752"/>
  <c r="X752"/>
  <c r="W752"/>
  <c r="K752"/>
  <c r="AB752" s="1"/>
  <c r="AA751"/>
  <c r="AJ751" s="1"/>
  <c r="Y751"/>
  <c r="X751"/>
  <c r="W751"/>
  <c r="K751"/>
  <c r="AB751" s="1"/>
  <c r="AA750"/>
  <c r="AJ750" s="1"/>
  <c r="Y750"/>
  <c r="X750"/>
  <c r="W750"/>
  <c r="K750"/>
  <c r="AB750" s="1"/>
  <c r="AA749"/>
  <c r="AJ749" s="1"/>
  <c r="Y749"/>
  <c r="X749"/>
  <c r="W749"/>
  <c r="K749"/>
  <c r="AB749" s="1"/>
  <c r="AA748"/>
  <c r="AJ748" s="1"/>
  <c r="Y748"/>
  <c r="X748"/>
  <c r="W748"/>
  <c r="K748"/>
  <c r="AB748" s="1"/>
  <c r="AA747"/>
  <c r="AJ747" s="1"/>
  <c r="Y747"/>
  <c r="X747"/>
  <c r="W747"/>
  <c r="K747"/>
  <c r="AB747" s="1"/>
  <c r="AA746"/>
  <c r="AJ746" s="1"/>
  <c r="Y746"/>
  <c r="X746"/>
  <c r="W746"/>
  <c r="K746"/>
  <c r="AB746" s="1"/>
  <c r="AA745"/>
  <c r="AJ745" s="1"/>
  <c r="Y745"/>
  <c r="X745"/>
  <c r="W745"/>
  <c r="K745"/>
  <c r="AB745" s="1"/>
  <c r="AA744"/>
  <c r="AJ744" s="1"/>
  <c r="Y744"/>
  <c r="X744"/>
  <c r="W744"/>
  <c r="K744"/>
  <c r="AB744" s="1"/>
  <c r="AA743"/>
  <c r="AJ743" s="1"/>
  <c r="Y743"/>
  <c r="X743"/>
  <c r="W743"/>
  <c r="K743"/>
  <c r="AB743" s="1"/>
  <c r="AA742"/>
  <c r="AJ742" s="1"/>
  <c r="Y742"/>
  <c r="X742"/>
  <c r="W742"/>
  <c r="K742"/>
  <c r="AB742" s="1"/>
  <c r="AA741"/>
  <c r="AJ741" s="1"/>
  <c r="Y741"/>
  <c r="X741"/>
  <c r="W741"/>
  <c r="K741"/>
  <c r="AB741" s="1"/>
  <c r="AA740"/>
  <c r="AJ740" s="1"/>
  <c r="Y740"/>
  <c r="X740"/>
  <c r="W740"/>
  <c r="K740"/>
  <c r="AB740" s="1"/>
  <c r="AA739"/>
  <c r="AJ739" s="1"/>
  <c r="Y739"/>
  <c r="X739"/>
  <c r="W739"/>
  <c r="K739"/>
  <c r="AB739" s="1"/>
  <c r="AA738"/>
  <c r="AJ738" s="1"/>
  <c r="Y738"/>
  <c r="X738"/>
  <c r="W738"/>
  <c r="K738"/>
  <c r="AB738" s="1"/>
  <c r="AA737"/>
  <c r="AJ737" s="1"/>
  <c r="Y737"/>
  <c r="X737"/>
  <c r="W737"/>
  <c r="K737"/>
  <c r="AB737" s="1"/>
  <c r="AA736"/>
  <c r="AJ736" s="1"/>
  <c r="Y736"/>
  <c r="X736"/>
  <c r="W736"/>
  <c r="K736"/>
  <c r="AB736" s="1"/>
  <c r="AA735"/>
  <c r="AJ735" s="1"/>
  <c r="Y735"/>
  <c r="X735"/>
  <c r="W735"/>
  <c r="K735"/>
  <c r="AB735" s="1"/>
  <c r="AA734"/>
  <c r="AJ734" s="1"/>
  <c r="Y734"/>
  <c r="X734"/>
  <c r="W734"/>
  <c r="K734"/>
  <c r="AB734" s="1"/>
  <c r="AA733"/>
  <c r="AJ733" s="1"/>
  <c r="Y733"/>
  <c r="X733"/>
  <c r="W733"/>
  <c r="K733"/>
  <c r="AB733" s="1"/>
  <c r="AA732"/>
  <c r="AJ732" s="1"/>
  <c r="Y732"/>
  <c r="X732"/>
  <c r="W732"/>
  <c r="K732"/>
  <c r="AB732" s="1"/>
  <c r="AA731"/>
  <c r="AJ731" s="1"/>
  <c r="Y731"/>
  <c r="X731"/>
  <c r="W731"/>
  <c r="K731"/>
  <c r="AB731" s="1"/>
  <c r="AA730"/>
  <c r="AJ730" s="1"/>
  <c r="Y730"/>
  <c r="X730"/>
  <c r="W730"/>
  <c r="K730"/>
  <c r="AB730" s="1"/>
  <c r="AA729"/>
  <c r="AJ729" s="1"/>
  <c r="Y729"/>
  <c r="X729"/>
  <c r="W729"/>
  <c r="K729"/>
  <c r="AB729" s="1"/>
  <c r="AA728"/>
  <c r="AJ728" s="1"/>
  <c r="Y728"/>
  <c r="X728"/>
  <c r="W728"/>
  <c r="K728"/>
  <c r="AB728" s="1"/>
  <c r="AA727"/>
  <c r="AJ727" s="1"/>
  <c r="Y727"/>
  <c r="X727"/>
  <c r="W727"/>
  <c r="K727"/>
  <c r="AB727" s="1"/>
  <c r="AA726"/>
  <c r="AJ726" s="1"/>
  <c r="Y726"/>
  <c r="X726"/>
  <c r="W726"/>
  <c r="K726"/>
  <c r="AB726" s="1"/>
  <c r="AA725"/>
  <c r="AJ725" s="1"/>
  <c r="Y725"/>
  <c r="X725"/>
  <c r="W725"/>
  <c r="K725"/>
  <c r="AB725" s="1"/>
  <c r="AA724"/>
  <c r="AJ724" s="1"/>
  <c r="Y724"/>
  <c r="X724"/>
  <c r="W724"/>
  <c r="K724"/>
  <c r="AB724" s="1"/>
  <c r="AA723"/>
  <c r="AJ723" s="1"/>
  <c r="Y723"/>
  <c r="X723"/>
  <c r="W723"/>
  <c r="K723"/>
  <c r="AB723" s="1"/>
  <c r="AA722"/>
  <c r="AJ722" s="1"/>
  <c r="Y722"/>
  <c r="X722"/>
  <c r="W722"/>
  <c r="K722"/>
  <c r="AB722" s="1"/>
  <c r="AA721"/>
  <c r="AJ721" s="1"/>
  <c r="Y721"/>
  <c r="X721"/>
  <c r="W721"/>
  <c r="K721"/>
  <c r="AB721" s="1"/>
  <c r="AA720"/>
  <c r="AJ720" s="1"/>
  <c r="Y720"/>
  <c r="X720"/>
  <c r="W720"/>
  <c r="K720"/>
  <c r="AB720" s="1"/>
  <c r="AA719"/>
  <c r="AJ719" s="1"/>
  <c r="Y719"/>
  <c r="X719"/>
  <c r="W719"/>
  <c r="K719"/>
  <c r="AB719" s="1"/>
  <c r="AA718"/>
  <c r="AJ718" s="1"/>
  <c r="Y718"/>
  <c r="X718"/>
  <c r="W718"/>
  <c r="K718"/>
  <c r="AB718" s="1"/>
  <c r="AA717"/>
  <c r="AJ717" s="1"/>
  <c r="Y717"/>
  <c r="X717"/>
  <c r="W717"/>
  <c r="K717"/>
  <c r="AB717" s="1"/>
  <c r="AA716"/>
  <c r="AJ716" s="1"/>
  <c r="Y716"/>
  <c r="X716"/>
  <c r="W716"/>
  <c r="K716"/>
  <c r="AB716" s="1"/>
  <c r="AA715"/>
  <c r="AJ715" s="1"/>
  <c r="Y715"/>
  <c r="X715"/>
  <c r="W715"/>
  <c r="K715"/>
  <c r="AB715" s="1"/>
  <c r="AA714"/>
  <c r="AJ714" s="1"/>
  <c r="Y714"/>
  <c r="X714"/>
  <c r="W714"/>
  <c r="K714"/>
  <c r="AB714" s="1"/>
  <c r="AA713"/>
  <c r="AJ713" s="1"/>
  <c r="Y713"/>
  <c r="X713"/>
  <c r="W713"/>
  <c r="K713"/>
  <c r="AB713" s="1"/>
  <c r="AA712"/>
  <c r="AJ712" s="1"/>
  <c r="Y712"/>
  <c r="X712"/>
  <c r="W712"/>
  <c r="K712"/>
  <c r="AB712" s="1"/>
  <c r="AA711"/>
  <c r="AJ711" s="1"/>
  <c r="Y711"/>
  <c r="X711"/>
  <c r="W711"/>
  <c r="K711"/>
  <c r="AB711" s="1"/>
  <c r="AA710"/>
  <c r="AJ710" s="1"/>
  <c r="Y710"/>
  <c r="X710"/>
  <c r="W710"/>
  <c r="K710"/>
  <c r="AB710" s="1"/>
  <c r="AA709"/>
  <c r="AJ709" s="1"/>
  <c r="Y709"/>
  <c r="X709"/>
  <c r="W709"/>
  <c r="K709"/>
  <c r="AB709" s="1"/>
  <c r="AA708"/>
  <c r="AJ708" s="1"/>
  <c r="Y708"/>
  <c r="X708"/>
  <c r="W708"/>
  <c r="K708"/>
  <c r="AB708" s="1"/>
  <c r="AA707"/>
  <c r="AJ707" s="1"/>
  <c r="Y707"/>
  <c r="X707"/>
  <c r="W707"/>
  <c r="K707"/>
  <c r="AB707" s="1"/>
  <c r="AA706"/>
  <c r="AJ706" s="1"/>
  <c r="Y706"/>
  <c r="X706"/>
  <c r="W706"/>
  <c r="K706"/>
  <c r="AB706" s="1"/>
  <c r="AA705"/>
  <c r="AJ705" s="1"/>
  <c r="Y705"/>
  <c r="X705"/>
  <c r="W705"/>
  <c r="K705"/>
  <c r="AB705" s="1"/>
  <c r="AA704"/>
  <c r="AJ704" s="1"/>
  <c r="Y704"/>
  <c r="X704"/>
  <c r="W704"/>
  <c r="K704"/>
  <c r="AB704" s="1"/>
  <c r="AA703"/>
  <c r="AJ703" s="1"/>
  <c r="Y703"/>
  <c r="X703"/>
  <c r="W703"/>
  <c r="K703"/>
  <c r="AB703" s="1"/>
  <c r="AA702"/>
  <c r="AJ702" s="1"/>
  <c r="Y702"/>
  <c r="X702"/>
  <c r="W702"/>
  <c r="K702"/>
  <c r="AB702" s="1"/>
  <c r="AA701"/>
  <c r="AJ701" s="1"/>
  <c r="Y701"/>
  <c r="X701"/>
  <c r="W701"/>
  <c r="K701"/>
  <c r="AB701" s="1"/>
  <c r="AA700"/>
  <c r="AJ700" s="1"/>
  <c r="Y700"/>
  <c r="X700"/>
  <c r="W700"/>
  <c r="K700"/>
  <c r="AB700" s="1"/>
  <c r="AA699"/>
  <c r="AJ699" s="1"/>
  <c r="Y699"/>
  <c r="X699"/>
  <c r="W699"/>
  <c r="K699"/>
  <c r="AB699" s="1"/>
  <c r="AA698"/>
  <c r="AJ698" s="1"/>
  <c r="Y698"/>
  <c r="X698"/>
  <c r="W698"/>
  <c r="K698"/>
  <c r="AB698" s="1"/>
  <c r="AA697"/>
  <c r="AJ697" s="1"/>
  <c r="Y697"/>
  <c r="X697"/>
  <c r="W697"/>
  <c r="K697"/>
  <c r="AB697" s="1"/>
  <c r="AA696"/>
  <c r="AJ696" s="1"/>
  <c r="Y696"/>
  <c r="X696"/>
  <c r="W696"/>
  <c r="K696"/>
  <c r="AB696" s="1"/>
  <c r="AA695"/>
  <c r="AJ695" s="1"/>
  <c r="Y695"/>
  <c r="X695"/>
  <c r="W695"/>
  <c r="K695"/>
  <c r="AB695" s="1"/>
  <c r="AA694"/>
  <c r="AJ694" s="1"/>
  <c r="Y694"/>
  <c r="X694"/>
  <c r="W694"/>
  <c r="K694"/>
  <c r="AB694" s="1"/>
  <c r="AA693"/>
  <c r="AJ693" s="1"/>
  <c r="Y693"/>
  <c r="X693"/>
  <c r="W693"/>
  <c r="K693"/>
  <c r="AB693" s="1"/>
  <c r="AA692"/>
  <c r="AJ692" s="1"/>
  <c r="Y692"/>
  <c r="X692"/>
  <c r="W692"/>
  <c r="K692"/>
  <c r="AB692" s="1"/>
  <c r="AA691"/>
  <c r="AJ691" s="1"/>
  <c r="Y691"/>
  <c r="X691"/>
  <c r="W691"/>
  <c r="K691"/>
  <c r="AB691" s="1"/>
  <c r="AA690"/>
  <c r="AJ690" s="1"/>
  <c r="Y690"/>
  <c r="X690"/>
  <c r="W690"/>
  <c r="K690"/>
  <c r="AB690" s="1"/>
  <c r="AA689"/>
  <c r="AJ689" s="1"/>
  <c r="Y689"/>
  <c r="X689"/>
  <c r="W689"/>
  <c r="K689"/>
  <c r="AB689" s="1"/>
  <c r="AA688"/>
  <c r="AJ688" s="1"/>
  <c r="Y688"/>
  <c r="X688"/>
  <c r="W688"/>
  <c r="K688"/>
  <c r="AB688" s="1"/>
  <c r="AA687"/>
  <c r="AJ687" s="1"/>
  <c r="Y687"/>
  <c r="X687"/>
  <c r="W687"/>
  <c r="K687"/>
  <c r="AB687" s="1"/>
  <c r="AA686"/>
  <c r="AJ686" s="1"/>
  <c r="Y686"/>
  <c r="X686"/>
  <c r="W686"/>
  <c r="K686"/>
  <c r="AB686" s="1"/>
  <c r="AA685"/>
  <c r="AJ685" s="1"/>
  <c r="Y685"/>
  <c r="X685"/>
  <c r="W685"/>
  <c r="K685"/>
  <c r="AB685" s="1"/>
  <c r="AA684"/>
  <c r="AJ684" s="1"/>
  <c r="Y684"/>
  <c r="X684"/>
  <c r="W684"/>
  <c r="K684"/>
  <c r="AB684" s="1"/>
  <c r="AA683"/>
  <c r="AJ683" s="1"/>
  <c r="Y683"/>
  <c r="X683"/>
  <c r="W683"/>
  <c r="K683"/>
  <c r="AB683" s="1"/>
  <c r="AA682"/>
  <c r="AJ682" s="1"/>
  <c r="Y682"/>
  <c r="X682"/>
  <c r="W682"/>
  <c r="K682"/>
  <c r="AB682" s="1"/>
  <c r="AA681"/>
  <c r="AJ681" s="1"/>
  <c r="Y681"/>
  <c r="X681"/>
  <c r="W681"/>
  <c r="K681"/>
  <c r="AB681" s="1"/>
  <c r="AA680"/>
  <c r="AJ680" s="1"/>
  <c r="Y680"/>
  <c r="X680"/>
  <c r="W680"/>
  <c r="K680"/>
  <c r="AB680" s="1"/>
  <c r="AA679"/>
  <c r="AJ679" s="1"/>
  <c r="Y679"/>
  <c r="X679"/>
  <c r="W679"/>
  <c r="K679"/>
  <c r="AB679" s="1"/>
  <c r="AA678"/>
  <c r="AJ678" s="1"/>
  <c r="Y678"/>
  <c r="X678"/>
  <c r="W678"/>
  <c r="K678"/>
  <c r="AB678" s="1"/>
  <c r="AA677"/>
  <c r="AJ677" s="1"/>
  <c r="Y677"/>
  <c r="X677"/>
  <c r="W677"/>
  <c r="K677"/>
  <c r="AB677" s="1"/>
  <c r="AA676"/>
  <c r="AJ676" s="1"/>
  <c r="Y676"/>
  <c r="X676"/>
  <c r="W676"/>
  <c r="K676"/>
  <c r="AB676" s="1"/>
  <c r="AA675"/>
  <c r="AJ675" s="1"/>
  <c r="Y675"/>
  <c r="X675"/>
  <c r="W675"/>
  <c r="K675"/>
  <c r="AB675" s="1"/>
  <c r="AA674"/>
  <c r="AJ674" s="1"/>
  <c r="Y674"/>
  <c r="X674"/>
  <c r="W674"/>
  <c r="K674"/>
  <c r="AB674" s="1"/>
  <c r="AA673"/>
  <c r="AJ673" s="1"/>
  <c r="Y673"/>
  <c r="X673"/>
  <c r="W673"/>
  <c r="K673"/>
  <c r="AB673" s="1"/>
  <c r="AA672"/>
  <c r="AJ672" s="1"/>
  <c r="Y672"/>
  <c r="X672"/>
  <c r="W672"/>
  <c r="K672"/>
  <c r="AB672" s="1"/>
  <c r="AA671"/>
  <c r="AJ671" s="1"/>
  <c r="Y671"/>
  <c r="X671"/>
  <c r="W671"/>
  <c r="K671"/>
  <c r="AB671" s="1"/>
  <c r="AA670"/>
  <c r="AJ670" s="1"/>
  <c r="Y670"/>
  <c r="X670"/>
  <c r="W670"/>
  <c r="K670"/>
  <c r="AB670" s="1"/>
  <c r="AA669"/>
  <c r="AJ669" s="1"/>
  <c r="Y669"/>
  <c r="X669"/>
  <c r="W669"/>
  <c r="K669"/>
  <c r="AB669" s="1"/>
  <c r="AA668"/>
  <c r="AJ668" s="1"/>
  <c r="Y668"/>
  <c r="X668"/>
  <c r="W668"/>
  <c r="K668"/>
  <c r="AB668" s="1"/>
  <c r="AA667"/>
  <c r="AJ667" s="1"/>
  <c r="Y667"/>
  <c r="X667"/>
  <c r="W667"/>
  <c r="K667"/>
  <c r="AB667" s="1"/>
  <c r="AA666"/>
  <c r="AJ666" s="1"/>
  <c r="Y666"/>
  <c r="X666"/>
  <c r="W666"/>
  <c r="K666"/>
  <c r="AB666" s="1"/>
  <c r="AA665"/>
  <c r="AJ665" s="1"/>
  <c r="Y665"/>
  <c r="X665"/>
  <c r="W665"/>
  <c r="K665"/>
  <c r="AB665" s="1"/>
  <c r="AA664"/>
  <c r="AJ664" s="1"/>
  <c r="Y664"/>
  <c r="X664"/>
  <c r="W664"/>
  <c r="K664"/>
  <c r="AB664" s="1"/>
  <c r="AA663"/>
  <c r="AJ663" s="1"/>
  <c r="Y663"/>
  <c r="X663"/>
  <c r="W663"/>
  <c r="K663"/>
  <c r="AB663" s="1"/>
  <c r="AA662"/>
  <c r="AJ662" s="1"/>
  <c r="Y662"/>
  <c r="X662"/>
  <c r="W662"/>
  <c r="K662"/>
  <c r="AB662" s="1"/>
  <c r="AA661"/>
  <c r="AJ661" s="1"/>
  <c r="Y661"/>
  <c r="X661"/>
  <c r="W661"/>
  <c r="K661"/>
  <c r="AB661" s="1"/>
  <c r="AA660"/>
  <c r="AJ660" s="1"/>
  <c r="Y660"/>
  <c r="X660"/>
  <c r="W660"/>
  <c r="K660"/>
  <c r="AB660" s="1"/>
  <c r="AA659"/>
  <c r="AJ659" s="1"/>
  <c r="Y659"/>
  <c r="X659"/>
  <c r="W659"/>
  <c r="K659"/>
  <c r="AB659" s="1"/>
  <c r="AA658"/>
  <c r="AJ658" s="1"/>
  <c r="Y658"/>
  <c r="X658"/>
  <c r="W658"/>
  <c r="K658"/>
  <c r="AB658" s="1"/>
  <c r="AA657"/>
  <c r="AJ657" s="1"/>
  <c r="Y657"/>
  <c r="X657"/>
  <c r="W657"/>
  <c r="K657"/>
  <c r="AB657" s="1"/>
  <c r="AA656"/>
  <c r="AJ656" s="1"/>
  <c r="Y656"/>
  <c r="X656"/>
  <c r="W656"/>
  <c r="K656"/>
  <c r="AB656" s="1"/>
  <c r="AA655"/>
  <c r="AJ655" s="1"/>
  <c r="Y655"/>
  <c r="X655"/>
  <c r="W655"/>
  <c r="K655"/>
  <c r="AB655" s="1"/>
  <c r="AA654"/>
  <c r="AJ654" s="1"/>
  <c r="Y654"/>
  <c r="X654"/>
  <c r="W654"/>
  <c r="K654"/>
  <c r="AB654" s="1"/>
  <c r="AA653"/>
  <c r="AJ653" s="1"/>
  <c r="Y653"/>
  <c r="X653"/>
  <c r="W653"/>
  <c r="K653"/>
  <c r="AB653" s="1"/>
  <c r="AA652"/>
  <c r="AJ652" s="1"/>
  <c r="Y652"/>
  <c r="X652"/>
  <c r="W652"/>
  <c r="K652"/>
  <c r="AB652" s="1"/>
  <c r="AA651"/>
  <c r="AJ651" s="1"/>
  <c r="Y651"/>
  <c r="X651"/>
  <c r="W651"/>
  <c r="K651"/>
  <c r="AB651" s="1"/>
  <c r="AA650"/>
  <c r="AJ650" s="1"/>
  <c r="Y650"/>
  <c r="X650"/>
  <c r="W650"/>
  <c r="K650"/>
  <c r="AB650" s="1"/>
  <c r="AA649"/>
  <c r="AJ649" s="1"/>
  <c r="Y649"/>
  <c r="X649"/>
  <c r="W649"/>
  <c r="K649"/>
  <c r="AB649" s="1"/>
  <c r="AA648"/>
  <c r="AJ648" s="1"/>
  <c r="Y648"/>
  <c r="X648"/>
  <c r="W648"/>
  <c r="K648"/>
  <c r="AB648" s="1"/>
  <c r="AA647"/>
  <c r="AJ647" s="1"/>
  <c r="Y647"/>
  <c r="X647"/>
  <c r="W647"/>
  <c r="K647"/>
  <c r="AB647" s="1"/>
  <c r="AA646"/>
  <c r="AJ646" s="1"/>
  <c r="Y646"/>
  <c r="X646"/>
  <c r="W646"/>
  <c r="K646"/>
  <c r="AB646" s="1"/>
  <c r="AA645"/>
  <c r="AJ645" s="1"/>
  <c r="Y645"/>
  <c r="X645"/>
  <c r="W645"/>
  <c r="K645"/>
  <c r="AB645" s="1"/>
  <c r="AA644"/>
  <c r="AJ644" s="1"/>
  <c r="Y644"/>
  <c r="X644"/>
  <c r="W644"/>
  <c r="K644"/>
  <c r="AB644" s="1"/>
  <c r="AA643"/>
  <c r="AJ643" s="1"/>
  <c r="Y643"/>
  <c r="X643"/>
  <c r="W643"/>
  <c r="K643"/>
  <c r="AB643" s="1"/>
  <c r="AA642"/>
  <c r="AJ642" s="1"/>
  <c r="Y642"/>
  <c r="X642"/>
  <c r="W642"/>
  <c r="K642"/>
  <c r="AB642" s="1"/>
  <c r="AA641"/>
  <c r="AJ641" s="1"/>
  <c r="Y641"/>
  <c r="X641"/>
  <c r="W641"/>
  <c r="K641"/>
  <c r="AB641" s="1"/>
  <c r="AA640"/>
  <c r="AJ640" s="1"/>
  <c r="Y640"/>
  <c r="X640"/>
  <c r="W640"/>
  <c r="K640"/>
  <c r="AB640" s="1"/>
  <c r="AA639"/>
  <c r="AJ639" s="1"/>
  <c r="Y639"/>
  <c r="X639"/>
  <c r="W639"/>
  <c r="K639"/>
  <c r="AB639" s="1"/>
  <c r="AA638"/>
  <c r="AJ638" s="1"/>
  <c r="Y638"/>
  <c r="X638"/>
  <c r="W638"/>
  <c r="K638"/>
  <c r="AB638" s="1"/>
  <c r="AA637"/>
  <c r="AJ637" s="1"/>
  <c r="Y637"/>
  <c r="X637"/>
  <c r="W637"/>
  <c r="K637"/>
  <c r="AB637" s="1"/>
  <c r="AA636"/>
  <c r="AJ636" s="1"/>
  <c r="Y636"/>
  <c r="X636"/>
  <c r="W636"/>
  <c r="K636"/>
  <c r="AB636" s="1"/>
  <c r="AA635"/>
  <c r="AJ635" s="1"/>
  <c r="Y635"/>
  <c r="X635"/>
  <c r="W635"/>
  <c r="K635"/>
  <c r="AB635" s="1"/>
  <c r="AA634"/>
  <c r="AJ634" s="1"/>
  <c r="Y634"/>
  <c r="X634"/>
  <c r="W634"/>
  <c r="K634"/>
  <c r="AB634" s="1"/>
  <c r="AA633"/>
  <c r="AJ633" s="1"/>
  <c r="Y633"/>
  <c r="X633"/>
  <c r="W633"/>
  <c r="K633"/>
  <c r="AB633" s="1"/>
  <c r="AA632"/>
  <c r="AJ632" s="1"/>
  <c r="Y632"/>
  <c r="X632"/>
  <c r="W632"/>
  <c r="K632"/>
  <c r="AB632" s="1"/>
  <c r="AA631"/>
  <c r="AJ631" s="1"/>
  <c r="Y631"/>
  <c r="X631"/>
  <c r="W631"/>
  <c r="K631"/>
  <c r="AB631" s="1"/>
  <c r="AA630"/>
  <c r="AJ630" s="1"/>
  <c r="Y630"/>
  <c r="X630"/>
  <c r="W630"/>
  <c r="K630"/>
  <c r="AB630" s="1"/>
  <c r="AA629"/>
  <c r="AJ629" s="1"/>
  <c r="Y629"/>
  <c r="X629"/>
  <c r="W629"/>
  <c r="K629"/>
  <c r="AB629" s="1"/>
  <c r="AA628"/>
  <c r="AJ628" s="1"/>
  <c r="Y628"/>
  <c r="X628"/>
  <c r="W628"/>
  <c r="K628"/>
  <c r="AB628" s="1"/>
  <c r="AA627"/>
  <c r="AJ627" s="1"/>
  <c r="Y627"/>
  <c r="X627"/>
  <c r="W627"/>
  <c r="K627"/>
  <c r="AB627" s="1"/>
  <c r="AA626"/>
  <c r="AJ626" s="1"/>
  <c r="Y626"/>
  <c r="X626"/>
  <c r="W626"/>
  <c r="K626"/>
  <c r="AB626" s="1"/>
  <c r="AA625"/>
  <c r="AJ625" s="1"/>
  <c r="Y625"/>
  <c r="X625"/>
  <c r="W625"/>
  <c r="K625"/>
  <c r="AB625" s="1"/>
  <c r="AA624"/>
  <c r="AJ624" s="1"/>
  <c r="Y624"/>
  <c r="X624"/>
  <c r="W624"/>
  <c r="K624"/>
  <c r="AB624" s="1"/>
  <c r="AA623"/>
  <c r="AJ623" s="1"/>
  <c r="Y623"/>
  <c r="X623"/>
  <c r="W623"/>
  <c r="K623"/>
  <c r="AB623" s="1"/>
  <c r="AA622"/>
  <c r="AJ622" s="1"/>
  <c r="Y622"/>
  <c r="X622"/>
  <c r="W622"/>
  <c r="K622"/>
  <c r="AB622" s="1"/>
  <c r="AA621"/>
  <c r="AJ621" s="1"/>
  <c r="Y621"/>
  <c r="X621"/>
  <c r="W621"/>
  <c r="K621"/>
  <c r="AB621" s="1"/>
  <c r="AA620"/>
  <c r="AJ620" s="1"/>
  <c r="Y620"/>
  <c r="X620"/>
  <c r="W620"/>
  <c r="K620"/>
  <c r="AB620" s="1"/>
  <c r="AA619"/>
  <c r="AJ619" s="1"/>
  <c r="Y619"/>
  <c r="X619"/>
  <c r="W619"/>
  <c r="K619"/>
  <c r="AB619" s="1"/>
  <c r="AA618"/>
  <c r="AJ618" s="1"/>
  <c r="Y618"/>
  <c r="X618"/>
  <c r="W618"/>
  <c r="K618"/>
  <c r="AB618" s="1"/>
  <c r="AA617"/>
  <c r="AJ617" s="1"/>
  <c r="Y617"/>
  <c r="X617"/>
  <c r="W617"/>
  <c r="K617"/>
  <c r="AB617" s="1"/>
  <c r="AA616"/>
  <c r="AJ616" s="1"/>
  <c r="Y616"/>
  <c r="X616"/>
  <c r="W616"/>
  <c r="K616"/>
  <c r="AB616" s="1"/>
  <c r="AA615"/>
  <c r="AJ615" s="1"/>
  <c r="Y615"/>
  <c r="X615"/>
  <c r="W615"/>
  <c r="K615"/>
  <c r="AB615" s="1"/>
  <c r="AA614"/>
  <c r="AJ614" s="1"/>
  <c r="Y614"/>
  <c r="X614"/>
  <c r="W614"/>
  <c r="K614"/>
  <c r="AB614" s="1"/>
  <c r="AA613"/>
  <c r="AJ613" s="1"/>
  <c r="Y613"/>
  <c r="X613"/>
  <c r="W613"/>
  <c r="K613"/>
  <c r="AB613" s="1"/>
  <c r="AA612"/>
  <c r="AJ612" s="1"/>
  <c r="Y612"/>
  <c r="X612"/>
  <c r="W612"/>
  <c r="K612"/>
  <c r="AB612" s="1"/>
  <c r="AA611"/>
  <c r="AJ611" s="1"/>
  <c r="Y611"/>
  <c r="X611"/>
  <c r="W611"/>
  <c r="K611"/>
  <c r="AB611" s="1"/>
  <c r="AA610"/>
  <c r="AJ610" s="1"/>
  <c r="Y610"/>
  <c r="X610"/>
  <c r="W610"/>
  <c r="K610"/>
  <c r="AB610" s="1"/>
  <c r="AA609"/>
  <c r="AJ609" s="1"/>
  <c r="Y609"/>
  <c r="X609"/>
  <c r="W609"/>
  <c r="K609"/>
  <c r="AB609" s="1"/>
  <c r="AA608"/>
  <c r="AJ608" s="1"/>
  <c r="Y608"/>
  <c r="X608"/>
  <c r="W608"/>
  <c r="K608"/>
  <c r="AB608" s="1"/>
  <c r="AA607"/>
  <c r="AJ607" s="1"/>
  <c r="Y607"/>
  <c r="X607"/>
  <c r="W607"/>
  <c r="K607"/>
  <c r="AB607" s="1"/>
  <c r="AA606"/>
  <c r="AJ606" s="1"/>
  <c r="Y606"/>
  <c r="X606"/>
  <c r="W606"/>
  <c r="K606"/>
  <c r="AB606" s="1"/>
  <c r="AA605"/>
  <c r="AJ605" s="1"/>
  <c r="Y605"/>
  <c r="X605"/>
  <c r="W605"/>
  <c r="K605"/>
  <c r="AB605" s="1"/>
  <c r="AA604"/>
  <c r="AJ604" s="1"/>
  <c r="Y604"/>
  <c r="X604"/>
  <c r="W604"/>
  <c r="K604"/>
  <c r="AB604" s="1"/>
  <c r="AA603"/>
  <c r="AJ603" s="1"/>
  <c r="Y603"/>
  <c r="X603"/>
  <c r="W603"/>
  <c r="K603"/>
  <c r="AB603" s="1"/>
  <c r="AA602"/>
  <c r="AJ602" s="1"/>
  <c r="Y602"/>
  <c r="X602"/>
  <c r="W602"/>
  <c r="K602"/>
  <c r="AB602" s="1"/>
  <c r="AA601"/>
  <c r="AJ601" s="1"/>
  <c r="Y601"/>
  <c r="X601"/>
  <c r="W601"/>
  <c r="K601"/>
  <c r="AB601" s="1"/>
  <c r="AA600"/>
  <c r="AJ600" s="1"/>
  <c r="Y600"/>
  <c r="X600"/>
  <c r="W600"/>
  <c r="K600"/>
  <c r="AB600" s="1"/>
  <c r="AA599"/>
  <c r="AJ599" s="1"/>
  <c r="Y599"/>
  <c r="X599"/>
  <c r="W599"/>
  <c r="K599"/>
  <c r="AB599" s="1"/>
  <c r="AA598"/>
  <c r="AJ598" s="1"/>
  <c r="Y598"/>
  <c r="X598"/>
  <c r="W598"/>
  <c r="K598"/>
  <c r="AB598" s="1"/>
  <c r="AA597"/>
  <c r="AJ597" s="1"/>
  <c r="Y597"/>
  <c r="X597"/>
  <c r="W597"/>
  <c r="K597"/>
  <c r="AB597" s="1"/>
  <c r="AA596"/>
  <c r="AJ596" s="1"/>
  <c r="Y596"/>
  <c r="X596"/>
  <c r="W596"/>
  <c r="K596"/>
  <c r="AB596" s="1"/>
  <c r="AA595"/>
  <c r="AJ595" s="1"/>
  <c r="Y595"/>
  <c r="X595"/>
  <c r="W595"/>
  <c r="K595"/>
  <c r="AB595" s="1"/>
  <c r="AA594"/>
  <c r="AJ594" s="1"/>
  <c r="Y594"/>
  <c r="X594"/>
  <c r="W594"/>
  <c r="K594"/>
  <c r="AB594" s="1"/>
  <c r="AA593"/>
  <c r="AJ593" s="1"/>
  <c r="Y593"/>
  <c r="X593"/>
  <c r="W593"/>
  <c r="K593"/>
  <c r="AB593" s="1"/>
  <c r="AA592"/>
  <c r="AJ592" s="1"/>
  <c r="Y592"/>
  <c r="X592"/>
  <c r="W592"/>
  <c r="K592"/>
  <c r="AB592" s="1"/>
  <c r="AA591"/>
  <c r="AJ591" s="1"/>
  <c r="Y591"/>
  <c r="X591"/>
  <c r="W591"/>
  <c r="K591"/>
  <c r="AB591" s="1"/>
  <c r="AA590"/>
  <c r="AJ590" s="1"/>
  <c r="Y590"/>
  <c r="X590"/>
  <c r="W590"/>
  <c r="K590"/>
  <c r="AB590" s="1"/>
  <c r="AA589"/>
  <c r="AJ589" s="1"/>
  <c r="Y589"/>
  <c r="X589"/>
  <c r="W589"/>
  <c r="K589"/>
  <c r="AB589" s="1"/>
  <c r="AA588"/>
  <c r="AJ588" s="1"/>
  <c r="Y588"/>
  <c r="X588"/>
  <c r="W588"/>
  <c r="K588"/>
  <c r="AB588" s="1"/>
  <c r="AA587"/>
  <c r="AJ587" s="1"/>
  <c r="Y587"/>
  <c r="X587"/>
  <c r="W587"/>
  <c r="K587"/>
  <c r="AB587" s="1"/>
  <c r="AA586"/>
  <c r="AJ586" s="1"/>
  <c r="Y586"/>
  <c r="X586"/>
  <c r="W586"/>
  <c r="K586"/>
  <c r="AB586" s="1"/>
  <c r="AA585"/>
  <c r="AJ585" s="1"/>
  <c r="Y585"/>
  <c r="X585"/>
  <c r="W585"/>
  <c r="K585"/>
  <c r="AB585" s="1"/>
  <c r="AA584"/>
  <c r="AJ584" s="1"/>
  <c r="Y584"/>
  <c r="X584"/>
  <c r="W584"/>
  <c r="K584"/>
  <c r="AB584" s="1"/>
  <c r="AA583"/>
  <c r="AJ583" s="1"/>
  <c r="Y583"/>
  <c r="X583"/>
  <c r="W583"/>
  <c r="K583"/>
  <c r="AB583" s="1"/>
  <c r="AA582"/>
  <c r="AJ582" s="1"/>
  <c r="Y582"/>
  <c r="X582"/>
  <c r="W582"/>
  <c r="K582"/>
  <c r="AB582" s="1"/>
  <c r="AA581"/>
  <c r="AJ581" s="1"/>
  <c r="Y581"/>
  <c r="X581"/>
  <c r="W581"/>
  <c r="K581"/>
  <c r="AB581" s="1"/>
  <c r="AA580"/>
  <c r="AJ580" s="1"/>
  <c r="Y580"/>
  <c r="X580"/>
  <c r="W580"/>
  <c r="K580"/>
  <c r="AB580" s="1"/>
  <c r="AA579"/>
  <c r="AJ579" s="1"/>
  <c r="Y579"/>
  <c r="X579"/>
  <c r="W579"/>
  <c r="K579"/>
  <c r="AB579" s="1"/>
  <c r="AA578"/>
  <c r="AJ578" s="1"/>
  <c r="Y578"/>
  <c r="X578"/>
  <c r="W578"/>
  <c r="K578"/>
  <c r="AB578" s="1"/>
  <c r="AA577"/>
  <c r="AJ577" s="1"/>
  <c r="Y577"/>
  <c r="X577"/>
  <c r="W577"/>
  <c r="K577"/>
  <c r="AB577" s="1"/>
  <c r="AA576"/>
  <c r="AJ576" s="1"/>
  <c r="Y576"/>
  <c r="X576"/>
  <c r="W576"/>
  <c r="K576"/>
  <c r="AB576" s="1"/>
  <c r="AA575"/>
  <c r="AJ575" s="1"/>
  <c r="Y575"/>
  <c r="X575"/>
  <c r="W575"/>
  <c r="K575"/>
  <c r="AB575" s="1"/>
  <c r="AA574"/>
  <c r="AJ574" s="1"/>
  <c r="Y574"/>
  <c r="X574"/>
  <c r="W574"/>
  <c r="K574"/>
  <c r="AB574" s="1"/>
  <c r="AA573"/>
  <c r="AJ573" s="1"/>
  <c r="Y573"/>
  <c r="X573"/>
  <c r="W573"/>
  <c r="K573"/>
  <c r="AB573" s="1"/>
  <c r="AA572"/>
  <c r="AJ572" s="1"/>
  <c r="Y572"/>
  <c r="X572"/>
  <c r="W572"/>
  <c r="K572"/>
  <c r="AB572" s="1"/>
  <c r="AA571"/>
  <c r="AJ571" s="1"/>
  <c r="Y571"/>
  <c r="X571"/>
  <c r="W571"/>
  <c r="K571"/>
  <c r="AB571" s="1"/>
  <c r="AA570"/>
  <c r="AJ570" s="1"/>
  <c r="Y570"/>
  <c r="X570"/>
  <c r="W570"/>
  <c r="K570"/>
  <c r="AB570" s="1"/>
  <c r="AA569"/>
  <c r="AJ569" s="1"/>
  <c r="Y569"/>
  <c r="X569"/>
  <c r="W569"/>
  <c r="K569"/>
  <c r="AB569" s="1"/>
  <c r="AA568"/>
  <c r="AJ568" s="1"/>
  <c r="Y568"/>
  <c r="X568"/>
  <c r="W568"/>
  <c r="K568"/>
  <c r="AB568" s="1"/>
  <c r="AA567"/>
  <c r="AJ567" s="1"/>
  <c r="Y567"/>
  <c r="X567"/>
  <c r="W567"/>
  <c r="K567"/>
  <c r="AB567" s="1"/>
  <c r="AA566"/>
  <c r="AJ566" s="1"/>
  <c r="Y566"/>
  <c r="X566"/>
  <c r="W566"/>
  <c r="K566"/>
  <c r="AB566" s="1"/>
  <c r="AA565"/>
  <c r="AJ565" s="1"/>
  <c r="Y565"/>
  <c r="X565"/>
  <c r="W565"/>
  <c r="K565"/>
  <c r="AB565" s="1"/>
  <c r="AA564"/>
  <c r="AJ564" s="1"/>
  <c r="Y564"/>
  <c r="X564"/>
  <c r="W564"/>
  <c r="K564"/>
  <c r="AB564" s="1"/>
  <c r="AA563"/>
  <c r="AJ563" s="1"/>
  <c r="Y563"/>
  <c r="X563"/>
  <c r="W563"/>
  <c r="K563"/>
  <c r="AB563" s="1"/>
  <c r="AA562"/>
  <c r="AJ562" s="1"/>
  <c r="Y562"/>
  <c r="X562"/>
  <c r="W562"/>
  <c r="K562"/>
  <c r="AB562" s="1"/>
  <c r="AA561"/>
  <c r="AJ561" s="1"/>
  <c r="Y561"/>
  <c r="X561"/>
  <c r="W561"/>
  <c r="K561"/>
  <c r="AB561" s="1"/>
  <c r="AA560"/>
  <c r="AJ560" s="1"/>
  <c r="Y560"/>
  <c r="X560"/>
  <c r="W560"/>
  <c r="K560"/>
  <c r="AB560" s="1"/>
  <c r="AA559"/>
  <c r="AJ559" s="1"/>
  <c r="Y559"/>
  <c r="X559"/>
  <c r="W559"/>
  <c r="K559"/>
  <c r="AB559" s="1"/>
  <c r="AA558"/>
  <c r="AJ558" s="1"/>
  <c r="Y558"/>
  <c r="X558"/>
  <c r="W558"/>
  <c r="K558"/>
  <c r="AB558" s="1"/>
  <c r="AA557"/>
  <c r="AJ557" s="1"/>
  <c r="Y557"/>
  <c r="X557"/>
  <c r="W557"/>
  <c r="K557"/>
  <c r="AB557" s="1"/>
  <c r="AA556"/>
  <c r="AJ556" s="1"/>
  <c r="Y556"/>
  <c r="X556"/>
  <c r="W556"/>
  <c r="K556"/>
  <c r="AB556" s="1"/>
  <c r="AA555"/>
  <c r="AJ555" s="1"/>
  <c r="Y555"/>
  <c r="X555"/>
  <c r="W555"/>
  <c r="K555"/>
  <c r="AB555" s="1"/>
  <c r="AA554"/>
  <c r="AJ554" s="1"/>
  <c r="Y554"/>
  <c r="X554"/>
  <c r="W554"/>
  <c r="K554"/>
  <c r="AB554" s="1"/>
  <c r="AA553"/>
  <c r="AJ553" s="1"/>
  <c r="Y553"/>
  <c r="X553"/>
  <c r="W553"/>
  <c r="K553"/>
  <c r="AB553" s="1"/>
  <c r="AA552"/>
  <c r="AJ552" s="1"/>
  <c r="Y552"/>
  <c r="X552"/>
  <c r="W552"/>
  <c r="K552"/>
  <c r="AB552" s="1"/>
  <c r="AA551"/>
  <c r="AJ551" s="1"/>
  <c r="Y551"/>
  <c r="X551"/>
  <c r="W551"/>
  <c r="K551"/>
  <c r="AB551" s="1"/>
  <c r="AA550"/>
  <c r="AJ550" s="1"/>
  <c r="Y550"/>
  <c r="X550"/>
  <c r="W550"/>
  <c r="K550"/>
  <c r="AB550" s="1"/>
  <c r="AA549"/>
  <c r="AJ549" s="1"/>
  <c r="Y549"/>
  <c r="X549"/>
  <c r="W549"/>
  <c r="K549"/>
  <c r="AB549" s="1"/>
  <c r="AA548"/>
  <c r="AJ548" s="1"/>
  <c r="Y548"/>
  <c r="X548"/>
  <c r="W548"/>
  <c r="K548"/>
  <c r="AB548" s="1"/>
  <c r="AA547"/>
  <c r="AJ547" s="1"/>
  <c r="Y547"/>
  <c r="X547"/>
  <c r="W547"/>
  <c r="K547"/>
  <c r="AB547" s="1"/>
  <c r="AA546"/>
  <c r="AJ546" s="1"/>
  <c r="Y546"/>
  <c r="X546"/>
  <c r="W546"/>
  <c r="K546"/>
  <c r="AB546" s="1"/>
  <c r="AA545"/>
  <c r="AJ545" s="1"/>
  <c r="Y545"/>
  <c r="X545"/>
  <c r="W545"/>
  <c r="K545"/>
  <c r="AB545" s="1"/>
  <c r="AA544"/>
  <c r="AJ544" s="1"/>
  <c r="Y544"/>
  <c r="X544"/>
  <c r="W544"/>
  <c r="K544"/>
  <c r="AB544" s="1"/>
  <c r="AA543"/>
  <c r="AJ543" s="1"/>
  <c r="Y543"/>
  <c r="X543"/>
  <c r="W543"/>
  <c r="K543"/>
  <c r="AB543" s="1"/>
  <c r="AA542"/>
  <c r="AJ542" s="1"/>
  <c r="Y542"/>
  <c r="X542"/>
  <c r="W542"/>
  <c r="K542"/>
  <c r="AB542" s="1"/>
  <c r="AA541"/>
  <c r="AJ541" s="1"/>
  <c r="Y541"/>
  <c r="X541"/>
  <c r="W541"/>
  <c r="K541"/>
  <c r="AB541" s="1"/>
  <c r="AA540"/>
  <c r="AJ540" s="1"/>
  <c r="Y540"/>
  <c r="X540"/>
  <c r="W540"/>
  <c r="K540"/>
  <c r="AB540" s="1"/>
  <c r="AA539"/>
  <c r="AJ539" s="1"/>
  <c r="Y539"/>
  <c r="X539"/>
  <c r="W539"/>
  <c r="K539"/>
  <c r="AB539" s="1"/>
  <c r="AA538"/>
  <c r="AJ538" s="1"/>
  <c r="Y538"/>
  <c r="X538"/>
  <c r="W538"/>
  <c r="K538"/>
  <c r="AB538" s="1"/>
  <c r="AA537"/>
  <c r="AJ537" s="1"/>
  <c r="Y537"/>
  <c r="X537"/>
  <c r="W537"/>
  <c r="K537"/>
  <c r="AB537" s="1"/>
  <c r="AA536"/>
  <c r="AJ536" s="1"/>
  <c r="Y536"/>
  <c r="X536"/>
  <c r="W536"/>
  <c r="K536"/>
  <c r="AB536" s="1"/>
  <c r="AA535"/>
  <c r="AJ535" s="1"/>
  <c r="Y535"/>
  <c r="X535"/>
  <c r="W535"/>
  <c r="K535"/>
  <c r="AB535" s="1"/>
  <c r="AA534"/>
  <c r="AJ534" s="1"/>
  <c r="Y534"/>
  <c r="X534"/>
  <c r="W534"/>
  <c r="K534"/>
  <c r="AB534" s="1"/>
  <c r="AA533"/>
  <c r="AJ533" s="1"/>
  <c r="Y533"/>
  <c r="X533"/>
  <c r="W533"/>
  <c r="K533"/>
  <c r="AB533" s="1"/>
  <c r="AA532"/>
  <c r="AJ532" s="1"/>
  <c r="Y532"/>
  <c r="X532"/>
  <c r="W532"/>
  <c r="K532"/>
  <c r="AB532" s="1"/>
  <c r="AA531"/>
  <c r="AJ531" s="1"/>
  <c r="Y531"/>
  <c r="X531"/>
  <c r="W531"/>
  <c r="K531"/>
  <c r="AB531" s="1"/>
  <c r="AA530"/>
  <c r="AJ530" s="1"/>
  <c r="Y530"/>
  <c r="X530"/>
  <c r="W530"/>
  <c r="K530"/>
  <c r="AB530" s="1"/>
  <c r="AA529"/>
  <c r="AJ529" s="1"/>
  <c r="Y529"/>
  <c r="X529"/>
  <c r="W529"/>
  <c r="K529"/>
  <c r="AB529" s="1"/>
  <c r="AA528"/>
  <c r="AJ528" s="1"/>
  <c r="Y528"/>
  <c r="X528"/>
  <c r="W528"/>
  <c r="K528"/>
  <c r="AB528" s="1"/>
  <c r="AA527"/>
  <c r="AJ527" s="1"/>
  <c r="Y527"/>
  <c r="X527"/>
  <c r="W527"/>
  <c r="K527"/>
  <c r="AB527" s="1"/>
  <c r="AA526"/>
  <c r="AJ526" s="1"/>
  <c r="Y526"/>
  <c r="X526"/>
  <c r="W526"/>
  <c r="K526"/>
  <c r="AB526" s="1"/>
  <c r="AA525"/>
  <c r="AJ525" s="1"/>
  <c r="Y525"/>
  <c r="X525"/>
  <c r="W525"/>
  <c r="K525"/>
  <c r="AB525" s="1"/>
  <c r="AA524"/>
  <c r="AJ524" s="1"/>
  <c r="Y524"/>
  <c r="X524"/>
  <c r="W524"/>
  <c r="K524"/>
  <c r="AB524" s="1"/>
  <c r="AA523"/>
  <c r="AJ523" s="1"/>
  <c r="Y523"/>
  <c r="X523"/>
  <c r="W523"/>
  <c r="K523"/>
  <c r="AB523" s="1"/>
  <c r="AA522"/>
  <c r="AJ522" s="1"/>
  <c r="Y522"/>
  <c r="X522"/>
  <c r="W522"/>
  <c r="K522"/>
  <c r="AB522" s="1"/>
  <c r="AA521"/>
  <c r="AJ521" s="1"/>
  <c r="Y521"/>
  <c r="X521"/>
  <c r="W521"/>
  <c r="K521"/>
  <c r="AB521" s="1"/>
  <c r="AA520"/>
  <c r="AJ520" s="1"/>
  <c r="Y520"/>
  <c r="X520"/>
  <c r="W520"/>
  <c r="K520"/>
  <c r="AB520" s="1"/>
  <c r="AA519"/>
  <c r="AJ519" s="1"/>
  <c r="Y519"/>
  <c r="X519"/>
  <c r="W519"/>
  <c r="K519"/>
  <c r="AB519" s="1"/>
  <c r="AA518"/>
  <c r="AJ518" s="1"/>
  <c r="Y518"/>
  <c r="X518"/>
  <c r="W518"/>
  <c r="K518"/>
  <c r="AB518" s="1"/>
  <c r="AA517"/>
  <c r="AJ517" s="1"/>
  <c r="Y517"/>
  <c r="X517"/>
  <c r="W517"/>
  <c r="K517"/>
  <c r="AB517" s="1"/>
  <c r="AA516"/>
  <c r="AJ516" s="1"/>
  <c r="Y516"/>
  <c r="X516"/>
  <c r="W516"/>
  <c r="K516"/>
  <c r="AB516" s="1"/>
  <c r="AA515"/>
  <c r="AJ515" s="1"/>
  <c r="Y515"/>
  <c r="X515"/>
  <c r="W515"/>
  <c r="K515"/>
  <c r="AB515" s="1"/>
  <c r="AA514"/>
  <c r="AJ514" s="1"/>
  <c r="Y514"/>
  <c r="X514"/>
  <c r="W514"/>
  <c r="K514"/>
  <c r="AB514" s="1"/>
  <c r="AA513"/>
  <c r="AJ513" s="1"/>
  <c r="Y513"/>
  <c r="X513"/>
  <c r="W513"/>
  <c r="K513"/>
  <c r="AB513" s="1"/>
  <c r="AA512"/>
  <c r="AJ512" s="1"/>
  <c r="Y512"/>
  <c r="X512"/>
  <c r="W512"/>
  <c r="K512"/>
  <c r="AB512" s="1"/>
  <c r="AA511"/>
  <c r="AJ511" s="1"/>
  <c r="Y511"/>
  <c r="X511"/>
  <c r="W511"/>
  <c r="K511"/>
  <c r="AB511" s="1"/>
  <c r="AA510"/>
  <c r="AJ510" s="1"/>
  <c r="Y510"/>
  <c r="X510"/>
  <c r="W510"/>
  <c r="K510"/>
  <c r="AB510" s="1"/>
  <c r="AA509"/>
  <c r="AJ509" s="1"/>
  <c r="Y509"/>
  <c r="X509"/>
  <c r="W509"/>
  <c r="K509"/>
  <c r="AB509" s="1"/>
  <c r="AA508"/>
  <c r="AJ508" s="1"/>
  <c r="Y508"/>
  <c r="X508"/>
  <c r="W508"/>
  <c r="K508"/>
  <c r="AB508" s="1"/>
  <c r="AA507"/>
  <c r="AJ507" s="1"/>
  <c r="Y507"/>
  <c r="X507"/>
  <c r="W507"/>
  <c r="K507"/>
  <c r="AB507" s="1"/>
  <c r="AA506"/>
  <c r="AJ506" s="1"/>
  <c r="Y506"/>
  <c r="X506"/>
  <c r="W506"/>
  <c r="K506"/>
  <c r="AB506" s="1"/>
  <c r="AA505"/>
  <c r="AJ505" s="1"/>
  <c r="Y505"/>
  <c r="X505"/>
  <c r="W505"/>
  <c r="K505"/>
  <c r="AB505" s="1"/>
  <c r="AA504"/>
  <c r="AJ504" s="1"/>
  <c r="Y504"/>
  <c r="X504"/>
  <c r="W504"/>
  <c r="K504"/>
  <c r="AB504" s="1"/>
  <c r="AA503"/>
  <c r="AJ503" s="1"/>
  <c r="Y503"/>
  <c r="X503"/>
  <c r="W503"/>
  <c r="K503"/>
  <c r="AB503" s="1"/>
  <c r="AA502"/>
  <c r="AJ502" s="1"/>
  <c r="Y502"/>
  <c r="X502"/>
  <c r="W502"/>
  <c r="K502"/>
  <c r="AB502" s="1"/>
  <c r="AA501"/>
  <c r="AJ501" s="1"/>
  <c r="Y501"/>
  <c r="X501"/>
  <c r="W501"/>
  <c r="K501"/>
  <c r="AB501" s="1"/>
  <c r="AA500"/>
  <c r="AJ500" s="1"/>
  <c r="Y500"/>
  <c r="X500"/>
  <c r="W500"/>
  <c r="K500"/>
  <c r="AB500" s="1"/>
  <c r="AA499"/>
  <c r="AJ499" s="1"/>
  <c r="Y499"/>
  <c r="X499"/>
  <c r="W499"/>
  <c r="K499"/>
  <c r="AB499" s="1"/>
  <c r="AA498"/>
  <c r="AJ498" s="1"/>
  <c r="Y498"/>
  <c r="X498"/>
  <c r="W498"/>
  <c r="K498"/>
  <c r="AB498" s="1"/>
  <c r="AA497"/>
  <c r="AJ497" s="1"/>
  <c r="Y497"/>
  <c r="X497"/>
  <c r="W497"/>
  <c r="K497"/>
  <c r="AB497" s="1"/>
  <c r="AA496"/>
  <c r="AJ496" s="1"/>
  <c r="Y496"/>
  <c r="X496"/>
  <c r="W496"/>
  <c r="K496"/>
  <c r="AB496" s="1"/>
  <c r="AA495"/>
  <c r="AJ495" s="1"/>
  <c r="Y495"/>
  <c r="X495"/>
  <c r="W495"/>
  <c r="K495"/>
  <c r="AB495" s="1"/>
  <c r="AA494"/>
  <c r="AJ494" s="1"/>
  <c r="Y494"/>
  <c r="X494"/>
  <c r="W494"/>
  <c r="K494"/>
  <c r="AB494" s="1"/>
  <c r="AA493"/>
  <c r="AJ493" s="1"/>
  <c r="Y493"/>
  <c r="X493"/>
  <c r="W493"/>
  <c r="K493"/>
  <c r="AB493" s="1"/>
  <c r="AA492"/>
  <c r="AJ492" s="1"/>
  <c r="Y492"/>
  <c r="X492"/>
  <c r="W492"/>
  <c r="K492"/>
  <c r="AB492" s="1"/>
  <c r="AA491"/>
  <c r="AJ491" s="1"/>
  <c r="Y491"/>
  <c r="X491"/>
  <c r="W491"/>
  <c r="K491"/>
  <c r="AB491" s="1"/>
  <c r="AA490"/>
  <c r="AJ490" s="1"/>
  <c r="Y490"/>
  <c r="X490"/>
  <c r="W490"/>
  <c r="K490"/>
  <c r="AB490" s="1"/>
  <c r="AA489"/>
  <c r="AJ489" s="1"/>
  <c r="Y489"/>
  <c r="X489"/>
  <c r="W489"/>
  <c r="K489"/>
  <c r="AB489" s="1"/>
  <c r="AA488"/>
  <c r="AJ488" s="1"/>
  <c r="Y488"/>
  <c r="X488"/>
  <c r="W488"/>
  <c r="K488"/>
  <c r="AB488" s="1"/>
  <c r="AA487"/>
  <c r="AJ487" s="1"/>
  <c r="Y487"/>
  <c r="X487"/>
  <c r="W487"/>
  <c r="K487"/>
  <c r="AB487" s="1"/>
  <c r="AA486"/>
  <c r="AJ486" s="1"/>
  <c r="Y486"/>
  <c r="X486"/>
  <c r="W486"/>
  <c r="K486"/>
  <c r="AB486" s="1"/>
  <c r="AA485"/>
  <c r="AJ485" s="1"/>
  <c r="Y485"/>
  <c r="X485"/>
  <c r="W485"/>
  <c r="K485"/>
  <c r="AB485" s="1"/>
  <c r="AA484"/>
  <c r="AJ484" s="1"/>
  <c r="Y484"/>
  <c r="X484"/>
  <c r="W484"/>
  <c r="K484"/>
  <c r="AB484" s="1"/>
  <c r="AA483"/>
  <c r="AJ483" s="1"/>
  <c r="Y483"/>
  <c r="X483"/>
  <c r="W483"/>
  <c r="K483"/>
  <c r="AB483" s="1"/>
  <c r="AA482"/>
  <c r="AJ482" s="1"/>
  <c r="Y482"/>
  <c r="X482"/>
  <c r="W482"/>
  <c r="K482"/>
  <c r="AB482" s="1"/>
  <c r="AA481"/>
  <c r="AJ481" s="1"/>
  <c r="Y481"/>
  <c r="X481"/>
  <c r="W481"/>
  <c r="K481"/>
  <c r="AB481" s="1"/>
  <c r="AA480"/>
  <c r="AJ480" s="1"/>
  <c r="Y480"/>
  <c r="X480"/>
  <c r="W480"/>
  <c r="K480"/>
  <c r="AB480" s="1"/>
  <c r="AA479"/>
  <c r="AJ479" s="1"/>
  <c r="Y479"/>
  <c r="X479"/>
  <c r="W479"/>
  <c r="K479"/>
  <c r="AB479" s="1"/>
  <c r="AA478"/>
  <c r="AJ478" s="1"/>
  <c r="Y478"/>
  <c r="X478"/>
  <c r="W478"/>
  <c r="K478"/>
  <c r="AB478" s="1"/>
  <c r="AA477"/>
  <c r="AJ477" s="1"/>
  <c r="Y477"/>
  <c r="X477"/>
  <c r="W477"/>
  <c r="K477"/>
  <c r="AB477" s="1"/>
  <c r="AA476"/>
  <c r="AJ476" s="1"/>
  <c r="Y476"/>
  <c r="X476"/>
  <c r="W476"/>
  <c r="K476"/>
  <c r="AB476" s="1"/>
  <c r="AA475"/>
  <c r="AJ475" s="1"/>
  <c r="Y475"/>
  <c r="X475"/>
  <c r="W475"/>
  <c r="K475"/>
  <c r="AB475" s="1"/>
  <c r="AA474"/>
  <c r="AJ474" s="1"/>
  <c r="Y474"/>
  <c r="X474"/>
  <c r="W474"/>
  <c r="K474"/>
  <c r="AB474" s="1"/>
  <c r="AA473"/>
  <c r="AJ473" s="1"/>
  <c r="Y473"/>
  <c r="X473"/>
  <c r="W473"/>
  <c r="K473"/>
  <c r="AB473" s="1"/>
  <c r="AA472"/>
  <c r="AJ472" s="1"/>
  <c r="Y472"/>
  <c r="X472"/>
  <c r="W472"/>
  <c r="K472"/>
  <c r="AB472" s="1"/>
  <c r="AA471"/>
  <c r="AJ471" s="1"/>
  <c r="Y471"/>
  <c r="X471"/>
  <c r="W471"/>
  <c r="K471"/>
  <c r="AB471" s="1"/>
  <c r="AA470"/>
  <c r="AJ470" s="1"/>
  <c r="Y470"/>
  <c r="X470"/>
  <c r="W470"/>
  <c r="K470"/>
  <c r="AB470" s="1"/>
  <c r="AA469"/>
  <c r="AJ469" s="1"/>
  <c r="Y469"/>
  <c r="X469"/>
  <c r="W469"/>
  <c r="K469"/>
  <c r="AB469" s="1"/>
  <c r="AA468"/>
  <c r="AJ468" s="1"/>
  <c r="Y468"/>
  <c r="X468"/>
  <c r="W468"/>
  <c r="K468"/>
  <c r="AB468" s="1"/>
  <c r="AA467"/>
  <c r="AJ467" s="1"/>
  <c r="Y467"/>
  <c r="X467"/>
  <c r="W467"/>
  <c r="K467"/>
  <c r="AB467" s="1"/>
  <c r="AA466"/>
  <c r="AJ466" s="1"/>
  <c r="Y466"/>
  <c r="X466"/>
  <c r="W466"/>
  <c r="K466"/>
  <c r="AB466" s="1"/>
  <c r="AA465"/>
  <c r="AJ465" s="1"/>
  <c r="Y465"/>
  <c r="X465"/>
  <c r="W465"/>
  <c r="K465"/>
  <c r="AB465" s="1"/>
  <c r="AA464"/>
  <c r="AJ464" s="1"/>
  <c r="Y464"/>
  <c r="X464"/>
  <c r="W464"/>
  <c r="K464"/>
  <c r="AB464" s="1"/>
  <c r="AA463"/>
  <c r="AJ463" s="1"/>
  <c r="Y463"/>
  <c r="X463"/>
  <c r="W463"/>
  <c r="K463"/>
  <c r="AB463" s="1"/>
  <c r="AA462"/>
  <c r="AJ462" s="1"/>
  <c r="Y462"/>
  <c r="X462"/>
  <c r="W462"/>
  <c r="K462"/>
  <c r="AB462" s="1"/>
  <c r="AA461"/>
  <c r="AJ461" s="1"/>
  <c r="Y461"/>
  <c r="X461"/>
  <c r="W461"/>
  <c r="K461"/>
  <c r="AB461" s="1"/>
  <c r="AA460"/>
  <c r="AJ460" s="1"/>
  <c r="Y460"/>
  <c r="X460"/>
  <c r="W460"/>
  <c r="K460"/>
  <c r="AB460" s="1"/>
  <c r="AA459"/>
  <c r="AJ459" s="1"/>
  <c r="Y459"/>
  <c r="X459"/>
  <c r="W459"/>
  <c r="K459"/>
  <c r="AB459" s="1"/>
  <c r="AA458"/>
  <c r="AJ458" s="1"/>
  <c r="Y458"/>
  <c r="X458"/>
  <c r="W458"/>
  <c r="K458"/>
  <c r="AB458" s="1"/>
  <c r="AA457"/>
  <c r="AJ457" s="1"/>
  <c r="Y457"/>
  <c r="X457"/>
  <c r="W457"/>
  <c r="K457"/>
  <c r="AB457" s="1"/>
  <c r="AA456"/>
  <c r="AJ456" s="1"/>
  <c r="Y456"/>
  <c r="X456"/>
  <c r="W456"/>
  <c r="K456"/>
  <c r="AB456" s="1"/>
  <c r="AA455"/>
  <c r="AJ455" s="1"/>
  <c r="Y455"/>
  <c r="X455"/>
  <c r="W455"/>
  <c r="K455"/>
  <c r="AB455" s="1"/>
  <c r="AA454"/>
  <c r="AJ454" s="1"/>
  <c r="Y454"/>
  <c r="X454"/>
  <c r="W454"/>
  <c r="K454"/>
  <c r="AB454" s="1"/>
  <c r="AA453"/>
  <c r="AJ453" s="1"/>
  <c r="Y453"/>
  <c r="X453"/>
  <c r="W453"/>
  <c r="K453"/>
  <c r="AB453" s="1"/>
  <c r="AA452"/>
  <c r="AJ452" s="1"/>
  <c r="Y452"/>
  <c r="X452"/>
  <c r="W452"/>
  <c r="K452"/>
  <c r="AB452" s="1"/>
  <c r="AA451"/>
  <c r="AJ451" s="1"/>
  <c r="Y451"/>
  <c r="X451"/>
  <c r="W451"/>
  <c r="K451"/>
  <c r="AB451" s="1"/>
  <c r="AA450"/>
  <c r="AJ450" s="1"/>
  <c r="Y450"/>
  <c r="X450"/>
  <c r="W450"/>
  <c r="K450"/>
  <c r="AB450" s="1"/>
  <c r="AA449"/>
  <c r="AJ449" s="1"/>
  <c r="Y449"/>
  <c r="X449"/>
  <c r="W449"/>
  <c r="K449"/>
  <c r="AB449" s="1"/>
  <c r="AA448"/>
  <c r="AJ448" s="1"/>
  <c r="Y448"/>
  <c r="X448"/>
  <c r="W448"/>
  <c r="K448"/>
  <c r="AB448" s="1"/>
  <c r="AA447"/>
  <c r="AJ447" s="1"/>
  <c r="Y447"/>
  <c r="X447"/>
  <c r="W447"/>
  <c r="K447"/>
  <c r="AB447" s="1"/>
  <c r="AA446"/>
  <c r="AJ446" s="1"/>
  <c r="Y446"/>
  <c r="X446"/>
  <c r="W446"/>
  <c r="K446"/>
  <c r="AB446" s="1"/>
  <c r="AA445"/>
  <c r="AJ445" s="1"/>
  <c r="Y445"/>
  <c r="X445"/>
  <c r="W445"/>
  <c r="K445"/>
  <c r="AB445" s="1"/>
  <c r="AA444"/>
  <c r="AJ444" s="1"/>
  <c r="Y444"/>
  <c r="X444"/>
  <c r="W444"/>
  <c r="K444"/>
  <c r="AB444" s="1"/>
  <c r="AA443"/>
  <c r="AJ443" s="1"/>
  <c r="Y443"/>
  <c r="X443"/>
  <c r="W443"/>
  <c r="K443"/>
  <c r="AB443" s="1"/>
  <c r="AA442"/>
  <c r="AJ442" s="1"/>
  <c r="Y442"/>
  <c r="X442"/>
  <c r="W442"/>
  <c r="K442"/>
  <c r="AB442" s="1"/>
  <c r="AA441"/>
  <c r="AJ441" s="1"/>
  <c r="Y441"/>
  <c r="X441"/>
  <c r="W441"/>
  <c r="K441"/>
  <c r="AB441" s="1"/>
  <c r="AA440"/>
  <c r="AJ440" s="1"/>
  <c r="Y440"/>
  <c r="X440"/>
  <c r="W440"/>
  <c r="K440"/>
  <c r="AB440" s="1"/>
  <c r="AA439"/>
  <c r="AJ439" s="1"/>
  <c r="Y439"/>
  <c r="X439"/>
  <c r="W439"/>
  <c r="K439"/>
  <c r="AB439" s="1"/>
  <c r="AA438"/>
  <c r="AJ438" s="1"/>
  <c r="Y438"/>
  <c r="X438"/>
  <c r="W438"/>
  <c r="K438"/>
  <c r="AB438" s="1"/>
  <c r="AA437"/>
  <c r="AJ437" s="1"/>
  <c r="Y437"/>
  <c r="X437"/>
  <c r="W437"/>
  <c r="K437"/>
  <c r="AB437" s="1"/>
  <c r="AA436"/>
  <c r="AJ436" s="1"/>
  <c r="Y436"/>
  <c r="X436"/>
  <c r="W436"/>
  <c r="K436"/>
  <c r="AB436" s="1"/>
  <c r="AA435"/>
  <c r="AJ435" s="1"/>
  <c r="Y435"/>
  <c r="X435"/>
  <c r="W435"/>
  <c r="K435"/>
  <c r="AB435" s="1"/>
  <c r="AA434"/>
  <c r="AJ434" s="1"/>
  <c r="Y434"/>
  <c r="X434"/>
  <c r="W434"/>
  <c r="K434"/>
  <c r="AB434" s="1"/>
  <c r="AA433"/>
  <c r="AJ433" s="1"/>
  <c r="Y433"/>
  <c r="X433"/>
  <c r="W433"/>
  <c r="K433"/>
  <c r="AB433" s="1"/>
  <c r="AA432"/>
  <c r="AJ432" s="1"/>
  <c r="Y432"/>
  <c r="X432"/>
  <c r="W432"/>
  <c r="K432"/>
  <c r="AB432" s="1"/>
  <c r="AA431"/>
  <c r="AJ431" s="1"/>
  <c r="Y431"/>
  <c r="X431"/>
  <c r="W431"/>
  <c r="K431"/>
  <c r="AB431" s="1"/>
  <c r="AA430"/>
  <c r="AJ430" s="1"/>
  <c r="Y430"/>
  <c r="X430"/>
  <c r="W430"/>
  <c r="K430"/>
  <c r="AB430" s="1"/>
  <c r="AA429"/>
  <c r="AJ429" s="1"/>
  <c r="Y429"/>
  <c r="X429"/>
  <c r="W429"/>
  <c r="K429"/>
  <c r="AB429" s="1"/>
  <c r="AA428"/>
  <c r="AJ428" s="1"/>
  <c r="Y428"/>
  <c r="X428"/>
  <c r="W428"/>
  <c r="K428"/>
  <c r="AB428" s="1"/>
  <c r="AA427"/>
  <c r="AJ427" s="1"/>
  <c r="Y427"/>
  <c r="X427"/>
  <c r="W427"/>
  <c r="K427"/>
  <c r="AB427" s="1"/>
  <c r="AA426"/>
  <c r="AJ426" s="1"/>
  <c r="Y426"/>
  <c r="X426"/>
  <c r="W426"/>
  <c r="K426"/>
  <c r="AB426" s="1"/>
  <c r="AA425"/>
  <c r="AJ425" s="1"/>
  <c r="Y425"/>
  <c r="X425"/>
  <c r="W425"/>
  <c r="K425"/>
  <c r="AB425" s="1"/>
  <c r="AA424"/>
  <c r="AJ424" s="1"/>
  <c r="Y424"/>
  <c r="X424"/>
  <c r="W424"/>
  <c r="K424"/>
  <c r="AB424" s="1"/>
  <c r="AA423"/>
  <c r="AJ423" s="1"/>
  <c r="Y423"/>
  <c r="X423"/>
  <c r="W423"/>
  <c r="K423"/>
  <c r="AB423" s="1"/>
  <c r="AA422"/>
  <c r="AJ422" s="1"/>
  <c r="Y422"/>
  <c r="X422"/>
  <c r="W422"/>
  <c r="K422"/>
  <c r="AB422" s="1"/>
  <c r="AA421"/>
  <c r="AJ421" s="1"/>
  <c r="Y421"/>
  <c r="X421"/>
  <c r="W421"/>
  <c r="K421"/>
  <c r="AB421" s="1"/>
  <c r="AA420"/>
  <c r="AJ420" s="1"/>
  <c r="Y420"/>
  <c r="X420"/>
  <c r="W420"/>
  <c r="K420"/>
  <c r="AB420" s="1"/>
  <c r="AA419"/>
  <c r="AJ419" s="1"/>
  <c r="Y419"/>
  <c r="X419"/>
  <c r="W419"/>
  <c r="K419"/>
  <c r="AB419" s="1"/>
  <c r="AA418"/>
  <c r="AJ418" s="1"/>
  <c r="Y418"/>
  <c r="X418"/>
  <c r="W418"/>
  <c r="K418"/>
  <c r="AB418" s="1"/>
  <c r="AA417"/>
  <c r="AJ417" s="1"/>
  <c r="Y417"/>
  <c r="X417"/>
  <c r="W417"/>
  <c r="K417"/>
  <c r="AB417" s="1"/>
  <c r="AA416"/>
  <c r="AJ416" s="1"/>
  <c r="Y416"/>
  <c r="X416"/>
  <c r="W416"/>
  <c r="K416"/>
  <c r="AB416" s="1"/>
  <c r="AA415"/>
  <c r="AJ415" s="1"/>
  <c r="Y415"/>
  <c r="X415"/>
  <c r="W415"/>
  <c r="K415"/>
  <c r="AB415" s="1"/>
  <c r="AA414"/>
  <c r="AJ414" s="1"/>
  <c r="Y414"/>
  <c r="X414"/>
  <c r="W414"/>
  <c r="K414"/>
  <c r="AB414" s="1"/>
  <c r="AA413"/>
  <c r="AJ413" s="1"/>
  <c r="Y413"/>
  <c r="X413"/>
  <c r="W413"/>
  <c r="K413"/>
  <c r="AB413" s="1"/>
  <c r="AA412"/>
  <c r="AJ412" s="1"/>
  <c r="Y412"/>
  <c r="X412"/>
  <c r="W412"/>
  <c r="K412"/>
  <c r="AB412" s="1"/>
  <c r="AA411"/>
  <c r="AJ411" s="1"/>
  <c r="Y411"/>
  <c r="X411"/>
  <c r="W411"/>
  <c r="K411"/>
  <c r="AB411" s="1"/>
  <c r="AA410"/>
  <c r="AJ410" s="1"/>
  <c r="Y410"/>
  <c r="X410"/>
  <c r="W410"/>
  <c r="K410"/>
  <c r="AB410" s="1"/>
  <c r="AA409"/>
  <c r="AJ409" s="1"/>
  <c r="Y409"/>
  <c r="X409"/>
  <c r="W409"/>
  <c r="K409"/>
  <c r="AB409" s="1"/>
  <c r="AA408"/>
  <c r="AJ408" s="1"/>
  <c r="Y408"/>
  <c r="X408"/>
  <c r="W408"/>
  <c r="K408"/>
  <c r="AB408" s="1"/>
  <c r="AA407"/>
  <c r="AJ407" s="1"/>
  <c r="Y407"/>
  <c r="X407"/>
  <c r="W407"/>
  <c r="K407"/>
  <c r="AB407" s="1"/>
  <c r="AA406"/>
  <c r="AJ406" s="1"/>
  <c r="Y406"/>
  <c r="X406"/>
  <c r="W406"/>
  <c r="K406"/>
  <c r="AB406" s="1"/>
  <c r="AA405"/>
  <c r="AJ405" s="1"/>
  <c r="Y405"/>
  <c r="X405"/>
  <c r="W405"/>
  <c r="K405"/>
  <c r="AB405" s="1"/>
  <c r="AA404"/>
  <c r="AJ404" s="1"/>
  <c r="Y404"/>
  <c r="X404"/>
  <c r="W404"/>
  <c r="K404"/>
  <c r="AB404" s="1"/>
  <c r="AA403"/>
  <c r="AJ403" s="1"/>
  <c r="Y403"/>
  <c r="X403"/>
  <c r="W403"/>
  <c r="K403"/>
  <c r="AB403" s="1"/>
  <c r="AA402"/>
  <c r="AJ402" s="1"/>
  <c r="Y402"/>
  <c r="X402"/>
  <c r="W402"/>
  <c r="K402"/>
  <c r="AB402" s="1"/>
  <c r="AA401"/>
  <c r="AJ401" s="1"/>
  <c r="Y401"/>
  <c r="X401"/>
  <c r="W401"/>
  <c r="K401"/>
  <c r="AB401" s="1"/>
  <c r="AA400"/>
  <c r="AJ400" s="1"/>
  <c r="Y400"/>
  <c r="X400"/>
  <c r="W400"/>
  <c r="K400"/>
  <c r="AB400" s="1"/>
  <c r="AA399"/>
  <c r="AJ399" s="1"/>
  <c r="Y399"/>
  <c r="X399"/>
  <c r="W399"/>
  <c r="K399"/>
  <c r="AB399" s="1"/>
  <c r="AA398"/>
  <c r="AJ398" s="1"/>
  <c r="Y398"/>
  <c r="X398"/>
  <c r="W398"/>
  <c r="K398"/>
  <c r="AB398" s="1"/>
  <c r="AA397"/>
  <c r="AJ397" s="1"/>
  <c r="Y397"/>
  <c r="X397"/>
  <c r="W397"/>
  <c r="K397"/>
  <c r="AB397" s="1"/>
  <c r="AA396"/>
  <c r="AJ396" s="1"/>
  <c r="Y396"/>
  <c r="X396"/>
  <c r="W396"/>
  <c r="K396"/>
  <c r="AB396" s="1"/>
  <c r="AA395"/>
  <c r="AJ395" s="1"/>
  <c r="Y395"/>
  <c r="X395"/>
  <c r="W395"/>
  <c r="K395"/>
  <c r="AB395" s="1"/>
  <c r="AA394"/>
  <c r="AJ394" s="1"/>
  <c r="Y394"/>
  <c r="X394"/>
  <c r="W394"/>
  <c r="K394"/>
  <c r="AB394" s="1"/>
  <c r="AA393"/>
  <c r="AJ393" s="1"/>
  <c r="Y393"/>
  <c r="X393"/>
  <c r="W393"/>
  <c r="K393"/>
  <c r="AB393" s="1"/>
  <c r="AA392"/>
  <c r="AJ392" s="1"/>
  <c r="Y392"/>
  <c r="X392"/>
  <c r="W392"/>
  <c r="K392"/>
  <c r="AB392" s="1"/>
  <c r="AA391"/>
  <c r="AJ391" s="1"/>
  <c r="Y391"/>
  <c r="X391"/>
  <c r="W391"/>
  <c r="K391"/>
  <c r="AB391" s="1"/>
  <c r="AA390"/>
  <c r="AJ390" s="1"/>
  <c r="Y390"/>
  <c r="X390"/>
  <c r="W390"/>
  <c r="K390"/>
  <c r="AB390" s="1"/>
  <c r="AA389"/>
  <c r="AJ389" s="1"/>
  <c r="Y389"/>
  <c r="X389"/>
  <c r="W389"/>
  <c r="K389"/>
  <c r="AB389" s="1"/>
  <c r="AA388"/>
  <c r="AJ388" s="1"/>
  <c r="Y388"/>
  <c r="X388"/>
  <c r="W388"/>
  <c r="K388"/>
  <c r="AB388" s="1"/>
  <c r="AA387"/>
  <c r="AJ387" s="1"/>
  <c r="Y387"/>
  <c r="X387"/>
  <c r="W387"/>
  <c r="K387"/>
  <c r="AB387" s="1"/>
  <c r="AA386"/>
  <c r="AJ386" s="1"/>
  <c r="Y386"/>
  <c r="X386"/>
  <c r="W386"/>
  <c r="K386"/>
  <c r="AB386" s="1"/>
  <c r="AA385"/>
  <c r="AJ385" s="1"/>
  <c r="Y385"/>
  <c r="X385"/>
  <c r="W385"/>
  <c r="K385"/>
  <c r="AB385" s="1"/>
  <c r="AA384"/>
  <c r="AJ384" s="1"/>
  <c r="Y384"/>
  <c r="X384"/>
  <c r="W384"/>
  <c r="K384"/>
  <c r="AB384" s="1"/>
  <c r="AA383"/>
  <c r="AJ383" s="1"/>
  <c r="Y383"/>
  <c r="X383"/>
  <c r="W383"/>
  <c r="K383"/>
  <c r="AB383" s="1"/>
  <c r="AA382"/>
  <c r="AJ382" s="1"/>
  <c r="Y382"/>
  <c r="X382"/>
  <c r="W382"/>
  <c r="K382"/>
  <c r="AB382" s="1"/>
  <c r="AA381"/>
  <c r="AJ381" s="1"/>
  <c r="Y381"/>
  <c r="X381"/>
  <c r="W381"/>
  <c r="K381"/>
  <c r="AB381" s="1"/>
  <c r="AA380"/>
  <c r="AJ380" s="1"/>
  <c r="Y380"/>
  <c r="X380"/>
  <c r="W380"/>
  <c r="K380"/>
  <c r="AB380" s="1"/>
  <c r="AA379"/>
  <c r="AJ379" s="1"/>
  <c r="Y379"/>
  <c r="X379"/>
  <c r="W379"/>
  <c r="K379"/>
  <c r="AB379" s="1"/>
  <c r="AA378"/>
  <c r="AJ378" s="1"/>
  <c r="Y378"/>
  <c r="X378"/>
  <c r="W378"/>
  <c r="K378"/>
  <c r="AB378" s="1"/>
  <c r="AA377"/>
  <c r="AJ377" s="1"/>
  <c r="Y377"/>
  <c r="X377"/>
  <c r="W377"/>
  <c r="K377"/>
  <c r="AB377" s="1"/>
  <c r="AA376"/>
  <c r="AJ376" s="1"/>
  <c r="Y376"/>
  <c r="X376"/>
  <c r="W376"/>
  <c r="K376"/>
  <c r="AB376" s="1"/>
  <c r="AA375"/>
  <c r="AJ375" s="1"/>
  <c r="Y375"/>
  <c r="X375"/>
  <c r="W375"/>
  <c r="K375"/>
  <c r="AB375" s="1"/>
  <c r="AA374"/>
  <c r="AJ374" s="1"/>
  <c r="Y374"/>
  <c r="X374"/>
  <c r="W374"/>
  <c r="K374"/>
  <c r="AB374" s="1"/>
  <c r="AA373"/>
  <c r="AJ373" s="1"/>
  <c r="Y373"/>
  <c r="X373"/>
  <c r="W373"/>
  <c r="K373"/>
  <c r="AB373" s="1"/>
  <c r="AA372"/>
  <c r="AJ372" s="1"/>
  <c r="Y372"/>
  <c r="X372"/>
  <c r="W372"/>
  <c r="K372"/>
  <c r="AB372" s="1"/>
  <c r="AA371"/>
  <c r="AJ371" s="1"/>
  <c r="Y371"/>
  <c r="X371"/>
  <c r="W371"/>
  <c r="K371"/>
  <c r="AB371" s="1"/>
  <c r="AA370"/>
  <c r="AJ370" s="1"/>
  <c r="Y370"/>
  <c r="X370"/>
  <c r="W370"/>
  <c r="K370"/>
  <c r="AB370" s="1"/>
  <c r="AA369"/>
  <c r="AJ369" s="1"/>
  <c r="Y369"/>
  <c r="X369"/>
  <c r="W369"/>
  <c r="K369"/>
  <c r="AB369" s="1"/>
  <c r="AA368"/>
  <c r="AJ368" s="1"/>
  <c r="Y368"/>
  <c r="X368"/>
  <c r="W368"/>
  <c r="K368"/>
  <c r="AB368" s="1"/>
  <c r="AA367"/>
  <c r="AJ367" s="1"/>
  <c r="Y367"/>
  <c r="X367"/>
  <c r="W367"/>
  <c r="K367"/>
  <c r="AB367" s="1"/>
  <c r="AA366"/>
  <c r="AJ366" s="1"/>
  <c r="Y366"/>
  <c r="X366"/>
  <c r="W366"/>
  <c r="K366"/>
  <c r="AB366" s="1"/>
  <c r="AA365"/>
  <c r="AJ365" s="1"/>
  <c r="Y365"/>
  <c r="X365"/>
  <c r="W365"/>
  <c r="K365"/>
  <c r="AB365" s="1"/>
  <c r="AA364"/>
  <c r="AJ364" s="1"/>
  <c r="Y364"/>
  <c r="X364"/>
  <c r="W364"/>
  <c r="K364"/>
  <c r="AB364" s="1"/>
  <c r="AA363"/>
  <c r="AJ363" s="1"/>
  <c r="Y363"/>
  <c r="X363"/>
  <c r="W363"/>
  <c r="K363"/>
  <c r="AB363" s="1"/>
  <c r="AA362"/>
  <c r="AJ362" s="1"/>
  <c r="Y362"/>
  <c r="X362"/>
  <c r="W362"/>
  <c r="K362"/>
  <c r="AB362" s="1"/>
  <c r="AA361"/>
  <c r="AJ361" s="1"/>
  <c r="Y361"/>
  <c r="X361"/>
  <c r="W361"/>
  <c r="K361"/>
  <c r="AB361" s="1"/>
  <c r="AA360"/>
  <c r="AJ360" s="1"/>
  <c r="Y360"/>
  <c r="X360"/>
  <c r="W360"/>
  <c r="K360"/>
  <c r="AB360" s="1"/>
  <c r="AA359"/>
  <c r="AJ359" s="1"/>
  <c r="Y359"/>
  <c r="X359"/>
  <c r="W359"/>
  <c r="K359"/>
  <c r="AB359" s="1"/>
  <c r="AA358"/>
  <c r="AJ358" s="1"/>
  <c r="Y358"/>
  <c r="X358"/>
  <c r="W358"/>
  <c r="K358"/>
  <c r="AB358" s="1"/>
  <c r="AA357"/>
  <c r="AJ357" s="1"/>
  <c r="Y357"/>
  <c r="X357"/>
  <c r="W357"/>
  <c r="K357"/>
  <c r="AB357" s="1"/>
  <c r="AA356"/>
  <c r="AJ356" s="1"/>
  <c r="Y356"/>
  <c r="X356"/>
  <c r="W356"/>
  <c r="K356"/>
  <c r="AB356" s="1"/>
  <c r="AA355"/>
  <c r="AJ355" s="1"/>
  <c r="Y355"/>
  <c r="X355"/>
  <c r="W355"/>
  <c r="K355"/>
  <c r="AB355" s="1"/>
  <c r="AA354"/>
  <c r="AJ354" s="1"/>
  <c r="Y354"/>
  <c r="X354"/>
  <c r="W354"/>
  <c r="K354"/>
  <c r="AB354" s="1"/>
  <c r="AA353"/>
  <c r="AJ353" s="1"/>
  <c r="Y353"/>
  <c r="X353"/>
  <c r="W353"/>
  <c r="K353"/>
  <c r="AB353" s="1"/>
  <c r="AA352"/>
  <c r="AJ352" s="1"/>
  <c r="Y352"/>
  <c r="X352"/>
  <c r="W352"/>
  <c r="K352"/>
  <c r="AB352" s="1"/>
  <c r="AA351"/>
  <c r="AJ351" s="1"/>
  <c r="Y351"/>
  <c r="X351"/>
  <c r="W351"/>
  <c r="K351"/>
  <c r="AB351" s="1"/>
  <c r="AA350"/>
  <c r="AJ350" s="1"/>
  <c r="Y350"/>
  <c r="X350"/>
  <c r="W350"/>
  <c r="K350"/>
  <c r="AB350" s="1"/>
  <c r="AA349"/>
  <c r="AJ349" s="1"/>
  <c r="Y349"/>
  <c r="X349"/>
  <c r="W349"/>
  <c r="K349"/>
  <c r="AB349" s="1"/>
  <c r="AA348"/>
  <c r="AJ348" s="1"/>
  <c r="Y348"/>
  <c r="X348"/>
  <c r="W348"/>
  <c r="K348"/>
  <c r="AB348" s="1"/>
  <c r="AA347"/>
  <c r="AJ347" s="1"/>
  <c r="Y347"/>
  <c r="X347"/>
  <c r="W347"/>
  <c r="K347"/>
  <c r="AB347" s="1"/>
  <c r="AA346"/>
  <c r="AJ346" s="1"/>
  <c r="Y346"/>
  <c r="X346"/>
  <c r="W346"/>
  <c r="K346"/>
  <c r="AB346" s="1"/>
  <c r="AA345"/>
  <c r="AJ345" s="1"/>
  <c r="Y345"/>
  <c r="X345"/>
  <c r="W345"/>
  <c r="K345"/>
  <c r="AB345" s="1"/>
  <c r="AA344"/>
  <c r="AJ344" s="1"/>
  <c r="Y344"/>
  <c r="X344"/>
  <c r="W344"/>
  <c r="K344"/>
  <c r="AB344" s="1"/>
  <c r="AA343"/>
  <c r="AJ343" s="1"/>
  <c r="Y343"/>
  <c r="X343"/>
  <c r="W343"/>
  <c r="K343"/>
  <c r="AB343" s="1"/>
  <c r="AA342"/>
  <c r="AJ342" s="1"/>
  <c r="Y342"/>
  <c r="X342"/>
  <c r="W342"/>
  <c r="K342"/>
  <c r="AB342" s="1"/>
  <c r="AA341"/>
  <c r="AJ341" s="1"/>
  <c r="Y341"/>
  <c r="X341"/>
  <c r="W341"/>
  <c r="K341"/>
  <c r="AB341" s="1"/>
  <c r="AA340"/>
  <c r="AJ340" s="1"/>
  <c r="Y340"/>
  <c r="X340"/>
  <c r="W340"/>
  <c r="K340"/>
  <c r="AB340" s="1"/>
  <c r="AA339"/>
  <c r="AJ339" s="1"/>
  <c r="Y339"/>
  <c r="X339"/>
  <c r="W339"/>
  <c r="K339"/>
  <c r="AB339" s="1"/>
  <c r="AA338"/>
  <c r="AJ338" s="1"/>
  <c r="Y338"/>
  <c r="X338"/>
  <c r="W338"/>
  <c r="K338"/>
  <c r="AB338" s="1"/>
  <c r="AA337"/>
  <c r="AJ337" s="1"/>
  <c r="Y337"/>
  <c r="X337"/>
  <c r="W337"/>
  <c r="K337"/>
  <c r="AB337" s="1"/>
  <c r="AA336"/>
  <c r="AJ336" s="1"/>
  <c r="Y336"/>
  <c r="X336"/>
  <c r="W336"/>
  <c r="K336"/>
  <c r="AB336" s="1"/>
  <c r="AA335"/>
  <c r="AJ335" s="1"/>
  <c r="Y335"/>
  <c r="X335"/>
  <c r="W335"/>
  <c r="K335"/>
  <c r="AB335" s="1"/>
  <c r="AA334"/>
  <c r="AJ334" s="1"/>
  <c r="Y334"/>
  <c r="X334"/>
  <c r="W334"/>
  <c r="K334"/>
  <c r="AB334" s="1"/>
  <c r="AA333"/>
  <c r="AJ333" s="1"/>
  <c r="Y333"/>
  <c r="X333"/>
  <c r="W333"/>
  <c r="K333"/>
  <c r="AB333" s="1"/>
  <c r="AA332"/>
  <c r="AJ332" s="1"/>
  <c r="Y332"/>
  <c r="X332"/>
  <c r="W332"/>
  <c r="K332"/>
  <c r="AB332" s="1"/>
  <c r="AA331"/>
  <c r="AJ331" s="1"/>
  <c r="Y331"/>
  <c r="X331"/>
  <c r="W331"/>
  <c r="K331"/>
  <c r="AB331" s="1"/>
  <c r="AA330"/>
  <c r="AJ330" s="1"/>
  <c r="Y330"/>
  <c r="X330"/>
  <c r="W330"/>
  <c r="K330"/>
  <c r="AB330" s="1"/>
  <c r="AA329"/>
  <c r="AJ329" s="1"/>
  <c r="Y329"/>
  <c r="X329"/>
  <c r="W329"/>
  <c r="K329"/>
  <c r="AB329" s="1"/>
  <c r="AA328"/>
  <c r="AJ328" s="1"/>
  <c r="Y328"/>
  <c r="X328"/>
  <c r="W328"/>
  <c r="K328"/>
  <c r="AB328" s="1"/>
  <c r="AA327"/>
  <c r="AJ327" s="1"/>
  <c r="Y327"/>
  <c r="X327"/>
  <c r="W327"/>
  <c r="K327"/>
  <c r="AB327" s="1"/>
  <c r="AA326"/>
  <c r="AJ326" s="1"/>
  <c r="Y326"/>
  <c r="X326"/>
  <c r="W326"/>
  <c r="K326"/>
  <c r="AB326" s="1"/>
  <c r="AA325"/>
  <c r="AJ325" s="1"/>
  <c r="Y325"/>
  <c r="X325"/>
  <c r="W325"/>
  <c r="K325"/>
  <c r="AB325" s="1"/>
  <c r="AA324"/>
  <c r="AJ324" s="1"/>
  <c r="Y324"/>
  <c r="X324"/>
  <c r="W324"/>
  <c r="K324"/>
  <c r="AB324" s="1"/>
  <c r="AA323"/>
  <c r="AJ323" s="1"/>
  <c r="Y323"/>
  <c r="X323"/>
  <c r="W323"/>
  <c r="K323"/>
  <c r="AB323" s="1"/>
  <c r="AA322"/>
  <c r="AJ322" s="1"/>
  <c r="Y322"/>
  <c r="X322"/>
  <c r="W322"/>
  <c r="K322"/>
  <c r="AB322" s="1"/>
  <c r="AA321"/>
  <c r="AJ321" s="1"/>
  <c r="Y321"/>
  <c r="X321"/>
  <c r="W321"/>
  <c r="K321"/>
  <c r="AB321" s="1"/>
  <c r="AA320"/>
  <c r="AJ320" s="1"/>
  <c r="Y320"/>
  <c r="X320"/>
  <c r="W320"/>
  <c r="K320"/>
  <c r="AB320" s="1"/>
  <c r="AA319"/>
  <c r="AJ319" s="1"/>
  <c r="Y319"/>
  <c r="X319"/>
  <c r="W319"/>
  <c r="K319"/>
  <c r="AB319" s="1"/>
  <c r="AA318"/>
  <c r="AJ318" s="1"/>
  <c r="Y318"/>
  <c r="X318"/>
  <c r="W318"/>
  <c r="K318"/>
  <c r="AB318" s="1"/>
  <c r="AA317"/>
  <c r="AJ317" s="1"/>
  <c r="Y317"/>
  <c r="X317"/>
  <c r="W317"/>
  <c r="K317"/>
  <c r="AB317" s="1"/>
  <c r="AA316"/>
  <c r="AJ316" s="1"/>
  <c r="Y316"/>
  <c r="X316"/>
  <c r="W316"/>
  <c r="K316"/>
  <c r="AB316" s="1"/>
  <c r="AA315"/>
  <c r="AJ315" s="1"/>
  <c r="Y315"/>
  <c r="X315"/>
  <c r="W315"/>
  <c r="K315"/>
  <c r="AB315" s="1"/>
  <c r="AA314"/>
  <c r="AJ314" s="1"/>
  <c r="Y314"/>
  <c r="X314"/>
  <c r="W314"/>
  <c r="K314"/>
  <c r="AB314" s="1"/>
  <c r="AA313"/>
  <c r="AJ313" s="1"/>
  <c r="Y313"/>
  <c r="X313"/>
  <c r="W313"/>
  <c r="K313"/>
  <c r="AB313" s="1"/>
  <c r="AA312"/>
  <c r="AJ312" s="1"/>
  <c r="Y312"/>
  <c r="X312"/>
  <c r="W312"/>
  <c r="K312"/>
  <c r="AB312" s="1"/>
  <c r="AA311"/>
  <c r="AJ311" s="1"/>
  <c r="Y311"/>
  <c r="X311"/>
  <c r="W311"/>
  <c r="K311"/>
  <c r="AB311" s="1"/>
  <c r="AA310"/>
  <c r="AJ310" s="1"/>
  <c r="Y310"/>
  <c r="X310"/>
  <c r="W310"/>
  <c r="K310"/>
  <c r="AB310" s="1"/>
  <c r="AA309"/>
  <c r="AJ309" s="1"/>
  <c r="Y309"/>
  <c r="X309"/>
  <c r="W309"/>
  <c r="K309"/>
  <c r="AB309" s="1"/>
  <c r="AA308"/>
  <c r="AJ308" s="1"/>
  <c r="Y308"/>
  <c r="X308"/>
  <c r="W308"/>
  <c r="K308"/>
  <c r="AB308" s="1"/>
  <c r="AA307"/>
  <c r="AJ307" s="1"/>
  <c r="Y307"/>
  <c r="X307"/>
  <c r="W307"/>
  <c r="K307"/>
  <c r="AB307" s="1"/>
  <c r="AA306"/>
  <c r="AJ306" s="1"/>
  <c r="Y306"/>
  <c r="X306"/>
  <c r="W306"/>
  <c r="K306"/>
  <c r="AB306" s="1"/>
  <c r="AA305"/>
  <c r="AJ305" s="1"/>
  <c r="Y305"/>
  <c r="X305"/>
  <c r="W305"/>
  <c r="K305"/>
  <c r="AB305" s="1"/>
  <c r="AA304"/>
  <c r="AJ304" s="1"/>
  <c r="Y304"/>
  <c r="X304"/>
  <c r="W304"/>
  <c r="K304"/>
  <c r="AB304" s="1"/>
  <c r="AA303"/>
  <c r="AJ303" s="1"/>
  <c r="Y303"/>
  <c r="X303"/>
  <c r="W303"/>
  <c r="K303"/>
  <c r="AB303" s="1"/>
  <c r="AA302"/>
  <c r="AJ302" s="1"/>
  <c r="Y302"/>
  <c r="X302"/>
  <c r="W302"/>
  <c r="K302"/>
  <c r="AB302" s="1"/>
  <c r="AA301"/>
  <c r="AJ301" s="1"/>
  <c r="Y301"/>
  <c r="X301"/>
  <c r="W301"/>
  <c r="K301"/>
  <c r="AB301" s="1"/>
  <c r="AA300"/>
  <c r="AJ300" s="1"/>
  <c r="Y300"/>
  <c r="X300"/>
  <c r="W300"/>
  <c r="K300"/>
  <c r="AB300" s="1"/>
  <c r="AA299"/>
  <c r="AJ299" s="1"/>
  <c r="Y299"/>
  <c r="X299"/>
  <c r="W299"/>
  <c r="K299"/>
  <c r="AB299" s="1"/>
  <c r="AA298"/>
  <c r="AJ298" s="1"/>
  <c r="Y298"/>
  <c r="X298"/>
  <c r="W298"/>
  <c r="K298"/>
  <c r="AB298" s="1"/>
  <c r="AA297"/>
  <c r="AJ297" s="1"/>
  <c r="Y297"/>
  <c r="X297"/>
  <c r="W297"/>
  <c r="K297"/>
  <c r="AB297" s="1"/>
  <c r="AA296"/>
  <c r="AJ296" s="1"/>
  <c r="Y296"/>
  <c r="X296"/>
  <c r="W296"/>
  <c r="K296"/>
  <c r="AB296" s="1"/>
  <c r="AA295"/>
  <c r="AJ295" s="1"/>
  <c r="Y295"/>
  <c r="X295"/>
  <c r="W295"/>
  <c r="K295"/>
  <c r="AB295" s="1"/>
  <c r="AA294"/>
  <c r="AJ294" s="1"/>
  <c r="Y294"/>
  <c r="X294"/>
  <c r="W294"/>
  <c r="K294"/>
  <c r="AB294" s="1"/>
  <c r="AA293"/>
  <c r="AJ293" s="1"/>
  <c r="Y293"/>
  <c r="X293"/>
  <c r="W293"/>
  <c r="K293"/>
  <c r="AB293" s="1"/>
  <c r="AA292"/>
  <c r="AJ292" s="1"/>
  <c r="Y292"/>
  <c r="X292"/>
  <c r="W292"/>
  <c r="K292"/>
  <c r="AB292" s="1"/>
  <c r="AA291"/>
  <c r="AJ291" s="1"/>
  <c r="Y291"/>
  <c r="X291"/>
  <c r="W291"/>
  <c r="K291"/>
  <c r="AB291" s="1"/>
  <c r="AA290"/>
  <c r="AJ290" s="1"/>
  <c r="Y290"/>
  <c r="X290"/>
  <c r="W290"/>
  <c r="K290"/>
  <c r="AB290" s="1"/>
  <c r="AA289"/>
  <c r="AJ289" s="1"/>
  <c r="Y289"/>
  <c r="X289"/>
  <c r="W289"/>
  <c r="K289"/>
  <c r="AB289" s="1"/>
  <c r="AA288"/>
  <c r="AJ288" s="1"/>
  <c r="Y288"/>
  <c r="X288"/>
  <c r="W288"/>
  <c r="K288"/>
  <c r="AB288" s="1"/>
  <c r="AA287"/>
  <c r="AJ287" s="1"/>
  <c r="Y287"/>
  <c r="X287"/>
  <c r="W287"/>
  <c r="K287"/>
  <c r="AB287" s="1"/>
  <c r="AA286"/>
  <c r="AJ286" s="1"/>
  <c r="Y286"/>
  <c r="X286"/>
  <c r="W286"/>
  <c r="K286"/>
  <c r="AB286" s="1"/>
  <c r="AA285"/>
  <c r="AJ285" s="1"/>
  <c r="Y285"/>
  <c r="X285"/>
  <c r="W285"/>
  <c r="K285"/>
  <c r="AB285" s="1"/>
  <c r="AA284"/>
  <c r="AJ284" s="1"/>
  <c r="Y284"/>
  <c r="X284"/>
  <c r="W284"/>
  <c r="K284"/>
  <c r="AB284" s="1"/>
  <c r="AA283"/>
  <c r="AJ283" s="1"/>
  <c r="Y283"/>
  <c r="X283"/>
  <c r="W283"/>
  <c r="K283"/>
  <c r="AB283" s="1"/>
  <c r="AA282"/>
  <c r="AJ282" s="1"/>
  <c r="Y282"/>
  <c r="X282"/>
  <c r="W282"/>
  <c r="K282"/>
  <c r="AB282" s="1"/>
  <c r="AA281"/>
  <c r="AJ281" s="1"/>
  <c r="Y281"/>
  <c r="X281"/>
  <c r="W281"/>
  <c r="K281"/>
  <c r="AB281" s="1"/>
  <c r="AA280"/>
  <c r="AJ280" s="1"/>
  <c r="Y280"/>
  <c r="X280"/>
  <c r="W280"/>
  <c r="K280"/>
  <c r="AB280" s="1"/>
  <c r="AA279"/>
  <c r="AJ279" s="1"/>
  <c r="Y279"/>
  <c r="X279"/>
  <c r="W279"/>
  <c r="K279"/>
  <c r="AB279" s="1"/>
  <c r="AA278"/>
  <c r="AJ278" s="1"/>
  <c r="Y278"/>
  <c r="X278"/>
  <c r="W278"/>
  <c r="K278"/>
  <c r="AB278" s="1"/>
  <c r="AA277"/>
  <c r="AJ277" s="1"/>
  <c r="Y277"/>
  <c r="X277"/>
  <c r="W277"/>
  <c r="K277"/>
  <c r="AB277" s="1"/>
  <c r="AA276"/>
  <c r="AJ276" s="1"/>
  <c r="Y276"/>
  <c r="X276"/>
  <c r="W276"/>
  <c r="K276"/>
  <c r="AB276" s="1"/>
  <c r="AA275"/>
  <c r="AJ275" s="1"/>
  <c r="Y275"/>
  <c r="X275"/>
  <c r="W275"/>
  <c r="K275"/>
  <c r="AB275" s="1"/>
  <c r="AA274"/>
  <c r="AJ274" s="1"/>
  <c r="Y274"/>
  <c r="X274"/>
  <c r="W274"/>
  <c r="K274"/>
  <c r="AB274" s="1"/>
  <c r="AA273"/>
  <c r="AJ273" s="1"/>
  <c r="Y273"/>
  <c r="X273"/>
  <c r="W273"/>
  <c r="K273"/>
  <c r="AB273" s="1"/>
  <c r="AA272"/>
  <c r="AJ272" s="1"/>
  <c r="Y272"/>
  <c r="X272"/>
  <c r="W272"/>
  <c r="K272"/>
  <c r="AB272" s="1"/>
  <c r="AA271"/>
  <c r="AJ271" s="1"/>
  <c r="Y271"/>
  <c r="X271"/>
  <c r="W271"/>
  <c r="K271"/>
  <c r="AB271" s="1"/>
  <c r="AA270"/>
  <c r="AJ270" s="1"/>
  <c r="Y270"/>
  <c r="X270"/>
  <c r="W270"/>
  <c r="K270"/>
  <c r="AB270" s="1"/>
  <c r="AA269"/>
  <c r="AJ269" s="1"/>
  <c r="Y269"/>
  <c r="X269"/>
  <c r="W269"/>
  <c r="K269"/>
  <c r="AB269" s="1"/>
  <c r="AA268"/>
  <c r="AJ268" s="1"/>
  <c r="Y268"/>
  <c r="X268"/>
  <c r="W268"/>
  <c r="K268"/>
  <c r="AB268" s="1"/>
  <c r="AA267"/>
  <c r="AJ267" s="1"/>
  <c r="Y267"/>
  <c r="X267"/>
  <c r="W267"/>
  <c r="K267"/>
  <c r="AB267" s="1"/>
  <c r="AA266"/>
  <c r="AJ266" s="1"/>
  <c r="Y266"/>
  <c r="X266"/>
  <c r="W266"/>
  <c r="K266"/>
  <c r="AB266" s="1"/>
  <c r="AA265"/>
  <c r="AJ265" s="1"/>
  <c r="Y265"/>
  <c r="X265"/>
  <c r="W265"/>
  <c r="K265"/>
  <c r="AB265" s="1"/>
  <c r="AA264"/>
  <c r="AJ264" s="1"/>
  <c r="Y264"/>
  <c r="X264"/>
  <c r="W264"/>
  <c r="K264"/>
  <c r="AB264" s="1"/>
  <c r="AA263"/>
  <c r="AJ263" s="1"/>
  <c r="Y263"/>
  <c r="X263"/>
  <c r="W263"/>
  <c r="K263"/>
  <c r="AB263" s="1"/>
  <c r="AA262"/>
  <c r="AJ262" s="1"/>
  <c r="Y262"/>
  <c r="X262"/>
  <c r="W262"/>
  <c r="K262"/>
  <c r="AB262" s="1"/>
  <c r="AA261"/>
  <c r="AJ261" s="1"/>
  <c r="Y261"/>
  <c r="X261"/>
  <c r="W261"/>
  <c r="K261"/>
  <c r="AB261" s="1"/>
  <c r="AA260"/>
  <c r="AJ260" s="1"/>
  <c r="Y260"/>
  <c r="X260"/>
  <c r="W260"/>
  <c r="K260"/>
  <c r="AB260" s="1"/>
  <c r="AA259"/>
  <c r="AJ259" s="1"/>
  <c r="Y259"/>
  <c r="X259"/>
  <c r="W259"/>
  <c r="K259"/>
  <c r="AB259" s="1"/>
  <c r="AA258"/>
  <c r="AJ258" s="1"/>
  <c r="Y258"/>
  <c r="X258"/>
  <c r="W258"/>
  <c r="K258"/>
  <c r="AB258" s="1"/>
  <c r="AA257"/>
  <c r="AJ257" s="1"/>
  <c r="Y257"/>
  <c r="X257"/>
  <c r="W257"/>
  <c r="K257"/>
  <c r="AB257" s="1"/>
  <c r="AA256"/>
  <c r="AJ256" s="1"/>
  <c r="Y256"/>
  <c r="X256"/>
  <c r="W256"/>
  <c r="K256"/>
  <c r="AB256" s="1"/>
  <c r="AA255"/>
  <c r="AJ255" s="1"/>
  <c r="Y255"/>
  <c r="X255"/>
  <c r="W255"/>
  <c r="K255"/>
  <c r="AB255" s="1"/>
  <c r="AA254"/>
  <c r="AJ254" s="1"/>
  <c r="Y254"/>
  <c r="X254"/>
  <c r="W254"/>
  <c r="K254"/>
  <c r="AB254" s="1"/>
  <c r="AA253"/>
  <c r="AJ253" s="1"/>
  <c r="Y253"/>
  <c r="X253"/>
  <c r="W253"/>
  <c r="K253"/>
  <c r="AB253" s="1"/>
  <c r="AA252"/>
  <c r="AJ252" s="1"/>
  <c r="Y252"/>
  <c r="X252"/>
  <c r="W252"/>
  <c r="K252"/>
  <c r="AB252" s="1"/>
  <c r="AA251"/>
  <c r="AJ251" s="1"/>
  <c r="Y251"/>
  <c r="X251"/>
  <c r="W251"/>
  <c r="K251"/>
  <c r="AB251" s="1"/>
  <c r="AA250"/>
  <c r="AJ250" s="1"/>
  <c r="Y250"/>
  <c r="X250"/>
  <c r="W250"/>
  <c r="K250"/>
  <c r="AB250" s="1"/>
  <c r="AA249"/>
  <c r="AJ249" s="1"/>
  <c r="Y249"/>
  <c r="X249"/>
  <c r="W249"/>
  <c r="K249"/>
  <c r="AB249" s="1"/>
  <c r="AA248"/>
  <c r="AJ248" s="1"/>
  <c r="Y248"/>
  <c r="X248"/>
  <c r="W248"/>
  <c r="K248"/>
  <c r="AB248" s="1"/>
  <c r="AA247"/>
  <c r="AJ247" s="1"/>
  <c r="Y247"/>
  <c r="X247"/>
  <c r="W247"/>
  <c r="K247"/>
  <c r="AB247" s="1"/>
  <c r="AA246"/>
  <c r="AJ246" s="1"/>
  <c r="Y246"/>
  <c r="X246"/>
  <c r="W246"/>
  <c r="K246"/>
  <c r="AB246" s="1"/>
  <c r="AA245"/>
  <c r="AJ245" s="1"/>
  <c r="Y245"/>
  <c r="X245"/>
  <c r="W245"/>
  <c r="K245"/>
  <c r="AB245" s="1"/>
  <c r="AA244"/>
  <c r="AJ244" s="1"/>
  <c r="Y244"/>
  <c r="X244"/>
  <c r="W244"/>
  <c r="K244"/>
  <c r="AB244" s="1"/>
  <c r="AA243"/>
  <c r="AJ243" s="1"/>
  <c r="Y243"/>
  <c r="X243"/>
  <c r="W243"/>
  <c r="K243"/>
  <c r="AB243" s="1"/>
  <c r="AA242"/>
  <c r="AJ242" s="1"/>
  <c r="Y242"/>
  <c r="X242"/>
  <c r="W242"/>
  <c r="K242"/>
  <c r="AB242" s="1"/>
  <c r="AA241"/>
  <c r="AJ241" s="1"/>
  <c r="Y241"/>
  <c r="X241"/>
  <c r="W241"/>
  <c r="K241"/>
  <c r="AB241" s="1"/>
  <c r="AA240"/>
  <c r="AJ240" s="1"/>
  <c r="Y240"/>
  <c r="X240"/>
  <c r="W240"/>
  <c r="K240"/>
  <c r="AB240" s="1"/>
  <c r="AA239"/>
  <c r="AJ239" s="1"/>
  <c r="Y239"/>
  <c r="X239"/>
  <c r="W239"/>
  <c r="K239"/>
  <c r="AB239" s="1"/>
  <c r="AA238"/>
  <c r="AJ238" s="1"/>
  <c r="Y238"/>
  <c r="X238"/>
  <c r="W238"/>
  <c r="K238"/>
  <c r="AB238" s="1"/>
  <c r="AA237"/>
  <c r="AJ237" s="1"/>
  <c r="Y237"/>
  <c r="X237"/>
  <c r="W237"/>
  <c r="K237"/>
  <c r="AB237" s="1"/>
  <c r="AA236"/>
  <c r="AJ236" s="1"/>
  <c r="Y236"/>
  <c r="X236"/>
  <c r="W236"/>
  <c r="K236"/>
  <c r="AB236" s="1"/>
  <c r="AA235"/>
  <c r="AJ235" s="1"/>
  <c r="Y235"/>
  <c r="X235"/>
  <c r="W235"/>
  <c r="K235"/>
  <c r="AB235" s="1"/>
  <c r="AA234"/>
  <c r="AJ234" s="1"/>
  <c r="Y234"/>
  <c r="X234"/>
  <c r="W234"/>
  <c r="K234"/>
  <c r="AB234" s="1"/>
  <c r="AA233"/>
  <c r="AJ233" s="1"/>
  <c r="Y233"/>
  <c r="X233"/>
  <c r="W233"/>
  <c r="K233"/>
  <c r="AB233" s="1"/>
  <c r="AA232"/>
  <c r="AJ232" s="1"/>
  <c r="Y232"/>
  <c r="X232"/>
  <c r="W232"/>
  <c r="K232"/>
  <c r="AB232" s="1"/>
  <c r="AA231"/>
  <c r="AJ231" s="1"/>
  <c r="Y231"/>
  <c r="X231"/>
  <c r="W231"/>
  <c r="K231"/>
  <c r="AB231" s="1"/>
  <c r="AA230"/>
  <c r="AJ230" s="1"/>
  <c r="Y230"/>
  <c r="X230"/>
  <c r="W230"/>
  <c r="K230"/>
  <c r="AB230" s="1"/>
  <c r="AA229"/>
  <c r="AJ229" s="1"/>
  <c r="Y229"/>
  <c r="X229"/>
  <c r="W229"/>
  <c r="K229"/>
  <c r="AB229" s="1"/>
  <c r="AA228"/>
  <c r="AJ228" s="1"/>
  <c r="Y228"/>
  <c r="X228"/>
  <c r="W228"/>
  <c r="K228"/>
  <c r="AB228" s="1"/>
  <c r="AA227"/>
  <c r="AJ227" s="1"/>
  <c r="Y227"/>
  <c r="X227"/>
  <c r="W227"/>
  <c r="K227"/>
  <c r="AB227" s="1"/>
  <c r="AA226"/>
  <c r="AJ226" s="1"/>
  <c r="Y226"/>
  <c r="X226"/>
  <c r="W226"/>
  <c r="K226"/>
  <c r="AB226" s="1"/>
  <c r="AA225"/>
  <c r="AJ225" s="1"/>
  <c r="Y225"/>
  <c r="X225"/>
  <c r="W225"/>
  <c r="K225"/>
  <c r="AB225" s="1"/>
  <c r="AA224"/>
  <c r="AJ224" s="1"/>
  <c r="Y224"/>
  <c r="X224"/>
  <c r="W224"/>
  <c r="K224"/>
  <c r="AB224" s="1"/>
  <c r="AA223"/>
  <c r="AJ223" s="1"/>
  <c r="Y223"/>
  <c r="X223"/>
  <c r="W223"/>
  <c r="K223"/>
  <c r="AB223" s="1"/>
  <c r="AA222"/>
  <c r="AJ222" s="1"/>
  <c r="Y222"/>
  <c r="X222"/>
  <c r="W222"/>
  <c r="K222"/>
  <c r="AB222" s="1"/>
  <c r="AA221"/>
  <c r="AJ221" s="1"/>
  <c r="Y221"/>
  <c r="X221"/>
  <c r="W221"/>
  <c r="K221"/>
  <c r="AB221" s="1"/>
  <c r="AA220"/>
  <c r="AJ220" s="1"/>
  <c r="Y220"/>
  <c r="X220"/>
  <c r="W220"/>
  <c r="K220"/>
  <c r="AB220" s="1"/>
  <c r="AA219"/>
  <c r="AJ219" s="1"/>
  <c r="Y219"/>
  <c r="X219"/>
  <c r="W219"/>
  <c r="K219"/>
  <c r="AB219" s="1"/>
  <c r="AA218"/>
  <c r="AJ218" s="1"/>
  <c r="Y218"/>
  <c r="X218"/>
  <c r="W218"/>
  <c r="K218"/>
  <c r="AB218" s="1"/>
  <c r="AA217"/>
  <c r="AJ217" s="1"/>
  <c r="Y217"/>
  <c r="X217"/>
  <c r="W217"/>
  <c r="K217"/>
  <c r="AB217" s="1"/>
  <c r="AA216"/>
  <c r="AJ216" s="1"/>
  <c r="Y216"/>
  <c r="X216"/>
  <c r="W216"/>
  <c r="K216"/>
  <c r="AB216" s="1"/>
  <c r="AA215"/>
  <c r="AJ215" s="1"/>
  <c r="Y215"/>
  <c r="X215"/>
  <c r="W215"/>
  <c r="K215"/>
  <c r="AB215" s="1"/>
  <c r="AA214"/>
  <c r="AJ214" s="1"/>
  <c r="Y214"/>
  <c r="X214"/>
  <c r="W214"/>
  <c r="K214"/>
  <c r="AB214" s="1"/>
  <c r="AA213"/>
  <c r="AJ213" s="1"/>
  <c r="Y213"/>
  <c r="X213"/>
  <c r="W213"/>
  <c r="K213"/>
  <c r="AB213" s="1"/>
  <c r="AA212"/>
  <c r="AJ212" s="1"/>
  <c r="Y212"/>
  <c r="X212"/>
  <c r="W212"/>
  <c r="K212"/>
  <c r="AB212" s="1"/>
  <c r="AA211"/>
  <c r="AJ211" s="1"/>
  <c r="Y211"/>
  <c r="X211"/>
  <c r="W211"/>
  <c r="K211"/>
  <c r="AB211" s="1"/>
  <c r="AA210"/>
  <c r="AJ210" s="1"/>
  <c r="Y210"/>
  <c r="X210"/>
  <c r="W210"/>
  <c r="K210"/>
  <c r="AB210" s="1"/>
  <c r="AA209"/>
  <c r="AJ209" s="1"/>
  <c r="Y209"/>
  <c r="X209"/>
  <c r="W209"/>
  <c r="K209"/>
  <c r="AB209" s="1"/>
  <c r="AA208"/>
  <c r="AJ208" s="1"/>
  <c r="Y208"/>
  <c r="X208"/>
  <c r="W208"/>
  <c r="K208"/>
  <c r="AB208" s="1"/>
  <c r="AA207"/>
  <c r="AJ207" s="1"/>
  <c r="Y207"/>
  <c r="X207"/>
  <c r="W207"/>
  <c r="K207"/>
  <c r="AB207" s="1"/>
  <c r="AA206"/>
  <c r="AJ206" s="1"/>
  <c r="Y206"/>
  <c r="X206"/>
  <c r="W206"/>
  <c r="K206"/>
  <c r="AB206" s="1"/>
  <c r="AA205"/>
  <c r="AJ205" s="1"/>
  <c r="Y205"/>
  <c r="X205"/>
  <c r="W205"/>
  <c r="K205"/>
  <c r="AB205" s="1"/>
  <c r="AA204"/>
  <c r="AJ204" s="1"/>
  <c r="Y204"/>
  <c r="X204"/>
  <c r="W204"/>
  <c r="K204"/>
  <c r="AB204" s="1"/>
  <c r="AA203"/>
  <c r="AJ203" s="1"/>
  <c r="Y203"/>
  <c r="X203"/>
  <c r="W203"/>
  <c r="K203"/>
  <c r="AB203" s="1"/>
  <c r="AA202"/>
  <c r="AJ202" s="1"/>
  <c r="Y202"/>
  <c r="X202"/>
  <c r="W202"/>
  <c r="K202"/>
  <c r="AB202" s="1"/>
  <c r="AA201"/>
  <c r="AJ201" s="1"/>
  <c r="Y201"/>
  <c r="X201"/>
  <c r="W201"/>
  <c r="K201"/>
  <c r="AB201" s="1"/>
  <c r="AA200"/>
  <c r="AJ200" s="1"/>
  <c r="Y200"/>
  <c r="X200"/>
  <c r="W200"/>
  <c r="K200"/>
  <c r="AB200" s="1"/>
  <c r="AA199"/>
  <c r="AJ199" s="1"/>
  <c r="Y199"/>
  <c r="X199"/>
  <c r="W199"/>
  <c r="K199"/>
  <c r="AB199" s="1"/>
  <c r="AA198"/>
  <c r="AJ198" s="1"/>
  <c r="Y198"/>
  <c r="X198"/>
  <c r="W198"/>
  <c r="K198"/>
  <c r="AB198" s="1"/>
  <c r="AA197"/>
  <c r="AJ197" s="1"/>
  <c r="Y197"/>
  <c r="X197"/>
  <c r="W197"/>
  <c r="K197"/>
  <c r="AB197" s="1"/>
  <c r="AA196"/>
  <c r="AJ196" s="1"/>
  <c r="Y196"/>
  <c r="X196"/>
  <c r="W196"/>
  <c r="K196"/>
  <c r="AB196" s="1"/>
  <c r="AA195"/>
  <c r="AJ195" s="1"/>
  <c r="Y195"/>
  <c r="X195"/>
  <c r="W195"/>
  <c r="K195"/>
  <c r="AB195" s="1"/>
  <c r="AA194"/>
  <c r="AJ194" s="1"/>
  <c r="Y194"/>
  <c r="X194"/>
  <c r="W194"/>
  <c r="K194"/>
  <c r="AB194" s="1"/>
  <c r="AA193"/>
  <c r="AJ193" s="1"/>
  <c r="Y193"/>
  <c r="X193"/>
  <c r="W193"/>
  <c r="K193"/>
  <c r="AB193" s="1"/>
  <c r="AA192"/>
  <c r="AJ192" s="1"/>
  <c r="Y192"/>
  <c r="X192"/>
  <c r="W192"/>
  <c r="K192"/>
  <c r="AB192" s="1"/>
  <c r="AA191"/>
  <c r="AJ191" s="1"/>
  <c r="Y191"/>
  <c r="X191"/>
  <c r="W191"/>
  <c r="K191"/>
  <c r="AB191" s="1"/>
  <c r="AA190"/>
  <c r="AJ190" s="1"/>
  <c r="Y190"/>
  <c r="X190"/>
  <c r="W190"/>
  <c r="K190"/>
  <c r="AB190" s="1"/>
  <c r="AA189"/>
  <c r="AJ189" s="1"/>
  <c r="Y189"/>
  <c r="X189"/>
  <c r="W189"/>
  <c r="K189"/>
  <c r="AB189" s="1"/>
  <c r="AA188"/>
  <c r="AJ188" s="1"/>
  <c r="Y188"/>
  <c r="X188"/>
  <c r="W188"/>
  <c r="K188"/>
  <c r="AB188" s="1"/>
  <c r="AA187"/>
  <c r="AJ187" s="1"/>
  <c r="Y187"/>
  <c r="X187"/>
  <c r="W187"/>
  <c r="K187"/>
  <c r="AB187" s="1"/>
  <c r="AA186"/>
  <c r="AJ186" s="1"/>
  <c r="Y186"/>
  <c r="X186"/>
  <c r="W186"/>
  <c r="K186"/>
  <c r="AB186" s="1"/>
  <c r="AA185"/>
  <c r="AJ185" s="1"/>
  <c r="Y185"/>
  <c r="X185"/>
  <c r="W185"/>
  <c r="K185"/>
  <c r="AB185" s="1"/>
  <c r="AA184"/>
  <c r="AJ184" s="1"/>
  <c r="Y184"/>
  <c r="X184"/>
  <c r="W184"/>
  <c r="K184"/>
  <c r="AB184" s="1"/>
  <c r="AA183"/>
  <c r="AJ183" s="1"/>
  <c r="Y183"/>
  <c r="X183"/>
  <c r="W183"/>
  <c r="K183"/>
  <c r="AB183" s="1"/>
  <c r="AA182"/>
  <c r="AJ182" s="1"/>
  <c r="Y182"/>
  <c r="X182"/>
  <c r="W182"/>
  <c r="K182"/>
  <c r="AB182" s="1"/>
  <c r="AA181"/>
  <c r="AJ181" s="1"/>
  <c r="Y181"/>
  <c r="X181"/>
  <c r="W181"/>
  <c r="K181"/>
  <c r="AB181" s="1"/>
  <c r="AA180"/>
  <c r="AJ180" s="1"/>
  <c r="Y180"/>
  <c r="X180"/>
  <c r="W180"/>
  <c r="K180"/>
  <c r="AB180" s="1"/>
  <c r="AA179"/>
  <c r="AJ179" s="1"/>
  <c r="Y179"/>
  <c r="X179"/>
  <c r="W179"/>
  <c r="K179"/>
  <c r="AB179" s="1"/>
  <c r="AA178"/>
  <c r="AJ178" s="1"/>
  <c r="Y178"/>
  <c r="X178"/>
  <c r="W178"/>
  <c r="K178"/>
  <c r="AB178" s="1"/>
  <c r="AA177"/>
  <c r="AJ177" s="1"/>
  <c r="Y177"/>
  <c r="X177"/>
  <c r="W177"/>
  <c r="K177"/>
  <c r="AB177" s="1"/>
  <c r="AA176"/>
  <c r="AJ176" s="1"/>
  <c r="Y176"/>
  <c r="X176"/>
  <c r="W176"/>
  <c r="K176"/>
  <c r="AB176" s="1"/>
  <c r="AA175"/>
  <c r="AJ175" s="1"/>
  <c r="Y175"/>
  <c r="X175"/>
  <c r="W175"/>
  <c r="K175"/>
  <c r="AB175" s="1"/>
  <c r="AA174"/>
  <c r="AJ174" s="1"/>
  <c r="Y174"/>
  <c r="X174"/>
  <c r="W174"/>
  <c r="K174"/>
  <c r="AB174" s="1"/>
  <c r="AA173"/>
  <c r="AJ173" s="1"/>
  <c r="Y173"/>
  <c r="X173"/>
  <c r="W173"/>
  <c r="K173"/>
  <c r="AB173" s="1"/>
  <c r="AA172"/>
  <c r="AJ172" s="1"/>
  <c r="Y172"/>
  <c r="X172"/>
  <c r="W172"/>
  <c r="K172"/>
  <c r="AB172" s="1"/>
  <c r="AA171"/>
  <c r="AJ171" s="1"/>
  <c r="Y171"/>
  <c r="X171"/>
  <c r="W171"/>
  <c r="K171"/>
  <c r="AB171" s="1"/>
  <c r="AA170"/>
  <c r="AJ170" s="1"/>
  <c r="Y170"/>
  <c r="X170"/>
  <c r="W170"/>
  <c r="K170"/>
  <c r="AB170" s="1"/>
  <c r="AA169"/>
  <c r="AJ169" s="1"/>
  <c r="Y169"/>
  <c r="X169"/>
  <c r="W169"/>
  <c r="K169"/>
  <c r="AB169" s="1"/>
  <c r="AA168"/>
  <c r="AJ168" s="1"/>
  <c r="Y168"/>
  <c r="X168"/>
  <c r="W168"/>
  <c r="K168"/>
  <c r="AB168" s="1"/>
  <c r="AA167"/>
  <c r="AJ167" s="1"/>
  <c r="Y167"/>
  <c r="X167"/>
  <c r="W167"/>
  <c r="K167"/>
  <c r="AB167" s="1"/>
  <c r="AA166"/>
  <c r="AJ166" s="1"/>
  <c r="Y166"/>
  <c r="X166"/>
  <c r="W166"/>
  <c r="K166"/>
  <c r="AB166" s="1"/>
  <c r="AA165"/>
  <c r="AJ165" s="1"/>
  <c r="Y165"/>
  <c r="X165"/>
  <c r="W165"/>
  <c r="K165"/>
  <c r="AB165" s="1"/>
  <c r="AA164"/>
  <c r="AJ164" s="1"/>
  <c r="Y164"/>
  <c r="X164"/>
  <c r="W164"/>
  <c r="K164"/>
  <c r="AB164" s="1"/>
  <c r="AA163"/>
  <c r="AJ163" s="1"/>
  <c r="Y163"/>
  <c r="X163"/>
  <c r="W163"/>
  <c r="K163"/>
  <c r="AB163" s="1"/>
  <c r="AA162"/>
  <c r="AJ162" s="1"/>
  <c r="Y162"/>
  <c r="X162"/>
  <c r="W162"/>
  <c r="K162"/>
  <c r="AB162" s="1"/>
  <c r="AA161"/>
  <c r="AJ161" s="1"/>
  <c r="Y161"/>
  <c r="X161"/>
  <c r="W161"/>
  <c r="K161"/>
  <c r="AB161" s="1"/>
  <c r="AA160"/>
  <c r="AJ160" s="1"/>
  <c r="Y160"/>
  <c r="X160"/>
  <c r="W160"/>
  <c r="K160"/>
  <c r="AB160" s="1"/>
  <c r="AA159"/>
  <c r="AJ159" s="1"/>
  <c r="Y159"/>
  <c r="X159"/>
  <c r="W159"/>
  <c r="K159"/>
  <c r="AB159" s="1"/>
  <c r="AA158"/>
  <c r="AJ158" s="1"/>
  <c r="Y158"/>
  <c r="X158"/>
  <c r="W158"/>
  <c r="K158"/>
  <c r="AB158" s="1"/>
  <c r="AA157"/>
  <c r="AJ157" s="1"/>
  <c r="Y157"/>
  <c r="X157"/>
  <c r="W157"/>
  <c r="K157"/>
  <c r="AB157" s="1"/>
  <c r="AA156"/>
  <c r="AJ156" s="1"/>
  <c r="Y156"/>
  <c r="X156"/>
  <c r="W156"/>
  <c r="K156"/>
  <c r="AB156" s="1"/>
  <c r="AA155"/>
  <c r="AJ155" s="1"/>
  <c r="Y155"/>
  <c r="X155"/>
  <c r="W155"/>
  <c r="K155"/>
  <c r="AB155" s="1"/>
  <c r="AA154"/>
  <c r="AJ154" s="1"/>
  <c r="Y154"/>
  <c r="X154"/>
  <c r="W154"/>
  <c r="K154"/>
  <c r="AB154" s="1"/>
  <c r="AA153"/>
  <c r="AJ153" s="1"/>
  <c r="Y153"/>
  <c r="X153"/>
  <c r="W153"/>
  <c r="K153"/>
  <c r="AB153" s="1"/>
  <c r="AA152"/>
  <c r="AJ152" s="1"/>
  <c r="Y152"/>
  <c r="X152"/>
  <c r="W152"/>
  <c r="K152"/>
  <c r="AB152" s="1"/>
  <c r="AA151"/>
  <c r="AJ151" s="1"/>
  <c r="Y151"/>
  <c r="X151"/>
  <c r="W151"/>
  <c r="K151"/>
  <c r="AB151" s="1"/>
  <c r="AA150"/>
  <c r="AJ150" s="1"/>
  <c r="Y150"/>
  <c r="X150"/>
  <c r="W150"/>
  <c r="K150"/>
  <c r="AB150" s="1"/>
  <c r="AA149"/>
  <c r="AJ149" s="1"/>
  <c r="Y149"/>
  <c r="X149"/>
  <c r="W149"/>
  <c r="K149"/>
  <c r="AB149" s="1"/>
  <c r="AA148"/>
  <c r="AJ148" s="1"/>
  <c r="Y148"/>
  <c r="X148"/>
  <c r="W148"/>
  <c r="K148"/>
  <c r="AB148" s="1"/>
  <c r="AA147"/>
  <c r="AJ147" s="1"/>
  <c r="Y147"/>
  <c r="X147"/>
  <c r="W147"/>
  <c r="K147"/>
  <c r="AB147" s="1"/>
  <c r="AA146"/>
  <c r="AJ146" s="1"/>
  <c r="Y146"/>
  <c r="X146"/>
  <c r="W146"/>
  <c r="K146"/>
  <c r="AB146" s="1"/>
  <c r="AA145"/>
  <c r="AJ145" s="1"/>
  <c r="Y145"/>
  <c r="X145"/>
  <c r="W145"/>
  <c r="K145"/>
  <c r="AB145" s="1"/>
  <c r="AA144"/>
  <c r="AJ144" s="1"/>
  <c r="Y144"/>
  <c r="X144"/>
  <c r="W144"/>
  <c r="K144"/>
  <c r="AB144" s="1"/>
  <c r="AA143"/>
  <c r="AJ143" s="1"/>
  <c r="Y143"/>
  <c r="X143"/>
  <c r="W143"/>
  <c r="K143"/>
  <c r="AB143" s="1"/>
  <c r="AA142"/>
  <c r="AJ142" s="1"/>
  <c r="Y142"/>
  <c r="X142"/>
  <c r="W142"/>
  <c r="K142"/>
  <c r="AB142" s="1"/>
  <c r="AA141"/>
  <c r="AJ141" s="1"/>
  <c r="Y141"/>
  <c r="X141"/>
  <c r="W141"/>
  <c r="K141"/>
  <c r="AB141" s="1"/>
  <c r="AA140"/>
  <c r="AJ140" s="1"/>
  <c r="Y140"/>
  <c r="X140"/>
  <c r="W140"/>
  <c r="K140"/>
  <c r="AB140" s="1"/>
  <c r="AA139"/>
  <c r="AJ139" s="1"/>
  <c r="Y139"/>
  <c r="X139"/>
  <c r="W139"/>
  <c r="K139"/>
  <c r="AB139" s="1"/>
  <c r="AA138"/>
  <c r="AJ138" s="1"/>
  <c r="Y138"/>
  <c r="X138"/>
  <c r="W138"/>
  <c r="K138"/>
  <c r="AB138" s="1"/>
  <c r="AA137"/>
  <c r="AJ137" s="1"/>
  <c r="Y137"/>
  <c r="X137"/>
  <c r="W137"/>
  <c r="K137"/>
  <c r="AB137" s="1"/>
  <c r="AA136"/>
  <c r="AJ136" s="1"/>
  <c r="Y136"/>
  <c r="X136"/>
  <c r="W136"/>
  <c r="K136"/>
  <c r="AB136" s="1"/>
  <c r="AA135"/>
  <c r="AJ135" s="1"/>
  <c r="Y135"/>
  <c r="X135"/>
  <c r="W135"/>
  <c r="K135"/>
  <c r="AB135" s="1"/>
  <c r="AA134"/>
  <c r="AJ134" s="1"/>
  <c r="Y134"/>
  <c r="X134"/>
  <c r="W134"/>
  <c r="K134"/>
  <c r="AB134" s="1"/>
  <c r="AA133"/>
  <c r="AJ133" s="1"/>
  <c r="Y133"/>
  <c r="X133"/>
  <c r="W133"/>
  <c r="K133"/>
  <c r="AB133" s="1"/>
  <c r="AA132"/>
  <c r="AJ132" s="1"/>
  <c r="Y132"/>
  <c r="X132"/>
  <c r="W132"/>
  <c r="K132"/>
  <c r="AB132" s="1"/>
  <c r="AA131"/>
  <c r="AJ131" s="1"/>
  <c r="Y131"/>
  <c r="X131"/>
  <c r="W131"/>
  <c r="K131"/>
  <c r="AB131" s="1"/>
  <c r="AA130"/>
  <c r="AJ130" s="1"/>
  <c r="Y130"/>
  <c r="X130"/>
  <c r="W130"/>
  <c r="K130"/>
  <c r="AB130" s="1"/>
  <c r="AA129"/>
  <c r="AJ129" s="1"/>
  <c r="Y129"/>
  <c r="X129"/>
  <c r="W129"/>
  <c r="K129"/>
  <c r="AB129" s="1"/>
  <c r="AA128"/>
  <c r="AJ128" s="1"/>
  <c r="Y128"/>
  <c r="X128"/>
  <c r="W128"/>
  <c r="K128"/>
  <c r="AB128" s="1"/>
  <c r="AA127"/>
  <c r="AJ127" s="1"/>
  <c r="Y127"/>
  <c r="X127"/>
  <c r="W127"/>
  <c r="K127"/>
  <c r="AB127" s="1"/>
  <c r="AA126"/>
  <c r="AJ126" s="1"/>
  <c r="Y126"/>
  <c r="X126"/>
  <c r="W126"/>
  <c r="K126"/>
  <c r="AB126" s="1"/>
  <c r="AA125"/>
  <c r="AJ125" s="1"/>
  <c r="Y125"/>
  <c r="X125"/>
  <c r="W125"/>
  <c r="K125"/>
  <c r="AB125" s="1"/>
  <c r="AA124"/>
  <c r="AJ124" s="1"/>
  <c r="Y124"/>
  <c r="X124"/>
  <c r="W124"/>
  <c r="K124"/>
  <c r="AB124" s="1"/>
  <c r="AA123"/>
  <c r="AJ123" s="1"/>
  <c r="Y123"/>
  <c r="X123"/>
  <c r="W123"/>
  <c r="K123"/>
  <c r="AB123" s="1"/>
  <c r="AA122"/>
  <c r="AJ122" s="1"/>
  <c r="Y122"/>
  <c r="X122"/>
  <c r="W122"/>
  <c r="K122"/>
  <c r="AB122" s="1"/>
  <c r="AA121"/>
  <c r="AJ121" s="1"/>
  <c r="Y121"/>
  <c r="X121"/>
  <c r="W121"/>
  <c r="K121"/>
  <c r="AB121" s="1"/>
  <c r="AA120"/>
  <c r="AJ120" s="1"/>
  <c r="Y120"/>
  <c r="X120"/>
  <c r="W120"/>
  <c r="K120"/>
  <c r="AB120" s="1"/>
  <c r="AA119"/>
  <c r="AJ119" s="1"/>
  <c r="Y119"/>
  <c r="X119"/>
  <c r="W119"/>
  <c r="K119"/>
  <c r="AB119" s="1"/>
  <c r="AA118"/>
  <c r="AJ118" s="1"/>
  <c r="Y118"/>
  <c r="X118"/>
  <c r="W118"/>
  <c r="K118"/>
  <c r="AB118" s="1"/>
  <c r="AA117"/>
  <c r="AJ117" s="1"/>
  <c r="Y117"/>
  <c r="X117"/>
  <c r="W117"/>
  <c r="K117"/>
  <c r="AB117" s="1"/>
  <c r="AA116"/>
  <c r="AJ116" s="1"/>
  <c r="Y116"/>
  <c r="X116"/>
  <c r="W116"/>
  <c r="K116"/>
  <c r="AB116" s="1"/>
  <c r="AA115"/>
  <c r="AJ115" s="1"/>
  <c r="Y115"/>
  <c r="X115"/>
  <c r="W115"/>
  <c r="K115"/>
  <c r="AB115" s="1"/>
  <c r="AA114"/>
  <c r="AJ114" s="1"/>
  <c r="Y114"/>
  <c r="X114"/>
  <c r="W114"/>
  <c r="K114"/>
  <c r="AB114" s="1"/>
  <c r="AA113"/>
  <c r="AJ113" s="1"/>
  <c r="Y113"/>
  <c r="X113"/>
  <c r="W113"/>
  <c r="K113"/>
  <c r="AB113" s="1"/>
  <c r="AA112"/>
  <c r="AJ112" s="1"/>
  <c r="Y112"/>
  <c r="X112"/>
  <c r="W112"/>
  <c r="K112"/>
  <c r="AB112" s="1"/>
  <c r="AA111"/>
  <c r="AJ111" s="1"/>
  <c r="Y111"/>
  <c r="X111"/>
  <c r="W111"/>
  <c r="K111"/>
  <c r="AB111" s="1"/>
  <c r="AA110"/>
  <c r="AJ110" s="1"/>
  <c r="Y110"/>
  <c r="X110"/>
  <c r="W110"/>
  <c r="K110"/>
  <c r="AB110" s="1"/>
  <c r="AA109"/>
  <c r="AJ109" s="1"/>
  <c r="Y109"/>
  <c r="X109"/>
  <c r="W109"/>
  <c r="K109"/>
  <c r="AB109" s="1"/>
  <c r="AA108"/>
  <c r="AJ108" s="1"/>
  <c r="Y108"/>
  <c r="X108"/>
  <c r="W108"/>
  <c r="K108"/>
  <c r="AB108" s="1"/>
  <c r="AA107"/>
  <c r="AJ107" s="1"/>
  <c r="Y107"/>
  <c r="X107"/>
  <c r="W107"/>
  <c r="K107"/>
  <c r="AB107" s="1"/>
  <c r="AA106"/>
  <c r="AJ106" s="1"/>
  <c r="Y106"/>
  <c r="X106"/>
  <c r="W106"/>
  <c r="K106"/>
  <c r="AB106" s="1"/>
  <c r="AA105"/>
  <c r="AJ105" s="1"/>
  <c r="Y105"/>
  <c r="X105"/>
  <c r="W105"/>
  <c r="K105"/>
  <c r="AB105" s="1"/>
  <c r="AA104"/>
  <c r="AJ104" s="1"/>
  <c r="Y104"/>
  <c r="X104"/>
  <c r="W104"/>
  <c r="K104"/>
  <c r="AB104" s="1"/>
  <c r="AA103"/>
  <c r="AJ103" s="1"/>
  <c r="Y103"/>
  <c r="X103"/>
  <c r="W103"/>
  <c r="K103"/>
  <c r="AB103" s="1"/>
  <c r="AA102"/>
  <c r="AJ102" s="1"/>
  <c r="Y102"/>
  <c r="X102"/>
  <c r="W102"/>
  <c r="K102"/>
  <c r="AB102" s="1"/>
  <c r="AA101"/>
  <c r="AJ101" s="1"/>
  <c r="Y101"/>
  <c r="X101"/>
  <c r="W101"/>
  <c r="K101"/>
  <c r="AB101" s="1"/>
  <c r="AA100"/>
  <c r="AJ100" s="1"/>
  <c r="Y100"/>
  <c r="X100"/>
  <c r="W100"/>
  <c r="K100"/>
  <c r="AB100" s="1"/>
  <c r="AA99"/>
  <c r="AJ99" s="1"/>
  <c r="Y99"/>
  <c r="X99"/>
  <c r="W99"/>
  <c r="K99"/>
  <c r="AB99" s="1"/>
  <c r="AA98"/>
  <c r="AJ98" s="1"/>
  <c r="Y98"/>
  <c r="X98"/>
  <c r="W98"/>
  <c r="K98"/>
  <c r="AB98" s="1"/>
  <c r="AA97"/>
  <c r="AJ97" s="1"/>
  <c r="Y97"/>
  <c r="X97"/>
  <c r="W97"/>
  <c r="K97"/>
  <c r="AB97" s="1"/>
  <c r="AA96"/>
  <c r="AJ96" s="1"/>
  <c r="Y96"/>
  <c r="X96"/>
  <c r="W96"/>
  <c r="K96"/>
  <c r="AB96" s="1"/>
  <c r="AA95"/>
  <c r="AJ95" s="1"/>
  <c r="Y95"/>
  <c r="X95"/>
  <c r="W95"/>
  <c r="K95"/>
  <c r="AB95" s="1"/>
  <c r="AA94"/>
  <c r="AJ94" s="1"/>
  <c r="Y94"/>
  <c r="X94"/>
  <c r="W94"/>
  <c r="K94"/>
  <c r="AB94" s="1"/>
  <c r="AA93"/>
  <c r="AJ93" s="1"/>
  <c r="Y93"/>
  <c r="X93"/>
  <c r="W93"/>
  <c r="K93"/>
  <c r="AB93" s="1"/>
  <c r="AA92"/>
  <c r="AJ92" s="1"/>
  <c r="Y92"/>
  <c r="X92"/>
  <c r="W92"/>
  <c r="K92"/>
  <c r="AB92" s="1"/>
  <c r="AA91"/>
  <c r="AJ91" s="1"/>
  <c r="Y91"/>
  <c r="X91"/>
  <c r="W91"/>
  <c r="K91"/>
  <c r="AB91" s="1"/>
  <c r="AA90"/>
  <c r="AJ90" s="1"/>
  <c r="Y90"/>
  <c r="X90"/>
  <c r="W90"/>
  <c r="K90"/>
  <c r="AB90" s="1"/>
  <c r="AA89"/>
  <c r="AJ89" s="1"/>
  <c r="Y89"/>
  <c r="X89"/>
  <c r="W89"/>
  <c r="K89"/>
  <c r="AB89" s="1"/>
  <c r="AA88"/>
  <c r="AJ88" s="1"/>
  <c r="Y88"/>
  <c r="X88"/>
  <c r="W88"/>
  <c r="K88"/>
  <c r="AB88" s="1"/>
  <c r="AA87"/>
  <c r="AJ87" s="1"/>
  <c r="Y87"/>
  <c r="X87"/>
  <c r="W87"/>
  <c r="K87"/>
  <c r="AB87" s="1"/>
  <c r="AA86"/>
  <c r="AJ86" s="1"/>
  <c r="Y86"/>
  <c r="X86"/>
  <c r="W86"/>
  <c r="K86"/>
  <c r="AB86" s="1"/>
  <c r="AA85"/>
  <c r="AJ85" s="1"/>
  <c r="Y85"/>
  <c r="X85"/>
  <c r="W85"/>
  <c r="K85"/>
  <c r="AB85" s="1"/>
  <c r="AA84"/>
  <c r="AJ84" s="1"/>
  <c r="Y84"/>
  <c r="X84"/>
  <c r="W84"/>
  <c r="K84"/>
  <c r="AB84" s="1"/>
  <c r="AA83"/>
  <c r="AJ83" s="1"/>
  <c r="Y83"/>
  <c r="X83"/>
  <c r="W83"/>
  <c r="K83"/>
  <c r="AB83" s="1"/>
  <c r="AA82"/>
  <c r="AJ82" s="1"/>
  <c r="Y82"/>
  <c r="X82"/>
  <c r="W82"/>
  <c r="K82"/>
  <c r="AB82" s="1"/>
  <c r="AA81"/>
  <c r="AJ81" s="1"/>
  <c r="Y81"/>
  <c r="X81"/>
  <c r="W81"/>
  <c r="K81"/>
  <c r="AB81" s="1"/>
  <c r="AA80"/>
  <c r="AJ80" s="1"/>
  <c r="Y80"/>
  <c r="X80"/>
  <c r="W80"/>
  <c r="K80"/>
  <c r="AB80" s="1"/>
  <c r="AA79"/>
  <c r="AJ79" s="1"/>
  <c r="Y79"/>
  <c r="X79"/>
  <c r="W79"/>
  <c r="K79"/>
  <c r="AB79" s="1"/>
  <c r="AA78"/>
  <c r="AJ78" s="1"/>
  <c r="Y78"/>
  <c r="X78"/>
  <c r="W78"/>
  <c r="K78"/>
  <c r="AB78" s="1"/>
  <c r="AA77"/>
  <c r="AJ77" s="1"/>
  <c r="Y77"/>
  <c r="X77"/>
  <c r="W77"/>
  <c r="K77"/>
  <c r="AB77" s="1"/>
  <c r="AA76"/>
  <c r="AJ76" s="1"/>
  <c r="Y76"/>
  <c r="X76"/>
  <c r="W76"/>
  <c r="K76"/>
  <c r="AB76" s="1"/>
  <c r="AA75"/>
  <c r="AJ75" s="1"/>
  <c r="Y75"/>
  <c r="X75"/>
  <c r="W75"/>
  <c r="K75"/>
  <c r="AB75" s="1"/>
  <c r="AA74"/>
  <c r="AJ74" s="1"/>
  <c r="Y74"/>
  <c r="X74"/>
  <c r="W74"/>
  <c r="K74"/>
  <c r="AB74" s="1"/>
  <c r="AA73"/>
  <c r="AJ73" s="1"/>
  <c r="Y73"/>
  <c r="X73"/>
  <c r="W73"/>
  <c r="K73"/>
  <c r="AB73" s="1"/>
  <c r="AA72"/>
  <c r="AJ72" s="1"/>
  <c r="Y72"/>
  <c r="X72"/>
  <c r="W72"/>
  <c r="K72"/>
  <c r="AB72" s="1"/>
  <c r="AA71"/>
  <c r="AJ71" s="1"/>
  <c r="Y71"/>
  <c r="X71"/>
  <c r="W71"/>
  <c r="K71"/>
  <c r="AB71" s="1"/>
  <c r="AA70"/>
  <c r="AJ70" s="1"/>
  <c r="Y70"/>
  <c r="X70"/>
  <c r="W70"/>
  <c r="K70"/>
  <c r="AB70" s="1"/>
  <c r="AA69"/>
  <c r="AJ69" s="1"/>
  <c r="Y69"/>
  <c r="X69"/>
  <c r="W69"/>
  <c r="K69"/>
  <c r="AB69" s="1"/>
  <c r="AA68"/>
  <c r="AJ68" s="1"/>
  <c r="Y68"/>
  <c r="X68"/>
  <c r="W68"/>
  <c r="K68"/>
  <c r="AB68" s="1"/>
  <c r="AA67"/>
  <c r="AJ67" s="1"/>
  <c r="Y67"/>
  <c r="X67"/>
  <c r="W67"/>
  <c r="K67"/>
  <c r="AB67" s="1"/>
  <c r="AA66"/>
  <c r="AJ66" s="1"/>
  <c r="Y66"/>
  <c r="X66"/>
  <c r="W66"/>
  <c r="K66"/>
  <c r="AB66" s="1"/>
  <c r="AA65"/>
  <c r="AJ65" s="1"/>
  <c r="Y65"/>
  <c r="X65"/>
  <c r="W65"/>
  <c r="K65"/>
  <c r="AB65" s="1"/>
  <c r="AA64"/>
  <c r="AJ64" s="1"/>
  <c r="Y64"/>
  <c r="X64"/>
  <c r="W64"/>
  <c r="K64"/>
  <c r="AB64" s="1"/>
  <c r="AA63"/>
  <c r="AJ63" s="1"/>
  <c r="Y63"/>
  <c r="X63"/>
  <c r="W63"/>
  <c r="K63"/>
  <c r="AB63" s="1"/>
  <c r="AA62"/>
  <c r="AJ62" s="1"/>
  <c r="Y62"/>
  <c r="X62"/>
  <c r="W62"/>
  <c r="K62"/>
  <c r="AB62" s="1"/>
  <c r="AA61"/>
  <c r="AJ61" s="1"/>
  <c r="Y61"/>
  <c r="X61"/>
  <c r="W61"/>
  <c r="K61"/>
  <c r="AB61" s="1"/>
  <c r="AA60"/>
  <c r="AJ60" s="1"/>
  <c r="Y60"/>
  <c r="X60"/>
  <c r="W60"/>
  <c r="K60"/>
  <c r="AB60" s="1"/>
  <c r="AA59"/>
  <c r="AJ59" s="1"/>
  <c r="Y59"/>
  <c r="X59"/>
  <c r="W59"/>
  <c r="K59"/>
  <c r="AB59" s="1"/>
  <c r="AA58"/>
  <c r="AJ58" s="1"/>
  <c r="Y58"/>
  <c r="X58"/>
  <c r="W58"/>
  <c r="K58"/>
  <c r="AB58" s="1"/>
  <c r="AA57"/>
  <c r="AJ57" s="1"/>
  <c r="Y57"/>
  <c r="X57"/>
  <c r="W57"/>
  <c r="K57"/>
  <c r="AB57" s="1"/>
  <c r="AA56"/>
  <c r="AJ56" s="1"/>
  <c r="Y56"/>
  <c r="X56"/>
  <c r="W56"/>
  <c r="K56"/>
  <c r="AB56" s="1"/>
  <c r="AA55"/>
  <c r="AJ55" s="1"/>
  <c r="Y55"/>
  <c r="X55"/>
  <c r="W55"/>
  <c r="K55"/>
  <c r="AB55" s="1"/>
  <c r="AA54"/>
  <c r="AJ54" s="1"/>
  <c r="Y54"/>
  <c r="X54"/>
  <c r="W54"/>
  <c r="K54"/>
  <c r="AB54" s="1"/>
  <c r="AA53"/>
  <c r="AJ53" s="1"/>
  <c r="Y53"/>
  <c r="X53"/>
  <c r="W53"/>
  <c r="K53"/>
  <c r="AB53" s="1"/>
  <c r="AA52"/>
  <c r="AJ52" s="1"/>
  <c r="Y52"/>
  <c r="X52"/>
  <c r="W52"/>
  <c r="K52"/>
  <c r="AB52" s="1"/>
  <c r="AA51"/>
  <c r="AJ51" s="1"/>
  <c r="Y51"/>
  <c r="X51"/>
  <c r="W51"/>
  <c r="K51"/>
  <c r="AB51" s="1"/>
  <c r="AA50"/>
  <c r="AJ50" s="1"/>
  <c r="Y50"/>
  <c r="X50"/>
  <c r="W50"/>
  <c r="K50"/>
  <c r="AB50" s="1"/>
  <c r="AA49"/>
  <c r="AJ49" s="1"/>
  <c r="Y49"/>
  <c r="X49"/>
  <c r="W49"/>
  <c r="K49"/>
  <c r="AB49" s="1"/>
  <c r="AA48"/>
  <c r="AJ48" s="1"/>
  <c r="Y48"/>
  <c r="X48"/>
  <c r="W48"/>
  <c r="K48"/>
  <c r="AB48" s="1"/>
  <c r="AA47"/>
  <c r="AJ47" s="1"/>
  <c r="Y47"/>
  <c r="X47"/>
  <c r="W47"/>
  <c r="K47"/>
  <c r="AB47" s="1"/>
  <c r="AA46"/>
  <c r="AJ46" s="1"/>
  <c r="Y46"/>
  <c r="X46"/>
  <c r="W46"/>
  <c r="K46"/>
  <c r="AB46" s="1"/>
  <c r="AA45"/>
  <c r="AJ45" s="1"/>
  <c r="Y45"/>
  <c r="X45"/>
  <c r="W45"/>
  <c r="K45"/>
  <c r="AB45" s="1"/>
  <c r="AA44"/>
  <c r="AJ44" s="1"/>
  <c r="Y44"/>
  <c r="X44"/>
  <c r="W44"/>
  <c r="K44"/>
  <c r="AB44" s="1"/>
  <c r="AA43"/>
  <c r="AJ43" s="1"/>
  <c r="Y43"/>
  <c r="X43"/>
  <c r="W43"/>
  <c r="K43"/>
  <c r="AB43" s="1"/>
  <c r="AA42"/>
  <c r="AJ42" s="1"/>
  <c r="Y42"/>
  <c r="X42"/>
  <c r="W42"/>
  <c r="K42"/>
  <c r="AB42" s="1"/>
  <c r="AA41"/>
  <c r="AJ41" s="1"/>
  <c r="Y41"/>
  <c r="X41"/>
  <c r="W41"/>
  <c r="K41"/>
  <c r="AB41" s="1"/>
  <c r="AA40"/>
  <c r="AJ40" s="1"/>
  <c r="Y40"/>
  <c r="X40"/>
  <c r="W40"/>
  <c r="K40"/>
  <c r="AB40" s="1"/>
  <c r="AA39"/>
  <c r="AJ39" s="1"/>
  <c r="Y39"/>
  <c r="X39"/>
  <c r="W39"/>
  <c r="K39"/>
  <c r="AB39" s="1"/>
  <c r="AA38"/>
  <c r="AJ38" s="1"/>
  <c r="Y38"/>
  <c r="X38"/>
  <c r="W38"/>
  <c r="K38"/>
  <c r="AB38" s="1"/>
  <c r="AA37"/>
  <c r="AJ37" s="1"/>
  <c r="Y37"/>
  <c r="X37"/>
  <c r="W37"/>
  <c r="K37"/>
  <c r="AB37" s="1"/>
  <c r="AA36"/>
  <c r="AJ36" s="1"/>
  <c r="Y36"/>
  <c r="X36"/>
  <c r="W36"/>
  <c r="K36"/>
  <c r="AB36" s="1"/>
  <c r="AA35"/>
  <c r="AJ35" s="1"/>
  <c r="Y35"/>
  <c r="X35"/>
  <c r="W35"/>
  <c r="K35"/>
  <c r="AB35" s="1"/>
  <c r="AA34"/>
  <c r="AJ34" s="1"/>
  <c r="Y34"/>
  <c r="X34"/>
  <c r="W34"/>
  <c r="K34"/>
  <c r="AB34" s="1"/>
  <c r="AA33"/>
  <c r="AJ33" s="1"/>
  <c r="Y33"/>
  <c r="X33"/>
  <c r="W33"/>
  <c r="K33"/>
  <c r="AB33" s="1"/>
  <c r="AA32"/>
  <c r="AJ32" s="1"/>
  <c r="Y32"/>
  <c r="X32"/>
  <c r="W32"/>
  <c r="K32"/>
  <c r="AB32" s="1"/>
  <c r="AA31"/>
  <c r="AJ31" s="1"/>
  <c r="Y31"/>
  <c r="X31"/>
  <c r="W31"/>
  <c r="K31"/>
  <c r="AB31" s="1"/>
  <c r="AA30"/>
  <c r="AJ30" s="1"/>
  <c r="Y30"/>
  <c r="X30"/>
  <c r="W30"/>
  <c r="K30"/>
  <c r="AB30" s="1"/>
  <c r="AA29"/>
  <c r="AJ29" s="1"/>
  <c r="Y29"/>
  <c r="X29"/>
  <c r="W29"/>
  <c r="K29"/>
  <c r="AB29" s="1"/>
  <c r="AA28"/>
  <c r="AJ28" s="1"/>
  <c r="Y28"/>
  <c r="X28"/>
  <c r="W28"/>
  <c r="K28"/>
  <c r="AB28" s="1"/>
  <c r="AA27"/>
  <c r="AJ27" s="1"/>
  <c r="Y27"/>
  <c r="X27"/>
  <c r="W27"/>
  <c r="K27"/>
  <c r="AB27" s="1"/>
  <c r="AA26"/>
  <c r="AJ26" s="1"/>
  <c r="Y26"/>
  <c r="X26"/>
  <c r="W26"/>
  <c r="K26"/>
  <c r="AB26" s="1"/>
  <c r="AA25"/>
  <c r="AJ25" s="1"/>
  <c r="Y25"/>
  <c r="X25"/>
  <c r="W25"/>
  <c r="K25"/>
  <c r="AB25" s="1"/>
  <c r="AA24"/>
  <c r="AJ24" s="1"/>
  <c r="Y24"/>
  <c r="X24"/>
  <c r="W24"/>
  <c r="K24"/>
  <c r="AB24" s="1"/>
  <c r="AA23"/>
  <c r="AJ23" s="1"/>
  <c r="Y23"/>
  <c r="X23"/>
  <c r="W23"/>
  <c r="K23"/>
  <c r="AB23" s="1"/>
  <c r="AA22"/>
  <c r="AJ22" s="1"/>
  <c r="Y22"/>
  <c r="X22"/>
  <c r="W22"/>
  <c r="K22"/>
  <c r="AB22" s="1"/>
  <c r="AA21"/>
  <c r="AJ21" s="1"/>
  <c r="Y21"/>
  <c r="X21"/>
  <c r="W21"/>
  <c r="K21"/>
  <c r="AB21" s="1"/>
  <c r="AA20"/>
  <c r="AJ20" s="1"/>
  <c r="Y20"/>
  <c r="X20"/>
  <c r="W20"/>
  <c r="K20"/>
  <c r="AB20" s="1"/>
  <c r="AA19"/>
  <c r="AJ19" s="1"/>
  <c r="Y19"/>
  <c r="X19"/>
  <c r="W19"/>
  <c r="K19"/>
  <c r="AB19" s="1"/>
  <c r="AA18"/>
  <c r="AJ18" s="1"/>
  <c r="Y18"/>
  <c r="X18"/>
  <c r="W18"/>
  <c r="K18"/>
  <c r="AB18" s="1"/>
  <c r="AA17"/>
  <c r="AJ17" s="1"/>
  <c r="Y17"/>
  <c r="X17"/>
  <c r="W17"/>
  <c r="K17"/>
  <c r="AB17" s="1"/>
  <c r="AA16"/>
  <c r="AJ16" s="1"/>
  <c r="Y16"/>
  <c r="X16"/>
  <c r="W16"/>
  <c r="K16"/>
  <c r="AB16" s="1"/>
  <c r="AA15"/>
  <c r="AJ15" s="1"/>
  <c r="Y15"/>
  <c r="X15"/>
  <c r="W15"/>
  <c r="K15"/>
  <c r="AB15" s="1"/>
  <c r="AA14"/>
  <c r="AJ14" s="1"/>
  <c r="Y14"/>
  <c r="X14"/>
  <c r="W14"/>
  <c r="K14"/>
  <c r="AB14" s="1"/>
  <c r="AA13"/>
  <c r="AJ13" s="1"/>
  <c r="Y13"/>
  <c r="X13"/>
  <c r="W13"/>
  <c r="K13"/>
  <c r="AB13" s="1"/>
  <c r="AA12"/>
  <c r="AJ12" s="1"/>
  <c r="Y12"/>
  <c r="X12"/>
  <c r="W12"/>
  <c r="K12"/>
  <c r="AB12" s="1"/>
  <c r="AA11"/>
  <c r="AJ11" s="1"/>
  <c r="Y11"/>
  <c r="X11"/>
  <c r="W11"/>
  <c r="K11"/>
  <c r="AB11" s="1"/>
  <c r="AA10"/>
  <c r="AJ10" s="1"/>
  <c r="Y10"/>
  <c r="X10"/>
  <c r="W10"/>
  <c r="K10"/>
  <c r="AB10" s="1"/>
  <c r="AA9"/>
  <c r="AJ9" s="1"/>
  <c r="Y9"/>
  <c r="X9"/>
  <c r="W9"/>
  <c r="K9"/>
  <c r="AB9" s="1"/>
  <c r="AA8"/>
  <c r="AJ8" s="1"/>
  <c r="Y8"/>
  <c r="X8"/>
  <c r="W8"/>
  <c r="K8"/>
  <c r="AB8" s="1"/>
  <c r="AA7"/>
  <c r="AJ7" s="1"/>
  <c r="Y7"/>
  <c r="X7"/>
  <c r="W7"/>
  <c r="K7"/>
  <c r="AB7" s="1"/>
  <c r="AA6"/>
  <c r="AJ6" s="1"/>
  <c r="Y6"/>
  <c r="X6"/>
  <c r="W6"/>
  <c r="K6"/>
  <c r="AB6" s="1"/>
  <c r="B137" i="7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2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C120"/>
  <c r="C136" s="1"/>
  <c r="C105"/>
  <c r="C121" s="1"/>
  <c r="B105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A105"/>
  <c r="A106" s="1"/>
  <c r="B89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73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C72"/>
  <c r="C88" s="1"/>
  <c r="C57"/>
  <c r="C73" s="1"/>
  <c r="B57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A57"/>
  <c r="A58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25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C24"/>
  <c r="C40" s="1"/>
  <c r="C9"/>
  <c r="C25" s="1"/>
  <c r="B9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A9"/>
  <c r="A10" s="1"/>
  <c r="M7"/>
  <c r="R7" s="1"/>
  <c r="W7" s="1"/>
  <c r="AB7" s="1"/>
  <c r="AG7" s="1"/>
  <c r="L7"/>
  <c r="Q7" s="1"/>
  <c r="V7" s="1"/>
  <c r="AA7" s="1"/>
  <c r="AF7" s="1"/>
  <c r="K7"/>
  <c r="P7" s="1"/>
  <c r="U7" s="1"/>
  <c r="Z7" s="1"/>
  <c r="AE7" s="1"/>
  <c r="J7"/>
  <c r="O7" s="1"/>
  <c r="T7" s="1"/>
  <c r="Y7" s="1"/>
  <c r="AD7" s="1"/>
  <c r="I7"/>
  <c r="N7" s="1"/>
  <c r="S7" s="1"/>
  <c r="X7" s="1"/>
  <c r="AC7" s="1"/>
  <c r="AD6"/>
  <c r="AE6" s="1"/>
  <c r="AF6" s="1"/>
  <c r="AG6" s="1"/>
  <c r="Y6"/>
  <c r="Z6" s="1"/>
  <c r="AA6" s="1"/>
  <c r="AB6" s="1"/>
  <c r="T6"/>
  <c r="U6" s="1"/>
  <c r="V6" s="1"/>
  <c r="W6" s="1"/>
  <c r="O6"/>
  <c r="P6" s="1"/>
  <c r="Q6" s="1"/>
  <c r="R6" s="1"/>
  <c r="J6"/>
  <c r="K6" s="1"/>
  <c r="L6" s="1"/>
  <c r="M6" s="1"/>
  <c r="E6"/>
  <c r="F6" s="1"/>
  <c r="G6" s="1"/>
  <c r="H6" s="1"/>
  <c r="AD5"/>
  <c r="AE5" s="1"/>
  <c r="AF5" s="1"/>
  <c r="AG5" s="1"/>
  <c r="Y5"/>
  <c r="Z5" s="1"/>
  <c r="AA5" s="1"/>
  <c r="AB5" s="1"/>
  <c r="T5"/>
  <c r="U5" s="1"/>
  <c r="V5" s="1"/>
  <c r="W5" s="1"/>
  <c r="O5"/>
  <c r="P5" s="1"/>
  <c r="Q5" s="1"/>
  <c r="R5" s="1"/>
  <c r="J5"/>
  <c r="K5" s="1"/>
  <c r="L5" s="1"/>
  <c r="M5" s="1"/>
  <c r="E5"/>
  <c r="F5" s="1"/>
  <c r="G5" s="1"/>
  <c r="H5" s="1"/>
  <c r="AD4"/>
  <c r="AE4" s="1"/>
  <c r="AF4" s="1"/>
  <c r="AG4" s="1"/>
  <c r="Y4"/>
  <c r="T4"/>
  <c r="O4"/>
  <c r="J4"/>
  <c r="E4"/>
  <c r="B137" i="4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2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C120"/>
  <c r="C136" s="1"/>
  <c r="C105"/>
  <c r="C121" s="1"/>
  <c r="B105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A105"/>
  <c r="A106" s="1"/>
  <c r="B89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73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C72"/>
  <c r="C88" s="1"/>
  <c r="C57"/>
  <c r="C73" s="1"/>
  <c r="B57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A57"/>
  <c r="A58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25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C24"/>
  <c r="C40" s="1"/>
  <c r="C9"/>
  <c r="C25" s="1"/>
  <c r="B9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A9"/>
  <c r="A10" s="1"/>
  <c r="M7"/>
  <c r="R7" s="1"/>
  <c r="W7" s="1"/>
  <c r="AB7" s="1"/>
  <c r="AG7" s="1"/>
  <c r="L7"/>
  <c r="Q7" s="1"/>
  <c r="V7" s="1"/>
  <c r="AA7" s="1"/>
  <c r="AF7" s="1"/>
  <c r="K7"/>
  <c r="P7" s="1"/>
  <c r="U7" s="1"/>
  <c r="Z7" s="1"/>
  <c r="AE7" s="1"/>
  <c r="J7"/>
  <c r="O7" s="1"/>
  <c r="T7" s="1"/>
  <c r="Y7" s="1"/>
  <c r="AD7" s="1"/>
  <c r="I7"/>
  <c r="N7" s="1"/>
  <c r="S7" s="1"/>
  <c r="X7" s="1"/>
  <c r="AC7" s="1"/>
  <c r="AD6"/>
  <c r="AE6" s="1"/>
  <c r="AF6" s="1"/>
  <c r="AG6" s="1"/>
  <c r="Y6"/>
  <c r="Z6" s="1"/>
  <c r="AA6" s="1"/>
  <c r="AB6" s="1"/>
  <c r="T6"/>
  <c r="U6" s="1"/>
  <c r="V6" s="1"/>
  <c r="W6" s="1"/>
  <c r="O6"/>
  <c r="P6" s="1"/>
  <c r="Q6" s="1"/>
  <c r="R6" s="1"/>
  <c r="J6"/>
  <c r="K6" s="1"/>
  <c r="L6" s="1"/>
  <c r="M6" s="1"/>
  <c r="E6"/>
  <c r="F6" s="1"/>
  <c r="G6" s="1"/>
  <c r="H6" s="1"/>
  <c r="AD5"/>
  <c r="AE5" s="1"/>
  <c r="AF5" s="1"/>
  <c r="AG5" s="1"/>
  <c r="Y5"/>
  <c r="Z5" s="1"/>
  <c r="AA5" s="1"/>
  <c r="AB5" s="1"/>
  <c r="T5"/>
  <c r="U5" s="1"/>
  <c r="V5" s="1"/>
  <c r="W5" s="1"/>
  <c r="O5"/>
  <c r="P5" s="1"/>
  <c r="Q5" s="1"/>
  <c r="R5" s="1"/>
  <c r="J5"/>
  <c r="K5" s="1"/>
  <c r="L5" s="1"/>
  <c r="M5" s="1"/>
  <c r="E5"/>
  <c r="F5" s="1"/>
  <c r="G5" s="1"/>
  <c r="H5" s="1"/>
  <c r="AD4"/>
  <c r="AE4" s="1"/>
  <c r="AF4" s="1"/>
  <c r="AG4" s="1"/>
  <c r="Y4"/>
  <c r="T4"/>
  <c r="O4"/>
  <c r="J4"/>
  <c r="E4"/>
  <c r="C190" i="18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A190"/>
  <c r="A191" s="1"/>
  <c r="D189"/>
  <c r="C174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A174"/>
  <c r="A175" s="1"/>
  <c r="D173"/>
  <c r="C158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A158"/>
  <c r="A159" s="1"/>
  <c r="D157"/>
  <c r="B138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22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C121"/>
  <c r="C137" s="1"/>
  <c r="C106"/>
  <c r="C122" s="1"/>
  <c r="C138" s="1"/>
  <c r="B106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A106"/>
  <c r="A107" s="1"/>
  <c r="D105"/>
  <c r="B90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C73"/>
  <c r="C89" s="1"/>
  <c r="C58"/>
  <c r="C74" s="1"/>
  <c r="C90" s="1"/>
  <c r="B58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A58"/>
  <c r="A59" s="1"/>
  <c r="D57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26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C25"/>
  <c r="C41" s="1"/>
  <c r="C10"/>
  <c r="C26" s="1"/>
  <c r="C42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A10"/>
  <c r="A11" s="1"/>
  <c r="D9"/>
  <c r="N8"/>
  <c r="S8" s="1"/>
  <c r="X8" s="1"/>
  <c r="AC8" s="1"/>
  <c r="M8"/>
  <c r="R8" s="1"/>
  <c r="W8" s="1"/>
  <c r="AB8" s="1"/>
  <c r="L8"/>
  <c r="Q8" s="1"/>
  <c r="V8" s="1"/>
  <c r="AA8" s="1"/>
  <c r="K8"/>
  <c r="P8" s="1"/>
  <c r="U8" s="1"/>
  <c r="Z8" s="1"/>
  <c r="J8"/>
  <c r="O8" s="1"/>
  <c r="T8" s="1"/>
  <c r="Y8" s="1"/>
  <c r="Y7"/>
  <c r="T7"/>
  <c r="O7"/>
  <c r="J7"/>
  <c r="E7"/>
  <c r="Z6"/>
  <c r="Z7" s="1"/>
  <c r="U6"/>
  <c r="U7" s="1"/>
  <c r="P6"/>
  <c r="P7" s="1"/>
  <c r="F6"/>
  <c r="F7" s="1"/>
  <c r="Z5"/>
  <c r="AA5" s="1"/>
  <c r="AB5" s="1"/>
  <c r="AC5" s="1"/>
  <c r="U5"/>
  <c r="V5" s="1"/>
  <c r="W5" s="1"/>
  <c r="X5" s="1"/>
  <c r="P5"/>
  <c r="Q5" s="1"/>
  <c r="R5" s="1"/>
  <c r="S5" s="1"/>
  <c r="K5"/>
  <c r="K7" s="1"/>
  <c r="F5"/>
  <c r="G5" s="1"/>
  <c r="H5" s="1"/>
  <c r="I5" s="1"/>
  <c r="Z4"/>
  <c r="AA4" s="1"/>
  <c r="AB4" s="1"/>
  <c r="AC4" s="1"/>
  <c r="U4"/>
  <c r="V4" s="1"/>
  <c r="W4" s="1"/>
  <c r="X4" s="1"/>
  <c r="P4"/>
  <c r="Q4" s="1"/>
  <c r="R4" s="1"/>
  <c r="S4" s="1"/>
  <c r="K4"/>
  <c r="L4" s="1"/>
  <c r="M4" s="1"/>
  <c r="N4" s="1"/>
  <c r="F4"/>
  <c r="G4" s="1"/>
  <c r="H4" s="1"/>
  <c r="I4" s="1"/>
  <c r="C190" i="16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A190"/>
  <c r="A191" s="1"/>
  <c r="D189"/>
  <c r="C174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A174"/>
  <c r="A175" s="1"/>
  <c r="D173"/>
  <c r="C158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A158"/>
  <c r="A159" s="1"/>
  <c r="D157"/>
  <c r="B138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22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C121"/>
  <c r="C137" s="1"/>
  <c r="C106"/>
  <c r="C122" s="1"/>
  <c r="C138" s="1"/>
  <c r="B106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A106"/>
  <c r="A107" s="1"/>
  <c r="D105"/>
  <c r="B90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C73"/>
  <c r="C89" s="1"/>
  <c r="C58"/>
  <c r="C74" s="1"/>
  <c r="C90" s="1"/>
  <c r="B58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A58"/>
  <c r="A59" s="1"/>
  <c r="D57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26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C25"/>
  <c r="C41" s="1"/>
  <c r="C10"/>
  <c r="C26" s="1"/>
  <c r="C42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A10"/>
  <c r="A11" s="1"/>
  <c r="D9"/>
  <c r="N8"/>
  <c r="S8" s="1"/>
  <c r="X8" s="1"/>
  <c r="AC8" s="1"/>
  <c r="AH8" s="1"/>
  <c r="M8"/>
  <c r="R8" s="1"/>
  <c r="W8" s="1"/>
  <c r="AB8" s="1"/>
  <c r="AG8" s="1"/>
  <c r="L8"/>
  <c r="Q8" s="1"/>
  <c r="V8" s="1"/>
  <c r="AA8" s="1"/>
  <c r="AF8" s="1"/>
  <c r="K8"/>
  <c r="P8" s="1"/>
  <c r="U8" s="1"/>
  <c r="Z8" s="1"/>
  <c r="AE8" s="1"/>
  <c r="J8"/>
  <c r="O8" s="1"/>
  <c r="T8" s="1"/>
  <c r="Y8" s="1"/>
  <c r="AD8" s="1"/>
  <c r="AD7"/>
  <c r="Y7"/>
  <c r="T7"/>
  <c r="O7"/>
  <c r="J7"/>
  <c r="E7"/>
  <c r="Z6"/>
  <c r="Z7" s="1"/>
  <c r="U6"/>
  <c r="U7" s="1"/>
  <c r="P6"/>
  <c r="P7" s="1"/>
  <c r="F6"/>
  <c r="F7" s="1"/>
  <c r="AE5"/>
  <c r="AE7" s="1"/>
  <c r="Z5"/>
  <c r="AA5" s="1"/>
  <c r="AB5" s="1"/>
  <c r="AC5" s="1"/>
  <c r="U5"/>
  <c r="V5" s="1"/>
  <c r="W5" s="1"/>
  <c r="X5" s="1"/>
  <c r="P5"/>
  <c r="Q5" s="1"/>
  <c r="R5" s="1"/>
  <c r="S5" s="1"/>
  <c r="K5"/>
  <c r="K7" s="1"/>
  <c r="F5"/>
  <c r="G5" s="1"/>
  <c r="H5" s="1"/>
  <c r="I5" s="1"/>
  <c r="AE4"/>
  <c r="AF4" s="1"/>
  <c r="AG4" s="1"/>
  <c r="AH4" s="1"/>
  <c r="Z4"/>
  <c r="AA4" s="1"/>
  <c r="AB4" s="1"/>
  <c r="AC4" s="1"/>
  <c r="U4"/>
  <c r="V4" s="1"/>
  <c r="W4" s="1"/>
  <c r="X4" s="1"/>
  <c r="P4"/>
  <c r="Q4" s="1"/>
  <c r="R4" s="1"/>
  <c r="S4" s="1"/>
  <c r="K4"/>
  <c r="L4" s="1"/>
  <c r="M4" s="1"/>
  <c r="N4" s="1"/>
  <c r="F4"/>
  <c r="G4" s="1"/>
  <c r="H4" s="1"/>
  <c r="I4" s="1"/>
  <c r="C190" i="17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A190"/>
  <c r="A191" s="1"/>
  <c r="D189"/>
  <c r="C174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A174"/>
  <c r="A175" s="1"/>
  <c r="D173"/>
  <c r="C158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A158"/>
  <c r="A159" s="1"/>
  <c r="D157"/>
  <c r="B138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22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C121"/>
  <c r="C137" s="1"/>
  <c r="C106"/>
  <c r="C122" s="1"/>
  <c r="C138" s="1"/>
  <c r="B106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A106"/>
  <c r="A107" s="1"/>
  <c r="D105"/>
  <c r="B90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C73"/>
  <c r="C89" s="1"/>
  <c r="C58"/>
  <c r="C74" s="1"/>
  <c r="C90" s="1"/>
  <c r="B58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A58"/>
  <c r="A59" s="1"/>
  <c r="D57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26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C25"/>
  <c r="C41" s="1"/>
  <c r="C10"/>
  <c r="C26" s="1"/>
  <c r="C42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A10"/>
  <c r="A11" s="1"/>
  <c r="D9"/>
  <c r="N8"/>
  <c r="S8" s="1"/>
  <c r="X8" s="1"/>
  <c r="AC8" s="1"/>
  <c r="M8"/>
  <c r="R8" s="1"/>
  <c r="W8" s="1"/>
  <c r="AB8" s="1"/>
  <c r="L8"/>
  <c r="Q8" s="1"/>
  <c r="V8" s="1"/>
  <c r="AA8" s="1"/>
  <c r="K8"/>
  <c r="P8" s="1"/>
  <c r="U8" s="1"/>
  <c r="Z8" s="1"/>
  <c r="J8"/>
  <c r="O8" s="1"/>
  <c r="T8" s="1"/>
  <c r="Y8" s="1"/>
  <c r="Y7"/>
  <c r="T7"/>
  <c r="O7"/>
  <c r="J7"/>
  <c r="E7"/>
  <c r="Z6"/>
  <c r="Z7" s="1"/>
  <c r="U6"/>
  <c r="U7" s="1"/>
  <c r="P6"/>
  <c r="P7" s="1"/>
  <c r="F6"/>
  <c r="F7" s="1"/>
  <c r="Z5"/>
  <c r="AA5" s="1"/>
  <c r="AB5" s="1"/>
  <c r="AC5" s="1"/>
  <c r="U5"/>
  <c r="V5" s="1"/>
  <c r="W5" s="1"/>
  <c r="X5" s="1"/>
  <c r="P5"/>
  <c r="Q5" s="1"/>
  <c r="R5" s="1"/>
  <c r="S5" s="1"/>
  <c r="K5"/>
  <c r="K7" s="1"/>
  <c r="F5"/>
  <c r="G5" s="1"/>
  <c r="H5" s="1"/>
  <c r="I5" s="1"/>
  <c r="Z4"/>
  <c r="AA4" s="1"/>
  <c r="AB4" s="1"/>
  <c r="AC4" s="1"/>
  <c r="U4"/>
  <c r="V4" s="1"/>
  <c r="W4" s="1"/>
  <c r="X4" s="1"/>
  <c r="P4"/>
  <c r="Q4" s="1"/>
  <c r="R4" s="1"/>
  <c r="S4" s="1"/>
  <c r="K4"/>
  <c r="L4" s="1"/>
  <c r="M4" s="1"/>
  <c r="N4" s="1"/>
  <c r="F4"/>
  <c r="G4" s="1"/>
  <c r="H4" s="1"/>
  <c r="I4" s="1"/>
  <c r="C190" i="10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A190"/>
  <c r="A191" s="1"/>
  <c r="D189"/>
  <c r="C174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A174"/>
  <c r="A175" s="1"/>
  <c r="D173"/>
  <c r="C158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A158"/>
  <c r="A159" s="1"/>
  <c r="D157"/>
  <c r="B138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22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C121"/>
  <c r="C137" s="1"/>
  <c r="C106"/>
  <c r="C122" s="1"/>
  <c r="C138" s="1"/>
  <c r="B106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A106"/>
  <c r="A107" s="1"/>
  <c r="D105"/>
  <c r="B90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C73"/>
  <c r="C89" s="1"/>
  <c r="C58"/>
  <c r="C74" s="1"/>
  <c r="C90" s="1"/>
  <c r="B58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A58"/>
  <c r="A59" s="1"/>
  <c r="D57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26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C25"/>
  <c r="C41" s="1"/>
  <c r="C10"/>
  <c r="C26" s="1"/>
  <c r="C42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A10"/>
  <c r="A11" s="1"/>
  <c r="D9"/>
  <c r="N8"/>
  <c r="S8" s="1"/>
  <c r="X8" s="1"/>
  <c r="AC8" s="1"/>
  <c r="AH8" s="1"/>
  <c r="M8"/>
  <c r="R8" s="1"/>
  <c r="W8" s="1"/>
  <c r="AB8" s="1"/>
  <c r="AG8" s="1"/>
  <c r="L8"/>
  <c r="Q8" s="1"/>
  <c r="V8" s="1"/>
  <c r="AA8" s="1"/>
  <c r="AF8" s="1"/>
  <c r="K8"/>
  <c r="P8" s="1"/>
  <c r="U8" s="1"/>
  <c r="Z8" s="1"/>
  <c r="AE8" s="1"/>
  <c r="J8"/>
  <c r="O8" s="1"/>
  <c r="T8" s="1"/>
  <c r="Y8" s="1"/>
  <c r="AD8" s="1"/>
  <c r="AD7"/>
  <c r="Y7"/>
  <c r="T7"/>
  <c r="O7"/>
  <c r="J7"/>
  <c r="E7"/>
  <c r="Z6"/>
  <c r="Z7" s="1"/>
  <c r="U6"/>
  <c r="U7" s="1"/>
  <c r="P6"/>
  <c r="P7" s="1"/>
  <c r="F6"/>
  <c r="F7" s="1"/>
  <c r="AE5"/>
  <c r="AE7" s="1"/>
  <c r="Z5"/>
  <c r="AA5" s="1"/>
  <c r="AB5" s="1"/>
  <c r="AC5" s="1"/>
  <c r="U5"/>
  <c r="V5" s="1"/>
  <c r="W5" s="1"/>
  <c r="X5" s="1"/>
  <c r="P5"/>
  <c r="Q5" s="1"/>
  <c r="R5" s="1"/>
  <c r="S5" s="1"/>
  <c r="K5"/>
  <c r="K7" s="1"/>
  <c r="F5"/>
  <c r="G5" s="1"/>
  <c r="H5" s="1"/>
  <c r="I5" s="1"/>
  <c r="AE4"/>
  <c r="AF4" s="1"/>
  <c r="AG4" s="1"/>
  <c r="AH4" s="1"/>
  <c r="Z4"/>
  <c r="AA4" s="1"/>
  <c r="AB4" s="1"/>
  <c r="AC4" s="1"/>
  <c r="U4"/>
  <c r="V4" s="1"/>
  <c r="W4" s="1"/>
  <c r="X4" s="1"/>
  <c r="P4"/>
  <c r="Q4" s="1"/>
  <c r="R4" s="1"/>
  <c r="S4" s="1"/>
  <c r="K4"/>
  <c r="L4" s="1"/>
  <c r="M4" s="1"/>
  <c r="N4" s="1"/>
  <c r="F4"/>
  <c r="G4" s="1"/>
  <c r="H4" s="1"/>
  <c r="I4" s="1"/>
  <c r="B39" i="15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A39"/>
  <c r="A40" s="1"/>
  <c r="C38"/>
  <c r="B23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A23"/>
  <c r="A24" s="1"/>
  <c r="C22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A7"/>
  <c r="A8" s="1"/>
  <c r="C6"/>
  <c r="F141" i="19"/>
  <c r="F140"/>
  <c r="F139"/>
  <c r="F138"/>
  <c r="F137"/>
  <c r="D132"/>
  <c r="D131"/>
  <c r="D130"/>
  <c r="D129"/>
  <c r="D128"/>
  <c r="F64"/>
  <c r="E64"/>
  <c r="D64"/>
  <c r="G141" s="1"/>
  <c r="F63"/>
  <c r="E63"/>
  <c r="D63"/>
  <c r="F26"/>
  <c r="E26"/>
  <c r="D26"/>
  <c r="G132" s="1"/>
  <c r="F25"/>
  <c r="E25"/>
  <c r="D25"/>
  <c r="E132" s="1"/>
  <c r="P178" i="21"/>
  <c r="O178"/>
  <c r="Q178" s="1"/>
  <c r="M178"/>
  <c r="L178"/>
  <c r="P177"/>
  <c r="O177"/>
  <c r="Q177" s="1"/>
  <c r="M177"/>
  <c r="L177"/>
  <c r="P176"/>
  <c r="O176"/>
  <c r="Q176" s="1"/>
  <c r="M176"/>
  <c r="L176"/>
  <c r="P175"/>
  <c r="O175"/>
  <c r="Q175" s="1"/>
  <c r="M175"/>
  <c r="L175"/>
  <c r="P174"/>
  <c r="O174"/>
  <c r="Q174" s="1"/>
  <c r="M174"/>
  <c r="L174"/>
  <c r="P173"/>
  <c r="O173"/>
  <c r="Q173" s="1"/>
  <c r="M173"/>
  <c r="L173"/>
  <c r="P172"/>
  <c r="O172"/>
  <c r="Q172" s="1"/>
  <c r="M172"/>
  <c r="L172"/>
  <c r="P171"/>
  <c r="O171"/>
  <c r="Q171" s="1"/>
  <c r="M171"/>
  <c r="L171"/>
  <c r="P170"/>
  <c r="O170"/>
  <c r="Q170" s="1"/>
  <c r="M170"/>
  <c r="L170"/>
  <c r="P169"/>
  <c r="O169"/>
  <c r="Q169" s="1"/>
  <c r="M169"/>
  <c r="L169"/>
  <c r="P168"/>
  <c r="O168"/>
  <c r="Q168" s="1"/>
  <c r="M168"/>
  <c r="L168"/>
  <c r="P167"/>
  <c r="O167"/>
  <c r="Q167" s="1"/>
  <c r="M167"/>
  <c r="L167"/>
  <c r="P166"/>
  <c r="O166"/>
  <c r="Q166" s="1"/>
  <c r="M166"/>
  <c r="L166"/>
  <c r="P165"/>
  <c r="O165"/>
  <c r="Q165" s="1"/>
  <c r="M165"/>
  <c r="L165"/>
  <c r="P164"/>
  <c r="O164"/>
  <c r="Q164" s="1"/>
  <c r="M164"/>
  <c r="L164"/>
  <c r="B164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A164"/>
  <c r="A165" s="1"/>
  <c r="P163"/>
  <c r="O163"/>
  <c r="Q163" s="1"/>
  <c r="M163"/>
  <c r="L163"/>
  <c r="P162"/>
  <c r="O162"/>
  <c r="Q162" s="1"/>
  <c r="P161"/>
  <c r="O161"/>
  <c r="Q161" s="1"/>
  <c r="P160"/>
  <c r="O160"/>
  <c r="Q160" s="1"/>
  <c r="P159"/>
  <c r="O159"/>
  <c r="Q159" s="1"/>
  <c r="P158"/>
  <c r="O158"/>
  <c r="Q158" s="1"/>
  <c r="P157"/>
  <c r="O157"/>
  <c r="Q157" s="1"/>
  <c r="P156"/>
  <c r="O156"/>
  <c r="Q156" s="1"/>
  <c r="P155"/>
  <c r="O155"/>
  <c r="Q155" s="1"/>
  <c r="P154"/>
  <c r="O154"/>
  <c r="Q154" s="1"/>
  <c r="P153"/>
  <c r="O153"/>
  <c r="Q153" s="1"/>
  <c r="P152"/>
  <c r="O152"/>
  <c r="Q152" s="1"/>
  <c r="P151"/>
  <c r="O151"/>
  <c r="Q151" s="1"/>
  <c r="P150"/>
  <c r="O150"/>
  <c r="Q150" s="1"/>
  <c r="P149"/>
  <c r="O149"/>
  <c r="Q149" s="1"/>
  <c r="P148"/>
  <c r="O148"/>
  <c r="Q148" s="1"/>
  <c r="B148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P147"/>
  <c r="O147"/>
  <c r="Q147" s="1"/>
  <c r="P146"/>
  <c r="O146"/>
  <c r="Q146" s="1"/>
  <c r="P145"/>
  <c r="O145"/>
  <c r="Q145" s="1"/>
  <c r="P144"/>
  <c r="O144"/>
  <c r="Q144" s="1"/>
  <c r="P143"/>
  <c r="O143"/>
  <c r="Q143" s="1"/>
  <c r="P142"/>
  <c r="O142"/>
  <c r="Q142" s="1"/>
  <c r="P141"/>
  <c r="O141"/>
  <c r="Q141" s="1"/>
  <c r="P140"/>
  <c r="O140"/>
  <c r="Q140" s="1"/>
  <c r="P139"/>
  <c r="O139"/>
  <c r="Q139" s="1"/>
  <c r="P138"/>
  <c r="O138"/>
  <c r="Q138" s="1"/>
  <c r="P137"/>
  <c r="O137"/>
  <c r="Q137" s="1"/>
  <c r="P136"/>
  <c r="O136"/>
  <c r="Q136" s="1"/>
  <c r="P135"/>
  <c r="O135"/>
  <c r="Q135" s="1"/>
  <c r="P134"/>
  <c r="O134"/>
  <c r="Q134" s="1"/>
  <c r="P133"/>
  <c r="O133"/>
  <c r="Q133" s="1"/>
  <c r="P132"/>
  <c r="O132"/>
  <c r="Q132" s="1"/>
  <c r="B132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P131"/>
  <c r="O131"/>
  <c r="Q131" s="1"/>
  <c r="P130"/>
  <c r="O130"/>
  <c r="Q130" s="1"/>
  <c r="P129"/>
  <c r="O129"/>
  <c r="Q129" s="1"/>
  <c r="P128"/>
  <c r="O128"/>
  <c r="Q128" s="1"/>
  <c r="P127"/>
  <c r="O127"/>
  <c r="Q127" s="1"/>
  <c r="P126"/>
  <c r="O126"/>
  <c r="Q126" s="1"/>
  <c r="P125"/>
  <c r="O125"/>
  <c r="Q125" s="1"/>
  <c r="P124"/>
  <c r="O124"/>
  <c r="Q124" s="1"/>
  <c r="P123"/>
  <c r="O123"/>
  <c r="Q123" s="1"/>
  <c r="P122"/>
  <c r="O122"/>
  <c r="Q122" s="1"/>
  <c r="P121"/>
  <c r="O121"/>
  <c r="Q121" s="1"/>
  <c r="P120"/>
  <c r="O120"/>
  <c r="Q120" s="1"/>
  <c r="P119"/>
  <c r="O119"/>
  <c r="Q119" s="1"/>
  <c r="P118"/>
  <c r="O118"/>
  <c r="Q118" s="1"/>
  <c r="P117"/>
  <c r="O117"/>
  <c r="Q117" s="1"/>
  <c r="P116"/>
  <c r="O116"/>
  <c r="Q116" s="1"/>
  <c r="B116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P115"/>
  <c r="O115"/>
  <c r="Q115" s="1"/>
  <c r="P114"/>
  <c r="O114"/>
  <c r="Q114" s="1"/>
  <c r="P113"/>
  <c r="O113"/>
  <c r="Q113" s="1"/>
  <c r="P112"/>
  <c r="O112"/>
  <c r="Q112" s="1"/>
  <c r="P111"/>
  <c r="O111"/>
  <c r="Q111" s="1"/>
  <c r="P110"/>
  <c r="O110"/>
  <c r="Q110" s="1"/>
  <c r="P109"/>
  <c r="O109"/>
  <c r="Q109" s="1"/>
  <c r="P108"/>
  <c r="O108"/>
  <c r="Q108" s="1"/>
  <c r="P107"/>
  <c r="O107"/>
  <c r="Q107" s="1"/>
  <c r="P106"/>
  <c r="O106"/>
  <c r="Q106" s="1"/>
  <c r="P105"/>
  <c r="O105"/>
  <c r="Q105" s="1"/>
  <c r="P104"/>
  <c r="O104"/>
  <c r="Q104" s="1"/>
  <c r="P103"/>
  <c r="O103"/>
  <c r="Q103" s="1"/>
  <c r="P102"/>
  <c r="O102"/>
  <c r="Q102" s="1"/>
  <c r="P101"/>
  <c r="O101"/>
  <c r="Q101" s="1"/>
  <c r="P100"/>
  <c r="O100"/>
  <c r="Q100" s="1"/>
  <c r="B100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Z99"/>
  <c r="Z115" s="1"/>
  <c r="P99"/>
  <c r="O99"/>
  <c r="Q99" s="1"/>
  <c r="L99"/>
  <c r="P98"/>
  <c r="O98"/>
  <c r="Q98" s="1"/>
  <c r="P97"/>
  <c r="O97"/>
  <c r="Q97" s="1"/>
  <c r="P96"/>
  <c r="O96"/>
  <c r="Q96" s="1"/>
  <c r="P95"/>
  <c r="O95"/>
  <c r="Q95" s="1"/>
  <c r="P94"/>
  <c r="O94"/>
  <c r="Q94" s="1"/>
  <c r="P93"/>
  <c r="O93"/>
  <c r="Q93" s="1"/>
  <c r="P92"/>
  <c r="O92"/>
  <c r="Q92" s="1"/>
  <c r="P91"/>
  <c r="O91"/>
  <c r="Q91" s="1"/>
  <c r="P90"/>
  <c r="O90"/>
  <c r="Q90" s="1"/>
  <c r="P89"/>
  <c r="O89"/>
  <c r="Q89" s="1"/>
  <c r="P88"/>
  <c r="O88"/>
  <c r="Q88" s="1"/>
  <c r="P87"/>
  <c r="O87"/>
  <c r="Q87" s="1"/>
  <c r="P86"/>
  <c r="O86"/>
  <c r="Q86" s="1"/>
  <c r="P85"/>
  <c r="O85"/>
  <c r="Q85" s="1"/>
  <c r="Z84"/>
  <c r="Z100" s="1"/>
  <c r="P84"/>
  <c r="O84"/>
  <c r="Q84" s="1"/>
  <c r="L84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A84"/>
  <c r="A85" s="1"/>
  <c r="P83"/>
  <c r="O83"/>
  <c r="Q83" s="1"/>
  <c r="L83"/>
  <c r="P82"/>
  <c r="Q82" s="1"/>
  <c r="M82"/>
  <c r="L82"/>
  <c r="P81"/>
  <c r="Q81" s="1"/>
  <c r="M81"/>
  <c r="L81"/>
  <c r="P80"/>
  <c r="Q80" s="1"/>
  <c r="M80"/>
  <c r="L80"/>
  <c r="P79"/>
  <c r="Q79" s="1"/>
  <c r="M79"/>
  <c r="L79"/>
  <c r="P78"/>
  <c r="Q78" s="1"/>
  <c r="M78"/>
  <c r="L78"/>
  <c r="P77"/>
  <c r="Q77" s="1"/>
  <c r="M77"/>
  <c r="L77"/>
  <c r="P76"/>
  <c r="Q76" s="1"/>
  <c r="M76"/>
  <c r="L76"/>
  <c r="P75"/>
  <c r="Q75" s="1"/>
  <c r="M75"/>
  <c r="L75"/>
  <c r="P74"/>
  <c r="Q74" s="1"/>
  <c r="M74"/>
  <c r="L74"/>
  <c r="P73"/>
  <c r="Q73" s="1"/>
  <c r="M73"/>
  <c r="L73"/>
  <c r="P72"/>
  <c r="Q72" s="1"/>
  <c r="M72"/>
  <c r="L72"/>
  <c r="P71"/>
  <c r="Q71" s="1"/>
  <c r="M71"/>
  <c r="L71"/>
  <c r="P70"/>
  <c r="Q70" s="1"/>
  <c r="M70"/>
  <c r="L70"/>
  <c r="P69"/>
  <c r="Q69" s="1"/>
  <c r="M69"/>
  <c r="L69"/>
  <c r="P68"/>
  <c r="Q68" s="1"/>
  <c r="M68"/>
  <c r="L68"/>
  <c r="B68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P67"/>
  <c r="Q67" s="1"/>
  <c r="M67"/>
  <c r="L67"/>
  <c r="P66"/>
  <c r="Q66" s="1"/>
  <c r="M66"/>
  <c r="L66"/>
  <c r="P65"/>
  <c r="Q65" s="1"/>
  <c r="M65"/>
  <c r="L65"/>
  <c r="P64"/>
  <c r="Q64" s="1"/>
  <c r="M64"/>
  <c r="L64"/>
  <c r="P63"/>
  <c r="Q63" s="1"/>
  <c r="M63"/>
  <c r="L63"/>
  <c r="P62"/>
  <c r="Q62" s="1"/>
  <c r="M62"/>
  <c r="L62"/>
  <c r="P61"/>
  <c r="Q61" s="1"/>
  <c r="M61"/>
  <c r="L61"/>
  <c r="P60"/>
  <c r="Q60" s="1"/>
  <c r="M60"/>
  <c r="L60"/>
  <c r="P59"/>
  <c r="Q59" s="1"/>
  <c r="M59"/>
  <c r="L59"/>
  <c r="P58"/>
  <c r="Q58" s="1"/>
  <c r="M58"/>
  <c r="L58"/>
  <c r="P57"/>
  <c r="Q57" s="1"/>
  <c r="M57"/>
  <c r="L57"/>
  <c r="P56"/>
  <c r="Q56" s="1"/>
  <c r="M56"/>
  <c r="L56"/>
  <c r="P55"/>
  <c r="Q55" s="1"/>
  <c r="M55"/>
  <c r="L55"/>
  <c r="P54"/>
  <c r="Q54" s="1"/>
  <c r="M54"/>
  <c r="L54"/>
  <c r="P53"/>
  <c r="Q53" s="1"/>
  <c r="M53"/>
  <c r="L53"/>
  <c r="P52"/>
  <c r="Q52" s="1"/>
  <c r="M52"/>
  <c r="L52"/>
  <c r="B52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P51"/>
  <c r="Q51" s="1"/>
  <c r="M51"/>
  <c r="L51"/>
  <c r="P50"/>
  <c r="Q50" s="1"/>
  <c r="M50"/>
  <c r="L50"/>
  <c r="P49"/>
  <c r="Q49" s="1"/>
  <c r="M49"/>
  <c r="L49"/>
  <c r="P48"/>
  <c r="Q48" s="1"/>
  <c r="M48"/>
  <c r="L48"/>
  <c r="P47"/>
  <c r="Q47" s="1"/>
  <c r="M47"/>
  <c r="L47"/>
  <c r="P46"/>
  <c r="Q46" s="1"/>
  <c r="M46"/>
  <c r="L46"/>
  <c r="P45"/>
  <c r="Q45" s="1"/>
  <c r="M45"/>
  <c r="L45"/>
  <c r="P44"/>
  <c r="Q44" s="1"/>
  <c r="M44"/>
  <c r="L44"/>
  <c r="P43"/>
  <c r="Q43" s="1"/>
  <c r="M43"/>
  <c r="L43"/>
  <c r="P42"/>
  <c r="Q42" s="1"/>
  <c r="M42"/>
  <c r="L42"/>
  <c r="P41"/>
  <c r="Q41" s="1"/>
  <c r="M41"/>
  <c r="L41"/>
  <c r="P40"/>
  <c r="Q40" s="1"/>
  <c r="M40"/>
  <c r="L40"/>
  <c r="P39"/>
  <c r="Q39" s="1"/>
  <c r="M39"/>
  <c r="L39"/>
  <c r="P38"/>
  <c r="Q38" s="1"/>
  <c r="M38"/>
  <c r="L38"/>
  <c r="P37"/>
  <c r="Q37" s="1"/>
  <c r="M37"/>
  <c r="L37"/>
  <c r="P36"/>
  <c r="Q36" s="1"/>
  <c r="M36"/>
  <c r="L36"/>
  <c r="B36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P35"/>
  <c r="Q35" s="1"/>
  <c r="M35"/>
  <c r="L35"/>
  <c r="P34"/>
  <c r="Q34" s="1"/>
  <c r="M34"/>
  <c r="L34"/>
  <c r="P33"/>
  <c r="Q33" s="1"/>
  <c r="M33"/>
  <c r="L33"/>
  <c r="P32"/>
  <c r="Q32" s="1"/>
  <c r="M32"/>
  <c r="L32"/>
  <c r="P31"/>
  <c r="Q31" s="1"/>
  <c r="M31"/>
  <c r="L31"/>
  <c r="P30"/>
  <c r="Q30" s="1"/>
  <c r="M30"/>
  <c r="L30"/>
  <c r="P29"/>
  <c r="Q29" s="1"/>
  <c r="M29"/>
  <c r="L29"/>
  <c r="P28"/>
  <c r="Q28" s="1"/>
  <c r="M28"/>
  <c r="L28"/>
  <c r="P27"/>
  <c r="Q27" s="1"/>
  <c r="M27"/>
  <c r="L27"/>
  <c r="P26"/>
  <c r="Q26" s="1"/>
  <c r="M26"/>
  <c r="L26"/>
  <c r="P25"/>
  <c r="Q25" s="1"/>
  <c r="M25"/>
  <c r="L25"/>
  <c r="P24"/>
  <c r="Q24" s="1"/>
  <c r="M24"/>
  <c r="L24"/>
  <c r="P23"/>
  <c r="Q23" s="1"/>
  <c r="M23"/>
  <c r="L23"/>
  <c r="P22"/>
  <c r="Q22" s="1"/>
  <c r="M22"/>
  <c r="L22"/>
  <c r="P21"/>
  <c r="Q21" s="1"/>
  <c r="M21"/>
  <c r="L21"/>
  <c r="P20"/>
  <c r="Q20" s="1"/>
  <c r="M20"/>
  <c r="L20"/>
  <c r="B20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P19"/>
  <c r="Q19" s="1"/>
  <c r="M19"/>
  <c r="L19"/>
  <c r="C19"/>
  <c r="C35" s="1"/>
  <c r="C51" s="1"/>
  <c r="C67" s="1"/>
  <c r="C83" s="1"/>
  <c r="P18"/>
  <c r="O18"/>
  <c r="Q18" s="1"/>
  <c r="M18"/>
  <c r="L18"/>
  <c r="P17"/>
  <c r="O17"/>
  <c r="Q17" s="1"/>
  <c r="M17"/>
  <c r="L17"/>
  <c r="P16"/>
  <c r="O16"/>
  <c r="Q16" s="1"/>
  <c r="M16"/>
  <c r="L16"/>
  <c r="P15"/>
  <c r="O15"/>
  <c r="Q15" s="1"/>
  <c r="M15"/>
  <c r="L15"/>
  <c r="P14"/>
  <c r="O14"/>
  <c r="Q14" s="1"/>
  <c r="M14"/>
  <c r="L14"/>
  <c r="P13"/>
  <c r="O13"/>
  <c r="Q13" s="1"/>
  <c r="M13"/>
  <c r="L13"/>
  <c r="P12"/>
  <c r="O12"/>
  <c r="Q12" s="1"/>
  <c r="M12"/>
  <c r="L12"/>
  <c r="P11"/>
  <c r="O11"/>
  <c r="Q11" s="1"/>
  <c r="M11"/>
  <c r="L11"/>
  <c r="P10"/>
  <c r="O10"/>
  <c r="Q10" s="1"/>
  <c r="M10"/>
  <c r="L10"/>
  <c r="P9"/>
  <c r="O9"/>
  <c r="Q9" s="1"/>
  <c r="M9"/>
  <c r="L9"/>
  <c r="P8"/>
  <c r="O8"/>
  <c r="Q8" s="1"/>
  <c r="M8"/>
  <c r="L8"/>
  <c r="P7"/>
  <c r="O7"/>
  <c r="Q7" s="1"/>
  <c r="M7"/>
  <c r="L7"/>
  <c r="P6"/>
  <c r="O6"/>
  <c r="Q6" s="1"/>
  <c r="M6"/>
  <c r="L6"/>
  <c r="P5"/>
  <c r="O5"/>
  <c r="Q5" s="1"/>
  <c r="M5"/>
  <c r="L5"/>
  <c r="P4"/>
  <c r="O4"/>
  <c r="Q4" s="1"/>
  <c r="M4"/>
  <c r="L4"/>
  <c r="C4"/>
  <c r="C20" s="1"/>
  <c r="C36" s="1"/>
  <c r="C52" s="1"/>
  <c r="C68" s="1"/>
  <c r="C84" s="1"/>
  <c r="C100" s="1"/>
  <c r="C116" s="1"/>
  <c r="C132" s="1"/>
  <c r="C148" s="1"/>
  <c r="C164" s="1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A4"/>
  <c r="A5" s="1"/>
  <c r="R3"/>
  <c r="P3"/>
  <c r="O3"/>
  <c r="Q3" s="1"/>
  <c r="M3"/>
  <c r="L3"/>
  <c r="P178" i="20"/>
  <c r="M178"/>
  <c r="L178"/>
  <c r="P177"/>
  <c r="M177"/>
  <c r="L177"/>
  <c r="P176"/>
  <c r="M176"/>
  <c r="L176"/>
  <c r="P175"/>
  <c r="M175"/>
  <c r="L175"/>
  <c r="P174"/>
  <c r="M174"/>
  <c r="L174"/>
  <c r="P173"/>
  <c r="M173"/>
  <c r="L173"/>
  <c r="P172"/>
  <c r="M172"/>
  <c r="L172"/>
  <c r="P171"/>
  <c r="M171"/>
  <c r="L171"/>
  <c r="P170"/>
  <c r="M170"/>
  <c r="L170"/>
  <c r="P169"/>
  <c r="M169"/>
  <c r="L169"/>
  <c r="P168"/>
  <c r="M168"/>
  <c r="L168"/>
  <c r="P167"/>
  <c r="M167"/>
  <c r="L167"/>
  <c r="P166"/>
  <c r="M166"/>
  <c r="L166"/>
  <c r="P165"/>
  <c r="M165"/>
  <c r="L165"/>
  <c r="P164"/>
  <c r="M164"/>
  <c r="L164"/>
  <c r="B164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A164"/>
  <c r="A165" s="1"/>
  <c r="P163"/>
  <c r="M163"/>
  <c r="L163"/>
  <c r="P162"/>
  <c r="P161"/>
  <c r="P160"/>
  <c r="P159"/>
  <c r="P158"/>
  <c r="P157"/>
  <c r="P156"/>
  <c r="P155"/>
  <c r="P154"/>
  <c r="P153"/>
  <c r="P152"/>
  <c r="P151"/>
  <c r="P150"/>
  <c r="P149"/>
  <c r="P148"/>
  <c r="B148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P147"/>
  <c r="P146"/>
  <c r="P145"/>
  <c r="P144"/>
  <c r="P143"/>
  <c r="P142"/>
  <c r="P141"/>
  <c r="P140"/>
  <c r="P139"/>
  <c r="P138"/>
  <c r="P137"/>
  <c r="P136"/>
  <c r="P135"/>
  <c r="P134"/>
  <c r="P133"/>
  <c r="P132"/>
  <c r="B132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P131"/>
  <c r="P130"/>
  <c r="P129"/>
  <c r="P128"/>
  <c r="P127"/>
  <c r="P126"/>
  <c r="P125"/>
  <c r="P124"/>
  <c r="P123"/>
  <c r="P122"/>
  <c r="P121"/>
  <c r="P120"/>
  <c r="P119"/>
  <c r="P118"/>
  <c r="P117"/>
  <c r="P116"/>
  <c r="B116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P115"/>
  <c r="P114"/>
  <c r="P113"/>
  <c r="P112"/>
  <c r="P111"/>
  <c r="P110"/>
  <c r="P109"/>
  <c r="P108"/>
  <c r="P107"/>
  <c r="P106"/>
  <c r="P105"/>
  <c r="P104"/>
  <c r="P103"/>
  <c r="P102"/>
  <c r="P101"/>
  <c r="P100"/>
  <c r="B100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Z99"/>
  <c r="Z115" s="1"/>
  <c r="P99"/>
  <c r="P98"/>
  <c r="P97"/>
  <c r="P96"/>
  <c r="P95"/>
  <c r="P94"/>
  <c r="P93"/>
  <c r="P92"/>
  <c r="P91"/>
  <c r="P90"/>
  <c r="P89"/>
  <c r="P88"/>
  <c r="P87"/>
  <c r="P86"/>
  <c r="P85"/>
  <c r="Z84"/>
  <c r="Z100" s="1"/>
  <c r="P84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A84"/>
  <c r="A85" s="1"/>
  <c r="P83"/>
  <c r="Q82"/>
  <c r="M82"/>
  <c r="L82"/>
  <c r="J82"/>
  <c r="Q81"/>
  <c r="M81"/>
  <c r="L81"/>
  <c r="J81"/>
  <c r="Q80"/>
  <c r="M80"/>
  <c r="L80"/>
  <c r="J80"/>
  <c r="Q79"/>
  <c r="M79"/>
  <c r="L79"/>
  <c r="J79"/>
  <c r="Q78"/>
  <c r="M78"/>
  <c r="L78"/>
  <c r="J78"/>
  <c r="Q77"/>
  <c r="M77"/>
  <c r="L77"/>
  <c r="J77"/>
  <c r="Q76"/>
  <c r="M76"/>
  <c r="L76"/>
  <c r="J76"/>
  <c r="Q75"/>
  <c r="M75"/>
  <c r="L75"/>
  <c r="J75"/>
  <c r="Q74"/>
  <c r="M74"/>
  <c r="L74"/>
  <c r="J74"/>
  <c r="Q73"/>
  <c r="M73"/>
  <c r="L73"/>
  <c r="J73"/>
  <c r="Q72"/>
  <c r="M72"/>
  <c r="L72"/>
  <c r="J72"/>
  <c r="Q71"/>
  <c r="M71"/>
  <c r="L71"/>
  <c r="J71"/>
  <c r="Q70"/>
  <c r="M70"/>
  <c r="L70"/>
  <c r="J70"/>
  <c r="Q69"/>
  <c r="M69"/>
  <c r="L69"/>
  <c r="J69"/>
  <c r="Q68"/>
  <c r="M68"/>
  <c r="L68"/>
  <c r="J68"/>
  <c r="B68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Q67"/>
  <c r="M67"/>
  <c r="L67"/>
  <c r="J67"/>
  <c r="Q66"/>
  <c r="M66"/>
  <c r="L66"/>
  <c r="J66"/>
  <c r="Q65"/>
  <c r="M65"/>
  <c r="L65"/>
  <c r="J65"/>
  <c r="Q64"/>
  <c r="M64"/>
  <c r="L64"/>
  <c r="J64"/>
  <c r="Q63"/>
  <c r="M63"/>
  <c r="L63"/>
  <c r="J63"/>
  <c r="Q62"/>
  <c r="M62"/>
  <c r="L62"/>
  <c r="J62"/>
  <c r="Q61"/>
  <c r="M61"/>
  <c r="L61"/>
  <c r="J61"/>
  <c r="Q60"/>
  <c r="M60"/>
  <c r="L60"/>
  <c r="J60"/>
  <c r="Q59"/>
  <c r="M59"/>
  <c r="L59"/>
  <c r="J59"/>
  <c r="Q58"/>
  <c r="M58"/>
  <c r="L58"/>
  <c r="J58"/>
  <c r="Q57"/>
  <c r="M57"/>
  <c r="L57"/>
  <c r="J57"/>
  <c r="Q56"/>
  <c r="M56"/>
  <c r="L56"/>
  <c r="J56"/>
  <c r="Q55"/>
  <c r="M55"/>
  <c r="L55"/>
  <c r="J55"/>
  <c r="Q54"/>
  <c r="M54"/>
  <c r="L54"/>
  <c r="J54"/>
  <c r="Q53"/>
  <c r="M53"/>
  <c r="L53"/>
  <c r="J53"/>
  <c r="Q52"/>
  <c r="M52"/>
  <c r="L52"/>
  <c r="J52"/>
  <c r="B52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Q51"/>
  <c r="M51"/>
  <c r="L51"/>
  <c r="J51"/>
  <c r="Q50"/>
  <c r="M50"/>
  <c r="L50"/>
  <c r="J50"/>
  <c r="Q49"/>
  <c r="M49"/>
  <c r="L49"/>
  <c r="J49"/>
  <c r="Q48"/>
  <c r="M48"/>
  <c r="L48"/>
  <c r="J48"/>
  <c r="Q47"/>
  <c r="M47"/>
  <c r="L47"/>
  <c r="J47"/>
  <c r="Q46"/>
  <c r="M46"/>
  <c r="L46"/>
  <c r="J46"/>
  <c r="Q45"/>
  <c r="M45"/>
  <c r="L45"/>
  <c r="J45"/>
  <c r="Q44"/>
  <c r="M44"/>
  <c r="L44"/>
  <c r="J44"/>
  <c r="Q43"/>
  <c r="M43"/>
  <c r="L43"/>
  <c r="J43"/>
  <c r="Q42"/>
  <c r="M42"/>
  <c r="L42"/>
  <c r="J42"/>
  <c r="Q41"/>
  <c r="M41"/>
  <c r="L41"/>
  <c r="J41"/>
  <c r="Q40"/>
  <c r="M40"/>
  <c r="L40"/>
  <c r="J40"/>
  <c r="Q39"/>
  <c r="M39"/>
  <c r="L39"/>
  <c r="J39"/>
  <c r="Q38"/>
  <c r="M38"/>
  <c r="L38"/>
  <c r="J38"/>
  <c r="Q37"/>
  <c r="M37"/>
  <c r="L37"/>
  <c r="J37"/>
  <c r="Q36"/>
  <c r="M36"/>
  <c r="L36"/>
  <c r="J36"/>
  <c r="B36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Q35"/>
  <c r="M35"/>
  <c r="L35"/>
  <c r="J35"/>
  <c r="Q34"/>
  <c r="M34"/>
  <c r="L34"/>
  <c r="J34"/>
  <c r="Q33"/>
  <c r="M33"/>
  <c r="L33"/>
  <c r="J33"/>
  <c r="Q32"/>
  <c r="M32"/>
  <c r="L32"/>
  <c r="J32"/>
  <c r="Q31"/>
  <c r="M31"/>
  <c r="L31"/>
  <c r="J31"/>
  <c r="Q30"/>
  <c r="M30"/>
  <c r="L30"/>
  <c r="J30"/>
  <c r="Q29"/>
  <c r="M29"/>
  <c r="L29"/>
  <c r="J29"/>
  <c r="Q28"/>
  <c r="M28"/>
  <c r="L28"/>
  <c r="J28"/>
  <c r="Q27"/>
  <c r="M27"/>
  <c r="L27"/>
  <c r="J27"/>
  <c r="Q26"/>
  <c r="M26"/>
  <c r="L26"/>
  <c r="J26"/>
  <c r="Q25"/>
  <c r="M25"/>
  <c r="L25"/>
  <c r="J25"/>
  <c r="Q24"/>
  <c r="M24"/>
  <c r="L24"/>
  <c r="J24"/>
  <c r="Q23"/>
  <c r="M23"/>
  <c r="L23"/>
  <c r="J23"/>
  <c r="Q22"/>
  <c r="M22"/>
  <c r="L22"/>
  <c r="J22"/>
  <c r="Q21"/>
  <c r="M21"/>
  <c r="L21"/>
  <c r="J21"/>
  <c r="Q20"/>
  <c r="M20"/>
  <c r="L20"/>
  <c r="J20"/>
  <c r="B20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Q19"/>
  <c r="M19"/>
  <c r="L19"/>
  <c r="J19"/>
  <c r="C19"/>
  <c r="C35" s="1"/>
  <c r="C51" s="1"/>
  <c r="C67" s="1"/>
  <c r="C83" s="1"/>
  <c r="P18"/>
  <c r="M18"/>
  <c r="L18"/>
  <c r="P17"/>
  <c r="M17"/>
  <c r="L17"/>
  <c r="P16"/>
  <c r="M16"/>
  <c r="L16"/>
  <c r="P15"/>
  <c r="M15"/>
  <c r="L15"/>
  <c r="P14"/>
  <c r="M14"/>
  <c r="L14"/>
  <c r="P13"/>
  <c r="M13"/>
  <c r="L13"/>
  <c r="P12"/>
  <c r="M12"/>
  <c r="L12"/>
  <c r="P11"/>
  <c r="M11"/>
  <c r="L11"/>
  <c r="P10"/>
  <c r="M10"/>
  <c r="L10"/>
  <c r="P9"/>
  <c r="M9"/>
  <c r="L9"/>
  <c r="P8"/>
  <c r="M8"/>
  <c r="L8"/>
  <c r="P7"/>
  <c r="M7"/>
  <c r="L7"/>
  <c r="P6"/>
  <c r="M6"/>
  <c r="L6"/>
  <c r="P5"/>
  <c r="M5"/>
  <c r="L5"/>
  <c r="P4"/>
  <c r="M4"/>
  <c r="L4"/>
  <c r="C4"/>
  <c r="C20" s="1"/>
  <c r="C36" s="1"/>
  <c r="C52" s="1"/>
  <c r="C68" s="1"/>
  <c r="C84" s="1"/>
  <c r="C100" s="1"/>
  <c r="C116" s="1"/>
  <c r="C132" s="1"/>
  <c r="C148" s="1"/>
  <c r="C164" s="1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A4"/>
  <c r="A5" s="1"/>
  <c r="R3"/>
  <c r="P3"/>
  <c r="M3"/>
  <c r="L3"/>
  <c r="J3" i="21" l="1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163"/>
  <c r="J164"/>
  <c r="J165"/>
  <c r="J166"/>
  <c r="J167"/>
  <c r="J168"/>
  <c r="J169"/>
  <c r="J170"/>
  <c r="J171"/>
  <c r="J172"/>
  <c r="J173"/>
  <c r="J174"/>
  <c r="J175"/>
  <c r="J176"/>
  <c r="J177"/>
  <c r="J178"/>
  <c r="A6" i="20"/>
  <c r="C99"/>
  <c r="C115" s="1"/>
  <c r="C131" s="1"/>
  <c r="C147" s="1"/>
  <c r="C163" s="1"/>
  <c r="R163" s="1"/>
  <c r="R83"/>
  <c r="A86"/>
  <c r="Z116"/>
  <c r="Z131"/>
  <c r="A166"/>
  <c r="A6" i="21"/>
  <c r="C99"/>
  <c r="C115" s="1"/>
  <c r="C131" s="1"/>
  <c r="C147" s="1"/>
  <c r="C163" s="1"/>
  <c r="R163" s="1"/>
  <c r="R83"/>
  <c r="A86"/>
  <c r="Z116"/>
  <c r="L100"/>
  <c r="Z131"/>
  <c r="L115"/>
  <c r="R4" i="20"/>
  <c r="C5"/>
  <c r="R84"/>
  <c r="Z85"/>
  <c r="R164"/>
  <c r="R4" i="21"/>
  <c r="C5"/>
  <c r="A166"/>
  <c r="A9" i="15"/>
  <c r="C8"/>
  <c r="A25"/>
  <c r="C24"/>
  <c r="A41"/>
  <c r="C40"/>
  <c r="A12" i="10"/>
  <c r="A60"/>
  <c r="A108"/>
  <c r="A160"/>
  <c r="D159"/>
  <c r="A176"/>
  <c r="D175"/>
  <c r="A192"/>
  <c r="D191"/>
  <c r="A12" i="17"/>
  <c r="A60"/>
  <c r="A108"/>
  <c r="A160"/>
  <c r="D159"/>
  <c r="A176"/>
  <c r="D175"/>
  <c r="A192"/>
  <c r="D191"/>
  <c r="A12" i="16"/>
  <c r="A60"/>
  <c r="A108"/>
  <c r="R84" i="21"/>
  <c r="Z85"/>
  <c r="F132" i="19"/>
  <c r="A160" i="16"/>
  <c r="D159"/>
  <c r="A176"/>
  <c r="D175"/>
  <c r="A192"/>
  <c r="D191"/>
  <c r="A12" i="18"/>
  <c r="A60"/>
  <c r="A108"/>
  <c r="A160"/>
  <c r="D159"/>
  <c r="A176"/>
  <c r="D175"/>
  <c r="A192"/>
  <c r="D191"/>
  <c r="A11" i="4"/>
  <c r="C41"/>
  <c r="A59"/>
  <c r="C89"/>
  <c r="A107"/>
  <c r="C137"/>
  <c r="A11" i="7"/>
  <c r="C41"/>
  <c r="A59"/>
  <c r="C89"/>
  <c r="A107"/>
  <c r="C137"/>
  <c r="R164" i="21"/>
  <c r="E128" i="19"/>
  <c r="F128" s="1"/>
  <c r="G128"/>
  <c r="E129"/>
  <c r="F129" s="1"/>
  <c r="G129"/>
  <c r="M99" i="20" s="1"/>
  <c r="E130" i="19"/>
  <c r="F130" s="1"/>
  <c r="L115" i="20" s="1"/>
  <c r="G130" i="19"/>
  <c r="M115" i="20" s="1"/>
  <c r="E131" i="19"/>
  <c r="F131" s="1"/>
  <c r="G131"/>
  <c r="G137"/>
  <c r="G138"/>
  <c r="M99" i="21" s="1"/>
  <c r="J99" s="1"/>
  <c r="G139" i="19"/>
  <c r="M115" i="21" s="1"/>
  <c r="G140" i="19"/>
  <c r="C7" i="15"/>
  <c r="C23"/>
  <c r="C39"/>
  <c r="L5" i="10"/>
  <c r="AF5"/>
  <c r="G6"/>
  <c r="Q6"/>
  <c r="V6"/>
  <c r="AA6"/>
  <c r="D10"/>
  <c r="C11"/>
  <c r="D58"/>
  <c r="C59"/>
  <c r="D106"/>
  <c r="C107"/>
  <c r="AJ157"/>
  <c r="D158"/>
  <c r="AJ173"/>
  <c r="D174"/>
  <c r="AJ189"/>
  <c r="D190"/>
  <c r="L5" i="17"/>
  <c r="G6"/>
  <c r="Q6"/>
  <c r="V6"/>
  <c r="AA6"/>
  <c r="D10"/>
  <c r="C11"/>
  <c r="D58"/>
  <c r="C59"/>
  <c r="D106"/>
  <c r="C107"/>
  <c r="AE157"/>
  <c r="D158"/>
  <c r="AE173"/>
  <c r="D174"/>
  <c r="AE189"/>
  <c r="D190"/>
  <c r="L5" i="16"/>
  <c r="AF5"/>
  <c r="G6"/>
  <c r="Q6"/>
  <c r="V6"/>
  <c r="AA6"/>
  <c r="D10"/>
  <c r="C11"/>
  <c r="D58"/>
  <c r="C59"/>
  <c r="D106"/>
  <c r="C107"/>
  <c r="AJ157"/>
  <c r="D158"/>
  <c r="AJ173"/>
  <c r="D174"/>
  <c r="AJ189"/>
  <c r="D190"/>
  <c r="L5" i="18"/>
  <c r="G6"/>
  <c r="Q6"/>
  <c r="V6"/>
  <c r="AA6"/>
  <c r="D10"/>
  <c r="C11"/>
  <c r="D58"/>
  <c r="C59"/>
  <c r="D106"/>
  <c r="C107"/>
  <c r="AE157"/>
  <c r="D158"/>
  <c r="AE173"/>
  <c r="D174"/>
  <c r="AE189"/>
  <c r="D190"/>
  <c r="F4" i="4"/>
  <c r="K4"/>
  <c r="P4"/>
  <c r="U4"/>
  <c r="Z4"/>
  <c r="C10"/>
  <c r="C58"/>
  <c r="C106"/>
  <c r="F4" i="7"/>
  <c r="K4"/>
  <c r="P4"/>
  <c r="U4"/>
  <c r="Z4"/>
  <c r="C10"/>
  <c r="C58"/>
  <c r="C106"/>
  <c r="M6" i="5"/>
  <c r="N6"/>
  <c r="O6"/>
  <c r="Z6"/>
  <c r="AD6" s="1"/>
  <c r="AH6"/>
  <c r="AI6"/>
  <c r="M7"/>
  <c r="N7"/>
  <c r="O7"/>
  <c r="Z7"/>
  <c r="AD7" s="1"/>
  <c r="AH7"/>
  <c r="AI7"/>
  <c r="M8"/>
  <c r="N8"/>
  <c r="O8"/>
  <c r="Z8"/>
  <c r="AD8" s="1"/>
  <c r="AH8"/>
  <c r="AI8"/>
  <c r="M9"/>
  <c r="N9"/>
  <c r="O9"/>
  <c r="Z9"/>
  <c r="AD9" s="1"/>
  <c r="AH9"/>
  <c r="AI9"/>
  <c r="M10"/>
  <c r="N10"/>
  <c r="O10"/>
  <c r="Z10"/>
  <c r="AD10" s="1"/>
  <c r="AH10"/>
  <c r="AI10"/>
  <c r="M11"/>
  <c r="N11"/>
  <c r="O11"/>
  <c r="Z11"/>
  <c r="AD11" s="1"/>
  <c r="AH11"/>
  <c r="AI11"/>
  <c r="M12"/>
  <c r="N12"/>
  <c r="O12"/>
  <c r="Z12"/>
  <c r="AD12" s="1"/>
  <c r="AH12"/>
  <c r="AI12"/>
  <c r="M13"/>
  <c r="N13"/>
  <c r="O13"/>
  <c r="Z13"/>
  <c r="AD13" s="1"/>
  <c r="AH13"/>
  <c r="AI13"/>
  <c r="M14"/>
  <c r="N14"/>
  <c r="O14"/>
  <c r="Z14"/>
  <c r="AD14" s="1"/>
  <c r="AH14"/>
  <c r="AI14"/>
  <c r="M15"/>
  <c r="N15"/>
  <c r="O15"/>
  <c r="Z15"/>
  <c r="AD15" s="1"/>
  <c r="AH15"/>
  <c r="AI15"/>
  <c r="M16"/>
  <c r="N16"/>
  <c r="O16"/>
  <c r="Z16"/>
  <c r="AD16" s="1"/>
  <c r="AH16"/>
  <c r="AI16"/>
  <c r="M17"/>
  <c r="N17"/>
  <c r="O17"/>
  <c r="Z17"/>
  <c r="AD17" s="1"/>
  <c r="AH17"/>
  <c r="AI17"/>
  <c r="M18"/>
  <c r="N18"/>
  <c r="O18"/>
  <c r="Z18"/>
  <c r="AD18" s="1"/>
  <c r="AH18"/>
  <c r="AI18"/>
  <c r="M19"/>
  <c r="N19"/>
  <c r="O19"/>
  <c r="Z19"/>
  <c r="AD19" s="1"/>
  <c r="AH19"/>
  <c r="AI19"/>
  <c r="M20"/>
  <c r="N20"/>
  <c r="O20"/>
  <c r="Z20"/>
  <c r="AD20" s="1"/>
  <c r="AH20"/>
  <c r="AI20"/>
  <c r="M21"/>
  <c r="N21"/>
  <c r="O21"/>
  <c r="Z21"/>
  <c r="AD21" s="1"/>
  <c r="AH21"/>
  <c r="AI21"/>
  <c r="M22"/>
  <c r="N22"/>
  <c r="O22"/>
  <c r="Z22"/>
  <c r="AD22" s="1"/>
  <c r="AH22"/>
  <c r="AI22"/>
  <c r="M23"/>
  <c r="N23"/>
  <c r="O23"/>
  <c r="Z23"/>
  <c r="AD23" s="1"/>
  <c r="AH23"/>
  <c r="AI23"/>
  <c r="M24"/>
  <c r="N24"/>
  <c r="O24"/>
  <c r="Z24"/>
  <c r="AD24" s="1"/>
  <c r="AH24"/>
  <c r="AI24"/>
  <c r="M25"/>
  <c r="N25"/>
  <c r="O25"/>
  <c r="Z25"/>
  <c r="AD25" s="1"/>
  <c r="AH25"/>
  <c r="AI25"/>
  <c r="M26"/>
  <c r="N26"/>
  <c r="O26"/>
  <c r="Z26"/>
  <c r="AD26" s="1"/>
  <c r="AH26"/>
  <c r="AI26"/>
  <c r="M27"/>
  <c r="N27"/>
  <c r="O27"/>
  <c r="Z27"/>
  <c r="AD27" s="1"/>
  <c r="AH27"/>
  <c r="AI27"/>
  <c r="M28"/>
  <c r="N28"/>
  <c r="O28"/>
  <c r="Z28"/>
  <c r="AD28" s="1"/>
  <c r="AH28"/>
  <c r="AI28"/>
  <c r="M29"/>
  <c r="N29"/>
  <c r="O29"/>
  <c r="Z29"/>
  <c r="AD29" s="1"/>
  <c r="AH29"/>
  <c r="AI29"/>
  <c r="M30"/>
  <c r="N30"/>
  <c r="O30"/>
  <c r="Z30"/>
  <c r="AD30" s="1"/>
  <c r="AH30"/>
  <c r="AI30"/>
  <c r="M31"/>
  <c r="N31"/>
  <c r="O31"/>
  <c r="Z31"/>
  <c r="AD31" s="1"/>
  <c r="AH31"/>
  <c r="AI31"/>
  <c r="M32"/>
  <c r="N32"/>
  <c r="O32"/>
  <c r="Z32"/>
  <c r="AD32" s="1"/>
  <c r="AH32"/>
  <c r="AI32"/>
  <c r="M33"/>
  <c r="N33"/>
  <c r="O33"/>
  <c r="Z33"/>
  <c r="AD33" s="1"/>
  <c r="AH33"/>
  <c r="AI33"/>
  <c r="M34"/>
  <c r="N34"/>
  <c r="O34"/>
  <c r="Z34"/>
  <c r="AD34" s="1"/>
  <c r="AH34"/>
  <c r="AI34"/>
  <c r="M35"/>
  <c r="N35"/>
  <c r="O35"/>
  <c r="Z35"/>
  <c r="AD35" s="1"/>
  <c r="AH35"/>
  <c r="AI35"/>
  <c r="M36"/>
  <c r="N36"/>
  <c r="O36"/>
  <c r="Z36"/>
  <c r="AD36" s="1"/>
  <c r="AH36"/>
  <c r="AI36"/>
  <c r="M37"/>
  <c r="N37"/>
  <c r="O37"/>
  <c r="Z37"/>
  <c r="AD37" s="1"/>
  <c r="AH37"/>
  <c r="AI37"/>
  <c r="M38"/>
  <c r="N38"/>
  <c r="O38"/>
  <c r="Z38"/>
  <c r="AD38" s="1"/>
  <c r="AH38"/>
  <c r="AI38"/>
  <c r="M39"/>
  <c r="N39"/>
  <c r="O39"/>
  <c r="Z39"/>
  <c r="AD39" s="1"/>
  <c r="AH39"/>
  <c r="AI39"/>
  <c r="M40"/>
  <c r="N40"/>
  <c r="O40"/>
  <c r="Z40"/>
  <c r="AD40" s="1"/>
  <c r="AH40"/>
  <c r="AI40"/>
  <c r="M41"/>
  <c r="N41"/>
  <c r="O41"/>
  <c r="Z41"/>
  <c r="AD41" s="1"/>
  <c r="AH41"/>
  <c r="AI41"/>
  <c r="M42"/>
  <c r="N42"/>
  <c r="O42"/>
  <c r="Z42"/>
  <c r="AD42" s="1"/>
  <c r="AH42"/>
  <c r="AI42"/>
  <c r="M43"/>
  <c r="N43"/>
  <c r="O43"/>
  <c r="Z43"/>
  <c r="AD43" s="1"/>
  <c r="AH43"/>
  <c r="AI43"/>
  <c r="M44"/>
  <c r="N44"/>
  <c r="O44"/>
  <c r="Z44"/>
  <c r="AD44" s="1"/>
  <c r="AH44"/>
  <c r="AI44"/>
  <c r="M45"/>
  <c r="N45"/>
  <c r="O45"/>
  <c r="Z45"/>
  <c r="AD45" s="1"/>
  <c r="AH45"/>
  <c r="AI45"/>
  <c r="M46"/>
  <c r="N46"/>
  <c r="O46"/>
  <c r="Z46"/>
  <c r="AD46" s="1"/>
  <c r="AH46"/>
  <c r="AI46"/>
  <c r="M47"/>
  <c r="N47"/>
  <c r="O47"/>
  <c r="Z47"/>
  <c r="AD47" s="1"/>
  <c r="AH47"/>
  <c r="AI47"/>
  <c r="M48"/>
  <c r="N48"/>
  <c r="O48"/>
  <c r="Z48"/>
  <c r="AD48" s="1"/>
  <c r="AH48"/>
  <c r="AI48"/>
  <c r="M49"/>
  <c r="N49"/>
  <c r="O49"/>
  <c r="Z49"/>
  <c r="AD49" s="1"/>
  <c r="AH49"/>
  <c r="AI49"/>
  <c r="M50"/>
  <c r="N50"/>
  <c r="O50"/>
  <c r="Z50"/>
  <c r="AD50" s="1"/>
  <c r="AH50"/>
  <c r="AI50"/>
  <c r="M51"/>
  <c r="N51"/>
  <c r="O51"/>
  <c r="Z51"/>
  <c r="AD51" s="1"/>
  <c r="AH51"/>
  <c r="AI51"/>
  <c r="M52"/>
  <c r="N52"/>
  <c r="O52"/>
  <c r="Z52"/>
  <c r="AD52" s="1"/>
  <c r="AH52"/>
  <c r="AI52"/>
  <c r="M53"/>
  <c r="N53"/>
  <c r="O53"/>
  <c r="Z53"/>
  <c r="AD53" s="1"/>
  <c r="AH53"/>
  <c r="AI53"/>
  <c r="M54"/>
  <c r="N54"/>
  <c r="O54"/>
  <c r="Z54"/>
  <c r="AD54" s="1"/>
  <c r="AH54"/>
  <c r="AI54"/>
  <c r="M55"/>
  <c r="N55"/>
  <c r="O55"/>
  <c r="Z55"/>
  <c r="AD55" s="1"/>
  <c r="AH55"/>
  <c r="AI55"/>
  <c r="M56"/>
  <c r="N56"/>
  <c r="O56"/>
  <c r="Z56"/>
  <c r="AD56" s="1"/>
  <c r="AH56"/>
  <c r="AI56"/>
  <c r="M57"/>
  <c r="N57"/>
  <c r="O57"/>
  <c r="Z57"/>
  <c r="AD57" s="1"/>
  <c r="AH57"/>
  <c r="AI57"/>
  <c r="M58"/>
  <c r="N58"/>
  <c r="O58"/>
  <c r="Z58"/>
  <c r="AD58" s="1"/>
  <c r="AH58"/>
  <c r="AI58"/>
  <c r="M59"/>
  <c r="N59"/>
  <c r="O59"/>
  <c r="Z59"/>
  <c r="AD59" s="1"/>
  <c r="AH59"/>
  <c r="AI59"/>
  <c r="M60"/>
  <c r="N60"/>
  <c r="O60"/>
  <c r="Z60"/>
  <c r="AD60" s="1"/>
  <c r="AH60"/>
  <c r="AI60"/>
  <c r="M61"/>
  <c r="N61"/>
  <c r="O61"/>
  <c r="Z61"/>
  <c r="AD61" s="1"/>
  <c r="AH61"/>
  <c r="AI61"/>
  <c r="M62"/>
  <c r="N62"/>
  <c r="O62"/>
  <c r="Z62"/>
  <c r="AD62" s="1"/>
  <c r="AH62"/>
  <c r="AI62"/>
  <c r="M63"/>
  <c r="N63"/>
  <c r="O63"/>
  <c r="Z63"/>
  <c r="AD63" s="1"/>
  <c r="AH63"/>
  <c r="AI63"/>
  <c r="M64"/>
  <c r="N64"/>
  <c r="O64"/>
  <c r="Z64"/>
  <c r="AD64" s="1"/>
  <c r="AH64"/>
  <c r="AI64"/>
  <c r="M65"/>
  <c r="N65"/>
  <c r="O65"/>
  <c r="Z65"/>
  <c r="AD65" s="1"/>
  <c r="AH65"/>
  <c r="AI65"/>
  <c r="M66"/>
  <c r="N66"/>
  <c r="O66"/>
  <c r="Z66"/>
  <c r="AD66" s="1"/>
  <c r="AH66"/>
  <c r="AI66"/>
  <c r="M67"/>
  <c r="N67"/>
  <c r="O67"/>
  <c r="Z67"/>
  <c r="AD67" s="1"/>
  <c r="AH67"/>
  <c r="AI67"/>
  <c r="M68"/>
  <c r="N68"/>
  <c r="O68"/>
  <c r="Z68"/>
  <c r="AD68" s="1"/>
  <c r="AH68"/>
  <c r="AI68"/>
  <c r="M69"/>
  <c r="N69"/>
  <c r="O69"/>
  <c r="Z69"/>
  <c r="AD69" s="1"/>
  <c r="AH69"/>
  <c r="AI69"/>
  <c r="M70"/>
  <c r="N70"/>
  <c r="O70"/>
  <c r="Z70"/>
  <c r="AD70" s="1"/>
  <c r="AH70"/>
  <c r="AI70"/>
  <c r="M71"/>
  <c r="N71"/>
  <c r="O71"/>
  <c r="Z71"/>
  <c r="AD71" s="1"/>
  <c r="AH71"/>
  <c r="AI71"/>
  <c r="M72"/>
  <c r="N72"/>
  <c r="O72"/>
  <c r="Z72"/>
  <c r="AD72" s="1"/>
  <c r="AH72"/>
  <c r="AI72"/>
  <c r="M73"/>
  <c r="N73"/>
  <c r="O73"/>
  <c r="Z73"/>
  <c r="AD73" s="1"/>
  <c r="AH73"/>
  <c r="AI73"/>
  <c r="M74"/>
  <c r="N74"/>
  <c r="O74"/>
  <c r="Z74"/>
  <c r="AD74" s="1"/>
  <c r="AH74"/>
  <c r="AI74"/>
  <c r="M75"/>
  <c r="N75"/>
  <c r="O75"/>
  <c r="Z75"/>
  <c r="AD75" s="1"/>
  <c r="AH75"/>
  <c r="AI75"/>
  <c r="M76"/>
  <c r="N76"/>
  <c r="O76"/>
  <c r="Z76"/>
  <c r="AD76" s="1"/>
  <c r="AH76"/>
  <c r="AI76"/>
  <c r="M77"/>
  <c r="N77"/>
  <c r="O77"/>
  <c r="Z77"/>
  <c r="AD77" s="1"/>
  <c r="AH77"/>
  <c r="AI77"/>
  <c r="M78"/>
  <c r="N78"/>
  <c r="O78"/>
  <c r="Z78"/>
  <c r="AD78" s="1"/>
  <c r="AH78"/>
  <c r="AI78"/>
  <c r="M79"/>
  <c r="N79"/>
  <c r="O79"/>
  <c r="Z79"/>
  <c r="AD79" s="1"/>
  <c r="AH79"/>
  <c r="AI79"/>
  <c r="M80"/>
  <c r="N80"/>
  <c r="O80"/>
  <c r="Z80"/>
  <c r="AD80" s="1"/>
  <c r="AH80"/>
  <c r="AI80"/>
  <c r="M81"/>
  <c r="N81"/>
  <c r="O81"/>
  <c r="Z81"/>
  <c r="AD81" s="1"/>
  <c r="AH81"/>
  <c r="AI81"/>
  <c r="M82"/>
  <c r="N82"/>
  <c r="O82"/>
  <c r="Z82"/>
  <c r="AD82" s="1"/>
  <c r="AH82"/>
  <c r="AI82"/>
  <c r="M83"/>
  <c r="N83"/>
  <c r="O83"/>
  <c r="Z83"/>
  <c r="AD83" s="1"/>
  <c r="AH83"/>
  <c r="AI83"/>
  <c r="M84"/>
  <c r="N84"/>
  <c r="O84"/>
  <c r="Z84"/>
  <c r="AD84" s="1"/>
  <c r="AH84"/>
  <c r="AI84"/>
  <c r="M85"/>
  <c r="N85"/>
  <c r="O85"/>
  <c r="Z85"/>
  <c r="AD85" s="1"/>
  <c r="AH85"/>
  <c r="AI85"/>
  <c r="M86"/>
  <c r="N86"/>
  <c r="O86"/>
  <c r="Z86"/>
  <c r="AD86" s="1"/>
  <c r="AH86"/>
  <c r="AI86"/>
  <c r="M87"/>
  <c r="N87"/>
  <c r="O87"/>
  <c r="Z87"/>
  <c r="AD87" s="1"/>
  <c r="AH87"/>
  <c r="AI87"/>
  <c r="M88"/>
  <c r="N88"/>
  <c r="O88"/>
  <c r="Z88"/>
  <c r="AD88" s="1"/>
  <c r="AH88"/>
  <c r="AI88"/>
  <c r="M89"/>
  <c r="N89"/>
  <c r="O89"/>
  <c r="Z89"/>
  <c r="AD89" s="1"/>
  <c r="AH89"/>
  <c r="AI89"/>
  <c r="M90"/>
  <c r="N90"/>
  <c r="O90"/>
  <c r="Z90"/>
  <c r="AD90" s="1"/>
  <c r="AH90"/>
  <c r="AI90"/>
  <c r="M91"/>
  <c r="N91"/>
  <c r="O91"/>
  <c r="Z91"/>
  <c r="AD91" s="1"/>
  <c r="AH91"/>
  <c r="AI91"/>
  <c r="M92"/>
  <c r="N92"/>
  <c r="O92"/>
  <c r="Z92"/>
  <c r="AD92" s="1"/>
  <c r="AH92"/>
  <c r="AI92"/>
  <c r="M93"/>
  <c r="N93"/>
  <c r="O93"/>
  <c r="Z93"/>
  <c r="AD93" s="1"/>
  <c r="AH93"/>
  <c r="AI93"/>
  <c r="M94"/>
  <c r="N94"/>
  <c r="O94"/>
  <c r="Z94"/>
  <c r="AD94" s="1"/>
  <c r="AH94"/>
  <c r="AI94"/>
  <c r="M95"/>
  <c r="N95"/>
  <c r="O95"/>
  <c r="Z95"/>
  <c r="AD95" s="1"/>
  <c r="AH95"/>
  <c r="AI95"/>
  <c r="M96"/>
  <c r="N96"/>
  <c r="O96"/>
  <c r="Z96"/>
  <c r="AD96" s="1"/>
  <c r="AH96"/>
  <c r="AI96"/>
  <c r="M97"/>
  <c r="N97"/>
  <c r="O97"/>
  <c r="Z97"/>
  <c r="AD97" s="1"/>
  <c r="AH97"/>
  <c r="AI97"/>
  <c r="M98"/>
  <c r="N98"/>
  <c r="O98"/>
  <c r="Z98"/>
  <c r="AD98" s="1"/>
  <c r="AH98"/>
  <c r="AI98"/>
  <c r="M99"/>
  <c r="N99"/>
  <c r="O99"/>
  <c r="Z99"/>
  <c r="AD99" s="1"/>
  <c r="AH99"/>
  <c r="AI99"/>
  <c r="M100"/>
  <c r="N100"/>
  <c r="O100"/>
  <c r="Z100"/>
  <c r="AD100" s="1"/>
  <c r="AH100"/>
  <c r="AI100"/>
  <c r="M101"/>
  <c r="N101"/>
  <c r="O101"/>
  <c r="Z101"/>
  <c r="AD101" s="1"/>
  <c r="AH101"/>
  <c r="AI101"/>
  <c r="M102"/>
  <c r="N102"/>
  <c r="O102"/>
  <c r="Z102"/>
  <c r="AD102" s="1"/>
  <c r="AH102"/>
  <c r="AI102"/>
  <c r="M103"/>
  <c r="N103"/>
  <c r="O103"/>
  <c r="Z103"/>
  <c r="AD103" s="1"/>
  <c r="AH103"/>
  <c r="AI103"/>
  <c r="M104"/>
  <c r="N104"/>
  <c r="O104"/>
  <c r="Z104"/>
  <c r="AD104" s="1"/>
  <c r="AH104"/>
  <c r="AI104"/>
  <c r="M105"/>
  <c r="N105"/>
  <c r="O105"/>
  <c r="Z105"/>
  <c r="AD105" s="1"/>
  <c r="AH105"/>
  <c r="AI105"/>
  <c r="M106"/>
  <c r="N106"/>
  <c r="O106"/>
  <c r="Z106"/>
  <c r="AD106" s="1"/>
  <c r="AH106"/>
  <c r="AI106"/>
  <c r="M107"/>
  <c r="N107"/>
  <c r="O107"/>
  <c r="Z107"/>
  <c r="AD107" s="1"/>
  <c r="AH107"/>
  <c r="AI107"/>
  <c r="M108"/>
  <c r="N108"/>
  <c r="O108"/>
  <c r="Z108"/>
  <c r="AD108" s="1"/>
  <c r="AH108"/>
  <c r="AI108"/>
  <c r="M109"/>
  <c r="N109"/>
  <c r="O109"/>
  <c r="Z109"/>
  <c r="AD109" s="1"/>
  <c r="AH109"/>
  <c r="AI109"/>
  <c r="M110"/>
  <c r="N110"/>
  <c r="O110"/>
  <c r="Z110"/>
  <c r="AD110" s="1"/>
  <c r="AH110"/>
  <c r="AI110"/>
  <c r="M111"/>
  <c r="N111"/>
  <c r="O111"/>
  <c r="Z111"/>
  <c r="AD111" s="1"/>
  <c r="AH111"/>
  <c r="AI111"/>
  <c r="M112"/>
  <c r="N112"/>
  <c r="O112"/>
  <c r="Z112"/>
  <c r="AD112" s="1"/>
  <c r="AH112"/>
  <c r="AI112"/>
  <c r="M113"/>
  <c r="N113"/>
  <c r="O113"/>
  <c r="Z113"/>
  <c r="AD113" s="1"/>
  <c r="AH113"/>
  <c r="AI113"/>
  <c r="M114"/>
  <c r="N114"/>
  <c r="O114"/>
  <c r="Z114"/>
  <c r="AD114" s="1"/>
  <c r="AH114"/>
  <c r="AI114"/>
  <c r="M115"/>
  <c r="N115"/>
  <c r="O115"/>
  <c r="Z115"/>
  <c r="AD115" s="1"/>
  <c r="AH115"/>
  <c r="AI115"/>
  <c r="M116"/>
  <c r="N116"/>
  <c r="O116"/>
  <c r="Z116"/>
  <c r="AD116" s="1"/>
  <c r="AH116"/>
  <c r="AI116"/>
  <c r="M117"/>
  <c r="N117"/>
  <c r="O117"/>
  <c r="Z117"/>
  <c r="AD117" s="1"/>
  <c r="AH117"/>
  <c r="AI117"/>
  <c r="M118"/>
  <c r="N118"/>
  <c r="O118"/>
  <c r="Z118"/>
  <c r="AD118" s="1"/>
  <c r="AH118"/>
  <c r="AI118"/>
  <c r="M119"/>
  <c r="N119"/>
  <c r="O119"/>
  <c r="Z119"/>
  <c r="AD119" s="1"/>
  <c r="AH119"/>
  <c r="AI119"/>
  <c r="M120"/>
  <c r="N120"/>
  <c r="O120"/>
  <c r="Z120"/>
  <c r="AD120" s="1"/>
  <c r="AH120"/>
  <c r="AI120"/>
  <c r="M121"/>
  <c r="N121"/>
  <c r="O121"/>
  <c r="Z121"/>
  <c r="AD121" s="1"/>
  <c r="AH121"/>
  <c r="AI121"/>
  <c r="M122"/>
  <c r="N122"/>
  <c r="O122"/>
  <c r="Z122"/>
  <c r="AD122" s="1"/>
  <c r="AH122"/>
  <c r="AI122"/>
  <c r="M123"/>
  <c r="N123"/>
  <c r="O123"/>
  <c r="Z123"/>
  <c r="AD123" s="1"/>
  <c r="AH123"/>
  <c r="AI123"/>
  <c r="M124"/>
  <c r="N124"/>
  <c r="O124"/>
  <c r="Z124"/>
  <c r="AD124" s="1"/>
  <c r="AH124"/>
  <c r="AI124"/>
  <c r="M125"/>
  <c r="N125"/>
  <c r="O125"/>
  <c r="Z125"/>
  <c r="AD125" s="1"/>
  <c r="AH125"/>
  <c r="AI125"/>
  <c r="M126"/>
  <c r="N126"/>
  <c r="O126"/>
  <c r="Z126"/>
  <c r="AD126" s="1"/>
  <c r="AH126"/>
  <c r="AI126"/>
  <c r="M127"/>
  <c r="N127"/>
  <c r="O127"/>
  <c r="Z127"/>
  <c r="AD127" s="1"/>
  <c r="AH127"/>
  <c r="AI127"/>
  <c r="M128"/>
  <c r="N128"/>
  <c r="O128"/>
  <c r="Z128"/>
  <c r="AD128" s="1"/>
  <c r="AH128"/>
  <c r="AI128"/>
  <c r="M129"/>
  <c r="N129"/>
  <c r="O129"/>
  <c r="Z129"/>
  <c r="AD129" s="1"/>
  <c r="AH129"/>
  <c r="AI129"/>
  <c r="M130"/>
  <c r="N130"/>
  <c r="O130"/>
  <c r="Z130"/>
  <c r="AD130" s="1"/>
  <c r="AH130"/>
  <c r="AI130"/>
  <c r="M131"/>
  <c r="N131"/>
  <c r="O131"/>
  <c r="Z131"/>
  <c r="AD131" s="1"/>
  <c r="AH131"/>
  <c r="AI131"/>
  <c r="M132"/>
  <c r="N132"/>
  <c r="O132"/>
  <c r="Z132"/>
  <c r="AD132" s="1"/>
  <c r="AH132"/>
  <c r="AI132"/>
  <c r="M133"/>
  <c r="N133"/>
  <c r="O133"/>
  <c r="Z133"/>
  <c r="AD133" s="1"/>
  <c r="AH133"/>
  <c r="AI133"/>
  <c r="M134"/>
  <c r="N134"/>
  <c r="O134"/>
  <c r="Z134"/>
  <c r="AD134" s="1"/>
  <c r="AH134"/>
  <c r="AI134"/>
  <c r="M135"/>
  <c r="N135"/>
  <c r="O135"/>
  <c r="Z135"/>
  <c r="AD135" s="1"/>
  <c r="AH135"/>
  <c r="AI135"/>
  <c r="M136"/>
  <c r="N136"/>
  <c r="O136"/>
  <c r="Z136"/>
  <c r="AD136" s="1"/>
  <c r="AH136"/>
  <c r="AI136"/>
  <c r="M137"/>
  <c r="N137"/>
  <c r="O137"/>
  <c r="Z137"/>
  <c r="AD137" s="1"/>
  <c r="AH137"/>
  <c r="AI137"/>
  <c r="M138"/>
  <c r="N138"/>
  <c r="O138"/>
  <c r="Z138"/>
  <c r="AD138" s="1"/>
  <c r="AH138"/>
  <c r="AI138"/>
  <c r="M139"/>
  <c r="N139"/>
  <c r="O139"/>
  <c r="Z139"/>
  <c r="AD139" s="1"/>
  <c r="AH139"/>
  <c r="AI139"/>
  <c r="M140"/>
  <c r="N140"/>
  <c r="O140"/>
  <c r="Z140"/>
  <c r="AD140" s="1"/>
  <c r="AH140"/>
  <c r="AI140"/>
  <c r="M141"/>
  <c r="N141"/>
  <c r="O141"/>
  <c r="Z141"/>
  <c r="AD141" s="1"/>
  <c r="AH141"/>
  <c r="AI141"/>
  <c r="M142"/>
  <c r="N142"/>
  <c r="O142"/>
  <c r="Z142"/>
  <c r="AD142" s="1"/>
  <c r="AH142"/>
  <c r="AI142"/>
  <c r="M143"/>
  <c r="N143"/>
  <c r="O143"/>
  <c r="Z143"/>
  <c r="AD143" s="1"/>
  <c r="AH143"/>
  <c r="AI143"/>
  <c r="M144"/>
  <c r="N144"/>
  <c r="O144"/>
  <c r="Z144"/>
  <c r="AD144" s="1"/>
  <c r="AH144"/>
  <c r="AI144"/>
  <c r="M145"/>
  <c r="N145"/>
  <c r="O145"/>
  <c r="Z145"/>
  <c r="AD145" s="1"/>
  <c r="AH145"/>
  <c r="AI145"/>
  <c r="M146"/>
  <c r="N146"/>
  <c r="O146"/>
  <c r="Z146"/>
  <c r="AD146" s="1"/>
  <c r="AH146"/>
  <c r="AI146"/>
  <c r="M147"/>
  <c r="N147"/>
  <c r="O147"/>
  <c r="Z147"/>
  <c r="AD147" s="1"/>
  <c r="AH147"/>
  <c r="AI147"/>
  <c r="M148"/>
  <c r="N148"/>
  <c r="O148"/>
  <c r="Z148"/>
  <c r="AD148" s="1"/>
  <c r="AH148"/>
  <c r="AI148"/>
  <c r="M149"/>
  <c r="N149"/>
  <c r="O149"/>
  <c r="Z149"/>
  <c r="AD149" s="1"/>
  <c r="AH149"/>
  <c r="AI149"/>
  <c r="M150"/>
  <c r="N150"/>
  <c r="O150"/>
  <c r="Z150"/>
  <c r="AD150" s="1"/>
  <c r="AH150"/>
  <c r="AI150"/>
  <c r="M151"/>
  <c r="N151"/>
  <c r="O151"/>
  <c r="Z151"/>
  <c r="AD151" s="1"/>
  <c r="AH151"/>
  <c r="AI151"/>
  <c r="M152"/>
  <c r="N152"/>
  <c r="O152"/>
  <c r="Z152"/>
  <c r="AD152" s="1"/>
  <c r="AH152"/>
  <c r="AI152"/>
  <c r="M153"/>
  <c r="N153"/>
  <c r="O153"/>
  <c r="Z153"/>
  <c r="AD153" s="1"/>
  <c r="AH153"/>
  <c r="AI153"/>
  <c r="M154"/>
  <c r="N154"/>
  <c r="O154"/>
  <c r="Z154"/>
  <c r="AD154" s="1"/>
  <c r="AH154"/>
  <c r="AI154"/>
  <c r="M155"/>
  <c r="N155"/>
  <c r="O155"/>
  <c r="Z155"/>
  <c r="AD155" s="1"/>
  <c r="AH155"/>
  <c r="AI155"/>
  <c r="M156"/>
  <c r="N156"/>
  <c r="O156"/>
  <c r="Z156"/>
  <c r="AD156" s="1"/>
  <c r="AH156"/>
  <c r="AI156"/>
  <c r="M157"/>
  <c r="N157"/>
  <c r="O157"/>
  <c r="Z157"/>
  <c r="AD157" s="1"/>
  <c r="AH157"/>
  <c r="AI157"/>
  <c r="M158"/>
  <c r="N158"/>
  <c r="O158"/>
  <c r="Z158"/>
  <c r="AD158" s="1"/>
  <c r="AH158"/>
  <c r="AI158"/>
  <c r="M159"/>
  <c r="N159"/>
  <c r="O159"/>
  <c r="Z159"/>
  <c r="AD159" s="1"/>
  <c r="AH159"/>
  <c r="AI159"/>
  <c r="M160"/>
  <c r="N160"/>
  <c r="O160"/>
  <c r="Z160"/>
  <c r="AD160" s="1"/>
  <c r="AH160"/>
  <c r="AI160"/>
  <c r="M161"/>
  <c r="N161"/>
  <c r="O161"/>
  <c r="Z161"/>
  <c r="AD161" s="1"/>
  <c r="AH161"/>
  <c r="AI161"/>
  <c r="M162"/>
  <c r="N162"/>
  <c r="O162"/>
  <c r="Z162"/>
  <c r="AD162" s="1"/>
  <c r="AH162"/>
  <c r="AI162"/>
  <c r="M163"/>
  <c r="N163"/>
  <c r="O163"/>
  <c r="Z163"/>
  <c r="AD163" s="1"/>
  <c r="AH163"/>
  <c r="AI163"/>
  <c r="M164"/>
  <c r="N164"/>
  <c r="O164"/>
  <c r="Z164"/>
  <c r="AD164" s="1"/>
  <c r="AH164"/>
  <c r="AI164"/>
  <c r="M165"/>
  <c r="N165"/>
  <c r="O165"/>
  <c r="Z165"/>
  <c r="AD165" s="1"/>
  <c r="AH165"/>
  <c r="AI165"/>
  <c r="M166"/>
  <c r="N166"/>
  <c r="O166"/>
  <c r="Z166"/>
  <c r="AD166" s="1"/>
  <c r="AH166"/>
  <c r="AI166"/>
  <c r="M167"/>
  <c r="N167"/>
  <c r="O167"/>
  <c r="Z167"/>
  <c r="AD167" s="1"/>
  <c r="AH167"/>
  <c r="AI167"/>
  <c r="M168"/>
  <c r="N168"/>
  <c r="O168"/>
  <c r="Z168"/>
  <c r="AD168" s="1"/>
  <c r="AH168"/>
  <c r="AI168"/>
  <c r="M169"/>
  <c r="N169"/>
  <c r="O169"/>
  <c r="Z169"/>
  <c r="AD169" s="1"/>
  <c r="AH169"/>
  <c r="AI169"/>
  <c r="M170"/>
  <c r="N170"/>
  <c r="O170"/>
  <c r="Z170"/>
  <c r="AD170" s="1"/>
  <c r="AH170"/>
  <c r="AI170"/>
  <c r="M171"/>
  <c r="N171"/>
  <c r="O171"/>
  <c r="Z171"/>
  <c r="AD171" s="1"/>
  <c r="AH171"/>
  <c r="AI171"/>
  <c r="M172"/>
  <c r="N172"/>
  <c r="O172"/>
  <c r="Z172"/>
  <c r="AD172" s="1"/>
  <c r="AH172"/>
  <c r="AI172"/>
  <c r="M173"/>
  <c r="N173"/>
  <c r="O173"/>
  <c r="Z173"/>
  <c r="AD173" s="1"/>
  <c r="AH173"/>
  <c r="AI173"/>
  <c r="M174"/>
  <c r="N174"/>
  <c r="O174"/>
  <c r="Z174"/>
  <c r="AD174" s="1"/>
  <c r="AH174"/>
  <c r="AI174"/>
  <c r="M175"/>
  <c r="N175"/>
  <c r="O175"/>
  <c r="Z175"/>
  <c r="AD175" s="1"/>
  <c r="AH175"/>
  <c r="AI175"/>
  <c r="M176"/>
  <c r="N176"/>
  <c r="O176"/>
  <c r="Z176"/>
  <c r="AD176" s="1"/>
  <c r="AH176"/>
  <c r="AI176"/>
  <c r="M177"/>
  <c r="N177"/>
  <c r="O177"/>
  <c r="Z177"/>
  <c r="AD177" s="1"/>
  <c r="AH177"/>
  <c r="AI177"/>
  <c r="M178"/>
  <c r="N178"/>
  <c r="O178"/>
  <c r="Z178"/>
  <c r="AD178" s="1"/>
  <c r="AH178"/>
  <c r="AI178"/>
  <c r="M179"/>
  <c r="N179"/>
  <c r="O179"/>
  <c r="Z179"/>
  <c r="AD179" s="1"/>
  <c r="AH179"/>
  <c r="AI179"/>
  <c r="M180"/>
  <c r="N180"/>
  <c r="O180"/>
  <c r="Z180"/>
  <c r="AD180" s="1"/>
  <c r="AH180"/>
  <c r="AI180"/>
  <c r="M181"/>
  <c r="N181"/>
  <c r="O181"/>
  <c r="Z181"/>
  <c r="AD181" s="1"/>
  <c r="AH181"/>
  <c r="AI181"/>
  <c r="M182"/>
  <c r="N182"/>
  <c r="O182"/>
  <c r="Z182"/>
  <c r="AD182" s="1"/>
  <c r="AH182"/>
  <c r="AI182"/>
  <c r="M183"/>
  <c r="N183"/>
  <c r="O183"/>
  <c r="Z183"/>
  <c r="AD183" s="1"/>
  <c r="AH183"/>
  <c r="AI183"/>
  <c r="M184"/>
  <c r="N184"/>
  <c r="O184"/>
  <c r="Z184"/>
  <c r="AD184" s="1"/>
  <c r="AH184"/>
  <c r="AI184"/>
  <c r="M185"/>
  <c r="N185"/>
  <c r="O185"/>
  <c r="Z185"/>
  <c r="AD185" s="1"/>
  <c r="AH185"/>
  <c r="AI185"/>
  <c r="M186"/>
  <c r="N186"/>
  <c r="O186"/>
  <c r="Z186"/>
  <c r="AD186" s="1"/>
  <c r="AH186"/>
  <c r="AI186"/>
  <c r="M187"/>
  <c r="N187"/>
  <c r="O187"/>
  <c r="Z187"/>
  <c r="AD187" s="1"/>
  <c r="AH187"/>
  <c r="AI187"/>
  <c r="M188"/>
  <c r="N188"/>
  <c r="O188"/>
  <c r="Z188"/>
  <c r="AD188" s="1"/>
  <c r="AH188"/>
  <c r="AI188"/>
  <c r="M189"/>
  <c r="N189"/>
  <c r="O189"/>
  <c r="Z189"/>
  <c r="AD189" s="1"/>
  <c r="AH189"/>
  <c r="AI189"/>
  <c r="M190"/>
  <c r="N190"/>
  <c r="O190"/>
  <c r="Z190"/>
  <c r="AD190" s="1"/>
  <c r="AH190"/>
  <c r="AI190"/>
  <c r="M191"/>
  <c r="N191"/>
  <c r="O191"/>
  <c r="Z191"/>
  <c r="AD191" s="1"/>
  <c r="AH191"/>
  <c r="AI191"/>
  <c r="M192"/>
  <c r="N192"/>
  <c r="O192"/>
  <c r="Z192"/>
  <c r="AD192" s="1"/>
  <c r="AH192"/>
  <c r="AI192"/>
  <c r="M193"/>
  <c r="N193"/>
  <c r="O193"/>
  <c r="Z193"/>
  <c r="AD193" s="1"/>
  <c r="AH193"/>
  <c r="AI193"/>
  <c r="M194"/>
  <c r="N194"/>
  <c r="O194"/>
  <c r="Z194"/>
  <c r="AD194" s="1"/>
  <c r="AH194"/>
  <c r="AI194"/>
  <c r="M195"/>
  <c r="N195"/>
  <c r="O195"/>
  <c r="Z195"/>
  <c r="AD195" s="1"/>
  <c r="AH195"/>
  <c r="AI195"/>
  <c r="M196"/>
  <c r="N196"/>
  <c r="O196"/>
  <c r="Z196"/>
  <c r="AD196" s="1"/>
  <c r="AH196"/>
  <c r="AI196"/>
  <c r="M197"/>
  <c r="N197"/>
  <c r="O197"/>
  <c r="Z197"/>
  <c r="AD197" s="1"/>
  <c r="AH197"/>
  <c r="AI197"/>
  <c r="M198"/>
  <c r="N198"/>
  <c r="O198"/>
  <c r="Z198"/>
  <c r="AD198" s="1"/>
  <c r="AH198"/>
  <c r="AI198"/>
  <c r="M199"/>
  <c r="N199"/>
  <c r="O199"/>
  <c r="Z199"/>
  <c r="AD199" s="1"/>
  <c r="AH199"/>
  <c r="AI199"/>
  <c r="M200"/>
  <c r="N200"/>
  <c r="O200"/>
  <c r="Z200"/>
  <c r="AD200" s="1"/>
  <c r="AH200"/>
  <c r="AI200"/>
  <c r="M201"/>
  <c r="N201"/>
  <c r="O201"/>
  <c r="Z201"/>
  <c r="AD201" s="1"/>
  <c r="AH201"/>
  <c r="AI201"/>
  <c r="M202"/>
  <c r="N202"/>
  <c r="O202"/>
  <c r="Z202"/>
  <c r="AD202" s="1"/>
  <c r="AH202"/>
  <c r="AI202"/>
  <c r="M203"/>
  <c r="N203"/>
  <c r="O203"/>
  <c r="Z203"/>
  <c r="AD203" s="1"/>
  <c r="AH203"/>
  <c r="AI203"/>
  <c r="M204"/>
  <c r="N204"/>
  <c r="O204"/>
  <c r="Z204"/>
  <c r="AD204" s="1"/>
  <c r="AH204"/>
  <c r="AI204"/>
  <c r="M205"/>
  <c r="N205"/>
  <c r="O205"/>
  <c r="Z205"/>
  <c r="AD205" s="1"/>
  <c r="AH205"/>
  <c r="AI205"/>
  <c r="M206"/>
  <c r="N206"/>
  <c r="O206"/>
  <c r="Z206"/>
  <c r="AD206" s="1"/>
  <c r="AH206"/>
  <c r="AI206"/>
  <c r="M207"/>
  <c r="N207"/>
  <c r="O207"/>
  <c r="Z207"/>
  <c r="AD207" s="1"/>
  <c r="AH207"/>
  <c r="AI207"/>
  <c r="M208"/>
  <c r="N208"/>
  <c r="O208"/>
  <c r="Z208"/>
  <c r="AD208" s="1"/>
  <c r="AH208"/>
  <c r="AI208"/>
  <c r="M209"/>
  <c r="N209"/>
  <c r="O209"/>
  <c r="Z209"/>
  <c r="AD209" s="1"/>
  <c r="AH209"/>
  <c r="AI209"/>
  <c r="M210"/>
  <c r="N210"/>
  <c r="O210"/>
  <c r="Z210"/>
  <c r="AD210" s="1"/>
  <c r="AH210"/>
  <c r="AI210"/>
  <c r="M211"/>
  <c r="N211"/>
  <c r="O211"/>
  <c r="Z211"/>
  <c r="AD211" s="1"/>
  <c r="AH211"/>
  <c r="AI211"/>
  <c r="M212"/>
  <c r="N212"/>
  <c r="O212"/>
  <c r="Z212"/>
  <c r="AD212" s="1"/>
  <c r="AH212"/>
  <c r="AI212"/>
  <c r="M213"/>
  <c r="N213"/>
  <c r="O213"/>
  <c r="Z213"/>
  <c r="AD213" s="1"/>
  <c r="AH213"/>
  <c r="AI213"/>
  <c r="M214"/>
  <c r="N214"/>
  <c r="O214"/>
  <c r="Z214"/>
  <c r="AD214" s="1"/>
  <c r="AH214"/>
  <c r="AI214"/>
  <c r="M215"/>
  <c r="N215"/>
  <c r="O215"/>
  <c r="Z215"/>
  <c r="AD215" s="1"/>
  <c r="AH215"/>
  <c r="AI215"/>
  <c r="M216"/>
  <c r="N216"/>
  <c r="O216"/>
  <c r="Z216"/>
  <c r="AD216" s="1"/>
  <c r="AH216"/>
  <c r="AI216"/>
  <c r="M217"/>
  <c r="N217"/>
  <c r="O217"/>
  <c r="Z217"/>
  <c r="AD217" s="1"/>
  <c r="AH217"/>
  <c r="AI217"/>
  <c r="M218"/>
  <c r="N218"/>
  <c r="O218"/>
  <c r="Z218"/>
  <c r="AD218" s="1"/>
  <c r="AH218"/>
  <c r="AI218"/>
  <c r="M219"/>
  <c r="N219"/>
  <c r="O219"/>
  <c r="Z219"/>
  <c r="AD219" s="1"/>
  <c r="AH219"/>
  <c r="AI219"/>
  <c r="M220"/>
  <c r="N220"/>
  <c r="O220"/>
  <c r="Z220"/>
  <c r="AD220" s="1"/>
  <c r="AH220"/>
  <c r="AI220"/>
  <c r="M221"/>
  <c r="N221"/>
  <c r="O221"/>
  <c r="Z221"/>
  <c r="AD221" s="1"/>
  <c r="AH221"/>
  <c r="AI221"/>
  <c r="M222"/>
  <c r="N222"/>
  <c r="O222"/>
  <c r="Z222"/>
  <c r="AD222" s="1"/>
  <c r="AH222"/>
  <c r="AI222"/>
  <c r="M223"/>
  <c r="N223"/>
  <c r="O223"/>
  <c r="Z223"/>
  <c r="AD223" s="1"/>
  <c r="AH223"/>
  <c r="AI223"/>
  <c r="M224"/>
  <c r="N224"/>
  <c r="O224"/>
  <c r="Z224"/>
  <c r="AD224" s="1"/>
  <c r="AH224"/>
  <c r="AI224"/>
  <c r="M225"/>
  <c r="N225"/>
  <c r="O225"/>
  <c r="Z225"/>
  <c r="AD225" s="1"/>
  <c r="AH225"/>
  <c r="AI225"/>
  <c r="M226"/>
  <c r="N226"/>
  <c r="O226"/>
  <c r="Z226"/>
  <c r="AD226" s="1"/>
  <c r="AH226"/>
  <c r="AI226"/>
  <c r="M227"/>
  <c r="N227"/>
  <c r="O227"/>
  <c r="Z227"/>
  <c r="AD227" s="1"/>
  <c r="AH227"/>
  <c r="AI227"/>
  <c r="M228"/>
  <c r="N228"/>
  <c r="O228"/>
  <c r="Z228"/>
  <c r="AD228" s="1"/>
  <c r="AH228"/>
  <c r="AI228"/>
  <c r="M229"/>
  <c r="N229"/>
  <c r="O229"/>
  <c r="Z229"/>
  <c r="AD229" s="1"/>
  <c r="AH229"/>
  <c r="AI229"/>
  <c r="M230"/>
  <c r="N230"/>
  <c r="O230"/>
  <c r="Z230"/>
  <c r="AD230" s="1"/>
  <c r="AH230"/>
  <c r="AI230"/>
  <c r="M231"/>
  <c r="N231"/>
  <c r="O231"/>
  <c r="Z231"/>
  <c r="AD231" s="1"/>
  <c r="AH231"/>
  <c r="AI231"/>
  <c r="M232"/>
  <c r="N232"/>
  <c r="O232"/>
  <c r="Z232"/>
  <c r="AD232" s="1"/>
  <c r="AH232"/>
  <c r="AI232"/>
  <c r="M233"/>
  <c r="N233"/>
  <c r="O233"/>
  <c r="Z233"/>
  <c r="AD233" s="1"/>
  <c r="AH233"/>
  <c r="AI233"/>
  <c r="M234"/>
  <c r="N234"/>
  <c r="O234"/>
  <c r="Z234"/>
  <c r="AD234" s="1"/>
  <c r="AH234"/>
  <c r="AI234"/>
  <c r="M235"/>
  <c r="N235"/>
  <c r="O235"/>
  <c r="Z235"/>
  <c r="AD235" s="1"/>
  <c r="AH235"/>
  <c r="AI235"/>
  <c r="M236"/>
  <c r="N236"/>
  <c r="O236"/>
  <c r="Z236"/>
  <c r="AD236" s="1"/>
  <c r="AH236"/>
  <c r="AI236"/>
  <c r="M237"/>
  <c r="N237"/>
  <c r="O237"/>
  <c r="Z237"/>
  <c r="AD237" s="1"/>
  <c r="AH237"/>
  <c r="AI237"/>
  <c r="M238"/>
  <c r="N238"/>
  <c r="O238"/>
  <c r="Z238"/>
  <c r="AD238" s="1"/>
  <c r="AH238"/>
  <c r="AI238"/>
  <c r="M239"/>
  <c r="N239"/>
  <c r="O239"/>
  <c r="Z239"/>
  <c r="AD239" s="1"/>
  <c r="AH239"/>
  <c r="AI239"/>
  <c r="M240"/>
  <c r="N240"/>
  <c r="O240"/>
  <c r="Z240"/>
  <c r="AD240" s="1"/>
  <c r="AH240"/>
  <c r="AI240"/>
  <c r="M241"/>
  <c r="N241"/>
  <c r="O241"/>
  <c r="Z241"/>
  <c r="AD241" s="1"/>
  <c r="AH241"/>
  <c r="AI241"/>
  <c r="M242"/>
  <c r="N242"/>
  <c r="O242"/>
  <c r="Z242"/>
  <c r="AD242" s="1"/>
  <c r="AH242"/>
  <c r="AI242"/>
  <c r="M243"/>
  <c r="N243"/>
  <c r="O243"/>
  <c r="Z243"/>
  <c r="AD243" s="1"/>
  <c r="AH243"/>
  <c r="AI243"/>
  <c r="M244"/>
  <c r="N244"/>
  <c r="O244"/>
  <c r="Z244"/>
  <c r="AD244" s="1"/>
  <c r="AH244"/>
  <c r="AI244"/>
  <c r="M245"/>
  <c r="N245"/>
  <c r="O245"/>
  <c r="Z245"/>
  <c r="AD245" s="1"/>
  <c r="AH245"/>
  <c r="AI245"/>
  <c r="M246"/>
  <c r="N246"/>
  <c r="O246"/>
  <c r="Z246"/>
  <c r="AD246" s="1"/>
  <c r="AH246"/>
  <c r="AI246"/>
  <c r="M247"/>
  <c r="N247"/>
  <c r="O247"/>
  <c r="Z247"/>
  <c r="AD247" s="1"/>
  <c r="AH247"/>
  <c r="AI247"/>
  <c r="M248"/>
  <c r="N248"/>
  <c r="O248"/>
  <c r="Z248"/>
  <c r="AD248" s="1"/>
  <c r="AH248"/>
  <c r="AI248"/>
  <c r="M249"/>
  <c r="N249"/>
  <c r="O249"/>
  <c r="Z249"/>
  <c r="AD249" s="1"/>
  <c r="AH249"/>
  <c r="AI249"/>
  <c r="M250"/>
  <c r="N250"/>
  <c r="O250"/>
  <c r="Z250"/>
  <c r="AD250" s="1"/>
  <c r="AH250"/>
  <c r="AI250"/>
  <c r="M251"/>
  <c r="N251"/>
  <c r="O251"/>
  <c r="Z251"/>
  <c r="AD251" s="1"/>
  <c r="AH251"/>
  <c r="AI251"/>
  <c r="M252"/>
  <c r="N252"/>
  <c r="O252"/>
  <c r="Z252"/>
  <c r="AD252" s="1"/>
  <c r="AH252"/>
  <c r="AI252"/>
  <c r="M253"/>
  <c r="N253"/>
  <c r="O253"/>
  <c r="Z253"/>
  <c r="AD253" s="1"/>
  <c r="AH253"/>
  <c r="AI253"/>
  <c r="M254"/>
  <c r="N254"/>
  <c r="O254"/>
  <c r="Z254"/>
  <c r="AD254" s="1"/>
  <c r="AH254"/>
  <c r="AI254"/>
  <c r="M255"/>
  <c r="N255"/>
  <c r="O255"/>
  <c r="Z255"/>
  <c r="AD255" s="1"/>
  <c r="AH255"/>
  <c r="AI255"/>
  <c r="M256"/>
  <c r="N256"/>
  <c r="O256"/>
  <c r="Z256"/>
  <c r="AD256" s="1"/>
  <c r="AH256"/>
  <c r="AI256"/>
  <c r="M257"/>
  <c r="N257"/>
  <c r="O257"/>
  <c r="Z257"/>
  <c r="AD257" s="1"/>
  <c r="AH257"/>
  <c r="AI257"/>
  <c r="M258"/>
  <c r="N258"/>
  <c r="O258"/>
  <c r="Z258"/>
  <c r="AD258" s="1"/>
  <c r="AH258"/>
  <c r="AI258"/>
  <c r="M259"/>
  <c r="N259"/>
  <c r="O259"/>
  <c r="Z259"/>
  <c r="AD259" s="1"/>
  <c r="AH259"/>
  <c r="AI259"/>
  <c r="M260"/>
  <c r="N260"/>
  <c r="O260"/>
  <c r="Z260"/>
  <c r="AD260" s="1"/>
  <c r="AH260"/>
  <c r="AI260"/>
  <c r="M261"/>
  <c r="N261"/>
  <c r="O261"/>
  <c r="Z261"/>
  <c r="AD261" s="1"/>
  <c r="AH261"/>
  <c r="AI261"/>
  <c r="M262"/>
  <c r="N262"/>
  <c r="O262"/>
  <c r="Z262"/>
  <c r="AD262" s="1"/>
  <c r="AH262"/>
  <c r="AI262"/>
  <c r="M263"/>
  <c r="N263"/>
  <c r="O263"/>
  <c r="Z263"/>
  <c r="AD263" s="1"/>
  <c r="AH263"/>
  <c r="AI263"/>
  <c r="M264"/>
  <c r="N264"/>
  <c r="O264"/>
  <c r="Z264"/>
  <c r="AD264" s="1"/>
  <c r="AH264"/>
  <c r="AI264"/>
  <c r="M265"/>
  <c r="N265"/>
  <c r="O265"/>
  <c r="Z265"/>
  <c r="AD265" s="1"/>
  <c r="AH265"/>
  <c r="AI265"/>
  <c r="M266"/>
  <c r="N266"/>
  <c r="O266"/>
  <c r="Z266"/>
  <c r="AD266" s="1"/>
  <c r="AH266"/>
  <c r="AI266"/>
  <c r="M267"/>
  <c r="N267"/>
  <c r="O267"/>
  <c r="Z267"/>
  <c r="AD267" s="1"/>
  <c r="AH267"/>
  <c r="AI267"/>
  <c r="M268"/>
  <c r="N268"/>
  <c r="O268"/>
  <c r="Z268"/>
  <c r="AD268" s="1"/>
  <c r="AH268"/>
  <c r="AI268"/>
  <c r="M269"/>
  <c r="N269"/>
  <c r="O269"/>
  <c r="Z269"/>
  <c r="AD269" s="1"/>
  <c r="AH269"/>
  <c r="AI269"/>
  <c r="M270"/>
  <c r="N270"/>
  <c r="O270"/>
  <c r="Z270"/>
  <c r="AD270" s="1"/>
  <c r="AH270"/>
  <c r="AI270"/>
  <c r="M271"/>
  <c r="N271"/>
  <c r="O271"/>
  <c r="Z271"/>
  <c r="AD271" s="1"/>
  <c r="AH271"/>
  <c r="AI271"/>
  <c r="M272"/>
  <c r="N272"/>
  <c r="O272"/>
  <c r="Z272"/>
  <c r="AD272" s="1"/>
  <c r="AH272"/>
  <c r="AI272"/>
  <c r="M273"/>
  <c r="N273"/>
  <c r="O273"/>
  <c r="Z273"/>
  <c r="AD273" s="1"/>
  <c r="AH273"/>
  <c r="AI273"/>
  <c r="M274"/>
  <c r="N274"/>
  <c r="O274"/>
  <c r="Z274"/>
  <c r="AD274" s="1"/>
  <c r="AH274"/>
  <c r="AI274"/>
  <c r="M275"/>
  <c r="N275"/>
  <c r="O275"/>
  <c r="Z275"/>
  <c r="AD275" s="1"/>
  <c r="AH275"/>
  <c r="AI275"/>
  <c r="M276"/>
  <c r="N276"/>
  <c r="O276"/>
  <c r="Z276"/>
  <c r="AD276" s="1"/>
  <c r="AH276"/>
  <c r="AI276"/>
  <c r="M277"/>
  <c r="N277"/>
  <c r="O277"/>
  <c r="Z277"/>
  <c r="AD277" s="1"/>
  <c r="AH277"/>
  <c r="AI277"/>
  <c r="M278"/>
  <c r="N278"/>
  <c r="O278"/>
  <c r="Z278"/>
  <c r="AD278" s="1"/>
  <c r="AH278"/>
  <c r="AI278"/>
  <c r="M279"/>
  <c r="N279"/>
  <c r="O279"/>
  <c r="Z279"/>
  <c r="AD279" s="1"/>
  <c r="AH279"/>
  <c r="AI279"/>
  <c r="M280"/>
  <c r="N280"/>
  <c r="O280"/>
  <c r="Z280"/>
  <c r="AD280" s="1"/>
  <c r="AH280"/>
  <c r="AI280"/>
  <c r="M281"/>
  <c r="N281"/>
  <c r="O281"/>
  <c r="Z281"/>
  <c r="AD281" s="1"/>
  <c r="AH281"/>
  <c r="AI281"/>
  <c r="M282"/>
  <c r="N282"/>
  <c r="O282"/>
  <c r="Z282"/>
  <c r="AD282" s="1"/>
  <c r="AH282"/>
  <c r="AI282"/>
  <c r="M283"/>
  <c r="N283"/>
  <c r="O283"/>
  <c r="Z283"/>
  <c r="AD283" s="1"/>
  <c r="AH283"/>
  <c r="AI283"/>
  <c r="M284"/>
  <c r="N284"/>
  <c r="O284"/>
  <c r="Z284"/>
  <c r="AD284" s="1"/>
  <c r="AH284"/>
  <c r="AI284"/>
  <c r="M285"/>
  <c r="N285"/>
  <c r="O285"/>
  <c r="Z285"/>
  <c r="AD285" s="1"/>
  <c r="AH285"/>
  <c r="AI285"/>
  <c r="M286"/>
  <c r="N286"/>
  <c r="O286"/>
  <c r="Z286"/>
  <c r="AD286" s="1"/>
  <c r="AH286"/>
  <c r="AI286"/>
  <c r="M287"/>
  <c r="N287"/>
  <c r="O287"/>
  <c r="Z287"/>
  <c r="AD287" s="1"/>
  <c r="AH287"/>
  <c r="AI287"/>
  <c r="M288"/>
  <c r="N288"/>
  <c r="O288"/>
  <c r="Z288"/>
  <c r="AD288" s="1"/>
  <c r="AH288"/>
  <c r="AI288"/>
  <c r="M289"/>
  <c r="N289"/>
  <c r="O289"/>
  <c r="Z289"/>
  <c r="AD289" s="1"/>
  <c r="AH289"/>
  <c r="AI289"/>
  <c r="M290"/>
  <c r="N290"/>
  <c r="O290"/>
  <c r="Z290"/>
  <c r="AD290" s="1"/>
  <c r="AH290"/>
  <c r="AI290"/>
  <c r="M291"/>
  <c r="N291"/>
  <c r="O291"/>
  <c r="Z291"/>
  <c r="AD291" s="1"/>
  <c r="AH291"/>
  <c r="AI291"/>
  <c r="M292"/>
  <c r="N292"/>
  <c r="O292"/>
  <c r="Z292"/>
  <c r="AD292" s="1"/>
  <c r="AH292"/>
  <c r="AI292"/>
  <c r="M293"/>
  <c r="N293"/>
  <c r="O293"/>
  <c r="Z293"/>
  <c r="AD293" s="1"/>
  <c r="AH293"/>
  <c r="AI293"/>
  <c r="M294"/>
  <c r="N294"/>
  <c r="O294"/>
  <c r="Z294"/>
  <c r="AD294" s="1"/>
  <c r="AH294"/>
  <c r="AI294"/>
  <c r="M295"/>
  <c r="N295"/>
  <c r="O295"/>
  <c r="Z295"/>
  <c r="AD295" s="1"/>
  <c r="AH295"/>
  <c r="AI295"/>
  <c r="M296"/>
  <c r="N296"/>
  <c r="O296"/>
  <c r="Z296"/>
  <c r="AD296" s="1"/>
  <c r="AH296"/>
  <c r="AI296"/>
  <c r="M297"/>
  <c r="N297"/>
  <c r="O297"/>
  <c r="Z297"/>
  <c r="AD297" s="1"/>
  <c r="AH297"/>
  <c r="AI297"/>
  <c r="M298"/>
  <c r="N298"/>
  <c r="O298"/>
  <c r="Z298"/>
  <c r="AD298" s="1"/>
  <c r="AH298"/>
  <c r="AI298"/>
  <c r="M299"/>
  <c r="N299"/>
  <c r="O299"/>
  <c r="Z299"/>
  <c r="AD299" s="1"/>
  <c r="AH299"/>
  <c r="AI299"/>
  <c r="M300"/>
  <c r="N300"/>
  <c r="O300"/>
  <c r="Z300"/>
  <c r="AD300" s="1"/>
  <c r="AH300"/>
  <c r="AI300"/>
  <c r="M301"/>
  <c r="N301"/>
  <c r="O301"/>
  <c r="Z301"/>
  <c r="AD301" s="1"/>
  <c r="AH301"/>
  <c r="AI301"/>
  <c r="M302"/>
  <c r="N302"/>
  <c r="O302"/>
  <c r="Z302"/>
  <c r="AD302" s="1"/>
  <c r="AH302"/>
  <c r="AI302"/>
  <c r="M303"/>
  <c r="N303"/>
  <c r="O303"/>
  <c r="Z303"/>
  <c r="AD303" s="1"/>
  <c r="AH303"/>
  <c r="AI303"/>
  <c r="M304"/>
  <c r="N304"/>
  <c r="O304"/>
  <c r="Z304"/>
  <c r="AD304" s="1"/>
  <c r="AH304"/>
  <c r="AI304"/>
  <c r="M305"/>
  <c r="N305"/>
  <c r="O305"/>
  <c r="Z305"/>
  <c r="AD305" s="1"/>
  <c r="AH305"/>
  <c r="AI305"/>
  <c r="M306"/>
  <c r="N306"/>
  <c r="O306"/>
  <c r="Z306"/>
  <c r="AD306" s="1"/>
  <c r="AH306"/>
  <c r="AI306"/>
  <c r="M307"/>
  <c r="N307"/>
  <c r="O307"/>
  <c r="Z307"/>
  <c r="AD307" s="1"/>
  <c r="AH307"/>
  <c r="AI307"/>
  <c r="M308"/>
  <c r="N308"/>
  <c r="O308"/>
  <c r="Z308"/>
  <c r="AD308" s="1"/>
  <c r="AH308"/>
  <c r="AI308"/>
  <c r="M309"/>
  <c r="N309"/>
  <c r="O309"/>
  <c r="Z309"/>
  <c r="AD309" s="1"/>
  <c r="AH309"/>
  <c r="AI309"/>
  <c r="M310"/>
  <c r="N310"/>
  <c r="O310"/>
  <c r="Z310"/>
  <c r="AD310" s="1"/>
  <c r="AH310"/>
  <c r="AI310"/>
  <c r="M311"/>
  <c r="N311"/>
  <c r="O311"/>
  <c r="Z311"/>
  <c r="AD311" s="1"/>
  <c r="AH311"/>
  <c r="AI311"/>
  <c r="M312"/>
  <c r="N312"/>
  <c r="O312"/>
  <c r="Z312"/>
  <c r="AD312" s="1"/>
  <c r="AH312"/>
  <c r="AI312"/>
  <c r="M313"/>
  <c r="N313"/>
  <c r="O313"/>
  <c r="Z313"/>
  <c r="AD313" s="1"/>
  <c r="AH313"/>
  <c r="AI313"/>
  <c r="M314"/>
  <c r="N314"/>
  <c r="O314"/>
  <c r="Z314"/>
  <c r="AD314" s="1"/>
  <c r="AH314"/>
  <c r="AI314"/>
  <c r="M315"/>
  <c r="N315"/>
  <c r="O315"/>
  <c r="Z315"/>
  <c r="AD315" s="1"/>
  <c r="AH315"/>
  <c r="AI315"/>
  <c r="M316"/>
  <c r="N316"/>
  <c r="O316"/>
  <c r="Z316"/>
  <c r="AD316" s="1"/>
  <c r="AH316"/>
  <c r="AI316"/>
  <c r="M317"/>
  <c r="N317"/>
  <c r="O317"/>
  <c r="Z317"/>
  <c r="AD317" s="1"/>
  <c r="AH317"/>
  <c r="AI317"/>
  <c r="M318"/>
  <c r="N318"/>
  <c r="O318"/>
  <c r="Z318"/>
  <c r="AD318" s="1"/>
  <c r="AH318"/>
  <c r="AI318"/>
  <c r="M319"/>
  <c r="N319"/>
  <c r="O319"/>
  <c r="Z319"/>
  <c r="AD319" s="1"/>
  <c r="AH319"/>
  <c r="AI319"/>
  <c r="M320"/>
  <c r="N320"/>
  <c r="O320"/>
  <c r="Z320"/>
  <c r="AD320" s="1"/>
  <c r="AH320"/>
  <c r="AI320"/>
  <c r="M321"/>
  <c r="N321"/>
  <c r="O321"/>
  <c r="Z321"/>
  <c r="AD321" s="1"/>
  <c r="AH321"/>
  <c r="AI321"/>
  <c r="M322"/>
  <c r="N322"/>
  <c r="O322"/>
  <c r="Z322"/>
  <c r="AD322" s="1"/>
  <c r="AH322"/>
  <c r="AI322"/>
  <c r="M323"/>
  <c r="N323"/>
  <c r="O323"/>
  <c r="Z323"/>
  <c r="AD323" s="1"/>
  <c r="AH323"/>
  <c r="AI323"/>
  <c r="M324"/>
  <c r="N324"/>
  <c r="O324"/>
  <c r="Z324"/>
  <c r="AD324" s="1"/>
  <c r="AH324"/>
  <c r="AI324"/>
  <c r="M325"/>
  <c r="N325"/>
  <c r="O325"/>
  <c r="Z325"/>
  <c r="AD325" s="1"/>
  <c r="AH325"/>
  <c r="AI325"/>
  <c r="M326"/>
  <c r="N326"/>
  <c r="O326"/>
  <c r="Z326"/>
  <c r="AD326" s="1"/>
  <c r="AH326"/>
  <c r="AI326"/>
  <c r="M327"/>
  <c r="N327"/>
  <c r="O327"/>
  <c r="Z327"/>
  <c r="AD327" s="1"/>
  <c r="AH327"/>
  <c r="AI327"/>
  <c r="M328"/>
  <c r="N328"/>
  <c r="O328"/>
  <c r="Z328"/>
  <c r="AD328" s="1"/>
  <c r="AH328"/>
  <c r="AI328"/>
  <c r="M329"/>
  <c r="N329"/>
  <c r="O329"/>
  <c r="Z329"/>
  <c r="AD329" s="1"/>
  <c r="AH329"/>
  <c r="AI329"/>
  <c r="M330"/>
  <c r="N330"/>
  <c r="O330"/>
  <c r="Z330"/>
  <c r="AD330" s="1"/>
  <c r="AH330"/>
  <c r="AI330"/>
  <c r="M331"/>
  <c r="N331"/>
  <c r="O331"/>
  <c r="Z331"/>
  <c r="AD331" s="1"/>
  <c r="AH331"/>
  <c r="AI331"/>
  <c r="M332"/>
  <c r="N332"/>
  <c r="O332"/>
  <c r="Z332"/>
  <c r="AD332" s="1"/>
  <c r="AH332"/>
  <c r="AI332"/>
  <c r="M333"/>
  <c r="N333"/>
  <c r="O333"/>
  <c r="Z333"/>
  <c r="AD333" s="1"/>
  <c r="AH333"/>
  <c r="AI333"/>
  <c r="M334"/>
  <c r="N334"/>
  <c r="O334"/>
  <c r="Z334"/>
  <c r="AD334" s="1"/>
  <c r="AH334"/>
  <c r="AI334"/>
  <c r="M335"/>
  <c r="N335"/>
  <c r="O335"/>
  <c r="Z335"/>
  <c r="AD335" s="1"/>
  <c r="AH335"/>
  <c r="AI335"/>
  <c r="M336"/>
  <c r="N336"/>
  <c r="O336"/>
  <c r="Z336"/>
  <c r="AD336" s="1"/>
  <c r="AH336"/>
  <c r="AI336"/>
  <c r="M337"/>
  <c r="N337"/>
  <c r="O337"/>
  <c r="Z337"/>
  <c r="AD337" s="1"/>
  <c r="AH337"/>
  <c r="AI337"/>
  <c r="M338"/>
  <c r="N338"/>
  <c r="O338"/>
  <c r="Z338"/>
  <c r="AD338" s="1"/>
  <c r="AH338"/>
  <c r="AI338"/>
  <c r="M339"/>
  <c r="N339"/>
  <c r="O339"/>
  <c r="Z339"/>
  <c r="AD339" s="1"/>
  <c r="AH339"/>
  <c r="AI339"/>
  <c r="M340"/>
  <c r="N340"/>
  <c r="O340"/>
  <c r="Z340"/>
  <c r="AD340" s="1"/>
  <c r="AH340"/>
  <c r="AI340"/>
  <c r="M341"/>
  <c r="N341"/>
  <c r="O341"/>
  <c r="Z341"/>
  <c r="AD341" s="1"/>
  <c r="AH341"/>
  <c r="AI341"/>
  <c r="M342"/>
  <c r="N342"/>
  <c r="O342"/>
  <c r="Z342"/>
  <c r="AD342" s="1"/>
  <c r="AH342"/>
  <c r="AI342"/>
  <c r="M343"/>
  <c r="N343"/>
  <c r="O343"/>
  <c r="Z343"/>
  <c r="AD343" s="1"/>
  <c r="AH343"/>
  <c r="AI343"/>
  <c r="M344"/>
  <c r="N344"/>
  <c r="O344"/>
  <c r="Z344"/>
  <c r="AD344" s="1"/>
  <c r="AH344"/>
  <c r="AI344"/>
  <c r="M345"/>
  <c r="N345"/>
  <c r="O345"/>
  <c r="Z345"/>
  <c r="AD345" s="1"/>
  <c r="AH345"/>
  <c r="AI345"/>
  <c r="M346"/>
  <c r="N346"/>
  <c r="O346"/>
  <c r="Z346"/>
  <c r="AD346" s="1"/>
  <c r="AH346"/>
  <c r="AI346"/>
  <c r="M347"/>
  <c r="N347"/>
  <c r="O347"/>
  <c r="Z347"/>
  <c r="AD347" s="1"/>
  <c r="AH347"/>
  <c r="AI347"/>
  <c r="M348"/>
  <c r="N348"/>
  <c r="O348"/>
  <c r="Z348"/>
  <c r="AD348" s="1"/>
  <c r="AH348"/>
  <c r="AI348"/>
  <c r="M349"/>
  <c r="N349"/>
  <c r="O349"/>
  <c r="Z349"/>
  <c r="AD349" s="1"/>
  <c r="AH349"/>
  <c r="AI349"/>
  <c r="M350"/>
  <c r="N350"/>
  <c r="O350"/>
  <c r="Z350"/>
  <c r="AD350" s="1"/>
  <c r="AH350"/>
  <c r="AI350"/>
  <c r="M351"/>
  <c r="N351"/>
  <c r="O351"/>
  <c r="Z351"/>
  <c r="AD351" s="1"/>
  <c r="AH351"/>
  <c r="AI351"/>
  <c r="M352"/>
  <c r="N352"/>
  <c r="O352"/>
  <c r="Z352"/>
  <c r="AD352" s="1"/>
  <c r="AH352"/>
  <c r="AI352"/>
  <c r="M353"/>
  <c r="N353"/>
  <c r="O353"/>
  <c r="Z353"/>
  <c r="AD353" s="1"/>
  <c r="AH353"/>
  <c r="AI353"/>
  <c r="M354"/>
  <c r="N354"/>
  <c r="O354"/>
  <c r="Z354"/>
  <c r="AD354" s="1"/>
  <c r="AH354"/>
  <c r="AI354"/>
  <c r="M355"/>
  <c r="N355"/>
  <c r="O355"/>
  <c r="Z355"/>
  <c r="AD355" s="1"/>
  <c r="AH355"/>
  <c r="AI355"/>
  <c r="M356"/>
  <c r="N356"/>
  <c r="O356"/>
  <c r="Z356"/>
  <c r="AD356" s="1"/>
  <c r="AH356"/>
  <c r="AI356"/>
  <c r="M357"/>
  <c r="N357"/>
  <c r="O357"/>
  <c r="Z357"/>
  <c r="AD357" s="1"/>
  <c r="AH357"/>
  <c r="AI357"/>
  <c r="M358"/>
  <c r="N358"/>
  <c r="O358"/>
  <c r="Z358"/>
  <c r="AD358" s="1"/>
  <c r="AH358"/>
  <c r="AI358"/>
  <c r="M359"/>
  <c r="N359"/>
  <c r="O359"/>
  <c r="Z359"/>
  <c r="AD359" s="1"/>
  <c r="AH359"/>
  <c r="AI359"/>
  <c r="M360"/>
  <c r="N360"/>
  <c r="O360"/>
  <c r="Z360"/>
  <c r="AD360" s="1"/>
  <c r="AH360"/>
  <c r="AI360"/>
  <c r="M361"/>
  <c r="N361"/>
  <c r="O361"/>
  <c r="Z361"/>
  <c r="AD361" s="1"/>
  <c r="AH361"/>
  <c r="AI361"/>
  <c r="M362"/>
  <c r="N362"/>
  <c r="O362"/>
  <c r="Z362"/>
  <c r="AD362" s="1"/>
  <c r="AH362"/>
  <c r="AI362"/>
  <c r="M363"/>
  <c r="N363"/>
  <c r="O363"/>
  <c r="Z363"/>
  <c r="AD363" s="1"/>
  <c r="AH363"/>
  <c r="AI363"/>
  <c r="M364"/>
  <c r="N364"/>
  <c r="O364"/>
  <c r="Z364"/>
  <c r="AD364" s="1"/>
  <c r="AH364"/>
  <c r="AI364"/>
  <c r="M365"/>
  <c r="N365"/>
  <c r="O365"/>
  <c r="Z365"/>
  <c r="AD365" s="1"/>
  <c r="AH365"/>
  <c r="AI365"/>
  <c r="M366"/>
  <c r="N366"/>
  <c r="O366"/>
  <c r="Z366"/>
  <c r="AD366" s="1"/>
  <c r="AH366"/>
  <c r="AI366"/>
  <c r="M367"/>
  <c r="N367"/>
  <c r="O367"/>
  <c r="Z367"/>
  <c r="AD367" s="1"/>
  <c r="AH367"/>
  <c r="AI367"/>
  <c r="M368"/>
  <c r="N368"/>
  <c r="O368"/>
  <c r="Z368"/>
  <c r="AD368" s="1"/>
  <c r="AH368"/>
  <c r="AI368"/>
  <c r="M369"/>
  <c r="N369"/>
  <c r="O369"/>
  <c r="Z369"/>
  <c r="AD369" s="1"/>
  <c r="AH369"/>
  <c r="AI369"/>
  <c r="M370"/>
  <c r="N370"/>
  <c r="O370"/>
  <c r="Z370"/>
  <c r="AD370" s="1"/>
  <c r="AH370"/>
  <c r="AI370"/>
  <c r="M371"/>
  <c r="N371"/>
  <c r="O371"/>
  <c r="Z371"/>
  <c r="AD371" s="1"/>
  <c r="AH371"/>
  <c r="AI371"/>
  <c r="M372"/>
  <c r="N372"/>
  <c r="O372"/>
  <c r="Z372"/>
  <c r="AD372" s="1"/>
  <c r="AH372"/>
  <c r="AI372"/>
  <c r="M373"/>
  <c r="N373"/>
  <c r="O373"/>
  <c r="Z373"/>
  <c r="AD373" s="1"/>
  <c r="AH373"/>
  <c r="AI373"/>
  <c r="M374"/>
  <c r="N374"/>
  <c r="O374"/>
  <c r="Z374"/>
  <c r="AD374" s="1"/>
  <c r="AH374"/>
  <c r="AI374"/>
  <c r="M375"/>
  <c r="N375"/>
  <c r="O375"/>
  <c r="Z375"/>
  <c r="AD375" s="1"/>
  <c r="AH375"/>
  <c r="AI375"/>
  <c r="M376"/>
  <c r="N376"/>
  <c r="O376"/>
  <c r="Z376"/>
  <c r="AD376" s="1"/>
  <c r="AH376"/>
  <c r="AI376"/>
  <c r="M377"/>
  <c r="N377"/>
  <c r="O377"/>
  <c r="Z377"/>
  <c r="AD377" s="1"/>
  <c r="AH377"/>
  <c r="AI377"/>
  <c r="M378"/>
  <c r="N378"/>
  <c r="O378"/>
  <c r="Z378"/>
  <c r="AD378" s="1"/>
  <c r="AH378"/>
  <c r="AI378"/>
  <c r="M379"/>
  <c r="N379"/>
  <c r="O379"/>
  <c r="Z379"/>
  <c r="AD379" s="1"/>
  <c r="AH379"/>
  <c r="AI379"/>
  <c r="M380"/>
  <c r="N380"/>
  <c r="O380"/>
  <c r="Z380"/>
  <c r="AD380" s="1"/>
  <c r="AH380"/>
  <c r="AI380"/>
  <c r="M381"/>
  <c r="N381"/>
  <c r="O381"/>
  <c r="Z381"/>
  <c r="AD381" s="1"/>
  <c r="AH381"/>
  <c r="AI381"/>
  <c r="M382"/>
  <c r="N382"/>
  <c r="O382"/>
  <c r="Z382"/>
  <c r="AD382" s="1"/>
  <c r="AH382"/>
  <c r="AI382"/>
  <c r="M383"/>
  <c r="N383"/>
  <c r="O383"/>
  <c r="Z383"/>
  <c r="AD383" s="1"/>
  <c r="AH383"/>
  <c r="AI383"/>
  <c r="M384"/>
  <c r="N384"/>
  <c r="O384"/>
  <c r="Z384"/>
  <c r="AD384" s="1"/>
  <c r="AH384"/>
  <c r="AI384"/>
  <c r="M385"/>
  <c r="N385"/>
  <c r="O385"/>
  <c r="Z385"/>
  <c r="AD385" s="1"/>
  <c r="AH385"/>
  <c r="AI385"/>
  <c r="M386"/>
  <c r="N386"/>
  <c r="O386"/>
  <c r="Z386"/>
  <c r="AD386" s="1"/>
  <c r="AH386"/>
  <c r="AI386"/>
  <c r="M387"/>
  <c r="N387"/>
  <c r="O387"/>
  <c r="Z387"/>
  <c r="AD387" s="1"/>
  <c r="AH387"/>
  <c r="AI387"/>
  <c r="M388"/>
  <c r="N388"/>
  <c r="O388"/>
  <c r="Z388"/>
  <c r="AD388" s="1"/>
  <c r="AH388"/>
  <c r="AI388"/>
  <c r="M389"/>
  <c r="N389"/>
  <c r="O389"/>
  <c r="Z389"/>
  <c r="AD389" s="1"/>
  <c r="AH389"/>
  <c r="AI389"/>
  <c r="M390"/>
  <c r="N390"/>
  <c r="O390"/>
  <c r="Z390"/>
  <c r="AD390" s="1"/>
  <c r="AH390"/>
  <c r="AI390"/>
  <c r="M391"/>
  <c r="N391"/>
  <c r="O391"/>
  <c r="Z391"/>
  <c r="AD391" s="1"/>
  <c r="AH391"/>
  <c r="AI391"/>
  <c r="M392"/>
  <c r="N392"/>
  <c r="O392"/>
  <c r="Z392"/>
  <c r="AD392" s="1"/>
  <c r="AH392"/>
  <c r="AI392"/>
  <c r="M393"/>
  <c r="N393"/>
  <c r="O393"/>
  <c r="Z393"/>
  <c r="AD393" s="1"/>
  <c r="AH393"/>
  <c r="AI393"/>
  <c r="M394"/>
  <c r="N394"/>
  <c r="O394"/>
  <c r="Z394"/>
  <c r="AD394" s="1"/>
  <c r="AH394"/>
  <c r="AI394"/>
  <c r="M395"/>
  <c r="N395"/>
  <c r="O395"/>
  <c r="Z395"/>
  <c r="AD395" s="1"/>
  <c r="AH395"/>
  <c r="AI395"/>
  <c r="M396"/>
  <c r="N396"/>
  <c r="O396"/>
  <c r="Z396"/>
  <c r="AD396" s="1"/>
  <c r="AH396"/>
  <c r="AI396"/>
  <c r="M397"/>
  <c r="N397"/>
  <c r="O397"/>
  <c r="Z397"/>
  <c r="AD397" s="1"/>
  <c r="AH397"/>
  <c r="AI397"/>
  <c r="M398"/>
  <c r="N398"/>
  <c r="O398"/>
  <c r="Z398"/>
  <c r="AD398" s="1"/>
  <c r="AH398"/>
  <c r="AI398"/>
  <c r="M399"/>
  <c r="N399"/>
  <c r="O399"/>
  <c r="Z399"/>
  <c r="AD399" s="1"/>
  <c r="AH399"/>
  <c r="AI399"/>
  <c r="M400"/>
  <c r="N400"/>
  <c r="O400"/>
  <c r="Z400"/>
  <c r="AD400" s="1"/>
  <c r="AH400"/>
  <c r="AI400"/>
  <c r="M401"/>
  <c r="N401"/>
  <c r="O401"/>
  <c r="Z401"/>
  <c r="AD401" s="1"/>
  <c r="AH401"/>
  <c r="AI401"/>
  <c r="M402"/>
  <c r="N402"/>
  <c r="O402"/>
  <c r="Z402"/>
  <c r="AD402" s="1"/>
  <c r="AH402"/>
  <c r="AI402"/>
  <c r="M403"/>
  <c r="N403"/>
  <c r="O403"/>
  <c r="Z403"/>
  <c r="AD403" s="1"/>
  <c r="AH403"/>
  <c r="AI403"/>
  <c r="M404"/>
  <c r="N404"/>
  <c r="O404"/>
  <c r="Z404"/>
  <c r="AD404" s="1"/>
  <c r="AH404"/>
  <c r="AI404"/>
  <c r="M405"/>
  <c r="N405"/>
  <c r="O405"/>
  <c r="Z405"/>
  <c r="AD405" s="1"/>
  <c r="AH405"/>
  <c r="AI405"/>
  <c r="M406"/>
  <c r="N406"/>
  <c r="O406"/>
  <c r="Z406"/>
  <c r="AD406" s="1"/>
  <c r="AH406"/>
  <c r="AI406"/>
  <c r="M407"/>
  <c r="N407"/>
  <c r="O407"/>
  <c r="Z407"/>
  <c r="AD407" s="1"/>
  <c r="AH407"/>
  <c r="AI407"/>
  <c r="M408"/>
  <c r="N408"/>
  <c r="O408"/>
  <c r="Z408"/>
  <c r="AD408" s="1"/>
  <c r="AH408"/>
  <c r="AI408"/>
  <c r="M409"/>
  <c r="N409"/>
  <c r="O409"/>
  <c r="Z409"/>
  <c r="AD409" s="1"/>
  <c r="AH409"/>
  <c r="AI409"/>
  <c r="M410"/>
  <c r="N410"/>
  <c r="O410"/>
  <c r="Z410"/>
  <c r="AD410" s="1"/>
  <c r="AH410"/>
  <c r="AI410"/>
  <c r="M411"/>
  <c r="N411"/>
  <c r="O411"/>
  <c r="Z411"/>
  <c r="AD411" s="1"/>
  <c r="AH411"/>
  <c r="AI411"/>
  <c r="M412"/>
  <c r="N412"/>
  <c r="O412"/>
  <c r="Z412"/>
  <c r="AD412" s="1"/>
  <c r="AH412"/>
  <c r="AI412"/>
  <c r="M413"/>
  <c r="N413"/>
  <c r="O413"/>
  <c r="Z413"/>
  <c r="AD413" s="1"/>
  <c r="AH413"/>
  <c r="AI413"/>
  <c r="M414"/>
  <c r="N414"/>
  <c r="O414"/>
  <c r="Z414"/>
  <c r="AD414" s="1"/>
  <c r="AH414"/>
  <c r="AI414"/>
  <c r="M415"/>
  <c r="N415"/>
  <c r="O415"/>
  <c r="Z415"/>
  <c r="AD415" s="1"/>
  <c r="AH415"/>
  <c r="AI415"/>
  <c r="M416"/>
  <c r="N416"/>
  <c r="O416"/>
  <c r="Z416"/>
  <c r="AD416" s="1"/>
  <c r="AH416"/>
  <c r="AI416"/>
  <c r="M417"/>
  <c r="N417"/>
  <c r="O417"/>
  <c r="Z417"/>
  <c r="AD417" s="1"/>
  <c r="AH417"/>
  <c r="AI417"/>
  <c r="M418"/>
  <c r="N418"/>
  <c r="O418"/>
  <c r="Z418"/>
  <c r="AD418" s="1"/>
  <c r="AH418"/>
  <c r="AI418"/>
  <c r="M419"/>
  <c r="N419"/>
  <c r="O419"/>
  <c r="Z419"/>
  <c r="AD419" s="1"/>
  <c r="AH419"/>
  <c r="AI419"/>
  <c r="M420"/>
  <c r="N420"/>
  <c r="O420"/>
  <c r="Z420"/>
  <c r="AD420" s="1"/>
  <c r="AH420"/>
  <c r="AI420"/>
  <c r="M421"/>
  <c r="N421"/>
  <c r="O421"/>
  <c r="Z421"/>
  <c r="AD421" s="1"/>
  <c r="AH421"/>
  <c r="AI421"/>
  <c r="M422"/>
  <c r="N422"/>
  <c r="O422"/>
  <c r="Z422"/>
  <c r="AD422" s="1"/>
  <c r="AH422"/>
  <c r="AI422"/>
  <c r="M423"/>
  <c r="N423"/>
  <c r="O423"/>
  <c r="Z423"/>
  <c r="AD423" s="1"/>
  <c r="AH423"/>
  <c r="AI423"/>
  <c r="M424"/>
  <c r="N424"/>
  <c r="O424"/>
  <c r="Z424"/>
  <c r="AD424" s="1"/>
  <c r="AH424"/>
  <c r="AI424"/>
  <c r="M425"/>
  <c r="N425"/>
  <c r="O425"/>
  <c r="Z425"/>
  <c r="AD425" s="1"/>
  <c r="AH425"/>
  <c r="AI425"/>
  <c r="M426"/>
  <c r="N426"/>
  <c r="O426"/>
  <c r="Z426"/>
  <c r="AD426" s="1"/>
  <c r="AH426"/>
  <c r="AI426"/>
  <c r="M427"/>
  <c r="N427"/>
  <c r="O427"/>
  <c r="Z427"/>
  <c r="AD427" s="1"/>
  <c r="AH427"/>
  <c r="AI427"/>
  <c r="M428"/>
  <c r="N428"/>
  <c r="O428"/>
  <c r="Z428"/>
  <c r="AD428" s="1"/>
  <c r="AH428"/>
  <c r="AI428"/>
  <c r="M429"/>
  <c r="N429"/>
  <c r="O429"/>
  <c r="Z429"/>
  <c r="AD429" s="1"/>
  <c r="AH429"/>
  <c r="AI429"/>
  <c r="M430"/>
  <c r="N430"/>
  <c r="O430"/>
  <c r="Z430"/>
  <c r="AD430" s="1"/>
  <c r="AH430"/>
  <c r="AI430"/>
  <c r="M431"/>
  <c r="N431"/>
  <c r="O431"/>
  <c r="Z431"/>
  <c r="AD431" s="1"/>
  <c r="AH431"/>
  <c r="AI431"/>
  <c r="M432"/>
  <c r="N432"/>
  <c r="O432"/>
  <c r="Z432"/>
  <c r="AD432" s="1"/>
  <c r="AH432"/>
  <c r="AI432"/>
  <c r="M433"/>
  <c r="N433"/>
  <c r="O433"/>
  <c r="Z433"/>
  <c r="AD433" s="1"/>
  <c r="AH433"/>
  <c r="AI433"/>
  <c r="M434"/>
  <c r="N434"/>
  <c r="O434"/>
  <c r="Z434"/>
  <c r="AD434" s="1"/>
  <c r="AH434"/>
  <c r="AI434"/>
  <c r="M435"/>
  <c r="N435"/>
  <c r="O435"/>
  <c r="Z435"/>
  <c r="AD435" s="1"/>
  <c r="AH435"/>
  <c r="AI435"/>
  <c r="M436"/>
  <c r="N436"/>
  <c r="O436"/>
  <c r="Z436"/>
  <c r="AD436" s="1"/>
  <c r="AH436"/>
  <c r="AI436"/>
  <c r="M437"/>
  <c r="N437"/>
  <c r="O437"/>
  <c r="Z437"/>
  <c r="AD437" s="1"/>
  <c r="AH437"/>
  <c r="AI437"/>
  <c r="M438"/>
  <c r="N438"/>
  <c r="O438"/>
  <c r="Z438"/>
  <c r="AD438" s="1"/>
  <c r="AH438"/>
  <c r="AI438"/>
  <c r="M439"/>
  <c r="N439"/>
  <c r="O439"/>
  <c r="Z439"/>
  <c r="AD439" s="1"/>
  <c r="AH439"/>
  <c r="AI439"/>
  <c r="M440"/>
  <c r="N440"/>
  <c r="O440"/>
  <c r="Z440"/>
  <c r="AD440" s="1"/>
  <c r="AH440"/>
  <c r="AI440"/>
  <c r="M441"/>
  <c r="N441"/>
  <c r="O441"/>
  <c r="Z441"/>
  <c r="AD441" s="1"/>
  <c r="AH441"/>
  <c r="AI441"/>
  <c r="M442"/>
  <c r="N442"/>
  <c r="O442"/>
  <c r="Z442"/>
  <c r="AD442" s="1"/>
  <c r="AH442"/>
  <c r="AI442"/>
  <c r="M443"/>
  <c r="N443"/>
  <c r="O443"/>
  <c r="Z443"/>
  <c r="AD443" s="1"/>
  <c r="AH443"/>
  <c r="AI443"/>
  <c r="M444"/>
  <c r="N444"/>
  <c r="O444"/>
  <c r="Z444"/>
  <c r="AD444" s="1"/>
  <c r="AH444"/>
  <c r="AI444"/>
  <c r="M445"/>
  <c r="N445"/>
  <c r="O445"/>
  <c r="Z445"/>
  <c r="AD445" s="1"/>
  <c r="AH445"/>
  <c r="AI445"/>
  <c r="M446"/>
  <c r="N446"/>
  <c r="O446"/>
  <c r="Z446"/>
  <c r="AD446" s="1"/>
  <c r="AH446"/>
  <c r="AI446"/>
  <c r="M447"/>
  <c r="N447"/>
  <c r="O447"/>
  <c r="Z447"/>
  <c r="AD447" s="1"/>
  <c r="AH447"/>
  <c r="AI447"/>
  <c r="M448"/>
  <c r="N448"/>
  <c r="O448"/>
  <c r="Z448"/>
  <c r="AD448" s="1"/>
  <c r="AH448"/>
  <c r="AI448"/>
  <c r="M449"/>
  <c r="N449"/>
  <c r="O449"/>
  <c r="Z449"/>
  <c r="AD449" s="1"/>
  <c r="AH449"/>
  <c r="AI449"/>
  <c r="M450"/>
  <c r="N450"/>
  <c r="O450"/>
  <c r="Z450"/>
  <c r="AD450" s="1"/>
  <c r="AH450"/>
  <c r="AI450"/>
  <c r="M451"/>
  <c r="N451"/>
  <c r="O451"/>
  <c r="Z451"/>
  <c r="AD451" s="1"/>
  <c r="AH451"/>
  <c r="AI451"/>
  <c r="M452"/>
  <c r="N452"/>
  <c r="O452"/>
  <c r="Z452"/>
  <c r="AD452" s="1"/>
  <c r="AH452"/>
  <c r="AI452"/>
  <c r="M453"/>
  <c r="N453"/>
  <c r="O453"/>
  <c r="Z453"/>
  <c r="AD453" s="1"/>
  <c r="AH453"/>
  <c r="AI453"/>
  <c r="M454"/>
  <c r="N454"/>
  <c r="O454"/>
  <c r="Z454"/>
  <c r="AD454" s="1"/>
  <c r="AH454"/>
  <c r="AI454"/>
  <c r="M455"/>
  <c r="N455"/>
  <c r="O455"/>
  <c r="Z455"/>
  <c r="AD455" s="1"/>
  <c r="AH455"/>
  <c r="AI455"/>
  <c r="M456"/>
  <c r="N456"/>
  <c r="O456"/>
  <c r="Z456"/>
  <c r="AD456" s="1"/>
  <c r="AH456"/>
  <c r="AI456"/>
  <c r="M457"/>
  <c r="N457"/>
  <c r="O457"/>
  <c r="Z457"/>
  <c r="AD457" s="1"/>
  <c r="AH457"/>
  <c r="AI457"/>
  <c r="M458"/>
  <c r="N458"/>
  <c r="O458"/>
  <c r="Z458"/>
  <c r="AD458" s="1"/>
  <c r="AH458"/>
  <c r="AI458"/>
  <c r="M459"/>
  <c r="N459"/>
  <c r="O459"/>
  <c r="Z459"/>
  <c r="AD459" s="1"/>
  <c r="AH459"/>
  <c r="AI459"/>
  <c r="M460"/>
  <c r="N460"/>
  <c r="O460"/>
  <c r="Z460"/>
  <c r="AD460" s="1"/>
  <c r="AH460"/>
  <c r="AI460"/>
  <c r="M461"/>
  <c r="N461"/>
  <c r="O461"/>
  <c r="Z461"/>
  <c r="AD461" s="1"/>
  <c r="AH461"/>
  <c r="AI461"/>
  <c r="M462"/>
  <c r="N462"/>
  <c r="O462"/>
  <c r="Z462"/>
  <c r="AD462" s="1"/>
  <c r="AH462"/>
  <c r="AI462"/>
  <c r="M463"/>
  <c r="N463"/>
  <c r="O463"/>
  <c r="Z463"/>
  <c r="AD463" s="1"/>
  <c r="AH463"/>
  <c r="AI463"/>
  <c r="M464"/>
  <c r="N464"/>
  <c r="O464"/>
  <c r="Z464"/>
  <c r="AD464" s="1"/>
  <c r="AH464"/>
  <c r="AI464"/>
  <c r="M465"/>
  <c r="N465"/>
  <c r="O465"/>
  <c r="Z465"/>
  <c r="AD465" s="1"/>
  <c r="AH465"/>
  <c r="AI465"/>
  <c r="M466"/>
  <c r="N466"/>
  <c r="O466"/>
  <c r="Z466"/>
  <c r="AD466" s="1"/>
  <c r="AH466"/>
  <c r="AI466"/>
  <c r="M467"/>
  <c r="N467"/>
  <c r="O467"/>
  <c r="Z467"/>
  <c r="AD467" s="1"/>
  <c r="AH467"/>
  <c r="AI467"/>
  <c r="M468"/>
  <c r="N468"/>
  <c r="O468"/>
  <c r="Z468"/>
  <c r="AD468" s="1"/>
  <c r="AH468"/>
  <c r="AI468"/>
  <c r="M469"/>
  <c r="N469"/>
  <c r="O469"/>
  <c r="Z469"/>
  <c r="AD469" s="1"/>
  <c r="AH469"/>
  <c r="AI469"/>
  <c r="M470"/>
  <c r="N470"/>
  <c r="O470"/>
  <c r="Z470"/>
  <c r="AD470" s="1"/>
  <c r="AH470"/>
  <c r="AI470"/>
  <c r="M471"/>
  <c r="N471"/>
  <c r="O471"/>
  <c r="Z471"/>
  <c r="AD471" s="1"/>
  <c r="AH471"/>
  <c r="AI471"/>
  <c r="M472"/>
  <c r="N472"/>
  <c r="O472"/>
  <c r="Z472"/>
  <c r="AD472" s="1"/>
  <c r="AH472"/>
  <c r="AI472"/>
  <c r="M473"/>
  <c r="N473"/>
  <c r="O473"/>
  <c r="Z473"/>
  <c r="AD473" s="1"/>
  <c r="AH473"/>
  <c r="AI473"/>
  <c r="M474"/>
  <c r="N474"/>
  <c r="O474"/>
  <c r="Z474"/>
  <c r="AD474" s="1"/>
  <c r="AH474"/>
  <c r="AI474"/>
  <c r="M475"/>
  <c r="N475"/>
  <c r="O475"/>
  <c r="Z475"/>
  <c r="AD475" s="1"/>
  <c r="AH475"/>
  <c r="AI475"/>
  <c r="M476"/>
  <c r="N476"/>
  <c r="O476"/>
  <c r="Z476"/>
  <c r="AD476" s="1"/>
  <c r="AH476"/>
  <c r="AI476"/>
  <c r="M477"/>
  <c r="N477"/>
  <c r="O477"/>
  <c r="Z477"/>
  <c r="AD477" s="1"/>
  <c r="AH477"/>
  <c r="AI477"/>
  <c r="M478"/>
  <c r="N478"/>
  <c r="O478"/>
  <c r="Z478"/>
  <c r="AD478" s="1"/>
  <c r="AH478"/>
  <c r="AI478"/>
  <c r="M479"/>
  <c r="N479"/>
  <c r="O479"/>
  <c r="Z479"/>
  <c r="AD479" s="1"/>
  <c r="AH479"/>
  <c r="AI479"/>
  <c r="M480"/>
  <c r="N480"/>
  <c r="O480"/>
  <c r="Z480"/>
  <c r="AD480" s="1"/>
  <c r="AH480"/>
  <c r="AI480"/>
  <c r="M481"/>
  <c r="N481"/>
  <c r="O481"/>
  <c r="Z481"/>
  <c r="AD481" s="1"/>
  <c r="AH481"/>
  <c r="AI481"/>
  <c r="M482"/>
  <c r="N482"/>
  <c r="O482"/>
  <c r="Z482"/>
  <c r="AD482" s="1"/>
  <c r="AH482"/>
  <c r="AI482"/>
  <c r="M483"/>
  <c r="N483"/>
  <c r="O483"/>
  <c r="Z483"/>
  <c r="AD483" s="1"/>
  <c r="AH483"/>
  <c r="AI483"/>
  <c r="M484"/>
  <c r="N484"/>
  <c r="O484"/>
  <c r="Z484"/>
  <c r="AD484" s="1"/>
  <c r="AH484"/>
  <c r="AI484"/>
  <c r="M485"/>
  <c r="N485"/>
  <c r="O485"/>
  <c r="Z485"/>
  <c r="AD485" s="1"/>
  <c r="AH485"/>
  <c r="AI485"/>
  <c r="M486"/>
  <c r="N486"/>
  <c r="O486"/>
  <c r="Z486"/>
  <c r="AD486" s="1"/>
  <c r="AH486"/>
  <c r="AI486"/>
  <c r="M487"/>
  <c r="N487"/>
  <c r="O487"/>
  <c r="Z487"/>
  <c r="AD487" s="1"/>
  <c r="AH487"/>
  <c r="AI487"/>
  <c r="M488"/>
  <c r="N488"/>
  <c r="O488"/>
  <c r="Z488"/>
  <c r="AD488" s="1"/>
  <c r="AH488"/>
  <c r="AI488"/>
  <c r="M489"/>
  <c r="N489"/>
  <c r="O489"/>
  <c r="Z489"/>
  <c r="AD489" s="1"/>
  <c r="AH489"/>
  <c r="AI489"/>
  <c r="M490"/>
  <c r="N490"/>
  <c r="O490"/>
  <c r="Z490"/>
  <c r="AD490" s="1"/>
  <c r="AH490"/>
  <c r="AI490"/>
  <c r="M491"/>
  <c r="N491"/>
  <c r="O491"/>
  <c r="Z491"/>
  <c r="AD491" s="1"/>
  <c r="AH491"/>
  <c r="AI491"/>
  <c r="M492"/>
  <c r="N492"/>
  <c r="O492"/>
  <c r="Z492"/>
  <c r="AD492" s="1"/>
  <c r="AH492"/>
  <c r="AI492"/>
  <c r="M493"/>
  <c r="N493"/>
  <c r="O493"/>
  <c r="Z493"/>
  <c r="AD493" s="1"/>
  <c r="AH493"/>
  <c r="AI493"/>
  <c r="M494"/>
  <c r="N494"/>
  <c r="O494"/>
  <c r="Z494"/>
  <c r="AD494" s="1"/>
  <c r="AH494"/>
  <c r="AI494"/>
  <c r="M495"/>
  <c r="N495"/>
  <c r="O495"/>
  <c r="Z495"/>
  <c r="AD495" s="1"/>
  <c r="AH495"/>
  <c r="AI495"/>
  <c r="M496"/>
  <c r="N496"/>
  <c r="O496"/>
  <c r="Z496"/>
  <c r="AD496" s="1"/>
  <c r="AH496"/>
  <c r="AI496"/>
  <c r="M497"/>
  <c r="N497"/>
  <c r="O497"/>
  <c r="Z497"/>
  <c r="AD497" s="1"/>
  <c r="AH497"/>
  <c r="AI497"/>
  <c r="M498"/>
  <c r="N498"/>
  <c r="O498"/>
  <c r="Z498"/>
  <c r="AD498" s="1"/>
  <c r="AH498"/>
  <c r="AI498"/>
  <c r="M499"/>
  <c r="N499"/>
  <c r="O499"/>
  <c r="Z499"/>
  <c r="AD499" s="1"/>
  <c r="AH499"/>
  <c r="AI499"/>
  <c r="M500"/>
  <c r="N500"/>
  <c r="O500"/>
  <c r="Z500"/>
  <c r="AD500" s="1"/>
  <c r="AH500"/>
  <c r="AI500"/>
  <c r="M501"/>
  <c r="N501"/>
  <c r="O501"/>
  <c r="Z501"/>
  <c r="AD501" s="1"/>
  <c r="AH501"/>
  <c r="AI501"/>
  <c r="M502"/>
  <c r="N502"/>
  <c r="O502"/>
  <c r="Z502"/>
  <c r="AD502" s="1"/>
  <c r="AH502"/>
  <c r="AI502"/>
  <c r="M503"/>
  <c r="N503"/>
  <c r="O503"/>
  <c r="Z503"/>
  <c r="AD503" s="1"/>
  <c r="AH503"/>
  <c r="AI503"/>
  <c r="M504"/>
  <c r="N504"/>
  <c r="O504"/>
  <c r="Z504"/>
  <c r="AD504" s="1"/>
  <c r="AH504"/>
  <c r="AI504"/>
  <c r="M505"/>
  <c r="N505"/>
  <c r="O505"/>
  <c r="Z505"/>
  <c r="AD505" s="1"/>
  <c r="AH505"/>
  <c r="AI505"/>
  <c r="M506"/>
  <c r="N506"/>
  <c r="O506"/>
  <c r="Z506"/>
  <c r="AD506" s="1"/>
  <c r="AH506"/>
  <c r="AI506"/>
  <c r="M507"/>
  <c r="N507"/>
  <c r="O507"/>
  <c r="Z507"/>
  <c r="AD507" s="1"/>
  <c r="AH507"/>
  <c r="AI507"/>
  <c r="M508"/>
  <c r="N508"/>
  <c r="O508"/>
  <c r="Z508"/>
  <c r="AD508" s="1"/>
  <c r="AH508"/>
  <c r="AI508"/>
  <c r="M509"/>
  <c r="N509"/>
  <c r="O509"/>
  <c r="Z509"/>
  <c r="AD509" s="1"/>
  <c r="AH509"/>
  <c r="AI509"/>
  <c r="M510"/>
  <c r="N510"/>
  <c r="O510"/>
  <c r="Z510"/>
  <c r="AD510" s="1"/>
  <c r="AH510"/>
  <c r="AI510"/>
  <c r="M511"/>
  <c r="N511"/>
  <c r="O511"/>
  <c r="Z511"/>
  <c r="AD511" s="1"/>
  <c r="AH511"/>
  <c r="AI511"/>
  <c r="M512"/>
  <c r="N512"/>
  <c r="O512"/>
  <c r="Z512"/>
  <c r="AD512" s="1"/>
  <c r="AH512"/>
  <c r="AI512"/>
  <c r="M513"/>
  <c r="N513"/>
  <c r="O513"/>
  <c r="Z513"/>
  <c r="AD513" s="1"/>
  <c r="AH513"/>
  <c r="AI513"/>
  <c r="M514"/>
  <c r="N514"/>
  <c r="O514"/>
  <c r="Z514"/>
  <c r="AD514" s="1"/>
  <c r="AH514"/>
  <c r="AI514"/>
  <c r="M515"/>
  <c r="N515"/>
  <c r="O515"/>
  <c r="Z515"/>
  <c r="AD515" s="1"/>
  <c r="AH515"/>
  <c r="AI515"/>
  <c r="M516"/>
  <c r="N516"/>
  <c r="O516"/>
  <c r="Z516"/>
  <c r="AD516" s="1"/>
  <c r="AH516"/>
  <c r="AI516"/>
  <c r="M517"/>
  <c r="N517"/>
  <c r="O517"/>
  <c r="Z517"/>
  <c r="AD517" s="1"/>
  <c r="AH517"/>
  <c r="AI517"/>
  <c r="M518"/>
  <c r="N518"/>
  <c r="O518"/>
  <c r="Z518"/>
  <c r="AD518" s="1"/>
  <c r="AH518"/>
  <c r="AI518"/>
  <c r="M519"/>
  <c r="N519"/>
  <c r="O519"/>
  <c r="Z519"/>
  <c r="AD519" s="1"/>
  <c r="AH519"/>
  <c r="AI519"/>
  <c r="M520"/>
  <c r="N520"/>
  <c r="O520"/>
  <c r="Z520"/>
  <c r="AD520" s="1"/>
  <c r="AH520"/>
  <c r="AI520"/>
  <c r="M521"/>
  <c r="N521"/>
  <c r="O521"/>
  <c r="Z521"/>
  <c r="AD521" s="1"/>
  <c r="AH521"/>
  <c r="AI521"/>
  <c r="M522"/>
  <c r="N522"/>
  <c r="O522"/>
  <c r="Z522"/>
  <c r="AD522" s="1"/>
  <c r="AH522"/>
  <c r="AI522"/>
  <c r="M523"/>
  <c r="N523"/>
  <c r="O523"/>
  <c r="Z523"/>
  <c r="AD523" s="1"/>
  <c r="AH523"/>
  <c r="AI523"/>
  <c r="M524"/>
  <c r="N524"/>
  <c r="O524"/>
  <c r="Z524"/>
  <c r="AD524" s="1"/>
  <c r="AH524"/>
  <c r="AI524"/>
  <c r="M525"/>
  <c r="N525"/>
  <c r="O525"/>
  <c r="Z525"/>
  <c r="AD525" s="1"/>
  <c r="AH525"/>
  <c r="AI525"/>
  <c r="M526"/>
  <c r="N526"/>
  <c r="O526"/>
  <c r="Z526"/>
  <c r="AD526" s="1"/>
  <c r="AH526"/>
  <c r="AI526"/>
  <c r="M527"/>
  <c r="N527"/>
  <c r="O527"/>
  <c r="Z527"/>
  <c r="AD527" s="1"/>
  <c r="AH527"/>
  <c r="AI527"/>
  <c r="M528"/>
  <c r="N528"/>
  <c r="O528"/>
  <c r="Z528"/>
  <c r="AD528" s="1"/>
  <c r="AH528"/>
  <c r="AI528"/>
  <c r="M529"/>
  <c r="N529"/>
  <c r="O529"/>
  <c r="Z529"/>
  <c r="AD529" s="1"/>
  <c r="AH529"/>
  <c r="AI529"/>
  <c r="M530"/>
  <c r="N530"/>
  <c r="O530"/>
  <c r="Z530"/>
  <c r="AD530" s="1"/>
  <c r="AH530"/>
  <c r="AI530"/>
  <c r="M531"/>
  <c r="N531"/>
  <c r="O531"/>
  <c r="Z531"/>
  <c r="AD531" s="1"/>
  <c r="AH531"/>
  <c r="AI531"/>
  <c r="M532"/>
  <c r="N532"/>
  <c r="O532"/>
  <c r="Z532"/>
  <c r="AD532" s="1"/>
  <c r="AH532"/>
  <c r="AI532"/>
  <c r="M533"/>
  <c r="N533"/>
  <c r="O533"/>
  <c r="Z533"/>
  <c r="AD533" s="1"/>
  <c r="AH533"/>
  <c r="AI533"/>
  <c r="M534"/>
  <c r="N534"/>
  <c r="O534"/>
  <c r="Z534"/>
  <c r="AD534" s="1"/>
  <c r="AH534"/>
  <c r="AI534"/>
  <c r="M535"/>
  <c r="N535"/>
  <c r="O535"/>
  <c r="Z535"/>
  <c r="AD535" s="1"/>
  <c r="AH535"/>
  <c r="AI535"/>
  <c r="M536"/>
  <c r="N536"/>
  <c r="O536"/>
  <c r="Z536"/>
  <c r="AD536" s="1"/>
  <c r="AH536"/>
  <c r="AI536"/>
  <c r="M537"/>
  <c r="N537"/>
  <c r="O537"/>
  <c r="Z537"/>
  <c r="AD537" s="1"/>
  <c r="AH537"/>
  <c r="AI537"/>
  <c r="M538"/>
  <c r="N538"/>
  <c r="O538"/>
  <c r="Z538"/>
  <c r="AD538" s="1"/>
  <c r="AH538"/>
  <c r="AI538"/>
  <c r="M539"/>
  <c r="N539"/>
  <c r="O539"/>
  <c r="Z539"/>
  <c r="AD539" s="1"/>
  <c r="AH539"/>
  <c r="AI539"/>
  <c r="M540"/>
  <c r="N540"/>
  <c r="O540"/>
  <c r="Z540"/>
  <c r="AD540" s="1"/>
  <c r="AH540"/>
  <c r="AI540"/>
  <c r="M541"/>
  <c r="N541"/>
  <c r="O541"/>
  <c r="Z541"/>
  <c r="AD541" s="1"/>
  <c r="AH541"/>
  <c r="AI541"/>
  <c r="M542"/>
  <c r="N542"/>
  <c r="O542"/>
  <c r="Z542"/>
  <c r="AD542" s="1"/>
  <c r="AH542"/>
  <c r="AI542"/>
  <c r="M543"/>
  <c r="N543"/>
  <c r="O543"/>
  <c r="Z543"/>
  <c r="AD543" s="1"/>
  <c r="AH543"/>
  <c r="AI543"/>
  <c r="M544"/>
  <c r="N544"/>
  <c r="O544"/>
  <c r="Z544"/>
  <c r="AD544" s="1"/>
  <c r="AH544"/>
  <c r="AI544"/>
  <c r="M545"/>
  <c r="N545"/>
  <c r="O545"/>
  <c r="Z545"/>
  <c r="AD545" s="1"/>
  <c r="AH545"/>
  <c r="AI545"/>
  <c r="M546"/>
  <c r="N546"/>
  <c r="O546"/>
  <c r="Z546"/>
  <c r="AD546" s="1"/>
  <c r="AH546"/>
  <c r="AI546"/>
  <c r="M547"/>
  <c r="N547"/>
  <c r="O547"/>
  <c r="Z547"/>
  <c r="AD547" s="1"/>
  <c r="AH547"/>
  <c r="AI547"/>
  <c r="M548"/>
  <c r="N548"/>
  <c r="O548"/>
  <c r="Z548"/>
  <c r="AD548" s="1"/>
  <c r="AH548"/>
  <c r="AI548"/>
  <c r="AJ789"/>
  <c r="AI789"/>
  <c r="AH789"/>
  <c r="EA160" i="8"/>
  <c r="EG157"/>
  <c r="EM157" s="1"/>
  <c r="ES157" s="1"/>
  <c r="M549" i="5"/>
  <c r="N549"/>
  <c r="O549"/>
  <c r="Z549"/>
  <c r="AD549" s="1"/>
  <c r="AH549"/>
  <c r="AI549"/>
  <c r="M550"/>
  <c r="N550"/>
  <c r="O550"/>
  <c r="Z550"/>
  <c r="AD550" s="1"/>
  <c r="AH550"/>
  <c r="AI550"/>
  <c r="M551"/>
  <c r="N551"/>
  <c r="O551"/>
  <c r="Z551"/>
  <c r="AD551" s="1"/>
  <c r="AH551"/>
  <c r="AI551"/>
  <c r="M552"/>
  <c r="N552"/>
  <c r="O552"/>
  <c r="Z552"/>
  <c r="AD552" s="1"/>
  <c r="AH552"/>
  <c r="AI552"/>
  <c r="M553"/>
  <c r="N553"/>
  <c r="O553"/>
  <c r="Z553"/>
  <c r="AD553" s="1"/>
  <c r="AH553"/>
  <c r="AI553"/>
  <c r="M554"/>
  <c r="N554"/>
  <c r="O554"/>
  <c r="Z554"/>
  <c r="AD554" s="1"/>
  <c r="AH554"/>
  <c r="AI554"/>
  <c r="M555"/>
  <c r="N555"/>
  <c r="O555"/>
  <c r="Z555"/>
  <c r="AD555" s="1"/>
  <c r="AH555"/>
  <c r="AI555"/>
  <c r="M556"/>
  <c r="N556"/>
  <c r="O556"/>
  <c r="Z556"/>
  <c r="AD556" s="1"/>
  <c r="AH556"/>
  <c r="AI556"/>
  <c r="M557"/>
  <c r="N557"/>
  <c r="O557"/>
  <c r="Z557"/>
  <c r="AD557" s="1"/>
  <c r="AH557"/>
  <c r="AI557"/>
  <c r="M558"/>
  <c r="N558"/>
  <c r="O558"/>
  <c r="Z558"/>
  <c r="AD558" s="1"/>
  <c r="AH558"/>
  <c r="AI558"/>
  <c r="M559"/>
  <c r="N559"/>
  <c r="O559"/>
  <c r="Z559"/>
  <c r="AD559" s="1"/>
  <c r="AH559"/>
  <c r="AI559"/>
  <c r="M560"/>
  <c r="N560"/>
  <c r="O560"/>
  <c r="Z560"/>
  <c r="AD560" s="1"/>
  <c r="AH560"/>
  <c r="AI560"/>
  <c r="M561"/>
  <c r="N561"/>
  <c r="O561"/>
  <c r="Z561"/>
  <c r="AD561" s="1"/>
  <c r="AH561"/>
  <c r="AI561"/>
  <c r="M562"/>
  <c r="N562"/>
  <c r="O562"/>
  <c r="Z562"/>
  <c r="AD562" s="1"/>
  <c r="AH562"/>
  <c r="AI562"/>
  <c r="M563"/>
  <c r="N563"/>
  <c r="O563"/>
  <c r="Z563"/>
  <c r="AD563" s="1"/>
  <c r="AH563"/>
  <c r="AI563"/>
  <c r="M564"/>
  <c r="N564"/>
  <c r="O564"/>
  <c r="Z564"/>
  <c r="AD564" s="1"/>
  <c r="AH564"/>
  <c r="AI564"/>
  <c r="M565"/>
  <c r="N565"/>
  <c r="O565"/>
  <c r="Z565"/>
  <c r="AD565" s="1"/>
  <c r="AH565"/>
  <c r="AI565"/>
  <c r="M566"/>
  <c r="N566"/>
  <c r="O566"/>
  <c r="Z566"/>
  <c r="AD566" s="1"/>
  <c r="AH566"/>
  <c r="AI566"/>
  <c r="M567"/>
  <c r="N567"/>
  <c r="O567"/>
  <c r="Z567"/>
  <c r="AD567" s="1"/>
  <c r="AH567"/>
  <c r="AI567"/>
  <c r="M568"/>
  <c r="N568"/>
  <c r="O568"/>
  <c r="Z568"/>
  <c r="AD568" s="1"/>
  <c r="AH568"/>
  <c r="AI568"/>
  <c r="M569"/>
  <c r="N569"/>
  <c r="O569"/>
  <c r="Z569"/>
  <c r="AD569" s="1"/>
  <c r="AH569"/>
  <c r="AI569"/>
  <c r="M570"/>
  <c r="N570"/>
  <c r="O570"/>
  <c r="Z570"/>
  <c r="AD570" s="1"/>
  <c r="AH570"/>
  <c r="AI570"/>
  <c r="M571"/>
  <c r="N571"/>
  <c r="O571"/>
  <c r="Z571"/>
  <c r="AD571" s="1"/>
  <c r="AH571"/>
  <c r="AI571"/>
  <c r="M572"/>
  <c r="N572"/>
  <c r="O572"/>
  <c r="Z572"/>
  <c r="AD572" s="1"/>
  <c r="AH572"/>
  <c r="AI572"/>
  <c r="M573"/>
  <c r="N573"/>
  <c r="O573"/>
  <c r="Z573"/>
  <c r="AD573" s="1"/>
  <c r="AH573"/>
  <c r="AI573"/>
  <c r="M574"/>
  <c r="N574"/>
  <c r="O574"/>
  <c r="Z574"/>
  <c r="AD574" s="1"/>
  <c r="AH574"/>
  <c r="AI574"/>
  <c r="M575"/>
  <c r="N575"/>
  <c r="O575"/>
  <c r="Z575"/>
  <c r="AD575" s="1"/>
  <c r="AH575"/>
  <c r="AI575"/>
  <c r="M576"/>
  <c r="N576"/>
  <c r="O576"/>
  <c r="Z576"/>
  <c r="AD576" s="1"/>
  <c r="AH576"/>
  <c r="AI576"/>
  <c r="M577"/>
  <c r="N577"/>
  <c r="O577"/>
  <c r="Z577"/>
  <c r="AD577" s="1"/>
  <c r="AH577"/>
  <c r="AI577"/>
  <c r="M578"/>
  <c r="N578"/>
  <c r="O578"/>
  <c r="Z578"/>
  <c r="AD578" s="1"/>
  <c r="AH578"/>
  <c r="AI578"/>
  <c r="M579"/>
  <c r="N579"/>
  <c r="O579"/>
  <c r="Z579"/>
  <c r="AD579" s="1"/>
  <c r="AH579"/>
  <c r="AI579"/>
  <c r="M580"/>
  <c r="N580"/>
  <c r="O580"/>
  <c r="Z580"/>
  <c r="AD580" s="1"/>
  <c r="AH580"/>
  <c r="AI580"/>
  <c r="M581"/>
  <c r="N581"/>
  <c r="O581"/>
  <c r="Z581"/>
  <c r="AD581" s="1"/>
  <c r="AH581"/>
  <c r="AI581"/>
  <c r="M582"/>
  <c r="N582"/>
  <c r="O582"/>
  <c r="Z582"/>
  <c r="AD582" s="1"/>
  <c r="AH582"/>
  <c r="AI582"/>
  <c r="M583"/>
  <c r="N583"/>
  <c r="O583"/>
  <c r="Z583"/>
  <c r="AD583" s="1"/>
  <c r="AH583"/>
  <c r="AI583"/>
  <c r="M584"/>
  <c r="N584"/>
  <c r="O584"/>
  <c r="Z584"/>
  <c r="AD584" s="1"/>
  <c r="AH584"/>
  <c r="AI584"/>
  <c r="M585"/>
  <c r="N585"/>
  <c r="O585"/>
  <c r="Z585"/>
  <c r="AD585" s="1"/>
  <c r="AH585"/>
  <c r="AI585"/>
  <c r="M586"/>
  <c r="N586"/>
  <c r="O586"/>
  <c r="Z586"/>
  <c r="AD586" s="1"/>
  <c r="AH586"/>
  <c r="AI586"/>
  <c r="M587"/>
  <c r="N587"/>
  <c r="O587"/>
  <c r="Z587"/>
  <c r="AD587" s="1"/>
  <c r="AH587"/>
  <c r="AI587"/>
  <c r="M588"/>
  <c r="N588"/>
  <c r="O588"/>
  <c r="Z588"/>
  <c r="AD588" s="1"/>
  <c r="AH588"/>
  <c r="AI588"/>
  <c r="M589"/>
  <c r="N589"/>
  <c r="O589"/>
  <c r="Z589"/>
  <c r="AD589" s="1"/>
  <c r="AH589"/>
  <c r="AI589"/>
  <c r="M590"/>
  <c r="N590"/>
  <c r="O590"/>
  <c r="Z590"/>
  <c r="AD590" s="1"/>
  <c r="AH590"/>
  <c r="AI590"/>
  <c r="M591"/>
  <c r="N591"/>
  <c r="O591"/>
  <c r="Z591"/>
  <c r="AD591" s="1"/>
  <c r="AH591"/>
  <c r="AI591"/>
  <c r="M592"/>
  <c r="N592"/>
  <c r="O592"/>
  <c r="Z592"/>
  <c r="AD592" s="1"/>
  <c r="AH592"/>
  <c r="AI592"/>
  <c r="M593"/>
  <c r="N593"/>
  <c r="O593"/>
  <c r="Z593"/>
  <c r="AD593" s="1"/>
  <c r="AH593"/>
  <c r="AI593"/>
  <c r="M594"/>
  <c r="N594"/>
  <c r="O594"/>
  <c r="Z594"/>
  <c r="AD594" s="1"/>
  <c r="AH594"/>
  <c r="AI594"/>
  <c r="M595"/>
  <c r="N595"/>
  <c r="O595"/>
  <c r="Z595"/>
  <c r="AD595" s="1"/>
  <c r="AH595"/>
  <c r="AI595"/>
  <c r="M596"/>
  <c r="N596"/>
  <c r="O596"/>
  <c r="Z596"/>
  <c r="AD596" s="1"/>
  <c r="AH596"/>
  <c r="AI596"/>
  <c r="M597"/>
  <c r="N597"/>
  <c r="O597"/>
  <c r="Z597"/>
  <c r="AD597" s="1"/>
  <c r="AH597"/>
  <c r="AI597"/>
  <c r="M598"/>
  <c r="N598"/>
  <c r="O598"/>
  <c r="Z598"/>
  <c r="AD598" s="1"/>
  <c r="AH598"/>
  <c r="AI598"/>
  <c r="M599"/>
  <c r="N599"/>
  <c r="O599"/>
  <c r="Z599"/>
  <c r="AD599" s="1"/>
  <c r="AH599"/>
  <c r="AI599"/>
  <c r="M600"/>
  <c r="N600"/>
  <c r="O600"/>
  <c r="Z600"/>
  <c r="AD600" s="1"/>
  <c r="AH600"/>
  <c r="AI600"/>
  <c r="M601"/>
  <c r="N601"/>
  <c r="O601"/>
  <c r="Z601"/>
  <c r="AD601" s="1"/>
  <c r="AH601"/>
  <c r="AI601"/>
  <c r="M602"/>
  <c r="N602"/>
  <c r="O602"/>
  <c r="Z602"/>
  <c r="AD602" s="1"/>
  <c r="AH602"/>
  <c r="AI602"/>
  <c r="M603"/>
  <c r="N603"/>
  <c r="O603"/>
  <c r="Z603"/>
  <c r="AD603" s="1"/>
  <c r="AH603"/>
  <c r="AI603"/>
  <c r="M604"/>
  <c r="N604"/>
  <c r="O604"/>
  <c r="Z604"/>
  <c r="AD604" s="1"/>
  <c r="AH604"/>
  <c r="AI604"/>
  <c r="M605"/>
  <c r="N605"/>
  <c r="O605"/>
  <c r="Z605"/>
  <c r="AD605" s="1"/>
  <c r="AH605"/>
  <c r="AI605"/>
  <c r="M606"/>
  <c r="N606"/>
  <c r="O606"/>
  <c r="Z606"/>
  <c r="AD606" s="1"/>
  <c r="AH606"/>
  <c r="AI606"/>
  <c r="M607"/>
  <c r="N607"/>
  <c r="O607"/>
  <c r="Z607"/>
  <c r="AD607" s="1"/>
  <c r="AH607"/>
  <c r="AI607"/>
  <c r="M608"/>
  <c r="N608"/>
  <c r="O608"/>
  <c r="Z608"/>
  <c r="AD608" s="1"/>
  <c r="AH608"/>
  <c r="AI608"/>
  <c r="M609"/>
  <c r="N609"/>
  <c r="O609"/>
  <c r="Z609"/>
  <c r="AD609" s="1"/>
  <c r="AH609"/>
  <c r="AI609"/>
  <c r="M610"/>
  <c r="N610"/>
  <c r="O610"/>
  <c r="Z610"/>
  <c r="AD610" s="1"/>
  <c r="AH610"/>
  <c r="AI610"/>
  <c r="M611"/>
  <c r="N611"/>
  <c r="O611"/>
  <c r="Z611"/>
  <c r="AD611" s="1"/>
  <c r="AH611"/>
  <c r="AI611"/>
  <c r="M612"/>
  <c r="N612"/>
  <c r="O612"/>
  <c r="Z612"/>
  <c r="AD612" s="1"/>
  <c r="AH612"/>
  <c r="AI612"/>
  <c r="M613"/>
  <c r="N613"/>
  <c r="O613"/>
  <c r="Z613"/>
  <c r="AD613" s="1"/>
  <c r="AH613"/>
  <c r="AI613"/>
  <c r="M614"/>
  <c r="N614"/>
  <c r="O614"/>
  <c r="Z614"/>
  <c r="AD614" s="1"/>
  <c r="AH614"/>
  <c r="AI614"/>
  <c r="M615"/>
  <c r="N615"/>
  <c r="O615"/>
  <c r="Z615"/>
  <c r="AD615" s="1"/>
  <c r="AH615"/>
  <c r="AI615"/>
  <c r="M616"/>
  <c r="N616"/>
  <c r="O616"/>
  <c r="Z616"/>
  <c r="AD616" s="1"/>
  <c r="AH616"/>
  <c r="AI616"/>
  <c r="M617"/>
  <c r="N617"/>
  <c r="O617"/>
  <c r="Z617"/>
  <c r="AD617" s="1"/>
  <c r="AH617"/>
  <c r="AI617"/>
  <c r="M618"/>
  <c r="N618"/>
  <c r="O618"/>
  <c r="Z618"/>
  <c r="AD618" s="1"/>
  <c r="AH618"/>
  <c r="AI618"/>
  <c r="M619"/>
  <c r="N619"/>
  <c r="O619"/>
  <c r="Z619"/>
  <c r="AD619" s="1"/>
  <c r="AH619"/>
  <c r="AI619"/>
  <c r="M620"/>
  <c r="N620"/>
  <c r="O620"/>
  <c r="Z620"/>
  <c r="AD620" s="1"/>
  <c r="AH620"/>
  <c r="AI620"/>
  <c r="M621"/>
  <c r="N621"/>
  <c r="O621"/>
  <c r="Z621"/>
  <c r="AD621" s="1"/>
  <c r="AH621"/>
  <c r="AI621"/>
  <c r="M622"/>
  <c r="N622"/>
  <c r="O622"/>
  <c r="Z622"/>
  <c r="AD622" s="1"/>
  <c r="AH622"/>
  <c r="AI622"/>
  <c r="M623"/>
  <c r="N623"/>
  <c r="O623"/>
  <c r="Z623"/>
  <c r="AD623" s="1"/>
  <c r="AH623"/>
  <c r="AI623"/>
  <c r="M624"/>
  <c r="N624"/>
  <c r="O624"/>
  <c r="Z624"/>
  <c r="AD624" s="1"/>
  <c r="AH624"/>
  <c r="AI624"/>
  <c r="M625"/>
  <c r="N625"/>
  <c r="O625"/>
  <c r="Z625"/>
  <c r="AD625" s="1"/>
  <c r="AH625"/>
  <c r="AI625"/>
  <c r="M626"/>
  <c r="N626"/>
  <c r="O626"/>
  <c r="Z626"/>
  <c r="AD626" s="1"/>
  <c r="AH626"/>
  <c r="AI626"/>
  <c r="M627"/>
  <c r="N627"/>
  <c r="O627"/>
  <c r="Z627"/>
  <c r="AD627" s="1"/>
  <c r="AH627"/>
  <c r="AI627"/>
  <c r="M628"/>
  <c r="N628"/>
  <c r="O628"/>
  <c r="Z628"/>
  <c r="AD628" s="1"/>
  <c r="AH628"/>
  <c r="AI628"/>
  <c r="M629"/>
  <c r="N629"/>
  <c r="O629"/>
  <c r="Z629"/>
  <c r="AD629" s="1"/>
  <c r="AH629"/>
  <c r="AI629"/>
  <c r="M630"/>
  <c r="N630"/>
  <c r="O630"/>
  <c r="Z630"/>
  <c r="AD630" s="1"/>
  <c r="AH630"/>
  <c r="AI630"/>
  <c r="M631"/>
  <c r="N631"/>
  <c r="O631"/>
  <c r="Z631"/>
  <c r="AD631" s="1"/>
  <c r="AH631"/>
  <c r="AI631"/>
  <c r="M632"/>
  <c r="N632"/>
  <c r="O632"/>
  <c r="Z632"/>
  <c r="AD632" s="1"/>
  <c r="AH632"/>
  <c r="AI632"/>
  <c r="M633"/>
  <c r="N633"/>
  <c r="O633"/>
  <c r="Z633"/>
  <c r="AD633" s="1"/>
  <c r="AH633"/>
  <c r="AI633"/>
  <c r="M634"/>
  <c r="N634"/>
  <c r="O634"/>
  <c r="Z634"/>
  <c r="AD634" s="1"/>
  <c r="AH634"/>
  <c r="AI634"/>
  <c r="M635"/>
  <c r="N635"/>
  <c r="O635"/>
  <c r="Z635"/>
  <c r="AD635" s="1"/>
  <c r="AH635"/>
  <c r="AI635"/>
  <c r="M636"/>
  <c r="N636"/>
  <c r="O636"/>
  <c r="Z636"/>
  <c r="AD636" s="1"/>
  <c r="AH636"/>
  <c r="AI636"/>
  <c r="M637"/>
  <c r="N637"/>
  <c r="O637"/>
  <c r="Z637"/>
  <c r="AD637" s="1"/>
  <c r="AH637"/>
  <c r="AI637"/>
  <c r="M638"/>
  <c r="N638"/>
  <c r="O638"/>
  <c r="Z638"/>
  <c r="AD638" s="1"/>
  <c r="AH638"/>
  <c r="AI638"/>
  <c r="M639"/>
  <c r="N639"/>
  <c r="O639"/>
  <c r="Z639"/>
  <c r="AD639" s="1"/>
  <c r="AH639"/>
  <c r="AI639"/>
  <c r="M640"/>
  <c r="N640"/>
  <c r="O640"/>
  <c r="Z640"/>
  <c r="AD640" s="1"/>
  <c r="AH640"/>
  <c r="AI640"/>
  <c r="M641"/>
  <c r="N641"/>
  <c r="O641"/>
  <c r="Z641"/>
  <c r="AD641" s="1"/>
  <c r="AH641"/>
  <c r="AI641"/>
  <c r="M642"/>
  <c r="N642"/>
  <c r="O642"/>
  <c r="Z642"/>
  <c r="AD642" s="1"/>
  <c r="AH642"/>
  <c r="AI642"/>
  <c r="M643"/>
  <c r="N643"/>
  <c r="O643"/>
  <c r="Z643"/>
  <c r="AD643" s="1"/>
  <c r="AH643"/>
  <c r="AI643"/>
  <c r="M644"/>
  <c r="N644"/>
  <c r="O644"/>
  <c r="Z644"/>
  <c r="AD644" s="1"/>
  <c r="AH644"/>
  <c r="AI644"/>
  <c r="M645"/>
  <c r="N645"/>
  <c r="O645"/>
  <c r="Z645"/>
  <c r="AD645" s="1"/>
  <c r="AH645"/>
  <c r="AI645"/>
  <c r="M646"/>
  <c r="N646"/>
  <c r="O646"/>
  <c r="Z646"/>
  <c r="AD646" s="1"/>
  <c r="AH646"/>
  <c r="AI646"/>
  <c r="M647"/>
  <c r="N647"/>
  <c r="O647"/>
  <c r="Z647"/>
  <c r="AD647" s="1"/>
  <c r="AH647"/>
  <c r="AI647"/>
  <c r="M648"/>
  <c r="N648"/>
  <c r="O648"/>
  <c r="Z648"/>
  <c r="AD648" s="1"/>
  <c r="AH648"/>
  <c r="AI648"/>
  <c r="M649"/>
  <c r="N649"/>
  <c r="O649"/>
  <c r="Z649"/>
  <c r="AD649" s="1"/>
  <c r="AH649"/>
  <c r="AI649"/>
  <c r="M650"/>
  <c r="N650"/>
  <c r="O650"/>
  <c r="Z650"/>
  <c r="AD650" s="1"/>
  <c r="AH650"/>
  <c r="AI650"/>
  <c r="M651"/>
  <c r="N651"/>
  <c r="O651"/>
  <c r="Z651"/>
  <c r="AD651" s="1"/>
  <c r="AH651"/>
  <c r="AI651"/>
  <c r="M652"/>
  <c r="N652"/>
  <c r="O652"/>
  <c r="Z652"/>
  <c r="AD652" s="1"/>
  <c r="AH652"/>
  <c r="AI652"/>
  <c r="M653"/>
  <c r="N653"/>
  <c r="O653"/>
  <c r="Z653"/>
  <c r="AD653" s="1"/>
  <c r="AH653"/>
  <c r="AI653"/>
  <c r="M654"/>
  <c r="N654"/>
  <c r="O654"/>
  <c r="Z654"/>
  <c r="AD654" s="1"/>
  <c r="AH654"/>
  <c r="AI654"/>
  <c r="M655"/>
  <c r="N655"/>
  <c r="O655"/>
  <c r="Z655"/>
  <c r="AD655" s="1"/>
  <c r="AH655"/>
  <c r="AI655"/>
  <c r="M656"/>
  <c r="N656"/>
  <c r="O656"/>
  <c r="Z656"/>
  <c r="AD656" s="1"/>
  <c r="AH656"/>
  <c r="AI656"/>
  <c r="M657"/>
  <c r="N657"/>
  <c r="O657"/>
  <c r="Z657"/>
  <c r="AD657" s="1"/>
  <c r="AH657"/>
  <c r="AI657"/>
  <c r="M658"/>
  <c r="N658"/>
  <c r="O658"/>
  <c r="Z658"/>
  <c r="AD658" s="1"/>
  <c r="AH658"/>
  <c r="AI658"/>
  <c r="M659"/>
  <c r="N659"/>
  <c r="O659"/>
  <c r="Z659"/>
  <c r="AD659" s="1"/>
  <c r="AH659"/>
  <c r="AI659"/>
  <c r="M660"/>
  <c r="N660"/>
  <c r="O660"/>
  <c r="Z660"/>
  <c r="AD660" s="1"/>
  <c r="AH660"/>
  <c r="AI660"/>
  <c r="M661"/>
  <c r="N661"/>
  <c r="O661"/>
  <c r="Z661"/>
  <c r="AD661" s="1"/>
  <c r="AH661"/>
  <c r="AI661"/>
  <c r="M662"/>
  <c r="N662"/>
  <c r="O662"/>
  <c r="Z662"/>
  <c r="AD662" s="1"/>
  <c r="AH662"/>
  <c r="AI662"/>
  <c r="M663"/>
  <c r="N663"/>
  <c r="O663"/>
  <c r="Z663"/>
  <c r="AD663" s="1"/>
  <c r="AH663"/>
  <c r="AI663"/>
  <c r="M664"/>
  <c r="N664"/>
  <c r="O664"/>
  <c r="Z664"/>
  <c r="AD664" s="1"/>
  <c r="AH664"/>
  <c r="AI664"/>
  <c r="M665"/>
  <c r="N665"/>
  <c r="O665"/>
  <c r="Z665"/>
  <c r="AD665" s="1"/>
  <c r="AH665"/>
  <c r="AI665"/>
  <c r="M666"/>
  <c r="N666"/>
  <c r="O666"/>
  <c r="Z666"/>
  <c r="AD666" s="1"/>
  <c r="AH666"/>
  <c r="AI666"/>
  <c r="M667"/>
  <c r="N667"/>
  <c r="O667"/>
  <c r="Z667"/>
  <c r="AD667" s="1"/>
  <c r="AH667"/>
  <c r="AI667"/>
  <c r="M668"/>
  <c r="N668"/>
  <c r="O668"/>
  <c r="Z668"/>
  <c r="AD668" s="1"/>
  <c r="AH668"/>
  <c r="AI668"/>
  <c r="M669"/>
  <c r="N669"/>
  <c r="O669"/>
  <c r="Z669"/>
  <c r="AD669" s="1"/>
  <c r="AH669"/>
  <c r="AI669"/>
  <c r="M670"/>
  <c r="N670"/>
  <c r="O670"/>
  <c r="Z670"/>
  <c r="AD670" s="1"/>
  <c r="AH670"/>
  <c r="AI670"/>
  <c r="M671"/>
  <c r="N671"/>
  <c r="O671"/>
  <c r="Z671"/>
  <c r="AD671" s="1"/>
  <c r="AH671"/>
  <c r="AI671"/>
  <c r="M672"/>
  <c r="N672"/>
  <c r="O672"/>
  <c r="Z672"/>
  <c r="AD672" s="1"/>
  <c r="AH672"/>
  <c r="AI672"/>
  <c r="M673"/>
  <c r="N673"/>
  <c r="O673"/>
  <c r="Z673"/>
  <c r="AD673" s="1"/>
  <c r="AH673"/>
  <c r="AI673"/>
  <c r="M674"/>
  <c r="N674"/>
  <c r="O674"/>
  <c r="Z674"/>
  <c r="AD674" s="1"/>
  <c r="AH674"/>
  <c r="AI674"/>
  <c r="M675"/>
  <c r="N675"/>
  <c r="O675"/>
  <c r="Z675"/>
  <c r="AD675" s="1"/>
  <c r="AH675"/>
  <c r="AI675"/>
  <c r="M676"/>
  <c r="N676"/>
  <c r="O676"/>
  <c r="Z676"/>
  <c r="AD676" s="1"/>
  <c r="AH676"/>
  <c r="AI676"/>
  <c r="M677"/>
  <c r="N677"/>
  <c r="O677"/>
  <c r="Z677"/>
  <c r="AD677" s="1"/>
  <c r="AH677"/>
  <c r="AI677"/>
  <c r="M678"/>
  <c r="N678"/>
  <c r="O678"/>
  <c r="Z678"/>
  <c r="AD678" s="1"/>
  <c r="AH678"/>
  <c r="AI678"/>
  <c r="M679"/>
  <c r="N679"/>
  <c r="O679"/>
  <c r="Z679"/>
  <c r="AD679" s="1"/>
  <c r="AH679"/>
  <c r="AI679"/>
  <c r="M680"/>
  <c r="N680"/>
  <c r="O680"/>
  <c r="Z680"/>
  <c r="AD680" s="1"/>
  <c r="AH680"/>
  <c r="AI680"/>
  <c r="M681"/>
  <c r="N681"/>
  <c r="O681"/>
  <c r="Z681"/>
  <c r="AD681" s="1"/>
  <c r="AH681"/>
  <c r="AI681"/>
  <c r="M682"/>
  <c r="N682"/>
  <c r="O682"/>
  <c r="Z682"/>
  <c r="AD682" s="1"/>
  <c r="AH682"/>
  <c r="AI682"/>
  <c r="M683"/>
  <c r="N683"/>
  <c r="O683"/>
  <c r="Z683"/>
  <c r="AD683" s="1"/>
  <c r="AH683"/>
  <c r="AI683"/>
  <c r="M684"/>
  <c r="N684"/>
  <c r="O684"/>
  <c r="Z684"/>
  <c r="AD684" s="1"/>
  <c r="AH684"/>
  <c r="AI684"/>
  <c r="M685"/>
  <c r="N685"/>
  <c r="O685"/>
  <c r="Z685"/>
  <c r="AD685" s="1"/>
  <c r="AH685"/>
  <c r="AI685"/>
  <c r="M686"/>
  <c r="N686"/>
  <c r="O686"/>
  <c r="Z686"/>
  <c r="AD686" s="1"/>
  <c r="AH686"/>
  <c r="AI686"/>
  <c r="M687"/>
  <c r="N687"/>
  <c r="O687"/>
  <c r="Z687"/>
  <c r="AD687" s="1"/>
  <c r="AH687"/>
  <c r="AI687"/>
  <c r="M688"/>
  <c r="N688"/>
  <c r="O688"/>
  <c r="Z688"/>
  <c r="AD688" s="1"/>
  <c r="AH688"/>
  <c r="AI688"/>
  <c r="M689"/>
  <c r="N689"/>
  <c r="O689"/>
  <c r="Z689"/>
  <c r="AD689" s="1"/>
  <c r="AH689"/>
  <c r="AI689"/>
  <c r="M690"/>
  <c r="N690"/>
  <c r="O690"/>
  <c r="Z690"/>
  <c r="AD690" s="1"/>
  <c r="AH690"/>
  <c r="AI690"/>
  <c r="M691"/>
  <c r="N691"/>
  <c r="O691"/>
  <c r="Z691"/>
  <c r="AD691" s="1"/>
  <c r="AH691"/>
  <c r="AI691"/>
  <c r="M692"/>
  <c r="N692"/>
  <c r="O692"/>
  <c r="Z692"/>
  <c r="AD692" s="1"/>
  <c r="AH692"/>
  <c r="AI692"/>
  <c r="M693"/>
  <c r="N693"/>
  <c r="O693"/>
  <c r="Z693"/>
  <c r="AD693" s="1"/>
  <c r="AH693"/>
  <c r="AI693"/>
  <c r="M694"/>
  <c r="N694"/>
  <c r="O694"/>
  <c r="Z694"/>
  <c r="AD694" s="1"/>
  <c r="AH694"/>
  <c r="AI694"/>
  <c r="M695"/>
  <c r="N695"/>
  <c r="O695"/>
  <c r="Z695"/>
  <c r="AD695" s="1"/>
  <c r="AH695"/>
  <c r="AI695"/>
  <c r="M696"/>
  <c r="N696"/>
  <c r="O696"/>
  <c r="Z696"/>
  <c r="AD696" s="1"/>
  <c r="AH696"/>
  <c r="AI696"/>
  <c r="M697"/>
  <c r="N697"/>
  <c r="O697"/>
  <c r="Z697"/>
  <c r="AD697" s="1"/>
  <c r="AH697"/>
  <c r="AI697"/>
  <c r="M698"/>
  <c r="N698"/>
  <c r="O698"/>
  <c r="Z698"/>
  <c r="AD698" s="1"/>
  <c r="AH698"/>
  <c r="AI698"/>
  <c r="M699"/>
  <c r="N699"/>
  <c r="O699"/>
  <c r="Z699"/>
  <c r="AD699" s="1"/>
  <c r="AH699"/>
  <c r="AI699"/>
  <c r="M700"/>
  <c r="N700"/>
  <c r="O700"/>
  <c r="Z700"/>
  <c r="AD700" s="1"/>
  <c r="AH700"/>
  <c r="AI700"/>
  <c r="M701"/>
  <c r="N701"/>
  <c r="O701"/>
  <c r="Z701"/>
  <c r="AD701" s="1"/>
  <c r="AH701"/>
  <c r="AI701"/>
  <c r="M702"/>
  <c r="N702"/>
  <c r="O702"/>
  <c r="Z702"/>
  <c r="AD702" s="1"/>
  <c r="AH702"/>
  <c r="AI702"/>
  <c r="M703"/>
  <c r="N703"/>
  <c r="O703"/>
  <c r="Z703"/>
  <c r="AD703" s="1"/>
  <c r="AH703"/>
  <c r="AI703"/>
  <c r="M704"/>
  <c r="N704"/>
  <c r="O704"/>
  <c r="Z704"/>
  <c r="AD704" s="1"/>
  <c r="AH704"/>
  <c r="AI704"/>
  <c r="M705"/>
  <c r="N705"/>
  <c r="O705"/>
  <c r="Z705"/>
  <c r="AD705" s="1"/>
  <c r="AH705"/>
  <c r="AI705"/>
  <c r="M706"/>
  <c r="N706"/>
  <c r="O706"/>
  <c r="Z706"/>
  <c r="AD706" s="1"/>
  <c r="AH706"/>
  <c r="AI706"/>
  <c r="M707"/>
  <c r="N707"/>
  <c r="O707"/>
  <c r="Z707"/>
  <c r="AD707" s="1"/>
  <c r="AH707"/>
  <c r="AI707"/>
  <c r="M708"/>
  <c r="N708"/>
  <c r="O708"/>
  <c r="Z708"/>
  <c r="AD708" s="1"/>
  <c r="AH708"/>
  <c r="AI708"/>
  <c r="M709"/>
  <c r="N709"/>
  <c r="O709"/>
  <c r="Z709"/>
  <c r="AD709" s="1"/>
  <c r="AH709"/>
  <c r="AI709"/>
  <c r="M710"/>
  <c r="N710"/>
  <c r="O710"/>
  <c r="Z710"/>
  <c r="AD710" s="1"/>
  <c r="AH710"/>
  <c r="AI710"/>
  <c r="M711"/>
  <c r="N711"/>
  <c r="O711"/>
  <c r="Z711"/>
  <c r="AD711" s="1"/>
  <c r="AH711"/>
  <c r="AI711"/>
  <c r="M712"/>
  <c r="N712"/>
  <c r="O712"/>
  <c r="Z712"/>
  <c r="AD712" s="1"/>
  <c r="AH712"/>
  <c r="AI712"/>
  <c r="M713"/>
  <c r="N713"/>
  <c r="O713"/>
  <c r="Z713"/>
  <c r="AD713" s="1"/>
  <c r="AH713"/>
  <c r="AI713"/>
  <c r="M714"/>
  <c r="N714"/>
  <c r="O714"/>
  <c r="Z714"/>
  <c r="AD714" s="1"/>
  <c r="AH714"/>
  <c r="AI714"/>
  <c r="M715"/>
  <c r="N715"/>
  <c r="O715"/>
  <c r="Z715"/>
  <c r="AD715" s="1"/>
  <c r="AH715"/>
  <c r="AI715"/>
  <c r="M716"/>
  <c r="N716"/>
  <c r="O716"/>
  <c r="Z716"/>
  <c r="AD716" s="1"/>
  <c r="AH716"/>
  <c r="AI716"/>
  <c r="M717"/>
  <c r="N717"/>
  <c r="O717"/>
  <c r="Z717"/>
  <c r="AD717" s="1"/>
  <c r="AH717"/>
  <c r="AI717"/>
  <c r="M718"/>
  <c r="N718"/>
  <c r="O718"/>
  <c r="Z718"/>
  <c r="AD718" s="1"/>
  <c r="AH718"/>
  <c r="AI718"/>
  <c r="M719"/>
  <c r="N719"/>
  <c r="O719"/>
  <c r="Z719"/>
  <c r="AD719" s="1"/>
  <c r="AH719"/>
  <c r="AI719"/>
  <c r="M720"/>
  <c r="N720"/>
  <c r="O720"/>
  <c r="Z720"/>
  <c r="AD720" s="1"/>
  <c r="AH720"/>
  <c r="AI720"/>
  <c r="M721"/>
  <c r="N721"/>
  <c r="O721"/>
  <c r="Z721"/>
  <c r="AD721" s="1"/>
  <c r="AH721"/>
  <c r="AI721"/>
  <c r="M722"/>
  <c r="N722"/>
  <c r="O722"/>
  <c r="Z722"/>
  <c r="AD722" s="1"/>
  <c r="AH722"/>
  <c r="AI722"/>
  <c r="M723"/>
  <c r="N723"/>
  <c r="O723"/>
  <c r="Z723"/>
  <c r="AD723" s="1"/>
  <c r="AH723"/>
  <c r="AI723"/>
  <c r="M724"/>
  <c r="N724"/>
  <c r="O724"/>
  <c r="Z724"/>
  <c r="AD724" s="1"/>
  <c r="AH724"/>
  <c r="AI724"/>
  <c r="M725"/>
  <c r="N725"/>
  <c r="O725"/>
  <c r="Z725"/>
  <c r="AD725" s="1"/>
  <c r="AH725"/>
  <c r="AI725"/>
  <c r="M726"/>
  <c r="N726"/>
  <c r="O726"/>
  <c r="Z726"/>
  <c r="AD726" s="1"/>
  <c r="AH726"/>
  <c r="AI726"/>
  <c r="M727"/>
  <c r="N727"/>
  <c r="O727"/>
  <c r="Z727"/>
  <c r="AD727" s="1"/>
  <c r="AH727"/>
  <c r="AI727"/>
  <c r="M728"/>
  <c r="N728"/>
  <c r="O728"/>
  <c r="Z728"/>
  <c r="AD728" s="1"/>
  <c r="AH728"/>
  <c r="AI728"/>
  <c r="M729"/>
  <c r="N729"/>
  <c r="O729"/>
  <c r="Z729"/>
  <c r="AD729" s="1"/>
  <c r="AH729"/>
  <c r="AI729"/>
  <c r="M730"/>
  <c r="N730"/>
  <c r="O730"/>
  <c r="Z730"/>
  <c r="AD730" s="1"/>
  <c r="AH730"/>
  <c r="AI730"/>
  <c r="M731"/>
  <c r="N731"/>
  <c r="O731"/>
  <c r="Z731"/>
  <c r="AD731" s="1"/>
  <c r="AH731"/>
  <c r="AI731"/>
  <c r="M732"/>
  <c r="N732"/>
  <c r="O732"/>
  <c r="Z732"/>
  <c r="AD732" s="1"/>
  <c r="AH732"/>
  <c r="AI732"/>
  <c r="M733"/>
  <c r="N733"/>
  <c r="O733"/>
  <c r="Z733"/>
  <c r="AD733" s="1"/>
  <c r="AH733"/>
  <c r="AI733"/>
  <c r="M734"/>
  <c r="N734"/>
  <c r="O734"/>
  <c r="Z734"/>
  <c r="AD734" s="1"/>
  <c r="AH734"/>
  <c r="AI734"/>
  <c r="M735"/>
  <c r="N735"/>
  <c r="O735"/>
  <c r="Z735"/>
  <c r="AD735" s="1"/>
  <c r="AH735"/>
  <c r="AI735"/>
  <c r="M736"/>
  <c r="N736"/>
  <c r="O736"/>
  <c r="Z736"/>
  <c r="AD736" s="1"/>
  <c r="AH736"/>
  <c r="AI736"/>
  <c r="M737"/>
  <c r="N737"/>
  <c r="O737"/>
  <c r="Z737"/>
  <c r="AD737" s="1"/>
  <c r="AH737"/>
  <c r="AI737"/>
  <c r="M738"/>
  <c r="N738"/>
  <c r="O738"/>
  <c r="Z738"/>
  <c r="AD738" s="1"/>
  <c r="AH738"/>
  <c r="AI738"/>
  <c r="M739"/>
  <c r="N739"/>
  <c r="O739"/>
  <c r="Z739"/>
  <c r="AD739" s="1"/>
  <c r="AH739"/>
  <c r="AI739"/>
  <c r="M740"/>
  <c r="N740"/>
  <c r="O740"/>
  <c r="Z740"/>
  <c r="AD740" s="1"/>
  <c r="AH740"/>
  <c r="AI740"/>
  <c r="M741"/>
  <c r="N741"/>
  <c r="O741"/>
  <c r="Z741"/>
  <c r="AD741" s="1"/>
  <c r="AH741"/>
  <c r="AI741"/>
  <c r="M742"/>
  <c r="N742"/>
  <c r="O742"/>
  <c r="Z742"/>
  <c r="AD742" s="1"/>
  <c r="AH742"/>
  <c r="AI742"/>
  <c r="M743"/>
  <c r="N743"/>
  <c r="O743"/>
  <c r="Z743"/>
  <c r="AD743" s="1"/>
  <c r="AH743"/>
  <c r="AI743"/>
  <c r="M744"/>
  <c r="N744"/>
  <c r="O744"/>
  <c r="Z744"/>
  <c r="AD744" s="1"/>
  <c r="AH744"/>
  <c r="AI744"/>
  <c r="M745"/>
  <c r="N745"/>
  <c r="O745"/>
  <c r="Z745"/>
  <c r="AD745" s="1"/>
  <c r="AH745"/>
  <c r="AI745"/>
  <c r="M746"/>
  <c r="N746"/>
  <c r="O746"/>
  <c r="Z746"/>
  <c r="AD746" s="1"/>
  <c r="AH746"/>
  <c r="AI746"/>
  <c r="M747"/>
  <c r="N747"/>
  <c r="O747"/>
  <c r="Z747"/>
  <c r="AD747" s="1"/>
  <c r="AH747"/>
  <c r="AI747"/>
  <c r="M748"/>
  <c r="N748"/>
  <c r="O748"/>
  <c r="Z748"/>
  <c r="AD748" s="1"/>
  <c r="AH748"/>
  <c r="AI748"/>
  <c r="M749"/>
  <c r="N749"/>
  <c r="O749"/>
  <c r="Z749"/>
  <c r="AD749" s="1"/>
  <c r="AH749"/>
  <c r="AI749"/>
  <c r="M750"/>
  <c r="N750"/>
  <c r="O750"/>
  <c r="Z750"/>
  <c r="AD750" s="1"/>
  <c r="AH750"/>
  <c r="AI750"/>
  <c r="M751"/>
  <c r="N751"/>
  <c r="O751"/>
  <c r="Z751"/>
  <c r="AD751" s="1"/>
  <c r="AH751"/>
  <c r="AI751"/>
  <c r="M752"/>
  <c r="N752"/>
  <c r="O752"/>
  <c r="Z752"/>
  <c r="AD752" s="1"/>
  <c r="AH752"/>
  <c r="AI752"/>
  <c r="M753"/>
  <c r="N753"/>
  <c r="O753"/>
  <c r="Z753"/>
  <c r="AD753" s="1"/>
  <c r="AH753"/>
  <c r="AI753"/>
  <c r="M754"/>
  <c r="N754"/>
  <c r="O754"/>
  <c r="Z754"/>
  <c r="AD754" s="1"/>
  <c r="AH754"/>
  <c r="AI754"/>
  <c r="M755"/>
  <c r="N755"/>
  <c r="O755"/>
  <c r="Z755"/>
  <c r="AD755" s="1"/>
  <c r="AH755"/>
  <c r="AI755"/>
  <c r="M756"/>
  <c r="N756"/>
  <c r="O756"/>
  <c r="Z756"/>
  <c r="AD756" s="1"/>
  <c r="AH756"/>
  <c r="AI756"/>
  <c r="M757"/>
  <c r="N757"/>
  <c r="O757"/>
  <c r="Z757"/>
  <c r="AD757" s="1"/>
  <c r="AH757"/>
  <c r="AI757"/>
  <c r="M758"/>
  <c r="N758"/>
  <c r="O758"/>
  <c r="Z758"/>
  <c r="AD758" s="1"/>
  <c r="AH758"/>
  <c r="AI758"/>
  <c r="M759"/>
  <c r="N759"/>
  <c r="O759"/>
  <c r="Z759"/>
  <c r="AD759" s="1"/>
  <c r="AH759"/>
  <c r="AI759"/>
  <c r="M760"/>
  <c r="N760"/>
  <c r="O760"/>
  <c r="Z760"/>
  <c r="AD760" s="1"/>
  <c r="AH760"/>
  <c r="AI760"/>
  <c r="M761"/>
  <c r="N761"/>
  <c r="O761"/>
  <c r="Z761"/>
  <c r="AD761" s="1"/>
  <c r="AH761"/>
  <c r="AI761"/>
  <c r="M762"/>
  <c r="N762"/>
  <c r="O762"/>
  <c r="Z762"/>
  <c r="AD762" s="1"/>
  <c r="AH762"/>
  <c r="AI762"/>
  <c r="M763"/>
  <c r="N763"/>
  <c r="O763"/>
  <c r="Z763"/>
  <c r="AD763" s="1"/>
  <c r="AH763"/>
  <c r="AI763"/>
  <c r="M764"/>
  <c r="N764"/>
  <c r="O764"/>
  <c r="Z764"/>
  <c r="AD764" s="1"/>
  <c r="AH764"/>
  <c r="AI764"/>
  <c r="M765"/>
  <c r="N765"/>
  <c r="O765"/>
  <c r="Z765"/>
  <c r="AD765" s="1"/>
  <c r="AH765"/>
  <c r="AI765"/>
  <c r="M766"/>
  <c r="N766"/>
  <c r="O766"/>
  <c r="Z766"/>
  <c r="AD766" s="1"/>
  <c r="AH766"/>
  <c r="AI766"/>
  <c r="M767"/>
  <c r="N767"/>
  <c r="O767"/>
  <c r="Z767"/>
  <c r="AD767" s="1"/>
  <c r="AH767"/>
  <c r="AI767"/>
  <c r="M768"/>
  <c r="N768"/>
  <c r="O768"/>
  <c r="Z768"/>
  <c r="AD768" s="1"/>
  <c r="AH768"/>
  <c r="AI768"/>
  <c r="M769"/>
  <c r="N769"/>
  <c r="O769"/>
  <c r="Z769"/>
  <c r="AD769" s="1"/>
  <c r="AH769"/>
  <c r="AI769"/>
  <c r="M770"/>
  <c r="N770"/>
  <c r="O770"/>
  <c r="Z770"/>
  <c r="AD770" s="1"/>
  <c r="AH770"/>
  <c r="AI770"/>
  <c r="M771"/>
  <c r="N771"/>
  <c r="O771"/>
  <c r="Z771"/>
  <c r="AD771" s="1"/>
  <c r="AH771"/>
  <c r="AI771"/>
  <c r="M772"/>
  <c r="N772"/>
  <c r="O772"/>
  <c r="Z772"/>
  <c r="AD772" s="1"/>
  <c r="AH772"/>
  <c r="AI772"/>
  <c r="M773"/>
  <c r="N773"/>
  <c r="O773"/>
  <c r="Z773"/>
  <c r="AD773" s="1"/>
  <c r="AH773"/>
  <c r="AI773"/>
  <c r="M774"/>
  <c r="N774"/>
  <c r="O774"/>
  <c r="Z774"/>
  <c r="AD774" s="1"/>
  <c r="AH774"/>
  <c r="AI774"/>
  <c r="M775"/>
  <c r="N775"/>
  <c r="O775"/>
  <c r="Z775"/>
  <c r="AD775" s="1"/>
  <c r="AH775"/>
  <c r="AI775"/>
  <c r="M776"/>
  <c r="N776"/>
  <c r="O776"/>
  <c r="Z776"/>
  <c r="AD776" s="1"/>
  <c r="AH776"/>
  <c r="AI776"/>
  <c r="M777"/>
  <c r="N777"/>
  <c r="O777"/>
  <c r="Z777"/>
  <c r="AD777" s="1"/>
  <c r="AH777"/>
  <c r="AI777"/>
  <c r="M778"/>
  <c r="N778"/>
  <c r="O778"/>
  <c r="Z778"/>
  <c r="AD778" s="1"/>
  <c r="AH778"/>
  <c r="AI778"/>
  <c r="M779"/>
  <c r="N779"/>
  <c r="O779"/>
  <c r="Z779"/>
  <c r="AD779" s="1"/>
  <c r="AH779"/>
  <c r="AI779"/>
  <c r="M780"/>
  <c r="N780"/>
  <c r="O780"/>
  <c r="Z780"/>
  <c r="AD780" s="1"/>
  <c r="AH780"/>
  <c r="AI780"/>
  <c r="M781"/>
  <c r="N781"/>
  <c r="O781"/>
  <c r="Z781"/>
  <c r="AD781" s="1"/>
  <c r="AH781"/>
  <c r="AI781"/>
  <c r="M782"/>
  <c r="N782"/>
  <c r="O782"/>
  <c r="Z782"/>
  <c r="AD782" s="1"/>
  <c r="AH782"/>
  <c r="AI782"/>
  <c r="M783"/>
  <c r="N783"/>
  <c r="O783"/>
  <c r="Z783"/>
  <c r="AD783" s="1"/>
  <c r="AH783"/>
  <c r="AI783"/>
  <c r="M784"/>
  <c r="N784"/>
  <c r="O784"/>
  <c r="Z784"/>
  <c r="AD784" s="1"/>
  <c r="AH784"/>
  <c r="AI784"/>
  <c r="M785"/>
  <c r="N785"/>
  <c r="O785"/>
  <c r="Z785"/>
  <c r="AD785" s="1"/>
  <c r="AH785"/>
  <c r="AI785"/>
  <c r="M786"/>
  <c r="N786"/>
  <c r="O786"/>
  <c r="Z786"/>
  <c r="AD786" s="1"/>
  <c r="AH786"/>
  <c r="AI786"/>
  <c r="M787"/>
  <c r="N787"/>
  <c r="O787"/>
  <c r="Z787"/>
  <c r="AD787" s="1"/>
  <c r="AH787"/>
  <c r="AI787"/>
  <c r="M788"/>
  <c r="N788"/>
  <c r="O788"/>
  <c r="Z788"/>
  <c r="AD788" s="1"/>
  <c r="AH788"/>
  <c r="AI788"/>
  <c r="M789"/>
  <c r="N789"/>
  <c r="O789"/>
  <c r="Z789"/>
  <c r="AD789" s="1"/>
  <c r="M790"/>
  <c r="N790"/>
  <c r="O790"/>
  <c r="Z790"/>
  <c r="AD790" s="1"/>
  <c r="AH790"/>
  <c r="AI790"/>
  <c r="M791"/>
  <c r="N791"/>
  <c r="O791"/>
  <c r="Z791"/>
  <c r="AD791" s="1"/>
  <c r="AH791"/>
  <c r="AI791"/>
  <c r="M792"/>
  <c r="N792"/>
  <c r="O792"/>
  <c r="Z792"/>
  <c r="AD792" s="1"/>
  <c r="AH792"/>
  <c r="AI792"/>
  <c r="M793"/>
  <c r="N793"/>
  <c r="O793"/>
  <c r="Z793"/>
  <c r="AD793" s="1"/>
  <c r="AH793"/>
  <c r="AI793"/>
  <c r="M794"/>
  <c r="N794"/>
  <c r="O794"/>
  <c r="Z794"/>
  <c r="AD794" s="1"/>
  <c r="AH794"/>
  <c r="AI794"/>
  <c r="M795"/>
  <c r="N795"/>
  <c r="O795"/>
  <c r="Z795"/>
  <c r="AD795" s="1"/>
  <c r="AH795"/>
  <c r="AI795"/>
  <c r="M796"/>
  <c r="N796"/>
  <c r="O796"/>
  <c r="Z796"/>
  <c r="AD796" s="1"/>
  <c r="AH796"/>
  <c r="AI796"/>
  <c r="M797"/>
  <c r="N797"/>
  <c r="O797"/>
  <c r="Z797"/>
  <c r="AD797" s="1"/>
  <c r="AH797"/>
  <c r="AI797"/>
  <c r="D105" i="8"/>
  <c r="E105"/>
  <c r="E118" s="1"/>
  <c r="F105"/>
  <c r="G105"/>
  <c r="G118" s="1"/>
  <c r="H105"/>
  <c r="I105"/>
  <c r="I118" s="1"/>
  <c r="M105"/>
  <c r="N105"/>
  <c r="N118" s="1"/>
  <c r="O105"/>
  <c r="P105"/>
  <c r="P118" s="1"/>
  <c r="Q105"/>
  <c r="R105"/>
  <c r="R118" s="1"/>
  <c r="V105"/>
  <c r="W105"/>
  <c r="W118" s="1"/>
  <c r="W139" s="1"/>
  <c r="W161" s="1"/>
  <c r="X105"/>
  <c r="Y105"/>
  <c r="Y118" s="1"/>
  <c r="Y139" s="1"/>
  <c r="Y161" s="1"/>
  <c r="Z105"/>
  <c r="AA105"/>
  <c r="AA118" s="1"/>
  <c r="AA139" s="1"/>
  <c r="AA161" s="1"/>
  <c r="AE105"/>
  <c r="AF105"/>
  <c r="AF118" s="1"/>
  <c r="AF139" s="1"/>
  <c r="AF161" s="1"/>
  <c r="AG105"/>
  <c r="AH105"/>
  <c r="AH118" s="1"/>
  <c r="AH139" s="1"/>
  <c r="AH161" s="1"/>
  <c r="AI105"/>
  <c r="AJ105"/>
  <c r="AJ118" s="1"/>
  <c r="AJ139" s="1"/>
  <c r="AJ161" s="1"/>
  <c r="AN105"/>
  <c r="AO105"/>
  <c r="AO118" s="1"/>
  <c r="AP105"/>
  <c r="AQ105"/>
  <c r="AQ118" s="1"/>
  <c r="AR105"/>
  <c r="AS105"/>
  <c r="AS118" s="1"/>
  <c r="BF155"/>
  <c r="BY155"/>
  <c r="CR155"/>
  <c r="DK155"/>
  <c r="EC155"/>
  <c r="EU155"/>
  <c r="BP157"/>
  <c r="CI157" s="1"/>
  <c r="DB157" s="1"/>
  <c r="BQ157"/>
  <c r="CJ157" s="1"/>
  <c r="DC157" s="1"/>
  <c r="BR157"/>
  <c r="CK157" s="1"/>
  <c r="DD157" s="1"/>
  <c r="BS157"/>
  <c r="CL157" s="1"/>
  <c r="DE157" s="1"/>
  <c r="BT157"/>
  <c r="CM157" s="1"/>
  <c r="DF157" s="1"/>
  <c r="BU157"/>
  <c r="CN157" s="1"/>
  <c r="DG157" s="1"/>
  <c r="CP157"/>
  <c r="CP160" s="1"/>
  <c r="W70" i="3"/>
  <c r="W71"/>
  <c r="W72"/>
  <c r="W74"/>
  <c r="W75"/>
  <c r="W82" s="1"/>
  <c r="W76"/>
  <c r="W83" s="1"/>
  <c r="W77"/>
  <c r="W84" s="1"/>
  <c r="W92"/>
  <c r="W93"/>
  <c r="W94"/>
  <c r="W96"/>
  <c r="W97"/>
  <c r="W104" s="1"/>
  <c r="W98"/>
  <c r="W105" s="1"/>
  <c r="W99"/>
  <c r="W106" s="1"/>
  <c r="W69"/>
  <c r="W91"/>
  <c r="W101" s="1"/>
  <c r="DG161" i="8" l="1"/>
  <c r="FJ161" s="1"/>
  <c r="DE161"/>
  <c r="FH161" s="1"/>
  <c r="DD161"/>
  <c r="FG161" s="1"/>
  <c r="DA161"/>
  <c r="FD161" s="1"/>
  <c r="CY161"/>
  <c r="FB161" s="1"/>
  <c r="CX161"/>
  <c r="FA161" s="1"/>
  <c r="CU161"/>
  <c r="EX161" s="1"/>
  <c r="CS161"/>
  <c r="EV161" s="1"/>
  <c r="CR161"/>
  <c r="EU161" s="1"/>
  <c r="CN161"/>
  <c r="ER161" s="1"/>
  <c r="CL161"/>
  <c r="EP161" s="1"/>
  <c r="CK161"/>
  <c r="EO161" s="1"/>
  <c r="CH161"/>
  <c r="EL161" s="1"/>
  <c r="CF161"/>
  <c r="EJ161" s="1"/>
  <c r="CE161"/>
  <c r="EI161" s="1"/>
  <c r="CB161"/>
  <c r="EF161" s="1"/>
  <c r="BZ161"/>
  <c r="ED161" s="1"/>
  <c r="BY161"/>
  <c r="EC161" s="1"/>
  <c r="AB88" i="3"/>
  <c r="W79"/>
  <c r="EU160" i="8"/>
  <c r="EV155"/>
  <c r="EC160"/>
  <c r="ED155"/>
  <c r="DK160"/>
  <c r="DL155"/>
  <c r="CR160"/>
  <c r="CS155"/>
  <c r="BY160"/>
  <c r="BZ155"/>
  <c r="BF160"/>
  <c r="BG155"/>
  <c r="AF797" i="5"/>
  <c r="AL797" s="1"/>
  <c r="AE797"/>
  <c r="AK797" s="1"/>
  <c r="AF796"/>
  <c r="AL796" s="1"/>
  <c r="AE796"/>
  <c r="AK796" s="1"/>
  <c r="AF795"/>
  <c r="AL795" s="1"/>
  <c r="AE795"/>
  <c r="AK795" s="1"/>
  <c r="AF794"/>
  <c r="AL794" s="1"/>
  <c r="AE794"/>
  <c r="AK794" s="1"/>
  <c r="AF793"/>
  <c r="AL793" s="1"/>
  <c r="AE793"/>
  <c r="AK793" s="1"/>
  <c r="AF792"/>
  <c r="AL792" s="1"/>
  <c r="AE792"/>
  <c r="AK792" s="1"/>
  <c r="AF791"/>
  <c r="AL791" s="1"/>
  <c r="AE791"/>
  <c r="AK791" s="1"/>
  <c r="AF790"/>
  <c r="AL790" s="1"/>
  <c r="AE790"/>
  <c r="AK790" s="1"/>
  <c r="AF789"/>
  <c r="AL789" s="1"/>
  <c r="AE789"/>
  <c r="AK789" s="1"/>
  <c r="AF788"/>
  <c r="AL788" s="1"/>
  <c r="AE788"/>
  <c r="AK788" s="1"/>
  <c r="AF787"/>
  <c r="AL787" s="1"/>
  <c r="AE787"/>
  <c r="AK787" s="1"/>
  <c r="AF786"/>
  <c r="AL786" s="1"/>
  <c r="AE786"/>
  <c r="AK786" s="1"/>
  <c r="AF785"/>
  <c r="AL785" s="1"/>
  <c r="AE785"/>
  <c r="AK785" s="1"/>
  <c r="AF784"/>
  <c r="AL784" s="1"/>
  <c r="AE784"/>
  <c r="AK784" s="1"/>
  <c r="AF783"/>
  <c r="AL783" s="1"/>
  <c r="AE783"/>
  <c r="AK783" s="1"/>
  <c r="AF782"/>
  <c r="AL782" s="1"/>
  <c r="AE782"/>
  <c r="AK782" s="1"/>
  <c r="AF781"/>
  <c r="AL781" s="1"/>
  <c r="AE781"/>
  <c r="AK781" s="1"/>
  <c r="AF780"/>
  <c r="AL780" s="1"/>
  <c r="AE780"/>
  <c r="AK780" s="1"/>
  <c r="AF779"/>
  <c r="AL779" s="1"/>
  <c r="AE779"/>
  <c r="AK779" s="1"/>
  <c r="AF778"/>
  <c r="AL778" s="1"/>
  <c r="AE778"/>
  <c r="AK778" s="1"/>
  <c r="AF777"/>
  <c r="AL777" s="1"/>
  <c r="AE777"/>
  <c r="AK777" s="1"/>
  <c r="AF776"/>
  <c r="AL776" s="1"/>
  <c r="AE776"/>
  <c r="AK776" s="1"/>
  <c r="AF775"/>
  <c r="AL775" s="1"/>
  <c r="AE775"/>
  <c r="AK775" s="1"/>
  <c r="AF774"/>
  <c r="AL774" s="1"/>
  <c r="AE774"/>
  <c r="AK774" s="1"/>
  <c r="AF773"/>
  <c r="AL773" s="1"/>
  <c r="AE773"/>
  <c r="AK773" s="1"/>
  <c r="AF772"/>
  <c r="AL772" s="1"/>
  <c r="AE772"/>
  <c r="AK772" s="1"/>
  <c r="AF771"/>
  <c r="AL771" s="1"/>
  <c r="AE771"/>
  <c r="AK771" s="1"/>
  <c r="AF770"/>
  <c r="AL770" s="1"/>
  <c r="AE770"/>
  <c r="AK770" s="1"/>
  <c r="AF769"/>
  <c r="AL769" s="1"/>
  <c r="AE769"/>
  <c r="AK769" s="1"/>
  <c r="AF768"/>
  <c r="AL768" s="1"/>
  <c r="AE768"/>
  <c r="AK768" s="1"/>
  <c r="AF767"/>
  <c r="AL767" s="1"/>
  <c r="AE767"/>
  <c r="AK767" s="1"/>
  <c r="AF766"/>
  <c r="AL766" s="1"/>
  <c r="AE766"/>
  <c r="AK766" s="1"/>
  <c r="AF765"/>
  <c r="AL765" s="1"/>
  <c r="AE765"/>
  <c r="AK765" s="1"/>
  <c r="AF764"/>
  <c r="AL764" s="1"/>
  <c r="AE764"/>
  <c r="AK764" s="1"/>
  <c r="AF763"/>
  <c r="AL763" s="1"/>
  <c r="AE763"/>
  <c r="AK763" s="1"/>
  <c r="AF762"/>
  <c r="AL762" s="1"/>
  <c r="AE762"/>
  <c r="AK762" s="1"/>
  <c r="AF761"/>
  <c r="AL761" s="1"/>
  <c r="AE761"/>
  <c r="AK761" s="1"/>
  <c r="AF760"/>
  <c r="AL760" s="1"/>
  <c r="AE760"/>
  <c r="AK760" s="1"/>
  <c r="AF759"/>
  <c r="AL759" s="1"/>
  <c r="AE759"/>
  <c r="AK759" s="1"/>
  <c r="AF758"/>
  <c r="AL758" s="1"/>
  <c r="AE758"/>
  <c r="AK758" s="1"/>
  <c r="AF757"/>
  <c r="AL757" s="1"/>
  <c r="AE757"/>
  <c r="AK757" s="1"/>
  <c r="AF756"/>
  <c r="AL756" s="1"/>
  <c r="AE756"/>
  <c r="AK756" s="1"/>
  <c r="AF755"/>
  <c r="AL755" s="1"/>
  <c r="AE755"/>
  <c r="AK755" s="1"/>
  <c r="AF754"/>
  <c r="AL754" s="1"/>
  <c r="AE754"/>
  <c r="AK754" s="1"/>
  <c r="AF753"/>
  <c r="AL753" s="1"/>
  <c r="AE753"/>
  <c r="AK753" s="1"/>
  <c r="AF752"/>
  <c r="AL752" s="1"/>
  <c r="AE752"/>
  <c r="AK752" s="1"/>
  <c r="AF751"/>
  <c r="AL751" s="1"/>
  <c r="AE751"/>
  <c r="AK751" s="1"/>
  <c r="AF750"/>
  <c r="AL750" s="1"/>
  <c r="AE750"/>
  <c r="AK750" s="1"/>
  <c r="AF749"/>
  <c r="AL749" s="1"/>
  <c r="AE749"/>
  <c r="AK749" s="1"/>
  <c r="AF748"/>
  <c r="AL748" s="1"/>
  <c r="AE748"/>
  <c r="AK748" s="1"/>
  <c r="AF747"/>
  <c r="AL747" s="1"/>
  <c r="AE747"/>
  <c r="AK747" s="1"/>
  <c r="AF746"/>
  <c r="AL746" s="1"/>
  <c r="AE746"/>
  <c r="AK746" s="1"/>
  <c r="AF745"/>
  <c r="AL745" s="1"/>
  <c r="AE745"/>
  <c r="AK745" s="1"/>
  <c r="AF744"/>
  <c r="AL744" s="1"/>
  <c r="AE744"/>
  <c r="AK744" s="1"/>
  <c r="AF743"/>
  <c r="AL743" s="1"/>
  <c r="AE743"/>
  <c r="AK743" s="1"/>
  <c r="AF742"/>
  <c r="AL742" s="1"/>
  <c r="AE742"/>
  <c r="AK742" s="1"/>
  <c r="AF741"/>
  <c r="AL741" s="1"/>
  <c r="AE741"/>
  <c r="AK741" s="1"/>
  <c r="AF740"/>
  <c r="AL740" s="1"/>
  <c r="AE740"/>
  <c r="AK740" s="1"/>
  <c r="AF739"/>
  <c r="AL739" s="1"/>
  <c r="AE739"/>
  <c r="AK739" s="1"/>
  <c r="AF738"/>
  <c r="AL738" s="1"/>
  <c r="AE738"/>
  <c r="AK738" s="1"/>
  <c r="AF737"/>
  <c r="AL737" s="1"/>
  <c r="AE737"/>
  <c r="AK737" s="1"/>
  <c r="AF736"/>
  <c r="AL736" s="1"/>
  <c r="AE736"/>
  <c r="AK736" s="1"/>
  <c r="AF735"/>
  <c r="AL735" s="1"/>
  <c r="AE735"/>
  <c r="AK735" s="1"/>
  <c r="AF734"/>
  <c r="AL734" s="1"/>
  <c r="AE734"/>
  <c r="AK734" s="1"/>
  <c r="AF733"/>
  <c r="AL733" s="1"/>
  <c r="AE733"/>
  <c r="AK733" s="1"/>
  <c r="AF732"/>
  <c r="AL732" s="1"/>
  <c r="AE732"/>
  <c r="AK732" s="1"/>
  <c r="AF731"/>
  <c r="AL731" s="1"/>
  <c r="AE731"/>
  <c r="AK731" s="1"/>
  <c r="AF730"/>
  <c r="AL730" s="1"/>
  <c r="AE730"/>
  <c r="AK730" s="1"/>
  <c r="AF729"/>
  <c r="AL729" s="1"/>
  <c r="AE729"/>
  <c r="AK729" s="1"/>
  <c r="AF728"/>
  <c r="AL728" s="1"/>
  <c r="AE728"/>
  <c r="AK728" s="1"/>
  <c r="AF727"/>
  <c r="AL727" s="1"/>
  <c r="AE727"/>
  <c r="AK727" s="1"/>
  <c r="AF726"/>
  <c r="AL726" s="1"/>
  <c r="AE726"/>
  <c r="AK726" s="1"/>
  <c r="AF725"/>
  <c r="AL725" s="1"/>
  <c r="AE725"/>
  <c r="AK725" s="1"/>
  <c r="AF724"/>
  <c r="AL724" s="1"/>
  <c r="AE724"/>
  <c r="AK724" s="1"/>
  <c r="AF723"/>
  <c r="AL723" s="1"/>
  <c r="AE723"/>
  <c r="AK723" s="1"/>
  <c r="AF722"/>
  <c r="AL722" s="1"/>
  <c r="AE722"/>
  <c r="AK722" s="1"/>
  <c r="AF721"/>
  <c r="AL721" s="1"/>
  <c r="AE721"/>
  <c r="AK721" s="1"/>
  <c r="AF720"/>
  <c r="AL720" s="1"/>
  <c r="AE720"/>
  <c r="AK720" s="1"/>
  <c r="AF719"/>
  <c r="AL719" s="1"/>
  <c r="AE719"/>
  <c r="AK719" s="1"/>
  <c r="AF718"/>
  <c r="AL718" s="1"/>
  <c r="AE718"/>
  <c r="AK718" s="1"/>
  <c r="AF717"/>
  <c r="AL717" s="1"/>
  <c r="AE717"/>
  <c r="AK717" s="1"/>
  <c r="AF716"/>
  <c r="AL716" s="1"/>
  <c r="AE716"/>
  <c r="AK716" s="1"/>
  <c r="AF715"/>
  <c r="AL715" s="1"/>
  <c r="AE715"/>
  <c r="AK715" s="1"/>
  <c r="AF714"/>
  <c r="AL714" s="1"/>
  <c r="AE714"/>
  <c r="AK714" s="1"/>
  <c r="AF713"/>
  <c r="AL713" s="1"/>
  <c r="AE713"/>
  <c r="AK713" s="1"/>
  <c r="AF712"/>
  <c r="AL712" s="1"/>
  <c r="AE712"/>
  <c r="AK712" s="1"/>
  <c r="AF711"/>
  <c r="AL711" s="1"/>
  <c r="AE711"/>
  <c r="AK711" s="1"/>
  <c r="AF710"/>
  <c r="AL710" s="1"/>
  <c r="AE710"/>
  <c r="AK710" s="1"/>
  <c r="AF709"/>
  <c r="AL709" s="1"/>
  <c r="AE709"/>
  <c r="AK709" s="1"/>
  <c r="AF708"/>
  <c r="AL708" s="1"/>
  <c r="AE708"/>
  <c r="AK708" s="1"/>
  <c r="AF707"/>
  <c r="AL707" s="1"/>
  <c r="AE707"/>
  <c r="AK707" s="1"/>
  <c r="AF706"/>
  <c r="AL706" s="1"/>
  <c r="AE706"/>
  <c r="AK706" s="1"/>
  <c r="AF705"/>
  <c r="AL705" s="1"/>
  <c r="AE705"/>
  <c r="AK705" s="1"/>
  <c r="AF704"/>
  <c r="AL704" s="1"/>
  <c r="AE704"/>
  <c r="AK704" s="1"/>
  <c r="AF703"/>
  <c r="AL703" s="1"/>
  <c r="AE703"/>
  <c r="AK703" s="1"/>
  <c r="AF702"/>
  <c r="AL702" s="1"/>
  <c r="AE702"/>
  <c r="AK702" s="1"/>
  <c r="AF701"/>
  <c r="AL701" s="1"/>
  <c r="AE701"/>
  <c r="AK701" s="1"/>
  <c r="AF700"/>
  <c r="AL700" s="1"/>
  <c r="AE700"/>
  <c r="AK700" s="1"/>
  <c r="AF699"/>
  <c r="AL699" s="1"/>
  <c r="AE699"/>
  <c r="AK699" s="1"/>
  <c r="AF698"/>
  <c r="AL698" s="1"/>
  <c r="AE698"/>
  <c r="AK698" s="1"/>
  <c r="AF697"/>
  <c r="AL697" s="1"/>
  <c r="AE697"/>
  <c r="AK697" s="1"/>
  <c r="AF696"/>
  <c r="AL696" s="1"/>
  <c r="AE696"/>
  <c r="AK696" s="1"/>
  <c r="AF695"/>
  <c r="AL695" s="1"/>
  <c r="AE695"/>
  <c r="AK695" s="1"/>
  <c r="AF694"/>
  <c r="AL694" s="1"/>
  <c r="AE694"/>
  <c r="AK694" s="1"/>
  <c r="AF693"/>
  <c r="AL693" s="1"/>
  <c r="AE693"/>
  <c r="AK693" s="1"/>
  <c r="AF692"/>
  <c r="AL692" s="1"/>
  <c r="AE692"/>
  <c r="AK692" s="1"/>
  <c r="AF691"/>
  <c r="AL691" s="1"/>
  <c r="AE691"/>
  <c r="AK691" s="1"/>
  <c r="AF690"/>
  <c r="AL690" s="1"/>
  <c r="AE690"/>
  <c r="AK690" s="1"/>
  <c r="AF689"/>
  <c r="AL689" s="1"/>
  <c r="AE689"/>
  <c r="AK689" s="1"/>
  <c r="AF688"/>
  <c r="AL688" s="1"/>
  <c r="AE688"/>
  <c r="AK688" s="1"/>
  <c r="AF687"/>
  <c r="AL687" s="1"/>
  <c r="AE687"/>
  <c r="AK687" s="1"/>
  <c r="AF686"/>
  <c r="AL686" s="1"/>
  <c r="AE686"/>
  <c r="AK686" s="1"/>
  <c r="AF685"/>
  <c r="AL685" s="1"/>
  <c r="AE685"/>
  <c r="AK685" s="1"/>
  <c r="AF684"/>
  <c r="AL684" s="1"/>
  <c r="AE684"/>
  <c r="AK684" s="1"/>
  <c r="AF683"/>
  <c r="AL683" s="1"/>
  <c r="AE683"/>
  <c r="AK683" s="1"/>
  <c r="AF682"/>
  <c r="AL682" s="1"/>
  <c r="AE682"/>
  <c r="AK682" s="1"/>
  <c r="AF681"/>
  <c r="AL681" s="1"/>
  <c r="AE681"/>
  <c r="AK681" s="1"/>
  <c r="AF680"/>
  <c r="AL680" s="1"/>
  <c r="AE680"/>
  <c r="AK680" s="1"/>
  <c r="AF679"/>
  <c r="AL679" s="1"/>
  <c r="AE679"/>
  <c r="AK679" s="1"/>
  <c r="AF678"/>
  <c r="AL678" s="1"/>
  <c r="AE678"/>
  <c r="AK678" s="1"/>
  <c r="AF677"/>
  <c r="AL677" s="1"/>
  <c r="AE677"/>
  <c r="AK677" s="1"/>
  <c r="AF676"/>
  <c r="AL676" s="1"/>
  <c r="AE676"/>
  <c r="AK676" s="1"/>
  <c r="AF675"/>
  <c r="AL675" s="1"/>
  <c r="AE675"/>
  <c r="AK675" s="1"/>
  <c r="AF674"/>
  <c r="AL674" s="1"/>
  <c r="AE674"/>
  <c r="AK674" s="1"/>
  <c r="AF673"/>
  <c r="AL673" s="1"/>
  <c r="AE673"/>
  <c r="AK673" s="1"/>
  <c r="AF672"/>
  <c r="AL672" s="1"/>
  <c r="AE672"/>
  <c r="AK672" s="1"/>
  <c r="AF671"/>
  <c r="AL671" s="1"/>
  <c r="AE671"/>
  <c r="AK671" s="1"/>
  <c r="AF670"/>
  <c r="AL670" s="1"/>
  <c r="AE670"/>
  <c r="AK670" s="1"/>
  <c r="AF669"/>
  <c r="AL669" s="1"/>
  <c r="AE669"/>
  <c r="AK669" s="1"/>
  <c r="AF668"/>
  <c r="AL668" s="1"/>
  <c r="AE668"/>
  <c r="AK668" s="1"/>
  <c r="AF667"/>
  <c r="AL667" s="1"/>
  <c r="AE667"/>
  <c r="AK667" s="1"/>
  <c r="AF666"/>
  <c r="AL666" s="1"/>
  <c r="AE666"/>
  <c r="AK666" s="1"/>
  <c r="AF665"/>
  <c r="AL665" s="1"/>
  <c r="AE665"/>
  <c r="AK665" s="1"/>
  <c r="AF664"/>
  <c r="AL664" s="1"/>
  <c r="AE664"/>
  <c r="AK664" s="1"/>
  <c r="AF663"/>
  <c r="AL663" s="1"/>
  <c r="AE663"/>
  <c r="AK663" s="1"/>
  <c r="AF662"/>
  <c r="AL662" s="1"/>
  <c r="AE662"/>
  <c r="AK662" s="1"/>
  <c r="AF661"/>
  <c r="AL661" s="1"/>
  <c r="AE661"/>
  <c r="AK661" s="1"/>
  <c r="AF660"/>
  <c r="AL660" s="1"/>
  <c r="AE660"/>
  <c r="AK660" s="1"/>
  <c r="AF659"/>
  <c r="AL659" s="1"/>
  <c r="AE659"/>
  <c r="AK659" s="1"/>
  <c r="AF658"/>
  <c r="AL658" s="1"/>
  <c r="AE658"/>
  <c r="AK658" s="1"/>
  <c r="AF657"/>
  <c r="AL657" s="1"/>
  <c r="AE657"/>
  <c r="AK657" s="1"/>
  <c r="AF656"/>
  <c r="AL656" s="1"/>
  <c r="AE656"/>
  <c r="AK656" s="1"/>
  <c r="AF655"/>
  <c r="AL655" s="1"/>
  <c r="AE655"/>
  <c r="AK655" s="1"/>
  <c r="AF654"/>
  <c r="AL654" s="1"/>
  <c r="AE654"/>
  <c r="AK654" s="1"/>
  <c r="AF653"/>
  <c r="AL653" s="1"/>
  <c r="AE653"/>
  <c r="AK653" s="1"/>
  <c r="AF652"/>
  <c r="AL652" s="1"/>
  <c r="AE652"/>
  <c r="AK652" s="1"/>
  <c r="AF651"/>
  <c r="AL651" s="1"/>
  <c r="AE651"/>
  <c r="AK651" s="1"/>
  <c r="AF650"/>
  <c r="AL650" s="1"/>
  <c r="AE650"/>
  <c r="AK650" s="1"/>
  <c r="AF649"/>
  <c r="AL649" s="1"/>
  <c r="AE649"/>
  <c r="AK649" s="1"/>
  <c r="AF648"/>
  <c r="AL648" s="1"/>
  <c r="AE648"/>
  <c r="AK648" s="1"/>
  <c r="AF647"/>
  <c r="AL647" s="1"/>
  <c r="AE647"/>
  <c r="AK647" s="1"/>
  <c r="AF646"/>
  <c r="AL646" s="1"/>
  <c r="AE646"/>
  <c r="AK646" s="1"/>
  <c r="AF645"/>
  <c r="AL645" s="1"/>
  <c r="AE645"/>
  <c r="AK645" s="1"/>
  <c r="AF644"/>
  <c r="AL644" s="1"/>
  <c r="AE644"/>
  <c r="AK644" s="1"/>
  <c r="AF643"/>
  <c r="AL643" s="1"/>
  <c r="AE643"/>
  <c r="AK643" s="1"/>
  <c r="AF642"/>
  <c r="AL642" s="1"/>
  <c r="AE642"/>
  <c r="AK642" s="1"/>
  <c r="AF641"/>
  <c r="AL641" s="1"/>
  <c r="AE641"/>
  <c r="AK641" s="1"/>
  <c r="AF640"/>
  <c r="AL640" s="1"/>
  <c r="AE640"/>
  <c r="AK640" s="1"/>
  <c r="AF639"/>
  <c r="AL639" s="1"/>
  <c r="AE639"/>
  <c r="AK639" s="1"/>
  <c r="AF638"/>
  <c r="AL638" s="1"/>
  <c r="AE638"/>
  <c r="AK638" s="1"/>
  <c r="AF637"/>
  <c r="AL637" s="1"/>
  <c r="AE637"/>
  <c r="AK637" s="1"/>
  <c r="AF636"/>
  <c r="AL636" s="1"/>
  <c r="AE636"/>
  <c r="AK636" s="1"/>
  <c r="AF635"/>
  <c r="AL635" s="1"/>
  <c r="AE635"/>
  <c r="AK635" s="1"/>
  <c r="AF634"/>
  <c r="AL634" s="1"/>
  <c r="AE634"/>
  <c r="AK634" s="1"/>
  <c r="AF633"/>
  <c r="AL633" s="1"/>
  <c r="AE633"/>
  <c r="AK633" s="1"/>
  <c r="AF632"/>
  <c r="AL632" s="1"/>
  <c r="AE632"/>
  <c r="AK632" s="1"/>
  <c r="AF631"/>
  <c r="AL631" s="1"/>
  <c r="AE631"/>
  <c r="AK631" s="1"/>
  <c r="AF630"/>
  <c r="AL630" s="1"/>
  <c r="AE630"/>
  <c r="AK630" s="1"/>
  <c r="W103" i="3"/>
  <c r="W81"/>
  <c r="O110" i="8"/>
  <c r="N110"/>
  <c r="M110"/>
  <c r="O109"/>
  <c r="N109"/>
  <c r="M109"/>
  <c r="O108"/>
  <c r="N108"/>
  <c r="M108"/>
  <c r="O107"/>
  <c r="N107"/>
  <c r="M107"/>
  <c r="O111"/>
  <c r="N111"/>
  <c r="M111"/>
  <c r="AG797" i="5"/>
  <c r="AM797" s="1"/>
  <c r="AG796"/>
  <c r="AM796" s="1"/>
  <c r="AG795"/>
  <c r="AM795" s="1"/>
  <c r="AG794"/>
  <c r="AM794" s="1"/>
  <c r="AG793"/>
  <c r="AM793" s="1"/>
  <c r="AG792"/>
  <c r="AM792" s="1"/>
  <c r="AG791"/>
  <c r="AM791" s="1"/>
  <c r="AG790"/>
  <c r="AM790" s="1"/>
  <c r="AS133" i="8"/>
  <c r="AR133"/>
  <c r="AQ133"/>
  <c r="AP133"/>
  <c r="AO133"/>
  <c r="AN133"/>
  <c r="AJ133"/>
  <c r="AJ154" s="1"/>
  <c r="AJ176" s="1"/>
  <c r="AI133"/>
  <c r="AI154" s="1"/>
  <c r="AI176" s="1"/>
  <c r="AH133"/>
  <c r="AH154" s="1"/>
  <c r="AH176" s="1"/>
  <c r="AG133"/>
  <c r="AG154" s="1"/>
  <c r="AG176" s="1"/>
  <c r="AF133"/>
  <c r="AF154" s="1"/>
  <c r="AF176" s="1"/>
  <c r="AE133"/>
  <c r="AE154" s="1"/>
  <c r="AA133"/>
  <c r="AA154" s="1"/>
  <c r="AA176" s="1"/>
  <c r="Z133"/>
  <c r="Y133"/>
  <c r="X133"/>
  <c r="W133"/>
  <c r="V133"/>
  <c r="V154" s="1"/>
  <c r="R133"/>
  <c r="Q133"/>
  <c r="P133"/>
  <c r="O133"/>
  <c r="N133"/>
  <c r="M133"/>
  <c r="M154" s="1"/>
  <c r="I133"/>
  <c r="H133"/>
  <c r="G133"/>
  <c r="F133"/>
  <c r="E133"/>
  <c r="D133"/>
  <c r="D154" s="1"/>
  <c r="AS132"/>
  <c r="AR132"/>
  <c r="AQ132"/>
  <c r="AP132"/>
  <c r="AO132"/>
  <c r="AN132"/>
  <c r="AJ132"/>
  <c r="AJ153" s="1"/>
  <c r="AJ175" s="1"/>
  <c r="AI132"/>
  <c r="AI153" s="1"/>
  <c r="AI175" s="1"/>
  <c r="AH132"/>
  <c r="AH153" s="1"/>
  <c r="AH175" s="1"/>
  <c r="AG132"/>
  <c r="AF132"/>
  <c r="AF153" s="1"/>
  <c r="AF175" s="1"/>
  <c r="AE132"/>
  <c r="AE153" s="1"/>
  <c r="AA132"/>
  <c r="AA153" s="1"/>
  <c r="AA175" s="1"/>
  <c r="Z132"/>
  <c r="Y132"/>
  <c r="X132"/>
  <c r="W132"/>
  <c r="V132"/>
  <c r="V153" s="1"/>
  <c r="R132"/>
  <c r="R153" s="1"/>
  <c r="R175" s="1"/>
  <c r="Q132"/>
  <c r="Q153" s="1"/>
  <c r="Q175" s="1"/>
  <c r="P132"/>
  <c r="P153" s="1"/>
  <c r="P175" s="1"/>
  <c r="O132"/>
  <c r="O153" s="1"/>
  <c r="O175" s="1"/>
  <c r="N132"/>
  <c r="N153" s="1"/>
  <c r="N175" s="1"/>
  <c r="M132"/>
  <c r="M153" s="1"/>
  <c r="I132"/>
  <c r="H132"/>
  <c r="G132"/>
  <c r="F132"/>
  <c r="E132"/>
  <c r="D132"/>
  <c r="D153" s="1"/>
  <c r="AS131"/>
  <c r="AR131"/>
  <c r="AQ131"/>
  <c r="AP131"/>
  <c r="AO131"/>
  <c r="AN131"/>
  <c r="AJ131"/>
  <c r="AI131"/>
  <c r="AH131"/>
  <c r="AH152" s="1"/>
  <c r="AH174" s="1"/>
  <c r="AG131"/>
  <c r="AF131"/>
  <c r="AE131"/>
  <c r="AE152" s="1"/>
  <c r="AA131"/>
  <c r="Z131"/>
  <c r="Y131"/>
  <c r="Y152" s="1"/>
  <c r="Y174" s="1"/>
  <c r="X131"/>
  <c r="W131"/>
  <c r="V131"/>
  <c r="V152" s="1"/>
  <c r="R131"/>
  <c r="R152" s="1"/>
  <c r="R174" s="1"/>
  <c r="Q131"/>
  <c r="Q152" s="1"/>
  <c r="Q174" s="1"/>
  <c r="P131"/>
  <c r="P152" s="1"/>
  <c r="P174" s="1"/>
  <c r="O131"/>
  <c r="O152" s="1"/>
  <c r="O174" s="1"/>
  <c r="N131"/>
  <c r="N152" s="1"/>
  <c r="N174" s="1"/>
  <c r="M131"/>
  <c r="M152" s="1"/>
  <c r="I131"/>
  <c r="H131"/>
  <c r="G131"/>
  <c r="F131"/>
  <c r="E131"/>
  <c r="D131"/>
  <c r="D152" s="1"/>
  <c r="AS130"/>
  <c r="AR130"/>
  <c r="AQ130"/>
  <c r="AP130"/>
  <c r="AO130"/>
  <c r="AN130"/>
  <c r="AJ130"/>
  <c r="AJ151" s="1"/>
  <c r="AJ173" s="1"/>
  <c r="AI130"/>
  <c r="AI151" s="1"/>
  <c r="AI173" s="1"/>
  <c r="AH130"/>
  <c r="AH151" s="1"/>
  <c r="AH173" s="1"/>
  <c r="AG130"/>
  <c r="AG151" s="1"/>
  <c r="AG173" s="1"/>
  <c r="AF130"/>
  <c r="AF151" s="1"/>
  <c r="AF173" s="1"/>
  <c r="AE130"/>
  <c r="AE151" s="1"/>
  <c r="AA130"/>
  <c r="AA151" s="1"/>
  <c r="AA173" s="1"/>
  <c r="Z130"/>
  <c r="Y130"/>
  <c r="X130"/>
  <c r="W130"/>
  <c r="V130"/>
  <c r="V151" s="1"/>
  <c r="R130"/>
  <c r="Q130"/>
  <c r="P130"/>
  <c r="O130"/>
  <c r="N130"/>
  <c r="M130"/>
  <c r="M151" s="1"/>
  <c r="I130"/>
  <c r="H130"/>
  <c r="G130"/>
  <c r="F130"/>
  <c r="E130"/>
  <c r="D130"/>
  <c r="D151" s="1"/>
  <c r="AS129"/>
  <c r="AR129"/>
  <c r="AQ129"/>
  <c r="AP129"/>
  <c r="AO129"/>
  <c r="AN129"/>
  <c r="AJ129"/>
  <c r="AJ150" s="1"/>
  <c r="AJ172" s="1"/>
  <c r="AI129"/>
  <c r="AI150" s="1"/>
  <c r="AI172" s="1"/>
  <c r="AH129"/>
  <c r="AH150" s="1"/>
  <c r="AH172" s="1"/>
  <c r="AG129"/>
  <c r="AG150" s="1"/>
  <c r="AG172" s="1"/>
  <c r="AF129"/>
  <c r="AF150" s="1"/>
  <c r="AF172" s="1"/>
  <c r="AE129"/>
  <c r="AE150" s="1"/>
  <c r="AA129"/>
  <c r="AA150" s="1"/>
  <c r="AA172" s="1"/>
  <c r="Z129"/>
  <c r="Z150" s="1"/>
  <c r="Z172" s="1"/>
  <c r="Y129"/>
  <c r="Y150" s="1"/>
  <c r="Y172" s="1"/>
  <c r="X129"/>
  <c r="X150" s="1"/>
  <c r="X172" s="1"/>
  <c r="W129"/>
  <c r="W150" s="1"/>
  <c r="W172" s="1"/>
  <c r="V129"/>
  <c r="V150" s="1"/>
  <c r="R129"/>
  <c r="Q129"/>
  <c r="P129"/>
  <c r="O129"/>
  <c r="N129"/>
  <c r="M129"/>
  <c r="M150" s="1"/>
  <c r="I129"/>
  <c r="H129"/>
  <c r="G129"/>
  <c r="F129"/>
  <c r="E129"/>
  <c r="D129"/>
  <c r="D150" s="1"/>
  <c r="AS128"/>
  <c r="AR128"/>
  <c r="AQ128"/>
  <c r="AP128"/>
  <c r="AO128"/>
  <c r="AN128"/>
  <c r="AJ128"/>
  <c r="AJ149" s="1"/>
  <c r="AJ171" s="1"/>
  <c r="AI128"/>
  <c r="AI149" s="1"/>
  <c r="AI171" s="1"/>
  <c r="AH128"/>
  <c r="AH149" s="1"/>
  <c r="AH171" s="1"/>
  <c r="AG128"/>
  <c r="AG149" s="1"/>
  <c r="AG171" s="1"/>
  <c r="AF128"/>
  <c r="AF149" s="1"/>
  <c r="AF171" s="1"/>
  <c r="AE128"/>
  <c r="AE149" s="1"/>
  <c r="AA128"/>
  <c r="AA149" s="1"/>
  <c r="AA171" s="1"/>
  <c r="Z128"/>
  <c r="Z149" s="1"/>
  <c r="Z171" s="1"/>
  <c r="Y128"/>
  <c r="Y149" s="1"/>
  <c r="Y171" s="1"/>
  <c r="X128"/>
  <c r="X149" s="1"/>
  <c r="X171" s="1"/>
  <c r="W128"/>
  <c r="W149" s="1"/>
  <c r="W171" s="1"/>
  <c r="V128"/>
  <c r="V149" s="1"/>
  <c r="R128"/>
  <c r="Q128"/>
  <c r="P128"/>
  <c r="O128"/>
  <c r="N128"/>
  <c r="M128"/>
  <c r="M149" s="1"/>
  <c r="I128"/>
  <c r="H128"/>
  <c r="G128"/>
  <c r="F128"/>
  <c r="E128"/>
  <c r="D128"/>
  <c r="D149" s="1"/>
  <c r="AS127"/>
  <c r="AR127"/>
  <c r="AQ127"/>
  <c r="AP127"/>
  <c r="AO127"/>
  <c r="AN127"/>
  <c r="AJ127"/>
  <c r="AI127"/>
  <c r="AH127"/>
  <c r="AG127"/>
  <c r="AF127"/>
  <c r="AE127"/>
  <c r="AE148" s="1"/>
  <c r="AA127"/>
  <c r="Z127"/>
  <c r="Y127"/>
  <c r="X127"/>
  <c r="W127"/>
  <c r="V127"/>
  <c r="V148" s="1"/>
  <c r="R127"/>
  <c r="R148" s="1"/>
  <c r="R170" s="1"/>
  <c r="Q127"/>
  <c r="Q148" s="1"/>
  <c r="Q170" s="1"/>
  <c r="P127"/>
  <c r="P148" s="1"/>
  <c r="P170" s="1"/>
  <c r="O127"/>
  <c r="O148" s="1"/>
  <c r="O170" s="1"/>
  <c r="N127"/>
  <c r="N148" s="1"/>
  <c r="N170" s="1"/>
  <c r="M127"/>
  <c r="M148" s="1"/>
  <c r="I127"/>
  <c r="H127"/>
  <c r="G127"/>
  <c r="F127"/>
  <c r="E127"/>
  <c r="D127"/>
  <c r="D148" s="1"/>
  <c r="AS126"/>
  <c r="AR126"/>
  <c r="AQ126"/>
  <c r="AP126"/>
  <c r="AO126"/>
  <c r="AN126"/>
  <c r="AJ126"/>
  <c r="AJ147" s="1"/>
  <c r="AJ169" s="1"/>
  <c r="AI126"/>
  <c r="AI147" s="1"/>
  <c r="AI169" s="1"/>
  <c r="AH126"/>
  <c r="AH147" s="1"/>
  <c r="AH169" s="1"/>
  <c r="AG126"/>
  <c r="AG147" s="1"/>
  <c r="AG169" s="1"/>
  <c r="AF126"/>
  <c r="AF147" s="1"/>
  <c r="AF169" s="1"/>
  <c r="AE126"/>
  <c r="AE147" s="1"/>
  <c r="AA126"/>
  <c r="Z126"/>
  <c r="Y126"/>
  <c r="X126"/>
  <c r="W126"/>
  <c r="V126"/>
  <c r="V147" s="1"/>
  <c r="R126"/>
  <c r="R147" s="1"/>
  <c r="R169" s="1"/>
  <c r="Q126"/>
  <c r="Q147" s="1"/>
  <c r="Q169" s="1"/>
  <c r="P126"/>
  <c r="P147" s="1"/>
  <c r="P169" s="1"/>
  <c r="O126"/>
  <c r="O147" s="1"/>
  <c r="O169" s="1"/>
  <c r="N126"/>
  <c r="N147" s="1"/>
  <c r="N169" s="1"/>
  <c r="M126"/>
  <c r="M147" s="1"/>
  <c r="I126"/>
  <c r="H126"/>
  <c r="G126"/>
  <c r="F126"/>
  <c r="E126"/>
  <c r="D126"/>
  <c r="D147" s="1"/>
  <c r="AS125"/>
  <c r="AR125"/>
  <c r="AQ125"/>
  <c r="AP125"/>
  <c r="AO125"/>
  <c r="AN125"/>
  <c r="AJ125"/>
  <c r="AI125"/>
  <c r="AH125"/>
  <c r="AG125"/>
  <c r="AF125"/>
  <c r="AE125"/>
  <c r="AE146" s="1"/>
  <c r="AA125"/>
  <c r="Z125"/>
  <c r="Y125"/>
  <c r="X125"/>
  <c r="W125"/>
  <c r="V125"/>
  <c r="V146" s="1"/>
  <c r="R125"/>
  <c r="R146" s="1"/>
  <c r="R168" s="1"/>
  <c r="Q125"/>
  <c r="Q146" s="1"/>
  <c r="Q168" s="1"/>
  <c r="P125"/>
  <c r="P146" s="1"/>
  <c r="P168" s="1"/>
  <c r="O125"/>
  <c r="O146" s="1"/>
  <c r="O168" s="1"/>
  <c r="N125"/>
  <c r="N146" s="1"/>
  <c r="N168" s="1"/>
  <c r="M125"/>
  <c r="M146" s="1"/>
  <c r="I125"/>
  <c r="H125"/>
  <c r="G125"/>
  <c r="F125"/>
  <c r="E125"/>
  <c r="D125"/>
  <c r="D146" s="1"/>
  <c r="AS124"/>
  <c r="AR124"/>
  <c r="AQ124"/>
  <c r="AP124"/>
  <c r="AO124"/>
  <c r="AN124"/>
  <c r="AJ124"/>
  <c r="AI124"/>
  <c r="AH124"/>
  <c r="AG124"/>
  <c r="AF124"/>
  <c r="AE124"/>
  <c r="AE145" s="1"/>
  <c r="AA124"/>
  <c r="AA145" s="1"/>
  <c r="AA167" s="1"/>
  <c r="Z124"/>
  <c r="Z145" s="1"/>
  <c r="Z167" s="1"/>
  <c r="Y124"/>
  <c r="Y145" s="1"/>
  <c r="Y167" s="1"/>
  <c r="X124"/>
  <c r="X145" s="1"/>
  <c r="X167" s="1"/>
  <c r="W124"/>
  <c r="W145" s="1"/>
  <c r="W167" s="1"/>
  <c r="V124"/>
  <c r="V145" s="1"/>
  <c r="R124"/>
  <c r="R145" s="1"/>
  <c r="R167" s="1"/>
  <c r="Q124"/>
  <c r="Q145" s="1"/>
  <c r="Q167" s="1"/>
  <c r="P124"/>
  <c r="P145" s="1"/>
  <c r="P167" s="1"/>
  <c r="O124"/>
  <c r="O145" s="1"/>
  <c r="O167" s="1"/>
  <c r="N124"/>
  <c r="N145" s="1"/>
  <c r="N167" s="1"/>
  <c r="M124"/>
  <c r="M145" s="1"/>
  <c r="I124"/>
  <c r="H124"/>
  <c r="G124"/>
  <c r="F124"/>
  <c r="E124"/>
  <c r="D124"/>
  <c r="D145" s="1"/>
  <c r="AS123"/>
  <c r="AR123"/>
  <c r="AQ123"/>
  <c r="AP123"/>
  <c r="AO123"/>
  <c r="AN123"/>
  <c r="AJ123"/>
  <c r="AJ144" s="1"/>
  <c r="AJ166" s="1"/>
  <c r="AI123"/>
  <c r="AI144" s="1"/>
  <c r="AI166" s="1"/>
  <c r="AH123"/>
  <c r="AG123"/>
  <c r="AF123"/>
  <c r="AE123"/>
  <c r="AE144" s="1"/>
  <c r="AA123"/>
  <c r="Z123"/>
  <c r="Y123"/>
  <c r="X123"/>
  <c r="W123"/>
  <c r="V123"/>
  <c r="V144" s="1"/>
  <c r="R123"/>
  <c r="R144" s="1"/>
  <c r="R166" s="1"/>
  <c r="Q123"/>
  <c r="Q144" s="1"/>
  <c r="Q166" s="1"/>
  <c r="P123"/>
  <c r="P144" s="1"/>
  <c r="P166" s="1"/>
  <c r="O123"/>
  <c r="O144" s="1"/>
  <c r="O166" s="1"/>
  <c r="N123"/>
  <c r="N144" s="1"/>
  <c r="N166" s="1"/>
  <c r="M123"/>
  <c r="M144" s="1"/>
  <c r="I123"/>
  <c r="H123"/>
  <c r="G123"/>
  <c r="F123"/>
  <c r="E123"/>
  <c r="D123"/>
  <c r="D144" s="1"/>
  <c r="AS122"/>
  <c r="AR122"/>
  <c r="AQ122"/>
  <c r="AP122"/>
  <c r="AO122"/>
  <c r="AN122"/>
  <c r="AJ122"/>
  <c r="AJ143" s="1"/>
  <c r="AJ165" s="1"/>
  <c r="AI122"/>
  <c r="AI143" s="1"/>
  <c r="AI165" s="1"/>
  <c r="AH122"/>
  <c r="AH143" s="1"/>
  <c r="AH165" s="1"/>
  <c r="AG122"/>
  <c r="AG143" s="1"/>
  <c r="AG165" s="1"/>
  <c r="AF122"/>
  <c r="AF143" s="1"/>
  <c r="AF165" s="1"/>
  <c r="AE122"/>
  <c r="AE143" s="1"/>
  <c r="AA122"/>
  <c r="AA143" s="1"/>
  <c r="AA165" s="1"/>
  <c r="Z122"/>
  <c r="Z143" s="1"/>
  <c r="Z165" s="1"/>
  <c r="Y122"/>
  <c r="X122"/>
  <c r="X143" s="1"/>
  <c r="X165" s="1"/>
  <c r="W122"/>
  <c r="V122"/>
  <c r="V143" s="1"/>
  <c r="R122"/>
  <c r="Q122"/>
  <c r="P122"/>
  <c r="O122"/>
  <c r="N122"/>
  <c r="M122"/>
  <c r="M143" s="1"/>
  <c r="I122"/>
  <c r="H122"/>
  <c r="G122"/>
  <c r="F122"/>
  <c r="E122"/>
  <c r="D122"/>
  <c r="D143" s="1"/>
  <c r="AS121"/>
  <c r="AR121"/>
  <c r="AQ121"/>
  <c r="AP121"/>
  <c r="AO121"/>
  <c r="AN121"/>
  <c r="AJ121"/>
  <c r="AJ142" s="1"/>
  <c r="AJ164" s="1"/>
  <c r="AI121"/>
  <c r="AI142" s="1"/>
  <c r="AI164" s="1"/>
  <c r="AH121"/>
  <c r="AH142" s="1"/>
  <c r="AH164" s="1"/>
  <c r="AG121"/>
  <c r="AG142" s="1"/>
  <c r="AG164" s="1"/>
  <c r="AF121"/>
  <c r="AF142" s="1"/>
  <c r="AF164" s="1"/>
  <c r="AE121"/>
  <c r="AE142" s="1"/>
  <c r="AA121"/>
  <c r="AA142" s="1"/>
  <c r="AA164" s="1"/>
  <c r="Z121"/>
  <c r="Z142" s="1"/>
  <c r="Z164" s="1"/>
  <c r="Y121"/>
  <c r="Y142" s="1"/>
  <c r="Y164" s="1"/>
  <c r="X121"/>
  <c r="X142" s="1"/>
  <c r="X164" s="1"/>
  <c r="W121"/>
  <c r="W142" s="1"/>
  <c r="W164" s="1"/>
  <c r="V121"/>
  <c r="V142" s="1"/>
  <c r="R121"/>
  <c r="Q121"/>
  <c r="P121"/>
  <c r="O121"/>
  <c r="N121"/>
  <c r="M121"/>
  <c r="M142" s="1"/>
  <c r="I121"/>
  <c r="H121"/>
  <c r="G121"/>
  <c r="F121"/>
  <c r="E121"/>
  <c r="D121"/>
  <c r="D142" s="1"/>
  <c r="AS120"/>
  <c r="AR120"/>
  <c r="AQ120"/>
  <c r="AP120"/>
  <c r="AO120"/>
  <c r="AN120"/>
  <c r="AJ120"/>
  <c r="AJ141" s="1"/>
  <c r="AJ163" s="1"/>
  <c r="AI120"/>
  <c r="AI141" s="1"/>
  <c r="AI163" s="1"/>
  <c r="AH120"/>
  <c r="AH141" s="1"/>
  <c r="AH163" s="1"/>
  <c r="AG120"/>
  <c r="AG141" s="1"/>
  <c r="AG163" s="1"/>
  <c r="AF120"/>
  <c r="AF141" s="1"/>
  <c r="AF163" s="1"/>
  <c r="AE120"/>
  <c r="AE141" s="1"/>
  <c r="AA120"/>
  <c r="AA141" s="1"/>
  <c r="AA163" s="1"/>
  <c r="Z120"/>
  <c r="Z141" s="1"/>
  <c r="Z163" s="1"/>
  <c r="Y120"/>
  <c r="Y141" s="1"/>
  <c r="Y163" s="1"/>
  <c r="X120"/>
  <c r="X141" s="1"/>
  <c r="X163" s="1"/>
  <c r="W120"/>
  <c r="W141" s="1"/>
  <c r="W163" s="1"/>
  <c r="V120"/>
  <c r="V141" s="1"/>
  <c r="R120"/>
  <c r="Q120"/>
  <c r="P120"/>
  <c r="O120"/>
  <c r="N120"/>
  <c r="M120"/>
  <c r="M141" s="1"/>
  <c r="I120"/>
  <c r="H120"/>
  <c r="G120"/>
  <c r="F120"/>
  <c r="E120"/>
  <c r="D120"/>
  <c r="D141" s="1"/>
  <c r="AS119"/>
  <c r="AR119"/>
  <c r="AQ119"/>
  <c r="AP119"/>
  <c r="AO119"/>
  <c r="AN119"/>
  <c r="AJ119"/>
  <c r="AJ140" s="1"/>
  <c r="AJ162" s="1"/>
  <c r="AI119"/>
  <c r="AI140" s="1"/>
  <c r="AI162" s="1"/>
  <c r="AH119"/>
  <c r="AH140" s="1"/>
  <c r="AH162" s="1"/>
  <c r="AG119"/>
  <c r="AG140" s="1"/>
  <c r="AG162" s="1"/>
  <c r="AF119"/>
  <c r="AF140" s="1"/>
  <c r="AF162" s="1"/>
  <c r="AE119"/>
  <c r="AE140" s="1"/>
  <c r="AA119"/>
  <c r="AA140" s="1"/>
  <c r="AA162" s="1"/>
  <c r="Z119"/>
  <c r="Z140" s="1"/>
  <c r="Z162" s="1"/>
  <c r="Y119"/>
  <c r="Y140" s="1"/>
  <c r="Y162" s="1"/>
  <c r="X119"/>
  <c r="X140" s="1"/>
  <c r="X162" s="1"/>
  <c r="W119"/>
  <c r="W140" s="1"/>
  <c r="W162" s="1"/>
  <c r="V119"/>
  <c r="V140" s="1"/>
  <c r="R119"/>
  <c r="Q119"/>
  <c r="P119"/>
  <c r="O119"/>
  <c r="N119"/>
  <c r="M119"/>
  <c r="M140" s="1"/>
  <c r="I119"/>
  <c r="H119"/>
  <c r="G119"/>
  <c r="F119"/>
  <c r="E119"/>
  <c r="D119"/>
  <c r="D140" s="1"/>
  <c r="AR118"/>
  <c r="AP118"/>
  <c r="AN118"/>
  <c r="AI118"/>
  <c r="AI139" s="1"/>
  <c r="AI161" s="1"/>
  <c r="AG118"/>
  <c r="AG139" s="1"/>
  <c r="AG161" s="1"/>
  <c r="AE118"/>
  <c r="AE139" s="1"/>
  <c r="Z118"/>
  <c r="Z139" s="1"/>
  <c r="Z161" s="1"/>
  <c r="X118"/>
  <c r="X139" s="1"/>
  <c r="X161" s="1"/>
  <c r="V118"/>
  <c r="V139" s="1"/>
  <c r="Q118"/>
  <c r="O118"/>
  <c r="M118"/>
  <c r="M139" s="1"/>
  <c r="H118"/>
  <c r="F118"/>
  <c r="D118"/>
  <c r="D139" s="1"/>
  <c r="AG789" i="5"/>
  <c r="AM789" s="1"/>
  <c r="AG788"/>
  <c r="AM788" s="1"/>
  <c r="AG787"/>
  <c r="AM787" s="1"/>
  <c r="AG786"/>
  <c r="AM786" s="1"/>
  <c r="AG785"/>
  <c r="AM785" s="1"/>
  <c r="AG784"/>
  <c r="AM784" s="1"/>
  <c r="AG783"/>
  <c r="AM783" s="1"/>
  <c r="AG782"/>
  <c r="AM782" s="1"/>
  <c r="AG781"/>
  <c r="AM781" s="1"/>
  <c r="AG780"/>
  <c r="AM780" s="1"/>
  <c r="AG779"/>
  <c r="AM779" s="1"/>
  <c r="AG778"/>
  <c r="AM778" s="1"/>
  <c r="AG777"/>
  <c r="AM777" s="1"/>
  <c r="AG776"/>
  <c r="AM776" s="1"/>
  <c r="AG775"/>
  <c r="AM775" s="1"/>
  <c r="AG774"/>
  <c r="AM774" s="1"/>
  <c r="AG773"/>
  <c r="AM773" s="1"/>
  <c r="AG772"/>
  <c r="AM772" s="1"/>
  <c r="AG771"/>
  <c r="AM771" s="1"/>
  <c r="AG770"/>
  <c r="AM770" s="1"/>
  <c r="AG769"/>
  <c r="AM769" s="1"/>
  <c r="AG768"/>
  <c r="AM768" s="1"/>
  <c r="AG767"/>
  <c r="AM767" s="1"/>
  <c r="AG766"/>
  <c r="AM766" s="1"/>
  <c r="AG765"/>
  <c r="AM765" s="1"/>
  <c r="AG764"/>
  <c r="AM764" s="1"/>
  <c r="AG763"/>
  <c r="AM763" s="1"/>
  <c r="AG762"/>
  <c r="AM762" s="1"/>
  <c r="AG761"/>
  <c r="AM761" s="1"/>
  <c r="AG760"/>
  <c r="AM760" s="1"/>
  <c r="AG759"/>
  <c r="AM759" s="1"/>
  <c r="AG758"/>
  <c r="AM758" s="1"/>
  <c r="AG757"/>
  <c r="AM757" s="1"/>
  <c r="AG756"/>
  <c r="AM756" s="1"/>
  <c r="AG755"/>
  <c r="AM755" s="1"/>
  <c r="AG754"/>
  <c r="AM754" s="1"/>
  <c r="AG753"/>
  <c r="AM753" s="1"/>
  <c r="AG752"/>
  <c r="AM752" s="1"/>
  <c r="AG751"/>
  <c r="AM751" s="1"/>
  <c r="AG750"/>
  <c r="AM750" s="1"/>
  <c r="AG749"/>
  <c r="AM749" s="1"/>
  <c r="AG748"/>
  <c r="AM748" s="1"/>
  <c r="AG747"/>
  <c r="AM747" s="1"/>
  <c r="AG746"/>
  <c r="AM746" s="1"/>
  <c r="AG745"/>
  <c r="AM745" s="1"/>
  <c r="AG744"/>
  <c r="AM744" s="1"/>
  <c r="AG743"/>
  <c r="AM743" s="1"/>
  <c r="AG742"/>
  <c r="AM742" s="1"/>
  <c r="AG741"/>
  <c r="AM741" s="1"/>
  <c r="AG740"/>
  <c r="AM740" s="1"/>
  <c r="AG739"/>
  <c r="AM739" s="1"/>
  <c r="AG738"/>
  <c r="AM738" s="1"/>
  <c r="AG737"/>
  <c r="AM737" s="1"/>
  <c r="AG736"/>
  <c r="AM736" s="1"/>
  <c r="AG735"/>
  <c r="AM735" s="1"/>
  <c r="AG734"/>
  <c r="AM734" s="1"/>
  <c r="AG733"/>
  <c r="AM733" s="1"/>
  <c r="AG732"/>
  <c r="AM732" s="1"/>
  <c r="AG731"/>
  <c r="AM731" s="1"/>
  <c r="AG730"/>
  <c r="AM730" s="1"/>
  <c r="AG729"/>
  <c r="AM729" s="1"/>
  <c r="AG728"/>
  <c r="AM728" s="1"/>
  <c r="AG727"/>
  <c r="AM727" s="1"/>
  <c r="AG726"/>
  <c r="AM726" s="1"/>
  <c r="AG725"/>
  <c r="AM725" s="1"/>
  <c r="AG724"/>
  <c r="AM724" s="1"/>
  <c r="AG723"/>
  <c r="AM723" s="1"/>
  <c r="AG722"/>
  <c r="AM722" s="1"/>
  <c r="AG721"/>
  <c r="AM721" s="1"/>
  <c r="AG720"/>
  <c r="AM720" s="1"/>
  <c r="AG719"/>
  <c r="AM719" s="1"/>
  <c r="AG718"/>
  <c r="AM718" s="1"/>
  <c r="AG717"/>
  <c r="AM717" s="1"/>
  <c r="AG716"/>
  <c r="AM716" s="1"/>
  <c r="AG715"/>
  <c r="AM715" s="1"/>
  <c r="AG714"/>
  <c r="AM714" s="1"/>
  <c r="AG713"/>
  <c r="AM713" s="1"/>
  <c r="AG712"/>
  <c r="AM712" s="1"/>
  <c r="AG711"/>
  <c r="AM711" s="1"/>
  <c r="AG710"/>
  <c r="AM710" s="1"/>
  <c r="AG709"/>
  <c r="AM709" s="1"/>
  <c r="AG708"/>
  <c r="AM708" s="1"/>
  <c r="AG707"/>
  <c r="AM707" s="1"/>
  <c r="AG706"/>
  <c r="AM706" s="1"/>
  <c r="AG705"/>
  <c r="AM705" s="1"/>
  <c r="AG704"/>
  <c r="AM704" s="1"/>
  <c r="AG703"/>
  <c r="AM703" s="1"/>
  <c r="AG702"/>
  <c r="AM702" s="1"/>
  <c r="AG701"/>
  <c r="AM701" s="1"/>
  <c r="AG700"/>
  <c r="AM700" s="1"/>
  <c r="AG699"/>
  <c r="AM699" s="1"/>
  <c r="AG698"/>
  <c r="AM698" s="1"/>
  <c r="AG697"/>
  <c r="AM697" s="1"/>
  <c r="AG696"/>
  <c r="AM696" s="1"/>
  <c r="AG695"/>
  <c r="AM695" s="1"/>
  <c r="AG694"/>
  <c r="AM694" s="1"/>
  <c r="AG693"/>
  <c r="AM693" s="1"/>
  <c r="AG692"/>
  <c r="AM692" s="1"/>
  <c r="AG691"/>
  <c r="AM691" s="1"/>
  <c r="AG690"/>
  <c r="AM690" s="1"/>
  <c r="AG689"/>
  <c r="AM689" s="1"/>
  <c r="AG688"/>
  <c r="AM688" s="1"/>
  <c r="AG687"/>
  <c r="AM687" s="1"/>
  <c r="AG686"/>
  <c r="AM686" s="1"/>
  <c r="AG685"/>
  <c r="AM685" s="1"/>
  <c r="AG684"/>
  <c r="AM684" s="1"/>
  <c r="AG683"/>
  <c r="AM683" s="1"/>
  <c r="AG682"/>
  <c r="AM682" s="1"/>
  <c r="AG681"/>
  <c r="AM681" s="1"/>
  <c r="AG680"/>
  <c r="AM680" s="1"/>
  <c r="AG679"/>
  <c r="AM679" s="1"/>
  <c r="AG678"/>
  <c r="AM678" s="1"/>
  <c r="AG677"/>
  <c r="AM677" s="1"/>
  <c r="AG676"/>
  <c r="AM676" s="1"/>
  <c r="AG675"/>
  <c r="AM675" s="1"/>
  <c r="AG674"/>
  <c r="AM674" s="1"/>
  <c r="AG673"/>
  <c r="AM673" s="1"/>
  <c r="AG672"/>
  <c r="AM672" s="1"/>
  <c r="AG671"/>
  <c r="AM671" s="1"/>
  <c r="AG670"/>
  <c r="AM670" s="1"/>
  <c r="AG669"/>
  <c r="AM669" s="1"/>
  <c r="AG668"/>
  <c r="AM668" s="1"/>
  <c r="AG667"/>
  <c r="AM667" s="1"/>
  <c r="AG666"/>
  <c r="AM666" s="1"/>
  <c r="AG665"/>
  <c r="AM665" s="1"/>
  <c r="AG664"/>
  <c r="AM664" s="1"/>
  <c r="AG663"/>
  <c r="AM663" s="1"/>
  <c r="AG662"/>
  <c r="AM662" s="1"/>
  <c r="AG661"/>
  <c r="AM661" s="1"/>
  <c r="AG660"/>
  <c r="AM660" s="1"/>
  <c r="AG659"/>
  <c r="AM659" s="1"/>
  <c r="AG658"/>
  <c r="AM658" s="1"/>
  <c r="AG657"/>
  <c r="AM657" s="1"/>
  <c r="AG656"/>
  <c r="AM656" s="1"/>
  <c r="AG655"/>
  <c r="AM655" s="1"/>
  <c r="AG654"/>
  <c r="AM654" s="1"/>
  <c r="AG653"/>
  <c r="AM653" s="1"/>
  <c r="AG652"/>
  <c r="AM652" s="1"/>
  <c r="AG651"/>
  <c r="AM651" s="1"/>
  <c r="AG650"/>
  <c r="AM650" s="1"/>
  <c r="AG649"/>
  <c r="AM649" s="1"/>
  <c r="AG648"/>
  <c r="AM648" s="1"/>
  <c r="AG647"/>
  <c r="AM647" s="1"/>
  <c r="AG646"/>
  <c r="AM646" s="1"/>
  <c r="AG645"/>
  <c r="AM645" s="1"/>
  <c r="AG644"/>
  <c r="AM644" s="1"/>
  <c r="AG643"/>
  <c r="AM643" s="1"/>
  <c r="AG642"/>
  <c r="AM642" s="1"/>
  <c r="AG641"/>
  <c r="AM641" s="1"/>
  <c r="AG640"/>
  <c r="AM640" s="1"/>
  <c r="AG639"/>
  <c r="AM639" s="1"/>
  <c r="AG638"/>
  <c r="AM638" s="1"/>
  <c r="AG637"/>
  <c r="AM637" s="1"/>
  <c r="AG636"/>
  <c r="AM636" s="1"/>
  <c r="AG635"/>
  <c r="AM635" s="1"/>
  <c r="AG634"/>
  <c r="AM634" s="1"/>
  <c r="AG633"/>
  <c r="AM633" s="1"/>
  <c r="AG632"/>
  <c r="AM632" s="1"/>
  <c r="AG631"/>
  <c r="AM631" s="1"/>
  <c r="AG630"/>
  <c r="AM630" s="1"/>
  <c r="AG629"/>
  <c r="AM629" s="1"/>
  <c r="AF629"/>
  <c r="AL629" s="1"/>
  <c r="AE629"/>
  <c r="AK629" s="1"/>
  <c r="AF628"/>
  <c r="AL628" s="1"/>
  <c r="AE628"/>
  <c r="AK628" s="1"/>
  <c r="AF627"/>
  <c r="AL627" s="1"/>
  <c r="AE627"/>
  <c r="AK627" s="1"/>
  <c r="AF626"/>
  <c r="AL626" s="1"/>
  <c r="AE626"/>
  <c r="AK626" s="1"/>
  <c r="AF625"/>
  <c r="AL625" s="1"/>
  <c r="AE625"/>
  <c r="AK625" s="1"/>
  <c r="AF624"/>
  <c r="AL624" s="1"/>
  <c r="AE624"/>
  <c r="AK624" s="1"/>
  <c r="AF623"/>
  <c r="AL623" s="1"/>
  <c r="AE623"/>
  <c r="AK623" s="1"/>
  <c r="AF622"/>
  <c r="AL622" s="1"/>
  <c r="AE622"/>
  <c r="AK622" s="1"/>
  <c r="AF621"/>
  <c r="AL621" s="1"/>
  <c r="AE621"/>
  <c r="AK621" s="1"/>
  <c r="AF620"/>
  <c r="AL620" s="1"/>
  <c r="AE620"/>
  <c r="AK620" s="1"/>
  <c r="AF619"/>
  <c r="AL619" s="1"/>
  <c r="AE619"/>
  <c r="AK619" s="1"/>
  <c r="AF618"/>
  <c r="AL618" s="1"/>
  <c r="AE618"/>
  <c r="AK618" s="1"/>
  <c r="AF617"/>
  <c r="AL617" s="1"/>
  <c r="AE617"/>
  <c r="AK617" s="1"/>
  <c r="AF616"/>
  <c r="AL616" s="1"/>
  <c r="AE616"/>
  <c r="AK616" s="1"/>
  <c r="AF615"/>
  <c r="AL615" s="1"/>
  <c r="AE615"/>
  <c r="AK615" s="1"/>
  <c r="AF614"/>
  <c r="AL614" s="1"/>
  <c r="AE614"/>
  <c r="AK614" s="1"/>
  <c r="AF613"/>
  <c r="AL613" s="1"/>
  <c r="AE613"/>
  <c r="AK613" s="1"/>
  <c r="AF612"/>
  <c r="AL612" s="1"/>
  <c r="AE612"/>
  <c r="AK612" s="1"/>
  <c r="AF611"/>
  <c r="AL611" s="1"/>
  <c r="AE611"/>
  <c r="AK611" s="1"/>
  <c r="AF610"/>
  <c r="AL610" s="1"/>
  <c r="AE610"/>
  <c r="AK610" s="1"/>
  <c r="AF609"/>
  <c r="AL609" s="1"/>
  <c r="AE609"/>
  <c r="AK609" s="1"/>
  <c r="AF608"/>
  <c r="AL608" s="1"/>
  <c r="AE608"/>
  <c r="AK608" s="1"/>
  <c r="AF607"/>
  <c r="AL607" s="1"/>
  <c r="AE607"/>
  <c r="AK607" s="1"/>
  <c r="AF606"/>
  <c r="AL606" s="1"/>
  <c r="AE606"/>
  <c r="AK606" s="1"/>
  <c r="AF605"/>
  <c r="AL605" s="1"/>
  <c r="AE605"/>
  <c r="AK605" s="1"/>
  <c r="AF604"/>
  <c r="AL604" s="1"/>
  <c r="AE604"/>
  <c r="AK604" s="1"/>
  <c r="AF603"/>
  <c r="AL603" s="1"/>
  <c r="AE603"/>
  <c r="AK603" s="1"/>
  <c r="AF602"/>
  <c r="AL602" s="1"/>
  <c r="AE602"/>
  <c r="AK602" s="1"/>
  <c r="AF601"/>
  <c r="AL601" s="1"/>
  <c r="AE601"/>
  <c r="AK601" s="1"/>
  <c r="AF600"/>
  <c r="AL600" s="1"/>
  <c r="AE600"/>
  <c r="AK600" s="1"/>
  <c r="AF599"/>
  <c r="AL599" s="1"/>
  <c r="AE599"/>
  <c r="AK599" s="1"/>
  <c r="AF598"/>
  <c r="AL598" s="1"/>
  <c r="AE598"/>
  <c r="AK598" s="1"/>
  <c r="AF597"/>
  <c r="AL597" s="1"/>
  <c r="AE597"/>
  <c r="AK597" s="1"/>
  <c r="AF596"/>
  <c r="AL596" s="1"/>
  <c r="AE596"/>
  <c r="AK596" s="1"/>
  <c r="AF595"/>
  <c r="AL595" s="1"/>
  <c r="AE595"/>
  <c r="AK595" s="1"/>
  <c r="AF594"/>
  <c r="AL594" s="1"/>
  <c r="AE594"/>
  <c r="AK594" s="1"/>
  <c r="AF593"/>
  <c r="AL593" s="1"/>
  <c r="AE593"/>
  <c r="AK593" s="1"/>
  <c r="AF592"/>
  <c r="AL592" s="1"/>
  <c r="AE592"/>
  <c r="AK592" s="1"/>
  <c r="AF591"/>
  <c r="AL591" s="1"/>
  <c r="AE591"/>
  <c r="AK591" s="1"/>
  <c r="AF590"/>
  <c r="AL590" s="1"/>
  <c r="AE590"/>
  <c r="AK590" s="1"/>
  <c r="AF589"/>
  <c r="AL589" s="1"/>
  <c r="AE589"/>
  <c r="AK589" s="1"/>
  <c r="AF588"/>
  <c r="AL588" s="1"/>
  <c r="AE588"/>
  <c r="AK588" s="1"/>
  <c r="AF587"/>
  <c r="AL587" s="1"/>
  <c r="AE587"/>
  <c r="AK587" s="1"/>
  <c r="AF586"/>
  <c r="AL586" s="1"/>
  <c r="AE586"/>
  <c r="AK586" s="1"/>
  <c r="AF585"/>
  <c r="AL585" s="1"/>
  <c r="AE585"/>
  <c r="AK585" s="1"/>
  <c r="AF584"/>
  <c r="AL584" s="1"/>
  <c r="AE584"/>
  <c r="AK584" s="1"/>
  <c r="AF583"/>
  <c r="AL583" s="1"/>
  <c r="AE583"/>
  <c r="AK583" s="1"/>
  <c r="AF582"/>
  <c r="AL582" s="1"/>
  <c r="AE582"/>
  <c r="AK582" s="1"/>
  <c r="AF581"/>
  <c r="AL581" s="1"/>
  <c r="AE581"/>
  <c r="AK581" s="1"/>
  <c r="AF580"/>
  <c r="AL580" s="1"/>
  <c r="AE580"/>
  <c r="AK580" s="1"/>
  <c r="AF579"/>
  <c r="AL579" s="1"/>
  <c r="AE579"/>
  <c r="AK579" s="1"/>
  <c r="AF578"/>
  <c r="AL578" s="1"/>
  <c r="AE578"/>
  <c r="AK578" s="1"/>
  <c r="AF577"/>
  <c r="AL577" s="1"/>
  <c r="AE577"/>
  <c r="AK577" s="1"/>
  <c r="AF576"/>
  <c r="AL576" s="1"/>
  <c r="AE576"/>
  <c r="AK576" s="1"/>
  <c r="AF575"/>
  <c r="AL575" s="1"/>
  <c r="AE575"/>
  <c r="AK575" s="1"/>
  <c r="AF574"/>
  <c r="AL574" s="1"/>
  <c r="AE574"/>
  <c r="AK574" s="1"/>
  <c r="AF573"/>
  <c r="AL573" s="1"/>
  <c r="AE573"/>
  <c r="AK573" s="1"/>
  <c r="AF572"/>
  <c r="AL572" s="1"/>
  <c r="AE572"/>
  <c r="AK572" s="1"/>
  <c r="AF571"/>
  <c r="AL571" s="1"/>
  <c r="AE571"/>
  <c r="AK571" s="1"/>
  <c r="AF570"/>
  <c r="AL570" s="1"/>
  <c r="AE570"/>
  <c r="AK570" s="1"/>
  <c r="AF569"/>
  <c r="AL569" s="1"/>
  <c r="AE569"/>
  <c r="AK569" s="1"/>
  <c r="AF568"/>
  <c r="AL568" s="1"/>
  <c r="AE568"/>
  <c r="AK568" s="1"/>
  <c r="AF567"/>
  <c r="AL567" s="1"/>
  <c r="AE567"/>
  <c r="AK567" s="1"/>
  <c r="AF566"/>
  <c r="AL566" s="1"/>
  <c r="AE566"/>
  <c r="AK566" s="1"/>
  <c r="AF565"/>
  <c r="AL565" s="1"/>
  <c r="AE565"/>
  <c r="AK565" s="1"/>
  <c r="AF564"/>
  <c r="AL564" s="1"/>
  <c r="AE564"/>
  <c r="AK564" s="1"/>
  <c r="AF563"/>
  <c r="AL563" s="1"/>
  <c r="AE563"/>
  <c r="AK563" s="1"/>
  <c r="AF562"/>
  <c r="AL562" s="1"/>
  <c r="AE562"/>
  <c r="AK562" s="1"/>
  <c r="AF561"/>
  <c r="AL561" s="1"/>
  <c r="AE561"/>
  <c r="AK561" s="1"/>
  <c r="AF560"/>
  <c r="AL560" s="1"/>
  <c r="AE560"/>
  <c r="AK560" s="1"/>
  <c r="AF559"/>
  <c r="AL559" s="1"/>
  <c r="AE559"/>
  <c r="AK559" s="1"/>
  <c r="AF558"/>
  <c r="AL558" s="1"/>
  <c r="AE558"/>
  <c r="AK558" s="1"/>
  <c r="AF557"/>
  <c r="AL557" s="1"/>
  <c r="AE557"/>
  <c r="AK557" s="1"/>
  <c r="AF556"/>
  <c r="AL556" s="1"/>
  <c r="AE556"/>
  <c r="AK556" s="1"/>
  <c r="AF555"/>
  <c r="AL555" s="1"/>
  <c r="AE555"/>
  <c r="AK555" s="1"/>
  <c r="AF554"/>
  <c r="AL554" s="1"/>
  <c r="AE554"/>
  <c r="AK554" s="1"/>
  <c r="AF553"/>
  <c r="AL553" s="1"/>
  <c r="AE553"/>
  <c r="AK553" s="1"/>
  <c r="AF552"/>
  <c r="AL552" s="1"/>
  <c r="AE552"/>
  <c r="AK552" s="1"/>
  <c r="AF551"/>
  <c r="AL551" s="1"/>
  <c r="AE551"/>
  <c r="AK551" s="1"/>
  <c r="AF550"/>
  <c r="AL550" s="1"/>
  <c r="AE550"/>
  <c r="AK550" s="1"/>
  <c r="AF549"/>
  <c r="AL549" s="1"/>
  <c r="AE549"/>
  <c r="AK549" s="1"/>
  <c r="ES160" i="8"/>
  <c r="EY157"/>
  <c r="FE157" s="1"/>
  <c r="AF548" i="5"/>
  <c r="AL548" s="1"/>
  <c r="AE548"/>
  <c r="AK548" s="1"/>
  <c r="AF547"/>
  <c r="AL547" s="1"/>
  <c r="AE547"/>
  <c r="AK547" s="1"/>
  <c r="AF546"/>
  <c r="AL546" s="1"/>
  <c r="AE546"/>
  <c r="AK546" s="1"/>
  <c r="AF545"/>
  <c r="AL545" s="1"/>
  <c r="AE545"/>
  <c r="AK545" s="1"/>
  <c r="AF544"/>
  <c r="AL544" s="1"/>
  <c r="AE544"/>
  <c r="AK544" s="1"/>
  <c r="AF543"/>
  <c r="AL543" s="1"/>
  <c r="AE543"/>
  <c r="AK543" s="1"/>
  <c r="AF542"/>
  <c r="AL542" s="1"/>
  <c r="AE542"/>
  <c r="AK542" s="1"/>
  <c r="AF541"/>
  <c r="AL541" s="1"/>
  <c r="AE541"/>
  <c r="AK541" s="1"/>
  <c r="AF540"/>
  <c r="AL540" s="1"/>
  <c r="AE540"/>
  <c r="AK540" s="1"/>
  <c r="AF539"/>
  <c r="AL539" s="1"/>
  <c r="AE539"/>
  <c r="AK539" s="1"/>
  <c r="AF538"/>
  <c r="AL538" s="1"/>
  <c r="AE538"/>
  <c r="AK538" s="1"/>
  <c r="AF537"/>
  <c r="AL537" s="1"/>
  <c r="AE537"/>
  <c r="AK537" s="1"/>
  <c r="AF536"/>
  <c r="AL536" s="1"/>
  <c r="AE536"/>
  <c r="AK536" s="1"/>
  <c r="AF535"/>
  <c r="AL535" s="1"/>
  <c r="AE535"/>
  <c r="AK535" s="1"/>
  <c r="AF534"/>
  <c r="AL534" s="1"/>
  <c r="AE534"/>
  <c r="AK534" s="1"/>
  <c r="AF533"/>
  <c r="AL533" s="1"/>
  <c r="AE533"/>
  <c r="AK533" s="1"/>
  <c r="AF532"/>
  <c r="AL532" s="1"/>
  <c r="AE532"/>
  <c r="AK532" s="1"/>
  <c r="AF531"/>
  <c r="AL531" s="1"/>
  <c r="AE531"/>
  <c r="AK531" s="1"/>
  <c r="AF530"/>
  <c r="AL530" s="1"/>
  <c r="AE530"/>
  <c r="AK530" s="1"/>
  <c r="AF529"/>
  <c r="AL529" s="1"/>
  <c r="AE529"/>
  <c r="AK529" s="1"/>
  <c r="AF528"/>
  <c r="AL528" s="1"/>
  <c r="AE528"/>
  <c r="AK528" s="1"/>
  <c r="AF527"/>
  <c r="AL527" s="1"/>
  <c r="AE527"/>
  <c r="AK527" s="1"/>
  <c r="AF526"/>
  <c r="AL526" s="1"/>
  <c r="AE526"/>
  <c r="AK526" s="1"/>
  <c r="AF525"/>
  <c r="AL525" s="1"/>
  <c r="AE525"/>
  <c r="AK525" s="1"/>
  <c r="AF524"/>
  <c r="AL524" s="1"/>
  <c r="AE524"/>
  <c r="AK524" s="1"/>
  <c r="AF523"/>
  <c r="AL523" s="1"/>
  <c r="AE523"/>
  <c r="AK523" s="1"/>
  <c r="AF522"/>
  <c r="AL522" s="1"/>
  <c r="AE522"/>
  <c r="AK522" s="1"/>
  <c r="AF521"/>
  <c r="AL521" s="1"/>
  <c r="AE521"/>
  <c r="AK521" s="1"/>
  <c r="AF520"/>
  <c r="AL520" s="1"/>
  <c r="AE520"/>
  <c r="AK520" s="1"/>
  <c r="AF519"/>
  <c r="AL519" s="1"/>
  <c r="AE519"/>
  <c r="AK519" s="1"/>
  <c r="AF518"/>
  <c r="AL518" s="1"/>
  <c r="AE518"/>
  <c r="AK518" s="1"/>
  <c r="AF517"/>
  <c r="AL517" s="1"/>
  <c r="AE517"/>
  <c r="AK517" s="1"/>
  <c r="AF516"/>
  <c r="AL516" s="1"/>
  <c r="AE516"/>
  <c r="AK516" s="1"/>
  <c r="AF515"/>
  <c r="AL515" s="1"/>
  <c r="AE515"/>
  <c r="AK515" s="1"/>
  <c r="AF514"/>
  <c r="AL514" s="1"/>
  <c r="AE514"/>
  <c r="AK514" s="1"/>
  <c r="AF513"/>
  <c r="AL513" s="1"/>
  <c r="AE513"/>
  <c r="AK513" s="1"/>
  <c r="AF512"/>
  <c r="AL512" s="1"/>
  <c r="AE512"/>
  <c r="AK512" s="1"/>
  <c r="AF511"/>
  <c r="AL511" s="1"/>
  <c r="AE511"/>
  <c r="AK511" s="1"/>
  <c r="AF510"/>
  <c r="AL510" s="1"/>
  <c r="AE510"/>
  <c r="AK510" s="1"/>
  <c r="AF509"/>
  <c r="AL509" s="1"/>
  <c r="AE509"/>
  <c r="AK509" s="1"/>
  <c r="AF508"/>
  <c r="AL508" s="1"/>
  <c r="AE508"/>
  <c r="AK508" s="1"/>
  <c r="AF507"/>
  <c r="AL507" s="1"/>
  <c r="AE507"/>
  <c r="AK507" s="1"/>
  <c r="AF506"/>
  <c r="AL506" s="1"/>
  <c r="AE506"/>
  <c r="AK506" s="1"/>
  <c r="AF505"/>
  <c r="AL505" s="1"/>
  <c r="AE505"/>
  <c r="AK505" s="1"/>
  <c r="AF504"/>
  <c r="AL504" s="1"/>
  <c r="AE504"/>
  <c r="AK504" s="1"/>
  <c r="AF503"/>
  <c r="AL503" s="1"/>
  <c r="AE503"/>
  <c r="AK503" s="1"/>
  <c r="AF502"/>
  <c r="AL502" s="1"/>
  <c r="AE502"/>
  <c r="AK502" s="1"/>
  <c r="AF501"/>
  <c r="AL501" s="1"/>
  <c r="AE501"/>
  <c r="AK501" s="1"/>
  <c r="AF500"/>
  <c r="AL500" s="1"/>
  <c r="AE500"/>
  <c r="AK500" s="1"/>
  <c r="AF499"/>
  <c r="AL499" s="1"/>
  <c r="AE499"/>
  <c r="AK499" s="1"/>
  <c r="AF498"/>
  <c r="AL498" s="1"/>
  <c r="AE498"/>
  <c r="AK498" s="1"/>
  <c r="AF497"/>
  <c r="AL497" s="1"/>
  <c r="AE497"/>
  <c r="AK497" s="1"/>
  <c r="AF496"/>
  <c r="AL496" s="1"/>
  <c r="AE496"/>
  <c r="AK496" s="1"/>
  <c r="AF495"/>
  <c r="AL495" s="1"/>
  <c r="AE495"/>
  <c r="AK495" s="1"/>
  <c r="AF494"/>
  <c r="AL494" s="1"/>
  <c r="AE494"/>
  <c r="AK494" s="1"/>
  <c r="AF493"/>
  <c r="AL493" s="1"/>
  <c r="AE493"/>
  <c r="AK493" s="1"/>
  <c r="AF492"/>
  <c r="AL492" s="1"/>
  <c r="AE492"/>
  <c r="AK492" s="1"/>
  <c r="AF491"/>
  <c r="AL491" s="1"/>
  <c r="AE491"/>
  <c r="AK491" s="1"/>
  <c r="AF490"/>
  <c r="AL490" s="1"/>
  <c r="AE490"/>
  <c r="AK490" s="1"/>
  <c r="AF489"/>
  <c r="AL489" s="1"/>
  <c r="AE489"/>
  <c r="AK489" s="1"/>
  <c r="AF488"/>
  <c r="AL488" s="1"/>
  <c r="AE488"/>
  <c r="AK488" s="1"/>
  <c r="AF487"/>
  <c r="AL487" s="1"/>
  <c r="AE487"/>
  <c r="AK487" s="1"/>
  <c r="AF486"/>
  <c r="AL486" s="1"/>
  <c r="AE486"/>
  <c r="AK486" s="1"/>
  <c r="AF485"/>
  <c r="AL485" s="1"/>
  <c r="AE485"/>
  <c r="AK485" s="1"/>
  <c r="AF484"/>
  <c r="AL484" s="1"/>
  <c r="AE484"/>
  <c r="AK484" s="1"/>
  <c r="AF483"/>
  <c r="AL483" s="1"/>
  <c r="AE483"/>
  <c r="AK483" s="1"/>
  <c r="AF482"/>
  <c r="AL482" s="1"/>
  <c r="AE482"/>
  <c r="AK482" s="1"/>
  <c r="AF481"/>
  <c r="AL481" s="1"/>
  <c r="AE481"/>
  <c r="AK481" s="1"/>
  <c r="AF480"/>
  <c r="AL480" s="1"/>
  <c r="AE480"/>
  <c r="AK480" s="1"/>
  <c r="AF479"/>
  <c r="AL479" s="1"/>
  <c r="AE479"/>
  <c r="AK479" s="1"/>
  <c r="AF478"/>
  <c r="AL478" s="1"/>
  <c r="AE478"/>
  <c r="AK478" s="1"/>
  <c r="AF477"/>
  <c r="AL477" s="1"/>
  <c r="AE477"/>
  <c r="AK477" s="1"/>
  <c r="AF476"/>
  <c r="AL476" s="1"/>
  <c r="AE476"/>
  <c r="AK476" s="1"/>
  <c r="AF475"/>
  <c r="AL475" s="1"/>
  <c r="AE475"/>
  <c r="AK475" s="1"/>
  <c r="AF474"/>
  <c r="AL474" s="1"/>
  <c r="AE474"/>
  <c r="AK474" s="1"/>
  <c r="AF473"/>
  <c r="AL473" s="1"/>
  <c r="AE473"/>
  <c r="AK473" s="1"/>
  <c r="AF472"/>
  <c r="AL472" s="1"/>
  <c r="AE472"/>
  <c r="AK472" s="1"/>
  <c r="AF471"/>
  <c r="AL471" s="1"/>
  <c r="AE471"/>
  <c r="AK471" s="1"/>
  <c r="AF470"/>
  <c r="AL470" s="1"/>
  <c r="AE470"/>
  <c r="AK470" s="1"/>
  <c r="AF469"/>
  <c r="AL469" s="1"/>
  <c r="AE469"/>
  <c r="AK469" s="1"/>
  <c r="AF468"/>
  <c r="AL468" s="1"/>
  <c r="AE468"/>
  <c r="AK468" s="1"/>
  <c r="AF467"/>
  <c r="AL467" s="1"/>
  <c r="AE467"/>
  <c r="AK467" s="1"/>
  <c r="AF466"/>
  <c r="AL466" s="1"/>
  <c r="AE466"/>
  <c r="AK466" s="1"/>
  <c r="AF465"/>
  <c r="AL465" s="1"/>
  <c r="AE465"/>
  <c r="AK465" s="1"/>
  <c r="AF464"/>
  <c r="AL464" s="1"/>
  <c r="AE464"/>
  <c r="AK464" s="1"/>
  <c r="AF463"/>
  <c r="AL463" s="1"/>
  <c r="AE463"/>
  <c r="AK463" s="1"/>
  <c r="AF462"/>
  <c r="AL462" s="1"/>
  <c r="AE462"/>
  <c r="AK462" s="1"/>
  <c r="AF461"/>
  <c r="AL461" s="1"/>
  <c r="AE461"/>
  <c r="AK461" s="1"/>
  <c r="AF460"/>
  <c r="AL460" s="1"/>
  <c r="AE460"/>
  <c r="AK460" s="1"/>
  <c r="AF459"/>
  <c r="AL459" s="1"/>
  <c r="AE459"/>
  <c r="AK459" s="1"/>
  <c r="AF458"/>
  <c r="AL458" s="1"/>
  <c r="AE458"/>
  <c r="AK458" s="1"/>
  <c r="AF457"/>
  <c r="AL457" s="1"/>
  <c r="AE457"/>
  <c r="AK457" s="1"/>
  <c r="AF456"/>
  <c r="AL456" s="1"/>
  <c r="AE456"/>
  <c r="AK456" s="1"/>
  <c r="AF455"/>
  <c r="AL455" s="1"/>
  <c r="AE455"/>
  <c r="AK455" s="1"/>
  <c r="AF454"/>
  <c r="AL454" s="1"/>
  <c r="AE454"/>
  <c r="AK454" s="1"/>
  <c r="AF453"/>
  <c r="AL453" s="1"/>
  <c r="AE453"/>
  <c r="AK453" s="1"/>
  <c r="AF452"/>
  <c r="AL452" s="1"/>
  <c r="AE452"/>
  <c r="AK452" s="1"/>
  <c r="AF451"/>
  <c r="AL451" s="1"/>
  <c r="AE451"/>
  <c r="AK451" s="1"/>
  <c r="AF450"/>
  <c r="AL450" s="1"/>
  <c r="AE450"/>
  <c r="AK450" s="1"/>
  <c r="AF449"/>
  <c r="AL449" s="1"/>
  <c r="AE449"/>
  <c r="AK449" s="1"/>
  <c r="AF448"/>
  <c r="AL448" s="1"/>
  <c r="AE448"/>
  <c r="AK448" s="1"/>
  <c r="AF447"/>
  <c r="AL447" s="1"/>
  <c r="AE447"/>
  <c r="AK447" s="1"/>
  <c r="AF446"/>
  <c r="AL446" s="1"/>
  <c r="AE446"/>
  <c r="AK446" s="1"/>
  <c r="AF445"/>
  <c r="AL445" s="1"/>
  <c r="AE445"/>
  <c r="AK445" s="1"/>
  <c r="AF444"/>
  <c r="AL444" s="1"/>
  <c r="AE444"/>
  <c r="AK444" s="1"/>
  <c r="AF443"/>
  <c r="AL443" s="1"/>
  <c r="AE443"/>
  <c r="AK443" s="1"/>
  <c r="AF442"/>
  <c r="AL442" s="1"/>
  <c r="AE442"/>
  <c r="AK442" s="1"/>
  <c r="AF441"/>
  <c r="AL441" s="1"/>
  <c r="AE441"/>
  <c r="AK441" s="1"/>
  <c r="AF440"/>
  <c r="AL440" s="1"/>
  <c r="AE440"/>
  <c r="AK440" s="1"/>
  <c r="AF439"/>
  <c r="AL439" s="1"/>
  <c r="AE439"/>
  <c r="AK439" s="1"/>
  <c r="AF438"/>
  <c r="AL438" s="1"/>
  <c r="AE438"/>
  <c r="AK438" s="1"/>
  <c r="AF437"/>
  <c r="AL437" s="1"/>
  <c r="AE437"/>
  <c r="AK437" s="1"/>
  <c r="AF436"/>
  <c r="AL436" s="1"/>
  <c r="AE436"/>
  <c r="AK436" s="1"/>
  <c r="AF435"/>
  <c r="AL435" s="1"/>
  <c r="AE435"/>
  <c r="AK435" s="1"/>
  <c r="AF434"/>
  <c r="AL434" s="1"/>
  <c r="AE434"/>
  <c r="AK434" s="1"/>
  <c r="AF433"/>
  <c r="AL433" s="1"/>
  <c r="AE433"/>
  <c r="AK433" s="1"/>
  <c r="AF432"/>
  <c r="AL432" s="1"/>
  <c r="AE432"/>
  <c r="AK432" s="1"/>
  <c r="AF431"/>
  <c r="AL431" s="1"/>
  <c r="AE431"/>
  <c r="AK431" s="1"/>
  <c r="AF430"/>
  <c r="AL430" s="1"/>
  <c r="AE430"/>
  <c r="AK430" s="1"/>
  <c r="AF429"/>
  <c r="AL429" s="1"/>
  <c r="AE429"/>
  <c r="AK429" s="1"/>
  <c r="AF428"/>
  <c r="AL428" s="1"/>
  <c r="AE428"/>
  <c r="AK428" s="1"/>
  <c r="AF427"/>
  <c r="AL427" s="1"/>
  <c r="AE427"/>
  <c r="AK427" s="1"/>
  <c r="AF426"/>
  <c r="AL426" s="1"/>
  <c r="AE426"/>
  <c r="AK426" s="1"/>
  <c r="AF425"/>
  <c r="AL425" s="1"/>
  <c r="AE425"/>
  <c r="AK425" s="1"/>
  <c r="AF424"/>
  <c r="AL424" s="1"/>
  <c r="AE424"/>
  <c r="AK424" s="1"/>
  <c r="AF423"/>
  <c r="AL423" s="1"/>
  <c r="AE423"/>
  <c r="AK423" s="1"/>
  <c r="AF422"/>
  <c r="AL422" s="1"/>
  <c r="AE422"/>
  <c r="AK422" s="1"/>
  <c r="AF421"/>
  <c r="AL421" s="1"/>
  <c r="AE421"/>
  <c r="AK421" s="1"/>
  <c r="AF420"/>
  <c r="AL420" s="1"/>
  <c r="AE420"/>
  <c r="AK420" s="1"/>
  <c r="AF419"/>
  <c r="AL419" s="1"/>
  <c r="AE419"/>
  <c r="AK419" s="1"/>
  <c r="AF418"/>
  <c r="AL418" s="1"/>
  <c r="AE418"/>
  <c r="AK418" s="1"/>
  <c r="AF417"/>
  <c r="AL417" s="1"/>
  <c r="AE417"/>
  <c r="AK417" s="1"/>
  <c r="AF416"/>
  <c r="AL416" s="1"/>
  <c r="AE416"/>
  <c r="AK416" s="1"/>
  <c r="AF415"/>
  <c r="AL415" s="1"/>
  <c r="AE415"/>
  <c r="AK415" s="1"/>
  <c r="AF414"/>
  <c r="AL414" s="1"/>
  <c r="AE414"/>
  <c r="AK414" s="1"/>
  <c r="AF413"/>
  <c r="AL413" s="1"/>
  <c r="AE413"/>
  <c r="AK413" s="1"/>
  <c r="AF412"/>
  <c r="AL412" s="1"/>
  <c r="AE412"/>
  <c r="AK412" s="1"/>
  <c r="AF411"/>
  <c r="AL411" s="1"/>
  <c r="AE411"/>
  <c r="AK411" s="1"/>
  <c r="AF410"/>
  <c r="AL410" s="1"/>
  <c r="AE410"/>
  <c r="AK410" s="1"/>
  <c r="AF409"/>
  <c r="AL409" s="1"/>
  <c r="AE409"/>
  <c r="AK409" s="1"/>
  <c r="AF408"/>
  <c r="AL408" s="1"/>
  <c r="AE408"/>
  <c r="AK408" s="1"/>
  <c r="AF407"/>
  <c r="AL407" s="1"/>
  <c r="AE407"/>
  <c r="AK407" s="1"/>
  <c r="AF406"/>
  <c r="AL406" s="1"/>
  <c r="AE406"/>
  <c r="AK406" s="1"/>
  <c r="AF405"/>
  <c r="AL405" s="1"/>
  <c r="AE405"/>
  <c r="AK405" s="1"/>
  <c r="AF404"/>
  <c r="AL404" s="1"/>
  <c r="AE404"/>
  <c r="AK404" s="1"/>
  <c r="AF403"/>
  <c r="AL403" s="1"/>
  <c r="AE403"/>
  <c r="AK403" s="1"/>
  <c r="AF402"/>
  <c r="AL402" s="1"/>
  <c r="AE402"/>
  <c r="AK402" s="1"/>
  <c r="AF401"/>
  <c r="AL401" s="1"/>
  <c r="AE401"/>
  <c r="AK401" s="1"/>
  <c r="AF400"/>
  <c r="AL400" s="1"/>
  <c r="AE400"/>
  <c r="AK400" s="1"/>
  <c r="AF399"/>
  <c r="AL399" s="1"/>
  <c r="AE399"/>
  <c r="AK399" s="1"/>
  <c r="AF398"/>
  <c r="AL398" s="1"/>
  <c r="AE398"/>
  <c r="AK398" s="1"/>
  <c r="AF397"/>
  <c r="AL397" s="1"/>
  <c r="AE397"/>
  <c r="AK397" s="1"/>
  <c r="AF396"/>
  <c r="AL396" s="1"/>
  <c r="AE396"/>
  <c r="AK396" s="1"/>
  <c r="AF395"/>
  <c r="AL395" s="1"/>
  <c r="AE395"/>
  <c r="AK395" s="1"/>
  <c r="AF394"/>
  <c r="AL394" s="1"/>
  <c r="AE394"/>
  <c r="AK394" s="1"/>
  <c r="AF393"/>
  <c r="AL393" s="1"/>
  <c r="AE393"/>
  <c r="AK393" s="1"/>
  <c r="AF392"/>
  <c r="AL392" s="1"/>
  <c r="AE392"/>
  <c r="AK392" s="1"/>
  <c r="AF391"/>
  <c r="AL391" s="1"/>
  <c r="AE391"/>
  <c r="AK391" s="1"/>
  <c r="AF390"/>
  <c r="AL390" s="1"/>
  <c r="AE390"/>
  <c r="AK390" s="1"/>
  <c r="AF389"/>
  <c r="AL389" s="1"/>
  <c r="AE389"/>
  <c r="AK389" s="1"/>
  <c r="AF388"/>
  <c r="AL388" s="1"/>
  <c r="AE388"/>
  <c r="AK388" s="1"/>
  <c r="AF387"/>
  <c r="AL387" s="1"/>
  <c r="AE387"/>
  <c r="AK387" s="1"/>
  <c r="AF386"/>
  <c r="AL386" s="1"/>
  <c r="AE386"/>
  <c r="AK386" s="1"/>
  <c r="AF385"/>
  <c r="AL385" s="1"/>
  <c r="AE385"/>
  <c r="AK385" s="1"/>
  <c r="AF384"/>
  <c r="AL384" s="1"/>
  <c r="AE384"/>
  <c r="AK384" s="1"/>
  <c r="AF383"/>
  <c r="AL383" s="1"/>
  <c r="AE383"/>
  <c r="AK383" s="1"/>
  <c r="AF382"/>
  <c r="AL382" s="1"/>
  <c r="AE382"/>
  <c r="AK382" s="1"/>
  <c r="AF381"/>
  <c r="AL381" s="1"/>
  <c r="AE381"/>
  <c r="AK381" s="1"/>
  <c r="AF380"/>
  <c r="AL380" s="1"/>
  <c r="AE380"/>
  <c r="AK380" s="1"/>
  <c r="AF379"/>
  <c r="AL379" s="1"/>
  <c r="AE379"/>
  <c r="AK379" s="1"/>
  <c r="AF378"/>
  <c r="AL378" s="1"/>
  <c r="AE378"/>
  <c r="AK378" s="1"/>
  <c r="AF377"/>
  <c r="AL377" s="1"/>
  <c r="AE377"/>
  <c r="AK377" s="1"/>
  <c r="AF376"/>
  <c r="AL376" s="1"/>
  <c r="AE376"/>
  <c r="AK376" s="1"/>
  <c r="AF375"/>
  <c r="AL375" s="1"/>
  <c r="AE375"/>
  <c r="AK375" s="1"/>
  <c r="AF374"/>
  <c r="AL374" s="1"/>
  <c r="AE374"/>
  <c r="AK374" s="1"/>
  <c r="AF373"/>
  <c r="AL373" s="1"/>
  <c r="AE373"/>
  <c r="AK373" s="1"/>
  <c r="AF372"/>
  <c r="AL372" s="1"/>
  <c r="AE372"/>
  <c r="AK372" s="1"/>
  <c r="AF371"/>
  <c r="AL371" s="1"/>
  <c r="AE371"/>
  <c r="AK371" s="1"/>
  <c r="AF370"/>
  <c r="AL370" s="1"/>
  <c r="AE370"/>
  <c r="AK370" s="1"/>
  <c r="AF369"/>
  <c r="AL369" s="1"/>
  <c r="AE369"/>
  <c r="AK369" s="1"/>
  <c r="AF368"/>
  <c r="AL368" s="1"/>
  <c r="AE368"/>
  <c r="AK368" s="1"/>
  <c r="AF367"/>
  <c r="AL367" s="1"/>
  <c r="AE367"/>
  <c r="AK367" s="1"/>
  <c r="AF366"/>
  <c r="AL366" s="1"/>
  <c r="AE366"/>
  <c r="AK366" s="1"/>
  <c r="AF365"/>
  <c r="AL365" s="1"/>
  <c r="AE365"/>
  <c r="AK365" s="1"/>
  <c r="AF364"/>
  <c r="AL364" s="1"/>
  <c r="AE364"/>
  <c r="AK364" s="1"/>
  <c r="AF363"/>
  <c r="AL363" s="1"/>
  <c r="AE363"/>
  <c r="AK363" s="1"/>
  <c r="AF362"/>
  <c r="AL362" s="1"/>
  <c r="AE362"/>
  <c r="AK362" s="1"/>
  <c r="AF361"/>
  <c r="AL361" s="1"/>
  <c r="AE361"/>
  <c r="AK361" s="1"/>
  <c r="AF360"/>
  <c r="AL360" s="1"/>
  <c r="AE360"/>
  <c r="AK360" s="1"/>
  <c r="AF359"/>
  <c r="AL359" s="1"/>
  <c r="AE359"/>
  <c r="AK359" s="1"/>
  <c r="AF358"/>
  <c r="AL358" s="1"/>
  <c r="AE358"/>
  <c r="AK358" s="1"/>
  <c r="AF357"/>
  <c r="AL357" s="1"/>
  <c r="AE357"/>
  <c r="AK357" s="1"/>
  <c r="AF356"/>
  <c r="AL356" s="1"/>
  <c r="AE356"/>
  <c r="AK356" s="1"/>
  <c r="AF355"/>
  <c r="AL355" s="1"/>
  <c r="AE355"/>
  <c r="AK355" s="1"/>
  <c r="AF354"/>
  <c r="AL354" s="1"/>
  <c r="AE354"/>
  <c r="AK354" s="1"/>
  <c r="AF353"/>
  <c r="AL353" s="1"/>
  <c r="AE353"/>
  <c r="AK353" s="1"/>
  <c r="AF352"/>
  <c r="AL352" s="1"/>
  <c r="AE352"/>
  <c r="AK352" s="1"/>
  <c r="AF351"/>
  <c r="AL351" s="1"/>
  <c r="AE351"/>
  <c r="AK351" s="1"/>
  <c r="AF350"/>
  <c r="AL350" s="1"/>
  <c r="AE350"/>
  <c r="AK350" s="1"/>
  <c r="AF349"/>
  <c r="AL349" s="1"/>
  <c r="AE349"/>
  <c r="AK349" s="1"/>
  <c r="AF348"/>
  <c r="AL348" s="1"/>
  <c r="AE348"/>
  <c r="AK348" s="1"/>
  <c r="AF347"/>
  <c r="AL347" s="1"/>
  <c r="AE347"/>
  <c r="AK347" s="1"/>
  <c r="AF346"/>
  <c r="AL346" s="1"/>
  <c r="AE346"/>
  <c r="AK346" s="1"/>
  <c r="AF345"/>
  <c r="AL345" s="1"/>
  <c r="AE345"/>
  <c r="AK345" s="1"/>
  <c r="AF344"/>
  <c r="AL344" s="1"/>
  <c r="AE344"/>
  <c r="AK344" s="1"/>
  <c r="AF343"/>
  <c r="AL343" s="1"/>
  <c r="AE343"/>
  <c r="AK343" s="1"/>
  <c r="AF342"/>
  <c r="AL342" s="1"/>
  <c r="AE342"/>
  <c r="AK342" s="1"/>
  <c r="AF341"/>
  <c r="AL341" s="1"/>
  <c r="AE341"/>
  <c r="AK341" s="1"/>
  <c r="AF340"/>
  <c r="AL340" s="1"/>
  <c r="AE340"/>
  <c r="AK340" s="1"/>
  <c r="AF339"/>
  <c r="AL339" s="1"/>
  <c r="AE339"/>
  <c r="AK339" s="1"/>
  <c r="AF338"/>
  <c r="AL338" s="1"/>
  <c r="AE338"/>
  <c r="AK338" s="1"/>
  <c r="AF337"/>
  <c r="AL337" s="1"/>
  <c r="AE337"/>
  <c r="AK337" s="1"/>
  <c r="AF336"/>
  <c r="AL336" s="1"/>
  <c r="AE336"/>
  <c r="AK336" s="1"/>
  <c r="AF335"/>
  <c r="AL335" s="1"/>
  <c r="AE335"/>
  <c r="AK335" s="1"/>
  <c r="AF334"/>
  <c r="AL334" s="1"/>
  <c r="AE334"/>
  <c r="AK334" s="1"/>
  <c r="AF333"/>
  <c r="AL333" s="1"/>
  <c r="AE333"/>
  <c r="AK333" s="1"/>
  <c r="AF332"/>
  <c r="AL332" s="1"/>
  <c r="AE332"/>
  <c r="AK332" s="1"/>
  <c r="AF331"/>
  <c r="AL331" s="1"/>
  <c r="AE331"/>
  <c r="AK331" s="1"/>
  <c r="AF330"/>
  <c r="AL330" s="1"/>
  <c r="AE330"/>
  <c r="AK330" s="1"/>
  <c r="AF329"/>
  <c r="AL329" s="1"/>
  <c r="AE329"/>
  <c r="AK329" s="1"/>
  <c r="AF328"/>
  <c r="AL328" s="1"/>
  <c r="AE328"/>
  <c r="AK328" s="1"/>
  <c r="AF327"/>
  <c r="AL327" s="1"/>
  <c r="AE327"/>
  <c r="AK327" s="1"/>
  <c r="AF326"/>
  <c r="AL326" s="1"/>
  <c r="AE326"/>
  <c r="AK326" s="1"/>
  <c r="AF325"/>
  <c r="AL325" s="1"/>
  <c r="AE325"/>
  <c r="AK325" s="1"/>
  <c r="AF324"/>
  <c r="AL324" s="1"/>
  <c r="AE324"/>
  <c r="AK324" s="1"/>
  <c r="AF323"/>
  <c r="AL323" s="1"/>
  <c r="AE323"/>
  <c r="AK323" s="1"/>
  <c r="AF322"/>
  <c r="AL322" s="1"/>
  <c r="AE322"/>
  <c r="AK322" s="1"/>
  <c r="AF321"/>
  <c r="AL321" s="1"/>
  <c r="AE321"/>
  <c r="AK321" s="1"/>
  <c r="AF320"/>
  <c r="AL320" s="1"/>
  <c r="AE320"/>
  <c r="AK320" s="1"/>
  <c r="AF319"/>
  <c r="AL319" s="1"/>
  <c r="AE319"/>
  <c r="AK319" s="1"/>
  <c r="AF318"/>
  <c r="AL318" s="1"/>
  <c r="AE318"/>
  <c r="AK318" s="1"/>
  <c r="AF317"/>
  <c r="AL317" s="1"/>
  <c r="AE317"/>
  <c r="AK317" s="1"/>
  <c r="AF316"/>
  <c r="AL316" s="1"/>
  <c r="AE316"/>
  <c r="AK316" s="1"/>
  <c r="AF315"/>
  <c r="AL315" s="1"/>
  <c r="AE315"/>
  <c r="AK315" s="1"/>
  <c r="AF314"/>
  <c r="AL314" s="1"/>
  <c r="AE314"/>
  <c r="AK314" s="1"/>
  <c r="AF313"/>
  <c r="AL313" s="1"/>
  <c r="AE313"/>
  <c r="AK313" s="1"/>
  <c r="AF312"/>
  <c r="AL312" s="1"/>
  <c r="AE312"/>
  <c r="AK312" s="1"/>
  <c r="AF311"/>
  <c r="AL311" s="1"/>
  <c r="AE311"/>
  <c r="AK311" s="1"/>
  <c r="AF310"/>
  <c r="AL310" s="1"/>
  <c r="AE310"/>
  <c r="AK310" s="1"/>
  <c r="AF309"/>
  <c r="AL309" s="1"/>
  <c r="AE309"/>
  <c r="AK309" s="1"/>
  <c r="AF308"/>
  <c r="AL308" s="1"/>
  <c r="AE308"/>
  <c r="AK308" s="1"/>
  <c r="AF307"/>
  <c r="AL307" s="1"/>
  <c r="AE307"/>
  <c r="AK307" s="1"/>
  <c r="AF306"/>
  <c r="AL306" s="1"/>
  <c r="AE306"/>
  <c r="AK306" s="1"/>
  <c r="AF305"/>
  <c r="AL305" s="1"/>
  <c r="AE305"/>
  <c r="AK305" s="1"/>
  <c r="AF304"/>
  <c r="AL304" s="1"/>
  <c r="AE304"/>
  <c r="AK304" s="1"/>
  <c r="AF303"/>
  <c r="AL303" s="1"/>
  <c r="AE303"/>
  <c r="AK303" s="1"/>
  <c r="AF302"/>
  <c r="AL302" s="1"/>
  <c r="AE302"/>
  <c r="AK302" s="1"/>
  <c r="AF301"/>
  <c r="AL301" s="1"/>
  <c r="AE301"/>
  <c r="AK301" s="1"/>
  <c r="AF300"/>
  <c r="AL300" s="1"/>
  <c r="AE300"/>
  <c r="AK300" s="1"/>
  <c r="AF299"/>
  <c r="AL299" s="1"/>
  <c r="AE299"/>
  <c r="AK299" s="1"/>
  <c r="AF298"/>
  <c r="AL298" s="1"/>
  <c r="AE298"/>
  <c r="AK298" s="1"/>
  <c r="AF297"/>
  <c r="AL297" s="1"/>
  <c r="AE297"/>
  <c r="AK297" s="1"/>
  <c r="AF296"/>
  <c r="AL296" s="1"/>
  <c r="AE296"/>
  <c r="AK296" s="1"/>
  <c r="AF295"/>
  <c r="AL295" s="1"/>
  <c r="AE295"/>
  <c r="AK295" s="1"/>
  <c r="AF294"/>
  <c r="AL294" s="1"/>
  <c r="AE294"/>
  <c r="AK294" s="1"/>
  <c r="AF293"/>
  <c r="AL293" s="1"/>
  <c r="AE293"/>
  <c r="AK293" s="1"/>
  <c r="AF292"/>
  <c r="AL292" s="1"/>
  <c r="AE292"/>
  <c r="AK292" s="1"/>
  <c r="AF291"/>
  <c r="AL291" s="1"/>
  <c r="AE291"/>
  <c r="AK291" s="1"/>
  <c r="AF290"/>
  <c r="AL290" s="1"/>
  <c r="AE290"/>
  <c r="AK290" s="1"/>
  <c r="AF289"/>
  <c r="AL289" s="1"/>
  <c r="AE289"/>
  <c r="AK289" s="1"/>
  <c r="AF288"/>
  <c r="AL288" s="1"/>
  <c r="AE288"/>
  <c r="AK288" s="1"/>
  <c r="AF287"/>
  <c r="AL287" s="1"/>
  <c r="AE287"/>
  <c r="AK287" s="1"/>
  <c r="AF286"/>
  <c r="AL286" s="1"/>
  <c r="AE286"/>
  <c r="AK286" s="1"/>
  <c r="AF285"/>
  <c r="AL285" s="1"/>
  <c r="AE285"/>
  <c r="AK285" s="1"/>
  <c r="AF284"/>
  <c r="AL284" s="1"/>
  <c r="AE284"/>
  <c r="AK284" s="1"/>
  <c r="AF283"/>
  <c r="AL283" s="1"/>
  <c r="AE283"/>
  <c r="AK283" s="1"/>
  <c r="AF282"/>
  <c r="AL282" s="1"/>
  <c r="AE282"/>
  <c r="AK282" s="1"/>
  <c r="AF281"/>
  <c r="AL281" s="1"/>
  <c r="AE281"/>
  <c r="AK281" s="1"/>
  <c r="AF280"/>
  <c r="AL280" s="1"/>
  <c r="AE280"/>
  <c r="AK280" s="1"/>
  <c r="AF279"/>
  <c r="AL279" s="1"/>
  <c r="AE279"/>
  <c r="AK279" s="1"/>
  <c r="AF278"/>
  <c r="AL278" s="1"/>
  <c r="AE278"/>
  <c r="AK278" s="1"/>
  <c r="AF277"/>
  <c r="AL277" s="1"/>
  <c r="AE277"/>
  <c r="AK277" s="1"/>
  <c r="AF276"/>
  <c r="AL276" s="1"/>
  <c r="AE276"/>
  <c r="AK276" s="1"/>
  <c r="AF275"/>
  <c r="AL275" s="1"/>
  <c r="AE275"/>
  <c r="AK275" s="1"/>
  <c r="AF274"/>
  <c r="AL274" s="1"/>
  <c r="AE274"/>
  <c r="AK274" s="1"/>
  <c r="AF273"/>
  <c r="AL273" s="1"/>
  <c r="AE273"/>
  <c r="AK273" s="1"/>
  <c r="AF272"/>
  <c r="AL272" s="1"/>
  <c r="AE272"/>
  <c r="AK272" s="1"/>
  <c r="AF271"/>
  <c r="AL271" s="1"/>
  <c r="AE271"/>
  <c r="AK271" s="1"/>
  <c r="AF270"/>
  <c r="AL270" s="1"/>
  <c r="AE270"/>
  <c r="AK270" s="1"/>
  <c r="AF269"/>
  <c r="AL269" s="1"/>
  <c r="AE269"/>
  <c r="AK269" s="1"/>
  <c r="AF268"/>
  <c r="AL268" s="1"/>
  <c r="AE268"/>
  <c r="AK268" s="1"/>
  <c r="AF267"/>
  <c r="AL267" s="1"/>
  <c r="AE267"/>
  <c r="AK267" s="1"/>
  <c r="AF266"/>
  <c r="AL266" s="1"/>
  <c r="AE266"/>
  <c r="AK266" s="1"/>
  <c r="AF265"/>
  <c r="AL265" s="1"/>
  <c r="AE265"/>
  <c r="AK265" s="1"/>
  <c r="AF264"/>
  <c r="AL264" s="1"/>
  <c r="AE264"/>
  <c r="AK264" s="1"/>
  <c r="AF263"/>
  <c r="AL263" s="1"/>
  <c r="AE263"/>
  <c r="AK263" s="1"/>
  <c r="AF262"/>
  <c r="AL262" s="1"/>
  <c r="AE262"/>
  <c r="AK262" s="1"/>
  <c r="AF261"/>
  <c r="AL261" s="1"/>
  <c r="AE261"/>
  <c r="AK261" s="1"/>
  <c r="AF260"/>
  <c r="AL260" s="1"/>
  <c r="AE260"/>
  <c r="AK260" s="1"/>
  <c r="AF259"/>
  <c r="AL259" s="1"/>
  <c r="AE259"/>
  <c r="AK259" s="1"/>
  <c r="AF258"/>
  <c r="AL258" s="1"/>
  <c r="AE258"/>
  <c r="AK258" s="1"/>
  <c r="AF257"/>
  <c r="AL257" s="1"/>
  <c r="AE257"/>
  <c r="AK257" s="1"/>
  <c r="AF256"/>
  <c r="AL256" s="1"/>
  <c r="AE256"/>
  <c r="AK256" s="1"/>
  <c r="AF255"/>
  <c r="AL255" s="1"/>
  <c r="AE255"/>
  <c r="AK255" s="1"/>
  <c r="AF254"/>
  <c r="AL254" s="1"/>
  <c r="AE254"/>
  <c r="AK254" s="1"/>
  <c r="AF253"/>
  <c r="AL253" s="1"/>
  <c r="AE253"/>
  <c r="AK253" s="1"/>
  <c r="AF252"/>
  <c r="AL252" s="1"/>
  <c r="AE252"/>
  <c r="AK252" s="1"/>
  <c r="AF251"/>
  <c r="AL251" s="1"/>
  <c r="AE251"/>
  <c r="AK251" s="1"/>
  <c r="AF250"/>
  <c r="AL250" s="1"/>
  <c r="AE250"/>
  <c r="AK250" s="1"/>
  <c r="AF249"/>
  <c r="AL249" s="1"/>
  <c r="AE249"/>
  <c r="AK249" s="1"/>
  <c r="AF248"/>
  <c r="AL248" s="1"/>
  <c r="AE248"/>
  <c r="AK248" s="1"/>
  <c r="AF247"/>
  <c r="AL247" s="1"/>
  <c r="AE247"/>
  <c r="AK247" s="1"/>
  <c r="AF246"/>
  <c r="AL246" s="1"/>
  <c r="AE246"/>
  <c r="AK246" s="1"/>
  <c r="AF245"/>
  <c r="AL245" s="1"/>
  <c r="AE245"/>
  <c r="AK245" s="1"/>
  <c r="AF244"/>
  <c r="AL244" s="1"/>
  <c r="AE244"/>
  <c r="AK244" s="1"/>
  <c r="AF243"/>
  <c r="AL243" s="1"/>
  <c r="AE243"/>
  <c r="AK243" s="1"/>
  <c r="AF242"/>
  <c r="AL242" s="1"/>
  <c r="AE242"/>
  <c r="AK242" s="1"/>
  <c r="AF241"/>
  <c r="AL241" s="1"/>
  <c r="AE241"/>
  <c r="AK241" s="1"/>
  <c r="AF240"/>
  <c r="AL240" s="1"/>
  <c r="AE240"/>
  <c r="AK240" s="1"/>
  <c r="AF239"/>
  <c r="AL239" s="1"/>
  <c r="AE239"/>
  <c r="AK239" s="1"/>
  <c r="AF238"/>
  <c r="AL238" s="1"/>
  <c r="AE238"/>
  <c r="AK238" s="1"/>
  <c r="AF237"/>
  <c r="AL237" s="1"/>
  <c r="AE237"/>
  <c r="AK237" s="1"/>
  <c r="AF236"/>
  <c r="AL236" s="1"/>
  <c r="AE236"/>
  <c r="AK236" s="1"/>
  <c r="AF235"/>
  <c r="AL235" s="1"/>
  <c r="AE235"/>
  <c r="AK235" s="1"/>
  <c r="AF234"/>
  <c r="AL234" s="1"/>
  <c r="AE234"/>
  <c r="AK234" s="1"/>
  <c r="AF233"/>
  <c r="AL233" s="1"/>
  <c r="AE233"/>
  <c r="AK233" s="1"/>
  <c r="AF232"/>
  <c r="AL232" s="1"/>
  <c r="AE232"/>
  <c r="AK232" s="1"/>
  <c r="AF231"/>
  <c r="AL231" s="1"/>
  <c r="AE231"/>
  <c r="AK231" s="1"/>
  <c r="AF230"/>
  <c r="AL230" s="1"/>
  <c r="AE230"/>
  <c r="AK230" s="1"/>
  <c r="AF229"/>
  <c r="AL229" s="1"/>
  <c r="AE229"/>
  <c r="AK229" s="1"/>
  <c r="AF228"/>
  <c r="AL228" s="1"/>
  <c r="AE228"/>
  <c r="AK228" s="1"/>
  <c r="AF227"/>
  <c r="AL227" s="1"/>
  <c r="AE227"/>
  <c r="AK227" s="1"/>
  <c r="AF226"/>
  <c r="AL226" s="1"/>
  <c r="AE226"/>
  <c r="AK226" s="1"/>
  <c r="AF225"/>
  <c r="AL225" s="1"/>
  <c r="AE225"/>
  <c r="AK225" s="1"/>
  <c r="AF224"/>
  <c r="AL224" s="1"/>
  <c r="AE224"/>
  <c r="AK224" s="1"/>
  <c r="AF223"/>
  <c r="AL223" s="1"/>
  <c r="AE223"/>
  <c r="AK223" s="1"/>
  <c r="AF222"/>
  <c r="AL222" s="1"/>
  <c r="AE222"/>
  <c r="AK222" s="1"/>
  <c r="AF221"/>
  <c r="AL221" s="1"/>
  <c r="AE221"/>
  <c r="AK221" s="1"/>
  <c r="AF220"/>
  <c r="AL220" s="1"/>
  <c r="AE220"/>
  <c r="AK220" s="1"/>
  <c r="AF219"/>
  <c r="AL219" s="1"/>
  <c r="AE219"/>
  <c r="AK219" s="1"/>
  <c r="AF218"/>
  <c r="AL218" s="1"/>
  <c r="AE218"/>
  <c r="AK218" s="1"/>
  <c r="AF217"/>
  <c r="AL217" s="1"/>
  <c r="AE217"/>
  <c r="AK217" s="1"/>
  <c r="AF216"/>
  <c r="AL216" s="1"/>
  <c r="AE216"/>
  <c r="AK216" s="1"/>
  <c r="AF215"/>
  <c r="AL215" s="1"/>
  <c r="AE215"/>
  <c r="AK215" s="1"/>
  <c r="AF214"/>
  <c r="AL214" s="1"/>
  <c r="AE214"/>
  <c r="AK214" s="1"/>
  <c r="AF213"/>
  <c r="AL213" s="1"/>
  <c r="AE213"/>
  <c r="AK213" s="1"/>
  <c r="AF212"/>
  <c r="AL212" s="1"/>
  <c r="AE212"/>
  <c r="AK212" s="1"/>
  <c r="AF211"/>
  <c r="AL211" s="1"/>
  <c r="AE211"/>
  <c r="AK211" s="1"/>
  <c r="AF210"/>
  <c r="AL210" s="1"/>
  <c r="AE210"/>
  <c r="AK210" s="1"/>
  <c r="AF209"/>
  <c r="AL209" s="1"/>
  <c r="AE209"/>
  <c r="AK209" s="1"/>
  <c r="AF208"/>
  <c r="AL208" s="1"/>
  <c r="AE208"/>
  <c r="AK208" s="1"/>
  <c r="AF207"/>
  <c r="AL207" s="1"/>
  <c r="AE207"/>
  <c r="AK207" s="1"/>
  <c r="AF206"/>
  <c r="AL206" s="1"/>
  <c r="AE206"/>
  <c r="AK206" s="1"/>
  <c r="AF205"/>
  <c r="AL205" s="1"/>
  <c r="AE205"/>
  <c r="AK205" s="1"/>
  <c r="AF204"/>
  <c r="AL204" s="1"/>
  <c r="AE204"/>
  <c r="AK204" s="1"/>
  <c r="AF203"/>
  <c r="AL203" s="1"/>
  <c r="AE203"/>
  <c r="AK203" s="1"/>
  <c r="AF202"/>
  <c r="AL202" s="1"/>
  <c r="AE202"/>
  <c r="AK202" s="1"/>
  <c r="AF201"/>
  <c r="AL201" s="1"/>
  <c r="AE201"/>
  <c r="AK201" s="1"/>
  <c r="AF200"/>
  <c r="AL200" s="1"/>
  <c r="AE200"/>
  <c r="AK200" s="1"/>
  <c r="AF199"/>
  <c r="AL199" s="1"/>
  <c r="AE199"/>
  <c r="AK199" s="1"/>
  <c r="AF198"/>
  <c r="AL198" s="1"/>
  <c r="AE198"/>
  <c r="AK198" s="1"/>
  <c r="AF197"/>
  <c r="AL197" s="1"/>
  <c r="AE197"/>
  <c r="AK197" s="1"/>
  <c r="AF196"/>
  <c r="AL196" s="1"/>
  <c r="AE196"/>
  <c r="AK196" s="1"/>
  <c r="AF195"/>
  <c r="AL195" s="1"/>
  <c r="AE195"/>
  <c r="AK195" s="1"/>
  <c r="AF194"/>
  <c r="AL194" s="1"/>
  <c r="AE194"/>
  <c r="AK194" s="1"/>
  <c r="AF193"/>
  <c r="AL193" s="1"/>
  <c r="AE193"/>
  <c r="AK193" s="1"/>
  <c r="AF192"/>
  <c r="AL192" s="1"/>
  <c r="AE192"/>
  <c r="AK192" s="1"/>
  <c r="AF191"/>
  <c r="AL191" s="1"/>
  <c r="AE191"/>
  <c r="AK191" s="1"/>
  <c r="AF190"/>
  <c r="AL190" s="1"/>
  <c r="AE190"/>
  <c r="AK190" s="1"/>
  <c r="AF189"/>
  <c r="AL189" s="1"/>
  <c r="AE189"/>
  <c r="AK189" s="1"/>
  <c r="AF188"/>
  <c r="AL188" s="1"/>
  <c r="AE188"/>
  <c r="AK188" s="1"/>
  <c r="AF187"/>
  <c r="AL187" s="1"/>
  <c r="AE187"/>
  <c r="AK187" s="1"/>
  <c r="AF186"/>
  <c r="AL186" s="1"/>
  <c r="AE186"/>
  <c r="AK186" s="1"/>
  <c r="AF185"/>
  <c r="AL185" s="1"/>
  <c r="AE185"/>
  <c r="AK185" s="1"/>
  <c r="AF184"/>
  <c r="AL184" s="1"/>
  <c r="AE184"/>
  <c r="AK184" s="1"/>
  <c r="AF183"/>
  <c r="AL183" s="1"/>
  <c r="AE183"/>
  <c r="AK183" s="1"/>
  <c r="AF182"/>
  <c r="AL182" s="1"/>
  <c r="AE182"/>
  <c r="AK182" s="1"/>
  <c r="AF181"/>
  <c r="AL181" s="1"/>
  <c r="AE181"/>
  <c r="AK181" s="1"/>
  <c r="AF180"/>
  <c r="AL180" s="1"/>
  <c r="AE180"/>
  <c r="AK180" s="1"/>
  <c r="AF179"/>
  <c r="AL179" s="1"/>
  <c r="AE179"/>
  <c r="AK179" s="1"/>
  <c r="AF178"/>
  <c r="AL178" s="1"/>
  <c r="AE178"/>
  <c r="AK178" s="1"/>
  <c r="AF177"/>
  <c r="AL177" s="1"/>
  <c r="AE177"/>
  <c r="AK177" s="1"/>
  <c r="AF176"/>
  <c r="AL176" s="1"/>
  <c r="AE176"/>
  <c r="AK176" s="1"/>
  <c r="AF175"/>
  <c r="AL175" s="1"/>
  <c r="AE175"/>
  <c r="AK175" s="1"/>
  <c r="AF174"/>
  <c r="AL174" s="1"/>
  <c r="AE174"/>
  <c r="AK174" s="1"/>
  <c r="AF173"/>
  <c r="AL173" s="1"/>
  <c r="AE173"/>
  <c r="AK173" s="1"/>
  <c r="AF172"/>
  <c r="AL172" s="1"/>
  <c r="AE172"/>
  <c r="AK172" s="1"/>
  <c r="AF171"/>
  <c r="AL171" s="1"/>
  <c r="AE171"/>
  <c r="AK171" s="1"/>
  <c r="AF170"/>
  <c r="AL170" s="1"/>
  <c r="AE170"/>
  <c r="AK170" s="1"/>
  <c r="AF169"/>
  <c r="AL169" s="1"/>
  <c r="AE169"/>
  <c r="AK169" s="1"/>
  <c r="AF168"/>
  <c r="AL168" s="1"/>
  <c r="AE168"/>
  <c r="AK168" s="1"/>
  <c r="AF167"/>
  <c r="AL167" s="1"/>
  <c r="AE167"/>
  <c r="AK167" s="1"/>
  <c r="AF166"/>
  <c r="AL166" s="1"/>
  <c r="AE166"/>
  <c r="AK166" s="1"/>
  <c r="AF165"/>
  <c r="AL165" s="1"/>
  <c r="AE165"/>
  <c r="AK165" s="1"/>
  <c r="AF164"/>
  <c r="AL164" s="1"/>
  <c r="AE164"/>
  <c r="AK164" s="1"/>
  <c r="AF163"/>
  <c r="AL163" s="1"/>
  <c r="AE163"/>
  <c r="AK163" s="1"/>
  <c r="AF162"/>
  <c r="AL162" s="1"/>
  <c r="AE162"/>
  <c r="AK162" s="1"/>
  <c r="AF161"/>
  <c r="AL161" s="1"/>
  <c r="AE161"/>
  <c r="AK161" s="1"/>
  <c r="AF160"/>
  <c r="AL160" s="1"/>
  <c r="AE160"/>
  <c r="AK160" s="1"/>
  <c r="AF159"/>
  <c r="AL159" s="1"/>
  <c r="AE159"/>
  <c r="AK159" s="1"/>
  <c r="AF158"/>
  <c r="AL158" s="1"/>
  <c r="AE158"/>
  <c r="AK158" s="1"/>
  <c r="AF157"/>
  <c r="AL157" s="1"/>
  <c r="AE157"/>
  <c r="AK157" s="1"/>
  <c r="AF156"/>
  <c r="AL156" s="1"/>
  <c r="AE156"/>
  <c r="AK156" s="1"/>
  <c r="AF155"/>
  <c r="AL155" s="1"/>
  <c r="AE155"/>
  <c r="AK155" s="1"/>
  <c r="AF154"/>
  <c r="AL154" s="1"/>
  <c r="AE154"/>
  <c r="AK154" s="1"/>
  <c r="AF153"/>
  <c r="AL153" s="1"/>
  <c r="AE153"/>
  <c r="AK153" s="1"/>
  <c r="AF152"/>
  <c r="AL152" s="1"/>
  <c r="AE152"/>
  <c r="AK152" s="1"/>
  <c r="AF151"/>
  <c r="AL151" s="1"/>
  <c r="AE151"/>
  <c r="AK151" s="1"/>
  <c r="AF150"/>
  <c r="AL150" s="1"/>
  <c r="AE150"/>
  <c r="AK150" s="1"/>
  <c r="AF149"/>
  <c r="AL149" s="1"/>
  <c r="AE149"/>
  <c r="AK149" s="1"/>
  <c r="AF148"/>
  <c r="AL148" s="1"/>
  <c r="AE148"/>
  <c r="AK148" s="1"/>
  <c r="AF147"/>
  <c r="AL147" s="1"/>
  <c r="AE147"/>
  <c r="AK147" s="1"/>
  <c r="AF146"/>
  <c r="AL146" s="1"/>
  <c r="AE146"/>
  <c r="AK146" s="1"/>
  <c r="AF145"/>
  <c r="AL145" s="1"/>
  <c r="AE145"/>
  <c r="AK145" s="1"/>
  <c r="AF144"/>
  <c r="AL144" s="1"/>
  <c r="AE144"/>
  <c r="AK144" s="1"/>
  <c r="AF143"/>
  <c r="AL143" s="1"/>
  <c r="AE143"/>
  <c r="AK143" s="1"/>
  <c r="AF142"/>
  <c r="AL142" s="1"/>
  <c r="AE142"/>
  <c r="AK142" s="1"/>
  <c r="AF141"/>
  <c r="AL141" s="1"/>
  <c r="AE141"/>
  <c r="AK141" s="1"/>
  <c r="AF140"/>
  <c r="AL140" s="1"/>
  <c r="AE140"/>
  <c r="AK140" s="1"/>
  <c r="AF139"/>
  <c r="AL139" s="1"/>
  <c r="AE139"/>
  <c r="AK139" s="1"/>
  <c r="AF138"/>
  <c r="AL138" s="1"/>
  <c r="AE138"/>
  <c r="AK138" s="1"/>
  <c r="AF137"/>
  <c r="AL137" s="1"/>
  <c r="AE137"/>
  <c r="AK137" s="1"/>
  <c r="AF136"/>
  <c r="AL136" s="1"/>
  <c r="AE136"/>
  <c r="AK136" s="1"/>
  <c r="AF135"/>
  <c r="AL135" s="1"/>
  <c r="AE135"/>
  <c r="AK135" s="1"/>
  <c r="AF134"/>
  <c r="AL134" s="1"/>
  <c r="AE134"/>
  <c r="AK134" s="1"/>
  <c r="AF133"/>
  <c r="AL133" s="1"/>
  <c r="AE133"/>
  <c r="AK133" s="1"/>
  <c r="AF132"/>
  <c r="AL132" s="1"/>
  <c r="AE132"/>
  <c r="AK132" s="1"/>
  <c r="AF131"/>
  <c r="AL131" s="1"/>
  <c r="AE131"/>
  <c r="AK131" s="1"/>
  <c r="AF130"/>
  <c r="AL130" s="1"/>
  <c r="AE130"/>
  <c r="AK130" s="1"/>
  <c r="AF129"/>
  <c r="AL129" s="1"/>
  <c r="AE129"/>
  <c r="AK129" s="1"/>
  <c r="AF128"/>
  <c r="AL128" s="1"/>
  <c r="AE128"/>
  <c r="AK128" s="1"/>
  <c r="AF127"/>
  <c r="AL127" s="1"/>
  <c r="AE127"/>
  <c r="AK127" s="1"/>
  <c r="AF126"/>
  <c r="AL126" s="1"/>
  <c r="AE126"/>
  <c r="AK126" s="1"/>
  <c r="AF125"/>
  <c r="AL125" s="1"/>
  <c r="AE125"/>
  <c r="AK125" s="1"/>
  <c r="AF124"/>
  <c r="AL124" s="1"/>
  <c r="AE124"/>
  <c r="AK124" s="1"/>
  <c r="AF123"/>
  <c r="AL123" s="1"/>
  <c r="AE123"/>
  <c r="AK123" s="1"/>
  <c r="AG104" i="7"/>
  <c r="AF104"/>
  <c r="AE104"/>
  <c r="AD104"/>
  <c r="AC104"/>
  <c r="X104"/>
  <c r="S104"/>
  <c r="N104"/>
  <c r="I104"/>
  <c r="D104"/>
  <c r="AG56"/>
  <c r="AF56"/>
  <c r="AE56"/>
  <c r="AD56"/>
  <c r="AC56"/>
  <c r="X56"/>
  <c r="S56"/>
  <c r="N56"/>
  <c r="I56"/>
  <c r="D56"/>
  <c r="AG8"/>
  <c r="AF8"/>
  <c r="AE8"/>
  <c r="AD8"/>
  <c r="AC8"/>
  <c r="X8"/>
  <c r="S8"/>
  <c r="N8"/>
  <c r="I8"/>
  <c r="D8"/>
  <c r="AG104" i="4"/>
  <c r="AF104"/>
  <c r="AE104"/>
  <c r="AD104"/>
  <c r="AC104"/>
  <c r="X104"/>
  <c r="S104"/>
  <c r="N104"/>
  <c r="I104"/>
  <c r="D104"/>
  <c r="AG56"/>
  <c r="AF56"/>
  <c r="AE56"/>
  <c r="AD56"/>
  <c r="AC56"/>
  <c r="X56"/>
  <c r="S56"/>
  <c r="N56"/>
  <c r="I56"/>
  <c r="D56"/>
  <c r="AG8"/>
  <c r="AF8"/>
  <c r="AE8"/>
  <c r="AD8"/>
  <c r="AC8"/>
  <c r="X8"/>
  <c r="S8"/>
  <c r="N8"/>
  <c r="I8"/>
  <c r="D8"/>
  <c r="AG25"/>
  <c r="AF25"/>
  <c r="AE25"/>
  <c r="AD25"/>
  <c r="AC25"/>
  <c r="AG40"/>
  <c r="AF40"/>
  <c r="AE40"/>
  <c r="AD40"/>
  <c r="AC40"/>
  <c r="AG73"/>
  <c r="AF73"/>
  <c r="AE73"/>
  <c r="AD73"/>
  <c r="AC73"/>
  <c r="AG88"/>
  <c r="AF88"/>
  <c r="AE88"/>
  <c r="AD88"/>
  <c r="AC88"/>
  <c r="AG121"/>
  <c r="AF121"/>
  <c r="AE121"/>
  <c r="AD121"/>
  <c r="AC121"/>
  <c r="AG136"/>
  <c r="AF136"/>
  <c r="AE136"/>
  <c r="AD136"/>
  <c r="AC136"/>
  <c r="AG25" i="7"/>
  <c r="AF25"/>
  <c r="AE25"/>
  <c r="AD25"/>
  <c r="AC25"/>
  <c r="AG40"/>
  <c r="AF40"/>
  <c r="AE40"/>
  <c r="AD40"/>
  <c r="AC40"/>
  <c r="AG73"/>
  <c r="AF73"/>
  <c r="AE73"/>
  <c r="AD73"/>
  <c r="AC73"/>
  <c r="AG88"/>
  <c r="AF88"/>
  <c r="AE88"/>
  <c r="AD88"/>
  <c r="AC88"/>
  <c r="AG121"/>
  <c r="AF121"/>
  <c r="AE121"/>
  <c r="AD121"/>
  <c r="AC121"/>
  <c r="AG136"/>
  <c r="AF136"/>
  <c r="AE136"/>
  <c r="AD136"/>
  <c r="AC136"/>
  <c r="E104" i="4"/>
  <c r="J104"/>
  <c r="O104"/>
  <c r="T104"/>
  <c r="Y104"/>
  <c r="E104" i="7"/>
  <c r="J104"/>
  <c r="O104"/>
  <c r="T104"/>
  <c r="Y104"/>
  <c r="E8" i="4"/>
  <c r="J8"/>
  <c r="O8"/>
  <c r="T8"/>
  <c r="Y8"/>
  <c r="D9"/>
  <c r="E9"/>
  <c r="I9"/>
  <c r="J9"/>
  <c r="K9"/>
  <c r="N9"/>
  <c r="O9"/>
  <c r="S9"/>
  <c r="T9"/>
  <c r="U9"/>
  <c r="X9"/>
  <c r="Y9"/>
  <c r="Z9"/>
  <c r="AC9"/>
  <c r="AD9"/>
  <c r="AE9"/>
  <c r="AF9"/>
  <c r="AG9"/>
  <c r="AC24"/>
  <c r="AD24"/>
  <c r="AE24"/>
  <c r="AF24"/>
  <c r="AG24"/>
  <c r="E56"/>
  <c r="J56"/>
  <c r="O56"/>
  <c r="T56"/>
  <c r="Y56"/>
  <c r="D57"/>
  <c r="E57"/>
  <c r="F57"/>
  <c r="I57"/>
  <c r="J57"/>
  <c r="K57"/>
  <c r="N57"/>
  <c r="O57"/>
  <c r="P57"/>
  <c r="S57"/>
  <c r="T57"/>
  <c r="U57"/>
  <c r="X57"/>
  <c r="Y57"/>
  <c r="Z57"/>
  <c r="AC57"/>
  <c r="AD57"/>
  <c r="AE57"/>
  <c r="AF57"/>
  <c r="AG57"/>
  <c r="AC72"/>
  <c r="AD72"/>
  <c r="AE72"/>
  <c r="AF72"/>
  <c r="AG72"/>
  <c r="D105"/>
  <c r="E105"/>
  <c r="F105"/>
  <c r="I105"/>
  <c r="J105"/>
  <c r="K105"/>
  <c r="N105"/>
  <c r="O105"/>
  <c r="P105"/>
  <c r="S105"/>
  <c r="T105"/>
  <c r="U105"/>
  <c r="X105"/>
  <c r="Y105"/>
  <c r="Z105"/>
  <c r="AC105"/>
  <c r="AD105"/>
  <c r="AE105"/>
  <c r="AF105"/>
  <c r="AG105"/>
  <c r="AC120"/>
  <c r="AD120"/>
  <c r="AE120"/>
  <c r="AF120"/>
  <c r="AG120"/>
  <c r="E8" i="7"/>
  <c r="J8"/>
  <c r="O8"/>
  <c r="T8"/>
  <c r="Y8"/>
  <c r="D9"/>
  <c r="E9"/>
  <c r="I9"/>
  <c r="J9"/>
  <c r="K9"/>
  <c r="N9"/>
  <c r="O9"/>
  <c r="S9"/>
  <c r="T9"/>
  <c r="U9"/>
  <c r="X9"/>
  <c r="Y9"/>
  <c r="Z9"/>
  <c r="AC9"/>
  <c r="AD9"/>
  <c r="AE9"/>
  <c r="AF9"/>
  <c r="AG9"/>
  <c r="AC24"/>
  <c r="AD24"/>
  <c r="AE24"/>
  <c r="AF24"/>
  <c r="AG24"/>
  <c r="E56"/>
  <c r="J56"/>
  <c r="O56"/>
  <c r="T56"/>
  <c r="Y56"/>
  <c r="D57"/>
  <c r="E57"/>
  <c r="F57"/>
  <c r="I57"/>
  <c r="J57"/>
  <c r="K57"/>
  <c r="N57"/>
  <c r="O57"/>
  <c r="P57"/>
  <c r="S57"/>
  <c r="T57"/>
  <c r="U57"/>
  <c r="X57"/>
  <c r="Y57"/>
  <c r="Z57"/>
  <c r="AC57"/>
  <c r="AD57"/>
  <c r="AE57"/>
  <c r="AF57"/>
  <c r="AG57"/>
  <c r="AC72"/>
  <c r="AD72"/>
  <c r="AE72"/>
  <c r="AF72"/>
  <c r="AG72"/>
  <c r="D105"/>
  <c r="E105"/>
  <c r="F105"/>
  <c r="I105"/>
  <c r="J105"/>
  <c r="K105"/>
  <c r="N105"/>
  <c r="O105"/>
  <c r="P105"/>
  <c r="S105"/>
  <c r="T105"/>
  <c r="U105"/>
  <c r="X105"/>
  <c r="Y105"/>
  <c r="Z105"/>
  <c r="AC105"/>
  <c r="AD105"/>
  <c r="AE105"/>
  <c r="AF105"/>
  <c r="AG105"/>
  <c r="AC120"/>
  <c r="AD120"/>
  <c r="AE120"/>
  <c r="AF120"/>
  <c r="AG120"/>
  <c r="L99" i="20"/>
  <c r="L100"/>
  <c r="L84"/>
  <c r="L83"/>
  <c r="AG628" i="5"/>
  <c r="AM628" s="1"/>
  <c r="AG627"/>
  <c r="AM627" s="1"/>
  <c r="AG626"/>
  <c r="AM626" s="1"/>
  <c r="AG625"/>
  <c r="AM625" s="1"/>
  <c r="AG624"/>
  <c r="AM624" s="1"/>
  <c r="AG623"/>
  <c r="AM623" s="1"/>
  <c r="AG622"/>
  <c r="AM622" s="1"/>
  <c r="AG621"/>
  <c r="AM621" s="1"/>
  <c r="AG620"/>
  <c r="AM620" s="1"/>
  <c r="AG619"/>
  <c r="AM619" s="1"/>
  <c r="AG618"/>
  <c r="AM618" s="1"/>
  <c r="AG617"/>
  <c r="AM617" s="1"/>
  <c r="AG616"/>
  <c r="AM616" s="1"/>
  <c r="AG615"/>
  <c r="AM615" s="1"/>
  <c r="AG614"/>
  <c r="AM614" s="1"/>
  <c r="AG613"/>
  <c r="AM613" s="1"/>
  <c r="AG612"/>
  <c r="AM612" s="1"/>
  <c r="AG611"/>
  <c r="AM611" s="1"/>
  <c r="AG610"/>
  <c r="AM610" s="1"/>
  <c r="AG609"/>
  <c r="AM609" s="1"/>
  <c r="AG608"/>
  <c r="AM608" s="1"/>
  <c r="AG607"/>
  <c r="AM607" s="1"/>
  <c r="AG606"/>
  <c r="AM606" s="1"/>
  <c r="AG605"/>
  <c r="AM605" s="1"/>
  <c r="AG604"/>
  <c r="AM604" s="1"/>
  <c r="AG603"/>
  <c r="AM603" s="1"/>
  <c r="AG602"/>
  <c r="AM602" s="1"/>
  <c r="AG601"/>
  <c r="AM601" s="1"/>
  <c r="AG600"/>
  <c r="AM600" s="1"/>
  <c r="AG599"/>
  <c r="AM599" s="1"/>
  <c r="AG598"/>
  <c r="AM598" s="1"/>
  <c r="AG597"/>
  <c r="AM597" s="1"/>
  <c r="AG596"/>
  <c r="AM596" s="1"/>
  <c r="AG595"/>
  <c r="AM595" s="1"/>
  <c r="AG594"/>
  <c r="AM594" s="1"/>
  <c r="AG593"/>
  <c r="AM593" s="1"/>
  <c r="AG592"/>
  <c r="AM592" s="1"/>
  <c r="AG591"/>
  <c r="AM591" s="1"/>
  <c r="AG590"/>
  <c r="AM590" s="1"/>
  <c r="AG589"/>
  <c r="AM589" s="1"/>
  <c r="AG588"/>
  <c r="AM588" s="1"/>
  <c r="AG587"/>
  <c r="AM587" s="1"/>
  <c r="AG586"/>
  <c r="AM586" s="1"/>
  <c r="AG585"/>
  <c r="AM585" s="1"/>
  <c r="AG584"/>
  <c r="AM584" s="1"/>
  <c r="AG583"/>
  <c r="AM583" s="1"/>
  <c r="AG582"/>
  <c r="AM582" s="1"/>
  <c r="AG581"/>
  <c r="AM581" s="1"/>
  <c r="AG580"/>
  <c r="AM580" s="1"/>
  <c r="AG579"/>
  <c r="AM579" s="1"/>
  <c r="AG578"/>
  <c r="AM578" s="1"/>
  <c r="AG577"/>
  <c r="AM577" s="1"/>
  <c r="AG576"/>
  <c r="AM576" s="1"/>
  <c r="AG575"/>
  <c r="AM575" s="1"/>
  <c r="AG574"/>
  <c r="AM574" s="1"/>
  <c r="AG573"/>
  <c r="AM573" s="1"/>
  <c r="AG572"/>
  <c r="AM572" s="1"/>
  <c r="AG571"/>
  <c r="AM571" s="1"/>
  <c r="AG570"/>
  <c r="AM570" s="1"/>
  <c r="AG569"/>
  <c r="AM569" s="1"/>
  <c r="AG568"/>
  <c r="AM568" s="1"/>
  <c r="AG567"/>
  <c r="AM567" s="1"/>
  <c r="AG566"/>
  <c r="AM566" s="1"/>
  <c r="AG565"/>
  <c r="AM565" s="1"/>
  <c r="AG564"/>
  <c r="AM564" s="1"/>
  <c r="AG563"/>
  <c r="AM563" s="1"/>
  <c r="AG562"/>
  <c r="AM562" s="1"/>
  <c r="AG561"/>
  <c r="AM561" s="1"/>
  <c r="AG560"/>
  <c r="AM560" s="1"/>
  <c r="AG559"/>
  <c r="AM559" s="1"/>
  <c r="AG558"/>
  <c r="AM558" s="1"/>
  <c r="AG557"/>
  <c r="AM557" s="1"/>
  <c r="AG556"/>
  <c r="AM556" s="1"/>
  <c r="AG555"/>
  <c r="AM555" s="1"/>
  <c r="AG554"/>
  <c r="AM554" s="1"/>
  <c r="AG553"/>
  <c r="AM553" s="1"/>
  <c r="AG552"/>
  <c r="AM552" s="1"/>
  <c r="AG551"/>
  <c r="AM551" s="1"/>
  <c r="AG550"/>
  <c r="AM550" s="1"/>
  <c r="AG549"/>
  <c r="AM549" s="1"/>
  <c r="AG548"/>
  <c r="AM548" s="1"/>
  <c r="AG547"/>
  <c r="AM547" s="1"/>
  <c r="AG546"/>
  <c r="AM546" s="1"/>
  <c r="AG545"/>
  <c r="AM545" s="1"/>
  <c r="AG544"/>
  <c r="AM544" s="1"/>
  <c r="AG543"/>
  <c r="AM543" s="1"/>
  <c r="AG542"/>
  <c r="AM542" s="1"/>
  <c r="AG541"/>
  <c r="AM541" s="1"/>
  <c r="AG540"/>
  <c r="AM540" s="1"/>
  <c r="AG539"/>
  <c r="AM539" s="1"/>
  <c r="AG538"/>
  <c r="AM538" s="1"/>
  <c r="AG537"/>
  <c r="AM537" s="1"/>
  <c r="AG536"/>
  <c r="AM536" s="1"/>
  <c r="AG535"/>
  <c r="AM535" s="1"/>
  <c r="AG534"/>
  <c r="AM534" s="1"/>
  <c r="AG533"/>
  <c r="AM533" s="1"/>
  <c r="AG532"/>
  <c r="AM532" s="1"/>
  <c r="AG531"/>
  <c r="AM531" s="1"/>
  <c r="AG530"/>
  <c r="AM530" s="1"/>
  <c r="AG529"/>
  <c r="AM529" s="1"/>
  <c r="AG528"/>
  <c r="AM528" s="1"/>
  <c r="AG527"/>
  <c r="AM527" s="1"/>
  <c r="AG526"/>
  <c r="AM526" s="1"/>
  <c r="AG525"/>
  <c r="AM525" s="1"/>
  <c r="AG524"/>
  <c r="AM524" s="1"/>
  <c r="AG523"/>
  <c r="AM523" s="1"/>
  <c r="AG522"/>
  <c r="AM522" s="1"/>
  <c r="AG521"/>
  <c r="AM521" s="1"/>
  <c r="AG520"/>
  <c r="AM520" s="1"/>
  <c r="AG519"/>
  <c r="AM519" s="1"/>
  <c r="AG518"/>
  <c r="AM518" s="1"/>
  <c r="AG517"/>
  <c r="AM517" s="1"/>
  <c r="AG516"/>
  <c r="AM516" s="1"/>
  <c r="AG515"/>
  <c r="AM515" s="1"/>
  <c r="AG514"/>
  <c r="AM514" s="1"/>
  <c r="AG513"/>
  <c r="AM513" s="1"/>
  <c r="AG512"/>
  <c r="AM512" s="1"/>
  <c r="AG511"/>
  <c r="AM511" s="1"/>
  <c r="AG510"/>
  <c r="AM510" s="1"/>
  <c r="AG509"/>
  <c r="AM509" s="1"/>
  <c r="AG508"/>
  <c r="AM508" s="1"/>
  <c r="AG507"/>
  <c r="AM507" s="1"/>
  <c r="AG506"/>
  <c r="AM506" s="1"/>
  <c r="AG505"/>
  <c r="AM505" s="1"/>
  <c r="AG504"/>
  <c r="AM504" s="1"/>
  <c r="AG503"/>
  <c r="AM503" s="1"/>
  <c r="AG502"/>
  <c r="AM502" s="1"/>
  <c r="AG501"/>
  <c r="AM501" s="1"/>
  <c r="AG500"/>
  <c r="AM500" s="1"/>
  <c r="AG499"/>
  <c r="AM499" s="1"/>
  <c r="AG498"/>
  <c r="AM498" s="1"/>
  <c r="AG497"/>
  <c r="AM497" s="1"/>
  <c r="AG496"/>
  <c r="AM496" s="1"/>
  <c r="AG495"/>
  <c r="AM495" s="1"/>
  <c r="AG494"/>
  <c r="AM494" s="1"/>
  <c r="AG493"/>
  <c r="AM493" s="1"/>
  <c r="AG492"/>
  <c r="AM492" s="1"/>
  <c r="AG491"/>
  <c r="AM491" s="1"/>
  <c r="AG490"/>
  <c r="AM490" s="1"/>
  <c r="AG489"/>
  <c r="AM489" s="1"/>
  <c r="AG488"/>
  <c r="AM488" s="1"/>
  <c r="AG487"/>
  <c r="AM487" s="1"/>
  <c r="AG486"/>
  <c r="AM486" s="1"/>
  <c r="AG485"/>
  <c r="AM485" s="1"/>
  <c r="AG484"/>
  <c r="AM484" s="1"/>
  <c r="AG483"/>
  <c r="AM483" s="1"/>
  <c r="AG482"/>
  <c r="AM482" s="1"/>
  <c r="AG481"/>
  <c r="AM481" s="1"/>
  <c r="AG480"/>
  <c r="AM480" s="1"/>
  <c r="AG479"/>
  <c r="AM479" s="1"/>
  <c r="AG478"/>
  <c r="AM478" s="1"/>
  <c r="AG477"/>
  <c r="AM477" s="1"/>
  <c r="AG476"/>
  <c r="AM476" s="1"/>
  <c r="AG475"/>
  <c r="AM475" s="1"/>
  <c r="AG474"/>
  <c r="AM474" s="1"/>
  <c r="AG473"/>
  <c r="AM473" s="1"/>
  <c r="AG472"/>
  <c r="AM472" s="1"/>
  <c r="AG471"/>
  <c r="AM471" s="1"/>
  <c r="AG470"/>
  <c r="AM470" s="1"/>
  <c r="AG469"/>
  <c r="AM469" s="1"/>
  <c r="AG468"/>
  <c r="AM468" s="1"/>
  <c r="AG467"/>
  <c r="AM467" s="1"/>
  <c r="AG466"/>
  <c r="AM466" s="1"/>
  <c r="AG465"/>
  <c r="AM465" s="1"/>
  <c r="AG464"/>
  <c r="AM464" s="1"/>
  <c r="AG463"/>
  <c r="AM463" s="1"/>
  <c r="AG462"/>
  <c r="AM462" s="1"/>
  <c r="AG461"/>
  <c r="AM461" s="1"/>
  <c r="AG460"/>
  <c r="AM460" s="1"/>
  <c r="AG459"/>
  <c r="AM459" s="1"/>
  <c r="AG458"/>
  <c r="AM458" s="1"/>
  <c r="AG457"/>
  <c r="AM457" s="1"/>
  <c r="AG456"/>
  <c r="AM456" s="1"/>
  <c r="AG455"/>
  <c r="AM455" s="1"/>
  <c r="AG454"/>
  <c r="AM454" s="1"/>
  <c r="AG453"/>
  <c r="AM453" s="1"/>
  <c r="AG452"/>
  <c r="AM452" s="1"/>
  <c r="AG451"/>
  <c r="AM451" s="1"/>
  <c r="AG450"/>
  <c r="AM450" s="1"/>
  <c r="AG449"/>
  <c r="AM449" s="1"/>
  <c r="AG448"/>
  <c r="AM448" s="1"/>
  <c r="AG447"/>
  <c r="AM447" s="1"/>
  <c r="AG446"/>
  <c r="AM446" s="1"/>
  <c r="AG445"/>
  <c r="AM445" s="1"/>
  <c r="AG444"/>
  <c r="AM444" s="1"/>
  <c r="AG443"/>
  <c r="AM443" s="1"/>
  <c r="AG442"/>
  <c r="AM442" s="1"/>
  <c r="AG441"/>
  <c r="AM441" s="1"/>
  <c r="AG440"/>
  <c r="AM440" s="1"/>
  <c r="AG439"/>
  <c r="AM439" s="1"/>
  <c r="AG438"/>
  <c r="AM438" s="1"/>
  <c r="AG437"/>
  <c r="AM437" s="1"/>
  <c r="AG436"/>
  <c r="AM436" s="1"/>
  <c r="AG435"/>
  <c r="AM435" s="1"/>
  <c r="AG434"/>
  <c r="AM434" s="1"/>
  <c r="AG433"/>
  <c r="AM433" s="1"/>
  <c r="AG432"/>
  <c r="AM432" s="1"/>
  <c r="AG431"/>
  <c r="AM431" s="1"/>
  <c r="AG430"/>
  <c r="AM430" s="1"/>
  <c r="AG429"/>
  <c r="AM429" s="1"/>
  <c r="AG428"/>
  <c r="AM428" s="1"/>
  <c r="AG427"/>
  <c r="AM427" s="1"/>
  <c r="AG426"/>
  <c r="AM426" s="1"/>
  <c r="AG425"/>
  <c r="AM425" s="1"/>
  <c r="AG424"/>
  <c r="AM424" s="1"/>
  <c r="AG423"/>
  <c r="AM423" s="1"/>
  <c r="AG422"/>
  <c r="AM422" s="1"/>
  <c r="AG421"/>
  <c r="AM421" s="1"/>
  <c r="AG420"/>
  <c r="AM420" s="1"/>
  <c r="AG419"/>
  <c r="AM419" s="1"/>
  <c r="AG418"/>
  <c r="AM418" s="1"/>
  <c r="AG417"/>
  <c r="AM417" s="1"/>
  <c r="AG416"/>
  <c r="AM416" s="1"/>
  <c r="AG415"/>
  <c r="AM415" s="1"/>
  <c r="AG414"/>
  <c r="AM414" s="1"/>
  <c r="AG413"/>
  <c r="AM413" s="1"/>
  <c r="AG412"/>
  <c r="AM412" s="1"/>
  <c r="AG411"/>
  <c r="AM411" s="1"/>
  <c r="AG410"/>
  <c r="AM410" s="1"/>
  <c r="AG409"/>
  <c r="AM409" s="1"/>
  <c r="AG408"/>
  <c r="AM408" s="1"/>
  <c r="AG407"/>
  <c r="AM407" s="1"/>
  <c r="AG406"/>
  <c r="AM406" s="1"/>
  <c r="AG405"/>
  <c r="AM405" s="1"/>
  <c r="AG404"/>
  <c r="AM404" s="1"/>
  <c r="AG403"/>
  <c r="AM403" s="1"/>
  <c r="AG402"/>
  <c r="AM402" s="1"/>
  <c r="AG401"/>
  <c r="AM401" s="1"/>
  <c r="AG400"/>
  <c r="AM400" s="1"/>
  <c r="AG399"/>
  <c r="AM399" s="1"/>
  <c r="AG398"/>
  <c r="AM398" s="1"/>
  <c r="AG397"/>
  <c r="AM397" s="1"/>
  <c r="AG396"/>
  <c r="AM396" s="1"/>
  <c r="AG395"/>
  <c r="AM395" s="1"/>
  <c r="AG394"/>
  <c r="AM394" s="1"/>
  <c r="AG393"/>
  <c r="AM393" s="1"/>
  <c r="AG392"/>
  <c r="AM392" s="1"/>
  <c r="AG391"/>
  <c r="AM391" s="1"/>
  <c r="AG390"/>
  <c r="AM390" s="1"/>
  <c r="AG389"/>
  <c r="AM389" s="1"/>
  <c r="AG388"/>
  <c r="AM388" s="1"/>
  <c r="AG387"/>
  <c r="AM387" s="1"/>
  <c r="AG386"/>
  <c r="AM386" s="1"/>
  <c r="AG385"/>
  <c r="AM385" s="1"/>
  <c r="AG384"/>
  <c r="AM384" s="1"/>
  <c r="AG383"/>
  <c r="AM383" s="1"/>
  <c r="AG382"/>
  <c r="AM382" s="1"/>
  <c r="AG381"/>
  <c r="AM381" s="1"/>
  <c r="AG380"/>
  <c r="AM380" s="1"/>
  <c r="AG379"/>
  <c r="AM379" s="1"/>
  <c r="AG378"/>
  <c r="AM378" s="1"/>
  <c r="AG377"/>
  <c r="AM377" s="1"/>
  <c r="AG376"/>
  <c r="AM376" s="1"/>
  <c r="AG375"/>
  <c r="AM375" s="1"/>
  <c r="AG374"/>
  <c r="AM374" s="1"/>
  <c r="AG373"/>
  <c r="AM373" s="1"/>
  <c r="AG372"/>
  <c r="AM372" s="1"/>
  <c r="AG371"/>
  <c r="AM371" s="1"/>
  <c r="AG370"/>
  <c r="AM370" s="1"/>
  <c r="AG369"/>
  <c r="AM369" s="1"/>
  <c r="AG368"/>
  <c r="AM368" s="1"/>
  <c r="AG367"/>
  <c r="AM367" s="1"/>
  <c r="AG366"/>
  <c r="AM366" s="1"/>
  <c r="AG365"/>
  <c r="AM365" s="1"/>
  <c r="AG364"/>
  <c r="AM364" s="1"/>
  <c r="AG363"/>
  <c r="AM363" s="1"/>
  <c r="AG362"/>
  <c r="AM362" s="1"/>
  <c r="AG361"/>
  <c r="AM361" s="1"/>
  <c r="AG360"/>
  <c r="AM360" s="1"/>
  <c r="AG359"/>
  <c r="AM359" s="1"/>
  <c r="AG358"/>
  <c r="AM358" s="1"/>
  <c r="AG357"/>
  <c r="AM357" s="1"/>
  <c r="AG356"/>
  <c r="AM356" s="1"/>
  <c r="AG355"/>
  <c r="AM355" s="1"/>
  <c r="AG354"/>
  <c r="AM354" s="1"/>
  <c r="AG353"/>
  <c r="AM353" s="1"/>
  <c r="AG352"/>
  <c r="AM352" s="1"/>
  <c r="AG351"/>
  <c r="AM351" s="1"/>
  <c r="AG350"/>
  <c r="AM350" s="1"/>
  <c r="AG349"/>
  <c r="AM349" s="1"/>
  <c r="AG348"/>
  <c r="AM348" s="1"/>
  <c r="AG347"/>
  <c r="AM347" s="1"/>
  <c r="AG346"/>
  <c r="AM346" s="1"/>
  <c r="AG345"/>
  <c r="AM345" s="1"/>
  <c r="AG344"/>
  <c r="AM344" s="1"/>
  <c r="AG343"/>
  <c r="AM343" s="1"/>
  <c r="AG342"/>
  <c r="AM342" s="1"/>
  <c r="AG341"/>
  <c r="AM341" s="1"/>
  <c r="AG340"/>
  <c r="AM340" s="1"/>
  <c r="AG339"/>
  <c r="AM339" s="1"/>
  <c r="AG338"/>
  <c r="AM338" s="1"/>
  <c r="AG337"/>
  <c r="AM337" s="1"/>
  <c r="AG336"/>
  <c r="AM336" s="1"/>
  <c r="AG335"/>
  <c r="AM335" s="1"/>
  <c r="AG334"/>
  <c r="AM334" s="1"/>
  <c r="AG333"/>
  <c r="AM333" s="1"/>
  <c r="AG332"/>
  <c r="AM332" s="1"/>
  <c r="AG331"/>
  <c r="AM331" s="1"/>
  <c r="AG330"/>
  <c r="AM330" s="1"/>
  <c r="AG329"/>
  <c r="AM329" s="1"/>
  <c r="AG328"/>
  <c r="AM328" s="1"/>
  <c r="AG327"/>
  <c r="AM327" s="1"/>
  <c r="AG326"/>
  <c r="AM326" s="1"/>
  <c r="AG325"/>
  <c r="AM325" s="1"/>
  <c r="AG324"/>
  <c r="AM324" s="1"/>
  <c r="AG323"/>
  <c r="AM323" s="1"/>
  <c r="AG322"/>
  <c r="AM322" s="1"/>
  <c r="AG321"/>
  <c r="AM321" s="1"/>
  <c r="AG320"/>
  <c r="AM320" s="1"/>
  <c r="AG319"/>
  <c r="AM319" s="1"/>
  <c r="AG318"/>
  <c r="AM318" s="1"/>
  <c r="AG317"/>
  <c r="AM317" s="1"/>
  <c r="AG316"/>
  <c r="AM316" s="1"/>
  <c r="AG315"/>
  <c r="AM315" s="1"/>
  <c r="AG314"/>
  <c r="AM314" s="1"/>
  <c r="AG313"/>
  <c r="AM313" s="1"/>
  <c r="AG312"/>
  <c r="AM312" s="1"/>
  <c r="AG311"/>
  <c r="AM311" s="1"/>
  <c r="AG310"/>
  <c r="AM310" s="1"/>
  <c r="AG309"/>
  <c r="AM309" s="1"/>
  <c r="AG308"/>
  <c r="AM308" s="1"/>
  <c r="AG307"/>
  <c r="AM307" s="1"/>
  <c r="AG306"/>
  <c r="AM306" s="1"/>
  <c r="AG305"/>
  <c r="AM305" s="1"/>
  <c r="AG304"/>
  <c r="AM304" s="1"/>
  <c r="AG303"/>
  <c r="AM303" s="1"/>
  <c r="AG302"/>
  <c r="AM302" s="1"/>
  <c r="AG301"/>
  <c r="AM301" s="1"/>
  <c r="AG300"/>
  <c r="AM300" s="1"/>
  <c r="AG299"/>
  <c r="AM299" s="1"/>
  <c r="AG298"/>
  <c r="AM298" s="1"/>
  <c r="AG297"/>
  <c r="AM297" s="1"/>
  <c r="AG296"/>
  <c r="AM296" s="1"/>
  <c r="AG295"/>
  <c r="AM295" s="1"/>
  <c r="AG294"/>
  <c r="AM294" s="1"/>
  <c r="AG293"/>
  <c r="AM293" s="1"/>
  <c r="AG292"/>
  <c r="AM292" s="1"/>
  <c r="AG291"/>
  <c r="AM291" s="1"/>
  <c r="AG290"/>
  <c r="AM290" s="1"/>
  <c r="AG289"/>
  <c r="AM289" s="1"/>
  <c r="AG288"/>
  <c r="AM288" s="1"/>
  <c r="AG287"/>
  <c r="AM287" s="1"/>
  <c r="AG286"/>
  <c r="AM286" s="1"/>
  <c r="AG285"/>
  <c r="AM285" s="1"/>
  <c r="AG284"/>
  <c r="AM284" s="1"/>
  <c r="AG283"/>
  <c r="AM283" s="1"/>
  <c r="AG282"/>
  <c r="AM282" s="1"/>
  <c r="AG281"/>
  <c r="AM281" s="1"/>
  <c r="AG280"/>
  <c r="AM280" s="1"/>
  <c r="AG279"/>
  <c r="AM279" s="1"/>
  <c r="AG278"/>
  <c r="AM278" s="1"/>
  <c r="AG277"/>
  <c r="AM277" s="1"/>
  <c r="AG276"/>
  <c r="AM276" s="1"/>
  <c r="AG275"/>
  <c r="AM275" s="1"/>
  <c r="AG274"/>
  <c r="AM274" s="1"/>
  <c r="AG273"/>
  <c r="AM273" s="1"/>
  <c r="AG272"/>
  <c r="AM272" s="1"/>
  <c r="AG271"/>
  <c r="AM271" s="1"/>
  <c r="AG270"/>
  <c r="AM270" s="1"/>
  <c r="AG269"/>
  <c r="AM269" s="1"/>
  <c r="AG268"/>
  <c r="AM268" s="1"/>
  <c r="AG267"/>
  <c r="AM267" s="1"/>
  <c r="AG266"/>
  <c r="AM266" s="1"/>
  <c r="AG265"/>
  <c r="AM265" s="1"/>
  <c r="AG264"/>
  <c r="AM264" s="1"/>
  <c r="AG263"/>
  <c r="AM263" s="1"/>
  <c r="AG262"/>
  <c r="AM262" s="1"/>
  <c r="AG261"/>
  <c r="AM261" s="1"/>
  <c r="AG260"/>
  <c r="AM260" s="1"/>
  <c r="AG259"/>
  <c r="AM259" s="1"/>
  <c r="AG258"/>
  <c r="AM258" s="1"/>
  <c r="AG257"/>
  <c r="AM257" s="1"/>
  <c r="AG256"/>
  <c r="AM256" s="1"/>
  <c r="AG255"/>
  <c r="AM255" s="1"/>
  <c r="AG254"/>
  <c r="AM254" s="1"/>
  <c r="AG253"/>
  <c r="AM253" s="1"/>
  <c r="AG252"/>
  <c r="AM252" s="1"/>
  <c r="AG251"/>
  <c r="AM251" s="1"/>
  <c r="AG250"/>
  <c r="AM250" s="1"/>
  <c r="AG249"/>
  <c r="AM249" s="1"/>
  <c r="AG248"/>
  <c r="AM248" s="1"/>
  <c r="AG247"/>
  <c r="AM247" s="1"/>
  <c r="AG246"/>
  <c r="AM246" s="1"/>
  <c r="AG245"/>
  <c r="AM245" s="1"/>
  <c r="AG244"/>
  <c r="AM244" s="1"/>
  <c r="AG243"/>
  <c r="AM243" s="1"/>
  <c r="AG242"/>
  <c r="AM242" s="1"/>
  <c r="AG241"/>
  <c r="AM241" s="1"/>
  <c r="AG240"/>
  <c r="AM240" s="1"/>
  <c r="AG239"/>
  <c r="AM239" s="1"/>
  <c r="AG238"/>
  <c r="AM238" s="1"/>
  <c r="AG237"/>
  <c r="AM237" s="1"/>
  <c r="AG236"/>
  <c r="AM236" s="1"/>
  <c r="AG235"/>
  <c r="AM235" s="1"/>
  <c r="AG234"/>
  <c r="AM234" s="1"/>
  <c r="AG233"/>
  <c r="AM233" s="1"/>
  <c r="AG232"/>
  <c r="AM232" s="1"/>
  <c r="AG231"/>
  <c r="AM231" s="1"/>
  <c r="AG230"/>
  <c r="AM230" s="1"/>
  <c r="AG229"/>
  <c r="AM229" s="1"/>
  <c r="AG228"/>
  <c r="AM228" s="1"/>
  <c r="AG227"/>
  <c r="AM227" s="1"/>
  <c r="AG226"/>
  <c r="AM226" s="1"/>
  <c r="AG225"/>
  <c r="AM225" s="1"/>
  <c r="AG224"/>
  <c r="AM224" s="1"/>
  <c r="AG223"/>
  <c r="AM223" s="1"/>
  <c r="AG222"/>
  <c r="AM222" s="1"/>
  <c r="AG221"/>
  <c r="AM221" s="1"/>
  <c r="AG220"/>
  <c r="AM220" s="1"/>
  <c r="AG219"/>
  <c r="AM219" s="1"/>
  <c r="AG218"/>
  <c r="AM218" s="1"/>
  <c r="AG217"/>
  <c r="AM217" s="1"/>
  <c r="AG216"/>
  <c r="AM216" s="1"/>
  <c r="AG215"/>
  <c r="AM215" s="1"/>
  <c r="AG214"/>
  <c r="AM214" s="1"/>
  <c r="AG213"/>
  <c r="AM213" s="1"/>
  <c r="AG212"/>
  <c r="AM212" s="1"/>
  <c r="AG211"/>
  <c r="AM211" s="1"/>
  <c r="AG210"/>
  <c r="AM210" s="1"/>
  <c r="AG209"/>
  <c r="AM209" s="1"/>
  <c r="AG208"/>
  <c r="AM208" s="1"/>
  <c r="AG207"/>
  <c r="AM207" s="1"/>
  <c r="AG206"/>
  <c r="AM206" s="1"/>
  <c r="AG205"/>
  <c r="AM205" s="1"/>
  <c r="AG204"/>
  <c r="AM204" s="1"/>
  <c r="AG203"/>
  <c r="AM203" s="1"/>
  <c r="AG202"/>
  <c r="AM202" s="1"/>
  <c r="AG201"/>
  <c r="AM201" s="1"/>
  <c r="AG200"/>
  <c r="AM200" s="1"/>
  <c r="AG199"/>
  <c r="AM199" s="1"/>
  <c r="AG198"/>
  <c r="AM198" s="1"/>
  <c r="AG197"/>
  <c r="AM197" s="1"/>
  <c r="AG196"/>
  <c r="AM196" s="1"/>
  <c r="AG195"/>
  <c r="AM195" s="1"/>
  <c r="AG194"/>
  <c r="AM194" s="1"/>
  <c r="AG193"/>
  <c r="AM193" s="1"/>
  <c r="AG192"/>
  <c r="AM192" s="1"/>
  <c r="AG191"/>
  <c r="AM191" s="1"/>
  <c r="AG190"/>
  <c r="AM190" s="1"/>
  <c r="AG189"/>
  <c r="AM189" s="1"/>
  <c r="AG188"/>
  <c r="AM188" s="1"/>
  <c r="AG187"/>
  <c r="AM187" s="1"/>
  <c r="AG186"/>
  <c r="AM186" s="1"/>
  <c r="AG185"/>
  <c r="AM185" s="1"/>
  <c r="AG184"/>
  <c r="AM184" s="1"/>
  <c r="AG183"/>
  <c r="AM183" s="1"/>
  <c r="AG182"/>
  <c r="AM182" s="1"/>
  <c r="AG181"/>
  <c r="AM181" s="1"/>
  <c r="AG180"/>
  <c r="AM180" s="1"/>
  <c r="AG179"/>
  <c r="AM179" s="1"/>
  <c r="AG178"/>
  <c r="AM178" s="1"/>
  <c r="AG177"/>
  <c r="AM177" s="1"/>
  <c r="AG176"/>
  <c r="AM176" s="1"/>
  <c r="AG175"/>
  <c r="AM175" s="1"/>
  <c r="AG174"/>
  <c r="AM174" s="1"/>
  <c r="AG173"/>
  <c r="AM173" s="1"/>
  <c r="AG172"/>
  <c r="AM172" s="1"/>
  <c r="AG171"/>
  <c r="AM171" s="1"/>
  <c r="AG170"/>
  <c r="AM170" s="1"/>
  <c r="AG169"/>
  <c r="AM169" s="1"/>
  <c r="AG168"/>
  <c r="AM168" s="1"/>
  <c r="AG167"/>
  <c r="AM167" s="1"/>
  <c r="AG166"/>
  <c r="AM166" s="1"/>
  <c r="AG165"/>
  <c r="AM165" s="1"/>
  <c r="AG164"/>
  <c r="AM164" s="1"/>
  <c r="AG163"/>
  <c r="AM163" s="1"/>
  <c r="AG162"/>
  <c r="AM162" s="1"/>
  <c r="AG161"/>
  <c r="AM161" s="1"/>
  <c r="AG160"/>
  <c r="AM160" s="1"/>
  <c r="AG159"/>
  <c r="AM159" s="1"/>
  <c r="AG158"/>
  <c r="AM158" s="1"/>
  <c r="AG157"/>
  <c r="AM157" s="1"/>
  <c r="AG156"/>
  <c r="AM156" s="1"/>
  <c r="AG155"/>
  <c r="AM155" s="1"/>
  <c r="AG154"/>
  <c r="AM154" s="1"/>
  <c r="AG153"/>
  <c r="AM153" s="1"/>
  <c r="AG152"/>
  <c r="AM152" s="1"/>
  <c r="AG151"/>
  <c r="AM151" s="1"/>
  <c r="AG150"/>
  <c r="AM150" s="1"/>
  <c r="AG149"/>
  <c r="AM149" s="1"/>
  <c r="AG148"/>
  <c r="AM148" s="1"/>
  <c r="AG147"/>
  <c r="AM147" s="1"/>
  <c r="AG146"/>
  <c r="AM146" s="1"/>
  <c r="AG145"/>
  <c r="AM145" s="1"/>
  <c r="AG144"/>
  <c r="AM144" s="1"/>
  <c r="AG143"/>
  <c r="AM143" s="1"/>
  <c r="AG142"/>
  <c r="AM142" s="1"/>
  <c r="AG141"/>
  <c r="AM141" s="1"/>
  <c r="AG140"/>
  <c r="AM140" s="1"/>
  <c r="AG139"/>
  <c r="AM139" s="1"/>
  <c r="AG138"/>
  <c r="AM138" s="1"/>
  <c r="AG137"/>
  <c r="AM137" s="1"/>
  <c r="AG136"/>
  <c r="AM136" s="1"/>
  <c r="AG135"/>
  <c r="AM135" s="1"/>
  <c r="AG134"/>
  <c r="AM134" s="1"/>
  <c r="AG133"/>
  <c r="AM133" s="1"/>
  <c r="AG132"/>
  <c r="AM132" s="1"/>
  <c r="AG131"/>
  <c r="AM131" s="1"/>
  <c r="AG130"/>
  <c r="AM130" s="1"/>
  <c r="AG129"/>
  <c r="AM129" s="1"/>
  <c r="AG128"/>
  <c r="AM128" s="1"/>
  <c r="AG127"/>
  <c r="AM127" s="1"/>
  <c r="AG126"/>
  <c r="AM126" s="1"/>
  <c r="AG125"/>
  <c r="AM125" s="1"/>
  <c r="AG124"/>
  <c r="AM124" s="1"/>
  <c r="AG123"/>
  <c r="AM123" s="1"/>
  <c r="AG122"/>
  <c r="AM122" s="1"/>
  <c r="AF122"/>
  <c r="AL122" s="1"/>
  <c r="AE122"/>
  <c r="AK122" s="1"/>
  <c r="AF121"/>
  <c r="AL121" s="1"/>
  <c r="AE121"/>
  <c r="AK121" s="1"/>
  <c r="AF120"/>
  <c r="AL120" s="1"/>
  <c r="AE120"/>
  <c r="AK120" s="1"/>
  <c r="AF119"/>
  <c r="AL119" s="1"/>
  <c r="AE119"/>
  <c r="AK119" s="1"/>
  <c r="AF118"/>
  <c r="AL118" s="1"/>
  <c r="AE118"/>
  <c r="AK118" s="1"/>
  <c r="AF117"/>
  <c r="AL117" s="1"/>
  <c r="AE117"/>
  <c r="AK117" s="1"/>
  <c r="AF116"/>
  <c r="AL116" s="1"/>
  <c r="AE116"/>
  <c r="AK116" s="1"/>
  <c r="AF115"/>
  <c r="AL115" s="1"/>
  <c r="AE115"/>
  <c r="AK115" s="1"/>
  <c r="AF114"/>
  <c r="AL114" s="1"/>
  <c r="AE114"/>
  <c r="AK114" s="1"/>
  <c r="AF113"/>
  <c r="AL113" s="1"/>
  <c r="AE113"/>
  <c r="AK113" s="1"/>
  <c r="AF112"/>
  <c r="AL112" s="1"/>
  <c r="AE112"/>
  <c r="AK112" s="1"/>
  <c r="AF111"/>
  <c r="AL111" s="1"/>
  <c r="AE111"/>
  <c r="AK111" s="1"/>
  <c r="AF110"/>
  <c r="AL110" s="1"/>
  <c r="AE110"/>
  <c r="AK110" s="1"/>
  <c r="AF109"/>
  <c r="AL109" s="1"/>
  <c r="AE109"/>
  <c r="AK109" s="1"/>
  <c r="AF108"/>
  <c r="AL108" s="1"/>
  <c r="AE108"/>
  <c r="AK108" s="1"/>
  <c r="AF107"/>
  <c r="AL107" s="1"/>
  <c r="AE107"/>
  <c r="AK107" s="1"/>
  <c r="AF106"/>
  <c r="AL106" s="1"/>
  <c r="AE106"/>
  <c r="AK106" s="1"/>
  <c r="AF105"/>
  <c r="AL105" s="1"/>
  <c r="AE105"/>
  <c r="AK105" s="1"/>
  <c r="AF104"/>
  <c r="AL104" s="1"/>
  <c r="AE104"/>
  <c r="AK104" s="1"/>
  <c r="AF103"/>
  <c r="AL103" s="1"/>
  <c r="AE103"/>
  <c r="AK103" s="1"/>
  <c r="AF102"/>
  <c r="AL102" s="1"/>
  <c r="AE102"/>
  <c r="AK102" s="1"/>
  <c r="AF101"/>
  <c r="AL101" s="1"/>
  <c r="AE101"/>
  <c r="AK101" s="1"/>
  <c r="AF100"/>
  <c r="AL100" s="1"/>
  <c r="AE100"/>
  <c r="AK100" s="1"/>
  <c r="AF99"/>
  <c r="AL99" s="1"/>
  <c r="AE99"/>
  <c r="AK99" s="1"/>
  <c r="AF98"/>
  <c r="AL98" s="1"/>
  <c r="AE98"/>
  <c r="AK98" s="1"/>
  <c r="AF97"/>
  <c r="AL97" s="1"/>
  <c r="AE97"/>
  <c r="AK97" s="1"/>
  <c r="AF96"/>
  <c r="AL96" s="1"/>
  <c r="AE96"/>
  <c r="AK96" s="1"/>
  <c r="AF95"/>
  <c r="AL95" s="1"/>
  <c r="AE95"/>
  <c r="AK95" s="1"/>
  <c r="AF94"/>
  <c r="AL94" s="1"/>
  <c r="AE94"/>
  <c r="AK94" s="1"/>
  <c r="AF93"/>
  <c r="AL93" s="1"/>
  <c r="AE93"/>
  <c r="AK93" s="1"/>
  <c r="AF92"/>
  <c r="AL92" s="1"/>
  <c r="AE92"/>
  <c r="AK92" s="1"/>
  <c r="AF91"/>
  <c r="AL91" s="1"/>
  <c r="AE91"/>
  <c r="AK91" s="1"/>
  <c r="AF90"/>
  <c r="AL90" s="1"/>
  <c r="AE90"/>
  <c r="AK90" s="1"/>
  <c r="AF89"/>
  <c r="AL89" s="1"/>
  <c r="AE89"/>
  <c r="AK89" s="1"/>
  <c r="AF88"/>
  <c r="AL88" s="1"/>
  <c r="AE88"/>
  <c r="AK88" s="1"/>
  <c r="AF87"/>
  <c r="AL87" s="1"/>
  <c r="AE87"/>
  <c r="AK87" s="1"/>
  <c r="AF86"/>
  <c r="AL86" s="1"/>
  <c r="AE86"/>
  <c r="AK86" s="1"/>
  <c r="AF85"/>
  <c r="AL85" s="1"/>
  <c r="AE85"/>
  <c r="AK85" s="1"/>
  <c r="AF84"/>
  <c r="AL84" s="1"/>
  <c r="AE84"/>
  <c r="AK84" s="1"/>
  <c r="AF83"/>
  <c r="AL83" s="1"/>
  <c r="AE83"/>
  <c r="AK83" s="1"/>
  <c r="AF82"/>
  <c r="AL82" s="1"/>
  <c r="AE82"/>
  <c r="AK82" s="1"/>
  <c r="AF81"/>
  <c r="AL81" s="1"/>
  <c r="AE81"/>
  <c r="AK81" s="1"/>
  <c r="AF80"/>
  <c r="AL80" s="1"/>
  <c r="AE80"/>
  <c r="AK80" s="1"/>
  <c r="AF79"/>
  <c r="AL79" s="1"/>
  <c r="AE79"/>
  <c r="AK79" s="1"/>
  <c r="AF78"/>
  <c r="AL78" s="1"/>
  <c r="AE78"/>
  <c r="AK78" s="1"/>
  <c r="AF77"/>
  <c r="AL77" s="1"/>
  <c r="AE77"/>
  <c r="AK77" s="1"/>
  <c r="AF76"/>
  <c r="AL76" s="1"/>
  <c r="AE76"/>
  <c r="AK76" s="1"/>
  <c r="AF75"/>
  <c r="AL75" s="1"/>
  <c r="AE75"/>
  <c r="AK75" s="1"/>
  <c r="AF74"/>
  <c r="AL74" s="1"/>
  <c r="AE74"/>
  <c r="AK74" s="1"/>
  <c r="AF73"/>
  <c r="AL73" s="1"/>
  <c r="AE73"/>
  <c r="AK73" s="1"/>
  <c r="AF72"/>
  <c r="AL72" s="1"/>
  <c r="AE72"/>
  <c r="AK72" s="1"/>
  <c r="AF71"/>
  <c r="AL71" s="1"/>
  <c r="AE71"/>
  <c r="AK71" s="1"/>
  <c r="AF70"/>
  <c r="AL70" s="1"/>
  <c r="AE70"/>
  <c r="AK70" s="1"/>
  <c r="AF69"/>
  <c r="AL69" s="1"/>
  <c r="AE69"/>
  <c r="AK69" s="1"/>
  <c r="AF68"/>
  <c r="AL68" s="1"/>
  <c r="AE68"/>
  <c r="AK68" s="1"/>
  <c r="AF67"/>
  <c r="AL67" s="1"/>
  <c r="AE67"/>
  <c r="AK67" s="1"/>
  <c r="AF66"/>
  <c r="AL66" s="1"/>
  <c r="AE66"/>
  <c r="AK66" s="1"/>
  <c r="AF65"/>
  <c r="AL65" s="1"/>
  <c r="AE65"/>
  <c r="AK65" s="1"/>
  <c r="AF64"/>
  <c r="AL64" s="1"/>
  <c r="AE64"/>
  <c r="AK64" s="1"/>
  <c r="AF63"/>
  <c r="AL63" s="1"/>
  <c r="AE63"/>
  <c r="AK63" s="1"/>
  <c r="AF62"/>
  <c r="AL62" s="1"/>
  <c r="AE62"/>
  <c r="AK62" s="1"/>
  <c r="AF61"/>
  <c r="AL61" s="1"/>
  <c r="AE61"/>
  <c r="AK61" s="1"/>
  <c r="AF60"/>
  <c r="AL60" s="1"/>
  <c r="AE60"/>
  <c r="AK60" s="1"/>
  <c r="AF59"/>
  <c r="AL59" s="1"/>
  <c r="AE59"/>
  <c r="AK59" s="1"/>
  <c r="AF58"/>
  <c r="AL58" s="1"/>
  <c r="AE58"/>
  <c r="AK58" s="1"/>
  <c r="AF57"/>
  <c r="AL57" s="1"/>
  <c r="AE57"/>
  <c r="AK57" s="1"/>
  <c r="AF56"/>
  <c r="AL56" s="1"/>
  <c r="AE56"/>
  <c r="AK56" s="1"/>
  <c r="AF55"/>
  <c r="AL55" s="1"/>
  <c r="AE55"/>
  <c r="AK55" s="1"/>
  <c r="AF54"/>
  <c r="AL54" s="1"/>
  <c r="AE54"/>
  <c r="AK54" s="1"/>
  <c r="AF53"/>
  <c r="AL53" s="1"/>
  <c r="AE53"/>
  <c r="AK53" s="1"/>
  <c r="AF52"/>
  <c r="AL52" s="1"/>
  <c r="AE52"/>
  <c r="AK52" s="1"/>
  <c r="AF51"/>
  <c r="AL51" s="1"/>
  <c r="AE51"/>
  <c r="AK51" s="1"/>
  <c r="AF50"/>
  <c r="AL50" s="1"/>
  <c r="AE50"/>
  <c r="AK50" s="1"/>
  <c r="AF49"/>
  <c r="AL49" s="1"/>
  <c r="AE49"/>
  <c r="AK49" s="1"/>
  <c r="AF48"/>
  <c r="AL48" s="1"/>
  <c r="AE48"/>
  <c r="AK48" s="1"/>
  <c r="AF47"/>
  <c r="AL47" s="1"/>
  <c r="AE47"/>
  <c r="AK47" s="1"/>
  <c r="AF46"/>
  <c r="AL46" s="1"/>
  <c r="AE46"/>
  <c r="AK46" s="1"/>
  <c r="AF45"/>
  <c r="AL45" s="1"/>
  <c r="AE45"/>
  <c r="AK45" s="1"/>
  <c r="AF44"/>
  <c r="AL44" s="1"/>
  <c r="AE44"/>
  <c r="AK44" s="1"/>
  <c r="AF43"/>
  <c r="AL43" s="1"/>
  <c r="AE43"/>
  <c r="AK43" s="1"/>
  <c r="AF42"/>
  <c r="AL42" s="1"/>
  <c r="AE42"/>
  <c r="AK42" s="1"/>
  <c r="AF41"/>
  <c r="AL41" s="1"/>
  <c r="AE41"/>
  <c r="AK41" s="1"/>
  <c r="AF40"/>
  <c r="AL40" s="1"/>
  <c r="AE40"/>
  <c r="AK40" s="1"/>
  <c r="AF39"/>
  <c r="AL39" s="1"/>
  <c r="AE39"/>
  <c r="AK39" s="1"/>
  <c r="AF38"/>
  <c r="AL38" s="1"/>
  <c r="AE38"/>
  <c r="AK38" s="1"/>
  <c r="AF37"/>
  <c r="AL37" s="1"/>
  <c r="AE37"/>
  <c r="AK37" s="1"/>
  <c r="AF36"/>
  <c r="AL36" s="1"/>
  <c r="AE36"/>
  <c r="AK36" s="1"/>
  <c r="AF35"/>
  <c r="AL35" s="1"/>
  <c r="AE35"/>
  <c r="AK35" s="1"/>
  <c r="AF34"/>
  <c r="AL34" s="1"/>
  <c r="AE34"/>
  <c r="AK34" s="1"/>
  <c r="AF33"/>
  <c r="AL33" s="1"/>
  <c r="AE33"/>
  <c r="AK33" s="1"/>
  <c r="AF32"/>
  <c r="AL32" s="1"/>
  <c r="AE32"/>
  <c r="AK32" s="1"/>
  <c r="AF31"/>
  <c r="AL31" s="1"/>
  <c r="AE31"/>
  <c r="AK31" s="1"/>
  <c r="AF30"/>
  <c r="AL30" s="1"/>
  <c r="AE30"/>
  <c r="AK30" s="1"/>
  <c r="AF29"/>
  <c r="AL29" s="1"/>
  <c r="AE29"/>
  <c r="AK29" s="1"/>
  <c r="AF28"/>
  <c r="AL28" s="1"/>
  <c r="AE28"/>
  <c r="AK28" s="1"/>
  <c r="AF27"/>
  <c r="AL27" s="1"/>
  <c r="AE27"/>
  <c r="AK27" s="1"/>
  <c r="AF26"/>
  <c r="AL26" s="1"/>
  <c r="AE26"/>
  <c r="AK26" s="1"/>
  <c r="AF25"/>
  <c r="AL25" s="1"/>
  <c r="AE25"/>
  <c r="AK25" s="1"/>
  <c r="AF24"/>
  <c r="AL24" s="1"/>
  <c r="AE24"/>
  <c r="AK24" s="1"/>
  <c r="AF23"/>
  <c r="AL23" s="1"/>
  <c r="AE23"/>
  <c r="AK23" s="1"/>
  <c r="AF22"/>
  <c r="AL22" s="1"/>
  <c r="AE22"/>
  <c r="AK22" s="1"/>
  <c r="AF21"/>
  <c r="AL21" s="1"/>
  <c r="AE21"/>
  <c r="AK21" s="1"/>
  <c r="AF20"/>
  <c r="AL20" s="1"/>
  <c r="AE20"/>
  <c r="AK20" s="1"/>
  <c r="AF19"/>
  <c r="AL19" s="1"/>
  <c r="AE19"/>
  <c r="AK19" s="1"/>
  <c r="AF18"/>
  <c r="AL18" s="1"/>
  <c r="AE18"/>
  <c r="AK18" s="1"/>
  <c r="AF17"/>
  <c r="AL17" s="1"/>
  <c r="AE17"/>
  <c r="AK17" s="1"/>
  <c r="AF16"/>
  <c r="AL16" s="1"/>
  <c r="AE16"/>
  <c r="AK16" s="1"/>
  <c r="AF15"/>
  <c r="AL15" s="1"/>
  <c r="AE15"/>
  <c r="AK15" s="1"/>
  <c r="AF14"/>
  <c r="AL14" s="1"/>
  <c r="AE14"/>
  <c r="AK14" s="1"/>
  <c r="AF13"/>
  <c r="AL13" s="1"/>
  <c r="AE13"/>
  <c r="AK13" s="1"/>
  <c r="AF12"/>
  <c r="AL12" s="1"/>
  <c r="AE12"/>
  <c r="AK12" s="1"/>
  <c r="AF11"/>
  <c r="AL11" s="1"/>
  <c r="AE11"/>
  <c r="AK11" s="1"/>
  <c r="AF10"/>
  <c r="AL10" s="1"/>
  <c r="AE10"/>
  <c r="AK10" s="1"/>
  <c r="AF9"/>
  <c r="AL9" s="1"/>
  <c r="AE9"/>
  <c r="AK9" s="1"/>
  <c r="AF8"/>
  <c r="AL8" s="1"/>
  <c r="AE8"/>
  <c r="AK8" s="1"/>
  <c r="AF7"/>
  <c r="AL7" s="1"/>
  <c r="AE7"/>
  <c r="AK7" s="1"/>
  <c r="AF6"/>
  <c r="AL6" s="1"/>
  <c r="AE6"/>
  <c r="AK6" s="1"/>
  <c r="C122" i="7"/>
  <c r="C107"/>
  <c r="AG106"/>
  <c r="AF106"/>
  <c r="AE106"/>
  <c r="AD106"/>
  <c r="AC106"/>
  <c r="C74"/>
  <c r="C59"/>
  <c r="AG58"/>
  <c r="AF58"/>
  <c r="AE58"/>
  <c r="AD58"/>
  <c r="AC58"/>
  <c r="C26"/>
  <c r="C11"/>
  <c r="AG10"/>
  <c r="AF10"/>
  <c r="AE10"/>
  <c r="AD10"/>
  <c r="AC10"/>
  <c r="Z104"/>
  <c r="Z56"/>
  <c r="Z8"/>
  <c r="AA4"/>
  <c r="U104"/>
  <c r="U56"/>
  <c r="U8"/>
  <c r="V4"/>
  <c r="P104"/>
  <c r="P56"/>
  <c r="P8"/>
  <c r="Q4"/>
  <c r="K104"/>
  <c r="K56"/>
  <c r="K8"/>
  <c r="L4"/>
  <c r="F104"/>
  <c r="F56"/>
  <c r="F8"/>
  <c r="G4"/>
  <c r="C122" i="4"/>
  <c r="C107"/>
  <c r="AG106"/>
  <c r="AF106"/>
  <c r="AE106"/>
  <c r="AD106"/>
  <c r="AC106"/>
  <c r="C74"/>
  <c r="C59"/>
  <c r="AG58"/>
  <c r="AF58"/>
  <c r="AE58"/>
  <c r="AD58"/>
  <c r="AC58"/>
  <c r="C26"/>
  <c r="C11"/>
  <c r="AG10"/>
  <c r="AF10"/>
  <c r="AE10"/>
  <c r="AD10"/>
  <c r="AC10"/>
  <c r="Z104"/>
  <c r="Z56"/>
  <c r="Z8"/>
  <c r="AA4"/>
  <c r="U104"/>
  <c r="U56"/>
  <c r="U8"/>
  <c r="V4"/>
  <c r="P104"/>
  <c r="P56"/>
  <c r="P8"/>
  <c r="Q4"/>
  <c r="K104"/>
  <c r="K56"/>
  <c r="K8"/>
  <c r="L4"/>
  <c r="F104"/>
  <c r="F56"/>
  <c r="F8"/>
  <c r="G4"/>
  <c r="AE190" i="18"/>
  <c r="AE174"/>
  <c r="AE158"/>
  <c r="C123"/>
  <c r="C139" s="1"/>
  <c r="C108"/>
  <c r="C75"/>
  <c r="C91" s="1"/>
  <c r="C60"/>
  <c r="C27"/>
  <c r="C43" s="1"/>
  <c r="C12"/>
  <c r="AA7"/>
  <c r="AB6"/>
  <c r="V7"/>
  <c r="W6"/>
  <c r="Q7"/>
  <c r="R6"/>
  <c r="G7"/>
  <c r="H6"/>
  <c r="L7"/>
  <c r="M5"/>
  <c r="AJ190" i="16"/>
  <c r="AJ174"/>
  <c r="AJ158"/>
  <c r="C123"/>
  <c r="C139" s="1"/>
  <c r="C108"/>
  <c r="C75"/>
  <c r="C91" s="1"/>
  <c r="C60"/>
  <c r="C27"/>
  <c r="C43" s="1"/>
  <c r="C12"/>
  <c r="AA7"/>
  <c r="AB6"/>
  <c r="V7"/>
  <c r="W6"/>
  <c r="Q7"/>
  <c r="R6"/>
  <c r="G7"/>
  <c r="H6"/>
  <c r="AF7"/>
  <c r="AG5"/>
  <c r="L7"/>
  <c r="M5"/>
  <c r="AE190" i="17"/>
  <c r="AE174"/>
  <c r="AE158"/>
  <c r="C123"/>
  <c r="C139" s="1"/>
  <c r="C108"/>
  <c r="C75"/>
  <c r="C91" s="1"/>
  <c r="C60"/>
  <c r="C27"/>
  <c r="C43" s="1"/>
  <c r="C12"/>
  <c r="AA7"/>
  <c r="AB6"/>
  <c r="V7"/>
  <c r="W6"/>
  <c r="Q7"/>
  <c r="R6"/>
  <c r="G7"/>
  <c r="H6"/>
  <c r="L7"/>
  <c r="M5"/>
  <c r="AJ190" i="10"/>
  <c r="AJ174"/>
  <c r="AJ158"/>
  <c r="C123"/>
  <c r="C139" s="1"/>
  <c r="C108"/>
  <c r="C75"/>
  <c r="C91" s="1"/>
  <c r="C60"/>
  <c r="C27"/>
  <c r="C43" s="1"/>
  <c r="C12"/>
  <c r="AA7"/>
  <c r="AB6"/>
  <c r="V7"/>
  <c r="W6"/>
  <c r="Q7"/>
  <c r="R6"/>
  <c r="G7"/>
  <c r="H6"/>
  <c r="AF7"/>
  <c r="AG5"/>
  <c r="L7"/>
  <c r="M5"/>
  <c r="M84" i="21"/>
  <c r="J84" s="1"/>
  <c r="M83"/>
  <c r="J83" s="1"/>
  <c r="M84" i="20"/>
  <c r="M83"/>
  <c r="AG137" i="7"/>
  <c r="AF137"/>
  <c r="AE137"/>
  <c r="AD137"/>
  <c r="AC137"/>
  <c r="A108"/>
  <c r="AA107"/>
  <c r="Z107"/>
  <c r="Y107"/>
  <c r="X107"/>
  <c r="V107"/>
  <c r="U107"/>
  <c r="T107"/>
  <c r="S107"/>
  <c r="Q107"/>
  <c r="P107"/>
  <c r="O107"/>
  <c r="N107"/>
  <c r="L107"/>
  <c r="K107"/>
  <c r="J107"/>
  <c r="I107"/>
  <c r="G107"/>
  <c r="F107"/>
  <c r="E107"/>
  <c r="D107"/>
  <c r="AG89"/>
  <c r="AF89"/>
  <c r="AE89"/>
  <c r="AD89"/>
  <c r="AC89"/>
  <c r="A60"/>
  <c r="AA59"/>
  <c r="Z59"/>
  <c r="Y59"/>
  <c r="X59"/>
  <c r="V59"/>
  <c r="U59"/>
  <c r="T59"/>
  <c r="S59"/>
  <c r="Q59"/>
  <c r="P59"/>
  <c r="O59"/>
  <c r="N59"/>
  <c r="L59"/>
  <c r="K59"/>
  <c r="J59"/>
  <c r="I59"/>
  <c r="G59"/>
  <c r="F59"/>
  <c r="E59"/>
  <c r="D59"/>
  <c r="AG41"/>
  <c r="AF41"/>
  <c r="AE41"/>
  <c r="AD41"/>
  <c r="AC41"/>
  <c r="A12"/>
  <c r="AA11"/>
  <c r="Z11"/>
  <c r="Y11"/>
  <c r="X11"/>
  <c r="V11"/>
  <c r="U11"/>
  <c r="T11"/>
  <c r="S11"/>
  <c r="Q11"/>
  <c r="P11"/>
  <c r="O11"/>
  <c r="N11"/>
  <c r="L11"/>
  <c r="K11"/>
  <c r="J11"/>
  <c r="I11"/>
  <c r="G11"/>
  <c r="F11"/>
  <c r="E11"/>
  <c r="D11"/>
  <c r="AG137" i="4"/>
  <c r="AF137"/>
  <c r="AE137"/>
  <c r="AD137"/>
  <c r="AC137"/>
  <c r="A108"/>
  <c r="AA107"/>
  <c r="Z107"/>
  <c r="Y107"/>
  <c r="X107"/>
  <c r="V107"/>
  <c r="U107"/>
  <c r="T107"/>
  <c r="S107"/>
  <c r="Q107"/>
  <c r="P107"/>
  <c r="O107"/>
  <c r="N107"/>
  <c r="L107"/>
  <c r="K107"/>
  <c r="J107"/>
  <c r="I107"/>
  <c r="G107"/>
  <c r="F107"/>
  <c r="E107"/>
  <c r="D107"/>
  <c r="AG89"/>
  <c r="AF89"/>
  <c r="AE89"/>
  <c r="AD89"/>
  <c r="AC89"/>
  <c r="A60"/>
  <c r="AA59"/>
  <c r="Z59"/>
  <c r="Y59"/>
  <c r="X59"/>
  <c r="V59"/>
  <c r="U59"/>
  <c r="T59"/>
  <c r="S59"/>
  <c r="Q59"/>
  <c r="P59"/>
  <c r="O59"/>
  <c r="N59"/>
  <c r="L59"/>
  <c r="K59"/>
  <c r="J59"/>
  <c r="I59"/>
  <c r="G59"/>
  <c r="F59"/>
  <c r="E59"/>
  <c r="D59"/>
  <c r="AG41"/>
  <c r="AF41"/>
  <c r="AE41"/>
  <c r="AD41"/>
  <c r="AC41"/>
  <c r="A12"/>
  <c r="AA11"/>
  <c r="Z11"/>
  <c r="Y11"/>
  <c r="X11"/>
  <c r="V11"/>
  <c r="U11"/>
  <c r="T11"/>
  <c r="S11"/>
  <c r="Q11"/>
  <c r="P11"/>
  <c r="O11"/>
  <c r="N11"/>
  <c r="L11"/>
  <c r="K11"/>
  <c r="J11"/>
  <c r="I11"/>
  <c r="G11"/>
  <c r="F11"/>
  <c r="E11"/>
  <c r="D11"/>
  <c r="AE191" i="18"/>
  <c r="A193"/>
  <c r="D192"/>
  <c r="AE175"/>
  <c r="A177"/>
  <c r="D176"/>
  <c r="AE159"/>
  <c r="A161"/>
  <c r="D160"/>
  <c r="A109"/>
  <c r="D108"/>
  <c r="A61"/>
  <c r="D60"/>
  <c r="A13"/>
  <c r="D12"/>
  <c r="AJ191" i="16"/>
  <c r="A193"/>
  <c r="D192"/>
  <c r="AJ175"/>
  <c r="A177"/>
  <c r="D176"/>
  <c r="AJ159"/>
  <c r="A161"/>
  <c r="D160"/>
  <c r="Z101" i="21"/>
  <c r="Z86"/>
  <c r="M85"/>
  <c r="L85"/>
  <c r="J85" s="1"/>
  <c r="A109" i="16"/>
  <c r="D108"/>
  <c r="A61"/>
  <c r="D60"/>
  <c r="A13"/>
  <c r="D12"/>
  <c r="AE191" i="17"/>
  <c r="A193"/>
  <c r="D192"/>
  <c r="AE175"/>
  <c r="A177"/>
  <c r="D176"/>
  <c r="AE159"/>
  <c r="A161"/>
  <c r="D160"/>
  <c r="A109"/>
  <c r="D108"/>
  <c r="A61"/>
  <c r="D60"/>
  <c r="A13"/>
  <c r="D12"/>
  <c r="AJ191" i="10"/>
  <c r="A193"/>
  <c r="D192"/>
  <c r="AJ175"/>
  <c r="A177"/>
  <c r="D176"/>
  <c r="AJ159"/>
  <c r="A161"/>
  <c r="D160"/>
  <c r="A109"/>
  <c r="D108"/>
  <c r="A61"/>
  <c r="D60"/>
  <c r="A13"/>
  <c r="D12"/>
  <c r="A42" i="15"/>
  <c r="C41"/>
  <c r="A26"/>
  <c r="C25"/>
  <c r="A10"/>
  <c r="C9"/>
  <c r="A167" i="21"/>
  <c r="C21"/>
  <c r="C37" s="1"/>
  <c r="C53" s="1"/>
  <c r="C69" s="1"/>
  <c r="C85" s="1"/>
  <c r="C6"/>
  <c r="Z101" i="20"/>
  <c r="Z86"/>
  <c r="M85"/>
  <c r="L85"/>
  <c r="C21"/>
  <c r="C37" s="1"/>
  <c r="C53" s="1"/>
  <c r="C69" s="1"/>
  <c r="C85" s="1"/>
  <c r="C6"/>
  <c r="Z147" i="21"/>
  <c r="M131"/>
  <c r="L131"/>
  <c r="J131" s="1"/>
  <c r="Z132"/>
  <c r="M116"/>
  <c r="L116"/>
  <c r="J116" s="1"/>
  <c r="A87"/>
  <c r="A7"/>
  <c r="R6"/>
  <c r="A167" i="20"/>
  <c r="Z147"/>
  <c r="M131"/>
  <c r="L131"/>
  <c r="Z132"/>
  <c r="M116"/>
  <c r="L116"/>
  <c r="A87"/>
  <c r="A7"/>
  <c r="R6"/>
  <c r="AG121" i="5"/>
  <c r="AM121" s="1"/>
  <c r="AG120"/>
  <c r="AM120" s="1"/>
  <c r="AG119"/>
  <c r="AM119" s="1"/>
  <c r="AG118"/>
  <c r="AM118" s="1"/>
  <c r="AG117"/>
  <c r="AM117" s="1"/>
  <c r="AG116"/>
  <c r="AM116" s="1"/>
  <c r="AG115"/>
  <c r="AM115" s="1"/>
  <c r="AG114"/>
  <c r="AM114" s="1"/>
  <c r="AG113"/>
  <c r="AM113" s="1"/>
  <c r="AG112"/>
  <c r="AM112" s="1"/>
  <c r="AG111"/>
  <c r="AM111" s="1"/>
  <c r="AG110"/>
  <c r="AM110" s="1"/>
  <c r="AG109"/>
  <c r="AM109" s="1"/>
  <c r="AG108"/>
  <c r="AM108" s="1"/>
  <c r="AG107"/>
  <c r="AM107" s="1"/>
  <c r="AG106"/>
  <c r="AM106" s="1"/>
  <c r="AG105"/>
  <c r="AM105" s="1"/>
  <c r="AG104"/>
  <c r="AM104" s="1"/>
  <c r="AG103"/>
  <c r="AM103" s="1"/>
  <c r="AG102"/>
  <c r="AM102" s="1"/>
  <c r="AG101"/>
  <c r="AM101" s="1"/>
  <c r="AG100"/>
  <c r="AM100" s="1"/>
  <c r="AG99"/>
  <c r="AM99" s="1"/>
  <c r="AG98"/>
  <c r="AM98" s="1"/>
  <c r="AG97"/>
  <c r="AM97" s="1"/>
  <c r="AG96"/>
  <c r="AM96" s="1"/>
  <c r="AG95"/>
  <c r="AM95" s="1"/>
  <c r="AG94"/>
  <c r="AM94" s="1"/>
  <c r="AG93"/>
  <c r="AM93" s="1"/>
  <c r="AG92"/>
  <c r="AM92" s="1"/>
  <c r="AG91"/>
  <c r="AM91" s="1"/>
  <c r="AG90"/>
  <c r="AM90" s="1"/>
  <c r="AG89"/>
  <c r="AM89" s="1"/>
  <c r="AG88"/>
  <c r="AM88" s="1"/>
  <c r="AG87"/>
  <c r="AM87" s="1"/>
  <c r="AG86"/>
  <c r="AM86" s="1"/>
  <c r="AG85"/>
  <c r="AM85" s="1"/>
  <c r="AG84"/>
  <c r="AM84" s="1"/>
  <c r="AG83"/>
  <c r="AM83" s="1"/>
  <c r="AG82"/>
  <c r="AM82" s="1"/>
  <c r="AG81"/>
  <c r="AM81" s="1"/>
  <c r="AG80"/>
  <c r="AM80" s="1"/>
  <c r="AG79"/>
  <c r="AM79" s="1"/>
  <c r="AG78"/>
  <c r="AM78" s="1"/>
  <c r="AG77"/>
  <c r="AM77" s="1"/>
  <c r="AG76"/>
  <c r="AM76" s="1"/>
  <c r="AG75"/>
  <c r="AM75" s="1"/>
  <c r="AG74"/>
  <c r="AM74" s="1"/>
  <c r="AG73"/>
  <c r="AM73" s="1"/>
  <c r="AG72"/>
  <c r="AM72" s="1"/>
  <c r="AG71"/>
  <c r="AM71" s="1"/>
  <c r="AG70"/>
  <c r="AM70" s="1"/>
  <c r="AG69"/>
  <c r="AM69" s="1"/>
  <c r="AG68"/>
  <c r="AM68" s="1"/>
  <c r="AG67"/>
  <c r="AM67" s="1"/>
  <c r="AG66"/>
  <c r="AM66" s="1"/>
  <c r="AG65"/>
  <c r="AM65" s="1"/>
  <c r="AG64"/>
  <c r="AM64" s="1"/>
  <c r="AG63"/>
  <c r="AM63" s="1"/>
  <c r="AG62"/>
  <c r="AM62" s="1"/>
  <c r="AG61"/>
  <c r="AM61" s="1"/>
  <c r="AG60"/>
  <c r="AM60" s="1"/>
  <c r="AG59"/>
  <c r="AM59" s="1"/>
  <c r="AG58"/>
  <c r="AM58" s="1"/>
  <c r="AG57"/>
  <c r="AM57" s="1"/>
  <c r="AG56"/>
  <c r="AM56" s="1"/>
  <c r="AG55"/>
  <c r="AM55" s="1"/>
  <c r="AG54"/>
  <c r="AM54" s="1"/>
  <c r="AG53"/>
  <c r="AM53" s="1"/>
  <c r="AG52"/>
  <c r="AM52" s="1"/>
  <c r="AG51"/>
  <c r="AM51" s="1"/>
  <c r="AG50"/>
  <c r="AM50" s="1"/>
  <c r="AG49"/>
  <c r="AM49" s="1"/>
  <c r="AG48"/>
  <c r="AM48" s="1"/>
  <c r="AG47"/>
  <c r="AM47" s="1"/>
  <c r="AG46"/>
  <c r="AM46" s="1"/>
  <c r="AG45"/>
  <c r="AM45" s="1"/>
  <c r="AG44"/>
  <c r="AM44" s="1"/>
  <c r="AG43"/>
  <c r="AM43" s="1"/>
  <c r="AG42"/>
  <c r="AM42" s="1"/>
  <c r="AG41"/>
  <c r="AM41" s="1"/>
  <c r="AG40"/>
  <c r="AM40" s="1"/>
  <c r="AG39"/>
  <c r="AM39" s="1"/>
  <c r="AG38"/>
  <c r="AM38" s="1"/>
  <c r="AG37"/>
  <c r="AM37" s="1"/>
  <c r="AG36"/>
  <c r="AM36" s="1"/>
  <c r="AG35"/>
  <c r="AM35" s="1"/>
  <c r="AG34"/>
  <c r="AM34" s="1"/>
  <c r="AG33"/>
  <c r="AM33" s="1"/>
  <c r="AG32"/>
  <c r="AM32" s="1"/>
  <c r="AG31"/>
  <c r="AM31" s="1"/>
  <c r="AG30"/>
  <c r="AM30" s="1"/>
  <c r="AG29"/>
  <c r="AM29" s="1"/>
  <c r="AG28"/>
  <c r="AM28" s="1"/>
  <c r="AG27"/>
  <c r="AM27" s="1"/>
  <c r="AG26"/>
  <c r="AM26" s="1"/>
  <c r="AG25"/>
  <c r="AM25" s="1"/>
  <c r="AG24"/>
  <c r="AM24" s="1"/>
  <c r="AG23"/>
  <c r="AM23" s="1"/>
  <c r="AG22"/>
  <c r="AM22" s="1"/>
  <c r="AG21"/>
  <c r="AM21" s="1"/>
  <c r="AG20"/>
  <c r="AM20" s="1"/>
  <c r="AG19"/>
  <c r="AM19" s="1"/>
  <c r="AG18"/>
  <c r="AM18" s="1"/>
  <c r="AG17"/>
  <c r="AM17" s="1"/>
  <c r="AG16"/>
  <c r="AM16" s="1"/>
  <c r="AG15"/>
  <c r="AM15" s="1"/>
  <c r="AG14"/>
  <c r="AM14" s="1"/>
  <c r="AG13"/>
  <c r="AM13" s="1"/>
  <c r="AG12"/>
  <c r="AM12" s="1"/>
  <c r="AG11"/>
  <c r="AM11" s="1"/>
  <c r="AG10"/>
  <c r="AM10" s="1"/>
  <c r="AG9"/>
  <c r="AM9" s="1"/>
  <c r="AG8"/>
  <c r="AM8" s="1"/>
  <c r="AG7"/>
  <c r="AM7" s="1"/>
  <c r="AG6"/>
  <c r="AM6" s="1"/>
  <c r="D106" i="7"/>
  <c r="E106"/>
  <c r="F106"/>
  <c r="G106"/>
  <c r="I106"/>
  <c r="J106"/>
  <c r="K106"/>
  <c r="L106"/>
  <c r="N106"/>
  <c r="O106"/>
  <c r="P106"/>
  <c r="Q106"/>
  <c r="S106"/>
  <c r="T106"/>
  <c r="U106"/>
  <c r="V106"/>
  <c r="X106"/>
  <c r="Y106"/>
  <c r="Z106"/>
  <c r="AA106"/>
  <c r="D58"/>
  <c r="E58"/>
  <c r="F58"/>
  <c r="G58"/>
  <c r="I58"/>
  <c r="J58"/>
  <c r="K58"/>
  <c r="L58"/>
  <c r="N58"/>
  <c r="O58"/>
  <c r="P58"/>
  <c r="Q58"/>
  <c r="S58"/>
  <c r="T58"/>
  <c r="U58"/>
  <c r="V58"/>
  <c r="X58"/>
  <c r="Y58"/>
  <c r="Z58"/>
  <c r="AA58"/>
  <c r="D10"/>
  <c r="E10"/>
  <c r="F10"/>
  <c r="G10"/>
  <c r="I10"/>
  <c r="J10"/>
  <c r="K10"/>
  <c r="L10"/>
  <c r="N10"/>
  <c r="O10"/>
  <c r="P10"/>
  <c r="Q10"/>
  <c r="S10"/>
  <c r="T10"/>
  <c r="U10"/>
  <c r="V10"/>
  <c r="X10"/>
  <c r="Y10"/>
  <c r="Z10"/>
  <c r="AA10"/>
  <c r="D106" i="4"/>
  <c r="E106"/>
  <c r="F106"/>
  <c r="G106"/>
  <c r="I106"/>
  <c r="J106"/>
  <c r="K106"/>
  <c r="L106"/>
  <c r="N106"/>
  <c r="O106"/>
  <c r="P106"/>
  <c r="Q106"/>
  <c r="S106"/>
  <c r="T106"/>
  <c r="U106"/>
  <c r="V106"/>
  <c r="X106"/>
  <c r="Y106"/>
  <c r="Z106"/>
  <c r="AA106"/>
  <c r="D58"/>
  <c r="E58"/>
  <c r="F58"/>
  <c r="G58"/>
  <c r="I58"/>
  <c r="J58"/>
  <c r="K58"/>
  <c r="L58"/>
  <c r="N58"/>
  <c r="O58"/>
  <c r="P58"/>
  <c r="Q58"/>
  <c r="S58"/>
  <c r="T58"/>
  <c r="U58"/>
  <c r="V58"/>
  <c r="X58"/>
  <c r="Y58"/>
  <c r="Z58"/>
  <c r="AA58"/>
  <c r="D10"/>
  <c r="E10"/>
  <c r="F10"/>
  <c r="G10"/>
  <c r="I10"/>
  <c r="J10"/>
  <c r="K10"/>
  <c r="L10"/>
  <c r="N10"/>
  <c r="O10"/>
  <c r="P10"/>
  <c r="Q10"/>
  <c r="S10"/>
  <c r="T10"/>
  <c r="U10"/>
  <c r="V10"/>
  <c r="X10"/>
  <c r="Y10"/>
  <c r="Z10"/>
  <c r="AA10"/>
  <c r="D107" i="18"/>
  <c r="D59"/>
  <c r="D11"/>
  <c r="D107" i="16"/>
  <c r="D59"/>
  <c r="D11"/>
  <c r="D107" i="17"/>
  <c r="D59"/>
  <c r="D11"/>
  <c r="D107" i="10"/>
  <c r="D59"/>
  <c r="D11"/>
  <c r="J115" i="21"/>
  <c r="M100"/>
  <c r="J100" s="1"/>
  <c r="R5"/>
  <c r="M100" i="20"/>
  <c r="R5"/>
  <c r="A8" l="1"/>
  <c r="A88"/>
  <c r="Z148"/>
  <c r="M132"/>
  <c r="L132"/>
  <c r="M147"/>
  <c r="L147"/>
  <c r="A168"/>
  <c r="A8" i="21"/>
  <c r="A88"/>
  <c r="Z148"/>
  <c r="M132"/>
  <c r="L132"/>
  <c r="J132" s="1"/>
  <c r="M147"/>
  <c r="L147"/>
  <c r="J147" s="1"/>
  <c r="C22" i="20"/>
  <c r="C38" s="1"/>
  <c r="C54" s="1"/>
  <c r="C70" s="1"/>
  <c r="C86" s="1"/>
  <c r="C7"/>
  <c r="C101"/>
  <c r="C117" s="1"/>
  <c r="C133" s="1"/>
  <c r="C149" s="1"/>
  <c r="C165" s="1"/>
  <c r="R165" s="1"/>
  <c r="R85"/>
  <c r="Z102"/>
  <c r="Z87"/>
  <c r="M86"/>
  <c r="L86"/>
  <c r="Z117"/>
  <c r="M101"/>
  <c r="L101"/>
  <c r="C22" i="21"/>
  <c r="C38" s="1"/>
  <c r="C54" s="1"/>
  <c r="C70" s="1"/>
  <c r="C86" s="1"/>
  <c r="C7"/>
  <c r="C101"/>
  <c r="C117" s="1"/>
  <c r="C133" s="1"/>
  <c r="C149" s="1"/>
  <c r="C165" s="1"/>
  <c r="R165" s="1"/>
  <c r="R85"/>
  <c r="A168"/>
  <c r="A11" i="15"/>
  <c r="C10"/>
  <c r="A27"/>
  <c r="C26"/>
  <c r="A43"/>
  <c r="C42"/>
  <c r="A14" i="10"/>
  <c r="A62"/>
  <c r="A110"/>
  <c r="AJ160"/>
  <c r="A162"/>
  <c r="D161"/>
  <c r="AJ176"/>
  <c r="A178"/>
  <c r="D177"/>
  <c r="AJ192"/>
  <c r="A194"/>
  <c r="D193"/>
  <c r="A14" i="17"/>
  <c r="A62"/>
  <c r="A110"/>
  <c r="AE160"/>
  <c r="A162"/>
  <c r="D161"/>
  <c r="AE176"/>
  <c r="A178"/>
  <c r="D177"/>
  <c r="AE192"/>
  <c r="A194"/>
  <c r="D193"/>
  <c r="A14" i="16"/>
  <c r="A62"/>
  <c r="A110"/>
  <c r="Z102" i="21"/>
  <c r="Z87"/>
  <c r="M86"/>
  <c r="L86"/>
  <c r="J86" s="1"/>
  <c r="Z117"/>
  <c r="M101"/>
  <c r="L101"/>
  <c r="J101" s="1"/>
  <c r="AJ160" i="16"/>
  <c r="A162"/>
  <c r="D161"/>
  <c r="AJ176"/>
  <c r="A178"/>
  <c r="D177"/>
  <c r="AJ192"/>
  <c r="A194"/>
  <c r="D193"/>
  <c r="A14" i="18"/>
  <c r="A62"/>
  <c r="A110"/>
  <c r="AE160"/>
  <c r="A162"/>
  <c r="D161"/>
  <c r="AE176"/>
  <c r="A178"/>
  <c r="D177"/>
  <c r="AE192"/>
  <c r="A194"/>
  <c r="D193"/>
  <c r="A13" i="4"/>
  <c r="A61"/>
  <c r="A109"/>
  <c r="A13" i="7"/>
  <c r="A61"/>
  <c r="A109"/>
  <c r="M7" i="10"/>
  <c r="N5"/>
  <c r="N7" s="1"/>
  <c r="AG7"/>
  <c r="AH5"/>
  <c r="AH7" s="1"/>
  <c r="H7"/>
  <c r="I6"/>
  <c r="I7" s="1"/>
  <c r="R7"/>
  <c r="S6"/>
  <c r="S7" s="1"/>
  <c r="W7"/>
  <c r="X6"/>
  <c r="X7" s="1"/>
  <c r="AB7"/>
  <c r="AC6"/>
  <c r="AC7" s="1"/>
  <c r="C28"/>
  <c r="C44" s="1"/>
  <c r="C13"/>
  <c r="C76"/>
  <c r="C92" s="1"/>
  <c r="C61"/>
  <c r="C124"/>
  <c r="C140" s="1"/>
  <c r="C109"/>
  <c r="M7" i="17"/>
  <c r="N5"/>
  <c r="N7" s="1"/>
  <c r="H7"/>
  <c r="I6"/>
  <c r="I7" s="1"/>
  <c r="R7"/>
  <c r="S6"/>
  <c r="S7" s="1"/>
  <c r="W7"/>
  <c r="X6"/>
  <c r="X7" s="1"/>
  <c r="AB7"/>
  <c r="AC6"/>
  <c r="AC7" s="1"/>
  <c r="C28"/>
  <c r="C44" s="1"/>
  <c r="C13"/>
  <c r="C76"/>
  <c r="C92" s="1"/>
  <c r="C61"/>
  <c r="C124"/>
  <c r="C140" s="1"/>
  <c r="C109"/>
  <c r="M7" i="16"/>
  <c r="N5"/>
  <c r="N7" s="1"/>
  <c r="AG7"/>
  <c r="AH5"/>
  <c r="AH7" s="1"/>
  <c r="H7"/>
  <c r="I6"/>
  <c r="I7" s="1"/>
  <c r="R7"/>
  <c r="S6"/>
  <c r="S7" s="1"/>
  <c r="W7"/>
  <c r="X6"/>
  <c r="X7" s="1"/>
  <c r="AB7"/>
  <c r="AC6"/>
  <c r="AC7" s="1"/>
  <c r="C28"/>
  <c r="C44" s="1"/>
  <c r="C13"/>
  <c r="C76"/>
  <c r="C92" s="1"/>
  <c r="C61"/>
  <c r="C124"/>
  <c r="C140" s="1"/>
  <c r="C109"/>
  <c r="M7" i="18"/>
  <c r="N5"/>
  <c r="N7" s="1"/>
  <c r="H7"/>
  <c r="I6"/>
  <c r="I7" s="1"/>
  <c r="R7"/>
  <c r="S6"/>
  <c r="S7" s="1"/>
  <c r="W7"/>
  <c r="X6"/>
  <c r="X7" s="1"/>
  <c r="AB7"/>
  <c r="AC6"/>
  <c r="AC7" s="1"/>
  <c r="C28"/>
  <c r="C44" s="1"/>
  <c r="C13"/>
  <c r="C76"/>
  <c r="C92" s="1"/>
  <c r="C61"/>
  <c r="C124"/>
  <c r="C140" s="1"/>
  <c r="C109"/>
  <c r="G104" i="4"/>
  <c r="G56"/>
  <c r="G8"/>
  <c r="H4"/>
  <c r="G9"/>
  <c r="G57"/>
  <c r="G105"/>
  <c r="L104"/>
  <c r="L56"/>
  <c r="L8"/>
  <c r="M4"/>
  <c r="L9"/>
  <c r="L57"/>
  <c r="L105"/>
  <c r="Q104"/>
  <c r="Q56"/>
  <c r="Q8"/>
  <c r="R4"/>
  <c r="Q9"/>
  <c r="Q57"/>
  <c r="Q105"/>
  <c r="V104"/>
  <c r="V56"/>
  <c r="V8"/>
  <c r="W4"/>
  <c r="V9"/>
  <c r="V57"/>
  <c r="V105"/>
  <c r="AA104"/>
  <c r="AA56"/>
  <c r="AA8"/>
  <c r="AB4"/>
  <c r="AA9"/>
  <c r="AA57"/>
  <c r="AA105"/>
  <c r="C27"/>
  <c r="C12"/>
  <c r="AG11"/>
  <c r="AF11"/>
  <c r="AE11"/>
  <c r="AD11"/>
  <c r="AC11"/>
  <c r="C42"/>
  <c r="AG26"/>
  <c r="AF26"/>
  <c r="AE26"/>
  <c r="AD26"/>
  <c r="AC26"/>
  <c r="C75"/>
  <c r="C60"/>
  <c r="AG59"/>
  <c r="AF59"/>
  <c r="AE59"/>
  <c r="AD59"/>
  <c r="AC59"/>
  <c r="C90"/>
  <c r="AG74"/>
  <c r="AF74"/>
  <c r="AE74"/>
  <c r="AD74"/>
  <c r="AC74"/>
  <c r="C123"/>
  <c r="C108"/>
  <c r="AG107"/>
  <c r="AF107"/>
  <c r="AE107"/>
  <c r="AD107"/>
  <c r="AC107"/>
  <c r="C138"/>
  <c r="AG122"/>
  <c r="AF122"/>
  <c r="AE122"/>
  <c r="AD122"/>
  <c r="AC122"/>
  <c r="G104" i="7"/>
  <c r="G56"/>
  <c r="G8"/>
  <c r="H4"/>
  <c r="G9"/>
  <c r="G57"/>
  <c r="G105"/>
  <c r="L104"/>
  <c r="L56"/>
  <c r="L8"/>
  <c r="M4"/>
  <c r="L9"/>
  <c r="L57"/>
  <c r="L105"/>
  <c r="Q104"/>
  <c r="Q56"/>
  <c r="Q8"/>
  <c r="R4"/>
  <c r="Q9"/>
  <c r="Q57"/>
  <c r="Q105"/>
  <c r="V104"/>
  <c r="V56"/>
  <c r="V8"/>
  <c r="W4"/>
  <c r="V9"/>
  <c r="V57"/>
  <c r="V105"/>
  <c r="AA104"/>
  <c r="AA56"/>
  <c r="AA8"/>
  <c r="AB4"/>
  <c r="AA9"/>
  <c r="AA57"/>
  <c r="AA105"/>
  <c r="C27"/>
  <c r="C12"/>
  <c r="AG11"/>
  <c r="AF11"/>
  <c r="AE11"/>
  <c r="AD11"/>
  <c r="AC11"/>
  <c r="C42"/>
  <c r="AG26"/>
  <c r="AF26"/>
  <c r="AE26"/>
  <c r="AD26"/>
  <c r="AC26"/>
  <c r="C75"/>
  <c r="C60"/>
  <c r="AG59"/>
  <c r="AF59"/>
  <c r="AE59"/>
  <c r="AD59"/>
  <c r="AC59"/>
  <c r="C90"/>
  <c r="AG74"/>
  <c r="AF74"/>
  <c r="AE74"/>
  <c r="AD74"/>
  <c r="AC74"/>
  <c r="C123"/>
  <c r="C108"/>
  <c r="AG107"/>
  <c r="AF107"/>
  <c r="AE107"/>
  <c r="AD107"/>
  <c r="AC107"/>
  <c r="C138"/>
  <c r="AG122"/>
  <c r="AF122"/>
  <c r="AE122"/>
  <c r="AD122"/>
  <c r="AC122"/>
  <c r="AB161" i="8"/>
  <c r="CO161" s="1"/>
  <c r="V161"/>
  <c r="CG161"/>
  <c r="EK161" s="1"/>
  <c r="CD161"/>
  <c r="EH161" s="1"/>
  <c r="CC161"/>
  <c r="EG161" s="1"/>
  <c r="CM161"/>
  <c r="EQ161" s="1"/>
  <c r="CJ161"/>
  <c r="EN161" s="1"/>
  <c r="CI161"/>
  <c r="EM161" s="1"/>
  <c r="AK161"/>
  <c r="DH161" s="1"/>
  <c r="AE161"/>
  <c r="CZ161"/>
  <c r="FC161" s="1"/>
  <c r="CW161"/>
  <c r="EZ161" s="1"/>
  <c r="CV161"/>
  <c r="EY161" s="1"/>
  <c r="DF161"/>
  <c r="FI161" s="1"/>
  <c r="DC161"/>
  <c r="FF161" s="1"/>
  <c r="DB161"/>
  <c r="FE161" s="1"/>
  <c r="AB162"/>
  <c r="CO162" s="1"/>
  <c r="V162"/>
  <c r="CB162"/>
  <c r="EF162" s="1"/>
  <c r="BZ162"/>
  <c r="ED162" s="1"/>
  <c r="BY162"/>
  <c r="EC162" s="1"/>
  <c r="CG162"/>
  <c r="EK162" s="1"/>
  <c r="CD162"/>
  <c r="EH162" s="1"/>
  <c r="CC162"/>
  <c r="EG162" s="1"/>
  <c r="CH162"/>
  <c r="EL162" s="1"/>
  <c r="CF162"/>
  <c r="EJ162" s="1"/>
  <c r="CE162"/>
  <c r="EI162" s="1"/>
  <c r="CM162"/>
  <c r="EQ162" s="1"/>
  <c r="CJ162"/>
  <c r="EN162" s="1"/>
  <c r="CI162"/>
  <c r="EM162" s="1"/>
  <c r="CN162"/>
  <c r="ER162" s="1"/>
  <c r="CL162"/>
  <c r="EP162" s="1"/>
  <c r="CK162"/>
  <c r="EO162" s="1"/>
  <c r="AK162"/>
  <c r="DH162" s="1"/>
  <c r="AE162"/>
  <c r="CU162"/>
  <c r="EX162" s="1"/>
  <c r="CS162"/>
  <c r="EV162" s="1"/>
  <c r="CR162"/>
  <c r="EU162" s="1"/>
  <c r="CZ162"/>
  <c r="FC162" s="1"/>
  <c r="CW162"/>
  <c r="EZ162" s="1"/>
  <c r="CV162"/>
  <c r="EY162" s="1"/>
  <c r="DA162"/>
  <c r="FD162" s="1"/>
  <c r="CY162"/>
  <c r="FB162" s="1"/>
  <c r="CX162"/>
  <c r="FA162" s="1"/>
  <c r="DF162"/>
  <c r="FI162" s="1"/>
  <c r="DC162"/>
  <c r="FF162" s="1"/>
  <c r="DB162"/>
  <c r="FE162" s="1"/>
  <c r="DG162"/>
  <c r="FJ162" s="1"/>
  <c r="DE162"/>
  <c r="FH162" s="1"/>
  <c r="DD162"/>
  <c r="FG162" s="1"/>
  <c r="AB163"/>
  <c r="CO163" s="1"/>
  <c r="V163"/>
  <c r="CB163"/>
  <c r="EF163" s="1"/>
  <c r="BZ163"/>
  <c r="ED163" s="1"/>
  <c r="BY163"/>
  <c r="EC163" s="1"/>
  <c r="CG163"/>
  <c r="EK163" s="1"/>
  <c r="CD163"/>
  <c r="EH163" s="1"/>
  <c r="CC163"/>
  <c r="EG163" s="1"/>
  <c r="CH163"/>
  <c r="EL163" s="1"/>
  <c r="CF163"/>
  <c r="EJ163" s="1"/>
  <c r="CE163"/>
  <c r="EI163" s="1"/>
  <c r="CM163"/>
  <c r="EQ163" s="1"/>
  <c r="CJ163"/>
  <c r="EN163" s="1"/>
  <c r="CI163"/>
  <c r="EM163" s="1"/>
  <c r="CN163"/>
  <c r="ER163" s="1"/>
  <c r="CL163"/>
  <c r="EP163" s="1"/>
  <c r="CK163"/>
  <c r="EO163" s="1"/>
  <c r="AK163"/>
  <c r="DH163" s="1"/>
  <c r="AE163"/>
  <c r="CU163"/>
  <c r="EX163" s="1"/>
  <c r="CS163"/>
  <c r="EV163" s="1"/>
  <c r="CR163"/>
  <c r="EU163" s="1"/>
  <c r="CZ163"/>
  <c r="FC163" s="1"/>
  <c r="CW163"/>
  <c r="EZ163" s="1"/>
  <c r="CV163"/>
  <c r="EY163" s="1"/>
  <c r="DA163"/>
  <c r="FD163" s="1"/>
  <c r="CY163"/>
  <c r="FB163" s="1"/>
  <c r="CX163"/>
  <c r="FA163" s="1"/>
  <c r="DF163"/>
  <c r="FI163" s="1"/>
  <c r="DC163"/>
  <c r="FF163" s="1"/>
  <c r="DB163"/>
  <c r="FE163" s="1"/>
  <c r="DG163"/>
  <c r="FJ163" s="1"/>
  <c r="DE163"/>
  <c r="FH163" s="1"/>
  <c r="DD163"/>
  <c r="FG163" s="1"/>
  <c r="AB164"/>
  <c r="CO164" s="1"/>
  <c r="V164"/>
  <c r="CB164"/>
  <c r="EF164" s="1"/>
  <c r="BZ164"/>
  <c r="ED164" s="1"/>
  <c r="BY164"/>
  <c r="EC164" s="1"/>
  <c r="CG164"/>
  <c r="EK164" s="1"/>
  <c r="CD164"/>
  <c r="EH164" s="1"/>
  <c r="CC164"/>
  <c r="EG164" s="1"/>
  <c r="CH164"/>
  <c r="EL164" s="1"/>
  <c r="CF164"/>
  <c r="EJ164" s="1"/>
  <c r="CE164"/>
  <c r="EI164" s="1"/>
  <c r="CM164"/>
  <c r="EQ164" s="1"/>
  <c r="CJ164"/>
  <c r="EN164" s="1"/>
  <c r="CI164"/>
  <c r="EM164" s="1"/>
  <c r="CN164"/>
  <c r="ER164" s="1"/>
  <c r="CL164"/>
  <c r="EP164" s="1"/>
  <c r="CK164"/>
  <c r="EO164" s="1"/>
  <c r="AK164"/>
  <c r="DH164" s="1"/>
  <c r="AE164"/>
  <c r="CU164"/>
  <c r="EX164" s="1"/>
  <c r="CS164"/>
  <c r="EV164" s="1"/>
  <c r="CR164"/>
  <c r="EU164" s="1"/>
  <c r="CZ164"/>
  <c r="FC164" s="1"/>
  <c r="CW164"/>
  <c r="EZ164" s="1"/>
  <c r="CV164"/>
  <c r="EY164" s="1"/>
  <c r="DA164"/>
  <c r="FD164" s="1"/>
  <c r="CY164"/>
  <c r="FB164" s="1"/>
  <c r="CX164"/>
  <c r="FA164" s="1"/>
  <c r="DF164"/>
  <c r="FI164" s="1"/>
  <c r="DC164"/>
  <c r="FF164" s="1"/>
  <c r="DB164"/>
  <c r="FE164" s="1"/>
  <c r="DG164"/>
  <c r="FJ164" s="1"/>
  <c r="DE164"/>
  <c r="FH164" s="1"/>
  <c r="DD164"/>
  <c r="FG164" s="1"/>
  <c r="CG165"/>
  <c r="EK165" s="1"/>
  <c r="CD165"/>
  <c r="EH165" s="1"/>
  <c r="CC165"/>
  <c r="EG165" s="1"/>
  <c r="CM165"/>
  <c r="EQ165" s="1"/>
  <c r="CJ165"/>
  <c r="EN165" s="1"/>
  <c r="CI165"/>
  <c r="EM165" s="1"/>
  <c r="CN165"/>
  <c r="ER165" s="1"/>
  <c r="CL165"/>
  <c r="EP165" s="1"/>
  <c r="CK165"/>
  <c r="EO165" s="1"/>
  <c r="AK165"/>
  <c r="DH165" s="1"/>
  <c r="AE165"/>
  <c r="CU165"/>
  <c r="EX165" s="1"/>
  <c r="CS165"/>
  <c r="EV165" s="1"/>
  <c r="CR165"/>
  <c r="EU165" s="1"/>
  <c r="CZ165"/>
  <c r="FC165" s="1"/>
  <c r="CW165"/>
  <c r="EZ165" s="1"/>
  <c r="CV165"/>
  <c r="EY165" s="1"/>
  <c r="DA165"/>
  <c r="FD165" s="1"/>
  <c r="CY165"/>
  <c r="FB165" s="1"/>
  <c r="CX165"/>
  <c r="FA165" s="1"/>
  <c r="DF165"/>
  <c r="FI165" s="1"/>
  <c r="DC165"/>
  <c r="FF165" s="1"/>
  <c r="DB165"/>
  <c r="FE165" s="1"/>
  <c r="DG165"/>
  <c r="FJ165" s="1"/>
  <c r="DE165"/>
  <c r="FH165" s="1"/>
  <c r="DD165"/>
  <c r="FG165" s="1"/>
  <c r="S166"/>
  <c r="BV166" s="1"/>
  <c r="M166"/>
  <c r="BI166"/>
  <c r="DN166" s="1"/>
  <c r="BG166"/>
  <c r="DL166" s="1"/>
  <c r="BF166"/>
  <c r="DK166" s="1"/>
  <c r="BN166"/>
  <c r="DS166" s="1"/>
  <c r="BK166"/>
  <c r="DP166" s="1"/>
  <c r="BJ166"/>
  <c r="DO166" s="1"/>
  <c r="BO166"/>
  <c r="DT166" s="1"/>
  <c r="BM166"/>
  <c r="DR166" s="1"/>
  <c r="BL166"/>
  <c r="DQ166" s="1"/>
  <c r="BT166"/>
  <c r="DY166" s="1"/>
  <c r="BQ166"/>
  <c r="DV166" s="1"/>
  <c r="BP166"/>
  <c r="DU166" s="1"/>
  <c r="BU166"/>
  <c r="DZ166" s="1"/>
  <c r="BS166"/>
  <c r="DX166" s="1"/>
  <c r="BR166"/>
  <c r="DW166" s="1"/>
  <c r="DF166"/>
  <c r="FI166" s="1"/>
  <c r="DC166"/>
  <c r="FF166" s="1"/>
  <c r="DB166"/>
  <c r="FE166" s="1"/>
  <c r="DG166"/>
  <c r="FJ166" s="1"/>
  <c r="DE166"/>
  <c r="FH166" s="1"/>
  <c r="DD166"/>
  <c r="FG166" s="1"/>
  <c r="S167"/>
  <c r="BV167" s="1"/>
  <c r="M167"/>
  <c r="BI167"/>
  <c r="DN167" s="1"/>
  <c r="BG167"/>
  <c r="DL167" s="1"/>
  <c r="BF167"/>
  <c r="DK167" s="1"/>
  <c r="BN167"/>
  <c r="DS167" s="1"/>
  <c r="BK167"/>
  <c r="DP167" s="1"/>
  <c r="BJ167"/>
  <c r="DO167" s="1"/>
  <c r="BO167"/>
  <c r="DT167" s="1"/>
  <c r="BM167"/>
  <c r="DR167" s="1"/>
  <c r="BL167"/>
  <c r="DQ167" s="1"/>
  <c r="BT167"/>
  <c r="DY167" s="1"/>
  <c r="BQ167"/>
  <c r="DV167" s="1"/>
  <c r="BP167"/>
  <c r="DU167" s="1"/>
  <c r="BU167"/>
  <c r="DZ167" s="1"/>
  <c r="BS167"/>
  <c r="DX167" s="1"/>
  <c r="BR167"/>
  <c r="DW167" s="1"/>
  <c r="AB167"/>
  <c r="CO167" s="1"/>
  <c r="V167"/>
  <c r="CB167"/>
  <c r="EF167" s="1"/>
  <c r="BZ167"/>
  <c r="ED167" s="1"/>
  <c r="BY167"/>
  <c r="EC167" s="1"/>
  <c r="CG167"/>
  <c r="EK167" s="1"/>
  <c r="CD167"/>
  <c r="EH167" s="1"/>
  <c r="CC167"/>
  <c r="EG167" s="1"/>
  <c r="CH167"/>
  <c r="EL167" s="1"/>
  <c r="CF167"/>
  <c r="EJ167" s="1"/>
  <c r="CE167"/>
  <c r="EI167" s="1"/>
  <c r="CM167"/>
  <c r="EQ167" s="1"/>
  <c r="CJ167"/>
  <c r="EN167" s="1"/>
  <c r="CI167"/>
  <c r="EM167" s="1"/>
  <c r="CN167"/>
  <c r="ER167" s="1"/>
  <c r="CL167"/>
  <c r="EP167" s="1"/>
  <c r="CK167"/>
  <c r="EO167" s="1"/>
  <c r="S168"/>
  <c r="BV168" s="1"/>
  <c r="M168"/>
  <c r="BI168"/>
  <c r="DN168" s="1"/>
  <c r="BG168"/>
  <c r="DL168" s="1"/>
  <c r="BF168"/>
  <c r="DK168" s="1"/>
  <c r="BN168"/>
  <c r="DS168" s="1"/>
  <c r="BK168"/>
  <c r="DP168" s="1"/>
  <c r="BJ168"/>
  <c r="DO168" s="1"/>
  <c r="BO168"/>
  <c r="DT168" s="1"/>
  <c r="BM168"/>
  <c r="DR168" s="1"/>
  <c r="BL168"/>
  <c r="DQ168" s="1"/>
  <c r="BT168"/>
  <c r="DY168" s="1"/>
  <c r="BQ168"/>
  <c r="DV168" s="1"/>
  <c r="BP168"/>
  <c r="DU168" s="1"/>
  <c r="BU168"/>
  <c r="DZ168" s="1"/>
  <c r="BS168"/>
  <c r="DX168" s="1"/>
  <c r="BR168"/>
  <c r="DW168" s="1"/>
  <c r="S169"/>
  <c r="BV169" s="1"/>
  <c r="M169"/>
  <c r="BI169"/>
  <c r="DN169" s="1"/>
  <c r="BG169"/>
  <c r="DL169" s="1"/>
  <c r="BF169"/>
  <c r="DK169" s="1"/>
  <c r="BN169"/>
  <c r="DS169" s="1"/>
  <c r="BK169"/>
  <c r="DP169" s="1"/>
  <c r="BJ169"/>
  <c r="DO169" s="1"/>
  <c r="BO169"/>
  <c r="DT169" s="1"/>
  <c r="BM169"/>
  <c r="DR169" s="1"/>
  <c r="BL169"/>
  <c r="DQ169" s="1"/>
  <c r="BT169"/>
  <c r="DY169" s="1"/>
  <c r="BQ169"/>
  <c r="DV169" s="1"/>
  <c r="BP169"/>
  <c r="DU169" s="1"/>
  <c r="BU169"/>
  <c r="DZ169" s="1"/>
  <c r="BS169"/>
  <c r="DX169" s="1"/>
  <c r="BR169"/>
  <c r="DW169" s="1"/>
  <c r="AK169"/>
  <c r="DH169" s="1"/>
  <c r="AE169"/>
  <c r="CU169"/>
  <c r="EX169" s="1"/>
  <c r="CS169"/>
  <c r="EV169" s="1"/>
  <c r="CR169"/>
  <c r="EU169" s="1"/>
  <c r="CZ169"/>
  <c r="FC169" s="1"/>
  <c r="CW169"/>
  <c r="EZ169" s="1"/>
  <c r="CV169"/>
  <c r="EY169" s="1"/>
  <c r="DA169"/>
  <c r="FD169" s="1"/>
  <c r="CY169"/>
  <c r="FB169" s="1"/>
  <c r="CX169"/>
  <c r="FA169" s="1"/>
  <c r="DF169"/>
  <c r="FI169" s="1"/>
  <c r="DC169"/>
  <c r="FF169" s="1"/>
  <c r="DB169"/>
  <c r="FE169" s="1"/>
  <c r="DG169"/>
  <c r="FJ169" s="1"/>
  <c r="DE169"/>
  <c r="FH169" s="1"/>
  <c r="DD169"/>
  <c r="FG169" s="1"/>
  <c r="S170"/>
  <c r="BV170" s="1"/>
  <c r="M170"/>
  <c r="BI170"/>
  <c r="DN170" s="1"/>
  <c r="BG170"/>
  <c r="DL170" s="1"/>
  <c r="BF170"/>
  <c r="DK170" s="1"/>
  <c r="BN170"/>
  <c r="DS170" s="1"/>
  <c r="BK170"/>
  <c r="DP170" s="1"/>
  <c r="BJ170"/>
  <c r="DO170" s="1"/>
  <c r="BO170"/>
  <c r="DT170" s="1"/>
  <c r="BM170"/>
  <c r="DR170" s="1"/>
  <c r="BL170"/>
  <c r="DQ170" s="1"/>
  <c r="BT170"/>
  <c r="DY170" s="1"/>
  <c r="BQ170"/>
  <c r="DV170" s="1"/>
  <c r="BP170"/>
  <c r="DU170" s="1"/>
  <c r="BU170"/>
  <c r="DZ170" s="1"/>
  <c r="BS170"/>
  <c r="DX170" s="1"/>
  <c r="BR170"/>
  <c r="DW170" s="1"/>
  <c r="AB171"/>
  <c r="CO171" s="1"/>
  <c r="V171"/>
  <c r="CB171"/>
  <c r="EF171" s="1"/>
  <c r="BZ171"/>
  <c r="ED171" s="1"/>
  <c r="BY171"/>
  <c r="EC171" s="1"/>
  <c r="CG171"/>
  <c r="EK171" s="1"/>
  <c r="CD171"/>
  <c r="EH171" s="1"/>
  <c r="CC171"/>
  <c r="EG171" s="1"/>
  <c r="CH171"/>
  <c r="EL171" s="1"/>
  <c r="CF171"/>
  <c r="EJ171" s="1"/>
  <c r="CE171"/>
  <c r="EI171" s="1"/>
  <c r="CM171"/>
  <c r="EQ171" s="1"/>
  <c r="CJ171"/>
  <c r="EN171" s="1"/>
  <c r="CI171"/>
  <c r="EM171" s="1"/>
  <c r="CN171"/>
  <c r="ER171" s="1"/>
  <c r="CL171"/>
  <c r="EP171" s="1"/>
  <c r="CK171"/>
  <c r="EO171" s="1"/>
  <c r="AK171"/>
  <c r="DH171" s="1"/>
  <c r="AE171"/>
  <c r="CU171"/>
  <c r="EX171" s="1"/>
  <c r="CS171"/>
  <c r="EV171" s="1"/>
  <c r="CR171"/>
  <c r="EU171" s="1"/>
  <c r="CZ171"/>
  <c r="FC171" s="1"/>
  <c r="CW171"/>
  <c r="EZ171" s="1"/>
  <c r="CV171"/>
  <c r="EY171" s="1"/>
  <c r="DA171"/>
  <c r="FD171" s="1"/>
  <c r="CY171"/>
  <c r="FB171" s="1"/>
  <c r="CX171"/>
  <c r="FA171" s="1"/>
  <c r="DF171"/>
  <c r="FI171" s="1"/>
  <c r="DC171"/>
  <c r="FF171" s="1"/>
  <c r="DB171"/>
  <c r="FE171" s="1"/>
  <c r="DG171"/>
  <c r="FJ171" s="1"/>
  <c r="DE171"/>
  <c r="FH171" s="1"/>
  <c r="DD171"/>
  <c r="FG171" s="1"/>
  <c r="AB172"/>
  <c r="CO172" s="1"/>
  <c r="V172"/>
  <c r="CB172"/>
  <c r="EF172" s="1"/>
  <c r="BZ172"/>
  <c r="ED172" s="1"/>
  <c r="BY172"/>
  <c r="EC172" s="1"/>
  <c r="CG172"/>
  <c r="EK172" s="1"/>
  <c r="CD172"/>
  <c r="EH172" s="1"/>
  <c r="CC172"/>
  <c r="EG172" s="1"/>
  <c r="CH172"/>
  <c r="EL172" s="1"/>
  <c r="CF172"/>
  <c r="EJ172" s="1"/>
  <c r="CE172"/>
  <c r="EI172" s="1"/>
  <c r="CM172"/>
  <c r="EQ172" s="1"/>
  <c r="CJ172"/>
  <c r="EN172" s="1"/>
  <c r="CI172"/>
  <c r="EM172" s="1"/>
  <c r="CN172"/>
  <c r="ER172" s="1"/>
  <c r="CL172"/>
  <c r="EP172" s="1"/>
  <c r="CK172"/>
  <c r="EO172" s="1"/>
  <c r="AK172"/>
  <c r="DH172" s="1"/>
  <c r="AE172"/>
  <c r="CU172"/>
  <c r="EX172" s="1"/>
  <c r="CS172"/>
  <c r="EV172" s="1"/>
  <c r="CR172"/>
  <c r="EU172" s="1"/>
  <c r="CZ172"/>
  <c r="FC172" s="1"/>
  <c r="CW172"/>
  <c r="EZ172" s="1"/>
  <c r="CV172"/>
  <c r="EY172" s="1"/>
  <c r="DA172"/>
  <c r="FD172" s="1"/>
  <c r="CY172"/>
  <c r="FB172" s="1"/>
  <c r="CX172"/>
  <c r="FA172" s="1"/>
  <c r="DF172"/>
  <c r="FI172" s="1"/>
  <c r="DC172"/>
  <c r="FF172" s="1"/>
  <c r="DB172"/>
  <c r="FE172" s="1"/>
  <c r="DG172"/>
  <c r="FJ172" s="1"/>
  <c r="DE172"/>
  <c r="FH172" s="1"/>
  <c r="DD172"/>
  <c r="FG172" s="1"/>
  <c r="CN173"/>
  <c r="ER173" s="1"/>
  <c r="CL173"/>
  <c r="EP173" s="1"/>
  <c r="CK173"/>
  <c r="EO173" s="1"/>
  <c r="AK173"/>
  <c r="DH173" s="1"/>
  <c r="AE173"/>
  <c r="CU173"/>
  <c r="EX173" s="1"/>
  <c r="CS173"/>
  <c r="EV173" s="1"/>
  <c r="CR173"/>
  <c r="EU173" s="1"/>
  <c r="CZ173"/>
  <c r="FC173" s="1"/>
  <c r="CW173"/>
  <c r="EZ173" s="1"/>
  <c r="CV173"/>
  <c r="EY173" s="1"/>
  <c r="DA173"/>
  <c r="FD173" s="1"/>
  <c r="CY173"/>
  <c r="FB173" s="1"/>
  <c r="CX173"/>
  <c r="FA173" s="1"/>
  <c r="DF173"/>
  <c r="FI173" s="1"/>
  <c r="DC173"/>
  <c r="FF173" s="1"/>
  <c r="DB173"/>
  <c r="FE173" s="1"/>
  <c r="DG173"/>
  <c r="FJ173" s="1"/>
  <c r="DE173"/>
  <c r="FH173" s="1"/>
  <c r="DD173"/>
  <c r="FG173" s="1"/>
  <c r="S174"/>
  <c r="BV174" s="1"/>
  <c r="M174"/>
  <c r="BI174"/>
  <c r="DN174" s="1"/>
  <c r="BG174"/>
  <c r="DL174" s="1"/>
  <c r="BF174"/>
  <c r="DK174" s="1"/>
  <c r="BN174"/>
  <c r="DS174" s="1"/>
  <c r="BK174"/>
  <c r="DP174" s="1"/>
  <c r="BJ174"/>
  <c r="DO174" s="1"/>
  <c r="BO174"/>
  <c r="DT174" s="1"/>
  <c r="BM174"/>
  <c r="DR174" s="1"/>
  <c r="BL174"/>
  <c r="DQ174" s="1"/>
  <c r="BT174"/>
  <c r="DY174" s="1"/>
  <c r="BQ174"/>
  <c r="DV174" s="1"/>
  <c r="BP174"/>
  <c r="DU174" s="1"/>
  <c r="BU174"/>
  <c r="DZ174" s="1"/>
  <c r="BS174"/>
  <c r="DX174" s="1"/>
  <c r="BR174"/>
  <c r="DW174" s="1"/>
  <c r="CH174"/>
  <c r="EL174" s="1"/>
  <c r="CF174"/>
  <c r="EJ174" s="1"/>
  <c r="CE174"/>
  <c r="EI174" s="1"/>
  <c r="DA174"/>
  <c r="FD174" s="1"/>
  <c r="CY174"/>
  <c r="FB174" s="1"/>
  <c r="CX174"/>
  <c r="FA174" s="1"/>
  <c r="S175"/>
  <c r="BV175" s="1"/>
  <c r="M175"/>
  <c r="BI175"/>
  <c r="DN175" s="1"/>
  <c r="BG175"/>
  <c r="DL175" s="1"/>
  <c r="BF175"/>
  <c r="DK175" s="1"/>
  <c r="BN175"/>
  <c r="DS175" s="1"/>
  <c r="BK175"/>
  <c r="DP175" s="1"/>
  <c r="BJ175"/>
  <c r="DO175" s="1"/>
  <c r="BO175"/>
  <c r="DT175" s="1"/>
  <c r="BM175"/>
  <c r="DR175" s="1"/>
  <c r="BL175"/>
  <c r="DQ175" s="1"/>
  <c r="BT175"/>
  <c r="DY175" s="1"/>
  <c r="BQ175"/>
  <c r="DV175" s="1"/>
  <c r="BP175"/>
  <c r="DU175" s="1"/>
  <c r="BU175"/>
  <c r="DZ175" s="1"/>
  <c r="BS175"/>
  <c r="DX175" s="1"/>
  <c r="BR175"/>
  <c r="DW175" s="1"/>
  <c r="CN175"/>
  <c r="ER175" s="1"/>
  <c r="CL175"/>
  <c r="EP175" s="1"/>
  <c r="CK175"/>
  <c r="EO175" s="1"/>
  <c r="CU175"/>
  <c r="EX175" s="1"/>
  <c r="CS175"/>
  <c r="EV175" s="1"/>
  <c r="CR175"/>
  <c r="EU175" s="1"/>
  <c r="DA175"/>
  <c r="FD175" s="1"/>
  <c r="CY175"/>
  <c r="FB175" s="1"/>
  <c r="CX175"/>
  <c r="FA175" s="1"/>
  <c r="DF175"/>
  <c r="FI175" s="1"/>
  <c r="DC175"/>
  <c r="FF175" s="1"/>
  <c r="DB175"/>
  <c r="FE175" s="1"/>
  <c r="DG175"/>
  <c r="FJ175" s="1"/>
  <c r="DE175"/>
  <c r="FH175" s="1"/>
  <c r="DD175"/>
  <c r="FG175" s="1"/>
  <c r="CN176"/>
  <c r="ER176" s="1"/>
  <c r="CL176"/>
  <c r="EP176" s="1"/>
  <c r="CK176"/>
  <c r="EO176" s="1"/>
  <c r="AK176"/>
  <c r="DH176" s="1"/>
  <c r="AE176"/>
  <c r="CU176"/>
  <c r="EX176" s="1"/>
  <c r="CS176"/>
  <c r="EV176" s="1"/>
  <c r="CR176"/>
  <c r="EU176" s="1"/>
  <c r="CZ176"/>
  <c r="FC176" s="1"/>
  <c r="CW176"/>
  <c r="EZ176" s="1"/>
  <c r="CV176"/>
  <c r="EY176" s="1"/>
  <c r="DA176"/>
  <c r="FD176" s="1"/>
  <c r="CY176"/>
  <c r="FB176" s="1"/>
  <c r="CX176"/>
  <c r="FA176" s="1"/>
  <c r="DF176"/>
  <c r="FI176" s="1"/>
  <c r="DC176"/>
  <c r="FF176" s="1"/>
  <c r="DB176"/>
  <c r="FE176" s="1"/>
  <c r="DG176"/>
  <c r="FJ176" s="1"/>
  <c r="DE176"/>
  <c r="FH176" s="1"/>
  <c r="DD176"/>
  <c r="FG176" s="1"/>
  <c r="BG160"/>
  <c r="BH155"/>
  <c r="BZ160"/>
  <c r="CA155"/>
  <c r="CS160"/>
  <c r="CT155"/>
  <c r="DL160"/>
  <c r="DM155"/>
  <c r="ED160"/>
  <c r="EE155"/>
  <c r="EV160"/>
  <c r="EW155"/>
  <c r="AB126" i="3"/>
  <c r="AB90"/>
  <c r="O178" i="20"/>
  <c r="Q178" s="1"/>
  <c r="J178" s="1"/>
  <c r="O177"/>
  <c r="Q177" s="1"/>
  <c r="J177" s="1"/>
  <c r="O176"/>
  <c r="Q176" s="1"/>
  <c r="J176" s="1"/>
  <c r="O175"/>
  <c r="Q175" s="1"/>
  <c r="J175" s="1"/>
  <c r="O174"/>
  <c r="Q174" s="1"/>
  <c r="J174" s="1"/>
  <c r="O173"/>
  <c r="Q173" s="1"/>
  <c r="J173" s="1"/>
  <c r="O172"/>
  <c r="Q172" s="1"/>
  <c r="J172" s="1"/>
  <c r="O171"/>
  <c r="Q171" s="1"/>
  <c r="J171" s="1"/>
  <c r="O170"/>
  <c r="Q170" s="1"/>
  <c r="J170" s="1"/>
  <c r="O169"/>
  <c r="Q169" s="1"/>
  <c r="J169" s="1"/>
  <c r="O168"/>
  <c r="Q168" s="1"/>
  <c r="J168" s="1"/>
  <c r="O167"/>
  <c r="Q167" s="1"/>
  <c r="J167" s="1"/>
  <c r="O166"/>
  <c r="Q166" s="1"/>
  <c r="J166" s="1"/>
  <c r="O165"/>
  <c r="Q165" s="1"/>
  <c r="J165" s="1"/>
  <c r="O164"/>
  <c r="Q164" s="1"/>
  <c r="J164" s="1"/>
  <c r="O163"/>
  <c r="Q163" s="1"/>
  <c r="J163" s="1"/>
  <c r="O162"/>
  <c r="Q162" s="1"/>
  <c r="O161"/>
  <c r="Q161" s="1"/>
  <c r="O160"/>
  <c r="Q160" s="1"/>
  <c r="O159"/>
  <c r="Q159" s="1"/>
  <c r="O158"/>
  <c r="Q158" s="1"/>
  <c r="O157"/>
  <c r="Q157" s="1"/>
  <c r="O156"/>
  <c r="Q156" s="1"/>
  <c r="O155"/>
  <c r="Q155" s="1"/>
  <c r="O154"/>
  <c r="Q154" s="1"/>
  <c r="O153"/>
  <c r="Q153" s="1"/>
  <c r="O152"/>
  <c r="Q152" s="1"/>
  <c r="O151"/>
  <c r="Q151" s="1"/>
  <c r="O150"/>
  <c r="Q150" s="1"/>
  <c r="O149"/>
  <c r="Q149" s="1"/>
  <c r="O148"/>
  <c r="Q148" s="1"/>
  <c r="O147"/>
  <c r="Q147" s="1"/>
  <c r="O146"/>
  <c r="Q146" s="1"/>
  <c r="O145"/>
  <c r="Q145" s="1"/>
  <c r="O144"/>
  <c r="Q144" s="1"/>
  <c r="O143"/>
  <c r="Q143" s="1"/>
  <c r="O142"/>
  <c r="Q142" s="1"/>
  <c r="O141"/>
  <c r="Q141" s="1"/>
  <c r="O140"/>
  <c r="Q140" s="1"/>
  <c r="O139"/>
  <c r="Q139" s="1"/>
  <c r="O138"/>
  <c r="Q138" s="1"/>
  <c r="O137"/>
  <c r="Q137" s="1"/>
  <c r="O136"/>
  <c r="Q136" s="1"/>
  <c r="O135"/>
  <c r="Q135" s="1"/>
  <c r="O134"/>
  <c r="Q134" s="1"/>
  <c r="O133"/>
  <c r="Q133" s="1"/>
  <c r="O132"/>
  <c r="Q132" s="1"/>
  <c r="O131"/>
  <c r="Q131" s="1"/>
  <c r="O130"/>
  <c r="Q130" s="1"/>
  <c r="O129"/>
  <c r="Q129" s="1"/>
  <c r="O128"/>
  <c r="Q128" s="1"/>
  <c r="O127"/>
  <c r="Q127" s="1"/>
  <c r="O126"/>
  <c r="Q126" s="1"/>
  <c r="O125"/>
  <c r="Q125" s="1"/>
  <c r="O124"/>
  <c r="Q124" s="1"/>
  <c r="O123"/>
  <c r="Q123" s="1"/>
  <c r="O122"/>
  <c r="Q122" s="1"/>
  <c r="O121"/>
  <c r="Q121" s="1"/>
  <c r="O120"/>
  <c r="Q120" s="1"/>
  <c r="O119"/>
  <c r="Q119" s="1"/>
  <c r="O118"/>
  <c r="Q118" s="1"/>
  <c r="O117"/>
  <c r="Q117" s="1"/>
  <c r="O116"/>
  <c r="Q116" s="1"/>
  <c r="O115"/>
  <c r="Q115" s="1"/>
  <c r="J115" s="1"/>
  <c r="O114"/>
  <c r="Q114" s="1"/>
  <c r="O113"/>
  <c r="Q113" s="1"/>
  <c r="O112"/>
  <c r="Q112" s="1"/>
  <c r="O111"/>
  <c r="Q111" s="1"/>
  <c r="O110"/>
  <c r="Q110" s="1"/>
  <c r="O109"/>
  <c r="Q109" s="1"/>
  <c r="O108"/>
  <c r="Q108" s="1"/>
  <c r="O107"/>
  <c r="Q107" s="1"/>
  <c r="O106"/>
  <c r="Q106" s="1"/>
  <c r="O105"/>
  <c r="Q105" s="1"/>
  <c r="O104"/>
  <c r="Q104" s="1"/>
  <c r="O103"/>
  <c r="Q103" s="1"/>
  <c r="O102"/>
  <c r="Q102" s="1"/>
  <c r="O101"/>
  <c r="Q101" s="1"/>
  <c r="O100"/>
  <c r="Q100" s="1"/>
  <c r="O99"/>
  <c r="Q99" s="1"/>
  <c r="O98"/>
  <c r="Q98" s="1"/>
  <c r="O97"/>
  <c r="Q97" s="1"/>
  <c r="O96"/>
  <c r="Q96" s="1"/>
  <c r="O95"/>
  <c r="Q95" s="1"/>
  <c r="O94"/>
  <c r="Q94" s="1"/>
  <c r="O93"/>
  <c r="Q93" s="1"/>
  <c r="O92"/>
  <c r="Q92" s="1"/>
  <c r="O91"/>
  <c r="Q91" s="1"/>
  <c r="O90"/>
  <c r="Q90" s="1"/>
  <c r="O89"/>
  <c r="Q89" s="1"/>
  <c r="O88"/>
  <c r="Q88" s="1"/>
  <c r="O87"/>
  <c r="Q87" s="1"/>
  <c r="O86"/>
  <c r="Q86" s="1"/>
  <c r="O85"/>
  <c r="Q85" s="1"/>
  <c r="O84"/>
  <c r="Q84" s="1"/>
  <c r="O83"/>
  <c r="Q83" s="1"/>
  <c r="O18"/>
  <c r="Q18" s="1"/>
  <c r="J18" s="1"/>
  <c r="O17"/>
  <c r="Q17" s="1"/>
  <c r="J17" s="1"/>
  <c r="O16"/>
  <c r="Q16" s="1"/>
  <c r="J16" s="1"/>
  <c r="O15"/>
  <c r="Q15" s="1"/>
  <c r="J15" s="1"/>
  <c r="O14"/>
  <c r="Q14" s="1"/>
  <c r="J14" s="1"/>
  <c r="O13"/>
  <c r="Q13" s="1"/>
  <c r="J13" s="1"/>
  <c r="O12"/>
  <c r="Q12" s="1"/>
  <c r="J12" s="1"/>
  <c r="O11"/>
  <c r="Q11" s="1"/>
  <c r="J11" s="1"/>
  <c r="O10"/>
  <c r="Q10" s="1"/>
  <c r="J10" s="1"/>
  <c r="O9"/>
  <c r="Q9" s="1"/>
  <c r="J9" s="1"/>
  <c r="O8"/>
  <c r="Q8" s="1"/>
  <c r="J8" s="1"/>
  <c r="O7"/>
  <c r="Q7" s="1"/>
  <c r="J7" s="1"/>
  <c r="O6"/>
  <c r="Q6" s="1"/>
  <c r="J6" s="1"/>
  <c r="O5"/>
  <c r="Q5" s="1"/>
  <c r="J5" s="1"/>
  <c r="O4"/>
  <c r="Q4" s="1"/>
  <c r="J4" s="1"/>
  <c r="O3"/>
  <c r="Q3" s="1"/>
  <c r="J3" s="1"/>
  <c r="J116"/>
  <c r="J131"/>
  <c r="J85"/>
  <c r="J83"/>
  <c r="J84"/>
  <c r="J100"/>
  <c r="J99"/>
  <c r="P9" i="7"/>
  <c r="F9"/>
  <c r="P9" i="4"/>
  <c r="F9"/>
  <c r="F139" i="8"/>
  <c r="H139"/>
  <c r="O139"/>
  <c r="Q139"/>
  <c r="E140"/>
  <c r="F140"/>
  <c r="G140"/>
  <c r="H140"/>
  <c r="I140"/>
  <c r="N140"/>
  <c r="O140"/>
  <c r="P140"/>
  <c r="Q140"/>
  <c r="R140"/>
  <c r="E141"/>
  <c r="F141"/>
  <c r="G141"/>
  <c r="H141"/>
  <c r="I141"/>
  <c r="N141"/>
  <c r="O141"/>
  <c r="P141"/>
  <c r="Q141"/>
  <c r="R141"/>
  <c r="E142"/>
  <c r="F142"/>
  <c r="G142"/>
  <c r="H142"/>
  <c r="I142"/>
  <c r="N142"/>
  <c r="O142"/>
  <c r="P142"/>
  <c r="Q142"/>
  <c r="R142"/>
  <c r="E143"/>
  <c r="F143"/>
  <c r="G143"/>
  <c r="H143"/>
  <c r="I143"/>
  <c r="N143"/>
  <c r="O143"/>
  <c r="P143"/>
  <c r="Q143"/>
  <c r="R143"/>
  <c r="W143"/>
  <c r="Y143"/>
  <c r="E144"/>
  <c r="F144"/>
  <c r="G144"/>
  <c r="H144"/>
  <c r="I144"/>
  <c r="W144"/>
  <c r="X144"/>
  <c r="Y144"/>
  <c r="Z144"/>
  <c r="AA144"/>
  <c r="AF144"/>
  <c r="AG144"/>
  <c r="AH144"/>
  <c r="E145"/>
  <c r="F145"/>
  <c r="G145"/>
  <c r="H145"/>
  <c r="I145"/>
  <c r="AF145"/>
  <c r="AG145"/>
  <c r="AH145"/>
  <c r="AI145"/>
  <c r="AJ145"/>
  <c r="E146"/>
  <c r="F146"/>
  <c r="G146"/>
  <c r="H146"/>
  <c r="I146"/>
  <c r="W146"/>
  <c r="X146"/>
  <c r="Y146"/>
  <c r="Z146"/>
  <c r="AA146"/>
  <c r="AF146"/>
  <c r="AG146"/>
  <c r="AH146"/>
  <c r="AI146"/>
  <c r="AJ146"/>
  <c r="E147"/>
  <c r="F147"/>
  <c r="G147"/>
  <c r="H147"/>
  <c r="I147"/>
  <c r="W147"/>
  <c r="X147"/>
  <c r="Y147"/>
  <c r="Z147"/>
  <c r="AA147"/>
  <c r="E148"/>
  <c r="F148"/>
  <c r="G148"/>
  <c r="H148"/>
  <c r="I148"/>
  <c r="W148"/>
  <c r="X148"/>
  <c r="Y148"/>
  <c r="Z148"/>
  <c r="AA148"/>
  <c r="AF148"/>
  <c r="AG148"/>
  <c r="AH148"/>
  <c r="AI148"/>
  <c r="AJ148"/>
  <c r="E149"/>
  <c r="F149"/>
  <c r="G149"/>
  <c r="H149"/>
  <c r="I149"/>
  <c r="N149"/>
  <c r="O149"/>
  <c r="P149"/>
  <c r="Q149"/>
  <c r="R149"/>
  <c r="E150"/>
  <c r="F150"/>
  <c r="G150"/>
  <c r="H150"/>
  <c r="I150"/>
  <c r="N150"/>
  <c r="O150"/>
  <c r="P150"/>
  <c r="Q150"/>
  <c r="R150"/>
  <c r="E151"/>
  <c r="F151"/>
  <c r="G151"/>
  <c r="H151"/>
  <c r="I151"/>
  <c r="N151"/>
  <c r="O151"/>
  <c r="P151"/>
  <c r="Q151"/>
  <c r="R151"/>
  <c r="W151"/>
  <c r="X151"/>
  <c r="Y151"/>
  <c r="Z151"/>
  <c r="E152"/>
  <c r="F152"/>
  <c r="G152"/>
  <c r="H152"/>
  <c r="I152"/>
  <c r="W152"/>
  <c r="X152"/>
  <c r="Z152"/>
  <c r="AA152"/>
  <c r="AF152"/>
  <c r="AG152"/>
  <c r="AI152"/>
  <c r="AJ152"/>
  <c r="E153"/>
  <c r="F153"/>
  <c r="G153"/>
  <c r="H153"/>
  <c r="I153"/>
  <c r="W153"/>
  <c r="X153"/>
  <c r="Y153"/>
  <c r="Z153"/>
  <c r="AG153"/>
  <c r="E154"/>
  <c r="F154"/>
  <c r="G154"/>
  <c r="H154"/>
  <c r="I154"/>
  <c r="N154"/>
  <c r="O154"/>
  <c r="P154"/>
  <c r="Q154"/>
  <c r="R154"/>
  <c r="W154"/>
  <c r="X154"/>
  <c r="Y154"/>
  <c r="Z154"/>
  <c r="E139"/>
  <c r="G139"/>
  <c r="I139"/>
  <c r="N139"/>
  <c r="P139"/>
  <c r="R139"/>
  <c r="EW160" l="1"/>
  <c r="EX155"/>
  <c r="EE160"/>
  <c r="EF155"/>
  <c r="DM160"/>
  <c r="DN155"/>
  <c r="CT160"/>
  <c r="CU155"/>
  <c r="CA160"/>
  <c r="CB155"/>
  <c r="BH160"/>
  <c r="BI155"/>
  <c r="CT176"/>
  <c r="EW176" s="1"/>
  <c r="CQ176"/>
  <c r="ET176" s="1"/>
  <c r="CP176"/>
  <c r="ES176" s="1"/>
  <c r="BH175"/>
  <c r="DM175" s="1"/>
  <c r="BE175"/>
  <c r="DJ175" s="1"/>
  <c r="BD175"/>
  <c r="DI175" s="1"/>
  <c r="BH174"/>
  <c r="DM174" s="1"/>
  <c r="BE174"/>
  <c r="DJ174" s="1"/>
  <c r="BD174"/>
  <c r="DI174" s="1"/>
  <c r="CT173"/>
  <c r="EW173" s="1"/>
  <c r="CQ173"/>
  <c r="ET173" s="1"/>
  <c r="CP173"/>
  <c r="ES173" s="1"/>
  <c r="CT172"/>
  <c r="EW172" s="1"/>
  <c r="CQ172"/>
  <c r="ET172" s="1"/>
  <c r="CP172"/>
  <c r="ES172" s="1"/>
  <c r="CA172"/>
  <c r="EE172" s="1"/>
  <c r="BX172"/>
  <c r="EB172" s="1"/>
  <c r="BW172"/>
  <c r="EA172" s="1"/>
  <c r="CT171"/>
  <c r="EW171" s="1"/>
  <c r="CQ171"/>
  <c r="ET171" s="1"/>
  <c r="CP171"/>
  <c r="ES171" s="1"/>
  <c r="CA171"/>
  <c r="EE171" s="1"/>
  <c r="BX171"/>
  <c r="EB171" s="1"/>
  <c r="BW171"/>
  <c r="EA171" s="1"/>
  <c r="BH170"/>
  <c r="DM170" s="1"/>
  <c r="BE170"/>
  <c r="DJ170" s="1"/>
  <c r="BD170"/>
  <c r="DI170" s="1"/>
  <c r="CT169"/>
  <c r="EW169" s="1"/>
  <c r="CQ169"/>
  <c r="ET169" s="1"/>
  <c r="CP169"/>
  <c r="ES169" s="1"/>
  <c r="BH169"/>
  <c r="DM169" s="1"/>
  <c r="BE169"/>
  <c r="DJ169" s="1"/>
  <c r="BD169"/>
  <c r="DI169" s="1"/>
  <c r="BH168"/>
  <c r="DM168" s="1"/>
  <c r="BE168"/>
  <c r="DJ168" s="1"/>
  <c r="BD168"/>
  <c r="DI168" s="1"/>
  <c r="CA167"/>
  <c r="EE167" s="1"/>
  <c r="BX167"/>
  <c r="EB167" s="1"/>
  <c r="BW167"/>
  <c r="EA167" s="1"/>
  <c r="BH167"/>
  <c r="DM167" s="1"/>
  <c r="BE167"/>
  <c r="DJ167" s="1"/>
  <c r="BD167"/>
  <c r="DI167" s="1"/>
  <c r="BH166"/>
  <c r="DM166" s="1"/>
  <c r="BE166"/>
  <c r="DJ166" s="1"/>
  <c r="BD166"/>
  <c r="DI166" s="1"/>
  <c r="CT165"/>
  <c r="EW165" s="1"/>
  <c r="CQ165"/>
  <c r="ET165" s="1"/>
  <c r="CP165"/>
  <c r="ES165" s="1"/>
  <c r="CT164"/>
  <c r="EW164" s="1"/>
  <c r="CQ164"/>
  <c r="ET164" s="1"/>
  <c r="CP164"/>
  <c r="ES164" s="1"/>
  <c r="CA164"/>
  <c r="EE164" s="1"/>
  <c r="BX164"/>
  <c r="EB164" s="1"/>
  <c r="BW164"/>
  <c r="EA164" s="1"/>
  <c r="CT163"/>
  <c r="EW163" s="1"/>
  <c r="CQ163"/>
  <c r="ET163" s="1"/>
  <c r="CP163"/>
  <c r="ES163" s="1"/>
  <c r="CA163"/>
  <c r="EE163" s="1"/>
  <c r="BX163"/>
  <c r="EB163" s="1"/>
  <c r="BW163"/>
  <c r="EA163" s="1"/>
  <c r="CT162"/>
  <c r="EW162" s="1"/>
  <c r="CQ162"/>
  <c r="ET162" s="1"/>
  <c r="CP162"/>
  <c r="ES162" s="1"/>
  <c r="CA162"/>
  <c r="EE162" s="1"/>
  <c r="BX162"/>
  <c r="EB162" s="1"/>
  <c r="BW162"/>
  <c r="EA162" s="1"/>
  <c r="CT161"/>
  <c r="EW161" s="1"/>
  <c r="CQ161"/>
  <c r="ET161" s="1"/>
  <c r="CP161"/>
  <c r="ES161" s="1"/>
  <c r="CA161"/>
  <c r="EE161" s="1"/>
  <c r="BX161"/>
  <c r="EB161" s="1"/>
  <c r="BW161"/>
  <c r="EA161" s="1"/>
  <c r="AG138" i="7"/>
  <c r="AF138"/>
  <c r="AE138"/>
  <c r="AD138"/>
  <c r="AC138"/>
  <c r="C124"/>
  <c r="C109"/>
  <c r="AG108"/>
  <c r="AF108"/>
  <c r="AE108"/>
  <c r="AD108"/>
  <c r="AC108"/>
  <c r="C139"/>
  <c r="AG123"/>
  <c r="AF123"/>
  <c r="AE123"/>
  <c r="AD123"/>
  <c r="AC123"/>
  <c r="AG90"/>
  <c r="AF90"/>
  <c r="AE90"/>
  <c r="AD90"/>
  <c r="AC90"/>
  <c r="C76"/>
  <c r="C61"/>
  <c r="AG60"/>
  <c r="AF60"/>
  <c r="AE60"/>
  <c r="AD60"/>
  <c r="AC60"/>
  <c r="C91"/>
  <c r="AG75"/>
  <c r="AF75"/>
  <c r="AE75"/>
  <c r="AD75"/>
  <c r="AC75"/>
  <c r="AG42"/>
  <c r="AF42"/>
  <c r="AE42"/>
  <c r="AD42"/>
  <c r="AC42"/>
  <c r="C28"/>
  <c r="C13"/>
  <c r="AG12"/>
  <c r="AF12"/>
  <c r="AE12"/>
  <c r="AD12"/>
  <c r="AC12"/>
  <c r="C43"/>
  <c r="AG27"/>
  <c r="AF27"/>
  <c r="AE27"/>
  <c r="AD27"/>
  <c r="AC27"/>
  <c r="AB104"/>
  <c r="AB56"/>
  <c r="AB8"/>
  <c r="AB9"/>
  <c r="AB57"/>
  <c r="AB105"/>
  <c r="AB107"/>
  <c r="AB59"/>
  <c r="AB11"/>
  <c r="AB106"/>
  <c r="AB58"/>
  <c r="AB10"/>
  <c r="W104"/>
  <c r="W56"/>
  <c r="W8"/>
  <c r="W9"/>
  <c r="W57"/>
  <c r="W105"/>
  <c r="W107"/>
  <c r="W59"/>
  <c r="W11"/>
  <c r="W106"/>
  <c r="W58"/>
  <c r="W10"/>
  <c r="M104"/>
  <c r="M56"/>
  <c r="M8"/>
  <c r="M9"/>
  <c r="M57"/>
  <c r="M105"/>
  <c r="M107"/>
  <c r="M59"/>
  <c r="M11"/>
  <c r="M106"/>
  <c r="M58"/>
  <c r="M10"/>
  <c r="H104"/>
  <c r="H56"/>
  <c r="H8"/>
  <c r="H9"/>
  <c r="H57"/>
  <c r="H105"/>
  <c r="H107"/>
  <c r="H59"/>
  <c r="H11"/>
  <c r="H106"/>
  <c r="H58"/>
  <c r="H10"/>
  <c r="AG138" i="4"/>
  <c r="AF138"/>
  <c r="AE138"/>
  <c r="AD138"/>
  <c r="AC138"/>
  <c r="C124"/>
  <c r="C109"/>
  <c r="AG108"/>
  <c r="AF108"/>
  <c r="AE108"/>
  <c r="AD108"/>
  <c r="AC108"/>
  <c r="C139"/>
  <c r="AG123"/>
  <c r="AF123"/>
  <c r="AE123"/>
  <c r="AD123"/>
  <c r="AC123"/>
  <c r="AG90"/>
  <c r="AF90"/>
  <c r="AE90"/>
  <c r="AD90"/>
  <c r="AC90"/>
  <c r="C76"/>
  <c r="C61"/>
  <c r="AG60"/>
  <c r="AF60"/>
  <c r="AE60"/>
  <c r="AD60"/>
  <c r="AC60"/>
  <c r="C91"/>
  <c r="AG75"/>
  <c r="AF75"/>
  <c r="AE75"/>
  <c r="AD75"/>
  <c r="AC75"/>
  <c r="AG42"/>
  <c r="AF42"/>
  <c r="AE42"/>
  <c r="AD42"/>
  <c r="AC42"/>
  <c r="C28"/>
  <c r="C13"/>
  <c r="AG12"/>
  <c r="AF12"/>
  <c r="AE12"/>
  <c r="AD12"/>
  <c r="AC12"/>
  <c r="C43"/>
  <c r="AG27"/>
  <c r="AF27"/>
  <c r="AE27"/>
  <c r="AD27"/>
  <c r="AC27"/>
  <c r="AB104"/>
  <c r="AB56"/>
  <c r="AB8"/>
  <c r="AB9"/>
  <c r="AB57"/>
  <c r="AB105"/>
  <c r="AB107"/>
  <c r="AB59"/>
  <c r="AB11"/>
  <c r="AB106"/>
  <c r="AB58"/>
  <c r="AB10"/>
  <c r="W104"/>
  <c r="W56"/>
  <c r="W8"/>
  <c r="W9"/>
  <c r="W57"/>
  <c r="W105"/>
  <c r="W107"/>
  <c r="W59"/>
  <c r="W11"/>
  <c r="W106"/>
  <c r="W58"/>
  <c r="W10"/>
  <c r="M104"/>
  <c r="M56"/>
  <c r="M8"/>
  <c r="M9"/>
  <c r="M57"/>
  <c r="M105"/>
  <c r="M107"/>
  <c r="M59"/>
  <c r="M11"/>
  <c r="M106"/>
  <c r="M58"/>
  <c r="M10"/>
  <c r="H104"/>
  <c r="H56"/>
  <c r="H8"/>
  <c r="H9"/>
  <c r="H57"/>
  <c r="H105"/>
  <c r="H107"/>
  <c r="H59"/>
  <c r="H11"/>
  <c r="H106"/>
  <c r="H58"/>
  <c r="H10"/>
  <c r="C125" i="18"/>
  <c r="C141" s="1"/>
  <c r="C110"/>
  <c r="C77"/>
  <c r="C93" s="1"/>
  <c r="C62"/>
  <c r="C29"/>
  <c r="C45" s="1"/>
  <c r="C14"/>
  <c r="C125" i="16"/>
  <c r="C141" s="1"/>
  <c r="C110"/>
  <c r="C77"/>
  <c r="C93" s="1"/>
  <c r="C62"/>
  <c r="C29"/>
  <c r="C45" s="1"/>
  <c r="C14"/>
  <c r="C125" i="17"/>
  <c r="C141" s="1"/>
  <c r="C110"/>
  <c r="C77"/>
  <c r="C93" s="1"/>
  <c r="C62"/>
  <c r="C29"/>
  <c r="C45" s="1"/>
  <c r="C14"/>
  <c r="C125" i="10"/>
  <c r="C141" s="1"/>
  <c r="C110"/>
  <c r="C77"/>
  <c r="C93" s="1"/>
  <c r="C62"/>
  <c r="C29"/>
  <c r="C45" s="1"/>
  <c r="C14"/>
  <c r="A110" i="7"/>
  <c r="AB109"/>
  <c r="AA109"/>
  <c r="Z109"/>
  <c r="Y109"/>
  <c r="X109"/>
  <c r="W109"/>
  <c r="V109"/>
  <c r="U109"/>
  <c r="T109"/>
  <c r="S109"/>
  <c r="Q109"/>
  <c r="P109"/>
  <c r="O109"/>
  <c r="N109"/>
  <c r="M109"/>
  <c r="L109"/>
  <c r="K109"/>
  <c r="J109"/>
  <c r="I109"/>
  <c r="H109"/>
  <c r="G109"/>
  <c r="F109"/>
  <c r="E109"/>
  <c r="D109"/>
  <c r="A62"/>
  <c r="AB61"/>
  <c r="AA61"/>
  <c r="Z61"/>
  <c r="Y61"/>
  <c r="X61"/>
  <c r="W61"/>
  <c r="V61"/>
  <c r="U61"/>
  <c r="T61"/>
  <c r="S61"/>
  <c r="Q61"/>
  <c r="P61"/>
  <c r="O61"/>
  <c r="N61"/>
  <c r="M61"/>
  <c r="L61"/>
  <c r="K61"/>
  <c r="J61"/>
  <c r="I61"/>
  <c r="H61"/>
  <c r="G61"/>
  <c r="F61"/>
  <c r="E61"/>
  <c r="D61"/>
  <c r="A14"/>
  <c r="AB13"/>
  <c r="AA13"/>
  <c r="Z13"/>
  <c r="Y13"/>
  <c r="X13"/>
  <c r="W13"/>
  <c r="V13"/>
  <c r="U13"/>
  <c r="T13"/>
  <c r="S13"/>
  <c r="Q13"/>
  <c r="P13"/>
  <c r="O13"/>
  <c r="N13"/>
  <c r="M13"/>
  <c r="L13"/>
  <c r="K13"/>
  <c r="J13"/>
  <c r="I13"/>
  <c r="H13"/>
  <c r="G13"/>
  <c r="F13"/>
  <c r="E13"/>
  <c r="D13"/>
  <c r="A110" i="4"/>
  <c r="AB109"/>
  <c r="AA109"/>
  <c r="Z109"/>
  <c r="Y109"/>
  <c r="X109"/>
  <c r="W109"/>
  <c r="V109"/>
  <c r="U109"/>
  <c r="T109"/>
  <c r="S109"/>
  <c r="Q109"/>
  <c r="P109"/>
  <c r="O109"/>
  <c r="N109"/>
  <c r="M109"/>
  <c r="L109"/>
  <c r="K109"/>
  <c r="J109"/>
  <c r="I109"/>
  <c r="H109"/>
  <c r="G109"/>
  <c r="F109"/>
  <c r="E109"/>
  <c r="D109"/>
  <c r="A62"/>
  <c r="AB61"/>
  <c r="AA61"/>
  <c r="Z61"/>
  <c r="Y61"/>
  <c r="X61"/>
  <c r="W61"/>
  <c r="V61"/>
  <c r="U61"/>
  <c r="T61"/>
  <c r="S61"/>
  <c r="Q61"/>
  <c r="P61"/>
  <c r="O61"/>
  <c r="N61"/>
  <c r="M61"/>
  <c r="L61"/>
  <c r="K61"/>
  <c r="J61"/>
  <c r="I61"/>
  <c r="H61"/>
  <c r="G61"/>
  <c r="F61"/>
  <c r="E61"/>
  <c r="D61"/>
  <c r="A14"/>
  <c r="AB13"/>
  <c r="AA13"/>
  <c r="Z13"/>
  <c r="Y13"/>
  <c r="X13"/>
  <c r="W13"/>
  <c r="V13"/>
  <c r="U13"/>
  <c r="T13"/>
  <c r="S13"/>
  <c r="Q13"/>
  <c r="P13"/>
  <c r="O13"/>
  <c r="N13"/>
  <c r="M13"/>
  <c r="L13"/>
  <c r="K13"/>
  <c r="J13"/>
  <c r="I13"/>
  <c r="H13"/>
  <c r="G13"/>
  <c r="F13"/>
  <c r="E13"/>
  <c r="D13"/>
  <c r="AE193" i="18"/>
  <c r="A195"/>
  <c r="D194"/>
  <c r="AE177"/>
  <c r="A179"/>
  <c r="D178"/>
  <c r="AE161"/>
  <c r="A163"/>
  <c r="D162"/>
  <c r="A111"/>
  <c r="D110"/>
  <c r="A63"/>
  <c r="D62"/>
  <c r="A15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AJ14" s="1"/>
  <c r="H14"/>
  <c r="AI14" s="1"/>
  <c r="G14"/>
  <c r="AH14" s="1"/>
  <c r="F14"/>
  <c r="AG14" s="1"/>
  <c r="E14"/>
  <c r="AF14" s="1"/>
  <c r="D14"/>
  <c r="AJ193" i="16"/>
  <c r="A195"/>
  <c r="D194"/>
  <c r="AJ177"/>
  <c r="A179"/>
  <c r="D178"/>
  <c r="AJ161"/>
  <c r="A163"/>
  <c r="D162"/>
  <c r="Z133" i="21"/>
  <c r="M117"/>
  <c r="L117"/>
  <c r="J117" s="1"/>
  <c r="Z103"/>
  <c r="Z88"/>
  <c r="M87"/>
  <c r="L87"/>
  <c r="J87" s="1"/>
  <c r="Z118"/>
  <c r="M102"/>
  <c r="L102"/>
  <c r="J102" s="1"/>
  <c r="A111" i="16"/>
  <c r="D110"/>
  <c r="A63"/>
  <c r="D62"/>
  <c r="A15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E193" i="17"/>
  <c r="A195"/>
  <c r="D194"/>
  <c r="AE177"/>
  <c r="A179"/>
  <c r="D178"/>
  <c r="AE161"/>
  <c r="A163"/>
  <c r="D162"/>
  <c r="A111"/>
  <c r="D110"/>
  <c r="A63"/>
  <c r="D62"/>
  <c r="A15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AJ14" s="1"/>
  <c r="H14"/>
  <c r="AI14" s="1"/>
  <c r="G14"/>
  <c r="AH14" s="1"/>
  <c r="F14"/>
  <c r="AG14" s="1"/>
  <c r="E14"/>
  <c r="AF14" s="1"/>
  <c r="D14"/>
  <c r="AJ193" i="10"/>
  <c r="A195"/>
  <c r="D194"/>
  <c r="AJ177"/>
  <c r="A179"/>
  <c r="D178"/>
  <c r="AJ161"/>
  <c r="A163"/>
  <c r="D162"/>
  <c r="A111"/>
  <c r="D110"/>
  <c r="A63"/>
  <c r="D62"/>
  <c r="A15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44" i="15"/>
  <c r="C43"/>
  <c r="A28"/>
  <c r="C27"/>
  <c r="A12"/>
  <c r="C11"/>
  <c r="A169" i="21"/>
  <c r="C23"/>
  <c r="C39" s="1"/>
  <c r="C55" s="1"/>
  <c r="C71" s="1"/>
  <c r="C87" s="1"/>
  <c r="C8"/>
  <c r="C102"/>
  <c r="C118" s="1"/>
  <c r="C134" s="1"/>
  <c r="C150" s="1"/>
  <c r="C166" s="1"/>
  <c r="R166" s="1"/>
  <c r="R86"/>
  <c r="Z133" i="20"/>
  <c r="M117"/>
  <c r="L117"/>
  <c r="J117" s="1"/>
  <c r="Z103"/>
  <c r="Z88"/>
  <c r="M87"/>
  <c r="L87"/>
  <c r="J87" s="1"/>
  <c r="Z118"/>
  <c r="M102"/>
  <c r="L102"/>
  <c r="J102" s="1"/>
  <c r="C23"/>
  <c r="C39" s="1"/>
  <c r="C55" s="1"/>
  <c r="C71" s="1"/>
  <c r="C87" s="1"/>
  <c r="C8"/>
  <c r="C102"/>
  <c r="C118" s="1"/>
  <c r="C134" s="1"/>
  <c r="C150" s="1"/>
  <c r="C166" s="1"/>
  <c r="R166" s="1"/>
  <c r="R86"/>
  <c r="M148" i="21"/>
  <c r="L148"/>
  <c r="J148" s="1"/>
  <c r="A89"/>
  <c r="A9"/>
  <c r="R8"/>
  <c r="A169" i="20"/>
  <c r="M148"/>
  <c r="L148"/>
  <c r="J148" s="1"/>
  <c r="A89"/>
  <c r="A9"/>
  <c r="R8"/>
  <c r="AB176" i="8"/>
  <c r="CO176" s="1"/>
  <c r="S176"/>
  <c r="BV176" s="1"/>
  <c r="AK175"/>
  <c r="DH175" s="1"/>
  <c r="AB175"/>
  <c r="CO175" s="1"/>
  <c r="AK174"/>
  <c r="DH174" s="1"/>
  <c r="AB174"/>
  <c r="CO174" s="1"/>
  <c r="AB173"/>
  <c r="CO173" s="1"/>
  <c r="S173"/>
  <c r="BV173" s="1"/>
  <c r="S172"/>
  <c r="BV172" s="1"/>
  <c r="S171"/>
  <c r="BV171" s="1"/>
  <c r="AK170"/>
  <c r="DH170" s="1"/>
  <c r="AB170"/>
  <c r="CO170" s="1"/>
  <c r="AB169"/>
  <c r="CO169" s="1"/>
  <c r="AK168"/>
  <c r="DH168" s="1"/>
  <c r="AB168"/>
  <c r="CO168" s="1"/>
  <c r="AK167"/>
  <c r="DH167" s="1"/>
  <c r="AK166"/>
  <c r="DH166" s="1"/>
  <c r="AB166"/>
  <c r="CO166" s="1"/>
  <c r="AB165"/>
  <c r="CO165" s="1"/>
  <c r="S165"/>
  <c r="BV165" s="1"/>
  <c r="S164"/>
  <c r="BV164" s="1"/>
  <c r="S163"/>
  <c r="BV163" s="1"/>
  <c r="S162"/>
  <c r="BV162" s="1"/>
  <c r="S161"/>
  <c r="BV161" s="1"/>
  <c r="D108" i="7"/>
  <c r="E108"/>
  <c r="F108"/>
  <c r="G108"/>
  <c r="H108"/>
  <c r="I108"/>
  <c r="J108"/>
  <c r="K108"/>
  <c r="L108"/>
  <c r="M108"/>
  <c r="N108"/>
  <c r="O108"/>
  <c r="P108"/>
  <c r="Q108"/>
  <c r="S108"/>
  <c r="T108"/>
  <c r="U108"/>
  <c r="V108"/>
  <c r="W108"/>
  <c r="X108"/>
  <c r="Y108"/>
  <c r="Z108"/>
  <c r="AA108"/>
  <c r="AB108"/>
  <c r="D60"/>
  <c r="E60"/>
  <c r="F60"/>
  <c r="G60"/>
  <c r="H60"/>
  <c r="I60"/>
  <c r="J60"/>
  <c r="K60"/>
  <c r="L60"/>
  <c r="M60"/>
  <c r="N60"/>
  <c r="O60"/>
  <c r="P60"/>
  <c r="Q60"/>
  <c r="S60"/>
  <c r="T60"/>
  <c r="U60"/>
  <c r="V60"/>
  <c r="W60"/>
  <c r="X60"/>
  <c r="Y60"/>
  <c r="Z60"/>
  <c r="AA60"/>
  <c r="AB60"/>
  <c r="D12"/>
  <c r="E12"/>
  <c r="F12"/>
  <c r="G12"/>
  <c r="H12"/>
  <c r="I12"/>
  <c r="J12"/>
  <c r="K12"/>
  <c r="L12"/>
  <c r="M12"/>
  <c r="N12"/>
  <c r="O12"/>
  <c r="P12"/>
  <c r="Q12"/>
  <c r="S12"/>
  <c r="T12"/>
  <c r="U12"/>
  <c r="V12"/>
  <c r="W12"/>
  <c r="X12"/>
  <c r="Y12"/>
  <c r="Z12"/>
  <c r="AA12"/>
  <c r="AB12"/>
  <c r="D108" i="4"/>
  <c r="E108"/>
  <c r="F108"/>
  <c r="G108"/>
  <c r="H108"/>
  <c r="I108"/>
  <c r="J108"/>
  <c r="K108"/>
  <c r="L108"/>
  <c r="M108"/>
  <c r="N108"/>
  <c r="O108"/>
  <c r="P108"/>
  <c r="Q108"/>
  <c r="S108"/>
  <c r="T108"/>
  <c r="U108"/>
  <c r="V108"/>
  <c r="W108"/>
  <c r="X108"/>
  <c r="Y108"/>
  <c r="Z108"/>
  <c r="AA108"/>
  <c r="AB108"/>
  <c r="D60"/>
  <c r="E60"/>
  <c r="F60"/>
  <c r="G60"/>
  <c r="H60"/>
  <c r="I60"/>
  <c r="J60"/>
  <c r="K60"/>
  <c r="L60"/>
  <c r="M60"/>
  <c r="N60"/>
  <c r="O60"/>
  <c r="P60"/>
  <c r="Q60"/>
  <c r="S60"/>
  <c r="T60"/>
  <c r="U60"/>
  <c r="V60"/>
  <c r="W60"/>
  <c r="X60"/>
  <c r="Y60"/>
  <c r="Z60"/>
  <c r="AA60"/>
  <c r="AB60"/>
  <c r="D12"/>
  <c r="E12"/>
  <c r="F12"/>
  <c r="G12"/>
  <c r="H12"/>
  <c r="I12"/>
  <c r="J12"/>
  <c r="K12"/>
  <c r="L12"/>
  <c r="M12"/>
  <c r="N12"/>
  <c r="O12"/>
  <c r="P12"/>
  <c r="Q12"/>
  <c r="S12"/>
  <c r="T12"/>
  <c r="U12"/>
  <c r="V12"/>
  <c r="W12"/>
  <c r="X12"/>
  <c r="Y12"/>
  <c r="Z12"/>
  <c r="AA12"/>
  <c r="AB12"/>
  <c r="D109" i="18"/>
  <c r="D61"/>
  <c r="D13"/>
  <c r="D109" i="16"/>
  <c r="D61"/>
  <c r="D13"/>
  <c r="D109" i="17"/>
  <c r="D61"/>
  <c r="D13"/>
  <c r="D109" i="10"/>
  <c r="D61"/>
  <c r="D13"/>
  <c r="J101" i="20"/>
  <c r="J86"/>
  <c r="R7" i="21"/>
  <c r="J147" i="20"/>
  <c r="J132"/>
  <c r="R7"/>
  <c r="A10" l="1"/>
  <c r="A90"/>
  <c r="A170"/>
  <c r="A10" i="21"/>
  <c r="A90"/>
  <c r="C24" i="20"/>
  <c r="C40" s="1"/>
  <c r="C56" s="1"/>
  <c r="C72" s="1"/>
  <c r="C88" s="1"/>
  <c r="C9"/>
  <c r="C103"/>
  <c r="C119" s="1"/>
  <c r="C135" s="1"/>
  <c r="C151" s="1"/>
  <c r="C167" s="1"/>
  <c r="R167" s="1"/>
  <c r="R87"/>
  <c r="Z134"/>
  <c r="M118"/>
  <c r="L118"/>
  <c r="J118" s="1"/>
  <c r="Z104"/>
  <c r="Z89"/>
  <c r="M88"/>
  <c r="L88"/>
  <c r="J88" s="1"/>
  <c r="Z119"/>
  <c r="M103"/>
  <c r="L103"/>
  <c r="J103" s="1"/>
  <c r="Z149"/>
  <c r="M133"/>
  <c r="L133"/>
  <c r="J133" s="1"/>
  <c r="C24" i="21"/>
  <c r="C40" s="1"/>
  <c r="C56" s="1"/>
  <c r="C72" s="1"/>
  <c r="C88" s="1"/>
  <c r="C9"/>
  <c r="C103"/>
  <c r="C119" s="1"/>
  <c r="C135" s="1"/>
  <c r="C151" s="1"/>
  <c r="C167" s="1"/>
  <c r="R167" s="1"/>
  <c r="R87"/>
  <c r="A170"/>
  <c r="A13" i="15"/>
  <c r="C12"/>
  <c r="A29"/>
  <c r="C28"/>
  <c r="A45"/>
  <c r="C44"/>
  <c r="A16" i="10"/>
  <c r="A64"/>
  <c r="A112"/>
  <c r="AJ162"/>
  <c r="A164"/>
  <c r="D163"/>
  <c r="AJ178"/>
  <c r="A180"/>
  <c r="D179"/>
  <c r="AJ194"/>
  <c r="A196"/>
  <c r="D195"/>
  <c r="A16" i="17"/>
  <c r="A64"/>
  <c r="A112"/>
  <c r="AE162"/>
  <c r="A164"/>
  <c r="D163"/>
  <c r="AE178"/>
  <c r="A180"/>
  <c r="D179"/>
  <c r="AE194"/>
  <c r="A196"/>
  <c r="D195"/>
  <c r="A16" i="16"/>
  <c r="A64"/>
  <c r="A112"/>
  <c r="Z134" i="21"/>
  <c r="M118"/>
  <c r="L118"/>
  <c r="J118" s="1"/>
  <c r="Z104"/>
  <c r="Z89"/>
  <c r="M88"/>
  <c r="L88"/>
  <c r="J88" s="1"/>
  <c r="Z119"/>
  <c r="M103"/>
  <c r="L103"/>
  <c r="J103" s="1"/>
  <c r="Z149"/>
  <c r="M133"/>
  <c r="L133"/>
  <c r="J133" s="1"/>
  <c r="AJ162" i="16"/>
  <c r="A164"/>
  <c r="D163"/>
  <c r="AJ178"/>
  <c r="A180"/>
  <c r="D179"/>
  <c r="AJ194"/>
  <c r="A196"/>
  <c r="D195"/>
  <c r="A16" i="18"/>
  <c r="A64"/>
  <c r="A112"/>
  <c r="AE162"/>
  <c r="A164"/>
  <c r="D163"/>
  <c r="AE178"/>
  <c r="A180"/>
  <c r="D179"/>
  <c r="AE194"/>
  <c r="A196"/>
  <c r="D195"/>
  <c r="A15" i="4"/>
  <c r="A63"/>
  <c r="A111"/>
  <c r="A15" i="7"/>
  <c r="A63"/>
  <c r="A111"/>
  <c r="C30" i="10"/>
  <c r="C46" s="1"/>
  <c r="C15"/>
  <c r="C78"/>
  <c r="C94" s="1"/>
  <c r="C63"/>
  <c r="C126"/>
  <c r="C142" s="1"/>
  <c r="C111"/>
  <c r="C30" i="17"/>
  <c r="C46" s="1"/>
  <c r="C15"/>
  <c r="C78"/>
  <c r="C94" s="1"/>
  <c r="C63"/>
  <c r="C126"/>
  <c r="C142" s="1"/>
  <c r="C111"/>
  <c r="C30" i="16"/>
  <c r="C46" s="1"/>
  <c r="C15"/>
  <c r="C78"/>
  <c r="C94" s="1"/>
  <c r="C63"/>
  <c r="C126"/>
  <c r="C142" s="1"/>
  <c r="C111"/>
  <c r="C30" i="18"/>
  <c r="C46" s="1"/>
  <c r="C15"/>
  <c r="C78"/>
  <c r="C94" s="1"/>
  <c r="C63"/>
  <c r="C126"/>
  <c r="C142" s="1"/>
  <c r="C111"/>
  <c r="AG43" i="4"/>
  <c r="AF43"/>
  <c r="AE43"/>
  <c r="AD43"/>
  <c r="AC43"/>
  <c r="C29"/>
  <c r="C14"/>
  <c r="AG13"/>
  <c r="AF13"/>
  <c r="AE13"/>
  <c r="AD13"/>
  <c r="AC13"/>
  <c r="C44"/>
  <c r="AG28"/>
  <c r="AF28"/>
  <c r="AE28"/>
  <c r="AD28"/>
  <c r="AC28"/>
  <c r="AG91"/>
  <c r="AF91"/>
  <c r="AE91"/>
  <c r="AD91"/>
  <c r="AC91"/>
  <c r="C77"/>
  <c r="C62"/>
  <c r="AG61"/>
  <c r="AF61"/>
  <c r="AE61"/>
  <c r="AD61"/>
  <c r="AC61"/>
  <c r="C92"/>
  <c r="AG76"/>
  <c r="AF76"/>
  <c r="AE76"/>
  <c r="AD76"/>
  <c r="AC76"/>
  <c r="AG139"/>
  <c r="AF139"/>
  <c r="AE139"/>
  <c r="AD139"/>
  <c r="AC139"/>
  <c r="C125"/>
  <c r="C110"/>
  <c r="AG109"/>
  <c r="AF109"/>
  <c r="AE109"/>
  <c r="AD109"/>
  <c r="AC109"/>
  <c r="C140"/>
  <c r="AG124"/>
  <c r="AF124"/>
  <c r="AE124"/>
  <c r="AD124"/>
  <c r="AC124"/>
  <c r="AG43" i="7"/>
  <c r="AF43"/>
  <c r="AE43"/>
  <c r="AD43"/>
  <c r="AC43"/>
  <c r="C29"/>
  <c r="C14"/>
  <c r="AG13"/>
  <c r="AF13"/>
  <c r="AE13"/>
  <c r="AD13"/>
  <c r="AC13"/>
  <c r="C44"/>
  <c r="AG28"/>
  <c r="AF28"/>
  <c r="AE28"/>
  <c r="AD28"/>
  <c r="AC28"/>
  <c r="AG91"/>
  <c r="AF91"/>
  <c r="AE91"/>
  <c r="AD91"/>
  <c r="AC91"/>
  <c r="C77"/>
  <c r="C62"/>
  <c r="AG61"/>
  <c r="AF61"/>
  <c r="AE61"/>
  <c r="AD61"/>
  <c r="AC61"/>
  <c r="C92"/>
  <c r="AG76"/>
  <c r="AF76"/>
  <c r="AE76"/>
  <c r="AD76"/>
  <c r="AC76"/>
  <c r="AG139"/>
  <c r="AF139"/>
  <c r="AE139"/>
  <c r="AD139"/>
  <c r="AC139"/>
  <c r="C125"/>
  <c r="C110"/>
  <c r="AG109"/>
  <c r="AF109"/>
  <c r="AE109"/>
  <c r="AD109"/>
  <c r="AC109"/>
  <c r="C140"/>
  <c r="AG124"/>
  <c r="AF124"/>
  <c r="AE124"/>
  <c r="AD124"/>
  <c r="AC124"/>
  <c r="BI160" i="8"/>
  <c r="BJ155"/>
  <c r="CB160"/>
  <c r="CC155"/>
  <c r="CU160"/>
  <c r="CV155"/>
  <c r="DN160"/>
  <c r="DO155"/>
  <c r="EF160"/>
  <c r="EG155"/>
  <c r="EX160"/>
  <c r="EY155"/>
  <c r="M161"/>
  <c r="M162"/>
  <c r="M163"/>
  <c r="M164"/>
  <c r="M165"/>
  <c r="V165"/>
  <c r="V166"/>
  <c r="AE166"/>
  <c r="AE167"/>
  <c r="V168"/>
  <c r="AE168"/>
  <c r="V169"/>
  <c r="V170"/>
  <c r="AE170"/>
  <c r="M171"/>
  <c r="M172"/>
  <c r="M173"/>
  <c r="V173"/>
  <c r="V174"/>
  <c r="AE174"/>
  <c r="V175"/>
  <c r="AE175"/>
  <c r="M176"/>
  <c r="V176"/>
  <c r="O161"/>
  <c r="Q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W165"/>
  <c r="Y165"/>
  <c r="W166"/>
  <c r="X166"/>
  <c r="Y166"/>
  <c r="Z166"/>
  <c r="AA166"/>
  <c r="AF166"/>
  <c r="AG166"/>
  <c r="AH166"/>
  <c r="AF167"/>
  <c r="AG167"/>
  <c r="AH167"/>
  <c r="AI167"/>
  <c r="AJ167"/>
  <c r="W168"/>
  <c r="X168"/>
  <c r="Y168"/>
  <c r="Z168"/>
  <c r="AA168"/>
  <c r="AF168"/>
  <c r="AG168"/>
  <c r="AH168"/>
  <c r="AI168"/>
  <c r="AJ168"/>
  <c r="W169"/>
  <c r="X169"/>
  <c r="Y169"/>
  <c r="Z169"/>
  <c r="AA169"/>
  <c r="W170"/>
  <c r="X170"/>
  <c r="Y170"/>
  <c r="Z170"/>
  <c r="AA170"/>
  <c r="AF170"/>
  <c r="AG170"/>
  <c r="AH170"/>
  <c r="AI170"/>
  <c r="AJ170"/>
  <c r="N171"/>
  <c r="O171"/>
  <c r="P171"/>
  <c r="Q171"/>
  <c r="R171"/>
  <c r="N172"/>
  <c r="O172"/>
  <c r="P172"/>
  <c r="Q172"/>
  <c r="R172"/>
  <c r="N173"/>
  <c r="O173"/>
  <c r="P173"/>
  <c r="Q173"/>
  <c r="R173"/>
  <c r="W173"/>
  <c r="X173"/>
  <c r="Y173"/>
  <c r="Z173"/>
  <c r="W174"/>
  <c r="X174"/>
  <c r="Z174"/>
  <c r="AA174"/>
  <c r="AF174"/>
  <c r="AG174"/>
  <c r="AI174"/>
  <c r="AJ174"/>
  <c r="W175"/>
  <c r="X175"/>
  <c r="Y175"/>
  <c r="Z175"/>
  <c r="AG175"/>
  <c r="N176"/>
  <c r="O176"/>
  <c r="P176"/>
  <c r="Q176"/>
  <c r="R176"/>
  <c r="W176"/>
  <c r="X176"/>
  <c r="Y176"/>
  <c r="Z176"/>
  <c r="N161"/>
  <c r="P161"/>
  <c r="R161"/>
  <c r="BU161" l="1"/>
  <c r="BS161"/>
  <c r="BR161"/>
  <c r="BO161"/>
  <c r="BM161"/>
  <c r="BL161"/>
  <c r="BI161"/>
  <c r="BG161"/>
  <c r="BF161"/>
  <c r="CM176"/>
  <c r="CJ176"/>
  <c r="CI176"/>
  <c r="CH176"/>
  <c r="CF176"/>
  <c r="CE176"/>
  <c r="CG176"/>
  <c r="CD176"/>
  <c r="CC176"/>
  <c r="CB176"/>
  <c r="BZ176"/>
  <c r="BY176"/>
  <c r="BU176"/>
  <c r="BS176"/>
  <c r="BR176"/>
  <c r="BT176"/>
  <c r="BQ176"/>
  <c r="BP176"/>
  <c r="BO176"/>
  <c r="BM176"/>
  <c r="BL176"/>
  <c r="BN176"/>
  <c r="BK176"/>
  <c r="BJ176"/>
  <c r="BI176"/>
  <c r="BG176"/>
  <c r="BF176"/>
  <c r="CZ175"/>
  <c r="CW175"/>
  <c r="CV175"/>
  <c r="CM175"/>
  <c r="CJ175"/>
  <c r="CI175"/>
  <c r="CH175"/>
  <c r="CF175"/>
  <c r="CE175"/>
  <c r="CG175"/>
  <c r="CD175"/>
  <c r="CC175"/>
  <c r="CB175"/>
  <c r="BZ175"/>
  <c r="BY175"/>
  <c r="DG174"/>
  <c r="DE174"/>
  <c r="DD174"/>
  <c r="DF174"/>
  <c r="DC174"/>
  <c r="DB174"/>
  <c r="CZ174"/>
  <c r="CW174"/>
  <c r="CV174"/>
  <c r="CU174"/>
  <c r="CS174"/>
  <c r="CR174"/>
  <c r="CN174"/>
  <c r="CL174"/>
  <c r="CK174"/>
  <c r="CM174"/>
  <c r="CJ174"/>
  <c r="CI174"/>
  <c r="CG174"/>
  <c r="CD174"/>
  <c r="CC174"/>
  <c r="CB174"/>
  <c r="BZ174"/>
  <c r="BY174"/>
  <c r="CM173"/>
  <c r="CJ173"/>
  <c r="CI173"/>
  <c r="CH173"/>
  <c r="CF173"/>
  <c r="CE173"/>
  <c r="CG173"/>
  <c r="CD173"/>
  <c r="CC173"/>
  <c r="CB173"/>
  <c r="BZ173"/>
  <c r="BY173"/>
  <c r="BU173"/>
  <c r="BS173"/>
  <c r="BR173"/>
  <c r="BT173"/>
  <c r="BQ173"/>
  <c r="BP173"/>
  <c r="BO173"/>
  <c r="BM173"/>
  <c r="BL173"/>
  <c r="BN173"/>
  <c r="BK173"/>
  <c r="BJ173"/>
  <c r="BI173"/>
  <c r="BG173"/>
  <c r="BF173"/>
  <c r="BU172"/>
  <c r="BS172"/>
  <c r="BR172"/>
  <c r="BT172"/>
  <c r="BQ172"/>
  <c r="BP172"/>
  <c r="BO172"/>
  <c r="BM172"/>
  <c r="BL172"/>
  <c r="BN172"/>
  <c r="BK172"/>
  <c r="BJ172"/>
  <c r="BI172"/>
  <c r="BG172"/>
  <c r="BF172"/>
  <c r="BU171"/>
  <c r="BS171"/>
  <c r="BR171"/>
  <c r="BT171"/>
  <c r="BQ171"/>
  <c r="BP171"/>
  <c r="BO171"/>
  <c r="BM171"/>
  <c r="BL171"/>
  <c r="BN171"/>
  <c r="BK171"/>
  <c r="BJ171"/>
  <c r="BI171"/>
  <c r="BG171"/>
  <c r="BF171"/>
  <c r="DG170"/>
  <c r="DE170"/>
  <c r="DD170"/>
  <c r="DF170"/>
  <c r="DC170"/>
  <c r="DB170"/>
  <c r="DA170"/>
  <c r="CY170"/>
  <c r="CX170"/>
  <c r="CZ170"/>
  <c r="CW170"/>
  <c r="CV170"/>
  <c r="CU170"/>
  <c r="CS170"/>
  <c r="CR170"/>
  <c r="CN170"/>
  <c r="CL170"/>
  <c r="CK170"/>
  <c r="CM170"/>
  <c r="CJ170"/>
  <c r="CI170"/>
  <c r="CH170"/>
  <c r="CF170"/>
  <c r="CE170"/>
  <c r="CG170"/>
  <c r="CD170"/>
  <c r="CC170"/>
  <c r="CB170"/>
  <c r="BZ170"/>
  <c r="BY170"/>
  <c r="CN169"/>
  <c r="CL169"/>
  <c r="CK169"/>
  <c r="CM169"/>
  <c r="CJ169"/>
  <c r="CI169"/>
  <c r="CH169"/>
  <c r="CF169"/>
  <c r="CE169"/>
  <c r="CG169"/>
  <c r="CD169"/>
  <c r="CC169"/>
  <c r="CB169"/>
  <c r="BZ169"/>
  <c r="BY169"/>
  <c r="DG168"/>
  <c r="DE168"/>
  <c r="DD168"/>
  <c r="DF168"/>
  <c r="DC168"/>
  <c r="DB168"/>
  <c r="DA168"/>
  <c r="CY168"/>
  <c r="CX168"/>
  <c r="CZ168"/>
  <c r="CW168"/>
  <c r="CV168"/>
  <c r="CU168"/>
  <c r="CS168"/>
  <c r="CR168"/>
  <c r="CN168"/>
  <c r="CL168"/>
  <c r="CK168"/>
  <c r="CM168"/>
  <c r="CJ168"/>
  <c r="CI168"/>
  <c r="CH168"/>
  <c r="CF168"/>
  <c r="CE168"/>
  <c r="CG168"/>
  <c r="CD168"/>
  <c r="CC168"/>
  <c r="CB168"/>
  <c r="BZ168"/>
  <c r="BY168"/>
  <c r="DG167"/>
  <c r="DE167"/>
  <c r="DD167"/>
  <c r="DF167"/>
  <c r="DC167"/>
  <c r="DB167"/>
  <c r="DA167"/>
  <c r="CY167"/>
  <c r="CX167"/>
  <c r="CZ167"/>
  <c r="CW167"/>
  <c r="CV167"/>
  <c r="CU167"/>
  <c r="CS167"/>
  <c r="CR167"/>
  <c r="DA166"/>
  <c r="CY166"/>
  <c r="CX166"/>
  <c r="CZ166"/>
  <c r="CW166"/>
  <c r="CV166"/>
  <c r="CU166"/>
  <c r="CS166"/>
  <c r="CR166"/>
  <c r="CN166"/>
  <c r="CL166"/>
  <c r="CK166"/>
  <c r="CM166"/>
  <c r="CJ166"/>
  <c r="CI166"/>
  <c r="CH166"/>
  <c r="CF166"/>
  <c r="CE166"/>
  <c r="CG166"/>
  <c r="CD166"/>
  <c r="CC166"/>
  <c r="CB166"/>
  <c r="BZ166"/>
  <c r="BY166"/>
  <c r="CH165"/>
  <c r="CF165"/>
  <c r="CE165"/>
  <c r="CB165"/>
  <c r="BZ165"/>
  <c r="BY165"/>
  <c r="BU165"/>
  <c r="BS165"/>
  <c r="BR165"/>
  <c r="BT165"/>
  <c r="BQ165"/>
  <c r="BP165"/>
  <c r="BO165"/>
  <c r="BM165"/>
  <c r="BL165"/>
  <c r="BN165"/>
  <c r="BK165"/>
  <c r="BJ165"/>
  <c r="BI165"/>
  <c r="BG165"/>
  <c r="BF165"/>
  <c r="BU164"/>
  <c r="BS164"/>
  <c r="BR164"/>
  <c r="BT164"/>
  <c r="BQ164"/>
  <c r="BP164"/>
  <c r="BO164"/>
  <c r="BM164"/>
  <c r="BL164"/>
  <c r="BN164"/>
  <c r="BK164"/>
  <c r="BJ164"/>
  <c r="BI164"/>
  <c r="BG164"/>
  <c r="BF164"/>
  <c r="BU163"/>
  <c r="BS163"/>
  <c r="BR163"/>
  <c r="BT163"/>
  <c r="BQ163"/>
  <c r="BP163"/>
  <c r="BO163"/>
  <c r="BM163"/>
  <c r="BL163"/>
  <c r="BN163"/>
  <c r="BK163"/>
  <c r="BJ163"/>
  <c r="BI163"/>
  <c r="BG163"/>
  <c r="BF163"/>
  <c r="BU162"/>
  <c r="BS162"/>
  <c r="BR162"/>
  <c r="BT162"/>
  <c r="BQ162"/>
  <c r="BP162"/>
  <c r="BO162"/>
  <c r="BM162"/>
  <c r="BL162"/>
  <c r="BN162"/>
  <c r="BK162"/>
  <c r="BJ162"/>
  <c r="BI162"/>
  <c r="BG162"/>
  <c r="BF162"/>
  <c r="BT161"/>
  <c r="BQ161"/>
  <c r="BP161"/>
  <c r="BN161"/>
  <c r="BK161"/>
  <c r="BJ161"/>
  <c r="CA176"/>
  <c r="BX176"/>
  <c r="BW176"/>
  <c r="EA176" s="1"/>
  <c r="BH176"/>
  <c r="BE176"/>
  <c r="BD176"/>
  <c r="DI176" s="1"/>
  <c r="CT175"/>
  <c r="CQ175"/>
  <c r="CP175"/>
  <c r="ES175" s="1"/>
  <c r="CA175"/>
  <c r="BX175"/>
  <c r="BW175"/>
  <c r="EA175" s="1"/>
  <c r="CT174"/>
  <c r="CQ174"/>
  <c r="CP174"/>
  <c r="ES174" s="1"/>
  <c r="CA174"/>
  <c r="BX174"/>
  <c r="BW174"/>
  <c r="EA174" s="1"/>
  <c r="CA173"/>
  <c r="BX173"/>
  <c r="BW173"/>
  <c r="EA173" s="1"/>
  <c r="BH173"/>
  <c r="BE173"/>
  <c r="BD173"/>
  <c r="DI173" s="1"/>
  <c r="BH172"/>
  <c r="BE172"/>
  <c r="BD172"/>
  <c r="DI172" s="1"/>
  <c r="BH171"/>
  <c r="BE171"/>
  <c r="BD171"/>
  <c r="DI171" s="1"/>
  <c r="CT170"/>
  <c r="CQ170"/>
  <c r="CP170"/>
  <c r="ES170" s="1"/>
  <c r="CA170"/>
  <c r="BX170"/>
  <c r="BW170"/>
  <c r="EA170" s="1"/>
  <c r="CA169"/>
  <c r="BX169"/>
  <c r="BW169"/>
  <c r="EA169" s="1"/>
  <c r="CT168"/>
  <c r="CQ168"/>
  <c r="CP168"/>
  <c r="ES168" s="1"/>
  <c r="CA168"/>
  <c r="BX168"/>
  <c r="BW168"/>
  <c r="EA168" s="1"/>
  <c r="CT167"/>
  <c r="CQ167"/>
  <c r="CP167"/>
  <c r="ES167" s="1"/>
  <c r="CT166"/>
  <c r="CQ166"/>
  <c r="CP166"/>
  <c r="ES166" s="1"/>
  <c r="CA166"/>
  <c r="BX166"/>
  <c r="BW166"/>
  <c r="EA166" s="1"/>
  <c r="CA165"/>
  <c r="BX165"/>
  <c r="BW165"/>
  <c r="EA165" s="1"/>
  <c r="BH165"/>
  <c r="BE165"/>
  <c r="BD165"/>
  <c r="BH164"/>
  <c r="BE164"/>
  <c r="BD164"/>
  <c r="BH163"/>
  <c r="BE163"/>
  <c r="BD163"/>
  <c r="BH162"/>
  <c r="BE162"/>
  <c r="BD162"/>
  <c r="BH161"/>
  <c r="BE161"/>
  <c r="BD161"/>
  <c r="EY160"/>
  <c r="EZ155"/>
  <c r="EG160"/>
  <c r="EH155"/>
  <c r="DO160"/>
  <c r="DP155"/>
  <c r="CV160"/>
  <c r="CW155"/>
  <c r="CC160"/>
  <c r="CD155"/>
  <c r="BJ160"/>
  <c r="BK155"/>
  <c r="AG140" i="7"/>
  <c r="AF140"/>
  <c r="AE140"/>
  <c r="AD140"/>
  <c r="AC140"/>
  <c r="C126"/>
  <c r="C111"/>
  <c r="AG110"/>
  <c r="AF110"/>
  <c r="AE110"/>
  <c r="AD110"/>
  <c r="AC110"/>
  <c r="C141"/>
  <c r="AG125"/>
  <c r="AF125"/>
  <c r="AE125"/>
  <c r="AD125"/>
  <c r="AC125"/>
  <c r="AG92"/>
  <c r="AF92"/>
  <c r="AE92"/>
  <c r="AD92"/>
  <c r="AC92"/>
  <c r="C78"/>
  <c r="C63"/>
  <c r="AG62"/>
  <c r="AF62"/>
  <c r="AE62"/>
  <c r="AD62"/>
  <c r="AC62"/>
  <c r="C93"/>
  <c r="AG77"/>
  <c r="AF77"/>
  <c r="AE77"/>
  <c r="AD77"/>
  <c r="AC77"/>
  <c r="AG44"/>
  <c r="AF44"/>
  <c r="AE44"/>
  <c r="AD44"/>
  <c r="AC44"/>
  <c r="C30"/>
  <c r="C15"/>
  <c r="AG14"/>
  <c r="AF14"/>
  <c r="AE14"/>
  <c r="AD14"/>
  <c r="AC14"/>
  <c r="C45"/>
  <c r="AG29"/>
  <c r="AF29"/>
  <c r="AE29"/>
  <c r="AD29"/>
  <c r="AC29"/>
  <c r="AG140" i="4"/>
  <c r="AF140"/>
  <c r="AE140"/>
  <c r="AD140"/>
  <c r="AC140"/>
  <c r="C126"/>
  <c r="C111"/>
  <c r="AG110"/>
  <c r="AF110"/>
  <c r="AE110"/>
  <c r="AD110"/>
  <c r="AC110"/>
  <c r="C141"/>
  <c r="AG125"/>
  <c r="AF125"/>
  <c r="AE125"/>
  <c r="AD125"/>
  <c r="AC125"/>
  <c r="AG92"/>
  <c r="AF92"/>
  <c r="AE92"/>
  <c r="AD92"/>
  <c r="AC92"/>
  <c r="C78"/>
  <c r="C63"/>
  <c r="AG62"/>
  <c r="AF62"/>
  <c r="AE62"/>
  <c r="AD62"/>
  <c r="AC62"/>
  <c r="C93"/>
  <c r="AG77"/>
  <c r="AF77"/>
  <c r="AE77"/>
  <c r="AD77"/>
  <c r="AC77"/>
  <c r="AG44"/>
  <c r="AF44"/>
  <c r="AE44"/>
  <c r="AD44"/>
  <c r="AC44"/>
  <c r="C30"/>
  <c r="C15"/>
  <c r="AG14"/>
  <c r="AF14"/>
  <c r="AE14"/>
  <c r="AD14"/>
  <c r="AC14"/>
  <c r="C45"/>
  <c r="AG29"/>
  <c r="AF29"/>
  <c r="AE29"/>
  <c r="AD29"/>
  <c r="AC29"/>
  <c r="C127" i="18"/>
  <c r="C143" s="1"/>
  <c r="C112"/>
  <c r="C79"/>
  <c r="C95" s="1"/>
  <c r="C64"/>
  <c r="C31"/>
  <c r="C47" s="1"/>
  <c r="C16"/>
  <c r="C127" i="16"/>
  <c r="C143" s="1"/>
  <c r="C112"/>
  <c r="C79"/>
  <c r="C95" s="1"/>
  <c r="C64"/>
  <c r="C31"/>
  <c r="C47" s="1"/>
  <c r="C16"/>
  <c r="C127" i="17"/>
  <c r="C143" s="1"/>
  <c r="C112"/>
  <c r="C79"/>
  <c r="C95" s="1"/>
  <c r="C64"/>
  <c r="C31"/>
  <c r="C47" s="1"/>
  <c r="C16"/>
  <c r="C127" i="10"/>
  <c r="C143" s="1"/>
  <c r="C112"/>
  <c r="C79"/>
  <c r="C95" s="1"/>
  <c r="C64"/>
  <c r="C31"/>
  <c r="C47" s="1"/>
  <c r="C16"/>
  <c r="A112" i="7"/>
  <c r="AB111"/>
  <c r="AA111"/>
  <c r="Z111"/>
  <c r="Y111"/>
  <c r="X111"/>
  <c r="W111"/>
  <c r="V111"/>
  <c r="U111"/>
  <c r="T111"/>
  <c r="S111"/>
  <c r="Q111"/>
  <c r="P111"/>
  <c r="O111"/>
  <c r="N111"/>
  <c r="M111"/>
  <c r="L111"/>
  <c r="K111"/>
  <c r="J111"/>
  <c r="I111"/>
  <c r="H111"/>
  <c r="G111"/>
  <c r="F111"/>
  <c r="E111"/>
  <c r="D111"/>
  <c r="A64"/>
  <c r="AB63"/>
  <c r="AA63"/>
  <c r="Z63"/>
  <c r="Y63"/>
  <c r="X63"/>
  <c r="W63"/>
  <c r="V63"/>
  <c r="U63"/>
  <c r="T63"/>
  <c r="S63"/>
  <c r="Q63"/>
  <c r="P63"/>
  <c r="O63"/>
  <c r="N63"/>
  <c r="M63"/>
  <c r="L63"/>
  <c r="K63"/>
  <c r="J63"/>
  <c r="I63"/>
  <c r="H63"/>
  <c r="G63"/>
  <c r="F63"/>
  <c r="E63"/>
  <c r="D63"/>
  <c r="A16"/>
  <c r="AB15"/>
  <c r="AA15"/>
  <c r="Z15"/>
  <c r="Y15"/>
  <c r="X15"/>
  <c r="W15"/>
  <c r="V15"/>
  <c r="U15"/>
  <c r="T15"/>
  <c r="S15"/>
  <c r="Q15"/>
  <c r="P15"/>
  <c r="O15"/>
  <c r="N15"/>
  <c r="M15"/>
  <c r="L15"/>
  <c r="K15"/>
  <c r="J15"/>
  <c r="I15"/>
  <c r="H15"/>
  <c r="G15"/>
  <c r="F15"/>
  <c r="E15"/>
  <c r="D15"/>
  <c r="A112" i="4"/>
  <c r="AB111"/>
  <c r="AA111"/>
  <c r="Z111"/>
  <c r="Y111"/>
  <c r="X111"/>
  <c r="W111"/>
  <c r="V111"/>
  <c r="U111"/>
  <c r="T111"/>
  <c r="S111"/>
  <c r="Q111"/>
  <c r="P111"/>
  <c r="O111"/>
  <c r="N111"/>
  <c r="M111"/>
  <c r="L111"/>
  <c r="K111"/>
  <c r="J111"/>
  <c r="I111"/>
  <c r="H111"/>
  <c r="G111"/>
  <c r="F111"/>
  <c r="E111"/>
  <c r="D111"/>
  <c r="A64"/>
  <c r="AB63"/>
  <c r="AA63"/>
  <c r="Z63"/>
  <c r="Y63"/>
  <c r="X63"/>
  <c r="W63"/>
  <c r="V63"/>
  <c r="U63"/>
  <c r="T63"/>
  <c r="S63"/>
  <c r="Q63"/>
  <c r="P63"/>
  <c r="O63"/>
  <c r="N63"/>
  <c r="M63"/>
  <c r="L63"/>
  <c r="K63"/>
  <c r="J63"/>
  <c r="I63"/>
  <c r="H63"/>
  <c r="G63"/>
  <c r="F63"/>
  <c r="E63"/>
  <c r="D63"/>
  <c r="A16"/>
  <c r="AB15"/>
  <c r="AA15"/>
  <c r="Z15"/>
  <c r="Y15"/>
  <c r="X15"/>
  <c r="W15"/>
  <c r="V15"/>
  <c r="U15"/>
  <c r="T15"/>
  <c r="S15"/>
  <c r="Q15"/>
  <c r="P15"/>
  <c r="O15"/>
  <c r="N15"/>
  <c r="M15"/>
  <c r="L15"/>
  <c r="K15"/>
  <c r="J15"/>
  <c r="I15"/>
  <c r="H15"/>
  <c r="G15"/>
  <c r="F15"/>
  <c r="E15"/>
  <c r="D15"/>
  <c r="AE195" i="18"/>
  <c r="A197"/>
  <c r="D196"/>
  <c r="AE179"/>
  <c r="A181"/>
  <c r="D180"/>
  <c r="AE163"/>
  <c r="A165"/>
  <c r="D164"/>
  <c r="A113"/>
  <c r="D112"/>
  <c r="A65"/>
  <c r="D64"/>
  <c r="A17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AJ16" s="1"/>
  <c r="H16"/>
  <c r="AI16" s="1"/>
  <c r="G16"/>
  <c r="AH16" s="1"/>
  <c r="F16"/>
  <c r="AG16" s="1"/>
  <c r="E16"/>
  <c r="AF16" s="1"/>
  <c r="D16"/>
  <c r="AJ195" i="16"/>
  <c r="A197"/>
  <c r="D196"/>
  <c r="AJ179"/>
  <c r="A181"/>
  <c r="D180"/>
  <c r="AJ163"/>
  <c r="A165"/>
  <c r="D164"/>
  <c r="M149" i="21"/>
  <c r="L149"/>
  <c r="J149" s="1"/>
  <c r="Z135"/>
  <c r="M119"/>
  <c r="L119"/>
  <c r="J119" s="1"/>
  <c r="Z105"/>
  <c r="Z90"/>
  <c r="M89"/>
  <c r="L89"/>
  <c r="J89" s="1"/>
  <c r="Z120"/>
  <c r="M104"/>
  <c r="L104"/>
  <c r="J104" s="1"/>
  <c r="Z150"/>
  <c r="M134"/>
  <c r="L134"/>
  <c r="J134" s="1"/>
  <c r="A113" i="16"/>
  <c r="D112"/>
  <c r="A65"/>
  <c r="D64"/>
  <c r="A17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E195" i="17"/>
  <c r="A197"/>
  <c r="D196"/>
  <c r="AE179"/>
  <c r="A181"/>
  <c r="D180"/>
  <c r="AE163"/>
  <c r="A165"/>
  <c r="D164"/>
  <c r="A113"/>
  <c r="D112"/>
  <c r="A65"/>
  <c r="D64"/>
  <c r="A17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AJ16" s="1"/>
  <c r="H16"/>
  <c r="AI16" s="1"/>
  <c r="G16"/>
  <c r="AH16" s="1"/>
  <c r="F16"/>
  <c r="AG16" s="1"/>
  <c r="E16"/>
  <c r="AF16" s="1"/>
  <c r="D16"/>
  <c r="AJ195" i="10"/>
  <c r="A197"/>
  <c r="D196"/>
  <c r="AJ179"/>
  <c r="A181"/>
  <c r="D180"/>
  <c r="AJ163"/>
  <c r="A165"/>
  <c r="D164"/>
  <c r="A113"/>
  <c r="D112"/>
  <c r="A65"/>
  <c r="D64"/>
  <c r="A17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46" i="15"/>
  <c r="C45"/>
  <c r="A30"/>
  <c r="C29"/>
  <c r="A14"/>
  <c r="C13"/>
  <c r="A171" i="21"/>
  <c r="C25"/>
  <c r="C41" s="1"/>
  <c r="C57" s="1"/>
  <c r="C73" s="1"/>
  <c r="C89" s="1"/>
  <c r="C10"/>
  <c r="C104"/>
  <c r="C120" s="1"/>
  <c r="C136" s="1"/>
  <c r="C152" s="1"/>
  <c r="C168" s="1"/>
  <c r="R168" s="1"/>
  <c r="R88"/>
  <c r="M149" i="20"/>
  <c r="L149"/>
  <c r="J149" s="1"/>
  <c r="Z135"/>
  <c r="M119"/>
  <c r="L119"/>
  <c r="J119" s="1"/>
  <c r="Z105"/>
  <c r="Z90"/>
  <c r="M89"/>
  <c r="L89"/>
  <c r="J89" s="1"/>
  <c r="Z120"/>
  <c r="M104"/>
  <c r="L104"/>
  <c r="J104" s="1"/>
  <c r="Z150"/>
  <c r="M134"/>
  <c r="L134"/>
  <c r="J134" s="1"/>
  <c r="C25"/>
  <c r="C41" s="1"/>
  <c r="C57" s="1"/>
  <c r="C73" s="1"/>
  <c r="C89" s="1"/>
  <c r="C10"/>
  <c r="C104"/>
  <c r="C120" s="1"/>
  <c r="C136" s="1"/>
  <c r="C152" s="1"/>
  <c r="C168" s="1"/>
  <c r="R168" s="1"/>
  <c r="R88"/>
  <c r="A91" i="21"/>
  <c r="A11"/>
  <c r="R10"/>
  <c r="A171" i="20"/>
  <c r="A91"/>
  <c r="A11"/>
  <c r="R10"/>
  <c r="D110" i="7"/>
  <c r="E110"/>
  <c r="F110"/>
  <c r="G110"/>
  <c r="H110"/>
  <c r="I110"/>
  <c r="J110"/>
  <c r="K110"/>
  <c r="L110"/>
  <c r="M110"/>
  <c r="N110"/>
  <c r="O110"/>
  <c r="P110"/>
  <c r="Q110"/>
  <c r="S110"/>
  <c r="T110"/>
  <c r="U110"/>
  <c r="V110"/>
  <c r="W110"/>
  <c r="X110"/>
  <c r="Y110"/>
  <c r="Z110"/>
  <c r="AA110"/>
  <c r="AB110"/>
  <c r="D62"/>
  <c r="E62"/>
  <c r="F62"/>
  <c r="G62"/>
  <c r="H62"/>
  <c r="I62"/>
  <c r="J62"/>
  <c r="K62"/>
  <c r="L62"/>
  <c r="M62"/>
  <c r="N62"/>
  <c r="O62"/>
  <c r="P62"/>
  <c r="Q62"/>
  <c r="S62"/>
  <c r="T62"/>
  <c r="U62"/>
  <c r="V62"/>
  <c r="W62"/>
  <c r="X62"/>
  <c r="Y62"/>
  <c r="Z62"/>
  <c r="AA62"/>
  <c r="AB62"/>
  <c r="D14"/>
  <c r="E14"/>
  <c r="F14"/>
  <c r="G14"/>
  <c r="H14"/>
  <c r="I14"/>
  <c r="J14"/>
  <c r="K14"/>
  <c r="L14"/>
  <c r="M14"/>
  <c r="N14"/>
  <c r="O14"/>
  <c r="P14"/>
  <c r="Q14"/>
  <c r="S14"/>
  <c r="T14"/>
  <c r="U14"/>
  <c r="V14"/>
  <c r="W14"/>
  <c r="X14"/>
  <c r="Y14"/>
  <c r="Z14"/>
  <c r="AA14"/>
  <c r="AB14"/>
  <c r="D110" i="4"/>
  <c r="E110"/>
  <c r="F110"/>
  <c r="G110"/>
  <c r="H110"/>
  <c r="I110"/>
  <c r="J110"/>
  <c r="K110"/>
  <c r="L110"/>
  <c r="M110"/>
  <c r="N110"/>
  <c r="O110"/>
  <c r="P110"/>
  <c r="Q110"/>
  <c r="S110"/>
  <c r="T110"/>
  <c r="U110"/>
  <c r="V110"/>
  <c r="W110"/>
  <c r="X110"/>
  <c r="Y110"/>
  <c r="Z110"/>
  <c r="AA110"/>
  <c r="AB110"/>
  <c r="D62"/>
  <c r="E62"/>
  <c r="F62"/>
  <c r="G62"/>
  <c r="H62"/>
  <c r="I62"/>
  <c r="J62"/>
  <c r="K62"/>
  <c r="L62"/>
  <c r="M62"/>
  <c r="N62"/>
  <c r="O62"/>
  <c r="P62"/>
  <c r="Q62"/>
  <c r="S62"/>
  <c r="T62"/>
  <c r="U62"/>
  <c r="V62"/>
  <c r="W62"/>
  <c r="X62"/>
  <c r="Y62"/>
  <c r="Z62"/>
  <c r="AA62"/>
  <c r="AB62"/>
  <c r="D14"/>
  <c r="E14"/>
  <c r="F14"/>
  <c r="G14"/>
  <c r="H14"/>
  <c r="I14"/>
  <c r="J14"/>
  <c r="K14"/>
  <c r="L14"/>
  <c r="M14"/>
  <c r="N14"/>
  <c r="O14"/>
  <c r="P14"/>
  <c r="Q14"/>
  <c r="S14"/>
  <c r="T14"/>
  <c r="U14"/>
  <c r="V14"/>
  <c r="W14"/>
  <c r="X14"/>
  <c r="Y14"/>
  <c r="Z14"/>
  <c r="AA14"/>
  <c r="AB14"/>
  <c r="D111" i="18"/>
  <c r="D63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D111" i="16"/>
  <c r="D63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D111" i="17"/>
  <c r="D63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D111" i="10"/>
  <c r="D63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R9" i="21"/>
  <c r="R9" i="20"/>
  <c r="A12" l="1"/>
  <c r="A92"/>
  <c r="A172"/>
  <c r="A12" i="21"/>
  <c r="A92"/>
  <c r="C26" i="20"/>
  <c r="C42" s="1"/>
  <c r="C58" s="1"/>
  <c r="C74" s="1"/>
  <c r="C90" s="1"/>
  <c r="C11"/>
  <c r="C105"/>
  <c r="C121" s="1"/>
  <c r="C137" s="1"/>
  <c r="C153" s="1"/>
  <c r="C169" s="1"/>
  <c r="R169" s="1"/>
  <c r="R89"/>
  <c r="M150"/>
  <c r="L150"/>
  <c r="J150" s="1"/>
  <c r="Z136"/>
  <c r="M120"/>
  <c r="L120"/>
  <c r="J120" s="1"/>
  <c r="Z106"/>
  <c r="Z91"/>
  <c r="M90"/>
  <c r="L90"/>
  <c r="J90" s="1"/>
  <c r="Z121"/>
  <c r="M105"/>
  <c r="L105"/>
  <c r="J105" s="1"/>
  <c r="Z151"/>
  <c r="M135"/>
  <c r="L135"/>
  <c r="J135" s="1"/>
  <c r="C26" i="21"/>
  <c r="C42" s="1"/>
  <c r="C58" s="1"/>
  <c r="C74" s="1"/>
  <c r="C90" s="1"/>
  <c r="C11"/>
  <c r="C105"/>
  <c r="C121" s="1"/>
  <c r="C137" s="1"/>
  <c r="C153" s="1"/>
  <c r="C169" s="1"/>
  <c r="R169" s="1"/>
  <c r="R89"/>
  <c r="A172"/>
  <c r="A15" i="15"/>
  <c r="C14"/>
  <c r="A31"/>
  <c r="C30"/>
  <c r="A47"/>
  <c r="C46"/>
  <c r="A18" i="10"/>
  <c r="A66"/>
  <c r="A114"/>
  <c r="AJ164"/>
  <c r="A166"/>
  <c r="D165"/>
  <c r="AJ180"/>
  <c r="A182"/>
  <c r="D181"/>
  <c r="AJ196"/>
  <c r="A198"/>
  <c r="D197"/>
  <c r="A18" i="17"/>
  <c r="A66"/>
  <c r="A114"/>
  <c r="AE164"/>
  <c r="A166"/>
  <c r="D165"/>
  <c r="AE180"/>
  <c r="A182"/>
  <c r="D181"/>
  <c r="AE196"/>
  <c r="A198"/>
  <c r="D197"/>
  <c r="A18" i="16"/>
  <c r="A66"/>
  <c r="A114"/>
  <c r="M150" i="21"/>
  <c r="L150"/>
  <c r="J150" s="1"/>
  <c r="Z136"/>
  <c r="M120"/>
  <c r="L120"/>
  <c r="J120" s="1"/>
  <c r="Z106"/>
  <c r="Z91"/>
  <c r="M90"/>
  <c r="L90"/>
  <c r="J90" s="1"/>
  <c r="Z121"/>
  <c r="M105"/>
  <c r="L105"/>
  <c r="J105" s="1"/>
  <c r="Z151"/>
  <c r="M135"/>
  <c r="L135"/>
  <c r="J135" s="1"/>
  <c r="AJ164" i="16"/>
  <c r="A166"/>
  <c r="D165"/>
  <c r="AJ180"/>
  <c r="A182"/>
  <c r="D181"/>
  <c r="AJ196"/>
  <c r="A198"/>
  <c r="D197"/>
  <c r="A18" i="18"/>
  <c r="A66"/>
  <c r="A114"/>
  <c r="AE164"/>
  <c r="A166"/>
  <c r="D165"/>
  <c r="AE180"/>
  <c r="A182"/>
  <c r="D181"/>
  <c r="AE196"/>
  <c r="A198"/>
  <c r="D197"/>
  <c r="A17" i="4"/>
  <c r="A65"/>
  <c r="A113"/>
  <c r="A17" i="7"/>
  <c r="A65"/>
  <c r="A113"/>
  <c r="C32" i="10"/>
  <c r="C48" s="1"/>
  <c r="C17"/>
  <c r="C80"/>
  <c r="C96" s="1"/>
  <c r="C65"/>
  <c r="C128"/>
  <c r="C144" s="1"/>
  <c r="C113"/>
  <c r="C32" i="17"/>
  <c r="C48" s="1"/>
  <c r="C17"/>
  <c r="C80"/>
  <c r="C96" s="1"/>
  <c r="C65"/>
  <c r="C128"/>
  <c r="C144" s="1"/>
  <c r="C113"/>
  <c r="C32" i="16"/>
  <c r="C48" s="1"/>
  <c r="C17"/>
  <c r="C80"/>
  <c r="C96" s="1"/>
  <c r="C65"/>
  <c r="C128"/>
  <c r="C144" s="1"/>
  <c r="C113"/>
  <c r="C32" i="18"/>
  <c r="C48" s="1"/>
  <c r="C17"/>
  <c r="C80"/>
  <c r="C96" s="1"/>
  <c r="C65"/>
  <c r="C128"/>
  <c r="C144" s="1"/>
  <c r="C113"/>
  <c r="AG45" i="4"/>
  <c r="AF45"/>
  <c r="AE45"/>
  <c r="AD45"/>
  <c r="AC45"/>
  <c r="C31"/>
  <c r="C16"/>
  <c r="AG15"/>
  <c r="AF15"/>
  <c r="AE15"/>
  <c r="AD15"/>
  <c r="AC15"/>
  <c r="C46"/>
  <c r="AG30"/>
  <c r="AF30"/>
  <c r="AE30"/>
  <c r="AD30"/>
  <c r="AC30"/>
  <c r="AG93"/>
  <c r="AF93"/>
  <c r="AE93"/>
  <c r="AD93"/>
  <c r="AC93"/>
  <c r="C79"/>
  <c r="C64"/>
  <c r="AG63"/>
  <c r="AF63"/>
  <c r="AE63"/>
  <c r="AD63"/>
  <c r="AC63"/>
  <c r="C94"/>
  <c r="AG78"/>
  <c r="AF78"/>
  <c r="AE78"/>
  <c r="AD78"/>
  <c r="AC78"/>
  <c r="AG141"/>
  <c r="AF141"/>
  <c r="AE141"/>
  <c r="AD141"/>
  <c r="AC141"/>
  <c r="C127"/>
  <c r="C112"/>
  <c r="AG111"/>
  <c r="AF111"/>
  <c r="AE111"/>
  <c r="AD111"/>
  <c r="AC111"/>
  <c r="C142"/>
  <c r="AG126"/>
  <c r="AF126"/>
  <c r="AE126"/>
  <c r="AD126"/>
  <c r="AC126"/>
  <c r="AG45" i="7"/>
  <c r="AF45"/>
  <c r="AE45"/>
  <c r="AD45"/>
  <c r="AC45"/>
  <c r="C31"/>
  <c r="C16"/>
  <c r="AG15"/>
  <c r="AF15"/>
  <c r="AE15"/>
  <c r="AD15"/>
  <c r="AC15"/>
  <c r="C46"/>
  <c r="AG30"/>
  <c r="AF30"/>
  <c r="AE30"/>
  <c r="AD30"/>
  <c r="AC30"/>
  <c r="AG93"/>
  <c r="AF93"/>
  <c r="AE93"/>
  <c r="AD93"/>
  <c r="AC93"/>
  <c r="C79"/>
  <c r="C64"/>
  <c r="AG63"/>
  <c r="AF63"/>
  <c r="AE63"/>
  <c r="AD63"/>
  <c r="AC63"/>
  <c r="C94"/>
  <c r="AG78"/>
  <c r="AF78"/>
  <c r="AE78"/>
  <c r="AD78"/>
  <c r="AC78"/>
  <c r="AG141"/>
  <c r="AF141"/>
  <c r="AE141"/>
  <c r="AD141"/>
  <c r="AC141"/>
  <c r="C127"/>
  <c r="C112"/>
  <c r="AG111"/>
  <c r="AF111"/>
  <c r="AE111"/>
  <c r="AD111"/>
  <c r="AC111"/>
  <c r="C142"/>
  <c r="AG126"/>
  <c r="AF126"/>
  <c r="AE126"/>
  <c r="AD126"/>
  <c r="AC126"/>
  <c r="BK160" i="8"/>
  <c r="BL155"/>
  <c r="CD160"/>
  <c r="CE155"/>
  <c r="CW160"/>
  <c r="CX155"/>
  <c r="DP160"/>
  <c r="DQ155"/>
  <c r="EH160"/>
  <c r="EI155"/>
  <c r="EZ160"/>
  <c r="FA155"/>
  <c r="DI161"/>
  <c r="F9" i="10"/>
  <c r="F9" i="16"/>
  <c r="E9" i="10"/>
  <c r="E9" i="16"/>
  <c r="G9" i="10"/>
  <c r="G9" i="16"/>
  <c r="I9"/>
  <c r="H9"/>
  <c r="I9" i="10"/>
  <c r="H9"/>
  <c r="DJ161" i="8"/>
  <c r="K9" i="10"/>
  <c r="K9" i="16"/>
  <c r="J9" i="10"/>
  <c r="J9" i="16"/>
  <c r="L9" i="10"/>
  <c r="L9" i="16"/>
  <c r="N9"/>
  <c r="M9"/>
  <c r="N9" i="10"/>
  <c r="M9"/>
  <c r="DM161" i="8"/>
  <c r="S9" i="16"/>
  <c r="R9"/>
  <c r="S9" i="10"/>
  <c r="R9"/>
  <c r="Q9" i="16"/>
  <c r="Q9" i="10"/>
  <c r="P9"/>
  <c r="P9" i="16"/>
  <c r="O9" i="10"/>
  <c r="O9" i="16"/>
  <c r="DI162" i="8"/>
  <c r="E10" i="10"/>
  <c r="F10"/>
  <c r="E10" i="16"/>
  <c r="F10"/>
  <c r="G10" i="10"/>
  <c r="G10" i="16"/>
  <c r="I10"/>
  <c r="H10"/>
  <c r="I10" i="10"/>
  <c r="H10"/>
  <c r="DJ162" i="8"/>
  <c r="J10" i="10"/>
  <c r="K10"/>
  <c r="J10" i="16"/>
  <c r="K10"/>
  <c r="L10" i="10"/>
  <c r="L10" i="16"/>
  <c r="N10"/>
  <c r="M10"/>
  <c r="N10" i="10"/>
  <c r="M10"/>
  <c r="DM162" i="8"/>
  <c r="S10" i="16"/>
  <c r="R10"/>
  <c r="S10" i="10"/>
  <c r="R10"/>
  <c r="Q10" i="16"/>
  <c r="Q10" i="10"/>
  <c r="O10"/>
  <c r="P10"/>
  <c r="O10" i="16"/>
  <c r="P10"/>
  <c r="DI163" i="8"/>
  <c r="E11" i="16"/>
  <c r="F11"/>
  <c r="E11" i="10"/>
  <c r="F11"/>
  <c r="G11"/>
  <c r="G11" i="16"/>
  <c r="I11"/>
  <c r="H11"/>
  <c r="I11" i="10"/>
  <c r="H11"/>
  <c r="DJ163" i="8"/>
  <c r="J11" i="16"/>
  <c r="K11"/>
  <c r="J11" i="10"/>
  <c r="K11"/>
  <c r="L11"/>
  <c r="L11" i="16"/>
  <c r="N11"/>
  <c r="M11"/>
  <c r="N11" i="10"/>
  <c r="M11"/>
  <c r="DM163" i="8"/>
  <c r="O11" i="16"/>
  <c r="P11"/>
  <c r="O11" i="10"/>
  <c r="P11"/>
  <c r="S11" i="16"/>
  <c r="R11"/>
  <c r="S11" i="10"/>
  <c r="R11"/>
  <c r="Q11" i="16"/>
  <c r="Q11" i="10"/>
  <c r="DI164" i="8"/>
  <c r="G12" i="16"/>
  <c r="F12"/>
  <c r="E12"/>
  <c r="G12" i="10"/>
  <c r="F12"/>
  <c r="E12"/>
  <c r="I12" i="16"/>
  <c r="H12"/>
  <c r="I12" i="10"/>
  <c r="H12"/>
  <c r="DJ164" i="8"/>
  <c r="L12" i="16"/>
  <c r="K12"/>
  <c r="J12"/>
  <c r="L12" i="10"/>
  <c r="K12"/>
  <c r="J12"/>
  <c r="N12" i="16"/>
  <c r="M12"/>
  <c r="N12" i="10"/>
  <c r="M12"/>
  <c r="DM164" i="8"/>
  <c r="Q12" i="16"/>
  <c r="P12"/>
  <c r="O12"/>
  <c r="Q12" i="10"/>
  <c r="P12"/>
  <c r="O12"/>
  <c r="S12" i="16"/>
  <c r="R12"/>
  <c r="S12" i="10"/>
  <c r="R12"/>
  <c r="DI165" i="8"/>
  <c r="E13" i="16"/>
  <c r="F13"/>
  <c r="G13"/>
  <c r="H13"/>
  <c r="I13"/>
  <c r="E13" i="10"/>
  <c r="F13"/>
  <c r="G13"/>
  <c r="H13"/>
  <c r="I13"/>
  <c r="DJ165" i="8"/>
  <c r="J13" i="16"/>
  <c r="K13"/>
  <c r="L13"/>
  <c r="M13"/>
  <c r="N13"/>
  <c r="J13" i="10"/>
  <c r="K13"/>
  <c r="L13"/>
  <c r="M13"/>
  <c r="N13"/>
  <c r="DM165" i="8"/>
  <c r="O13" i="16"/>
  <c r="P13"/>
  <c r="Q13"/>
  <c r="R13"/>
  <c r="S13"/>
  <c r="O13" i="10"/>
  <c r="P13"/>
  <c r="Q13"/>
  <c r="R13"/>
  <c r="S13"/>
  <c r="DK162" i="8"/>
  <c r="V10" i="10"/>
  <c r="V10" i="16"/>
  <c r="T10" i="10"/>
  <c r="U10"/>
  <c r="T10" i="16"/>
  <c r="U10"/>
  <c r="X10"/>
  <c r="W10"/>
  <c r="X10" i="10"/>
  <c r="W10"/>
  <c r="DL162" i="8"/>
  <c r="Y10" i="10"/>
  <c r="Z10"/>
  <c r="Y10" i="16"/>
  <c r="Z10"/>
  <c r="AC10"/>
  <c r="AB10"/>
  <c r="AC10" i="10"/>
  <c r="AB10"/>
  <c r="AA10" i="16"/>
  <c r="AA10" i="10"/>
  <c r="DK163" i="8"/>
  <c r="T11" i="16"/>
  <c r="U11"/>
  <c r="T11" i="10"/>
  <c r="U11"/>
  <c r="V11"/>
  <c r="V11" i="16"/>
  <c r="X11"/>
  <c r="W11"/>
  <c r="X11" i="10"/>
  <c r="W11"/>
  <c r="DL163" i="8"/>
  <c r="Y11" i="16"/>
  <c r="Z11"/>
  <c r="Y11" i="10"/>
  <c r="Z11"/>
  <c r="AC11" i="16"/>
  <c r="AB11"/>
  <c r="AC11" i="10"/>
  <c r="AB11"/>
  <c r="AA11" i="16"/>
  <c r="AA11" i="10"/>
  <c r="DK164" i="8"/>
  <c r="V12" i="16"/>
  <c r="U12"/>
  <c r="T12"/>
  <c r="V12" i="10"/>
  <c r="U12"/>
  <c r="T12"/>
  <c r="X12" i="16"/>
  <c r="W12"/>
  <c r="X12" i="10"/>
  <c r="W12"/>
  <c r="DL164" i="8"/>
  <c r="AA12" i="16"/>
  <c r="Z12"/>
  <c r="Y12"/>
  <c r="AA12" i="10"/>
  <c r="Z12"/>
  <c r="Y12"/>
  <c r="AC12" i="16"/>
  <c r="AB12"/>
  <c r="AC12" i="10"/>
  <c r="AB12"/>
  <c r="DK165" i="8"/>
  <c r="T13" i="16"/>
  <c r="U13"/>
  <c r="V13"/>
  <c r="W13"/>
  <c r="X13"/>
  <c r="T13" i="10"/>
  <c r="U13"/>
  <c r="V13"/>
  <c r="W13"/>
  <c r="X13"/>
  <c r="DL165" i="8"/>
  <c r="Y13" i="16"/>
  <c r="Z13"/>
  <c r="AA13"/>
  <c r="AB13"/>
  <c r="AC13"/>
  <c r="Y13" i="10"/>
  <c r="Z13"/>
  <c r="AA13"/>
  <c r="AB13"/>
  <c r="AC13"/>
  <c r="DK161" i="8"/>
  <c r="V9" i="10"/>
  <c r="V9" i="16"/>
  <c r="U9" i="10"/>
  <c r="U9" i="16"/>
  <c r="T9" i="10"/>
  <c r="T9" i="16"/>
  <c r="X9"/>
  <c r="W9"/>
  <c r="X9" i="10"/>
  <c r="W9"/>
  <c r="DL161" i="8"/>
  <c r="Z9" i="10"/>
  <c r="Z9" i="16"/>
  <c r="Y9" i="10"/>
  <c r="Y9" i="16"/>
  <c r="AC9"/>
  <c r="AB9"/>
  <c r="AC9" i="10"/>
  <c r="AB9"/>
  <c r="AA9" i="16"/>
  <c r="AA9" i="10"/>
  <c r="AJ15" i="17"/>
  <c r="AI15"/>
  <c r="AH15"/>
  <c r="AG15"/>
  <c r="AF15"/>
  <c r="AJ15" i="18"/>
  <c r="AI15"/>
  <c r="AH15"/>
  <c r="AG15"/>
  <c r="AF15"/>
  <c r="EB165" i="8"/>
  <c r="EE165"/>
  <c r="EB166"/>
  <c r="EE166"/>
  <c r="ET166"/>
  <c r="EW166"/>
  <c r="ET167"/>
  <c r="EW167"/>
  <c r="EB168"/>
  <c r="EE168"/>
  <c r="ET168"/>
  <c r="EW168"/>
  <c r="EB169"/>
  <c r="EE169"/>
  <c r="EB170"/>
  <c r="EE170"/>
  <c r="ET170"/>
  <c r="EW170"/>
  <c r="DJ171"/>
  <c r="DM171"/>
  <c r="DJ172"/>
  <c r="DM172"/>
  <c r="DJ173"/>
  <c r="DM173"/>
  <c r="EB173"/>
  <c r="EE173"/>
  <c r="EB174"/>
  <c r="EE174"/>
  <c r="ET174"/>
  <c r="EW174"/>
  <c r="EB175"/>
  <c r="EE175"/>
  <c r="ET175"/>
  <c r="EW175"/>
  <c r="DJ176"/>
  <c r="DM176"/>
  <c r="EB176"/>
  <c r="EE176"/>
  <c r="DO161"/>
  <c r="DP161"/>
  <c r="DS161"/>
  <c r="DU161"/>
  <c r="DV161"/>
  <c r="DY161"/>
  <c r="DN162"/>
  <c r="DO162"/>
  <c r="DP162"/>
  <c r="DS162"/>
  <c r="DQ162"/>
  <c r="DR162"/>
  <c r="DT162"/>
  <c r="DU162"/>
  <c r="DV162"/>
  <c r="DY162"/>
  <c r="DW162"/>
  <c r="DX162"/>
  <c r="DZ162"/>
  <c r="DN163"/>
  <c r="DO163"/>
  <c r="DP163"/>
  <c r="DS163"/>
  <c r="DQ163"/>
  <c r="DR163"/>
  <c r="DT163"/>
  <c r="DU163"/>
  <c r="DV163"/>
  <c r="DY163"/>
  <c r="DW163"/>
  <c r="DX163"/>
  <c r="DZ163"/>
  <c r="DN164"/>
  <c r="DO164"/>
  <c r="DP164"/>
  <c r="DS164"/>
  <c r="DQ164"/>
  <c r="DR164"/>
  <c r="DT164"/>
  <c r="DU164"/>
  <c r="DV164"/>
  <c r="DY164"/>
  <c r="DW164"/>
  <c r="DX164"/>
  <c r="DZ164"/>
  <c r="DN165"/>
  <c r="DO165"/>
  <c r="DP165"/>
  <c r="DS165"/>
  <c r="DQ165"/>
  <c r="DR165"/>
  <c r="DT165"/>
  <c r="DU165"/>
  <c r="DV165"/>
  <c r="DY165"/>
  <c r="DW165"/>
  <c r="DX165"/>
  <c r="DZ165"/>
  <c r="EC165"/>
  <c r="ED165"/>
  <c r="EF165"/>
  <c r="EI165"/>
  <c r="EJ165"/>
  <c r="EL165"/>
  <c r="EC166"/>
  <c r="ED166"/>
  <c r="EF166"/>
  <c r="EG166"/>
  <c r="EH166"/>
  <c r="EK166"/>
  <c r="EI166"/>
  <c r="EJ166"/>
  <c r="EL166"/>
  <c r="EM166"/>
  <c r="EN166"/>
  <c r="EQ166"/>
  <c r="EO166"/>
  <c r="EP166"/>
  <c r="ER166"/>
  <c r="EU166"/>
  <c r="EV166"/>
  <c r="EX166"/>
  <c r="EY166"/>
  <c r="EZ166"/>
  <c r="FC166"/>
  <c r="FA166"/>
  <c r="FB166"/>
  <c r="FD166"/>
  <c r="EU167"/>
  <c r="EV167"/>
  <c r="EX167"/>
  <c r="EY167"/>
  <c r="EZ167"/>
  <c r="FC167"/>
  <c r="FA167"/>
  <c r="FB167"/>
  <c r="FD167"/>
  <c r="FE167"/>
  <c r="FF167"/>
  <c r="FI167"/>
  <c r="FG167"/>
  <c r="FH167"/>
  <c r="FJ167"/>
  <c r="EC168"/>
  <c r="ED168"/>
  <c r="EF168"/>
  <c r="EG168"/>
  <c r="EH168"/>
  <c r="EK168"/>
  <c r="EI168"/>
  <c r="EJ168"/>
  <c r="EL168"/>
  <c r="EM168"/>
  <c r="EN168"/>
  <c r="EQ168"/>
  <c r="EO168"/>
  <c r="EP168"/>
  <c r="ER168"/>
  <c r="EU168"/>
  <c r="EV168"/>
  <c r="EX168"/>
  <c r="EY168"/>
  <c r="EZ168"/>
  <c r="FC168"/>
  <c r="FA168"/>
  <c r="FB168"/>
  <c r="FD168"/>
  <c r="FE168"/>
  <c r="FF168"/>
  <c r="FI168"/>
  <c r="FG168"/>
  <c r="FH168"/>
  <c r="FJ168"/>
  <c r="EC169"/>
  <c r="ED169"/>
  <c r="EF169"/>
  <c r="EG169"/>
  <c r="EH169"/>
  <c r="EK169"/>
  <c r="EI169"/>
  <c r="EJ169"/>
  <c r="EL169"/>
  <c r="EM169"/>
  <c r="EN169"/>
  <c r="EQ169"/>
  <c r="EO169"/>
  <c r="EP169"/>
  <c r="ER169"/>
  <c r="EC170"/>
  <c r="ED170"/>
  <c r="EF170"/>
  <c r="EG170"/>
  <c r="EH170"/>
  <c r="EK170"/>
  <c r="EI170"/>
  <c r="EJ170"/>
  <c r="EL170"/>
  <c r="EM170"/>
  <c r="EN170"/>
  <c r="EQ170"/>
  <c r="EO170"/>
  <c r="EP170"/>
  <c r="ER170"/>
  <c r="EU170"/>
  <c r="EV170"/>
  <c r="EX170"/>
  <c r="EY170"/>
  <c r="EZ170"/>
  <c r="FC170"/>
  <c r="FA170"/>
  <c r="FB170"/>
  <c r="FD170"/>
  <c r="FE170"/>
  <c r="FF170"/>
  <c r="FI170"/>
  <c r="FG170"/>
  <c r="FH170"/>
  <c r="FJ170"/>
  <c r="DK171"/>
  <c r="DL171"/>
  <c r="DN171"/>
  <c r="DO171"/>
  <c r="DP171"/>
  <c r="DS171"/>
  <c r="DQ171"/>
  <c r="DR171"/>
  <c r="DT171"/>
  <c r="DU171"/>
  <c r="DV171"/>
  <c r="DY171"/>
  <c r="DW171"/>
  <c r="DX171"/>
  <c r="DZ171"/>
  <c r="DK172"/>
  <c r="DL172"/>
  <c r="DN172"/>
  <c r="DO172"/>
  <c r="DP172"/>
  <c r="DS172"/>
  <c r="DQ172"/>
  <c r="DR172"/>
  <c r="DT172"/>
  <c r="DU172"/>
  <c r="DV172"/>
  <c r="DY172"/>
  <c r="DW172"/>
  <c r="DX172"/>
  <c r="DZ172"/>
  <c r="DK173"/>
  <c r="DL173"/>
  <c r="DN173"/>
  <c r="DO173"/>
  <c r="DP173"/>
  <c r="DS173"/>
  <c r="DQ173"/>
  <c r="DR173"/>
  <c r="DT173"/>
  <c r="DU173"/>
  <c r="DV173"/>
  <c r="DY173"/>
  <c r="DW173"/>
  <c r="DX173"/>
  <c r="DZ173"/>
  <c r="EC173"/>
  <c r="ED173"/>
  <c r="EF173"/>
  <c r="EG173"/>
  <c r="EH173"/>
  <c r="EK173"/>
  <c r="EI173"/>
  <c r="EJ173"/>
  <c r="EL173"/>
  <c r="EM173"/>
  <c r="EN173"/>
  <c r="EQ173"/>
  <c r="EC174"/>
  <c r="ED174"/>
  <c r="EF174"/>
  <c r="EG174"/>
  <c r="EH174"/>
  <c r="EK174"/>
  <c r="EM174"/>
  <c r="EN174"/>
  <c r="EQ174"/>
  <c r="EO174"/>
  <c r="EP174"/>
  <c r="ER174"/>
  <c r="EU174"/>
  <c r="EV174"/>
  <c r="EX174"/>
  <c r="EY174"/>
  <c r="EZ174"/>
  <c r="FC174"/>
  <c r="FE174"/>
  <c r="FF174"/>
  <c r="FI174"/>
  <c r="FG174"/>
  <c r="FH174"/>
  <c r="FJ174"/>
  <c r="EC175"/>
  <c r="ED175"/>
  <c r="EF175"/>
  <c r="EG175"/>
  <c r="EH175"/>
  <c r="EK175"/>
  <c r="EI175"/>
  <c r="EJ175"/>
  <c r="EL175"/>
  <c r="EM175"/>
  <c r="EN175"/>
  <c r="EQ175"/>
  <c r="EY175"/>
  <c r="EZ175"/>
  <c r="FC175"/>
  <c r="DK176"/>
  <c r="DL176"/>
  <c r="DN176"/>
  <c r="DO176"/>
  <c r="DP176"/>
  <c r="DS176"/>
  <c r="DQ176"/>
  <c r="DR176"/>
  <c r="DT176"/>
  <c r="DU176"/>
  <c r="DV176"/>
  <c r="DY176"/>
  <c r="DW176"/>
  <c r="DX176"/>
  <c r="DZ176"/>
  <c r="EC176"/>
  <c r="ED176"/>
  <c r="EF176"/>
  <c r="EG176"/>
  <c r="EH176"/>
  <c r="EK176"/>
  <c r="EI176"/>
  <c r="EJ176"/>
  <c r="EL176"/>
  <c r="EM176"/>
  <c r="EN176"/>
  <c r="EQ176"/>
  <c r="DN161"/>
  <c r="DQ161"/>
  <c r="DR161"/>
  <c r="DT161"/>
  <c r="DW161"/>
  <c r="DX161"/>
  <c r="DZ161"/>
  <c r="Z9" i="17" l="1"/>
  <c r="Z9" i="18"/>
  <c r="Y9" i="17"/>
  <c r="Y9" i="18"/>
  <c r="AC9"/>
  <c r="AB9"/>
  <c r="AC9" i="17"/>
  <c r="AB9"/>
  <c r="AA9" i="18"/>
  <c r="AA9" i="17"/>
  <c r="V9"/>
  <c r="V9" i="18"/>
  <c r="U9" i="17"/>
  <c r="U9" i="18"/>
  <c r="T9" i="17"/>
  <c r="T9" i="18"/>
  <c r="X9"/>
  <c r="W9"/>
  <c r="X9" i="17"/>
  <c r="W9"/>
  <c r="Y13" i="18"/>
  <c r="Z13"/>
  <c r="AA13"/>
  <c r="AB13"/>
  <c r="AC13"/>
  <c r="Y13" i="17"/>
  <c r="Z13"/>
  <c r="AA13"/>
  <c r="AB13"/>
  <c r="AC13"/>
  <c r="T13" i="18"/>
  <c r="U13"/>
  <c r="V13"/>
  <c r="W13"/>
  <c r="X13"/>
  <c r="T13" i="17"/>
  <c r="U13"/>
  <c r="V13"/>
  <c r="W13"/>
  <c r="X13"/>
  <c r="AA12" i="18"/>
  <c r="Z12"/>
  <c r="Y12"/>
  <c r="AA12" i="17"/>
  <c r="Z12"/>
  <c r="Y12"/>
  <c r="AC12" i="18"/>
  <c r="AB12"/>
  <c r="AC12" i="17"/>
  <c r="AB12"/>
  <c r="V12" i="18"/>
  <c r="U12"/>
  <c r="T12"/>
  <c r="V12" i="17"/>
  <c r="U12"/>
  <c r="T12"/>
  <c r="X12" i="18"/>
  <c r="W12"/>
  <c r="X12" i="17"/>
  <c r="W12"/>
  <c r="Y11" i="18"/>
  <c r="Z11"/>
  <c r="Y11" i="17"/>
  <c r="Z11"/>
  <c r="AC11" i="18"/>
  <c r="AB11"/>
  <c r="AC11" i="17"/>
  <c r="AB11"/>
  <c r="AA11" i="18"/>
  <c r="AA11" i="17"/>
  <c r="T11" i="18"/>
  <c r="U11"/>
  <c r="T11" i="17"/>
  <c r="U11"/>
  <c r="V11"/>
  <c r="V11" i="18"/>
  <c r="X11"/>
  <c r="W11"/>
  <c r="X11" i="17"/>
  <c r="W11"/>
  <c r="Y10"/>
  <c r="Z10"/>
  <c r="Y10" i="18"/>
  <c r="Z10"/>
  <c r="AC10"/>
  <c r="AB10"/>
  <c r="AC10" i="17"/>
  <c r="AB10"/>
  <c r="AA10" i="18"/>
  <c r="AA10" i="17"/>
  <c r="V10"/>
  <c r="V10" i="18"/>
  <c r="T10" i="17"/>
  <c r="U10"/>
  <c r="T10" i="18"/>
  <c r="U10"/>
  <c r="X10"/>
  <c r="W10"/>
  <c r="X10" i="17"/>
  <c r="W10"/>
  <c r="O13" i="18"/>
  <c r="P13"/>
  <c r="Q13"/>
  <c r="R13"/>
  <c r="S13"/>
  <c r="O13" i="17"/>
  <c r="P13"/>
  <c r="Q13"/>
  <c r="R13"/>
  <c r="S13"/>
  <c r="J13" i="18"/>
  <c r="K13"/>
  <c r="L13"/>
  <c r="M13"/>
  <c r="N13"/>
  <c r="J13" i="17"/>
  <c r="K13"/>
  <c r="L13"/>
  <c r="M13"/>
  <c r="N13"/>
  <c r="E13" i="18"/>
  <c r="AF13" s="1"/>
  <c r="F13"/>
  <c r="AG13" s="1"/>
  <c r="G13"/>
  <c r="AH13" s="1"/>
  <c r="H13"/>
  <c r="AI13" s="1"/>
  <c r="I13"/>
  <c r="AJ13" s="1"/>
  <c r="E13" i="17"/>
  <c r="AF13" s="1"/>
  <c r="F13"/>
  <c r="AG13" s="1"/>
  <c r="G13"/>
  <c r="AH13" s="1"/>
  <c r="H13"/>
  <c r="AI13" s="1"/>
  <c r="I13"/>
  <c r="AJ13" s="1"/>
  <c r="Q12" i="18"/>
  <c r="P12"/>
  <c r="O12"/>
  <c r="Q12" i="17"/>
  <c r="P12"/>
  <c r="O12"/>
  <c r="S12" i="18"/>
  <c r="R12"/>
  <c r="S12" i="17"/>
  <c r="R12"/>
  <c r="L12" i="18"/>
  <c r="K12"/>
  <c r="J12"/>
  <c r="L12" i="17"/>
  <c r="K12"/>
  <c r="J12"/>
  <c r="N12" i="18"/>
  <c r="M12"/>
  <c r="N12" i="17"/>
  <c r="M12"/>
  <c r="G12" i="18"/>
  <c r="AH12" s="1"/>
  <c r="F12"/>
  <c r="AG12" s="1"/>
  <c r="E12"/>
  <c r="AF12" s="1"/>
  <c r="G12" i="17"/>
  <c r="AH12" s="1"/>
  <c r="F12"/>
  <c r="AG12" s="1"/>
  <c r="E12"/>
  <c r="AF12" s="1"/>
  <c r="I12" i="18"/>
  <c r="AJ12" s="1"/>
  <c r="H12"/>
  <c r="AI12" s="1"/>
  <c r="I12" i="17"/>
  <c r="AJ12" s="1"/>
  <c r="H12"/>
  <c r="AI12" s="1"/>
  <c r="O11" i="18"/>
  <c r="P11"/>
  <c r="O11" i="17"/>
  <c r="P11"/>
  <c r="S11" i="18"/>
  <c r="R11"/>
  <c r="S11" i="17"/>
  <c r="R11"/>
  <c r="Q11" i="18"/>
  <c r="Q11" i="17"/>
  <c r="J11" i="18"/>
  <c r="K11"/>
  <c r="J11" i="17"/>
  <c r="K11"/>
  <c r="L11"/>
  <c r="L11" i="18"/>
  <c r="N11"/>
  <c r="M11"/>
  <c r="N11" i="17"/>
  <c r="M11"/>
  <c r="E11" i="18"/>
  <c r="AF11" s="1"/>
  <c r="F11"/>
  <c r="AG11" s="1"/>
  <c r="E11" i="17"/>
  <c r="AF11" s="1"/>
  <c r="F11"/>
  <c r="AG11" s="1"/>
  <c r="G11"/>
  <c r="AH11" s="1"/>
  <c r="G11" i="18"/>
  <c r="AH11" s="1"/>
  <c r="I11"/>
  <c r="AJ11" s="1"/>
  <c r="H11"/>
  <c r="AI11" s="1"/>
  <c r="I11" i="17"/>
  <c r="AJ11" s="1"/>
  <c r="H11"/>
  <c r="AI11" s="1"/>
  <c r="S10" i="18"/>
  <c r="R10"/>
  <c r="S10" i="17"/>
  <c r="R10"/>
  <c r="Q10" i="18"/>
  <c r="Q10" i="17"/>
  <c r="O10"/>
  <c r="P10"/>
  <c r="O10" i="18"/>
  <c r="P10"/>
  <c r="J10" i="17"/>
  <c r="K10"/>
  <c r="J10" i="18"/>
  <c r="K10"/>
  <c r="L10" i="17"/>
  <c r="L10" i="18"/>
  <c r="N10"/>
  <c r="M10"/>
  <c r="N10" i="17"/>
  <c r="M10"/>
  <c r="E10"/>
  <c r="AF10" s="1"/>
  <c r="F10"/>
  <c r="AG10" s="1"/>
  <c r="E10" i="18"/>
  <c r="AF10" s="1"/>
  <c r="F10"/>
  <c r="AG10" s="1"/>
  <c r="G10" i="17"/>
  <c r="AH10" s="1"/>
  <c r="G10" i="18"/>
  <c r="AH10" s="1"/>
  <c r="I10"/>
  <c r="AJ10" s="1"/>
  <c r="H10"/>
  <c r="AI10" s="1"/>
  <c r="I10" i="17"/>
  <c r="AJ10" s="1"/>
  <c r="H10"/>
  <c r="AI10" s="1"/>
  <c r="S9" i="18"/>
  <c r="R9"/>
  <c r="S9" i="17"/>
  <c r="R9"/>
  <c r="Q9" i="18"/>
  <c r="Q9" i="17"/>
  <c r="P9"/>
  <c r="P9" i="18"/>
  <c r="O9" i="17"/>
  <c r="O9" i="18"/>
  <c r="K9" i="17"/>
  <c r="K9" i="18"/>
  <c r="J9" i="17"/>
  <c r="J9" i="18"/>
  <c r="L9" i="17"/>
  <c r="L9" i="18"/>
  <c r="N9"/>
  <c r="M9"/>
  <c r="N9" i="17"/>
  <c r="M9"/>
  <c r="F9"/>
  <c r="AG9" s="1"/>
  <c r="F9" i="18"/>
  <c r="AG9" s="1"/>
  <c r="E9" i="17"/>
  <c r="AF9" s="1"/>
  <c r="E9" i="18"/>
  <c r="AF9" s="1"/>
  <c r="G9" i="17"/>
  <c r="AH9" s="1"/>
  <c r="G9" i="18"/>
  <c r="AH9" s="1"/>
  <c r="I9"/>
  <c r="AJ9" s="1"/>
  <c r="H9"/>
  <c r="AI9" s="1"/>
  <c r="I9" i="17"/>
  <c r="AJ9" s="1"/>
  <c r="H9"/>
  <c r="AI9" s="1"/>
  <c r="FA160" i="8"/>
  <c r="FB155"/>
  <c r="EI160"/>
  <c r="EJ155"/>
  <c r="DQ160"/>
  <c r="DR155"/>
  <c r="CX160"/>
  <c r="CY155"/>
  <c r="CE160"/>
  <c r="CF155"/>
  <c r="BL160"/>
  <c r="BM155"/>
  <c r="AG142" i="7"/>
  <c r="AF142"/>
  <c r="AE142"/>
  <c r="AD142"/>
  <c r="AC142"/>
  <c r="C128"/>
  <c r="C113"/>
  <c r="AG112"/>
  <c r="AF112"/>
  <c r="AE112"/>
  <c r="AD112"/>
  <c r="AC112"/>
  <c r="C143"/>
  <c r="AG127"/>
  <c r="AF127"/>
  <c r="AE127"/>
  <c r="AD127"/>
  <c r="AC127"/>
  <c r="AG94"/>
  <c r="AF94"/>
  <c r="AE94"/>
  <c r="AD94"/>
  <c r="AC94"/>
  <c r="C80"/>
  <c r="C65"/>
  <c r="AG64"/>
  <c r="AF64"/>
  <c r="AE64"/>
  <c r="AD64"/>
  <c r="AC64"/>
  <c r="C95"/>
  <c r="AG79"/>
  <c r="AF79"/>
  <c r="AE79"/>
  <c r="AD79"/>
  <c r="AC79"/>
  <c r="AG46"/>
  <c r="AF46"/>
  <c r="AE46"/>
  <c r="AD46"/>
  <c r="AC46"/>
  <c r="C32"/>
  <c r="C17"/>
  <c r="AG16"/>
  <c r="AF16"/>
  <c r="AE16"/>
  <c r="AD16"/>
  <c r="AC16"/>
  <c r="C47"/>
  <c r="AG31"/>
  <c r="AF31"/>
  <c r="AE31"/>
  <c r="AD31"/>
  <c r="AC31"/>
  <c r="AG142" i="4"/>
  <c r="AF142"/>
  <c r="AE142"/>
  <c r="AD142"/>
  <c r="AC142"/>
  <c r="C128"/>
  <c r="C113"/>
  <c r="AG112"/>
  <c r="AF112"/>
  <c r="AE112"/>
  <c r="AD112"/>
  <c r="AC112"/>
  <c r="C143"/>
  <c r="AG127"/>
  <c r="AF127"/>
  <c r="AE127"/>
  <c r="AD127"/>
  <c r="AC127"/>
  <c r="AG94"/>
  <c r="AF94"/>
  <c r="AE94"/>
  <c r="AD94"/>
  <c r="AC94"/>
  <c r="C80"/>
  <c r="C65"/>
  <c r="AG64"/>
  <c r="AF64"/>
  <c r="AE64"/>
  <c r="AD64"/>
  <c r="AC64"/>
  <c r="C95"/>
  <c r="AG79"/>
  <c r="AF79"/>
  <c r="AE79"/>
  <c r="AD79"/>
  <c r="AC79"/>
  <c r="AG46"/>
  <c r="AF46"/>
  <c r="AE46"/>
  <c r="AD46"/>
  <c r="AC46"/>
  <c r="C32"/>
  <c r="C17"/>
  <c r="AG16"/>
  <c r="AF16"/>
  <c r="AE16"/>
  <c r="AD16"/>
  <c r="AC16"/>
  <c r="C47"/>
  <c r="AG31"/>
  <c r="AF31"/>
  <c r="AE31"/>
  <c r="AD31"/>
  <c r="AC31"/>
  <c r="C129" i="18"/>
  <c r="C145" s="1"/>
  <c r="C114"/>
  <c r="C81"/>
  <c r="C97" s="1"/>
  <c r="C66"/>
  <c r="C33"/>
  <c r="C49" s="1"/>
  <c r="C18"/>
  <c r="C129" i="16"/>
  <c r="C145" s="1"/>
  <c r="C114"/>
  <c r="C81"/>
  <c r="C97" s="1"/>
  <c r="C66"/>
  <c r="C33"/>
  <c r="C49" s="1"/>
  <c r="C18"/>
  <c r="C129" i="17"/>
  <c r="C145" s="1"/>
  <c r="C114"/>
  <c r="C81"/>
  <c r="C97" s="1"/>
  <c r="C66"/>
  <c r="C33"/>
  <c r="C49" s="1"/>
  <c r="C18"/>
  <c r="C129" i="10"/>
  <c r="C145" s="1"/>
  <c r="C114"/>
  <c r="C81"/>
  <c r="C97" s="1"/>
  <c r="C66"/>
  <c r="C33"/>
  <c r="C49" s="1"/>
  <c r="C18"/>
  <c r="A114" i="7"/>
  <c r="AB113"/>
  <c r="AA113"/>
  <c r="Z113"/>
  <c r="Y113"/>
  <c r="X113"/>
  <c r="W113"/>
  <c r="V113"/>
  <c r="U113"/>
  <c r="T113"/>
  <c r="S113"/>
  <c r="Q113"/>
  <c r="P113"/>
  <c r="O113"/>
  <c r="N113"/>
  <c r="M113"/>
  <c r="L113"/>
  <c r="K113"/>
  <c r="J113"/>
  <c r="I113"/>
  <c r="H113"/>
  <c r="G113"/>
  <c r="F113"/>
  <c r="E113"/>
  <c r="D113"/>
  <c r="A66"/>
  <c r="AB65"/>
  <c r="AA65"/>
  <c r="Z65"/>
  <c r="Y65"/>
  <c r="X65"/>
  <c r="W65"/>
  <c r="V65"/>
  <c r="U65"/>
  <c r="T65"/>
  <c r="S65"/>
  <c r="Q65"/>
  <c r="P65"/>
  <c r="O65"/>
  <c r="N65"/>
  <c r="M65"/>
  <c r="L65"/>
  <c r="K65"/>
  <c r="J65"/>
  <c r="I65"/>
  <c r="H65"/>
  <c r="G65"/>
  <c r="F65"/>
  <c r="E65"/>
  <c r="D65"/>
  <c r="A18"/>
  <c r="AB17"/>
  <c r="AA17"/>
  <c r="Z17"/>
  <c r="Y17"/>
  <c r="X17"/>
  <c r="W17"/>
  <c r="V17"/>
  <c r="U17"/>
  <c r="T17"/>
  <c r="S17"/>
  <c r="Q17"/>
  <c r="P17"/>
  <c r="O17"/>
  <c r="N17"/>
  <c r="M17"/>
  <c r="L17"/>
  <c r="K17"/>
  <c r="J17"/>
  <c r="I17"/>
  <c r="H17"/>
  <c r="G17"/>
  <c r="F17"/>
  <c r="E17"/>
  <c r="D17"/>
  <c r="A114" i="4"/>
  <c r="AB113"/>
  <c r="AA113"/>
  <c r="Z113"/>
  <c r="Y113"/>
  <c r="X113"/>
  <c r="W113"/>
  <c r="V113"/>
  <c r="U113"/>
  <c r="T113"/>
  <c r="S113"/>
  <c r="Q113"/>
  <c r="P113"/>
  <c r="O113"/>
  <c r="N113"/>
  <c r="M113"/>
  <c r="L113"/>
  <c r="K113"/>
  <c r="J113"/>
  <c r="I113"/>
  <c r="H113"/>
  <c r="G113"/>
  <c r="F113"/>
  <c r="E113"/>
  <c r="D113"/>
  <c r="A66"/>
  <c r="AB65"/>
  <c r="AA65"/>
  <c r="Z65"/>
  <c r="Y65"/>
  <c r="X65"/>
  <c r="W65"/>
  <c r="V65"/>
  <c r="U65"/>
  <c r="T65"/>
  <c r="S65"/>
  <c r="Q65"/>
  <c r="P65"/>
  <c r="O65"/>
  <c r="N65"/>
  <c r="M65"/>
  <c r="L65"/>
  <c r="K65"/>
  <c r="J65"/>
  <c r="I65"/>
  <c r="H65"/>
  <c r="G65"/>
  <c r="F65"/>
  <c r="E65"/>
  <c r="D65"/>
  <c r="A18"/>
  <c r="AB17"/>
  <c r="AA17"/>
  <c r="Z17"/>
  <c r="Y17"/>
  <c r="X17"/>
  <c r="W17"/>
  <c r="V17"/>
  <c r="U17"/>
  <c r="T17"/>
  <c r="S17"/>
  <c r="Q17"/>
  <c r="P17"/>
  <c r="O17"/>
  <c r="N17"/>
  <c r="M17"/>
  <c r="L17"/>
  <c r="K17"/>
  <c r="J17"/>
  <c r="I17"/>
  <c r="H17"/>
  <c r="G17"/>
  <c r="F17"/>
  <c r="E17"/>
  <c r="D17"/>
  <c r="AE197" i="18"/>
  <c r="A199"/>
  <c r="D198"/>
  <c r="AE181"/>
  <c r="A183"/>
  <c r="D182"/>
  <c r="AE165"/>
  <c r="A167"/>
  <c r="D166"/>
  <c r="A115"/>
  <c r="D114"/>
  <c r="A67"/>
  <c r="D66"/>
  <c r="A19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AJ18" s="1"/>
  <c r="H18"/>
  <c r="AI18" s="1"/>
  <c r="G18"/>
  <c r="AH18" s="1"/>
  <c r="F18"/>
  <c r="AG18" s="1"/>
  <c r="E18"/>
  <c r="AF18" s="1"/>
  <c r="D18"/>
  <c r="AJ197" i="16"/>
  <c r="A199"/>
  <c r="D198"/>
  <c r="AJ181"/>
  <c r="A183"/>
  <c r="D182"/>
  <c r="AJ165"/>
  <c r="A167"/>
  <c r="D166"/>
  <c r="M151" i="21"/>
  <c r="L151"/>
  <c r="J151" s="1"/>
  <c r="Z137"/>
  <c r="M121"/>
  <c r="L121"/>
  <c r="J121" s="1"/>
  <c r="Z107"/>
  <c r="Z92"/>
  <c r="M91"/>
  <c r="L91"/>
  <c r="J91" s="1"/>
  <c r="Z122"/>
  <c r="M106"/>
  <c r="L106"/>
  <c r="J106" s="1"/>
  <c r="Z152"/>
  <c r="M136"/>
  <c r="L136"/>
  <c r="J136" s="1"/>
  <c r="A115" i="16"/>
  <c r="D114"/>
  <c r="A67"/>
  <c r="D66"/>
  <c r="A19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E197" i="17"/>
  <c r="A199"/>
  <c r="D198"/>
  <c r="AE181"/>
  <c r="A183"/>
  <c r="D182"/>
  <c r="AE165"/>
  <c r="A167"/>
  <c r="D166"/>
  <c r="A115"/>
  <c r="D114"/>
  <c r="A67"/>
  <c r="D66"/>
  <c r="A19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AJ18" s="1"/>
  <c r="H18"/>
  <c r="AI18" s="1"/>
  <c r="G18"/>
  <c r="AH18" s="1"/>
  <c r="F18"/>
  <c r="AG18" s="1"/>
  <c r="E18"/>
  <c r="AF18" s="1"/>
  <c r="D18"/>
  <c r="AJ197" i="10"/>
  <c r="A199"/>
  <c r="D198"/>
  <c r="AJ181"/>
  <c r="A183"/>
  <c r="D182"/>
  <c r="AJ165"/>
  <c r="A167"/>
  <c r="D166"/>
  <c r="A115"/>
  <c r="D114"/>
  <c r="A67"/>
  <c r="D66"/>
  <c r="A19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48" i="15"/>
  <c r="C47"/>
  <c r="A32"/>
  <c r="C31"/>
  <c r="A16"/>
  <c r="C15"/>
  <c r="A173" i="21"/>
  <c r="C27"/>
  <c r="C43" s="1"/>
  <c r="C59" s="1"/>
  <c r="C75" s="1"/>
  <c r="C91" s="1"/>
  <c r="C12"/>
  <c r="C106"/>
  <c r="C122" s="1"/>
  <c r="C138" s="1"/>
  <c r="C154" s="1"/>
  <c r="C170" s="1"/>
  <c r="R170" s="1"/>
  <c r="R90"/>
  <c r="M151" i="20"/>
  <c r="L151"/>
  <c r="J151" s="1"/>
  <c r="Z137"/>
  <c r="M121"/>
  <c r="L121"/>
  <c r="J121" s="1"/>
  <c r="Z107"/>
  <c r="Z92"/>
  <c r="M91"/>
  <c r="L91"/>
  <c r="J91" s="1"/>
  <c r="Z122"/>
  <c r="M106"/>
  <c r="L106"/>
  <c r="J106" s="1"/>
  <c r="Z152"/>
  <c r="M136"/>
  <c r="L136"/>
  <c r="J136" s="1"/>
  <c r="C27"/>
  <c r="C43" s="1"/>
  <c r="C59" s="1"/>
  <c r="C75" s="1"/>
  <c r="C91" s="1"/>
  <c r="C12"/>
  <c r="C106"/>
  <c r="C122" s="1"/>
  <c r="C138" s="1"/>
  <c r="C154" s="1"/>
  <c r="C170" s="1"/>
  <c r="R170" s="1"/>
  <c r="R90"/>
  <c r="A93" i="21"/>
  <c r="A13"/>
  <c r="R12"/>
  <c r="A173" i="20"/>
  <c r="A93"/>
  <c r="A13"/>
  <c r="R12"/>
  <c r="D112" i="7"/>
  <c r="E112"/>
  <c r="F112"/>
  <c r="G112"/>
  <c r="H112"/>
  <c r="I112"/>
  <c r="J112"/>
  <c r="K112"/>
  <c r="L112"/>
  <c r="M112"/>
  <c r="N112"/>
  <c r="O112"/>
  <c r="P112"/>
  <c r="Q112"/>
  <c r="S112"/>
  <c r="T112"/>
  <c r="U112"/>
  <c r="V112"/>
  <c r="W112"/>
  <c r="X112"/>
  <c r="Y112"/>
  <c r="Z112"/>
  <c r="AA112"/>
  <c r="AB112"/>
  <c r="D64"/>
  <c r="E64"/>
  <c r="F64"/>
  <c r="G64"/>
  <c r="H64"/>
  <c r="I64"/>
  <c r="J64"/>
  <c r="K64"/>
  <c r="L64"/>
  <c r="M64"/>
  <c r="N64"/>
  <c r="O64"/>
  <c r="P64"/>
  <c r="Q64"/>
  <c r="S64"/>
  <c r="T64"/>
  <c r="U64"/>
  <c r="V64"/>
  <c r="W64"/>
  <c r="X64"/>
  <c r="Y64"/>
  <c r="Z64"/>
  <c r="AA64"/>
  <c r="AB64"/>
  <c r="D16"/>
  <c r="E16"/>
  <c r="F16"/>
  <c r="G16"/>
  <c r="H16"/>
  <c r="I16"/>
  <c r="J16"/>
  <c r="K16"/>
  <c r="L16"/>
  <c r="M16"/>
  <c r="N16"/>
  <c r="O16"/>
  <c r="P16"/>
  <c r="Q16"/>
  <c r="S16"/>
  <c r="T16"/>
  <c r="U16"/>
  <c r="V16"/>
  <c r="W16"/>
  <c r="X16"/>
  <c r="Y16"/>
  <c r="Z16"/>
  <c r="AA16"/>
  <c r="AB16"/>
  <c r="D112" i="4"/>
  <c r="E112"/>
  <c r="F112"/>
  <c r="G112"/>
  <c r="H112"/>
  <c r="I112"/>
  <c r="J112"/>
  <c r="K112"/>
  <c r="L112"/>
  <c r="M112"/>
  <c r="N112"/>
  <c r="O112"/>
  <c r="P112"/>
  <c r="Q112"/>
  <c r="S112"/>
  <c r="T112"/>
  <c r="U112"/>
  <c r="V112"/>
  <c r="W112"/>
  <c r="X112"/>
  <c r="Y112"/>
  <c r="Z112"/>
  <c r="AA112"/>
  <c r="AB112"/>
  <c r="D64"/>
  <c r="E64"/>
  <c r="F64"/>
  <c r="G64"/>
  <c r="H64"/>
  <c r="I64"/>
  <c r="J64"/>
  <c r="K64"/>
  <c r="L64"/>
  <c r="M64"/>
  <c r="N64"/>
  <c r="O64"/>
  <c r="P64"/>
  <c r="Q64"/>
  <c r="S64"/>
  <c r="T64"/>
  <c r="U64"/>
  <c r="V64"/>
  <c r="W64"/>
  <c r="X64"/>
  <c r="Y64"/>
  <c r="Z64"/>
  <c r="AA64"/>
  <c r="AB64"/>
  <c r="D16"/>
  <c r="E16"/>
  <c r="F16"/>
  <c r="G16"/>
  <c r="H16"/>
  <c r="I16"/>
  <c r="J16"/>
  <c r="K16"/>
  <c r="L16"/>
  <c r="M16"/>
  <c r="N16"/>
  <c r="O16"/>
  <c r="P16"/>
  <c r="Q16"/>
  <c r="S16"/>
  <c r="T16"/>
  <c r="U16"/>
  <c r="V16"/>
  <c r="W16"/>
  <c r="X16"/>
  <c r="Y16"/>
  <c r="Z16"/>
  <c r="AA16"/>
  <c r="AB16"/>
  <c r="D113" i="18"/>
  <c r="D65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D113" i="16"/>
  <c r="D65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D113" i="17"/>
  <c r="D65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D113" i="10"/>
  <c r="D65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R11" i="21"/>
  <c r="R11" i="20"/>
  <c r="A14" l="1"/>
  <c r="A94"/>
  <c r="A174"/>
  <c r="A14" i="21"/>
  <c r="A94"/>
  <c r="C28" i="20"/>
  <c r="C44" s="1"/>
  <c r="C60" s="1"/>
  <c r="C76" s="1"/>
  <c r="C92" s="1"/>
  <c r="C13"/>
  <c r="C107"/>
  <c r="C123" s="1"/>
  <c r="C139" s="1"/>
  <c r="C155" s="1"/>
  <c r="C171" s="1"/>
  <c r="R171" s="1"/>
  <c r="R91"/>
  <c r="M152"/>
  <c r="L152"/>
  <c r="J152" s="1"/>
  <c r="Z138"/>
  <c r="M122"/>
  <c r="L122"/>
  <c r="J122" s="1"/>
  <c r="Z108"/>
  <c r="Z93"/>
  <c r="M92"/>
  <c r="L92"/>
  <c r="J92" s="1"/>
  <c r="Z123"/>
  <c r="M107"/>
  <c r="L107"/>
  <c r="J107" s="1"/>
  <c r="Z153"/>
  <c r="M137"/>
  <c r="L137"/>
  <c r="J137" s="1"/>
  <c r="C28" i="21"/>
  <c r="C44" s="1"/>
  <c r="C60" s="1"/>
  <c r="C76" s="1"/>
  <c r="C92" s="1"/>
  <c r="C13"/>
  <c r="C107"/>
  <c r="C123" s="1"/>
  <c r="C139" s="1"/>
  <c r="C155" s="1"/>
  <c r="C171" s="1"/>
  <c r="R171" s="1"/>
  <c r="R91"/>
  <c r="A174"/>
  <c r="A17" i="15"/>
  <c r="C16"/>
  <c r="A33"/>
  <c r="C32"/>
  <c r="A49"/>
  <c r="C48"/>
  <c r="A20" i="10"/>
  <c r="A68"/>
  <c r="A116"/>
  <c r="AJ166"/>
  <c r="A168"/>
  <c r="D167"/>
  <c r="AJ182"/>
  <c r="A184"/>
  <c r="D183"/>
  <c r="AJ198"/>
  <c r="A200"/>
  <c r="D199"/>
  <c r="A20" i="17"/>
  <c r="A68"/>
  <c r="A116"/>
  <c r="AE166"/>
  <c r="A168"/>
  <c r="D167"/>
  <c r="AE182"/>
  <c r="A184"/>
  <c r="D183"/>
  <c r="AE198"/>
  <c r="A200"/>
  <c r="D199"/>
  <c r="A20" i="16"/>
  <c r="A68"/>
  <c r="A116"/>
  <c r="M152" i="21"/>
  <c r="L152"/>
  <c r="J152" s="1"/>
  <c r="Z138"/>
  <c r="M122"/>
  <c r="L122"/>
  <c r="J122" s="1"/>
  <c r="Z108"/>
  <c r="Z93"/>
  <c r="M92"/>
  <c r="L92"/>
  <c r="J92" s="1"/>
  <c r="Z123"/>
  <c r="M107"/>
  <c r="L107"/>
  <c r="J107" s="1"/>
  <c r="Z153"/>
  <c r="M137"/>
  <c r="L137"/>
  <c r="J137" s="1"/>
  <c r="AJ166" i="16"/>
  <c r="A168"/>
  <c r="D167"/>
  <c r="AJ182"/>
  <c r="A184"/>
  <c r="D183"/>
  <c r="AJ198"/>
  <c r="A200"/>
  <c r="D199"/>
  <c r="A20" i="18"/>
  <c r="A68"/>
  <c r="A116"/>
  <c r="AE166"/>
  <c r="A168"/>
  <c r="D167"/>
  <c r="AE182"/>
  <c r="A184"/>
  <c r="D183"/>
  <c r="AE198"/>
  <c r="A200"/>
  <c r="D199"/>
  <c r="A19" i="4"/>
  <c r="A67"/>
  <c r="A115"/>
  <c r="A19" i="7"/>
  <c r="A67"/>
  <c r="A115"/>
  <c r="C34" i="10"/>
  <c r="C50" s="1"/>
  <c r="C19"/>
  <c r="C82"/>
  <c r="C98" s="1"/>
  <c r="C67"/>
  <c r="C130"/>
  <c r="C146" s="1"/>
  <c r="C115"/>
  <c r="C34" i="17"/>
  <c r="C50" s="1"/>
  <c r="C19"/>
  <c r="C82"/>
  <c r="C98" s="1"/>
  <c r="C67"/>
  <c r="C130"/>
  <c r="C146" s="1"/>
  <c r="C115"/>
  <c r="C34" i="16"/>
  <c r="C50" s="1"/>
  <c r="C19"/>
  <c r="C82"/>
  <c r="C98" s="1"/>
  <c r="C67"/>
  <c r="C130"/>
  <c r="C146" s="1"/>
  <c r="C115"/>
  <c r="C34" i="18"/>
  <c r="C50" s="1"/>
  <c r="C19"/>
  <c r="C82"/>
  <c r="C98" s="1"/>
  <c r="C67"/>
  <c r="C130"/>
  <c r="C146" s="1"/>
  <c r="C115"/>
  <c r="AG47" i="4"/>
  <c r="AF47"/>
  <c r="AE47"/>
  <c r="AD47"/>
  <c r="AC47"/>
  <c r="C33"/>
  <c r="C18"/>
  <c r="AG17"/>
  <c r="AF17"/>
  <c r="AE17"/>
  <c r="AD17"/>
  <c r="AC17"/>
  <c r="C48"/>
  <c r="AG32"/>
  <c r="AF32"/>
  <c r="AE32"/>
  <c r="AD32"/>
  <c r="AC32"/>
  <c r="AG95"/>
  <c r="AF95"/>
  <c r="AE95"/>
  <c r="AD95"/>
  <c r="AC95"/>
  <c r="C81"/>
  <c r="C66"/>
  <c r="AG65"/>
  <c r="AF65"/>
  <c r="AE65"/>
  <c r="AD65"/>
  <c r="AC65"/>
  <c r="C96"/>
  <c r="AG80"/>
  <c r="AF80"/>
  <c r="AE80"/>
  <c r="AD80"/>
  <c r="AC80"/>
  <c r="AG143"/>
  <c r="AF143"/>
  <c r="AE143"/>
  <c r="AD143"/>
  <c r="AC143"/>
  <c r="C129"/>
  <c r="C114"/>
  <c r="AG113"/>
  <c r="AF113"/>
  <c r="AE113"/>
  <c r="AD113"/>
  <c r="AC113"/>
  <c r="C144"/>
  <c r="AG128"/>
  <c r="AF128"/>
  <c r="AE128"/>
  <c r="AD128"/>
  <c r="AC128"/>
  <c r="AG47" i="7"/>
  <c r="AF47"/>
  <c r="AE47"/>
  <c r="AD47"/>
  <c r="AC47"/>
  <c r="C33"/>
  <c r="C18"/>
  <c r="AG17"/>
  <c r="AF17"/>
  <c r="AE17"/>
  <c r="AD17"/>
  <c r="AC17"/>
  <c r="C48"/>
  <c r="AG32"/>
  <c r="AF32"/>
  <c r="AE32"/>
  <c r="AD32"/>
  <c r="AC32"/>
  <c r="AG95"/>
  <c r="AF95"/>
  <c r="AE95"/>
  <c r="AD95"/>
  <c r="AC95"/>
  <c r="C81"/>
  <c r="C66"/>
  <c r="AG65"/>
  <c r="AF65"/>
  <c r="AE65"/>
  <c r="AD65"/>
  <c r="AC65"/>
  <c r="C96"/>
  <c r="AG80"/>
  <c r="AF80"/>
  <c r="AE80"/>
  <c r="AD80"/>
  <c r="AC80"/>
  <c r="AG143"/>
  <c r="AF143"/>
  <c r="AE143"/>
  <c r="AD143"/>
  <c r="AC143"/>
  <c r="C129"/>
  <c r="C114"/>
  <c r="AG113"/>
  <c r="AF113"/>
  <c r="AE113"/>
  <c r="AD113"/>
  <c r="AC113"/>
  <c r="C144"/>
  <c r="AG128"/>
  <c r="AF128"/>
  <c r="AE128"/>
  <c r="AD128"/>
  <c r="AC128"/>
  <c r="BM160" i="8"/>
  <c r="BN155"/>
  <c r="CF160"/>
  <c r="CG155"/>
  <c r="CY160"/>
  <c r="CZ155"/>
  <c r="DR160"/>
  <c r="DS155"/>
  <c r="EJ160"/>
  <c r="EK155"/>
  <c r="FB160"/>
  <c r="FC155"/>
  <c r="AJ17" i="17"/>
  <c r="AI17"/>
  <c r="AH17"/>
  <c r="AG17"/>
  <c r="AF17"/>
  <c r="AJ17" i="18"/>
  <c r="AI17"/>
  <c r="AH17"/>
  <c r="AG17"/>
  <c r="AF17"/>
  <c r="FC160" i="8" l="1"/>
  <c r="FD155"/>
  <c r="EK160"/>
  <c r="EL155"/>
  <c r="DS160"/>
  <c r="DT155"/>
  <c r="CZ160"/>
  <c r="DA155"/>
  <c r="CG160"/>
  <c r="CH155"/>
  <c r="BN160"/>
  <c r="BO155"/>
  <c r="AG144" i="7"/>
  <c r="AF144"/>
  <c r="AE144"/>
  <c r="AD144"/>
  <c r="AC144"/>
  <c r="C130"/>
  <c r="C115"/>
  <c r="AG114"/>
  <c r="AF114"/>
  <c r="AE114"/>
  <c r="AD114"/>
  <c r="AC114"/>
  <c r="C145"/>
  <c r="AG129"/>
  <c r="AF129"/>
  <c r="AE129"/>
  <c r="AD129"/>
  <c r="AC129"/>
  <c r="AG96"/>
  <c r="AF96"/>
  <c r="AE96"/>
  <c r="AD96"/>
  <c r="AC96"/>
  <c r="C82"/>
  <c r="C67"/>
  <c r="AG66"/>
  <c r="AF66"/>
  <c r="AE66"/>
  <c r="AD66"/>
  <c r="AC66"/>
  <c r="C97"/>
  <c r="AG81"/>
  <c r="AF81"/>
  <c r="AE81"/>
  <c r="AD81"/>
  <c r="AC81"/>
  <c r="AG48"/>
  <c r="AF48"/>
  <c r="AE48"/>
  <c r="AD48"/>
  <c r="AC48"/>
  <c r="C34"/>
  <c r="C19"/>
  <c r="AG18"/>
  <c r="AF18"/>
  <c r="AE18"/>
  <c r="AD18"/>
  <c r="AC18"/>
  <c r="C49"/>
  <c r="AG33"/>
  <c r="AF33"/>
  <c r="AE33"/>
  <c r="AD33"/>
  <c r="AC33"/>
  <c r="AG144" i="4"/>
  <c r="AF144"/>
  <c r="AE144"/>
  <c r="AD144"/>
  <c r="AC144"/>
  <c r="C130"/>
  <c r="C115"/>
  <c r="AG114"/>
  <c r="AF114"/>
  <c r="AE114"/>
  <c r="AD114"/>
  <c r="AC114"/>
  <c r="C145"/>
  <c r="AG129"/>
  <c r="AF129"/>
  <c r="AE129"/>
  <c r="AD129"/>
  <c r="AC129"/>
  <c r="AG96"/>
  <c r="AF96"/>
  <c r="AE96"/>
  <c r="AD96"/>
  <c r="AC96"/>
  <c r="C82"/>
  <c r="C67"/>
  <c r="AG66"/>
  <c r="AF66"/>
  <c r="AE66"/>
  <c r="AD66"/>
  <c r="AC66"/>
  <c r="C97"/>
  <c r="AG81"/>
  <c r="AF81"/>
  <c r="AE81"/>
  <c r="AD81"/>
  <c r="AC81"/>
  <c r="AG48"/>
  <c r="AF48"/>
  <c r="AE48"/>
  <c r="AD48"/>
  <c r="AC48"/>
  <c r="C34"/>
  <c r="C19"/>
  <c r="AG18"/>
  <c r="AF18"/>
  <c r="AE18"/>
  <c r="AD18"/>
  <c r="AC18"/>
  <c r="C49"/>
  <c r="AG33"/>
  <c r="AF33"/>
  <c r="AE33"/>
  <c r="AD33"/>
  <c r="AC33"/>
  <c r="C131" i="18"/>
  <c r="C147" s="1"/>
  <c r="C116"/>
  <c r="C83"/>
  <c r="C99" s="1"/>
  <c r="C68"/>
  <c r="C35"/>
  <c r="C51" s="1"/>
  <c r="C20"/>
  <c r="C131" i="16"/>
  <c r="C147" s="1"/>
  <c r="C116"/>
  <c r="C83"/>
  <c r="C99" s="1"/>
  <c r="C68"/>
  <c r="C35"/>
  <c r="C51" s="1"/>
  <c r="C20"/>
  <c r="C131" i="17"/>
  <c r="C147" s="1"/>
  <c r="C116"/>
  <c r="C83"/>
  <c r="C99" s="1"/>
  <c r="C68"/>
  <c r="C35"/>
  <c r="C51" s="1"/>
  <c r="C20"/>
  <c r="C131" i="10"/>
  <c r="C147" s="1"/>
  <c r="C116"/>
  <c r="C83"/>
  <c r="C99" s="1"/>
  <c r="C68"/>
  <c r="C35"/>
  <c r="C51" s="1"/>
  <c r="C20"/>
  <c r="A116" i="7"/>
  <c r="AB115"/>
  <c r="AA115"/>
  <c r="Z115"/>
  <c r="Y115"/>
  <c r="X115"/>
  <c r="W115"/>
  <c r="V115"/>
  <c r="U115"/>
  <c r="T115"/>
  <c r="S115"/>
  <c r="Q115"/>
  <c r="P115"/>
  <c r="O115"/>
  <c r="N115"/>
  <c r="M115"/>
  <c r="L115"/>
  <c r="K115"/>
  <c r="J115"/>
  <c r="I115"/>
  <c r="H115"/>
  <c r="G115"/>
  <c r="F115"/>
  <c r="E115"/>
  <c r="D115"/>
  <c r="A68"/>
  <c r="AB67"/>
  <c r="AA67"/>
  <c r="Z67"/>
  <c r="Y67"/>
  <c r="X67"/>
  <c r="W67"/>
  <c r="V67"/>
  <c r="U67"/>
  <c r="T67"/>
  <c r="S67"/>
  <c r="Q67"/>
  <c r="P67"/>
  <c r="O67"/>
  <c r="N67"/>
  <c r="M67"/>
  <c r="L67"/>
  <c r="K67"/>
  <c r="J67"/>
  <c r="I67"/>
  <c r="H67"/>
  <c r="G67"/>
  <c r="F67"/>
  <c r="E67"/>
  <c r="D67"/>
  <c r="A20"/>
  <c r="AB19"/>
  <c r="AA19"/>
  <c r="Z19"/>
  <c r="Y19"/>
  <c r="X19"/>
  <c r="W19"/>
  <c r="V19"/>
  <c r="U19"/>
  <c r="T19"/>
  <c r="S19"/>
  <c r="Q19"/>
  <c r="P19"/>
  <c r="O19"/>
  <c r="N19"/>
  <c r="M19"/>
  <c r="L19"/>
  <c r="K19"/>
  <c r="J19"/>
  <c r="I19"/>
  <c r="H19"/>
  <c r="G19"/>
  <c r="F19"/>
  <c r="E19"/>
  <c r="D19"/>
  <c r="A116" i="4"/>
  <c r="AB115"/>
  <c r="AA115"/>
  <c r="Z115"/>
  <c r="Y115"/>
  <c r="X115"/>
  <c r="W115"/>
  <c r="V115"/>
  <c r="U115"/>
  <c r="T115"/>
  <c r="S115"/>
  <c r="Q115"/>
  <c r="P115"/>
  <c r="O115"/>
  <c r="N115"/>
  <c r="M115"/>
  <c r="L115"/>
  <c r="K115"/>
  <c r="J115"/>
  <c r="I115"/>
  <c r="H115"/>
  <c r="G115"/>
  <c r="F115"/>
  <c r="E115"/>
  <c r="D115"/>
  <c r="A68"/>
  <c r="AB67"/>
  <c r="AA67"/>
  <c r="Z67"/>
  <c r="Y67"/>
  <c r="X67"/>
  <c r="W67"/>
  <c r="V67"/>
  <c r="U67"/>
  <c r="T67"/>
  <c r="S67"/>
  <c r="Q67"/>
  <c r="P67"/>
  <c r="O67"/>
  <c r="N67"/>
  <c r="M67"/>
  <c r="L67"/>
  <c r="K67"/>
  <c r="J67"/>
  <c r="I67"/>
  <c r="H67"/>
  <c r="G67"/>
  <c r="F67"/>
  <c r="E67"/>
  <c r="D67"/>
  <c r="A20"/>
  <c r="AB19"/>
  <c r="AA19"/>
  <c r="Z19"/>
  <c r="Y19"/>
  <c r="X19"/>
  <c r="W19"/>
  <c r="V19"/>
  <c r="U19"/>
  <c r="T19"/>
  <c r="S19"/>
  <c r="Q19"/>
  <c r="P19"/>
  <c r="O19"/>
  <c r="N19"/>
  <c r="M19"/>
  <c r="L19"/>
  <c r="K19"/>
  <c r="J19"/>
  <c r="I19"/>
  <c r="H19"/>
  <c r="G19"/>
  <c r="F19"/>
  <c r="E19"/>
  <c r="D19"/>
  <c r="AE199" i="18"/>
  <c r="A201"/>
  <c r="D200"/>
  <c r="AE183"/>
  <c r="A185"/>
  <c r="D184"/>
  <c r="AE167"/>
  <c r="A169"/>
  <c r="D168"/>
  <c r="A117"/>
  <c r="D116"/>
  <c r="A69"/>
  <c r="D68"/>
  <c r="A21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AJ20" s="1"/>
  <c r="H20"/>
  <c r="AI20" s="1"/>
  <c r="G20"/>
  <c r="AH20" s="1"/>
  <c r="F20"/>
  <c r="AG20" s="1"/>
  <c r="E20"/>
  <c r="AF20" s="1"/>
  <c r="D20"/>
  <c r="AJ199" i="16"/>
  <c r="A201"/>
  <c r="D200"/>
  <c r="AJ183"/>
  <c r="A185"/>
  <c r="D184"/>
  <c r="AJ167"/>
  <c r="A169"/>
  <c r="D168"/>
  <c r="M153" i="21"/>
  <c r="L153"/>
  <c r="J153" s="1"/>
  <c r="Z139"/>
  <c r="M123"/>
  <c r="L123"/>
  <c r="J123" s="1"/>
  <c r="Z109"/>
  <c r="Z94"/>
  <c r="M93"/>
  <c r="L93"/>
  <c r="J93" s="1"/>
  <c r="Z124"/>
  <c r="M108"/>
  <c r="L108"/>
  <c r="J108" s="1"/>
  <c r="Z154"/>
  <c r="M138"/>
  <c r="L138"/>
  <c r="J138" s="1"/>
  <c r="A117" i="16"/>
  <c r="D116"/>
  <c r="A69"/>
  <c r="D68"/>
  <c r="A21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E199" i="17"/>
  <c r="A201"/>
  <c r="D200"/>
  <c r="AE183"/>
  <c r="A185"/>
  <c r="D184"/>
  <c r="AE167"/>
  <c r="A169"/>
  <c r="D168"/>
  <c r="A117"/>
  <c r="D116"/>
  <c r="A69"/>
  <c r="D68"/>
  <c r="A21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AJ20" s="1"/>
  <c r="H20"/>
  <c r="AI20" s="1"/>
  <c r="G20"/>
  <c r="AH20" s="1"/>
  <c r="F20"/>
  <c r="AG20" s="1"/>
  <c r="E20"/>
  <c r="AF20" s="1"/>
  <c r="D20"/>
  <c r="AJ199" i="10"/>
  <c r="A201"/>
  <c r="D200"/>
  <c r="AJ183"/>
  <c r="A185"/>
  <c r="D184"/>
  <c r="AJ167"/>
  <c r="A169"/>
  <c r="D168"/>
  <c r="A117"/>
  <c r="D116"/>
  <c r="A69"/>
  <c r="D68"/>
  <c r="A21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50" i="15"/>
  <c r="C49"/>
  <c r="A34"/>
  <c r="C33"/>
  <c r="A18"/>
  <c r="C17"/>
  <c r="A175" i="21"/>
  <c r="C29"/>
  <c r="C45" s="1"/>
  <c r="C61" s="1"/>
  <c r="C77" s="1"/>
  <c r="C93" s="1"/>
  <c r="C14"/>
  <c r="C108"/>
  <c r="C124" s="1"/>
  <c r="C140" s="1"/>
  <c r="C156" s="1"/>
  <c r="C172" s="1"/>
  <c r="R172" s="1"/>
  <c r="R92"/>
  <c r="M153" i="20"/>
  <c r="L153"/>
  <c r="J153" s="1"/>
  <c r="Z139"/>
  <c r="M123"/>
  <c r="L123"/>
  <c r="J123" s="1"/>
  <c r="Z109"/>
  <c r="Z94"/>
  <c r="M93"/>
  <c r="L93"/>
  <c r="J93" s="1"/>
  <c r="Z124"/>
  <c r="M108"/>
  <c r="L108"/>
  <c r="J108" s="1"/>
  <c r="Z154"/>
  <c r="M138"/>
  <c r="L138"/>
  <c r="J138" s="1"/>
  <c r="C29"/>
  <c r="C45" s="1"/>
  <c r="C61" s="1"/>
  <c r="C77" s="1"/>
  <c r="C93" s="1"/>
  <c r="C14"/>
  <c r="C108"/>
  <c r="C124" s="1"/>
  <c r="C140" s="1"/>
  <c r="C156" s="1"/>
  <c r="C172" s="1"/>
  <c r="R172" s="1"/>
  <c r="R92"/>
  <c r="A95" i="21"/>
  <c r="A15"/>
  <c r="R14"/>
  <c r="A175" i="20"/>
  <c r="A95"/>
  <c r="A15"/>
  <c r="R14"/>
  <c r="D114" i="7"/>
  <c r="E114"/>
  <c r="F114"/>
  <c r="G114"/>
  <c r="H114"/>
  <c r="I114"/>
  <c r="J114"/>
  <c r="K114"/>
  <c r="L114"/>
  <c r="M114"/>
  <c r="N114"/>
  <c r="O114"/>
  <c r="P114"/>
  <c r="Q114"/>
  <c r="S114"/>
  <c r="T114"/>
  <c r="U114"/>
  <c r="V114"/>
  <c r="W114"/>
  <c r="X114"/>
  <c r="Y114"/>
  <c r="Z114"/>
  <c r="AA114"/>
  <c r="AB114"/>
  <c r="D66"/>
  <c r="E66"/>
  <c r="F66"/>
  <c r="G66"/>
  <c r="H66"/>
  <c r="I66"/>
  <c r="J66"/>
  <c r="K66"/>
  <c r="L66"/>
  <c r="M66"/>
  <c r="N66"/>
  <c r="O66"/>
  <c r="P66"/>
  <c r="Q66"/>
  <c r="S66"/>
  <c r="T66"/>
  <c r="U66"/>
  <c r="V66"/>
  <c r="W66"/>
  <c r="X66"/>
  <c r="Y66"/>
  <c r="Z66"/>
  <c r="AA66"/>
  <c r="AB66"/>
  <c r="D18"/>
  <c r="E18"/>
  <c r="F18"/>
  <c r="G18"/>
  <c r="H18"/>
  <c r="I18"/>
  <c r="J18"/>
  <c r="K18"/>
  <c r="L18"/>
  <c r="M18"/>
  <c r="N18"/>
  <c r="O18"/>
  <c r="P18"/>
  <c r="Q18"/>
  <c r="S18"/>
  <c r="T18"/>
  <c r="U18"/>
  <c r="V18"/>
  <c r="W18"/>
  <c r="X18"/>
  <c r="Y18"/>
  <c r="Z18"/>
  <c r="AA18"/>
  <c r="AB18"/>
  <c r="D114" i="4"/>
  <c r="E114"/>
  <c r="F114"/>
  <c r="G114"/>
  <c r="H114"/>
  <c r="I114"/>
  <c r="J114"/>
  <c r="K114"/>
  <c r="L114"/>
  <c r="M114"/>
  <c r="N114"/>
  <c r="O114"/>
  <c r="P114"/>
  <c r="Q114"/>
  <c r="S114"/>
  <c r="T114"/>
  <c r="U114"/>
  <c r="V114"/>
  <c r="W114"/>
  <c r="X114"/>
  <c r="Y114"/>
  <c r="Z114"/>
  <c r="AA114"/>
  <c r="AB114"/>
  <c r="D66"/>
  <c r="E66"/>
  <c r="F66"/>
  <c r="G66"/>
  <c r="H66"/>
  <c r="I66"/>
  <c r="J66"/>
  <c r="K66"/>
  <c r="L66"/>
  <c r="M66"/>
  <c r="N66"/>
  <c r="O66"/>
  <c r="P66"/>
  <c r="Q66"/>
  <c r="S66"/>
  <c r="T66"/>
  <c r="U66"/>
  <c r="V66"/>
  <c r="W66"/>
  <c r="X66"/>
  <c r="Y66"/>
  <c r="Z66"/>
  <c r="AA66"/>
  <c r="AB66"/>
  <c r="D18"/>
  <c r="E18"/>
  <c r="F18"/>
  <c r="G18"/>
  <c r="H18"/>
  <c r="I18"/>
  <c r="J18"/>
  <c r="K18"/>
  <c r="L18"/>
  <c r="M18"/>
  <c r="N18"/>
  <c r="O18"/>
  <c r="P18"/>
  <c r="Q18"/>
  <c r="S18"/>
  <c r="T18"/>
  <c r="U18"/>
  <c r="V18"/>
  <c r="W18"/>
  <c r="X18"/>
  <c r="Y18"/>
  <c r="Z18"/>
  <c r="AA18"/>
  <c r="AB18"/>
  <c r="D115" i="18"/>
  <c r="D67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D115" i="16"/>
  <c r="D67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D115" i="17"/>
  <c r="D67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D115" i="10"/>
  <c r="D67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R13" i="21"/>
  <c r="R13" i="20"/>
  <c r="A16" l="1"/>
  <c r="A96"/>
  <c r="A176"/>
  <c r="A16" i="21"/>
  <c r="A96"/>
  <c r="C30" i="20"/>
  <c r="C46" s="1"/>
  <c r="C62" s="1"/>
  <c r="C78" s="1"/>
  <c r="C94" s="1"/>
  <c r="C15"/>
  <c r="C109"/>
  <c r="C125" s="1"/>
  <c r="C141" s="1"/>
  <c r="C157" s="1"/>
  <c r="C173" s="1"/>
  <c r="R173" s="1"/>
  <c r="R93"/>
  <c r="M154"/>
  <c r="L154"/>
  <c r="J154" s="1"/>
  <c r="Z140"/>
  <c r="M124"/>
  <c r="L124"/>
  <c r="J124" s="1"/>
  <c r="Z110"/>
  <c r="Z95"/>
  <c r="M94"/>
  <c r="L94"/>
  <c r="J94" s="1"/>
  <c r="Z125"/>
  <c r="M109"/>
  <c r="L109"/>
  <c r="J109" s="1"/>
  <c r="Z155"/>
  <c r="M139"/>
  <c r="L139"/>
  <c r="J139" s="1"/>
  <c r="C30" i="21"/>
  <c r="C46" s="1"/>
  <c r="C62" s="1"/>
  <c r="C78" s="1"/>
  <c r="C94" s="1"/>
  <c r="C15"/>
  <c r="C109"/>
  <c r="C125" s="1"/>
  <c r="C141" s="1"/>
  <c r="C157" s="1"/>
  <c r="C173" s="1"/>
  <c r="R173" s="1"/>
  <c r="R93"/>
  <c r="A176"/>
  <c r="A19" i="15"/>
  <c r="C18"/>
  <c r="A35"/>
  <c r="C34"/>
  <c r="A51"/>
  <c r="C50"/>
  <c r="A22" i="10"/>
  <c r="A70"/>
  <c r="A118"/>
  <c r="AJ168"/>
  <c r="A170"/>
  <c r="D169"/>
  <c r="AJ184"/>
  <c r="A186"/>
  <c r="D185"/>
  <c r="AJ200"/>
  <c r="A202"/>
  <c r="D201"/>
  <c r="A22" i="17"/>
  <c r="A70"/>
  <c r="A118"/>
  <c r="AE168"/>
  <c r="A170"/>
  <c r="D169"/>
  <c r="AE184"/>
  <c r="A186"/>
  <c r="D185"/>
  <c r="AE200"/>
  <c r="A202"/>
  <c r="D201"/>
  <c r="A22" i="16"/>
  <c r="A70"/>
  <c r="A118"/>
  <c r="M154" i="21"/>
  <c r="L154"/>
  <c r="J154" s="1"/>
  <c r="Z140"/>
  <c r="M124"/>
  <c r="L124"/>
  <c r="J124" s="1"/>
  <c r="Z110"/>
  <c r="Z95"/>
  <c r="M94"/>
  <c r="L94"/>
  <c r="J94" s="1"/>
  <c r="Z125"/>
  <c r="M109"/>
  <c r="L109"/>
  <c r="J109" s="1"/>
  <c r="Z155"/>
  <c r="M139"/>
  <c r="L139"/>
  <c r="J139" s="1"/>
  <c r="AJ168" i="16"/>
  <c r="A170"/>
  <c r="D169"/>
  <c r="AJ184"/>
  <c r="A186"/>
  <c r="D185"/>
  <c r="AJ200"/>
  <c r="A202"/>
  <c r="D201"/>
  <c r="A22" i="18"/>
  <c r="A70"/>
  <c r="A118"/>
  <c r="AE168"/>
  <c r="A170"/>
  <c r="D169"/>
  <c r="AE184"/>
  <c r="A186"/>
  <c r="D185"/>
  <c r="AE200"/>
  <c r="A202"/>
  <c r="D201"/>
  <c r="A21" i="4"/>
  <c r="A69"/>
  <c r="A117"/>
  <c r="A21" i="7"/>
  <c r="A69"/>
  <c r="A117"/>
  <c r="C36" i="10"/>
  <c r="C52" s="1"/>
  <c r="C21"/>
  <c r="C84"/>
  <c r="C100" s="1"/>
  <c r="C69"/>
  <c r="C132"/>
  <c r="C148" s="1"/>
  <c r="C117"/>
  <c r="C36" i="17"/>
  <c r="C52" s="1"/>
  <c r="C21"/>
  <c r="C84"/>
  <c r="C100" s="1"/>
  <c r="C69"/>
  <c r="C132"/>
  <c r="C148" s="1"/>
  <c r="C117"/>
  <c r="C36" i="16"/>
  <c r="C52" s="1"/>
  <c r="C21"/>
  <c r="C84"/>
  <c r="C100" s="1"/>
  <c r="C69"/>
  <c r="C132"/>
  <c r="C148" s="1"/>
  <c r="C117"/>
  <c r="C36" i="18"/>
  <c r="C52" s="1"/>
  <c r="C21"/>
  <c r="C84"/>
  <c r="C100" s="1"/>
  <c r="C69"/>
  <c r="C132"/>
  <c r="C148" s="1"/>
  <c r="C117"/>
  <c r="AG49" i="4"/>
  <c r="AF49"/>
  <c r="AE49"/>
  <c r="AD49"/>
  <c r="AC49"/>
  <c r="C35"/>
  <c r="C20"/>
  <c r="AG19"/>
  <c r="AF19"/>
  <c r="AE19"/>
  <c r="AD19"/>
  <c r="AC19"/>
  <c r="C50"/>
  <c r="AG34"/>
  <c r="AF34"/>
  <c r="AE34"/>
  <c r="AD34"/>
  <c r="AC34"/>
  <c r="AG97"/>
  <c r="AF97"/>
  <c r="AE97"/>
  <c r="AD97"/>
  <c r="AC97"/>
  <c r="C83"/>
  <c r="C68"/>
  <c r="AG67"/>
  <c r="AF67"/>
  <c r="AE67"/>
  <c r="AD67"/>
  <c r="AC67"/>
  <c r="C98"/>
  <c r="AG82"/>
  <c r="AF82"/>
  <c r="AE82"/>
  <c r="AD82"/>
  <c r="AC82"/>
  <c r="AG145"/>
  <c r="AF145"/>
  <c r="AE145"/>
  <c r="AD145"/>
  <c r="AC145"/>
  <c r="C131"/>
  <c r="C116"/>
  <c r="AG115"/>
  <c r="AF115"/>
  <c r="AE115"/>
  <c r="AD115"/>
  <c r="AC115"/>
  <c r="C146"/>
  <c r="AG130"/>
  <c r="AF130"/>
  <c r="AE130"/>
  <c r="AD130"/>
  <c r="AC130"/>
  <c r="AG49" i="7"/>
  <c r="AF49"/>
  <c r="AE49"/>
  <c r="AD49"/>
  <c r="AC49"/>
  <c r="C35"/>
  <c r="C20"/>
  <c r="AG19"/>
  <c r="AF19"/>
  <c r="AE19"/>
  <c r="AD19"/>
  <c r="AC19"/>
  <c r="C50"/>
  <c r="AG34"/>
  <c r="AF34"/>
  <c r="AE34"/>
  <c r="AD34"/>
  <c r="AC34"/>
  <c r="AG97"/>
  <c r="AF97"/>
  <c r="AE97"/>
  <c r="AD97"/>
  <c r="AC97"/>
  <c r="C83"/>
  <c r="C68"/>
  <c r="AG67"/>
  <c r="AF67"/>
  <c r="AE67"/>
  <c r="AD67"/>
  <c r="AC67"/>
  <c r="C98"/>
  <c r="AG82"/>
  <c r="AF82"/>
  <c r="AE82"/>
  <c r="AD82"/>
  <c r="AC82"/>
  <c r="AG145"/>
  <c r="AF145"/>
  <c r="AE145"/>
  <c r="AD145"/>
  <c r="AC145"/>
  <c r="C131"/>
  <c r="C116"/>
  <c r="AG115"/>
  <c r="AF115"/>
  <c r="AE115"/>
  <c r="AD115"/>
  <c r="AC115"/>
  <c r="C146"/>
  <c r="AG130"/>
  <c r="AF130"/>
  <c r="AE130"/>
  <c r="AD130"/>
  <c r="AC130"/>
  <c r="BO160" i="8"/>
  <c r="BP155"/>
  <c r="CH160"/>
  <c r="CI155"/>
  <c r="DA160"/>
  <c r="DB155"/>
  <c r="DT160"/>
  <c r="DU155"/>
  <c r="EL160"/>
  <c r="EM155"/>
  <c r="FD160"/>
  <c r="FE155"/>
  <c r="AJ19" i="17"/>
  <c r="AI19"/>
  <c r="AH19"/>
  <c r="AG19"/>
  <c r="AF19"/>
  <c r="AJ19" i="18"/>
  <c r="AI19"/>
  <c r="AH19"/>
  <c r="AG19"/>
  <c r="AF19"/>
  <c r="FE160" i="8" l="1"/>
  <c r="FF155"/>
  <c r="EM160"/>
  <c r="EN155"/>
  <c r="DU160"/>
  <c r="DV155"/>
  <c r="DB160"/>
  <c r="DC155"/>
  <c r="CI160"/>
  <c r="CJ155"/>
  <c r="BP160"/>
  <c r="BQ155"/>
  <c r="AG146" i="7"/>
  <c r="AF146"/>
  <c r="AE146"/>
  <c r="AD146"/>
  <c r="AC146"/>
  <c r="C132"/>
  <c r="C117"/>
  <c r="AG116"/>
  <c r="AF116"/>
  <c r="AE116"/>
  <c r="AD116"/>
  <c r="AC116"/>
  <c r="C147"/>
  <c r="AG131"/>
  <c r="AF131"/>
  <c r="AE131"/>
  <c r="AD131"/>
  <c r="AC131"/>
  <c r="AG98"/>
  <c r="AF98"/>
  <c r="AE98"/>
  <c r="AD98"/>
  <c r="AC98"/>
  <c r="C84"/>
  <c r="C69"/>
  <c r="AG68"/>
  <c r="AF68"/>
  <c r="AE68"/>
  <c r="AD68"/>
  <c r="AC68"/>
  <c r="C99"/>
  <c r="AG83"/>
  <c r="AF83"/>
  <c r="AE83"/>
  <c r="AD83"/>
  <c r="AC83"/>
  <c r="AG50"/>
  <c r="AF50"/>
  <c r="AE50"/>
  <c r="AD50"/>
  <c r="AC50"/>
  <c r="C36"/>
  <c r="C21"/>
  <c r="AG20"/>
  <c r="AF20"/>
  <c r="AE20"/>
  <c r="AD20"/>
  <c r="AC20"/>
  <c r="C51"/>
  <c r="AG35"/>
  <c r="AF35"/>
  <c r="AE35"/>
  <c r="AD35"/>
  <c r="AC35"/>
  <c r="AG146" i="4"/>
  <c r="AF146"/>
  <c r="AE146"/>
  <c r="AD146"/>
  <c r="AC146"/>
  <c r="C132"/>
  <c r="C117"/>
  <c r="AG116"/>
  <c r="AF116"/>
  <c r="AE116"/>
  <c r="AD116"/>
  <c r="AC116"/>
  <c r="C147"/>
  <c r="AG131"/>
  <c r="AF131"/>
  <c r="AE131"/>
  <c r="AD131"/>
  <c r="AC131"/>
  <c r="AG98"/>
  <c r="AF98"/>
  <c r="AE98"/>
  <c r="AD98"/>
  <c r="AC98"/>
  <c r="C84"/>
  <c r="C69"/>
  <c r="AG68"/>
  <c r="AF68"/>
  <c r="AE68"/>
  <c r="AD68"/>
  <c r="AC68"/>
  <c r="C99"/>
  <c r="AG83"/>
  <c r="AF83"/>
  <c r="AE83"/>
  <c r="AD83"/>
  <c r="AC83"/>
  <c r="AG50"/>
  <c r="AF50"/>
  <c r="AE50"/>
  <c r="AD50"/>
  <c r="AC50"/>
  <c r="C36"/>
  <c r="C21"/>
  <c r="AG20"/>
  <c r="AF20"/>
  <c r="AE20"/>
  <c r="AD20"/>
  <c r="AC20"/>
  <c r="C51"/>
  <c r="AG35"/>
  <c r="AF35"/>
  <c r="AE35"/>
  <c r="AD35"/>
  <c r="AC35"/>
  <c r="C133" i="18"/>
  <c r="C149" s="1"/>
  <c r="C118"/>
  <c r="C85"/>
  <c r="C101" s="1"/>
  <c r="C70"/>
  <c r="C37"/>
  <c r="C53" s="1"/>
  <c r="C22"/>
  <c r="C133" i="16"/>
  <c r="C149" s="1"/>
  <c r="C118"/>
  <c r="C85"/>
  <c r="C101" s="1"/>
  <c r="C70"/>
  <c r="C37"/>
  <c r="C53" s="1"/>
  <c r="C22"/>
  <c r="C133" i="17"/>
  <c r="C149" s="1"/>
  <c r="C118"/>
  <c r="C85"/>
  <c r="C101" s="1"/>
  <c r="C70"/>
  <c r="C37"/>
  <c r="C53" s="1"/>
  <c r="C22"/>
  <c r="C133" i="10"/>
  <c r="C149" s="1"/>
  <c r="C118"/>
  <c r="C85"/>
  <c r="C101" s="1"/>
  <c r="C70"/>
  <c r="C37"/>
  <c r="C53" s="1"/>
  <c r="C22"/>
  <c r="A118" i="7"/>
  <c r="AB117"/>
  <c r="AA117"/>
  <c r="Z117"/>
  <c r="Y117"/>
  <c r="X117"/>
  <c r="W117"/>
  <c r="V117"/>
  <c r="U117"/>
  <c r="T117"/>
  <c r="S117"/>
  <c r="Q117"/>
  <c r="P117"/>
  <c r="O117"/>
  <c r="N117"/>
  <c r="M117"/>
  <c r="L117"/>
  <c r="K117"/>
  <c r="J117"/>
  <c r="I117"/>
  <c r="H117"/>
  <c r="G117"/>
  <c r="F117"/>
  <c r="E117"/>
  <c r="D117"/>
  <c r="A70"/>
  <c r="AB69"/>
  <c r="AA69"/>
  <c r="Z69"/>
  <c r="Y69"/>
  <c r="X69"/>
  <c r="W69"/>
  <c r="V69"/>
  <c r="U69"/>
  <c r="T69"/>
  <c r="S69"/>
  <c r="Q69"/>
  <c r="P69"/>
  <c r="O69"/>
  <c r="N69"/>
  <c r="M69"/>
  <c r="L69"/>
  <c r="K69"/>
  <c r="J69"/>
  <c r="I69"/>
  <c r="H69"/>
  <c r="G69"/>
  <c r="F69"/>
  <c r="E69"/>
  <c r="D69"/>
  <c r="A22"/>
  <c r="AB21"/>
  <c r="AA21"/>
  <c r="Z21"/>
  <c r="Y21"/>
  <c r="X21"/>
  <c r="W21"/>
  <c r="V21"/>
  <c r="U21"/>
  <c r="T21"/>
  <c r="S21"/>
  <c r="Q21"/>
  <c r="P21"/>
  <c r="O21"/>
  <c r="N21"/>
  <c r="M21"/>
  <c r="L21"/>
  <c r="K21"/>
  <c r="J21"/>
  <c r="I21"/>
  <c r="H21"/>
  <c r="G21"/>
  <c r="F21"/>
  <c r="E21"/>
  <c r="D21"/>
  <c r="A118" i="4"/>
  <c r="AB117"/>
  <c r="AA117"/>
  <c r="Z117"/>
  <c r="Y117"/>
  <c r="X117"/>
  <c r="W117"/>
  <c r="V117"/>
  <c r="U117"/>
  <c r="T117"/>
  <c r="S117"/>
  <c r="Q117"/>
  <c r="P117"/>
  <c r="O117"/>
  <c r="N117"/>
  <c r="M117"/>
  <c r="L117"/>
  <c r="K117"/>
  <c r="J117"/>
  <c r="I117"/>
  <c r="H117"/>
  <c r="G117"/>
  <c r="F117"/>
  <c r="E117"/>
  <c r="D117"/>
  <c r="A70"/>
  <c r="AB69"/>
  <c r="AA69"/>
  <c r="Z69"/>
  <c r="Y69"/>
  <c r="X69"/>
  <c r="W69"/>
  <c r="V69"/>
  <c r="U69"/>
  <c r="T69"/>
  <c r="S69"/>
  <c r="Q69"/>
  <c r="P69"/>
  <c r="O69"/>
  <c r="N69"/>
  <c r="M69"/>
  <c r="L69"/>
  <c r="K69"/>
  <c r="J69"/>
  <c r="I69"/>
  <c r="H69"/>
  <c r="G69"/>
  <c r="F69"/>
  <c r="E69"/>
  <c r="D69"/>
  <c r="A22"/>
  <c r="AB21"/>
  <c r="AA21"/>
  <c r="Z21"/>
  <c r="Y21"/>
  <c r="X21"/>
  <c r="W21"/>
  <c r="V21"/>
  <c r="U21"/>
  <c r="T21"/>
  <c r="S21"/>
  <c r="Q21"/>
  <c r="P21"/>
  <c r="O21"/>
  <c r="N21"/>
  <c r="M21"/>
  <c r="L21"/>
  <c r="K21"/>
  <c r="J21"/>
  <c r="I21"/>
  <c r="H21"/>
  <c r="G21"/>
  <c r="F21"/>
  <c r="E21"/>
  <c r="D21"/>
  <c r="AE201" i="18"/>
  <c r="A203"/>
  <c r="D202"/>
  <c r="AE185"/>
  <c r="A187"/>
  <c r="D186"/>
  <c r="AE169"/>
  <c r="A171"/>
  <c r="D170"/>
  <c r="A119"/>
  <c r="D118"/>
  <c r="A71"/>
  <c r="D70"/>
  <c r="A23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AJ22" s="1"/>
  <c r="H22"/>
  <c r="AI22" s="1"/>
  <c r="G22"/>
  <c r="AH22" s="1"/>
  <c r="F22"/>
  <c r="AG22" s="1"/>
  <c r="E22"/>
  <c r="AF22" s="1"/>
  <c r="D22"/>
  <c r="AJ201" i="16"/>
  <c r="A203"/>
  <c r="D202"/>
  <c r="AJ185"/>
  <c r="A187"/>
  <c r="D186"/>
  <c r="AJ169"/>
  <c r="A171"/>
  <c r="D170"/>
  <c r="M155" i="21"/>
  <c r="L155"/>
  <c r="J155" s="1"/>
  <c r="Z141"/>
  <c r="M125"/>
  <c r="L125"/>
  <c r="J125" s="1"/>
  <c r="Z111"/>
  <c r="Z96"/>
  <c r="M95"/>
  <c r="L95"/>
  <c r="J95" s="1"/>
  <c r="Z126"/>
  <c r="M110"/>
  <c r="L110"/>
  <c r="J110" s="1"/>
  <c r="Z156"/>
  <c r="M140"/>
  <c r="L140"/>
  <c r="J140" s="1"/>
  <c r="A119" i="16"/>
  <c r="D118"/>
  <c r="A71"/>
  <c r="D70"/>
  <c r="A23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E201" i="17"/>
  <c r="A203"/>
  <c r="D202"/>
  <c r="AE185"/>
  <c r="A187"/>
  <c r="D186"/>
  <c r="AE169"/>
  <c r="A171"/>
  <c r="D170"/>
  <c r="A119"/>
  <c r="D118"/>
  <c r="A71"/>
  <c r="D70"/>
  <c r="A23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AJ22" s="1"/>
  <c r="H22"/>
  <c r="AI22" s="1"/>
  <c r="G22"/>
  <c r="AH22" s="1"/>
  <c r="F22"/>
  <c r="AG22" s="1"/>
  <c r="E22"/>
  <c r="AF22" s="1"/>
  <c r="D22"/>
  <c r="AJ201" i="10"/>
  <c r="A203"/>
  <c r="D202"/>
  <c r="AJ185"/>
  <c r="A187"/>
  <c r="D186"/>
  <c r="AJ169"/>
  <c r="A171"/>
  <c r="D170"/>
  <c r="A119"/>
  <c r="D118"/>
  <c r="A71"/>
  <c r="D70"/>
  <c r="A23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52" i="15"/>
  <c r="C51"/>
  <c r="A36"/>
  <c r="C35"/>
  <c r="A20"/>
  <c r="C19"/>
  <c r="A177" i="21"/>
  <c r="C31"/>
  <c r="C47" s="1"/>
  <c r="C63" s="1"/>
  <c r="C79" s="1"/>
  <c r="C95" s="1"/>
  <c r="C16"/>
  <c r="C110"/>
  <c r="C126" s="1"/>
  <c r="C142" s="1"/>
  <c r="C158" s="1"/>
  <c r="C174" s="1"/>
  <c r="R174" s="1"/>
  <c r="R94"/>
  <c r="M155" i="20"/>
  <c r="L155"/>
  <c r="J155" s="1"/>
  <c r="Z141"/>
  <c r="M125"/>
  <c r="L125"/>
  <c r="J125" s="1"/>
  <c r="Z111"/>
  <c r="Z96"/>
  <c r="M95"/>
  <c r="L95"/>
  <c r="J95" s="1"/>
  <c r="Z126"/>
  <c r="M110"/>
  <c r="L110"/>
  <c r="J110" s="1"/>
  <c r="Z156"/>
  <c r="M140"/>
  <c r="L140"/>
  <c r="J140" s="1"/>
  <c r="C31"/>
  <c r="C47" s="1"/>
  <c r="C63" s="1"/>
  <c r="C79" s="1"/>
  <c r="C95" s="1"/>
  <c r="C16"/>
  <c r="C110"/>
  <c r="C126" s="1"/>
  <c r="C142" s="1"/>
  <c r="C158" s="1"/>
  <c r="C174" s="1"/>
  <c r="R174" s="1"/>
  <c r="R94"/>
  <c r="A97" i="21"/>
  <c r="A17"/>
  <c r="R16"/>
  <c r="A177" i="20"/>
  <c r="A97"/>
  <c r="A17"/>
  <c r="R16"/>
  <c r="D116" i="7"/>
  <c r="E116"/>
  <c r="F116"/>
  <c r="G116"/>
  <c r="H116"/>
  <c r="I116"/>
  <c r="J116"/>
  <c r="K116"/>
  <c r="L116"/>
  <c r="M116"/>
  <c r="N116"/>
  <c r="O116"/>
  <c r="P116"/>
  <c r="Q116"/>
  <c r="S116"/>
  <c r="T116"/>
  <c r="U116"/>
  <c r="V116"/>
  <c r="W116"/>
  <c r="X116"/>
  <c r="Y116"/>
  <c r="Z116"/>
  <c r="AA116"/>
  <c r="AB116"/>
  <c r="D68"/>
  <c r="E68"/>
  <c r="F68"/>
  <c r="G68"/>
  <c r="H68"/>
  <c r="I68"/>
  <c r="J68"/>
  <c r="K68"/>
  <c r="L68"/>
  <c r="M68"/>
  <c r="N68"/>
  <c r="O68"/>
  <c r="P68"/>
  <c r="Q68"/>
  <c r="S68"/>
  <c r="T68"/>
  <c r="U68"/>
  <c r="V68"/>
  <c r="W68"/>
  <c r="X68"/>
  <c r="Y68"/>
  <c r="Z68"/>
  <c r="AA68"/>
  <c r="AB68"/>
  <c r="D20"/>
  <c r="E20"/>
  <c r="F20"/>
  <c r="G20"/>
  <c r="H20"/>
  <c r="I20"/>
  <c r="J20"/>
  <c r="K20"/>
  <c r="L20"/>
  <c r="M20"/>
  <c r="N20"/>
  <c r="O20"/>
  <c r="P20"/>
  <c r="Q20"/>
  <c r="S20"/>
  <c r="T20"/>
  <c r="U20"/>
  <c r="V20"/>
  <c r="W20"/>
  <c r="X20"/>
  <c r="Y20"/>
  <c r="Z20"/>
  <c r="AA20"/>
  <c r="AB20"/>
  <c r="D116" i="4"/>
  <c r="E116"/>
  <c r="F116"/>
  <c r="G116"/>
  <c r="H116"/>
  <c r="I116"/>
  <c r="J116"/>
  <c r="K116"/>
  <c r="L116"/>
  <c r="M116"/>
  <c r="N116"/>
  <c r="O116"/>
  <c r="P116"/>
  <c r="Q116"/>
  <c r="S116"/>
  <c r="T116"/>
  <c r="U116"/>
  <c r="V116"/>
  <c r="W116"/>
  <c r="X116"/>
  <c r="Y116"/>
  <c r="Z116"/>
  <c r="AA116"/>
  <c r="AB116"/>
  <c r="D68"/>
  <c r="E68"/>
  <c r="F68"/>
  <c r="G68"/>
  <c r="H68"/>
  <c r="I68"/>
  <c r="J68"/>
  <c r="K68"/>
  <c r="L68"/>
  <c r="M68"/>
  <c r="N68"/>
  <c r="O68"/>
  <c r="P68"/>
  <c r="Q68"/>
  <c r="S68"/>
  <c r="T68"/>
  <c r="U68"/>
  <c r="V68"/>
  <c r="W68"/>
  <c r="X68"/>
  <c r="Y68"/>
  <c r="Z68"/>
  <c r="AA68"/>
  <c r="AB68"/>
  <c r="D20"/>
  <c r="E20"/>
  <c r="F20"/>
  <c r="G20"/>
  <c r="H20"/>
  <c r="I20"/>
  <c r="J20"/>
  <c r="K20"/>
  <c r="L20"/>
  <c r="M20"/>
  <c r="N20"/>
  <c r="O20"/>
  <c r="P20"/>
  <c r="Q20"/>
  <c r="S20"/>
  <c r="T20"/>
  <c r="U20"/>
  <c r="V20"/>
  <c r="W20"/>
  <c r="X20"/>
  <c r="Y20"/>
  <c r="Z20"/>
  <c r="AA20"/>
  <c r="AB20"/>
  <c r="D117" i="18"/>
  <c r="D69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D117" i="16"/>
  <c r="D69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D117" i="17"/>
  <c r="D69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D117" i="10"/>
  <c r="D69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R15" i="21"/>
  <c r="R15" i="20"/>
  <c r="A18" l="1"/>
  <c r="A98"/>
  <c r="A178"/>
  <c r="A18" i="21"/>
  <c r="A98"/>
  <c r="C32" i="20"/>
  <c r="C48" s="1"/>
  <c r="C64" s="1"/>
  <c r="C80" s="1"/>
  <c r="C96" s="1"/>
  <c r="C17"/>
  <c r="C111"/>
  <c r="C127" s="1"/>
  <c r="C143" s="1"/>
  <c r="C159" s="1"/>
  <c r="C175" s="1"/>
  <c r="R175" s="1"/>
  <c r="R95"/>
  <c r="M156"/>
  <c r="L156"/>
  <c r="J156" s="1"/>
  <c r="Z142"/>
  <c r="M126"/>
  <c r="L126"/>
  <c r="J126" s="1"/>
  <c r="Z112"/>
  <c r="Z97"/>
  <c r="M96"/>
  <c r="L96"/>
  <c r="J96" s="1"/>
  <c r="Z127"/>
  <c r="M111"/>
  <c r="L111"/>
  <c r="J111" s="1"/>
  <c r="Z157"/>
  <c r="M141"/>
  <c r="L141"/>
  <c r="J141" s="1"/>
  <c r="C32" i="21"/>
  <c r="C48" s="1"/>
  <c r="C64" s="1"/>
  <c r="C80" s="1"/>
  <c r="C96" s="1"/>
  <c r="C17"/>
  <c r="C111"/>
  <c r="C127" s="1"/>
  <c r="C143" s="1"/>
  <c r="C159" s="1"/>
  <c r="C175" s="1"/>
  <c r="R175" s="1"/>
  <c r="R95"/>
  <c r="A178"/>
  <c r="A21" i="15"/>
  <c r="C21" s="1"/>
  <c r="C20"/>
  <c r="A37"/>
  <c r="C37" s="1"/>
  <c r="C36"/>
  <c r="A53"/>
  <c r="C53" s="1"/>
  <c r="C52"/>
  <c r="A24" i="10"/>
  <c r="A72"/>
  <c r="A120"/>
  <c r="AJ170"/>
  <c r="A172"/>
  <c r="D172" s="1"/>
  <c r="D171"/>
  <c r="AJ186"/>
  <c r="A188"/>
  <c r="D188" s="1"/>
  <c r="D187"/>
  <c r="AJ202"/>
  <c r="A204"/>
  <c r="D204" s="1"/>
  <c r="D203"/>
  <c r="A24" i="17"/>
  <c r="A72"/>
  <c r="A120"/>
  <c r="AE170"/>
  <c r="A172"/>
  <c r="D172" s="1"/>
  <c r="D171"/>
  <c r="AE186"/>
  <c r="A188"/>
  <c r="D188" s="1"/>
  <c r="D187"/>
  <c r="AE202"/>
  <c r="A204"/>
  <c r="D204" s="1"/>
  <c r="D203"/>
  <c r="A24" i="16"/>
  <c r="A72"/>
  <c r="A120"/>
  <c r="M156" i="21"/>
  <c r="L156"/>
  <c r="J156" s="1"/>
  <c r="Z142"/>
  <c r="M126"/>
  <c r="L126"/>
  <c r="J126" s="1"/>
  <c r="Z112"/>
  <c r="Z97"/>
  <c r="M96"/>
  <c r="L96"/>
  <c r="J96" s="1"/>
  <c r="Z127"/>
  <c r="M111"/>
  <c r="L111"/>
  <c r="J111" s="1"/>
  <c r="Z157"/>
  <c r="M141"/>
  <c r="L141"/>
  <c r="J141" s="1"/>
  <c r="AJ170" i="16"/>
  <c r="A172"/>
  <c r="D172" s="1"/>
  <c r="D171"/>
  <c r="AJ186"/>
  <c r="A188"/>
  <c r="D188" s="1"/>
  <c r="D187"/>
  <c r="AJ202"/>
  <c r="A204"/>
  <c r="D204" s="1"/>
  <c r="D203"/>
  <c r="A24" i="18"/>
  <c r="A72"/>
  <c r="A120"/>
  <c r="AE170"/>
  <c r="A172"/>
  <c r="D172" s="1"/>
  <c r="D171"/>
  <c r="AE186"/>
  <c r="A188"/>
  <c r="D188" s="1"/>
  <c r="D187"/>
  <c r="AE202"/>
  <c r="A204"/>
  <c r="D204" s="1"/>
  <c r="D203"/>
  <c r="A23" i="4"/>
  <c r="A71"/>
  <c r="A119"/>
  <c r="A23" i="7"/>
  <c r="A71"/>
  <c r="A119"/>
  <c r="C38" i="10"/>
  <c r="C54" s="1"/>
  <c r="C23"/>
  <c r="C86"/>
  <c r="C102" s="1"/>
  <c r="C71"/>
  <c r="C134"/>
  <c r="C150" s="1"/>
  <c r="C119"/>
  <c r="C38" i="17"/>
  <c r="C54" s="1"/>
  <c r="C23"/>
  <c r="C86"/>
  <c r="C102" s="1"/>
  <c r="C71"/>
  <c r="C134"/>
  <c r="C150" s="1"/>
  <c r="C119"/>
  <c r="C38" i="16"/>
  <c r="C54" s="1"/>
  <c r="C23"/>
  <c r="C86"/>
  <c r="C102" s="1"/>
  <c r="C71"/>
  <c r="C134"/>
  <c r="C150" s="1"/>
  <c r="C119"/>
  <c r="C38" i="18"/>
  <c r="C54" s="1"/>
  <c r="C23"/>
  <c r="C86"/>
  <c r="C102" s="1"/>
  <c r="C71"/>
  <c r="C134"/>
  <c r="C150" s="1"/>
  <c r="C119"/>
  <c r="AG51" i="4"/>
  <c r="AF51"/>
  <c r="AE51"/>
  <c r="AD51"/>
  <c r="AC51"/>
  <c r="C37"/>
  <c r="C22"/>
  <c r="AG21"/>
  <c r="AF21"/>
  <c r="AE21"/>
  <c r="AD21"/>
  <c r="AC21"/>
  <c r="C52"/>
  <c r="AG36"/>
  <c r="AF36"/>
  <c r="AE36"/>
  <c r="AD36"/>
  <c r="AC36"/>
  <c r="AG99"/>
  <c r="AF99"/>
  <c r="AE99"/>
  <c r="AD99"/>
  <c r="AC99"/>
  <c r="C85"/>
  <c r="C70"/>
  <c r="AG69"/>
  <c r="AF69"/>
  <c r="AE69"/>
  <c r="AD69"/>
  <c r="AC69"/>
  <c r="C100"/>
  <c r="AG84"/>
  <c r="AF84"/>
  <c r="AE84"/>
  <c r="AD84"/>
  <c r="AC84"/>
  <c r="AG147"/>
  <c r="AF147"/>
  <c r="AE147"/>
  <c r="AD147"/>
  <c r="AC147"/>
  <c r="C133"/>
  <c r="C118"/>
  <c r="AG117"/>
  <c r="AF117"/>
  <c r="AE117"/>
  <c r="AD117"/>
  <c r="AC117"/>
  <c r="C148"/>
  <c r="AG132"/>
  <c r="AF132"/>
  <c r="AE132"/>
  <c r="AD132"/>
  <c r="AC132"/>
  <c r="AG51" i="7"/>
  <c r="AF51"/>
  <c r="AE51"/>
  <c r="AD51"/>
  <c r="AC51"/>
  <c r="C37"/>
  <c r="C22"/>
  <c r="AG21"/>
  <c r="AF21"/>
  <c r="AE21"/>
  <c r="AD21"/>
  <c r="AC21"/>
  <c r="C52"/>
  <c r="AG36"/>
  <c r="AF36"/>
  <c r="AE36"/>
  <c r="AD36"/>
  <c r="AC36"/>
  <c r="AG99"/>
  <c r="AF99"/>
  <c r="AE99"/>
  <c r="AD99"/>
  <c r="AC99"/>
  <c r="C85"/>
  <c r="C70"/>
  <c r="AG69"/>
  <c r="AF69"/>
  <c r="AE69"/>
  <c r="AD69"/>
  <c r="AC69"/>
  <c r="C100"/>
  <c r="AG84"/>
  <c r="AF84"/>
  <c r="AE84"/>
  <c r="AD84"/>
  <c r="AC84"/>
  <c r="AG147"/>
  <c r="AF147"/>
  <c r="AE147"/>
  <c r="AD147"/>
  <c r="AC147"/>
  <c r="C133"/>
  <c r="C118"/>
  <c r="AG117"/>
  <c r="AF117"/>
  <c r="AE117"/>
  <c r="AD117"/>
  <c r="AC117"/>
  <c r="C148"/>
  <c r="AG132"/>
  <c r="AF132"/>
  <c r="AE132"/>
  <c r="AD132"/>
  <c r="AC132"/>
  <c r="BQ160" i="8"/>
  <c r="BR155"/>
  <c r="CJ160"/>
  <c r="CK155"/>
  <c r="DC160"/>
  <c r="DD155"/>
  <c r="DV160"/>
  <c r="DW155"/>
  <c r="EN160"/>
  <c r="EO155"/>
  <c r="FF160"/>
  <c r="FG155"/>
  <c r="AJ21" i="17"/>
  <c r="AI21"/>
  <c r="AH21"/>
  <c r="AG21"/>
  <c r="AF21"/>
  <c r="AJ21" i="18"/>
  <c r="AI21"/>
  <c r="AH21"/>
  <c r="AG21"/>
  <c r="AF21"/>
  <c r="FG160" i="8" l="1"/>
  <c r="FH155"/>
  <c r="EO160"/>
  <c r="EP155"/>
  <c r="DW160"/>
  <c r="DX155"/>
  <c r="DD160"/>
  <c r="DE155"/>
  <c r="CK160"/>
  <c r="CL155"/>
  <c r="BR160"/>
  <c r="BS155"/>
  <c r="AG148" i="7"/>
  <c r="AF148"/>
  <c r="AE148"/>
  <c r="AD148"/>
  <c r="AC148"/>
  <c r="C134"/>
  <c r="C119"/>
  <c r="AG118"/>
  <c r="AF118"/>
  <c r="AE118"/>
  <c r="AD118"/>
  <c r="AC118"/>
  <c r="C149"/>
  <c r="AG133"/>
  <c r="AF133"/>
  <c r="AE133"/>
  <c r="AD133"/>
  <c r="AC133"/>
  <c r="AG100"/>
  <c r="AF100"/>
  <c r="AE100"/>
  <c r="AD100"/>
  <c r="AC100"/>
  <c r="C86"/>
  <c r="C71"/>
  <c r="AG70"/>
  <c r="AF70"/>
  <c r="AE70"/>
  <c r="AD70"/>
  <c r="AC70"/>
  <c r="C101"/>
  <c r="AG85"/>
  <c r="AF85"/>
  <c r="AE85"/>
  <c r="AD85"/>
  <c r="AC85"/>
  <c r="AG52"/>
  <c r="AF52"/>
  <c r="AE52"/>
  <c r="AD52"/>
  <c r="AC52"/>
  <c r="C38"/>
  <c r="C23"/>
  <c r="AG22"/>
  <c r="AF22"/>
  <c r="AE22"/>
  <c r="AD22"/>
  <c r="AC22"/>
  <c r="C53"/>
  <c r="AG37"/>
  <c r="AF37"/>
  <c r="AE37"/>
  <c r="AD37"/>
  <c r="AC37"/>
  <c r="AG148" i="4"/>
  <c r="AF148"/>
  <c r="AE148"/>
  <c r="AD148"/>
  <c r="AC148"/>
  <c r="C134"/>
  <c r="C119"/>
  <c r="AG118"/>
  <c r="AF118"/>
  <c r="AE118"/>
  <c r="AD118"/>
  <c r="AC118"/>
  <c r="C149"/>
  <c r="AG133"/>
  <c r="AF133"/>
  <c r="AE133"/>
  <c r="AD133"/>
  <c r="AC133"/>
  <c r="AG100"/>
  <c r="AF100"/>
  <c r="AE100"/>
  <c r="AD100"/>
  <c r="AC100"/>
  <c r="C86"/>
  <c r="C71"/>
  <c r="AG70"/>
  <c r="AF70"/>
  <c r="AE70"/>
  <c r="AD70"/>
  <c r="AC70"/>
  <c r="C101"/>
  <c r="AG85"/>
  <c r="AF85"/>
  <c r="AE85"/>
  <c r="AD85"/>
  <c r="AC85"/>
  <c r="AG52"/>
  <c r="AF52"/>
  <c r="AE52"/>
  <c r="AD52"/>
  <c r="AC52"/>
  <c r="C38"/>
  <c r="C23"/>
  <c r="AG22"/>
  <c r="AF22"/>
  <c r="AE22"/>
  <c r="AD22"/>
  <c r="AC22"/>
  <c r="C53"/>
  <c r="AG37"/>
  <c r="AF37"/>
  <c r="AE37"/>
  <c r="AD37"/>
  <c r="AC37"/>
  <c r="C135" i="18"/>
  <c r="C151" s="1"/>
  <c r="C120"/>
  <c r="C136" s="1"/>
  <c r="C152" s="1"/>
  <c r="C87"/>
  <c r="C103" s="1"/>
  <c r="C72"/>
  <c r="C88" s="1"/>
  <c r="C104" s="1"/>
  <c r="C39"/>
  <c r="C55" s="1"/>
  <c r="C24"/>
  <c r="C40" s="1"/>
  <c r="C56" s="1"/>
  <c r="C135" i="16"/>
  <c r="C151" s="1"/>
  <c r="C120"/>
  <c r="C136" s="1"/>
  <c r="C152" s="1"/>
  <c r="C87"/>
  <c r="C103" s="1"/>
  <c r="C72"/>
  <c r="C88" s="1"/>
  <c r="C104" s="1"/>
  <c r="C39"/>
  <c r="C55" s="1"/>
  <c r="C24"/>
  <c r="C40" s="1"/>
  <c r="C56" s="1"/>
  <c r="C135" i="17"/>
  <c r="C151" s="1"/>
  <c r="C120"/>
  <c r="C136" s="1"/>
  <c r="C152" s="1"/>
  <c r="C87"/>
  <c r="C103" s="1"/>
  <c r="C72"/>
  <c r="C88" s="1"/>
  <c r="C104" s="1"/>
  <c r="C39"/>
  <c r="C55" s="1"/>
  <c r="C24"/>
  <c r="C40" s="1"/>
  <c r="C56" s="1"/>
  <c r="C135" i="10"/>
  <c r="C151" s="1"/>
  <c r="C120"/>
  <c r="C136" s="1"/>
  <c r="C152" s="1"/>
  <c r="C87"/>
  <c r="C103" s="1"/>
  <c r="C72"/>
  <c r="C88" s="1"/>
  <c r="C104" s="1"/>
  <c r="C39"/>
  <c r="C55" s="1"/>
  <c r="C24"/>
  <c r="C40" s="1"/>
  <c r="C56" s="1"/>
  <c r="A120" i="7"/>
  <c r="AB119"/>
  <c r="AA119"/>
  <c r="Z119"/>
  <c r="Y119"/>
  <c r="X119"/>
  <c r="W119"/>
  <c r="V119"/>
  <c r="U119"/>
  <c r="T119"/>
  <c r="S119"/>
  <c r="Q119"/>
  <c r="P119"/>
  <c r="O119"/>
  <c r="N119"/>
  <c r="M119"/>
  <c r="L119"/>
  <c r="K119"/>
  <c r="J119"/>
  <c r="I119"/>
  <c r="H119"/>
  <c r="G119"/>
  <c r="F119"/>
  <c r="E119"/>
  <c r="D119"/>
  <c r="A72"/>
  <c r="AB71"/>
  <c r="AA71"/>
  <c r="Z71"/>
  <c r="Y71"/>
  <c r="X71"/>
  <c r="W71"/>
  <c r="V71"/>
  <c r="U71"/>
  <c r="T71"/>
  <c r="S71"/>
  <c r="Q71"/>
  <c r="P71"/>
  <c r="O71"/>
  <c r="N71"/>
  <c r="M71"/>
  <c r="L71"/>
  <c r="K71"/>
  <c r="J71"/>
  <c r="I71"/>
  <c r="H71"/>
  <c r="G71"/>
  <c r="F71"/>
  <c r="E71"/>
  <c r="D71"/>
  <c r="A24"/>
  <c r="AB23"/>
  <c r="AA23"/>
  <c r="Z23"/>
  <c r="Y23"/>
  <c r="X23"/>
  <c r="W23"/>
  <c r="V23"/>
  <c r="U23"/>
  <c r="T23"/>
  <c r="S23"/>
  <c r="Q23"/>
  <c r="P23"/>
  <c r="O23"/>
  <c r="N23"/>
  <c r="M23"/>
  <c r="L23"/>
  <c r="K23"/>
  <c r="J23"/>
  <c r="I23"/>
  <c r="H23"/>
  <c r="G23"/>
  <c r="F23"/>
  <c r="E23"/>
  <c r="D23"/>
  <c r="A120" i="4"/>
  <c r="AB119"/>
  <c r="AA119"/>
  <c r="Z119"/>
  <c r="Y119"/>
  <c r="X119"/>
  <c r="W119"/>
  <c r="V119"/>
  <c r="U119"/>
  <c r="T119"/>
  <c r="S119"/>
  <c r="Q119"/>
  <c r="P119"/>
  <c r="O119"/>
  <c r="N119"/>
  <c r="M119"/>
  <c r="L119"/>
  <c r="K119"/>
  <c r="J119"/>
  <c r="I119"/>
  <c r="H119"/>
  <c r="G119"/>
  <c r="F119"/>
  <c r="E119"/>
  <c r="D119"/>
  <c r="A72"/>
  <c r="AB71"/>
  <c r="AA71"/>
  <c r="Z71"/>
  <c r="Y71"/>
  <c r="X71"/>
  <c r="W71"/>
  <c r="V71"/>
  <c r="U71"/>
  <c r="T71"/>
  <c r="S71"/>
  <c r="Q71"/>
  <c r="P71"/>
  <c r="O71"/>
  <c r="N71"/>
  <c r="M71"/>
  <c r="L71"/>
  <c r="K71"/>
  <c r="J71"/>
  <c r="I71"/>
  <c r="H71"/>
  <c r="G71"/>
  <c r="F71"/>
  <c r="E71"/>
  <c r="D71"/>
  <c r="A24"/>
  <c r="AB23"/>
  <c r="AA23"/>
  <c r="Z23"/>
  <c r="Y23"/>
  <c r="X23"/>
  <c r="W23"/>
  <c r="V23"/>
  <c r="U23"/>
  <c r="T23"/>
  <c r="S23"/>
  <c r="Q23"/>
  <c r="P23"/>
  <c r="O23"/>
  <c r="N23"/>
  <c r="M23"/>
  <c r="L23"/>
  <c r="K23"/>
  <c r="J23"/>
  <c r="I23"/>
  <c r="H23"/>
  <c r="G23"/>
  <c r="F23"/>
  <c r="E23"/>
  <c r="D23"/>
  <c r="AE203" i="18"/>
  <c r="AE204"/>
  <c r="AE187"/>
  <c r="AE188"/>
  <c r="AE171"/>
  <c r="AE172"/>
  <c r="A121"/>
  <c r="D120"/>
  <c r="A73"/>
  <c r="D72"/>
  <c r="A25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AJ24" s="1"/>
  <c r="H24"/>
  <c r="AI24" s="1"/>
  <c r="G24"/>
  <c r="AH24" s="1"/>
  <c r="F24"/>
  <c r="AG24" s="1"/>
  <c r="E24"/>
  <c r="AF24" s="1"/>
  <c r="D24"/>
  <c r="AJ203" i="16"/>
  <c r="AJ204"/>
  <c r="AJ187"/>
  <c r="AJ188"/>
  <c r="AJ171"/>
  <c r="AJ172"/>
  <c r="M157" i="21"/>
  <c r="L157"/>
  <c r="J157" s="1"/>
  <c r="Z143"/>
  <c r="M127"/>
  <c r="L127"/>
  <c r="J127" s="1"/>
  <c r="Z113"/>
  <c r="Z98"/>
  <c r="M97"/>
  <c r="L97"/>
  <c r="J97" s="1"/>
  <c r="Z128"/>
  <c r="M112"/>
  <c r="L112"/>
  <c r="J112" s="1"/>
  <c r="Z158"/>
  <c r="M142"/>
  <c r="L142"/>
  <c r="J142" s="1"/>
  <c r="A121" i="16"/>
  <c r="D120"/>
  <c r="A73"/>
  <c r="D72"/>
  <c r="A25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E203" i="17"/>
  <c r="AE204"/>
  <c r="AE187"/>
  <c r="AE188"/>
  <c r="AE171"/>
  <c r="AE172"/>
  <c r="A121"/>
  <c r="D120"/>
  <c r="A73"/>
  <c r="D72"/>
  <c r="A25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AJ24" s="1"/>
  <c r="H24"/>
  <c r="AI24" s="1"/>
  <c r="G24"/>
  <c r="AH24" s="1"/>
  <c r="F24"/>
  <c r="AG24" s="1"/>
  <c r="E24"/>
  <c r="AF24" s="1"/>
  <c r="D24"/>
  <c r="AJ203" i="10"/>
  <c r="AJ204"/>
  <c r="AJ187"/>
  <c r="AJ188"/>
  <c r="AJ171"/>
  <c r="AJ172"/>
  <c r="A121"/>
  <c r="D120"/>
  <c r="A73"/>
  <c r="D72"/>
  <c r="A25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33" i="21"/>
  <c r="C49" s="1"/>
  <c r="C65" s="1"/>
  <c r="C81" s="1"/>
  <c r="C97" s="1"/>
  <c r="C18"/>
  <c r="C34" s="1"/>
  <c r="C50" s="1"/>
  <c r="C66" s="1"/>
  <c r="C82" s="1"/>
  <c r="C98" s="1"/>
  <c r="C114" s="1"/>
  <c r="C130" s="1"/>
  <c r="C146" s="1"/>
  <c r="C162" s="1"/>
  <c r="C178" s="1"/>
  <c r="C112"/>
  <c r="C128" s="1"/>
  <c r="C144" s="1"/>
  <c r="C160" s="1"/>
  <c r="C176" s="1"/>
  <c r="R176" s="1"/>
  <c r="R96"/>
  <c r="M157" i="20"/>
  <c r="L157"/>
  <c r="J157" s="1"/>
  <c r="Z143"/>
  <c r="M127"/>
  <c r="L127"/>
  <c r="J127" s="1"/>
  <c r="Z113"/>
  <c r="Z98"/>
  <c r="M97"/>
  <c r="L97"/>
  <c r="J97" s="1"/>
  <c r="Z128"/>
  <c r="M112"/>
  <c r="L112"/>
  <c r="J112" s="1"/>
  <c r="Z158"/>
  <c r="M142"/>
  <c r="L142"/>
  <c r="J142" s="1"/>
  <c r="C33"/>
  <c r="C49" s="1"/>
  <c r="C65" s="1"/>
  <c r="C81" s="1"/>
  <c r="C97" s="1"/>
  <c r="C18"/>
  <c r="C34" s="1"/>
  <c r="C50" s="1"/>
  <c r="C66" s="1"/>
  <c r="C82" s="1"/>
  <c r="C98" s="1"/>
  <c r="C114" s="1"/>
  <c r="C130" s="1"/>
  <c r="C146" s="1"/>
  <c r="C162" s="1"/>
  <c r="C178" s="1"/>
  <c r="C112"/>
  <c r="C128" s="1"/>
  <c r="C144" s="1"/>
  <c r="C160" s="1"/>
  <c r="C176" s="1"/>
  <c r="R176" s="1"/>
  <c r="R96"/>
  <c r="A99" i="21"/>
  <c r="R98"/>
  <c r="A19"/>
  <c r="R18"/>
  <c r="A99" i="20"/>
  <c r="R98"/>
  <c r="A19"/>
  <c r="R18"/>
  <c r="D118" i="7"/>
  <c r="E118"/>
  <c r="F118"/>
  <c r="G118"/>
  <c r="H118"/>
  <c r="I118"/>
  <c r="J118"/>
  <c r="K118"/>
  <c r="L118"/>
  <c r="M118"/>
  <c r="N118"/>
  <c r="O118"/>
  <c r="P118"/>
  <c r="Q118"/>
  <c r="S118"/>
  <c r="T118"/>
  <c r="U118"/>
  <c r="V118"/>
  <c r="W118"/>
  <c r="X118"/>
  <c r="Y118"/>
  <c r="Z118"/>
  <c r="AA118"/>
  <c r="AB118"/>
  <c r="D70"/>
  <c r="E70"/>
  <c r="F70"/>
  <c r="G70"/>
  <c r="H70"/>
  <c r="I70"/>
  <c r="J70"/>
  <c r="K70"/>
  <c r="L70"/>
  <c r="M70"/>
  <c r="N70"/>
  <c r="O70"/>
  <c r="P70"/>
  <c r="Q70"/>
  <c r="S70"/>
  <c r="T70"/>
  <c r="U70"/>
  <c r="V70"/>
  <c r="W70"/>
  <c r="X70"/>
  <c r="Y70"/>
  <c r="Z70"/>
  <c r="AA70"/>
  <c r="AB70"/>
  <c r="D22"/>
  <c r="E22"/>
  <c r="F22"/>
  <c r="G22"/>
  <c r="H22"/>
  <c r="I22"/>
  <c r="J22"/>
  <c r="K22"/>
  <c r="L22"/>
  <c r="M22"/>
  <c r="N22"/>
  <c r="O22"/>
  <c r="P22"/>
  <c r="Q22"/>
  <c r="S22"/>
  <c r="T22"/>
  <c r="U22"/>
  <c r="V22"/>
  <c r="W22"/>
  <c r="X22"/>
  <c r="Y22"/>
  <c r="Z22"/>
  <c r="AA22"/>
  <c r="AB22"/>
  <c r="D118" i="4"/>
  <c r="E118"/>
  <c r="F118"/>
  <c r="G118"/>
  <c r="H118"/>
  <c r="I118"/>
  <c r="J118"/>
  <c r="K118"/>
  <c r="L118"/>
  <c r="M118"/>
  <c r="N118"/>
  <c r="O118"/>
  <c r="P118"/>
  <c r="Q118"/>
  <c r="S118"/>
  <c r="T118"/>
  <c r="U118"/>
  <c r="V118"/>
  <c r="W118"/>
  <c r="X118"/>
  <c r="Y118"/>
  <c r="Z118"/>
  <c r="AA118"/>
  <c r="AB118"/>
  <c r="D70"/>
  <c r="E70"/>
  <c r="F70"/>
  <c r="G70"/>
  <c r="H70"/>
  <c r="I70"/>
  <c r="J70"/>
  <c r="K70"/>
  <c r="L70"/>
  <c r="M70"/>
  <c r="N70"/>
  <c r="O70"/>
  <c r="P70"/>
  <c r="Q70"/>
  <c r="S70"/>
  <c r="T70"/>
  <c r="U70"/>
  <c r="V70"/>
  <c r="W70"/>
  <c r="X70"/>
  <c r="Y70"/>
  <c r="Z70"/>
  <c r="AA70"/>
  <c r="AB70"/>
  <c r="D22"/>
  <c r="E22"/>
  <c r="F22"/>
  <c r="G22"/>
  <c r="H22"/>
  <c r="I22"/>
  <c r="J22"/>
  <c r="K22"/>
  <c r="L22"/>
  <c r="M22"/>
  <c r="N22"/>
  <c r="O22"/>
  <c r="P22"/>
  <c r="Q22"/>
  <c r="S22"/>
  <c r="T22"/>
  <c r="U22"/>
  <c r="V22"/>
  <c r="W22"/>
  <c r="X22"/>
  <c r="Y22"/>
  <c r="Z22"/>
  <c r="AA22"/>
  <c r="AB22"/>
  <c r="D119" i="18"/>
  <c r="D71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D119" i="16"/>
  <c r="D71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D119" i="17"/>
  <c r="D71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D119" i="10"/>
  <c r="D71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R178" i="21"/>
  <c r="R17"/>
  <c r="R178" i="20"/>
  <c r="R17"/>
  <c r="A20" l="1"/>
  <c r="R19"/>
  <c r="A100"/>
  <c r="R99"/>
  <c r="A20" i="21"/>
  <c r="R19"/>
  <c r="A100"/>
  <c r="R99"/>
  <c r="C113" i="20"/>
  <c r="C129" s="1"/>
  <c r="C145" s="1"/>
  <c r="C161" s="1"/>
  <c r="C177" s="1"/>
  <c r="R177" s="1"/>
  <c r="R97"/>
  <c r="M158"/>
  <c r="L158"/>
  <c r="J158" s="1"/>
  <c r="Z144"/>
  <c r="M128"/>
  <c r="L128"/>
  <c r="J128" s="1"/>
  <c r="Z114"/>
  <c r="M98"/>
  <c r="L98"/>
  <c r="J98" s="1"/>
  <c r="Z129"/>
  <c r="M113"/>
  <c r="L113"/>
  <c r="J113" s="1"/>
  <c r="Z159"/>
  <c r="M143"/>
  <c r="L143"/>
  <c r="J143" s="1"/>
  <c r="C113" i="21"/>
  <c r="C129" s="1"/>
  <c r="C145" s="1"/>
  <c r="C161" s="1"/>
  <c r="C177" s="1"/>
  <c r="R177" s="1"/>
  <c r="R97"/>
  <c r="A26" i="10"/>
  <c r="S25"/>
  <c r="D25"/>
  <c r="A74"/>
  <c r="D73"/>
  <c r="A122"/>
  <c r="D121"/>
  <c r="A26" i="17"/>
  <c r="S25"/>
  <c r="D25"/>
  <c r="A74"/>
  <c r="D73"/>
  <c r="A122"/>
  <c r="D121"/>
  <c r="A26" i="16"/>
  <c r="S25"/>
  <c r="D25"/>
  <c r="A74"/>
  <c r="D73"/>
  <c r="A122"/>
  <c r="D121"/>
  <c r="M158" i="21"/>
  <c r="L158"/>
  <c r="J158" s="1"/>
  <c r="Z144"/>
  <c r="M128"/>
  <c r="L128"/>
  <c r="J128" s="1"/>
  <c r="Z114"/>
  <c r="M98"/>
  <c r="L98"/>
  <c r="J98" s="1"/>
  <c r="Z129"/>
  <c r="M113"/>
  <c r="L113"/>
  <c r="J113" s="1"/>
  <c r="Z159"/>
  <c r="M143"/>
  <c r="L143"/>
  <c r="J143" s="1"/>
  <c r="A26" i="18"/>
  <c r="S25"/>
  <c r="D25"/>
  <c r="A74"/>
  <c r="D73"/>
  <c r="A122"/>
  <c r="D121"/>
  <c r="A25" i="4"/>
  <c r="AB24"/>
  <c r="AC25" i="10" s="1"/>
  <c r="AA24" i="4"/>
  <c r="AB25" i="10" s="1"/>
  <c r="Z24" i="4"/>
  <c r="AA25" i="10" s="1"/>
  <c r="Y24" i="4"/>
  <c r="Z25" i="10" s="1"/>
  <c r="X24" i="4"/>
  <c r="Y25" i="10" s="1"/>
  <c r="W24" i="4"/>
  <c r="X25" i="10" s="1"/>
  <c r="V24" i="4"/>
  <c r="W25" i="10" s="1"/>
  <c r="U24" i="4"/>
  <c r="V25" i="10" s="1"/>
  <c r="T24" i="4"/>
  <c r="U25" i="10" s="1"/>
  <c r="S24" i="4"/>
  <c r="T25" i="10" s="1"/>
  <c r="Q24" i="4"/>
  <c r="R25" i="10" s="1"/>
  <c r="P24" i="4"/>
  <c r="Q25" i="10" s="1"/>
  <c r="O24" i="4"/>
  <c r="P25" i="10" s="1"/>
  <c r="N24" i="4"/>
  <c r="O25" i="10" s="1"/>
  <c r="M24" i="4"/>
  <c r="N25" i="10" s="1"/>
  <c r="L24" i="4"/>
  <c r="M25" i="10" s="1"/>
  <c r="K24" i="4"/>
  <c r="L25" i="10" s="1"/>
  <c r="J24" i="4"/>
  <c r="K25" i="10" s="1"/>
  <c r="I24" i="4"/>
  <c r="J25" i="10" s="1"/>
  <c r="H24" i="4"/>
  <c r="I25" i="10" s="1"/>
  <c r="AO25" s="1"/>
  <c r="G24" i="4"/>
  <c r="H25" i="10" s="1"/>
  <c r="AN25" s="1"/>
  <c r="F24" i="4"/>
  <c r="G25" i="10" s="1"/>
  <c r="AM25" s="1"/>
  <c r="E24" i="4"/>
  <c r="F25" i="10" s="1"/>
  <c r="AL25" s="1"/>
  <c r="D24" i="4"/>
  <c r="E25" i="10" s="1"/>
  <c r="AK25" s="1"/>
  <c r="A73" i="4"/>
  <c r="AB72"/>
  <c r="AA72"/>
  <c r="Z72"/>
  <c r="Y72"/>
  <c r="X72"/>
  <c r="W72"/>
  <c r="V72"/>
  <c r="U72"/>
  <c r="T72"/>
  <c r="S72"/>
  <c r="Q72"/>
  <c r="P72"/>
  <c r="O72"/>
  <c r="N72"/>
  <c r="M72"/>
  <c r="L72"/>
  <c r="K72"/>
  <c r="J72"/>
  <c r="I72"/>
  <c r="H72"/>
  <c r="G72"/>
  <c r="F72"/>
  <c r="E72"/>
  <c r="D72"/>
  <c r="A121"/>
  <c r="AB120"/>
  <c r="AA120"/>
  <c r="Z120"/>
  <c r="Y120"/>
  <c r="X120"/>
  <c r="W120"/>
  <c r="V120"/>
  <c r="U120"/>
  <c r="T120"/>
  <c r="S120"/>
  <c r="Q120"/>
  <c r="P120"/>
  <c r="O120"/>
  <c r="N120"/>
  <c r="M120"/>
  <c r="L120"/>
  <c r="K120"/>
  <c r="J120"/>
  <c r="I120"/>
  <c r="H120"/>
  <c r="G120"/>
  <c r="F120"/>
  <c r="E120"/>
  <c r="D120"/>
  <c r="A25" i="7"/>
  <c r="AB24"/>
  <c r="AC25" i="16" s="1"/>
  <c r="AA24" i="7"/>
  <c r="AB25" i="16" s="1"/>
  <c r="Z24" i="7"/>
  <c r="AA25" i="16" s="1"/>
  <c r="Y24" i="7"/>
  <c r="Z25" i="16" s="1"/>
  <c r="X24" i="7"/>
  <c r="Y25" i="16" s="1"/>
  <c r="W24" i="7"/>
  <c r="X25" i="16" s="1"/>
  <c r="V24" i="7"/>
  <c r="W25" i="16" s="1"/>
  <c r="U24" i="7"/>
  <c r="V25" i="16" s="1"/>
  <c r="T24" i="7"/>
  <c r="U25" i="16" s="1"/>
  <c r="S24" i="7"/>
  <c r="T25" i="16" s="1"/>
  <c r="Q24" i="7"/>
  <c r="R25" i="16" s="1"/>
  <c r="P24" i="7"/>
  <c r="Q25" i="16" s="1"/>
  <c r="O24" i="7"/>
  <c r="P25" i="16" s="1"/>
  <c r="N24" i="7"/>
  <c r="O25" i="16" s="1"/>
  <c r="M24" i="7"/>
  <c r="N25" i="16" s="1"/>
  <c r="L24" i="7"/>
  <c r="M25" i="16" s="1"/>
  <c r="K24" i="7"/>
  <c r="L25" i="16" s="1"/>
  <c r="J24" i="7"/>
  <c r="K25" i="16" s="1"/>
  <c r="I24" i="7"/>
  <c r="J25" i="16" s="1"/>
  <c r="H24" i="7"/>
  <c r="I25" i="16" s="1"/>
  <c r="AO25" s="1"/>
  <c r="G24" i="7"/>
  <c r="H25" i="16" s="1"/>
  <c r="AN25" s="1"/>
  <c r="F24" i="7"/>
  <c r="G25" i="16" s="1"/>
  <c r="AM25" s="1"/>
  <c r="E24" i="7"/>
  <c r="F25" i="16" s="1"/>
  <c r="AL25" s="1"/>
  <c r="D24" i="7"/>
  <c r="E25" i="16" s="1"/>
  <c r="AK25" s="1"/>
  <c r="A73" i="7"/>
  <c r="AB72"/>
  <c r="AA72"/>
  <c r="Z72"/>
  <c r="Y72"/>
  <c r="X72"/>
  <c r="W72"/>
  <c r="V72"/>
  <c r="U72"/>
  <c r="T72"/>
  <c r="S72"/>
  <c r="Q72"/>
  <c r="P72"/>
  <c r="O72"/>
  <c r="N72"/>
  <c r="M72"/>
  <c r="L72"/>
  <c r="K72"/>
  <c r="J72"/>
  <c r="I72"/>
  <c r="H72"/>
  <c r="G72"/>
  <c r="F72"/>
  <c r="E72"/>
  <c r="D72"/>
  <c r="A121"/>
  <c r="AB120"/>
  <c r="AA120"/>
  <c r="Z120"/>
  <c r="Y120"/>
  <c r="X120"/>
  <c r="W120"/>
  <c r="V120"/>
  <c r="U120"/>
  <c r="T120"/>
  <c r="S120"/>
  <c r="Q120"/>
  <c r="P120"/>
  <c r="O120"/>
  <c r="N120"/>
  <c r="M120"/>
  <c r="L120"/>
  <c r="K120"/>
  <c r="J120"/>
  <c r="I120"/>
  <c r="H120"/>
  <c r="G120"/>
  <c r="F120"/>
  <c r="E120"/>
  <c r="D120"/>
  <c r="AG53" i="4"/>
  <c r="AF53"/>
  <c r="AE53"/>
  <c r="AD53"/>
  <c r="AC53"/>
  <c r="C39"/>
  <c r="AG23"/>
  <c r="AF23"/>
  <c r="AE23"/>
  <c r="AD23"/>
  <c r="AC23"/>
  <c r="C54"/>
  <c r="AG38"/>
  <c r="AF38"/>
  <c r="AE38"/>
  <c r="AD38"/>
  <c r="AC38"/>
  <c r="AG101"/>
  <c r="AF101"/>
  <c r="AE101"/>
  <c r="AD101"/>
  <c r="AC101"/>
  <c r="C87"/>
  <c r="AG71"/>
  <c r="AF71"/>
  <c r="AE71"/>
  <c r="AD71"/>
  <c r="AC71"/>
  <c r="C102"/>
  <c r="AG86"/>
  <c r="AF86"/>
  <c r="AE86"/>
  <c r="AD86"/>
  <c r="AC86"/>
  <c r="AG149"/>
  <c r="AF149"/>
  <c r="AE149"/>
  <c r="AD149"/>
  <c r="AC149"/>
  <c r="C135"/>
  <c r="AG119"/>
  <c r="AF119"/>
  <c r="AE119"/>
  <c r="AD119"/>
  <c r="AC119"/>
  <c r="C150"/>
  <c r="AG134"/>
  <c r="AF134"/>
  <c r="AE134"/>
  <c r="AD134"/>
  <c r="AC134"/>
  <c r="AG53" i="7"/>
  <c r="AF53"/>
  <c r="AE53"/>
  <c r="AD53"/>
  <c r="AC53"/>
  <c r="C39"/>
  <c r="AG23"/>
  <c r="AF23"/>
  <c r="AE23"/>
  <c r="AD23"/>
  <c r="AC23"/>
  <c r="C54"/>
  <c r="AG38"/>
  <c r="AF38"/>
  <c r="AE38"/>
  <c r="AD38"/>
  <c r="AC38"/>
  <c r="AG101"/>
  <c r="AF101"/>
  <c r="AE101"/>
  <c r="AD101"/>
  <c r="AC101"/>
  <c r="C87"/>
  <c r="AG71"/>
  <c r="AF71"/>
  <c r="AE71"/>
  <c r="AD71"/>
  <c r="AC71"/>
  <c r="C102"/>
  <c r="AG86"/>
  <c r="AF86"/>
  <c r="AE86"/>
  <c r="AD86"/>
  <c r="AC86"/>
  <c r="AG149"/>
  <c r="AF149"/>
  <c r="AE149"/>
  <c r="AD149"/>
  <c r="AC149"/>
  <c r="C135"/>
  <c r="AG119"/>
  <c r="AF119"/>
  <c r="AE119"/>
  <c r="AD119"/>
  <c r="AC119"/>
  <c r="C150"/>
  <c r="AG134"/>
  <c r="AF134"/>
  <c r="AE134"/>
  <c r="AD134"/>
  <c r="AC134"/>
  <c r="BS160" i="8"/>
  <c r="BT155"/>
  <c r="CL160"/>
  <c r="CM155"/>
  <c r="DE160"/>
  <c r="DF155"/>
  <c r="DX160"/>
  <c r="DY155"/>
  <c r="EP160"/>
  <c r="EQ155"/>
  <c r="FH160"/>
  <c r="FI155"/>
  <c r="AJ23" i="17"/>
  <c r="AI23"/>
  <c r="AH23"/>
  <c r="AG23"/>
  <c r="AF23"/>
  <c r="AJ23" i="18"/>
  <c r="AI23"/>
  <c r="AH23"/>
  <c r="AG23"/>
  <c r="AF23"/>
  <c r="FI160" i="8" l="1"/>
  <c r="FJ155"/>
  <c r="FJ160" s="1"/>
  <c r="EQ160"/>
  <c r="ER155"/>
  <c r="ER160" s="1"/>
  <c r="DY160"/>
  <c r="DZ155"/>
  <c r="DZ160" s="1"/>
  <c r="AC114" i="18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AJ114" s="1"/>
  <c r="H114"/>
  <c r="AI114" s="1"/>
  <c r="G114"/>
  <c r="AH114" s="1"/>
  <c r="F114"/>
  <c r="AG114" s="1"/>
  <c r="E114"/>
  <c r="AF114" s="1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AJ66" s="1"/>
  <c r="H66"/>
  <c r="AI66" s="1"/>
  <c r="G66"/>
  <c r="AH66" s="1"/>
  <c r="F66"/>
  <c r="AG66" s="1"/>
  <c r="E66"/>
  <c r="AF66" s="1"/>
  <c r="AC114" i="17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AJ114" s="1"/>
  <c r="H114"/>
  <c r="AI114" s="1"/>
  <c r="G114"/>
  <c r="AH114" s="1"/>
  <c r="F114"/>
  <c r="AG114" s="1"/>
  <c r="E114"/>
  <c r="AF114" s="1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AJ66" s="1"/>
  <c r="H66"/>
  <c r="AI66" s="1"/>
  <c r="G66"/>
  <c r="AH66" s="1"/>
  <c r="F66"/>
  <c r="AG66" s="1"/>
  <c r="E66"/>
  <c r="AF66" s="1"/>
  <c r="Y105" i="18"/>
  <c r="T105"/>
  <c r="O105"/>
  <c r="J105"/>
  <c r="E105"/>
  <c r="AF105" s="1"/>
  <c r="Y105" i="17"/>
  <c r="T105"/>
  <c r="O105"/>
  <c r="J105"/>
  <c r="AC116" i="18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AJ116" s="1"/>
  <c r="H116"/>
  <c r="AI116" s="1"/>
  <c r="G116"/>
  <c r="AH116" s="1"/>
  <c r="F116"/>
  <c r="AG116" s="1"/>
  <c r="E116"/>
  <c r="AF116" s="1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AJ68" s="1"/>
  <c r="H68"/>
  <c r="AI68" s="1"/>
  <c r="G68"/>
  <c r="AH68" s="1"/>
  <c r="F68"/>
  <c r="AG68" s="1"/>
  <c r="E68"/>
  <c r="AF68" s="1"/>
  <c r="AC116" i="17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AJ116" s="1"/>
  <c r="H116"/>
  <c r="AI116" s="1"/>
  <c r="G116"/>
  <c r="AH116" s="1"/>
  <c r="F116"/>
  <c r="AG116" s="1"/>
  <c r="E116"/>
  <c r="AF116" s="1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AJ68" s="1"/>
  <c r="H68"/>
  <c r="AI68" s="1"/>
  <c r="G68"/>
  <c r="AH68" s="1"/>
  <c r="F68"/>
  <c r="AG68" s="1"/>
  <c r="E68"/>
  <c r="AF68" s="1"/>
  <c r="E115" i="18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E115" i="17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C118" i="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AJ118" s="1"/>
  <c r="H118"/>
  <c r="AI118" s="1"/>
  <c r="G118"/>
  <c r="AH118" s="1"/>
  <c r="F118"/>
  <c r="AG118" s="1"/>
  <c r="E118"/>
  <c r="AF118" s="1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AJ70" s="1"/>
  <c r="H70"/>
  <c r="AI70" s="1"/>
  <c r="G70"/>
  <c r="AH70" s="1"/>
  <c r="F70"/>
  <c r="AG70" s="1"/>
  <c r="E70"/>
  <c r="AF70" s="1"/>
  <c r="AC118" i="17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AJ118" s="1"/>
  <c r="H118"/>
  <c r="AI118" s="1"/>
  <c r="G118"/>
  <c r="AH118" s="1"/>
  <c r="F118"/>
  <c r="AG118" s="1"/>
  <c r="E118"/>
  <c r="AF118" s="1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AJ70" s="1"/>
  <c r="H70"/>
  <c r="AI70" s="1"/>
  <c r="G70"/>
  <c r="AH70" s="1"/>
  <c r="F70"/>
  <c r="AG70" s="1"/>
  <c r="E70"/>
  <c r="AF70" s="1"/>
  <c r="E117" i="18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E117" i="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C120" i="18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AJ120" s="1"/>
  <c r="H120"/>
  <c r="AI120" s="1"/>
  <c r="G120"/>
  <c r="AH120" s="1"/>
  <c r="F120"/>
  <c r="AG120" s="1"/>
  <c r="E120"/>
  <c r="AF120" s="1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AJ72" s="1"/>
  <c r="H72"/>
  <c r="AI72" s="1"/>
  <c r="G72"/>
  <c r="AH72" s="1"/>
  <c r="F72"/>
  <c r="AG72" s="1"/>
  <c r="E72"/>
  <c r="AF72" s="1"/>
  <c r="AC120" i="17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AJ120" s="1"/>
  <c r="H120"/>
  <c r="AI120" s="1"/>
  <c r="G120"/>
  <c r="AH120" s="1"/>
  <c r="F120"/>
  <c r="AG120" s="1"/>
  <c r="E120"/>
  <c r="AF120" s="1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AJ72" s="1"/>
  <c r="H72"/>
  <c r="AI72" s="1"/>
  <c r="G72"/>
  <c r="AH72" s="1"/>
  <c r="F72"/>
  <c r="AG72" s="1"/>
  <c r="E72"/>
  <c r="AF72" s="1"/>
  <c r="E119" i="18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E119" i="17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DF160" i="8"/>
  <c r="DG155"/>
  <c r="CM160"/>
  <c r="CN155"/>
  <c r="BT160"/>
  <c r="BU155"/>
  <c r="AG150" i="7"/>
  <c r="AF150"/>
  <c r="AE150"/>
  <c r="AD150"/>
  <c r="AC150"/>
  <c r="C151"/>
  <c r="AG135"/>
  <c r="AF135"/>
  <c r="AE135"/>
  <c r="AD135"/>
  <c r="AC135"/>
  <c r="AG102"/>
  <c r="AF102"/>
  <c r="AE102"/>
  <c r="AD102"/>
  <c r="AC102"/>
  <c r="C103"/>
  <c r="AG87"/>
  <c r="AF87"/>
  <c r="AE87"/>
  <c r="AD87"/>
  <c r="AC87"/>
  <c r="AG54"/>
  <c r="AF54"/>
  <c r="AE54"/>
  <c r="AD54"/>
  <c r="AC54"/>
  <c r="C55"/>
  <c r="AG39"/>
  <c r="AF39"/>
  <c r="AE39"/>
  <c r="AD39"/>
  <c r="AC39"/>
  <c r="AG150" i="4"/>
  <c r="AF150"/>
  <c r="AE150"/>
  <c r="AD150"/>
  <c r="AC150"/>
  <c r="C151"/>
  <c r="AG135"/>
  <c r="AF135"/>
  <c r="AE135"/>
  <c r="AD135"/>
  <c r="AC135"/>
  <c r="AG102"/>
  <c r="AF102"/>
  <c r="AE102"/>
  <c r="AD102"/>
  <c r="AC102"/>
  <c r="C103"/>
  <c r="AG87"/>
  <c r="AF87"/>
  <c r="AE87"/>
  <c r="AD87"/>
  <c r="AC87"/>
  <c r="AG54"/>
  <c r="AF54"/>
  <c r="AE54"/>
  <c r="AD54"/>
  <c r="AC54"/>
  <c r="C55"/>
  <c r="AG39"/>
  <c r="AF39"/>
  <c r="AE39"/>
  <c r="AD39"/>
  <c r="AC39"/>
  <c r="A122" i="7"/>
  <c r="AB121"/>
  <c r="AA121"/>
  <c r="Z121"/>
  <c r="Y121"/>
  <c r="X121"/>
  <c r="W121"/>
  <c r="V121"/>
  <c r="U121"/>
  <c r="T121"/>
  <c r="S121"/>
  <c r="Q121"/>
  <c r="P121"/>
  <c r="O121"/>
  <c r="N121"/>
  <c r="M121"/>
  <c r="L121"/>
  <c r="K121"/>
  <c r="J121"/>
  <c r="I121"/>
  <c r="H121"/>
  <c r="G121"/>
  <c r="F121"/>
  <c r="E121"/>
  <c r="D121"/>
  <c r="A74"/>
  <c r="AB73"/>
  <c r="AA73"/>
  <c r="Z73"/>
  <c r="Y73"/>
  <c r="X73"/>
  <c r="W73"/>
  <c r="V73"/>
  <c r="U73"/>
  <c r="T73"/>
  <c r="S73"/>
  <c r="Q73"/>
  <c r="P73"/>
  <c r="O73"/>
  <c r="N73"/>
  <c r="M73"/>
  <c r="L73"/>
  <c r="K73"/>
  <c r="J73"/>
  <c r="I73"/>
  <c r="H73"/>
  <c r="G73"/>
  <c r="F73"/>
  <c r="E73"/>
  <c r="D73"/>
  <c r="A26"/>
  <c r="AB25"/>
  <c r="AA25"/>
  <c r="Z25"/>
  <c r="Y25"/>
  <c r="X25"/>
  <c r="W25"/>
  <c r="V25"/>
  <c r="U25"/>
  <c r="T25"/>
  <c r="S25"/>
  <c r="Q25"/>
  <c r="P25"/>
  <c r="O25"/>
  <c r="N25"/>
  <c r="M25"/>
  <c r="L25"/>
  <c r="K25"/>
  <c r="J25"/>
  <c r="I25"/>
  <c r="H25"/>
  <c r="G25"/>
  <c r="F25"/>
  <c r="E25"/>
  <c r="D25"/>
  <c r="A122" i="4"/>
  <c r="AB121"/>
  <c r="AA121"/>
  <c r="Z121"/>
  <c r="Y121"/>
  <c r="X121"/>
  <c r="W121"/>
  <c r="V121"/>
  <c r="U121"/>
  <c r="T121"/>
  <c r="S121"/>
  <c r="Q121"/>
  <c r="P121"/>
  <c r="O121"/>
  <c r="N121"/>
  <c r="M121"/>
  <c r="L121"/>
  <c r="K121"/>
  <c r="J121"/>
  <c r="I121"/>
  <c r="H121"/>
  <c r="G121"/>
  <c r="F121"/>
  <c r="E121"/>
  <c r="D121"/>
  <c r="A74"/>
  <c r="AB73"/>
  <c r="AA73"/>
  <c r="Z73"/>
  <c r="Y73"/>
  <c r="X73"/>
  <c r="W73"/>
  <c r="V73"/>
  <c r="U73"/>
  <c r="T73"/>
  <c r="S73"/>
  <c r="Q73"/>
  <c r="P73"/>
  <c r="O73"/>
  <c r="N73"/>
  <c r="M73"/>
  <c r="L73"/>
  <c r="K73"/>
  <c r="J73"/>
  <c r="I73"/>
  <c r="H73"/>
  <c r="G73"/>
  <c r="F73"/>
  <c r="E73"/>
  <c r="D73"/>
  <c r="A26"/>
  <c r="AB25"/>
  <c r="AA25"/>
  <c r="Z25"/>
  <c r="Y25"/>
  <c r="X25"/>
  <c r="W25"/>
  <c r="V25"/>
  <c r="U25"/>
  <c r="T25"/>
  <c r="S25"/>
  <c r="Q25"/>
  <c r="P25"/>
  <c r="O25"/>
  <c r="N25"/>
  <c r="M25"/>
  <c r="L25"/>
  <c r="K25"/>
  <c r="J25"/>
  <c r="I25"/>
  <c r="H25"/>
  <c r="G25"/>
  <c r="F25"/>
  <c r="E25"/>
  <c r="D25"/>
  <c r="A123" i="18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AJ122" s="1"/>
  <c r="H122"/>
  <c r="AI122" s="1"/>
  <c r="G122"/>
  <c r="AH122" s="1"/>
  <c r="F122"/>
  <c r="AG122" s="1"/>
  <c r="E122"/>
  <c r="AF122" s="1"/>
  <c r="D122"/>
  <c r="A75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AJ74" s="1"/>
  <c r="H74"/>
  <c r="AI74" s="1"/>
  <c r="G74"/>
  <c r="AH74" s="1"/>
  <c r="F74"/>
  <c r="AG74" s="1"/>
  <c r="E74"/>
  <c r="AF74" s="1"/>
  <c r="D74"/>
  <c r="A27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AJ26" s="1"/>
  <c r="H26"/>
  <c r="AI26" s="1"/>
  <c r="G26"/>
  <c r="AH26" s="1"/>
  <c r="F26"/>
  <c r="AG26" s="1"/>
  <c r="E26"/>
  <c r="AF26" s="1"/>
  <c r="D26"/>
  <c r="M159" i="21"/>
  <c r="L159"/>
  <c r="J159" s="1"/>
  <c r="Z145"/>
  <c r="M129"/>
  <c r="L129"/>
  <c r="J129" s="1"/>
  <c r="Z130"/>
  <c r="M114"/>
  <c r="L114"/>
  <c r="J114" s="1"/>
  <c r="Z160"/>
  <c r="M144"/>
  <c r="L144"/>
  <c r="J144" s="1"/>
  <c r="A123" i="16"/>
  <c r="D122"/>
  <c r="A75"/>
  <c r="D74"/>
  <c r="A27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AO26" s="1"/>
  <c r="H26"/>
  <c r="AN26" s="1"/>
  <c r="G26"/>
  <c r="AM26" s="1"/>
  <c r="F26"/>
  <c r="AL26" s="1"/>
  <c r="E26"/>
  <c r="AK26" s="1"/>
  <c r="D26"/>
  <c r="A123" i="17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AJ122" s="1"/>
  <c r="H122"/>
  <c r="AI122" s="1"/>
  <c r="G122"/>
  <c r="AH122" s="1"/>
  <c r="F122"/>
  <c r="AG122" s="1"/>
  <c r="E122"/>
  <c r="AF122" s="1"/>
  <c r="D122"/>
  <c r="A75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AJ74" s="1"/>
  <c r="H74"/>
  <c r="AI74" s="1"/>
  <c r="G74"/>
  <c r="AH74" s="1"/>
  <c r="F74"/>
  <c r="AG74" s="1"/>
  <c r="E74"/>
  <c r="AF74" s="1"/>
  <c r="D74"/>
  <c r="A27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AJ26" s="1"/>
  <c r="H26"/>
  <c r="AI26" s="1"/>
  <c r="G26"/>
  <c r="AH26" s="1"/>
  <c r="F26"/>
  <c r="AG26" s="1"/>
  <c r="E26"/>
  <c r="AF26" s="1"/>
  <c r="D26"/>
  <c r="A123" i="10"/>
  <c r="D122"/>
  <c r="A75"/>
  <c r="D74"/>
  <c r="A27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AO26" s="1"/>
  <c r="H26"/>
  <c r="AN26" s="1"/>
  <c r="G26"/>
  <c r="AM26" s="1"/>
  <c r="F26"/>
  <c r="AL26" s="1"/>
  <c r="E26"/>
  <c r="AK26" s="1"/>
  <c r="D26"/>
  <c r="M159" i="20"/>
  <c r="L159"/>
  <c r="J159" s="1"/>
  <c r="Z145"/>
  <c r="M129"/>
  <c r="L129"/>
  <c r="J129" s="1"/>
  <c r="Z130"/>
  <c r="M114"/>
  <c r="L114"/>
  <c r="J114" s="1"/>
  <c r="Z160"/>
  <c r="M144"/>
  <c r="L144"/>
  <c r="J144" s="1"/>
  <c r="A101" i="21"/>
  <c r="R100"/>
  <c r="A21"/>
  <c r="R20"/>
  <c r="A101" i="20"/>
  <c r="R100"/>
  <c r="A21"/>
  <c r="R20"/>
  <c r="E121" i="18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E25"/>
  <c r="F25"/>
  <c r="G25"/>
  <c r="H25"/>
  <c r="I25"/>
  <c r="J25"/>
  <c r="K25"/>
  <c r="L25"/>
  <c r="M25"/>
  <c r="N25"/>
  <c r="O25"/>
  <c r="P25"/>
  <c r="Q25"/>
  <c r="R25"/>
  <c r="T25"/>
  <c r="U25"/>
  <c r="V25"/>
  <c r="W25"/>
  <c r="X25"/>
  <c r="Y25"/>
  <c r="Z25"/>
  <c r="AA25"/>
  <c r="AB25"/>
  <c r="AC25"/>
  <c r="E121" i="17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E25"/>
  <c r="F25"/>
  <c r="G25"/>
  <c r="H25"/>
  <c r="I25"/>
  <c r="J25"/>
  <c r="K25"/>
  <c r="L25"/>
  <c r="M25"/>
  <c r="N25"/>
  <c r="O25"/>
  <c r="P25"/>
  <c r="Q25"/>
  <c r="R25"/>
  <c r="T25"/>
  <c r="U25"/>
  <c r="V25"/>
  <c r="W25"/>
  <c r="X25"/>
  <c r="Y25"/>
  <c r="Z25"/>
  <c r="AA25"/>
  <c r="AB25"/>
  <c r="AC25"/>
  <c r="A22" i="20" l="1"/>
  <c r="R21"/>
  <c r="A102"/>
  <c r="R101"/>
  <c r="A22" i="21"/>
  <c r="R21"/>
  <c r="A102"/>
  <c r="R101"/>
  <c r="M160" i="20"/>
  <c r="L160"/>
  <c r="J160" s="1"/>
  <c r="Z146"/>
  <c r="M130"/>
  <c r="L130"/>
  <c r="J130" s="1"/>
  <c r="Z161"/>
  <c r="M145"/>
  <c r="L145"/>
  <c r="J145" s="1"/>
  <c r="A28" i="10"/>
  <c r="S27"/>
  <c r="D27"/>
  <c r="A76"/>
  <c r="D75"/>
  <c r="A124"/>
  <c r="D123"/>
  <c r="A28" i="17"/>
  <c r="S27"/>
  <c r="D27"/>
  <c r="A76"/>
  <c r="S75"/>
  <c r="D75"/>
  <c r="A124"/>
  <c r="S123"/>
  <c r="D123"/>
  <c r="A28" i="16"/>
  <c r="S27"/>
  <c r="D27"/>
  <c r="A76"/>
  <c r="D75"/>
  <c r="A124"/>
  <c r="D123"/>
  <c r="M160" i="21"/>
  <c r="L160"/>
  <c r="J160" s="1"/>
  <c r="Z146"/>
  <c r="M130"/>
  <c r="L130"/>
  <c r="J130" s="1"/>
  <c r="Z161"/>
  <c r="M145"/>
  <c r="L145"/>
  <c r="J145" s="1"/>
  <c r="A28" i="18"/>
  <c r="S27"/>
  <c r="D27"/>
  <c r="A76"/>
  <c r="S75"/>
  <c r="D75"/>
  <c r="A124"/>
  <c r="S123"/>
  <c r="D123"/>
  <c r="A27" i="4"/>
  <c r="AB26"/>
  <c r="AC27" i="10" s="1"/>
  <c r="AA26" i="4"/>
  <c r="AB27" i="10" s="1"/>
  <c r="Z26" i="4"/>
  <c r="AA27" i="10" s="1"/>
  <c r="Y26" i="4"/>
  <c r="Z27" i="10" s="1"/>
  <c r="X26" i="4"/>
  <c r="Y27" i="10" s="1"/>
  <c r="W26" i="4"/>
  <c r="X27" i="10" s="1"/>
  <c r="V26" i="4"/>
  <c r="W27" i="10" s="1"/>
  <c r="U26" i="4"/>
  <c r="V27" i="10" s="1"/>
  <c r="T26" i="4"/>
  <c r="U27" i="10" s="1"/>
  <c r="S26" i="4"/>
  <c r="T27" i="10" s="1"/>
  <c r="Q26" i="4"/>
  <c r="R27" i="10" s="1"/>
  <c r="P26" i="4"/>
  <c r="Q27" i="10" s="1"/>
  <c r="O26" i="4"/>
  <c r="P27" i="10" s="1"/>
  <c r="N26" i="4"/>
  <c r="O27" i="10" s="1"/>
  <c r="M26" i="4"/>
  <c r="N27" i="10" s="1"/>
  <c r="L26" i="4"/>
  <c r="M27" i="10" s="1"/>
  <c r="K26" i="4"/>
  <c r="L27" i="10" s="1"/>
  <c r="J26" i="4"/>
  <c r="K27" i="10" s="1"/>
  <c r="I26" i="4"/>
  <c r="J27" i="10" s="1"/>
  <c r="H26" i="4"/>
  <c r="I27" i="10" s="1"/>
  <c r="AO27" s="1"/>
  <c r="G26" i="4"/>
  <c r="H27" i="10" s="1"/>
  <c r="AN27" s="1"/>
  <c r="F26" i="4"/>
  <c r="G27" i="10" s="1"/>
  <c r="AM27" s="1"/>
  <c r="E26" i="4"/>
  <c r="F27" i="10" s="1"/>
  <c r="AL27" s="1"/>
  <c r="D26" i="4"/>
  <c r="E27" i="10" s="1"/>
  <c r="AK27" s="1"/>
  <c r="A75" i="4"/>
  <c r="AB74"/>
  <c r="AC75" i="17" s="1"/>
  <c r="AA74" i="4"/>
  <c r="AB75" i="17" s="1"/>
  <c r="Z74" i="4"/>
  <c r="AA75" i="17" s="1"/>
  <c r="Y74" i="4"/>
  <c r="Z75" i="17" s="1"/>
  <c r="X74" i="4"/>
  <c r="Y75" i="17" s="1"/>
  <c r="W74" i="4"/>
  <c r="X75" i="17" s="1"/>
  <c r="V74" i="4"/>
  <c r="W75" i="17" s="1"/>
  <c r="U74" i="4"/>
  <c r="V75" i="17" s="1"/>
  <c r="T74" i="4"/>
  <c r="U75" i="17" s="1"/>
  <c r="S74" i="4"/>
  <c r="T75" i="17" s="1"/>
  <c r="Q74" i="4"/>
  <c r="R75" i="17" s="1"/>
  <c r="P74" i="4"/>
  <c r="Q75" i="17" s="1"/>
  <c r="O74" i="4"/>
  <c r="P75" i="17" s="1"/>
  <c r="N74" i="4"/>
  <c r="O75" i="17" s="1"/>
  <c r="M74" i="4"/>
  <c r="N75" i="17" s="1"/>
  <c r="L74" i="4"/>
  <c r="M75" i="17" s="1"/>
  <c r="K74" i="4"/>
  <c r="L75" i="17" s="1"/>
  <c r="J74" i="4"/>
  <c r="K75" i="17" s="1"/>
  <c r="I74" i="4"/>
  <c r="J75" i="17" s="1"/>
  <c r="H74" i="4"/>
  <c r="I75" i="17" s="1"/>
  <c r="AJ75" s="1"/>
  <c r="G74" i="4"/>
  <c r="H75" i="17" s="1"/>
  <c r="AI75" s="1"/>
  <c r="F74" i="4"/>
  <c r="G75" i="17" s="1"/>
  <c r="AH75" s="1"/>
  <c r="E74" i="4"/>
  <c r="F75" i="17" s="1"/>
  <c r="AG75" s="1"/>
  <c r="D74" i="4"/>
  <c r="E75" i="17" s="1"/>
  <c r="AF75" s="1"/>
  <c r="A123" i="4"/>
  <c r="AB122"/>
  <c r="AC123" i="17" s="1"/>
  <c r="AA122" i="4"/>
  <c r="AB123" i="17" s="1"/>
  <c r="Z122" i="4"/>
  <c r="AA123" i="17" s="1"/>
  <c r="Y122" i="4"/>
  <c r="Z123" i="17" s="1"/>
  <c r="X122" i="4"/>
  <c r="Y123" i="17" s="1"/>
  <c r="W122" i="4"/>
  <c r="X123" i="17" s="1"/>
  <c r="V122" i="4"/>
  <c r="W123" i="17" s="1"/>
  <c r="U122" i="4"/>
  <c r="V123" i="17" s="1"/>
  <c r="T122" i="4"/>
  <c r="U123" i="17" s="1"/>
  <c r="S122" i="4"/>
  <c r="T123" i="17" s="1"/>
  <c r="Q122" i="4"/>
  <c r="R123" i="17" s="1"/>
  <c r="P122" i="4"/>
  <c r="Q123" i="17" s="1"/>
  <c r="O122" i="4"/>
  <c r="P123" i="17" s="1"/>
  <c r="N122" i="4"/>
  <c r="O123" i="17" s="1"/>
  <c r="M122" i="4"/>
  <c r="N123" i="17" s="1"/>
  <c r="L122" i="4"/>
  <c r="M123" i="17" s="1"/>
  <c r="K122" i="4"/>
  <c r="L123" i="17" s="1"/>
  <c r="J122" i="4"/>
  <c r="K123" i="17" s="1"/>
  <c r="I122" i="4"/>
  <c r="J123" i="17" s="1"/>
  <c r="H122" i="4"/>
  <c r="I123" i="17" s="1"/>
  <c r="AJ123" s="1"/>
  <c r="G122" i="4"/>
  <c r="H123" i="17" s="1"/>
  <c r="AI123" s="1"/>
  <c r="F122" i="4"/>
  <c r="G123" i="17" s="1"/>
  <c r="AH123" s="1"/>
  <c r="E122" i="4"/>
  <c r="F123" i="17" s="1"/>
  <c r="AG123" s="1"/>
  <c r="D122" i="4"/>
  <c r="E123" i="17" s="1"/>
  <c r="AF123" s="1"/>
  <c r="A27" i="7"/>
  <c r="AB26"/>
  <c r="AC27" i="16" s="1"/>
  <c r="AA26" i="7"/>
  <c r="AB27" i="16" s="1"/>
  <c r="Z26" i="7"/>
  <c r="AA27" i="16" s="1"/>
  <c r="Y26" i="7"/>
  <c r="Z27" i="16" s="1"/>
  <c r="X26" i="7"/>
  <c r="Y27" i="16" s="1"/>
  <c r="W26" i="7"/>
  <c r="X27" i="16" s="1"/>
  <c r="V26" i="7"/>
  <c r="W27" i="16" s="1"/>
  <c r="U26" i="7"/>
  <c r="V27" i="16" s="1"/>
  <c r="T26" i="7"/>
  <c r="U27" i="16" s="1"/>
  <c r="S26" i="7"/>
  <c r="T27" i="16" s="1"/>
  <c r="Q26" i="7"/>
  <c r="R27" i="16" s="1"/>
  <c r="P26" i="7"/>
  <c r="Q27" i="16" s="1"/>
  <c r="O26" i="7"/>
  <c r="P27" i="16" s="1"/>
  <c r="N26" i="7"/>
  <c r="O27" i="16" s="1"/>
  <c r="M26" i="7"/>
  <c r="N27" i="16" s="1"/>
  <c r="L26" i="7"/>
  <c r="M27" i="16" s="1"/>
  <c r="K26" i="7"/>
  <c r="L27" i="16" s="1"/>
  <c r="J26" i="7"/>
  <c r="K27" i="16" s="1"/>
  <c r="I26" i="7"/>
  <c r="J27" i="16" s="1"/>
  <c r="H26" i="7"/>
  <c r="I27" i="16" s="1"/>
  <c r="AO27" s="1"/>
  <c r="G26" i="7"/>
  <c r="H27" i="16" s="1"/>
  <c r="AN27" s="1"/>
  <c r="F26" i="7"/>
  <c r="G27" i="16" s="1"/>
  <c r="AM27" s="1"/>
  <c r="E26" i="7"/>
  <c r="F27" i="16" s="1"/>
  <c r="AL27" s="1"/>
  <c r="D26" i="7"/>
  <c r="E27" i="16" s="1"/>
  <c r="AK27" s="1"/>
  <c r="A75" i="7"/>
  <c r="AB74"/>
  <c r="AC75" i="18" s="1"/>
  <c r="AA74" i="7"/>
  <c r="AB75" i="18" s="1"/>
  <c r="Z74" i="7"/>
  <c r="AA75" i="18" s="1"/>
  <c r="Y74" i="7"/>
  <c r="Z75" i="18" s="1"/>
  <c r="X74" i="7"/>
  <c r="Y75" i="18" s="1"/>
  <c r="W74" i="7"/>
  <c r="X75" i="18" s="1"/>
  <c r="V74" i="7"/>
  <c r="W75" i="18" s="1"/>
  <c r="U74" i="7"/>
  <c r="V75" i="18" s="1"/>
  <c r="T74" i="7"/>
  <c r="U75" i="18" s="1"/>
  <c r="S74" i="7"/>
  <c r="T75" i="18" s="1"/>
  <c r="Q74" i="7"/>
  <c r="R75" i="18" s="1"/>
  <c r="P74" i="7"/>
  <c r="Q75" i="18" s="1"/>
  <c r="O74" i="7"/>
  <c r="P75" i="18" s="1"/>
  <c r="N74" i="7"/>
  <c r="O75" i="18" s="1"/>
  <c r="M74" i="7"/>
  <c r="N75" i="18" s="1"/>
  <c r="L74" i="7"/>
  <c r="M75" i="18" s="1"/>
  <c r="K74" i="7"/>
  <c r="L75" i="18" s="1"/>
  <c r="J74" i="7"/>
  <c r="K75" i="18" s="1"/>
  <c r="I74" i="7"/>
  <c r="J75" i="18" s="1"/>
  <c r="H74" i="7"/>
  <c r="I75" i="18" s="1"/>
  <c r="AJ75" s="1"/>
  <c r="G74" i="7"/>
  <c r="H75" i="18" s="1"/>
  <c r="AI75" s="1"/>
  <c r="F74" i="7"/>
  <c r="G75" i="18" s="1"/>
  <c r="AH75" s="1"/>
  <c r="E74" i="7"/>
  <c r="F75" i="18" s="1"/>
  <c r="AG75" s="1"/>
  <c r="D74" i="7"/>
  <c r="E75" i="18" s="1"/>
  <c r="AF75" s="1"/>
  <c r="A123" i="7"/>
  <c r="AB122"/>
  <c r="AC123" i="18" s="1"/>
  <c r="AA122" i="7"/>
  <c r="AB123" i="18" s="1"/>
  <c r="Z122" i="7"/>
  <c r="AA123" i="18" s="1"/>
  <c r="Y122" i="7"/>
  <c r="Z123" i="18" s="1"/>
  <c r="X122" i="7"/>
  <c r="Y123" i="18" s="1"/>
  <c r="W122" i="7"/>
  <c r="X123" i="18" s="1"/>
  <c r="V122" i="7"/>
  <c r="W123" i="18" s="1"/>
  <c r="U122" i="7"/>
  <c r="V123" i="18" s="1"/>
  <c r="T122" i="7"/>
  <c r="U123" i="18" s="1"/>
  <c r="S122" i="7"/>
  <c r="T123" i="18" s="1"/>
  <c r="Q122" i="7"/>
  <c r="R123" i="18" s="1"/>
  <c r="P122" i="7"/>
  <c r="Q123" i="18" s="1"/>
  <c r="O122" i="7"/>
  <c r="P123" i="18" s="1"/>
  <c r="N122" i="7"/>
  <c r="O123" i="18" s="1"/>
  <c r="M122" i="7"/>
  <c r="N123" i="18" s="1"/>
  <c r="L122" i="7"/>
  <c r="M123" i="18" s="1"/>
  <c r="K122" i="7"/>
  <c r="L123" i="18" s="1"/>
  <c r="J122" i="7"/>
  <c r="K123" i="18" s="1"/>
  <c r="I122" i="7"/>
  <c r="J123" i="18" s="1"/>
  <c r="H122" i="7"/>
  <c r="I123" i="18" s="1"/>
  <c r="AJ123" s="1"/>
  <c r="G122" i="7"/>
  <c r="H123" i="18" s="1"/>
  <c r="AI123" s="1"/>
  <c r="F122" i="7"/>
  <c r="G123" i="18" s="1"/>
  <c r="AH123" s="1"/>
  <c r="E122" i="7"/>
  <c r="F123" i="18" s="1"/>
  <c r="AG123" s="1"/>
  <c r="D122" i="7"/>
  <c r="E123" i="18" s="1"/>
  <c r="AF123" s="1"/>
  <c r="AG55" i="4"/>
  <c r="AF55"/>
  <c r="AE55"/>
  <c r="AD55"/>
  <c r="AC55"/>
  <c r="AG103"/>
  <c r="AF103"/>
  <c r="AE103"/>
  <c r="AD103"/>
  <c r="AC103"/>
  <c r="AG151"/>
  <c r="AF151"/>
  <c r="AE151"/>
  <c r="AD151"/>
  <c r="AC151"/>
  <c r="AG55" i="7"/>
  <c r="AF55"/>
  <c r="AE55"/>
  <c r="AD55"/>
  <c r="AC55"/>
  <c r="AG103"/>
  <c r="AF103"/>
  <c r="AE103"/>
  <c r="AD103"/>
  <c r="AC103"/>
  <c r="AG151"/>
  <c r="AF151"/>
  <c r="AE151"/>
  <c r="AD151"/>
  <c r="AC151"/>
  <c r="BU160" i="8"/>
  <c r="BV155"/>
  <c r="BV160" s="1"/>
  <c r="CN160"/>
  <c r="CO155"/>
  <c r="CO160" s="1"/>
  <c r="DG160"/>
  <c r="DH155"/>
  <c r="DH160" s="1"/>
  <c r="E107" i="18"/>
  <c r="F107"/>
  <c r="J107"/>
  <c r="K107"/>
  <c r="O107"/>
  <c r="P107"/>
  <c r="T107"/>
  <c r="U107"/>
  <c r="Y107"/>
  <c r="Z107"/>
  <c r="E59"/>
  <c r="F59"/>
  <c r="J59"/>
  <c r="K59"/>
  <c r="O59"/>
  <c r="P59"/>
  <c r="T59"/>
  <c r="U59"/>
  <c r="Y59"/>
  <c r="Z59"/>
  <c r="E107" i="17"/>
  <c r="F107"/>
  <c r="J107"/>
  <c r="K107"/>
  <c r="O107"/>
  <c r="P107"/>
  <c r="T107"/>
  <c r="U107"/>
  <c r="Y107"/>
  <c r="Z107"/>
  <c r="E59"/>
  <c r="F59"/>
  <c r="J59"/>
  <c r="K59"/>
  <c r="O59"/>
  <c r="P59"/>
  <c r="T59"/>
  <c r="U59"/>
  <c r="Y59"/>
  <c r="Z59"/>
  <c r="AA106" i="18"/>
  <c r="AA58"/>
  <c r="AA107"/>
  <c r="AA59"/>
  <c r="V106"/>
  <c r="V58"/>
  <c r="V107"/>
  <c r="V59"/>
  <c r="Q106"/>
  <c r="Q58"/>
  <c r="Q107"/>
  <c r="Q59"/>
  <c r="G106"/>
  <c r="G58"/>
  <c r="G107"/>
  <c r="G59"/>
  <c r="L106"/>
  <c r="L58"/>
  <c r="L107"/>
  <c r="L59"/>
  <c r="AA106" i="17"/>
  <c r="AA58"/>
  <c r="AA107"/>
  <c r="AA59"/>
  <c r="V106"/>
  <c r="V58"/>
  <c r="V107"/>
  <c r="V59"/>
  <c r="Q106"/>
  <c r="Q58"/>
  <c r="Q107"/>
  <c r="Q59"/>
  <c r="G106"/>
  <c r="G58"/>
  <c r="G107"/>
  <c r="G59"/>
  <c r="L106"/>
  <c r="L58"/>
  <c r="L107"/>
  <c r="L59"/>
  <c r="K105"/>
  <c r="K57"/>
  <c r="F105"/>
  <c r="F57"/>
  <c r="P105"/>
  <c r="P57"/>
  <c r="U105"/>
  <c r="U57"/>
  <c r="Z105"/>
  <c r="Z57"/>
  <c r="K105" i="18"/>
  <c r="K57"/>
  <c r="F105"/>
  <c r="F57"/>
  <c r="P105"/>
  <c r="P57"/>
  <c r="U105"/>
  <c r="U57"/>
  <c r="Z105"/>
  <c r="Z57"/>
  <c r="E57" i="17"/>
  <c r="J57"/>
  <c r="O57"/>
  <c r="T57"/>
  <c r="Y57"/>
  <c r="E58"/>
  <c r="F58"/>
  <c r="J58"/>
  <c r="K58"/>
  <c r="O58"/>
  <c r="P58"/>
  <c r="T58"/>
  <c r="U58"/>
  <c r="Y58"/>
  <c r="Z58"/>
  <c r="E106"/>
  <c r="F106"/>
  <c r="J106"/>
  <c r="K106"/>
  <c r="O106"/>
  <c r="P106"/>
  <c r="T106"/>
  <c r="U106"/>
  <c r="Y106"/>
  <c r="Z106"/>
  <c r="E57" i="18"/>
  <c r="J57"/>
  <c r="O57"/>
  <c r="T57"/>
  <c r="Y57"/>
  <c r="E58"/>
  <c r="F58"/>
  <c r="J58"/>
  <c r="K58"/>
  <c r="O58"/>
  <c r="P58"/>
  <c r="T58"/>
  <c r="U58"/>
  <c r="Y58"/>
  <c r="Z58"/>
  <c r="E106"/>
  <c r="F106"/>
  <c r="J106"/>
  <c r="K106"/>
  <c r="O106"/>
  <c r="P106"/>
  <c r="T106"/>
  <c r="U106"/>
  <c r="Y106"/>
  <c r="Z106"/>
  <c r="AA108"/>
  <c r="Z108"/>
  <c r="Y108"/>
  <c r="V108"/>
  <c r="U108"/>
  <c r="T108"/>
  <c r="Q108"/>
  <c r="P108"/>
  <c r="O108"/>
  <c r="L108"/>
  <c r="K108"/>
  <c r="J108"/>
  <c r="G108"/>
  <c r="AH108" s="1"/>
  <c r="F108"/>
  <c r="AG108" s="1"/>
  <c r="E108"/>
  <c r="AF108" s="1"/>
  <c r="AA60"/>
  <c r="Z60"/>
  <c r="Y60"/>
  <c r="V60"/>
  <c r="U60"/>
  <c r="T60"/>
  <c r="Q60"/>
  <c r="P60"/>
  <c r="O60"/>
  <c r="L60"/>
  <c r="K60"/>
  <c r="J60"/>
  <c r="G60"/>
  <c r="AH60" s="1"/>
  <c r="F60"/>
  <c r="AG60" s="1"/>
  <c r="E60"/>
  <c r="AF60" s="1"/>
  <c r="AA108" i="17"/>
  <c r="Z108"/>
  <c r="Y108"/>
  <c r="V108"/>
  <c r="U108"/>
  <c r="T108"/>
  <c r="Q108"/>
  <c r="P108"/>
  <c r="O108"/>
  <c r="L108"/>
  <c r="K108"/>
  <c r="J108"/>
  <c r="G108"/>
  <c r="AH108" s="1"/>
  <c r="F108"/>
  <c r="AG108" s="1"/>
  <c r="E108"/>
  <c r="AF108" s="1"/>
  <c r="AA60"/>
  <c r="Z60"/>
  <c r="Y60"/>
  <c r="V60"/>
  <c r="U60"/>
  <c r="T60"/>
  <c r="Q60"/>
  <c r="P60"/>
  <c r="O60"/>
  <c r="L60"/>
  <c r="K60"/>
  <c r="J60"/>
  <c r="G60"/>
  <c r="AH60" s="1"/>
  <c r="F60"/>
  <c r="AG60" s="1"/>
  <c r="E60"/>
  <c r="AF60" s="1"/>
  <c r="AC59" i="18"/>
  <c r="AC107"/>
  <c r="AC58"/>
  <c r="AC106"/>
  <c r="AC108"/>
  <c r="AC60"/>
  <c r="AB59"/>
  <c r="AB107"/>
  <c r="AB58"/>
  <c r="AB106"/>
  <c r="AB108"/>
  <c r="AB60"/>
  <c r="X59"/>
  <c r="X107"/>
  <c r="X58"/>
  <c r="X106"/>
  <c r="X108"/>
  <c r="X60"/>
  <c r="W59"/>
  <c r="W107"/>
  <c r="W58"/>
  <c r="W106"/>
  <c r="W108"/>
  <c r="W60"/>
  <c r="S59"/>
  <c r="S107"/>
  <c r="S58"/>
  <c r="S106"/>
  <c r="S108"/>
  <c r="S60"/>
  <c r="R59"/>
  <c r="R107"/>
  <c r="R58"/>
  <c r="R106"/>
  <c r="R108"/>
  <c r="R60"/>
  <c r="I59"/>
  <c r="I107"/>
  <c r="I58"/>
  <c r="I106"/>
  <c r="I108"/>
  <c r="I60"/>
  <c r="H59"/>
  <c r="H107"/>
  <c r="H58"/>
  <c r="H106"/>
  <c r="H108"/>
  <c r="H60"/>
  <c r="N59"/>
  <c r="N107"/>
  <c r="N58"/>
  <c r="N106"/>
  <c r="N108"/>
  <c r="N60"/>
  <c r="M59"/>
  <c r="M107"/>
  <c r="M58"/>
  <c r="M106"/>
  <c r="M108"/>
  <c r="M60"/>
  <c r="AC59" i="17"/>
  <c r="AC107"/>
  <c r="AC58"/>
  <c r="AC106"/>
  <c r="AC108"/>
  <c r="AC60"/>
  <c r="AB59"/>
  <c r="AB107"/>
  <c r="AB58"/>
  <c r="AB106"/>
  <c r="AB108"/>
  <c r="AB60"/>
  <c r="X59"/>
  <c r="X107"/>
  <c r="X58"/>
  <c r="X106"/>
  <c r="X108"/>
  <c r="X60"/>
  <c r="W59"/>
  <c r="W107"/>
  <c r="W58"/>
  <c r="W106"/>
  <c r="W108"/>
  <c r="W60"/>
  <c r="S59"/>
  <c r="S107"/>
  <c r="S58"/>
  <c r="S106"/>
  <c r="S108"/>
  <c r="S60"/>
  <c r="R59"/>
  <c r="R107"/>
  <c r="R58"/>
  <c r="R106"/>
  <c r="R108"/>
  <c r="R60"/>
  <c r="I59"/>
  <c r="I107"/>
  <c r="I58"/>
  <c r="I106"/>
  <c r="I108"/>
  <c r="I60"/>
  <c r="H59"/>
  <c r="H107"/>
  <c r="H58"/>
  <c r="H106"/>
  <c r="H108"/>
  <c r="H60"/>
  <c r="N59"/>
  <c r="N107"/>
  <c r="N58"/>
  <c r="N106"/>
  <c r="N108"/>
  <c r="N60"/>
  <c r="M59"/>
  <c r="M107"/>
  <c r="M58"/>
  <c r="M106"/>
  <c r="M108"/>
  <c r="M60"/>
  <c r="AA57" i="18"/>
  <c r="AA105"/>
  <c r="V57"/>
  <c r="V105"/>
  <c r="Q57"/>
  <c r="Q105"/>
  <c r="G57"/>
  <c r="G105"/>
  <c r="L57"/>
  <c r="L105"/>
  <c r="AA57" i="17"/>
  <c r="AA105"/>
  <c r="V57"/>
  <c r="V105"/>
  <c r="Q57"/>
  <c r="Q105"/>
  <c r="G57"/>
  <c r="G105"/>
  <c r="L57"/>
  <c r="L105"/>
  <c r="E109" i="18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E109" i="17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E105"/>
  <c r="AF105" s="1"/>
  <c r="AC105" i="18"/>
  <c r="AC57"/>
  <c r="AB105"/>
  <c r="AB57"/>
  <c r="X105"/>
  <c r="X57"/>
  <c r="W105"/>
  <c r="W57"/>
  <c r="S105"/>
  <c r="S57"/>
  <c r="R105"/>
  <c r="R57"/>
  <c r="I105"/>
  <c r="I57"/>
  <c r="H105"/>
  <c r="H57"/>
  <c r="N105"/>
  <c r="N57"/>
  <c r="M105"/>
  <c r="M57"/>
  <c r="AC105" i="17"/>
  <c r="AC57"/>
  <c r="AB105"/>
  <c r="AB57"/>
  <c r="X105"/>
  <c r="X57"/>
  <c r="W105"/>
  <c r="W57"/>
  <c r="S105"/>
  <c r="S57"/>
  <c r="R105"/>
  <c r="R57"/>
  <c r="I105"/>
  <c r="I57"/>
  <c r="H105"/>
  <c r="H57"/>
  <c r="N105"/>
  <c r="N57"/>
  <c r="M105"/>
  <c r="M57"/>
  <c r="AC110" i="18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AJ110" s="1"/>
  <c r="H110"/>
  <c r="AI110" s="1"/>
  <c r="G110"/>
  <c r="AH110" s="1"/>
  <c r="F110"/>
  <c r="AG110" s="1"/>
  <c r="E110"/>
  <c r="AF110" s="1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AJ62" s="1"/>
  <c r="H62"/>
  <c r="AI62" s="1"/>
  <c r="G62"/>
  <c r="AH62" s="1"/>
  <c r="F62"/>
  <c r="AG62" s="1"/>
  <c r="E62"/>
  <c r="AF62" s="1"/>
  <c r="AC110" i="17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AJ110" s="1"/>
  <c r="H110"/>
  <c r="AI110" s="1"/>
  <c r="G110"/>
  <c r="AH110" s="1"/>
  <c r="F110"/>
  <c r="AG110" s="1"/>
  <c r="E110"/>
  <c r="AF110" s="1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AJ62" s="1"/>
  <c r="H62"/>
  <c r="AI62" s="1"/>
  <c r="G62"/>
  <c r="AH62" s="1"/>
  <c r="F62"/>
  <c r="AG62" s="1"/>
  <c r="E62"/>
  <c r="AF62" s="1"/>
  <c r="E111" i="18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E111" i="17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C112" i="18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AJ112" s="1"/>
  <c r="H112"/>
  <c r="AI112" s="1"/>
  <c r="G112"/>
  <c r="AH112" s="1"/>
  <c r="F112"/>
  <c r="AG112" s="1"/>
  <c r="E112"/>
  <c r="AF112" s="1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AJ64" s="1"/>
  <c r="H64"/>
  <c r="AI64" s="1"/>
  <c r="G64"/>
  <c r="AH64" s="1"/>
  <c r="F64"/>
  <c r="AG64" s="1"/>
  <c r="E64"/>
  <c r="AF64" s="1"/>
  <c r="AC112" i="17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AJ112" s="1"/>
  <c r="H112"/>
  <c r="AI112" s="1"/>
  <c r="G112"/>
  <c r="AH112" s="1"/>
  <c r="F112"/>
  <c r="AG112" s="1"/>
  <c r="E112"/>
  <c r="AF112" s="1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AJ64" s="1"/>
  <c r="H64"/>
  <c r="AI64" s="1"/>
  <c r="G64"/>
  <c r="AH64" s="1"/>
  <c r="F64"/>
  <c r="AG64" s="1"/>
  <c r="E64"/>
  <c r="AF64" s="1"/>
  <c r="E113" i="18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E113" i="17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J25"/>
  <c r="AI25"/>
  <c r="AH25"/>
  <c r="AG25"/>
  <c r="AF25"/>
  <c r="AJ73"/>
  <c r="AI73"/>
  <c r="AH73"/>
  <c r="AG73"/>
  <c r="AF73"/>
  <c r="AJ121"/>
  <c r="AI121"/>
  <c r="AH121"/>
  <c r="AG121"/>
  <c r="AF121"/>
  <c r="AJ25" i="18"/>
  <c r="AI25"/>
  <c r="AH25"/>
  <c r="AG25"/>
  <c r="AF25"/>
  <c r="AJ73"/>
  <c r="AI73"/>
  <c r="AH73"/>
  <c r="AG73"/>
  <c r="AF73"/>
  <c r="AJ121"/>
  <c r="AI121"/>
  <c r="AH121"/>
  <c r="AG121"/>
  <c r="AF121"/>
  <c r="AJ71" i="17"/>
  <c r="AI71"/>
  <c r="AH71"/>
  <c r="AG71"/>
  <c r="AF71"/>
  <c r="AJ119"/>
  <c r="AI119"/>
  <c r="AH119"/>
  <c r="AG119"/>
  <c r="AF119"/>
  <c r="AJ71" i="18"/>
  <c r="AI71"/>
  <c r="AH71"/>
  <c r="AG71"/>
  <c r="AF71"/>
  <c r="AJ119"/>
  <c r="AI119"/>
  <c r="AH119"/>
  <c r="AG119"/>
  <c r="AF119"/>
  <c r="AJ69" i="17"/>
  <c r="AI69"/>
  <c r="AH69"/>
  <c r="AG69"/>
  <c r="AF69"/>
  <c r="AJ117"/>
  <c r="AI117"/>
  <c r="AH117"/>
  <c r="AG117"/>
  <c r="AF117"/>
  <c r="AJ69" i="18"/>
  <c r="AI69"/>
  <c r="AH69"/>
  <c r="AG69"/>
  <c r="AF69"/>
  <c r="AJ117"/>
  <c r="AI117"/>
  <c r="AH117"/>
  <c r="AG117"/>
  <c r="AF117"/>
  <c r="AJ67" i="17"/>
  <c r="AI67"/>
  <c r="AH67"/>
  <c r="AG67"/>
  <c r="AF67"/>
  <c r="AJ115"/>
  <c r="AI115"/>
  <c r="AH115"/>
  <c r="AG115"/>
  <c r="AF115"/>
  <c r="AJ67" i="18"/>
  <c r="AI67"/>
  <c r="AH67"/>
  <c r="AG67"/>
  <c r="AF67"/>
  <c r="AJ115"/>
  <c r="AI115"/>
  <c r="AH115"/>
  <c r="AG115"/>
  <c r="AF115"/>
  <c r="E105" i="10" l="1"/>
  <c r="J105"/>
  <c r="O105"/>
  <c r="T105"/>
  <c r="Y105"/>
  <c r="AD105"/>
  <c r="E105" i="16"/>
  <c r="J105"/>
  <c r="O105"/>
  <c r="T105"/>
  <c r="Y105"/>
  <c r="AD105"/>
  <c r="E107"/>
  <c r="F107"/>
  <c r="J107"/>
  <c r="K107"/>
  <c r="O107"/>
  <c r="P107"/>
  <c r="T107"/>
  <c r="U107"/>
  <c r="Y107"/>
  <c r="Z107"/>
  <c r="AD107"/>
  <c r="AE107"/>
  <c r="E59"/>
  <c r="F59"/>
  <c r="J59"/>
  <c r="K59"/>
  <c r="O59"/>
  <c r="P59"/>
  <c r="T59"/>
  <c r="U59"/>
  <c r="Y59"/>
  <c r="Z59"/>
  <c r="AD59"/>
  <c r="AE59"/>
  <c r="AD11"/>
  <c r="AK11" s="1"/>
  <c r="AE11"/>
  <c r="AL11" s="1"/>
  <c r="E107" i="10"/>
  <c r="F107"/>
  <c r="J107"/>
  <c r="K107"/>
  <c r="O107"/>
  <c r="P107"/>
  <c r="T107"/>
  <c r="U107"/>
  <c r="Y107"/>
  <c r="Z107"/>
  <c r="AD107"/>
  <c r="AE107"/>
  <c r="E59"/>
  <c r="F59"/>
  <c r="J59"/>
  <c r="K59"/>
  <c r="O59"/>
  <c r="P59"/>
  <c r="T59"/>
  <c r="U59"/>
  <c r="Y59"/>
  <c r="Z59"/>
  <c r="AD59"/>
  <c r="AE59"/>
  <c r="AD11"/>
  <c r="AK11" s="1"/>
  <c r="AE11"/>
  <c r="AL11" s="1"/>
  <c r="AA106" i="16"/>
  <c r="AA58"/>
  <c r="AA107"/>
  <c r="AA59"/>
  <c r="V106"/>
  <c r="V58"/>
  <c r="V107"/>
  <c r="V59"/>
  <c r="Q106"/>
  <c r="Q58"/>
  <c r="Q107"/>
  <c r="Q59"/>
  <c r="G106"/>
  <c r="G58"/>
  <c r="G107"/>
  <c r="G59"/>
  <c r="AF106"/>
  <c r="AF58"/>
  <c r="AF10"/>
  <c r="AM10" s="1"/>
  <c r="AF107"/>
  <c r="AF59"/>
  <c r="AF11"/>
  <c r="AM11" s="1"/>
  <c r="L106"/>
  <c r="L58"/>
  <c r="L107"/>
  <c r="L59"/>
  <c r="AA106" i="10"/>
  <c r="AA58"/>
  <c r="AA107"/>
  <c r="AA59"/>
  <c r="V106"/>
  <c r="V58"/>
  <c r="V107"/>
  <c r="V59"/>
  <c r="Q106"/>
  <c r="Q58"/>
  <c r="Q107"/>
  <c r="Q59"/>
  <c r="G106"/>
  <c r="G58"/>
  <c r="G107"/>
  <c r="G59"/>
  <c r="AF106"/>
  <c r="AF58"/>
  <c r="AF10"/>
  <c r="AM10" s="1"/>
  <c r="AF107"/>
  <c r="AF59"/>
  <c r="AF11"/>
  <c r="AM11" s="1"/>
  <c r="L106"/>
  <c r="L58"/>
  <c r="L107"/>
  <c r="L59"/>
  <c r="K105"/>
  <c r="K57"/>
  <c r="AE105"/>
  <c r="AE57"/>
  <c r="AE9"/>
  <c r="AL9" s="1"/>
  <c r="F105"/>
  <c r="F57"/>
  <c r="P105"/>
  <c r="P57"/>
  <c r="U105"/>
  <c r="U57"/>
  <c r="Z105"/>
  <c r="Z57"/>
  <c r="K105" i="16"/>
  <c r="K57"/>
  <c r="AE105"/>
  <c r="AE57"/>
  <c r="AE9"/>
  <c r="AL9" s="1"/>
  <c r="F105"/>
  <c r="F57"/>
  <c r="P105"/>
  <c r="P57"/>
  <c r="U105"/>
  <c r="U57"/>
  <c r="Z105"/>
  <c r="Z57"/>
  <c r="AD9" i="10"/>
  <c r="AK9" s="1"/>
  <c r="AD10"/>
  <c r="AK10" s="1"/>
  <c r="AE10"/>
  <c r="AL10" s="1"/>
  <c r="E57"/>
  <c r="J57"/>
  <c r="O57"/>
  <c r="T57"/>
  <c r="Y57"/>
  <c r="AD57"/>
  <c r="E58"/>
  <c r="F58"/>
  <c r="J58"/>
  <c r="K58"/>
  <c r="O58"/>
  <c r="P58"/>
  <c r="T58"/>
  <c r="U58"/>
  <c r="Y58"/>
  <c r="Z58"/>
  <c r="AD58"/>
  <c r="AE58"/>
  <c r="E106"/>
  <c r="F106"/>
  <c r="J106"/>
  <c r="K106"/>
  <c r="O106"/>
  <c r="P106"/>
  <c r="T106"/>
  <c r="U106"/>
  <c r="Y106"/>
  <c r="Z106"/>
  <c r="AD106"/>
  <c r="AE106"/>
  <c r="AD9" i="16"/>
  <c r="AK9" s="1"/>
  <c r="AD10"/>
  <c r="AK10" s="1"/>
  <c r="AE10"/>
  <c r="AL10" s="1"/>
  <c r="E57"/>
  <c r="J57"/>
  <c r="O57"/>
  <c r="T57"/>
  <c r="Y57"/>
  <c r="AD57"/>
  <c r="E58"/>
  <c r="F58"/>
  <c r="J58"/>
  <c r="K58"/>
  <c r="O58"/>
  <c r="P58"/>
  <c r="T58"/>
  <c r="U58"/>
  <c r="Y58"/>
  <c r="Z58"/>
  <c r="AD58"/>
  <c r="AE58"/>
  <c r="E106"/>
  <c r="F106"/>
  <c r="J106"/>
  <c r="K106"/>
  <c r="O106"/>
  <c r="P106"/>
  <c r="T106"/>
  <c r="U106"/>
  <c r="Y106"/>
  <c r="Z106"/>
  <c r="AD106"/>
  <c r="AE106"/>
  <c r="AF108"/>
  <c r="AE108"/>
  <c r="AD108"/>
  <c r="AA108"/>
  <c r="Z108"/>
  <c r="Y108"/>
  <c r="V108"/>
  <c r="U108"/>
  <c r="T108"/>
  <c r="Q108"/>
  <c r="P108"/>
  <c r="O108"/>
  <c r="L108"/>
  <c r="K108"/>
  <c r="J108"/>
  <c r="G108"/>
  <c r="AM108" s="1"/>
  <c r="F108"/>
  <c r="AL108" s="1"/>
  <c r="E108"/>
  <c r="AK108" s="1"/>
  <c r="AF60"/>
  <c r="AE60"/>
  <c r="AD60"/>
  <c r="AA60"/>
  <c r="Z60"/>
  <c r="Y60"/>
  <c r="V60"/>
  <c r="U60"/>
  <c r="T60"/>
  <c r="Q60"/>
  <c r="P60"/>
  <c r="O60"/>
  <c r="L60"/>
  <c r="K60"/>
  <c r="J60"/>
  <c r="G60"/>
  <c r="AM60" s="1"/>
  <c r="F60"/>
  <c r="AL60" s="1"/>
  <c r="E60"/>
  <c r="AK60" s="1"/>
  <c r="AF12"/>
  <c r="AM12" s="1"/>
  <c r="AE12"/>
  <c r="AL12" s="1"/>
  <c r="AD12"/>
  <c r="AK12" s="1"/>
  <c r="AF108" i="10"/>
  <c r="AE108"/>
  <c r="AD108"/>
  <c r="AA108"/>
  <c r="Z108"/>
  <c r="Y108"/>
  <c r="V108"/>
  <c r="U108"/>
  <c r="T108"/>
  <c r="Q108"/>
  <c r="P108"/>
  <c r="O108"/>
  <c r="L108"/>
  <c r="K108"/>
  <c r="J108"/>
  <c r="G108"/>
  <c r="AM108" s="1"/>
  <c r="F108"/>
  <c r="AL108" s="1"/>
  <c r="E108"/>
  <c r="AK108" s="1"/>
  <c r="AF60"/>
  <c r="AE60"/>
  <c r="AD60"/>
  <c r="AA60"/>
  <c r="Z60"/>
  <c r="Y60"/>
  <c r="V60"/>
  <c r="U60"/>
  <c r="T60"/>
  <c r="Q60"/>
  <c r="P60"/>
  <c r="O60"/>
  <c r="L60"/>
  <c r="K60"/>
  <c r="J60"/>
  <c r="G60"/>
  <c r="AM60" s="1"/>
  <c r="F60"/>
  <c r="AL60" s="1"/>
  <c r="E60"/>
  <c r="AK60" s="1"/>
  <c r="AF12"/>
  <c r="AM12" s="1"/>
  <c r="AE12"/>
  <c r="AL12" s="1"/>
  <c r="AD12"/>
  <c r="AK12" s="1"/>
  <c r="AC59" i="16"/>
  <c r="AC107"/>
  <c r="AC58"/>
  <c r="AC106"/>
  <c r="AC108"/>
  <c r="AC60"/>
  <c r="AB59"/>
  <c r="AB107"/>
  <c r="AB58"/>
  <c r="AB106"/>
  <c r="AB108"/>
  <c r="AB60"/>
  <c r="X59"/>
  <c r="X107"/>
  <c r="X58"/>
  <c r="X106"/>
  <c r="X108"/>
  <c r="X60"/>
  <c r="W59"/>
  <c r="W107"/>
  <c r="W58"/>
  <c r="W106"/>
  <c r="W108"/>
  <c r="W60"/>
  <c r="S59"/>
  <c r="S107"/>
  <c r="S58"/>
  <c r="S106"/>
  <c r="S108"/>
  <c r="S60"/>
  <c r="R59"/>
  <c r="R107"/>
  <c r="R58"/>
  <c r="R106"/>
  <c r="R108"/>
  <c r="R60"/>
  <c r="I59"/>
  <c r="I107"/>
  <c r="I58"/>
  <c r="I106"/>
  <c r="I108"/>
  <c r="I60"/>
  <c r="H59"/>
  <c r="H107"/>
  <c r="H58"/>
  <c r="H106"/>
  <c r="H108"/>
  <c r="H60"/>
  <c r="AH11"/>
  <c r="AO11" s="1"/>
  <c r="AH59"/>
  <c r="AH107"/>
  <c r="AH10"/>
  <c r="AO10" s="1"/>
  <c r="AH58"/>
  <c r="AH106"/>
  <c r="AH108"/>
  <c r="AH60"/>
  <c r="AH12"/>
  <c r="AO12" s="1"/>
  <c r="AG11"/>
  <c r="AN11" s="1"/>
  <c r="AG59"/>
  <c r="AG107"/>
  <c r="AG10"/>
  <c r="AN10" s="1"/>
  <c r="AG58"/>
  <c r="AG106"/>
  <c r="AG108"/>
  <c r="AG60"/>
  <c r="AG12"/>
  <c r="AN12" s="1"/>
  <c r="N59"/>
  <c r="N107"/>
  <c r="N58"/>
  <c r="N106"/>
  <c r="N108"/>
  <c r="N60"/>
  <c r="M59"/>
  <c r="M107"/>
  <c r="M58"/>
  <c r="M106"/>
  <c r="M108"/>
  <c r="M60"/>
  <c r="AC59" i="10"/>
  <c r="AC107"/>
  <c r="AC58"/>
  <c r="AC106"/>
  <c r="AC108"/>
  <c r="AC60"/>
  <c r="AB59"/>
  <c r="AB107"/>
  <c r="AB58"/>
  <c r="AB106"/>
  <c r="AB108"/>
  <c r="AB60"/>
  <c r="X59"/>
  <c r="X107"/>
  <c r="X58"/>
  <c r="X106"/>
  <c r="X108"/>
  <c r="X60"/>
  <c r="W59"/>
  <c r="W107"/>
  <c r="W58"/>
  <c r="W106"/>
  <c r="W108"/>
  <c r="W60"/>
  <c r="S59"/>
  <c r="S107"/>
  <c r="S58"/>
  <c r="S106"/>
  <c r="S108"/>
  <c r="S60"/>
  <c r="R59"/>
  <c r="R107"/>
  <c r="R58"/>
  <c r="R106"/>
  <c r="R108"/>
  <c r="R60"/>
  <c r="I59"/>
  <c r="I107"/>
  <c r="I58"/>
  <c r="I106"/>
  <c r="I108"/>
  <c r="I60"/>
  <c r="H59"/>
  <c r="H107"/>
  <c r="H58"/>
  <c r="H106"/>
  <c r="H108"/>
  <c r="H60"/>
  <c r="AH11"/>
  <c r="AO11" s="1"/>
  <c r="AH59"/>
  <c r="AH107"/>
  <c r="AH10"/>
  <c r="AO10" s="1"/>
  <c r="AH58"/>
  <c r="AH106"/>
  <c r="AH108"/>
  <c r="AH60"/>
  <c r="AH12"/>
  <c r="AO12" s="1"/>
  <c r="AG11"/>
  <c r="AN11" s="1"/>
  <c r="AG59"/>
  <c r="AG107"/>
  <c r="AG10"/>
  <c r="AN10" s="1"/>
  <c r="AG58"/>
  <c r="AG106"/>
  <c r="AG108"/>
  <c r="AG60"/>
  <c r="AG12"/>
  <c r="AN12" s="1"/>
  <c r="N59"/>
  <c r="N107"/>
  <c r="N58"/>
  <c r="N106"/>
  <c r="N108"/>
  <c r="N60"/>
  <c r="M59"/>
  <c r="M107"/>
  <c r="M58"/>
  <c r="M106"/>
  <c r="M108"/>
  <c r="M60"/>
  <c r="AA57" i="16"/>
  <c r="AA105"/>
  <c r="V57"/>
  <c r="V105"/>
  <c r="Q57"/>
  <c r="Q105"/>
  <c r="G57"/>
  <c r="G105"/>
  <c r="AF9"/>
  <c r="AM9" s="1"/>
  <c r="AF57"/>
  <c r="AF105"/>
  <c r="L57"/>
  <c r="L105"/>
  <c r="AA57" i="10"/>
  <c r="AA105"/>
  <c r="V57"/>
  <c r="V105"/>
  <c r="Q57"/>
  <c r="Q105"/>
  <c r="G57"/>
  <c r="G105"/>
  <c r="AF9"/>
  <c r="AM9" s="1"/>
  <c r="AF57"/>
  <c r="AF105"/>
  <c r="L57"/>
  <c r="L105"/>
  <c r="E109" i="16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D13"/>
  <c r="AK13" s="1"/>
  <c r="AE13"/>
  <c r="AL13" s="1"/>
  <c r="AF13"/>
  <c r="AM13" s="1"/>
  <c r="AG13"/>
  <c r="AN13" s="1"/>
  <c r="AH13"/>
  <c r="AO13" s="1"/>
  <c r="E109" i="10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D13"/>
  <c r="AK13" s="1"/>
  <c r="AE13"/>
  <c r="AL13" s="1"/>
  <c r="AF13"/>
  <c r="AM13" s="1"/>
  <c r="AG13"/>
  <c r="AN13" s="1"/>
  <c r="AH13"/>
  <c r="AO13" s="1"/>
  <c r="AC105" i="16"/>
  <c r="AC57"/>
  <c r="AB105"/>
  <c r="AB57"/>
  <c r="X105"/>
  <c r="X57"/>
  <c r="W105"/>
  <c r="W57"/>
  <c r="S105"/>
  <c r="S57"/>
  <c r="R105"/>
  <c r="R57"/>
  <c r="I105"/>
  <c r="I57"/>
  <c r="H105"/>
  <c r="H57"/>
  <c r="AH105"/>
  <c r="AH57"/>
  <c r="AH9"/>
  <c r="AO9" s="1"/>
  <c r="AG105"/>
  <c r="AG57"/>
  <c r="AG9"/>
  <c r="AN9" s="1"/>
  <c r="N105"/>
  <c r="N57"/>
  <c r="M105"/>
  <c r="M57"/>
  <c r="AC105" i="10"/>
  <c r="AC57"/>
  <c r="AB105"/>
  <c r="AB57"/>
  <c r="X105"/>
  <c r="X57"/>
  <c r="W105"/>
  <c r="W57"/>
  <c r="S105"/>
  <c r="S57"/>
  <c r="R105"/>
  <c r="R57"/>
  <c r="I105"/>
  <c r="I57"/>
  <c r="H105"/>
  <c r="H57"/>
  <c r="AH105"/>
  <c r="AH57"/>
  <c r="AH9"/>
  <c r="AO9" s="1"/>
  <c r="AG105"/>
  <c r="AG57"/>
  <c r="AG9"/>
  <c r="AN9" s="1"/>
  <c r="N105"/>
  <c r="N57"/>
  <c r="M105"/>
  <c r="M57"/>
  <c r="AH110" i="16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AO110" s="1"/>
  <c r="H110"/>
  <c r="AN110" s="1"/>
  <c r="G110"/>
  <c r="AM110" s="1"/>
  <c r="F110"/>
  <c r="AL110" s="1"/>
  <c r="E110"/>
  <c r="AK110" s="1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AO62" s="1"/>
  <c r="H62"/>
  <c r="AN62" s="1"/>
  <c r="G62"/>
  <c r="AM62" s="1"/>
  <c r="F62"/>
  <c r="AL62" s="1"/>
  <c r="E62"/>
  <c r="AK62" s="1"/>
  <c r="AH14"/>
  <c r="AO14" s="1"/>
  <c r="AG14"/>
  <c r="AN14" s="1"/>
  <c r="AF14"/>
  <c r="AM14" s="1"/>
  <c r="AE14"/>
  <c r="AL14" s="1"/>
  <c r="AD14"/>
  <c r="AK14" s="1"/>
  <c r="AH110" i="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AO110" s="1"/>
  <c r="H110"/>
  <c r="AN110" s="1"/>
  <c r="G110"/>
  <c r="AM110" s="1"/>
  <c r="F110"/>
  <c r="AL110" s="1"/>
  <c r="E110"/>
  <c r="AK110" s="1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AO62" s="1"/>
  <c r="H62"/>
  <c r="AN62" s="1"/>
  <c r="G62"/>
  <c r="AM62" s="1"/>
  <c r="F62"/>
  <c r="AL62" s="1"/>
  <c r="E62"/>
  <c r="AK62" s="1"/>
  <c r="AH14"/>
  <c r="AO14" s="1"/>
  <c r="AG14"/>
  <c r="AN14" s="1"/>
  <c r="AF14"/>
  <c r="AM14" s="1"/>
  <c r="AE14"/>
  <c r="AL14" s="1"/>
  <c r="AD14"/>
  <c r="AK14" s="1"/>
  <c r="E111" i="16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D15"/>
  <c r="AK15" s="1"/>
  <c r="AE15"/>
  <c r="AL15" s="1"/>
  <c r="AF15"/>
  <c r="AM15" s="1"/>
  <c r="AG15"/>
  <c r="AN15" s="1"/>
  <c r="AH15"/>
  <c r="AO15" s="1"/>
  <c r="E111" i="10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D15"/>
  <c r="AK15" s="1"/>
  <c r="AE15"/>
  <c r="AL15" s="1"/>
  <c r="AF15"/>
  <c r="AM15" s="1"/>
  <c r="AG15"/>
  <c r="AN15" s="1"/>
  <c r="AH15"/>
  <c r="AO15" s="1"/>
  <c r="AH112" i="16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AO112" s="1"/>
  <c r="H112"/>
  <c r="AN112" s="1"/>
  <c r="G112"/>
  <c r="AM112" s="1"/>
  <c r="F112"/>
  <c r="AL112" s="1"/>
  <c r="E112"/>
  <c r="AK112" s="1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AO64" s="1"/>
  <c r="H64"/>
  <c r="AN64" s="1"/>
  <c r="G64"/>
  <c r="AM64" s="1"/>
  <c r="F64"/>
  <c r="AL64" s="1"/>
  <c r="E64"/>
  <c r="AK64" s="1"/>
  <c r="AH16"/>
  <c r="AO16" s="1"/>
  <c r="AG16"/>
  <c r="AN16" s="1"/>
  <c r="AF16"/>
  <c r="AM16" s="1"/>
  <c r="AE16"/>
  <c r="AL16" s="1"/>
  <c r="AD16"/>
  <c r="AK16" s="1"/>
  <c r="AH112" i="10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AO112" s="1"/>
  <c r="H112"/>
  <c r="AN112" s="1"/>
  <c r="G112"/>
  <c r="AM112" s="1"/>
  <c r="F112"/>
  <c r="AL112" s="1"/>
  <c r="E112"/>
  <c r="AK112" s="1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AO64" s="1"/>
  <c r="H64"/>
  <c r="AN64" s="1"/>
  <c r="G64"/>
  <c r="AM64" s="1"/>
  <c r="F64"/>
  <c r="AL64" s="1"/>
  <c r="E64"/>
  <c r="AK64" s="1"/>
  <c r="AH16"/>
  <c r="AO16" s="1"/>
  <c r="AG16"/>
  <c r="AN16" s="1"/>
  <c r="AF16"/>
  <c r="AM16" s="1"/>
  <c r="AE16"/>
  <c r="AL16" s="1"/>
  <c r="AD16"/>
  <c r="AK16" s="1"/>
  <c r="E113" i="16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D17"/>
  <c r="AK17" s="1"/>
  <c r="AE17"/>
  <c r="AL17" s="1"/>
  <c r="AF17"/>
  <c r="AM17" s="1"/>
  <c r="AG17"/>
  <c r="AN17" s="1"/>
  <c r="AH17"/>
  <c r="AO17" s="1"/>
  <c r="E113" i="10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D17"/>
  <c r="AK17" s="1"/>
  <c r="AE17"/>
  <c r="AL17" s="1"/>
  <c r="AF17"/>
  <c r="AM17" s="1"/>
  <c r="AG17"/>
  <c r="AN17" s="1"/>
  <c r="AH17"/>
  <c r="AO17" s="1"/>
  <c r="AH114" i="16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AO114" s="1"/>
  <c r="H114"/>
  <c r="AN114" s="1"/>
  <c r="G114"/>
  <c r="AM114" s="1"/>
  <c r="F114"/>
  <c r="AL114" s="1"/>
  <c r="E114"/>
  <c r="AK114" s="1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AO66" s="1"/>
  <c r="H66"/>
  <c r="AN66" s="1"/>
  <c r="G66"/>
  <c r="AM66" s="1"/>
  <c r="F66"/>
  <c r="AL66" s="1"/>
  <c r="E66"/>
  <c r="AK66" s="1"/>
  <c r="AH18"/>
  <c r="AO18" s="1"/>
  <c r="AG18"/>
  <c r="AN18" s="1"/>
  <c r="AF18"/>
  <c r="AM18" s="1"/>
  <c r="AE18"/>
  <c r="AL18" s="1"/>
  <c r="AD18"/>
  <c r="AK18" s="1"/>
  <c r="AH114" i="10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AO114" s="1"/>
  <c r="H114"/>
  <c r="AN114" s="1"/>
  <c r="G114"/>
  <c r="AM114" s="1"/>
  <c r="F114"/>
  <c r="AL114" s="1"/>
  <c r="E114"/>
  <c r="AK114" s="1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AO66" s="1"/>
  <c r="H66"/>
  <c r="AN66" s="1"/>
  <c r="G66"/>
  <c r="AM66" s="1"/>
  <c r="F66"/>
  <c r="AL66" s="1"/>
  <c r="E66"/>
  <c r="AK66" s="1"/>
  <c r="AH18"/>
  <c r="AO18" s="1"/>
  <c r="AG18"/>
  <c r="AN18" s="1"/>
  <c r="AF18"/>
  <c r="AM18" s="1"/>
  <c r="AE18"/>
  <c r="AL18" s="1"/>
  <c r="AD18"/>
  <c r="AK18" s="1"/>
  <c r="E115" i="16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D19"/>
  <c r="AK19" s="1"/>
  <c r="AE19"/>
  <c r="AL19" s="1"/>
  <c r="AF19"/>
  <c r="AM19" s="1"/>
  <c r="AG19"/>
  <c r="AN19" s="1"/>
  <c r="AH19"/>
  <c r="AO19" s="1"/>
  <c r="E115" i="10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D19"/>
  <c r="AK19" s="1"/>
  <c r="AE19"/>
  <c r="AL19" s="1"/>
  <c r="AF19"/>
  <c r="AM19" s="1"/>
  <c r="AG19"/>
  <c r="AN19" s="1"/>
  <c r="AH19"/>
  <c r="AO19" s="1"/>
  <c r="AH116" i="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AO116" s="1"/>
  <c r="H116"/>
  <c r="AN116" s="1"/>
  <c r="G116"/>
  <c r="AM116" s="1"/>
  <c r="F116"/>
  <c r="AL116" s="1"/>
  <c r="E116"/>
  <c r="AK116" s="1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AO68" s="1"/>
  <c r="H68"/>
  <c r="AN68" s="1"/>
  <c r="G68"/>
  <c r="AM68" s="1"/>
  <c r="F68"/>
  <c r="AL68" s="1"/>
  <c r="E68"/>
  <c r="AK68" s="1"/>
  <c r="AH20"/>
  <c r="AO20" s="1"/>
  <c r="AG20"/>
  <c r="AN20" s="1"/>
  <c r="AF20"/>
  <c r="AM20" s="1"/>
  <c r="AE20"/>
  <c r="AL20" s="1"/>
  <c r="AD20"/>
  <c r="AK20" s="1"/>
  <c r="AH116" i="10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AO116" s="1"/>
  <c r="H116"/>
  <c r="AN116" s="1"/>
  <c r="G116"/>
  <c r="AM116" s="1"/>
  <c r="F116"/>
  <c r="AL116" s="1"/>
  <c r="E116"/>
  <c r="AK116" s="1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AO68" s="1"/>
  <c r="H68"/>
  <c r="AN68" s="1"/>
  <c r="G68"/>
  <c r="AM68" s="1"/>
  <c r="F68"/>
  <c r="AL68" s="1"/>
  <c r="E68"/>
  <c r="AK68" s="1"/>
  <c r="AH20"/>
  <c r="AO20" s="1"/>
  <c r="AG20"/>
  <c r="AN20" s="1"/>
  <c r="AF20"/>
  <c r="AM20" s="1"/>
  <c r="AE20"/>
  <c r="AL20" s="1"/>
  <c r="AD20"/>
  <c r="AK20" s="1"/>
  <c r="AH118" i="16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AO118" s="1"/>
  <c r="H118"/>
  <c r="AN118" s="1"/>
  <c r="G118"/>
  <c r="AM118" s="1"/>
  <c r="F118"/>
  <c r="AL118" s="1"/>
  <c r="E118"/>
  <c r="AK118" s="1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AO70" s="1"/>
  <c r="H70"/>
  <c r="AN70" s="1"/>
  <c r="G70"/>
  <c r="AM70" s="1"/>
  <c r="F70"/>
  <c r="AL70" s="1"/>
  <c r="E70"/>
  <c r="AK70" s="1"/>
  <c r="AH22"/>
  <c r="AO22" s="1"/>
  <c r="AG22"/>
  <c r="AN22" s="1"/>
  <c r="AF22"/>
  <c r="AM22" s="1"/>
  <c r="AE22"/>
  <c r="AL22" s="1"/>
  <c r="AD22"/>
  <c r="AK22" s="1"/>
  <c r="AH118" i="10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AO118" s="1"/>
  <c r="H118"/>
  <c r="AN118" s="1"/>
  <c r="G118"/>
  <c r="AM118" s="1"/>
  <c r="F118"/>
  <c r="AL118" s="1"/>
  <c r="E118"/>
  <c r="AK118" s="1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AO70" s="1"/>
  <c r="H70"/>
  <c r="AN70" s="1"/>
  <c r="G70"/>
  <c r="AM70" s="1"/>
  <c r="F70"/>
  <c r="AL70" s="1"/>
  <c r="E70"/>
  <c r="AK70" s="1"/>
  <c r="AH22"/>
  <c r="AO22" s="1"/>
  <c r="AG22"/>
  <c r="AN22" s="1"/>
  <c r="AF22"/>
  <c r="AM22" s="1"/>
  <c r="AE22"/>
  <c r="AL22" s="1"/>
  <c r="AD22"/>
  <c r="AK22" s="1"/>
  <c r="E117" i="16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D21"/>
  <c r="AK21" s="1"/>
  <c r="AE21"/>
  <c r="AL21" s="1"/>
  <c r="AF21"/>
  <c r="AM21" s="1"/>
  <c r="AG21"/>
  <c r="AN21" s="1"/>
  <c r="AH21"/>
  <c r="AO21" s="1"/>
  <c r="E117" i="10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D21"/>
  <c r="AK21" s="1"/>
  <c r="AE21"/>
  <c r="AL21" s="1"/>
  <c r="AF21"/>
  <c r="AM21" s="1"/>
  <c r="AG21"/>
  <c r="AN21" s="1"/>
  <c r="AH21"/>
  <c r="AO21" s="1"/>
  <c r="AH120" i="16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AO120" s="1"/>
  <c r="H120"/>
  <c r="AN120" s="1"/>
  <c r="G120"/>
  <c r="AM120" s="1"/>
  <c r="F120"/>
  <c r="AL120" s="1"/>
  <c r="E120"/>
  <c r="AK120" s="1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AO72" s="1"/>
  <c r="H72"/>
  <c r="AN72" s="1"/>
  <c r="G72"/>
  <c r="AM72" s="1"/>
  <c r="F72"/>
  <c r="AL72" s="1"/>
  <c r="E72"/>
  <c r="AK72" s="1"/>
  <c r="AH24"/>
  <c r="AO24" s="1"/>
  <c r="AG24"/>
  <c r="AN24" s="1"/>
  <c r="AF24"/>
  <c r="AM24" s="1"/>
  <c r="AE24"/>
  <c r="AL24" s="1"/>
  <c r="AD24"/>
  <c r="AK24" s="1"/>
  <c r="AH120" i="1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AO120" s="1"/>
  <c r="H120"/>
  <c r="AN120" s="1"/>
  <c r="G120"/>
  <c r="AM120" s="1"/>
  <c r="F120"/>
  <c r="AL120" s="1"/>
  <c r="E120"/>
  <c r="AK120" s="1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AO72" s="1"/>
  <c r="H72"/>
  <c r="AN72" s="1"/>
  <c r="G72"/>
  <c r="AM72" s="1"/>
  <c r="F72"/>
  <c r="AL72" s="1"/>
  <c r="E72"/>
  <c r="AK72" s="1"/>
  <c r="AH24"/>
  <c r="AO24" s="1"/>
  <c r="AG24"/>
  <c r="AN24" s="1"/>
  <c r="AF24"/>
  <c r="AM24" s="1"/>
  <c r="AE24"/>
  <c r="AL24" s="1"/>
  <c r="AD24"/>
  <c r="AK24" s="1"/>
  <c r="E119" i="16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D23"/>
  <c r="AK23" s="1"/>
  <c r="AE23"/>
  <c r="AL23" s="1"/>
  <c r="AF23"/>
  <c r="AM23" s="1"/>
  <c r="AG23"/>
  <c r="AN23" s="1"/>
  <c r="AH23"/>
  <c r="AO23" s="1"/>
  <c r="E119" i="10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D23"/>
  <c r="AK23" s="1"/>
  <c r="AE23"/>
  <c r="AL23" s="1"/>
  <c r="AF23"/>
  <c r="AM23" s="1"/>
  <c r="AG23"/>
  <c r="AN23" s="1"/>
  <c r="AH23"/>
  <c r="AO23" s="1"/>
  <c r="AC122" i="16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AO122" s="1"/>
  <c r="H122"/>
  <c r="AN122" s="1"/>
  <c r="G122"/>
  <c r="AM122" s="1"/>
  <c r="F122"/>
  <c r="AL122" s="1"/>
  <c r="E122"/>
  <c r="AK122" s="1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AO74" s="1"/>
  <c r="H74"/>
  <c r="AN74" s="1"/>
  <c r="G74"/>
  <c r="AM74" s="1"/>
  <c r="F74"/>
  <c r="AL74" s="1"/>
  <c r="E74"/>
  <c r="AK74" s="1"/>
  <c r="AC122" i="10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AO122" s="1"/>
  <c r="H122"/>
  <c r="AN122" s="1"/>
  <c r="G122"/>
  <c r="AM122" s="1"/>
  <c r="F122"/>
  <c r="AL122" s="1"/>
  <c r="E122"/>
  <c r="AK122" s="1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AO74" s="1"/>
  <c r="H74"/>
  <c r="AN74" s="1"/>
  <c r="G74"/>
  <c r="AM74" s="1"/>
  <c r="F74"/>
  <c r="AL74" s="1"/>
  <c r="E74"/>
  <c r="AK74" s="1"/>
  <c r="E121" i="16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E121" i="10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124" i="7"/>
  <c r="AB123"/>
  <c r="AA123"/>
  <c r="Z123"/>
  <c r="Y123"/>
  <c r="X123"/>
  <c r="W123"/>
  <c r="V123"/>
  <c r="U123"/>
  <c r="T123"/>
  <c r="S123"/>
  <c r="Q123"/>
  <c r="P123"/>
  <c r="O123"/>
  <c r="N123"/>
  <c r="M123"/>
  <c r="L123"/>
  <c r="K123"/>
  <c r="J123"/>
  <c r="I123"/>
  <c r="H123"/>
  <c r="G123"/>
  <c r="F123"/>
  <c r="E123"/>
  <c r="D123"/>
  <c r="A76"/>
  <c r="AB75"/>
  <c r="AA75"/>
  <c r="Z75"/>
  <c r="Y75"/>
  <c r="X75"/>
  <c r="W75"/>
  <c r="V75"/>
  <c r="U75"/>
  <c r="T75"/>
  <c r="S75"/>
  <c r="Q75"/>
  <c r="P75"/>
  <c r="O75"/>
  <c r="N75"/>
  <c r="M75"/>
  <c r="L75"/>
  <c r="K75"/>
  <c r="J75"/>
  <c r="I75"/>
  <c r="H75"/>
  <c r="G75"/>
  <c r="F75"/>
  <c r="E75"/>
  <c r="D75"/>
  <c r="A28"/>
  <c r="AB27"/>
  <c r="AA27"/>
  <c r="Z27"/>
  <c r="Y27"/>
  <c r="X27"/>
  <c r="W27"/>
  <c r="V27"/>
  <c r="U27"/>
  <c r="T27"/>
  <c r="S27"/>
  <c r="Q27"/>
  <c r="P27"/>
  <c r="O27"/>
  <c r="N27"/>
  <c r="M27"/>
  <c r="L27"/>
  <c r="K27"/>
  <c r="J27"/>
  <c r="I27"/>
  <c r="H27"/>
  <c r="G27"/>
  <c r="F27"/>
  <c r="E27"/>
  <c r="D27"/>
  <c r="A124" i="4"/>
  <c r="AB123"/>
  <c r="AA123"/>
  <c r="Z123"/>
  <c r="Y123"/>
  <c r="X123"/>
  <c r="W123"/>
  <c r="V123"/>
  <c r="U123"/>
  <c r="T123"/>
  <c r="S123"/>
  <c r="Q123"/>
  <c r="P123"/>
  <c r="O123"/>
  <c r="N123"/>
  <c r="M123"/>
  <c r="L123"/>
  <c r="K123"/>
  <c r="J123"/>
  <c r="I123"/>
  <c r="H123"/>
  <c r="G123"/>
  <c r="F123"/>
  <c r="E123"/>
  <c r="D123"/>
  <c r="A76"/>
  <c r="AB75"/>
  <c r="AA75"/>
  <c r="Z75"/>
  <c r="Y75"/>
  <c r="X75"/>
  <c r="W75"/>
  <c r="V75"/>
  <c r="U75"/>
  <c r="T75"/>
  <c r="S75"/>
  <c r="Q75"/>
  <c r="P75"/>
  <c r="O75"/>
  <c r="N75"/>
  <c r="M75"/>
  <c r="L75"/>
  <c r="K75"/>
  <c r="J75"/>
  <c r="I75"/>
  <c r="H75"/>
  <c r="G75"/>
  <c r="F75"/>
  <c r="E75"/>
  <c r="D75"/>
  <c r="A28"/>
  <c r="AB27"/>
  <c r="AA27"/>
  <c r="Z27"/>
  <c r="Y27"/>
  <c r="X27"/>
  <c r="W27"/>
  <c r="V27"/>
  <c r="U27"/>
  <c r="T27"/>
  <c r="S27"/>
  <c r="Q27"/>
  <c r="P27"/>
  <c r="O27"/>
  <c r="N27"/>
  <c r="M27"/>
  <c r="L27"/>
  <c r="K27"/>
  <c r="J27"/>
  <c r="I27"/>
  <c r="H27"/>
  <c r="G27"/>
  <c r="F27"/>
  <c r="E27"/>
  <c r="D27"/>
  <c r="A125" i="18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AJ124" s="1"/>
  <c r="H124"/>
  <c r="AI124" s="1"/>
  <c r="G124"/>
  <c r="AH124" s="1"/>
  <c r="F124"/>
  <c r="AG124" s="1"/>
  <c r="E124"/>
  <c r="AF124" s="1"/>
  <c r="D124"/>
  <c r="A77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AJ76" s="1"/>
  <c r="H76"/>
  <c r="AI76" s="1"/>
  <c r="G76"/>
  <c r="AH76" s="1"/>
  <c r="F76"/>
  <c r="AG76" s="1"/>
  <c r="E76"/>
  <c r="AF76" s="1"/>
  <c r="D76"/>
  <c r="A29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AJ28" s="1"/>
  <c r="H28"/>
  <c r="AI28" s="1"/>
  <c r="G28"/>
  <c r="AH28" s="1"/>
  <c r="F28"/>
  <c r="AG28" s="1"/>
  <c r="E28"/>
  <c r="AF28" s="1"/>
  <c r="D28"/>
  <c r="M161" i="21"/>
  <c r="L161"/>
  <c r="J161" s="1"/>
  <c r="Z162"/>
  <c r="M146"/>
  <c r="L146"/>
  <c r="J146" s="1"/>
  <c r="A125" i="16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AO124" s="1"/>
  <c r="H124"/>
  <c r="AN124" s="1"/>
  <c r="G124"/>
  <c r="AM124" s="1"/>
  <c r="F124"/>
  <c r="AL124" s="1"/>
  <c r="E124"/>
  <c r="AK124" s="1"/>
  <c r="D124"/>
  <c r="A77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AO76" s="1"/>
  <c r="H76"/>
  <c r="AN76" s="1"/>
  <c r="G76"/>
  <c r="AM76" s="1"/>
  <c r="F76"/>
  <c r="AL76" s="1"/>
  <c r="E76"/>
  <c r="AK76" s="1"/>
  <c r="D76"/>
  <c r="A29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AO28" s="1"/>
  <c r="H28"/>
  <c r="AN28" s="1"/>
  <c r="G28"/>
  <c r="AM28" s="1"/>
  <c r="F28"/>
  <c r="AL28" s="1"/>
  <c r="E28"/>
  <c r="AK28" s="1"/>
  <c r="D28"/>
  <c r="A125" i="17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AJ124" s="1"/>
  <c r="H124"/>
  <c r="AI124" s="1"/>
  <c r="G124"/>
  <c r="AH124" s="1"/>
  <c r="F124"/>
  <c r="AG124" s="1"/>
  <c r="E124"/>
  <c r="AF124" s="1"/>
  <c r="D124"/>
  <c r="A77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AJ76" s="1"/>
  <c r="H76"/>
  <c r="AI76" s="1"/>
  <c r="G76"/>
  <c r="AH76" s="1"/>
  <c r="F76"/>
  <c r="AG76" s="1"/>
  <c r="E76"/>
  <c r="AF76" s="1"/>
  <c r="D76"/>
  <c r="A29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AJ28" s="1"/>
  <c r="H28"/>
  <c r="AI28" s="1"/>
  <c r="G28"/>
  <c r="AH28" s="1"/>
  <c r="F28"/>
  <c r="AG28" s="1"/>
  <c r="E28"/>
  <c r="AF28" s="1"/>
  <c r="D28"/>
  <c r="A125" i="10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AO124" s="1"/>
  <c r="H124"/>
  <c r="AN124" s="1"/>
  <c r="G124"/>
  <c r="AM124" s="1"/>
  <c r="F124"/>
  <c r="AL124" s="1"/>
  <c r="E124"/>
  <c r="AK124" s="1"/>
  <c r="D124"/>
  <c r="A77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AO76" s="1"/>
  <c r="H76"/>
  <c r="AN76" s="1"/>
  <c r="G76"/>
  <c r="AM76" s="1"/>
  <c r="F76"/>
  <c r="AL76" s="1"/>
  <c r="E76"/>
  <c r="AK76" s="1"/>
  <c r="D76"/>
  <c r="A29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AO28" s="1"/>
  <c r="H28"/>
  <c r="AN28" s="1"/>
  <c r="G28"/>
  <c r="AM28" s="1"/>
  <c r="F28"/>
  <c r="AL28" s="1"/>
  <c r="E28"/>
  <c r="AK28" s="1"/>
  <c r="D28"/>
  <c r="M161" i="20"/>
  <c r="L161"/>
  <c r="J161" s="1"/>
  <c r="Z162"/>
  <c r="M146"/>
  <c r="L146"/>
  <c r="J146" s="1"/>
  <c r="A103" i="21"/>
  <c r="R102"/>
  <c r="A23"/>
  <c r="R22"/>
  <c r="A103" i="20"/>
  <c r="R102"/>
  <c r="A23"/>
  <c r="R22"/>
  <c r="AJ65" i="17"/>
  <c r="AI65"/>
  <c r="AH65"/>
  <c r="AG65"/>
  <c r="AF65"/>
  <c r="AJ113"/>
  <c r="AI113"/>
  <c r="AH113"/>
  <c r="AG113"/>
  <c r="AF113"/>
  <c r="AJ65" i="18"/>
  <c r="AI65"/>
  <c r="AH65"/>
  <c r="AG65"/>
  <c r="AF65"/>
  <c r="AJ113"/>
  <c r="AI113"/>
  <c r="AH113"/>
  <c r="AG113"/>
  <c r="AF113"/>
  <c r="AJ63" i="17"/>
  <c r="AI63"/>
  <c r="AH63"/>
  <c r="AG63"/>
  <c r="AF63"/>
  <c r="AJ111"/>
  <c r="AI111"/>
  <c r="AH111"/>
  <c r="AG111"/>
  <c r="AF111"/>
  <c r="AJ63" i="18"/>
  <c r="AI63"/>
  <c r="AH63"/>
  <c r="AG63"/>
  <c r="AF63"/>
  <c r="AJ111"/>
  <c r="AI111"/>
  <c r="AH111"/>
  <c r="AG111"/>
  <c r="AF111"/>
  <c r="AI57" i="17"/>
  <c r="AI105"/>
  <c r="AJ57"/>
  <c r="AJ105"/>
  <c r="AI57" i="18"/>
  <c r="AI105"/>
  <c r="AJ57"/>
  <c r="AJ105"/>
  <c r="AJ61" i="17"/>
  <c r="AI61"/>
  <c r="AH61"/>
  <c r="AG61"/>
  <c r="AF61"/>
  <c r="AJ109"/>
  <c r="AI109"/>
  <c r="AH109"/>
  <c r="AG109"/>
  <c r="AF109"/>
  <c r="AJ61" i="18"/>
  <c r="AI61"/>
  <c r="AH61"/>
  <c r="AG61"/>
  <c r="AF61"/>
  <c r="AJ109"/>
  <c r="AI109"/>
  <c r="AH109"/>
  <c r="AG109"/>
  <c r="AF109"/>
  <c r="AH105" i="17"/>
  <c r="AH57"/>
  <c r="AH105" i="18"/>
  <c r="AH57"/>
  <c r="AI60" i="17"/>
  <c r="AI108"/>
  <c r="AI106"/>
  <c r="AI58"/>
  <c r="AI107"/>
  <c r="AI59"/>
  <c r="AJ60"/>
  <c r="AJ108"/>
  <c r="AJ106"/>
  <c r="AJ58"/>
  <c r="AJ107"/>
  <c r="AJ59"/>
  <c r="AI60" i="18"/>
  <c r="AI108"/>
  <c r="AI106"/>
  <c r="AI58"/>
  <c r="AI107"/>
  <c r="AI59"/>
  <c r="AJ60"/>
  <c r="AJ108"/>
  <c r="AJ106"/>
  <c r="AJ58"/>
  <c r="AJ107"/>
  <c r="AJ59"/>
  <c r="AG106"/>
  <c r="AF106"/>
  <c r="AG58"/>
  <c r="AF58"/>
  <c r="AF57"/>
  <c r="AG106" i="17"/>
  <c r="AF106"/>
  <c r="AG58"/>
  <c r="AF58"/>
  <c r="AF57"/>
  <c r="AG57" i="18"/>
  <c r="AG105"/>
  <c r="AG57" i="17"/>
  <c r="AG105"/>
  <c r="AH59"/>
  <c r="AH107"/>
  <c r="AH58"/>
  <c r="AH106"/>
  <c r="AH59" i="18"/>
  <c r="AH107"/>
  <c r="AH58"/>
  <c r="AH106"/>
  <c r="AG59" i="17"/>
  <c r="AF59"/>
  <c r="AG107"/>
  <c r="AF107"/>
  <c r="AG59" i="18"/>
  <c r="AF59"/>
  <c r="AG107"/>
  <c r="AF107"/>
  <c r="E27"/>
  <c r="F27"/>
  <c r="G27"/>
  <c r="H27"/>
  <c r="I27"/>
  <c r="J27"/>
  <c r="K27"/>
  <c r="L27"/>
  <c r="M27"/>
  <c r="N27"/>
  <c r="O27"/>
  <c r="P27"/>
  <c r="Q27"/>
  <c r="R27"/>
  <c r="T27"/>
  <c r="U27"/>
  <c r="V27"/>
  <c r="W27"/>
  <c r="X27"/>
  <c r="Y27"/>
  <c r="Z27"/>
  <c r="AA27"/>
  <c r="AB27"/>
  <c r="AC27"/>
  <c r="E123" i="16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E27" i="17"/>
  <c r="F27"/>
  <c r="G27"/>
  <c r="H27"/>
  <c r="I27"/>
  <c r="J27"/>
  <c r="K27"/>
  <c r="L27"/>
  <c r="M27"/>
  <c r="N27"/>
  <c r="O27"/>
  <c r="P27"/>
  <c r="Q27"/>
  <c r="R27"/>
  <c r="T27"/>
  <c r="U27"/>
  <c r="V27"/>
  <c r="W27"/>
  <c r="X27"/>
  <c r="Y27"/>
  <c r="Z27"/>
  <c r="AA27"/>
  <c r="AB27"/>
  <c r="AC27"/>
  <c r="E123" i="10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24" i="20" l="1"/>
  <c r="R23"/>
  <c r="A104"/>
  <c r="R103"/>
  <c r="A24" i="21"/>
  <c r="R23"/>
  <c r="A104"/>
  <c r="R103"/>
  <c r="M162" i="20"/>
  <c r="L162"/>
  <c r="J162" s="1"/>
  <c r="A30" i="10"/>
  <c r="S29"/>
  <c r="D29"/>
  <c r="A78"/>
  <c r="S77"/>
  <c r="D77"/>
  <c r="A126"/>
  <c r="S125"/>
  <c r="D125"/>
  <c r="A30" i="17"/>
  <c r="S29"/>
  <c r="D29"/>
  <c r="A78"/>
  <c r="S77"/>
  <c r="D77"/>
  <c r="A126"/>
  <c r="S125"/>
  <c r="D125"/>
  <c r="A30" i="16"/>
  <c r="S29"/>
  <c r="D29"/>
  <c r="A78"/>
  <c r="S77"/>
  <c r="D77"/>
  <c r="A126"/>
  <c r="S125"/>
  <c r="D125"/>
  <c r="M162" i="21"/>
  <c r="L162"/>
  <c r="J162" s="1"/>
  <c r="A30" i="18"/>
  <c r="S29"/>
  <c r="D29"/>
  <c r="A78"/>
  <c r="S77"/>
  <c r="D77"/>
  <c r="A126"/>
  <c r="S125"/>
  <c r="D125"/>
  <c r="A29" i="4"/>
  <c r="AB28"/>
  <c r="AC29" i="10" s="1"/>
  <c r="AA28" i="4"/>
  <c r="AB29" i="10" s="1"/>
  <c r="Z28" i="4"/>
  <c r="AA29" i="10" s="1"/>
  <c r="Y28" i="4"/>
  <c r="Z29" i="10" s="1"/>
  <c r="X28" i="4"/>
  <c r="Y29" i="10" s="1"/>
  <c r="W28" i="4"/>
  <c r="X29" i="10" s="1"/>
  <c r="V28" i="4"/>
  <c r="W29" i="10" s="1"/>
  <c r="U28" i="4"/>
  <c r="V29" i="10" s="1"/>
  <c r="T28" i="4"/>
  <c r="U29" i="10" s="1"/>
  <c r="S28" i="4"/>
  <c r="T29" i="10" s="1"/>
  <c r="Q28" i="4"/>
  <c r="R29" i="10" s="1"/>
  <c r="P28" i="4"/>
  <c r="Q29" i="10" s="1"/>
  <c r="O28" i="4"/>
  <c r="P29" i="10" s="1"/>
  <c r="N28" i="4"/>
  <c r="O29" i="10" s="1"/>
  <c r="M28" i="4"/>
  <c r="N29" i="10" s="1"/>
  <c r="L28" i="4"/>
  <c r="M29" i="10" s="1"/>
  <c r="K28" i="4"/>
  <c r="L29" i="10" s="1"/>
  <c r="J28" i="4"/>
  <c r="K29" i="10" s="1"/>
  <c r="I28" i="4"/>
  <c r="J29" i="10" s="1"/>
  <c r="H28" i="4"/>
  <c r="I29" i="10" s="1"/>
  <c r="AO29" s="1"/>
  <c r="G28" i="4"/>
  <c r="H29" i="10" s="1"/>
  <c r="AN29" s="1"/>
  <c r="F28" i="4"/>
  <c r="G29" i="10" s="1"/>
  <c r="AM29" s="1"/>
  <c r="E28" i="4"/>
  <c r="F29" i="10" s="1"/>
  <c r="AL29" s="1"/>
  <c r="D28" i="4"/>
  <c r="E29" i="10" s="1"/>
  <c r="AK29" s="1"/>
  <c r="A77" i="4"/>
  <c r="AB76"/>
  <c r="AC77" i="10" s="1"/>
  <c r="AA76" i="4"/>
  <c r="AB77" i="10" s="1"/>
  <c r="Z76" i="4"/>
  <c r="AA77" i="10" s="1"/>
  <c r="Y76" i="4"/>
  <c r="Z77" i="10" s="1"/>
  <c r="X76" i="4"/>
  <c r="Y77" i="10" s="1"/>
  <c r="W76" i="4"/>
  <c r="X77" i="10" s="1"/>
  <c r="V76" i="4"/>
  <c r="W77" i="10" s="1"/>
  <c r="U76" i="4"/>
  <c r="V77" i="10" s="1"/>
  <c r="T76" i="4"/>
  <c r="U77" i="10" s="1"/>
  <c r="S76" i="4"/>
  <c r="T77" i="10" s="1"/>
  <c r="Q76" i="4"/>
  <c r="R77" i="10" s="1"/>
  <c r="P76" i="4"/>
  <c r="Q77" i="10" s="1"/>
  <c r="O76" i="4"/>
  <c r="P77" i="10" s="1"/>
  <c r="N76" i="4"/>
  <c r="O77" i="10" s="1"/>
  <c r="M76" i="4"/>
  <c r="N77" i="10" s="1"/>
  <c r="L76" i="4"/>
  <c r="M77" i="10" s="1"/>
  <c r="K76" i="4"/>
  <c r="L77" i="10" s="1"/>
  <c r="J76" i="4"/>
  <c r="K77" i="10" s="1"/>
  <c r="I76" i="4"/>
  <c r="J77" i="10" s="1"/>
  <c r="H76" i="4"/>
  <c r="I77" i="10" s="1"/>
  <c r="AO77" s="1"/>
  <c r="G76" i="4"/>
  <c r="H77" i="10" s="1"/>
  <c r="AN77" s="1"/>
  <c r="F76" i="4"/>
  <c r="G77" i="10" s="1"/>
  <c r="AM77" s="1"/>
  <c r="E76" i="4"/>
  <c r="F77" i="10" s="1"/>
  <c r="AL77" s="1"/>
  <c r="D76" i="4"/>
  <c r="E77" i="10" s="1"/>
  <c r="AK77" s="1"/>
  <c r="A125" i="4"/>
  <c r="AB124"/>
  <c r="AC125" i="10" s="1"/>
  <c r="AA124" i="4"/>
  <c r="AB125" i="10" s="1"/>
  <c r="Z124" i="4"/>
  <c r="AA125" i="10" s="1"/>
  <c r="Y124" i="4"/>
  <c r="Z125" i="10" s="1"/>
  <c r="X124" i="4"/>
  <c r="Y125" i="10" s="1"/>
  <c r="W124" i="4"/>
  <c r="X125" i="10" s="1"/>
  <c r="V124" i="4"/>
  <c r="W125" i="10" s="1"/>
  <c r="U124" i="4"/>
  <c r="V125" i="10" s="1"/>
  <c r="T124" i="4"/>
  <c r="U125" i="10" s="1"/>
  <c r="S124" i="4"/>
  <c r="T125" i="10" s="1"/>
  <c r="Q124" i="4"/>
  <c r="R125" i="10" s="1"/>
  <c r="P124" i="4"/>
  <c r="Q125" i="10" s="1"/>
  <c r="O124" i="4"/>
  <c r="P125" i="10" s="1"/>
  <c r="N124" i="4"/>
  <c r="O125" i="10" s="1"/>
  <c r="M124" i="4"/>
  <c r="N125" i="10" s="1"/>
  <c r="L124" i="4"/>
  <c r="M125" i="10" s="1"/>
  <c r="K124" i="4"/>
  <c r="L125" i="10" s="1"/>
  <c r="J124" i="4"/>
  <c r="K125" i="10" s="1"/>
  <c r="I124" i="4"/>
  <c r="J125" i="10" s="1"/>
  <c r="H124" i="4"/>
  <c r="I125" i="10" s="1"/>
  <c r="AO125" s="1"/>
  <c r="G124" i="4"/>
  <c r="H125" i="10" s="1"/>
  <c r="AN125" s="1"/>
  <c r="F124" i="4"/>
  <c r="G125" i="10" s="1"/>
  <c r="AM125" s="1"/>
  <c r="E124" i="4"/>
  <c r="F125" i="10" s="1"/>
  <c r="AL125" s="1"/>
  <c r="D124" i="4"/>
  <c r="E125" i="10" s="1"/>
  <c r="AK125" s="1"/>
  <c r="A29" i="7"/>
  <c r="AB28"/>
  <c r="AC29" i="16" s="1"/>
  <c r="AA28" i="7"/>
  <c r="AB29" i="16" s="1"/>
  <c r="Z28" i="7"/>
  <c r="AA29" i="16" s="1"/>
  <c r="Y28" i="7"/>
  <c r="Z29" i="16" s="1"/>
  <c r="X28" i="7"/>
  <c r="Y29" i="16" s="1"/>
  <c r="W28" i="7"/>
  <c r="X29" i="16" s="1"/>
  <c r="V28" i="7"/>
  <c r="W29" i="16" s="1"/>
  <c r="U28" i="7"/>
  <c r="V29" i="16" s="1"/>
  <c r="T28" i="7"/>
  <c r="U29" i="16" s="1"/>
  <c r="S28" i="7"/>
  <c r="T29" i="16" s="1"/>
  <c r="Q28" i="7"/>
  <c r="R29" i="16" s="1"/>
  <c r="P28" i="7"/>
  <c r="Q29" i="16" s="1"/>
  <c r="O28" i="7"/>
  <c r="P29" i="16" s="1"/>
  <c r="N28" i="7"/>
  <c r="O29" i="16" s="1"/>
  <c r="M28" i="7"/>
  <c r="N29" i="16" s="1"/>
  <c r="L28" i="7"/>
  <c r="M29" i="16" s="1"/>
  <c r="K28" i="7"/>
  <c r="L29" i="16" s="1"/>
  <c r="J28" i="7"/>
  <c r="K29" i="16" s="1"/>
  <c r="I28" i="7"/>
  <c r="J29" i="16" s="1"/>
  <c r="H28" i="7"/>
  <c r="I29" i="16" s="1"/>
  <c r="AO29" s="1"/>
  <c r="G28" i="7"/>
  <c r="H29" i="16" s="1"/>
  <c r="AN29" s="1"/>
  <c r="F28" i="7"/>
  <c r="G29" i="16" s="1"/>
  <c r="AM29" s="1"/>
  <c r="E28" i="7"/>
  <c r="F29" i="16" s="1"/>
  <c r="AL29" s="1"/>
  <c r="D28" i="7"/>
  <c r="E29" i="16" s="1"/>
  <c r="AK29" s="1"/>
  <c r="A77" i="7"/>
  <c r="AB76"/>
  <c r="AC77" i="16" s="1"/>
  <c r="AA76" i="7"/>
  <c r="AB77" i="16" s="1"/>
  <c r="Z76" i="7"/>
  <c r="AA77" i="16" s="1"/>
  <c r="Y76" i="7"/>
  <c r="Z77" i="16" s="1"/>
  <c r="X76" i="7"/>
  <c r="Y77" i="16" s="1"/>
  <c r="W76" i="7"/>
  <c r="X77" i="16" s="1"/>
  <c r="V76" i="7"/>
  <c r="W77" i="16" s="1"/>
  <c r="U76" i="7"/>
  <c r="V77" i="16" s="1"/>
  <c r="T76" i="7"/>
  <c r="U77" i="16" s="1"/>
  <c r="S76" i="7"/>
  <c r="T77" i="16" s="1"/>
  <c r="Q76" i="7"/>
  <c r="R77" i="16" s="1"/>
  <c r="P76" i="7"/>
  <c r="Q77" i="16" s="1"/>
  <c r="O76" i="7"/>
  <c r="P77" i="16" s="1"/>
  <c r="N76" i="7"/>
  <c r="O77" i="16" s="1"/>
  <c r="M76" i="7"/>
  <c r="N77" i="16" s="1"/>
  <c r="L76" i="7"/>
  <c r="M77" i="16" s="1"/>
  <c r="K76" i="7"/>
  <c r="L77" i="16" s="1"/>
  <c r="J76" i="7"/>
  <c r="K77" i="16" s="1"/>
  <c r="I76" i="7"/>
  <c r="J77" i="16" s="1"/>
  <c r="H76" i="7"/>
  <c r="I77" i="16" s="1"/>
  <c r="AO77" s="1"/>
  <c r="G76" i="7"/>
  <c r="H77" i="16" s="1"/>
  <c r="AN77" s="1"/>
  <c r="F76" i="7"/>
  <c r="G77" i="16" s="1"/>
  <c r="AM77" s="1"/>
  <c r="E76" i="7"/>
  <c r="F77" i="16" s="1"/>
  <c r="AL77" s="1"/>
  <c r="D76" i="7"/>
  <c r="E77" i="16" s="1"/>
  <c r="AK77" s="1"/>
  <c r="A125" i="7"/>
  <c r="AB124"/>
  <c r="AC125" i="16" s="1"/>
  <c r="AA124" i="7"/>
  <c r="AB125" i="16" s="1"/>
  <c r="Z124" i="7"/>
  <c r="AA125" i="16" s="1"/>
  <c r="Y124" i="7"/>
  <c r="Z125" i="16" s="1"/>
  <c r="X124" i="7"/>
  <c r="Y125" i="16" s="1"/>
  <c r="W124" i="7"/>
  <c r="X125" i="16" s="1"/>
  <c r="V124" i="7"/>
  <c r="W125" i="16" s="1"/>
  <c r="U124" i="7"/>
  <c r="V125" i="16" s="1"/>
  <c r="T124" i="7"/>
  <c r="U125" i="16" s="1"/>
  <c r="S124" i="7"/>
  <c r="T125" i="16" s="1"/>
  <c r="Q124" i="7"/>
  <c r="R125" i="16" s="1"/>
  <c r="P124" i="7"/>
  <c r="Q125" i="16" s="1"/>
  <c r="O124" i="7"/>
  <c r="P125" i="16" s="1"/>
  <c r="N124" i="7"/>
  <c r="O125" i="16" s="1"/>
  <c r="M124" i="7"/>
  <c r="N125" i="16" s="1"/>
  <c r="L124" i="7"/>
  <c r="M125" i="16" s="1"/>
  <c r="K124" i="7"/>
  <c r="L125" i="16" s="1"/>
  <c r="J124" i="7"/>
  <c r="K125" i="16" s="1"/>
  <c r="I124" i="7"/>
  <c r="J125" i="16" s="1"/>
  <c r="H124" i="7"/>
  <c r="I125" i="16" s="1"/>
  <c r="AO125" s="1"/>
  <c r="G124" i="7"/>
  <c r="H125" i="16" s="1"/>
  <c r="AN125" s="1"/>
  <c r="F124" i="7"/>
  <c r="G125" i="16" s="1"/>
  <c r="AM125" s="1"/>
  <c r="E124" i="7"/>
  <c r="F125" i="16" s="1"/>
  <c r="AL125" s="1"/>
  <c r="D124" i="7"/>
  <c r="E125" i="16" s="1"/>
  <c r="AK125" s="1"/>
  <c r="AO75" i="10"/>
  <c r="AN75"/>
  <c r="AM75"/>
  <c r="AL75"/>
  <c r="AK75"/>
  <c r="AO123"/>
  <c r="AN123"/>
  <c r="AM123"/>
  <c r="AL123"/>
  <c r="AK123"/>
  <c r="AJ27" i="17"/>
  <c r="AI27"/>
  <c r="AH27"/>
  <c r="AG27"/>
  <c r="AF27"/>
  <c r="AO75" i="16"/>
  <c r="AN75"/>
  <c r="AM75"/>
  <c r="AL75"/>
  <c r="AK75"/>
  <c r="AO123"/>
  <c r="AN123"/>
  <c r="AM123"/>
  <c r="AL123"/>
  <c r="AK123"/>
  <c r="AJ27" i="18"/>
  <c r="AI27"/>
  <c r="AH27"/>
  <c r="AG27"/>
  <c r="AF27"/>
  <c r="AO73" i="10"/>
  <c r="AN73"/>
  <c r="AM73"/>
  <c r="AL73"/>
  <c r="AK73"/>
  <c r="AO121"/>
  <c r="AN121"/>
  <c r="AM121"/>
  <c r="AL121"/>
  <c r="AK121"/>
  <c r="AO73" i="16"/>
  <c r="AN73"/>
  <c r="AM73"/>
  <c r="AL73"/>
  <c r="AK73"/>
  <c r="AO121"/>
  <c r="AN121"/>
  <c r="AM121"/>
  <c r="AL121"/>
  <c r="AK121"/>
  <c r="AO71" i="10"/>
  <c r="AN71"/>
  <c r="AM71"/>
  <c r="AL71"/>
  <c r="AK71"/>
  <c r="AO119"/>
  <c r="AN119"/>
  <c r="AM119"/>
  <c r="AL119"/>
  <c r="AK119"/>
  <c r="AO71" i="16"/>
  <c r="AN71"/>
  <c r="AM71"/>
  <c r="AL71"/>
  <c r="AK71"/>
  <c r="AO119"/>
  <c r="AN119"/>
  <c r="AM119"/>
  <c r="AL119"/>
  <c r="AK119"/>
  <c r="AO69" i="10"/>
  <c r="AN69"/>
  <c r="AM69"/>
  <c r="AL69"/>
  <c r="AK69"/>
  <c r="AO117"/>
  <c r="AN117"/>
  <c r="AM117"/>
  <c r="AL117"/>
  <c r="AK117"/>
  <c r="AO69" i="16"/>
  <c r="AN69"/>
  <c r="AM69"/>
  <c r="AL69"/>
  <c r="AK69"/>
  <c r="AO117"/>
  <c r="AN117"/>
  <c r="AM117"/>
  <c r="AL117"/>
  <c r="AK117"/>
  <c r="AO67" i="10"/>
  <c r="AN67"/>
  <c r="AM67"/>
  <c r="AL67"/>
  <c r="AK67"/>
  <c r="AO115"/>
  <c r="AN115"/>
  <c r="AM115"/>
  <c r="AL115"/>
  <c r="AK115"/>
  <c r="AO67" i="16"/>
  <c r="AN67"/>
  <c r="AM67"/>
  <c r="AL67"/>
  <c r="AK67"/>
  <c r="AO115"/>
  <c r="AN115"/>
  <c r="AM115"/>
  <c r="AL115"/>
  <c r="AK115"/>
  <c r="AO65" i="10"/>
  <c r="AN65"/>
  <c r="AM65"/>
  <c r="AL65"/>
  <c r="AK65"/>
  <c r="AO113"/>
  <c r="AN113"/>
  <c r="AM113"/>
  <c r="AL113"/>
  <c r="AK113"/>
  <c r="AO65" i="16"/>
  <c r="AN65"/>
  <c r="AM65"/>
  <c r="AL65"/>
  <c r="AK65"/>
  <c r="AO113"/>
  <c r="AN113"/>
  <c r="AM113"/>
  <c r="AL113"/>
  <c r="AK113"/>
  <c r="AO63" i="10"/>
  <c r="AN63"/>
  <c r="AM63"/>
  <c r="AL63"/>
  <c r="AK63"/>
  <c r="AO111"/>
  <c r="AN111"/>
  <c r="AM111"/>
  <c r="AL111"/>
  <c r="AK111"/>
  <c r="AO63" i="16"/>
  <c r="AN63"/>
  <c r="AM63"/>
  <c r="AL63"/>
  <c r="AK63"/>
  <c r="AO111"/>
  <c r="AN111"/>
  <c r="AM111"/>
  <c r="AL111"/>
  <c r="AK111"/>
  <c r="AN57" i="10"/>
  <c r="AN105"/>
  <c r="AO57"/>
  <c r="AO105"/>
  <c r="AN57" i="16"/>
  <c r="AN105"/>
  <c r="AO57"/>
  <c r="AO105"/>
  <c r="AO61" i="10"/>
  <c r="AN61"/>
  <c r="AM61"/>
  <c r="AL61"/>
  <c r="AK61"/>
  <c r="AO109"/>
  <c r="AN109"/>
  <c r="AM109"/>
  <c r="AL109"/>
  <c r="AK109"/>
  <c r="AO61" i="16"/>
  <c r="AN61"/>
  <c r="AM61"/>
  <c r="AL61"/>
  <c r="AK61"/>
  <c r="AO109"/>
  <c r="AN109"/>
  <c r="AM109"/>
  <c r="AL109"/>
  <c r="AK109"/>
  <c r="AM105" i="10"/>
  <c r="AM57"/>
  <c r="AM105" i="16"/>
  <c r="AM57"/>
  <c r="AN60" i="10"/>
  <c r="AN108"/>
  <c r="AN106"/>
  <c r="AN58"/>
  <c r="AN107"/>
  <c r="AN59"/>
  <c r="AO60"/>
  <c r="AO108"/>
  <c r="AO106"/>
  <c r="AO58"/>
  <c r="AO107"/>
  <c r="AO59"/>
  <c r="AN60" i="16"/>
  <c r="AN108"/>
  <c r="AN106"/>
  <c r="AN58"/>
  <c r="AN107"/>
  <c r="AN59"/>
  <c r="AO60"/>
  <c r="AO108"/>
  <c r="AO106"/>
  <c r="AO58"/>
  <c r="AO107"/>
  <c r="AO59"/>
  <c r="AL106"/>
  <c r="AK106"/>
  <c r="AL58"/>
  <c r="AK58"/>
  <c r="AK57"/>
  <c r="AL106" i="10"/>
  <c r="AK106"/>
  <c r="AL58"/>
  <c r="AK58"/>
  <c r="AK57"/>
  <c r="AL57" i="16"/>
  <c r="AL105"/>
  <c r="AL57" i="10"/>
  <c r="AL105"/>
  <c r="AM59"/>
  <c r="AM107"/>
  <c r="AM58"/>
  <c r="AM106"/>
  <c r="AM59" i="16"/>
  <c r="AM107"/>
  <c r="AM58"/>
  <c r="AM106"/>
  <c r="AL59" i="10"/>
  <c r="AK59"/>
  <c r="AL107"/>
  <c r="AK107"/>
  <c r="AL59" i="16"/>
  <c r="AK59"/>
  <c r="AL107"/>
  <c r="AK107"/>
  <c r="AK105"/>
  <c r="AK105" i="10"/>
  <c r="A126" i="7" l="1"/>
  <c r="AB125"/>
  <c r="AA125"/>
  <c r="Z125"/>
  <c r="Y125"/>
  <c r="X125"/>
  <c r="W125"/>
  <c r="V125"/>
  <c r="U125"/>
  <c r="T125"/>
  <c r="S125"/>
  <c r="Q125"/>
  <c r="P125"/>
  <c r="O125"/>
  <c r="N125"/>
  <c r="M125"/>
  <c r="L125"/>
  <c r="K125"/>
  <c r="J125"/>
  <c r="I125"/>
  <c r="H125"/>
  <c r="G125"/>
  <c r="F125"/>
  <c r="E125"/>
  <c r="D125"/>
  <c r="A78"/>
  <c r="AB77"/>
  <c r="AA77"/>
  <c r="Z77"/>
  <c r="Y77"/>
  <c r="X77"/>
  <c r="W77"/>
  <c r="V77"/>
  <c r="U77"/>
  <c r="T77"/>
  <c r="S77"/>
  <c r="Q77"/>
  <c r="P77"/>
  <c r="O77"/>
  <c r="N77"/>
  <c r="M77"/>
  <c r="L77"/>
  <c r="K77"/>
  <c r="J77"/>
  <c r="I77"/>
  <c r="H77"/>
  <c r="G77"/>
  <c r="F77"/>
  <c r="E77"/>
  <c r="D77"/>
  <c r="A30"/>
  <c r="AB29"/>
  <c r="AA29"/>
  <c r="Z29"/>
  <c r="Y29"/>
  <c r="X29"/>
  <c r="W29"/>
  <c r="V29"/>
  <c r="U29"/>
  <c r="T29"/>
  <c r="S29"/>
  <c r="Q29"/>
  <c r="P29"/>
  <c r="O29"/>
  <c r="N29"/>
  <c r="M29"/>
  <c r="L29"/>
  <c r="K29"/>
  <c r="J29"/>
  <c r="I29"/>
  <c r="H29"/>
  <c r="G29"/>
  <c r="F29"/>
  <c r="E29"/>
  <c r="D29"/>
  <c r="A126" i="4"/>
  <c r="AB125"/>
  <c r="AA125"/>
  <c r="Z125"/>
  <c r="Y125"/>
  <c r="X125"/>
  <c r="W125"/>
  <c r="V125"/>
  <c r="U125"/>
  <c r="T125"/>
  <c r="S125"/>
  <c r="Q125"/>
  <c r="P125"/>
  <c r="O125"/>
  <c r="N125"/>
  <c r="M125"/>
  <c r="L125"/>
  <c r="K125"/>
  <c r="J125"/>
  <c r="I125"/>
  <c r="H125"/>
  <c r="G125"/>
  <c r="F125"/>
  <c r="E125"/>
  <c r="D125"/>
  <c r="A78"/>
  <c r="AB77"/>
  <c r="AA77"/>
  <c r="Z77"/>
  <c r="Y77"/>
  <c r="X77"/>
  <c r="W77"/>
  <c r="V77"/>
  <c r="U77"/>
  <c r="T77"/>
  <c r="S77"/>
  <c r="Q77"/>
  <c r="P77"/>
  <c r="O77"/>
  <c r="N77"/>
  <c r="M77"/>
  <c r="L77"/>
  <c r="K77"/>
  <c r="J77"/>
  <c r="I77"/>
  <c r="H77"/>
  <c r="G77"/>
  <c r="F77"/>
  <c r="E77"/>
  <c r="D77"/>
  <c r="A30"/>
  <c r="AB29"/>
  <c r="AA29"/>
  <c r="Z29"/>
  <c r="Y29"/>
  <c r="X29"/>
  <c r="W29"/>
  <c r="V29"/>
  <c r="U29"/>
  <c r="T29"/>
  <c r="S29"/>
  <c r="Q29"/>
  <c r="P29"/>
  <c r="O29"/>
  <c r="N29"/>
  <c r="M29"/>
  <c r="L29"/>
  <c r="K29"/>
  <c r="J29"/>
  <c r="I29"/>
  <c r="H29"/>
  <c r="G29"/>
  <c r="F29"/>
  <c r="E29"/>
  <c r="D29"/>
  <c r="A127" i="18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AJ126" s="1"/>
  <c r="H126"/>
  <c r="AI126" s="1"/>
  <c r="G126"/>
  <c r="AH126" s="1"/>
  <c r="F126"/>
  <c r="AG126" s="1"/>
  <c r="E126"/>
  <c r="AF126" s="1"/>
  <c r="D126"/>
  <c r="A79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AJ78" s="1"/>
  <c r="H78"/>
  <c r="AI78" s="1"/>
  <c r="G78"/>
  <c r="AH78" s="1"/>
  <c r="F78"/>
  <c r="AG78" s="1"/>
  <c r="E78"/>
  <c r="AF78" s="1"/>
  <c r="D78"/>
  <c r="A31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AJ30" s="1"/>
  <c r="H30"/>
  <c r="AI30" s="1"/>
  <c r="G30"/>
  <c r="AH30" s="1"/>
  <c r="F30"/>
  <c r="AG30" s="1"/>
  <c r="E30"/>
  <c r="AF30" s="1"/>
  <c r="D30"/>
  <c r="A127" i="1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AO126" s="1"/>
  <c r="H126"/>
  <c r="AN126" s="1"/>
  <c r="G126"/>
  <c r="AM126" s="1"/>
  <c r="F126"/>
  <c r="AL126" s="1"/>
  <c r="E126"/>
  <c r="AK126" s="1"/>
  <c r="D126"/>
  <c r="A79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AO78" s="1"/>
  <c r="H78"/>
  <c r="AN78" s="1"/>
  <c r="G78"/>
  <c r="AM78" s="1"/>
  <c r="F78"/>
  <c r="AL78" s="1"/>
  <c r="E78"/>
  <c r="AK78" s="1"/>
  <c r="D78"/>
  <c r="A31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AO30" s="1"/>
  <c r="H30"/>
  <c r="AN30" s="1"/>
  <c r="G30"/>
  <c r="AM30" s="1"/>
  <c r="F30"/>
  <c r="AL30" s="1"/>
  <c r="E30"/>
  <c r="AK30" s="1"/>
  <c r="D30"/>
  <c r="A127" i="17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AJ126" s="1"/>
  <c r="H126"/>
  <c r="AI126" s="1"/>
  <c r="G126"/>
  <c r="AH126" s="1"/>
  <c r="F126"/>
  <c r="AG126" s="1"/>
  <c r="E126"/>
  <c r="AF126" s="1"/>
  <c r="D126"/>
  <c r="A79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AJ78" s="1"/>
  <c r="H78"/>
  <c r="AI78" s="1"/>
  <c r="G78"/>
  <c r="AH78" s="1"/>
  <c r="F78"/>
  <c r="AG78" s="1"/>
  <c r="E78"/>
  <c r="AF78" s="1"/>
  <c r="D78"/>
  <c r="A31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AJ30" s="1"/>
  <c r="H30"/>
  <c r="AI30" s="1"/>
  <c r="G30"/>
  <c r="AH30" s="1"/>
  <c r="F30"/>
  <c r="AG30" s="1"/>
  <c r="E30"/>
  <c r="AF30" s="1"/>
  <c r="D30"/>
  <c r="A127" i="10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AO126" s="1"/>
  <c r="H126"/>
  <c r="AN126" s="1"/>
  <c r="G126"/>
  <c r="AM126" s="1"/>
  <c r="F126"/>
  <c r="AL126" s="1"/>
  <c r="E126"/>
  <c r="AK126" s="1"/>
  <c r="D126"/>
  <c r="A79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AO78" s="1"/>
  <c r="H78"/>
  <c r="AN78" s="1"/>
  <c r="G78"/>
  <c r="AM78" s="1"/>
  <c r="F78"/>
  <c r="AL78" s="1"/>
  <c r="E78"/>
  <c r="AK78" s="1"/>
  <c r="D78"/>
  <c r="A31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AO30" s="1"/>
  <c r="H30"/>
  <c r="AN30" s="1"/>
  <c r="G30"/>
  <c r="AM30" s="1"/>
  <c r="F30"/>
  <c r="AL30" s="1"/>
  <c r="E30"/>
  <c r="AK30" s="1"/>
  <c r="D30"/>
  <c r="A105" i="21"/>
  <c r="R104"/>
  <c r="A25"/>
  <c r="R24"/>
  <c r="A105" i="20"/>
  <c r="R104"/>
  <c r="A25"/>
  <c r="R24"/>
  <c r="E125" i="18"/>
  <c r="F125"/>
  <c r="G125"/>
  <c r="H125"/>
  <c r="I125"/>
  <c r="J125"/>
  <c r="K125"/>
  <c r="L125"/>
  <c r="M125"/>
  <c r="N125"/>
  <c r="O125"/>
  <c r="P125"/>
  <c r="Q125"/>
  <c r="R125"/>
  <c r="T125"/>
  <c r="U125"/>
  <c r="V125"/>
  <c r="W125"/>
  <c r="X125"/>
  <c r="Y125"/>
  <c r="Z125"/>
  <c r="AA125"/>
  <c r="AB125"/>
  <c r="AC125"/>
  <c r="E77"/>
  <c r="F77"/>
  <c r="G77"/>
  <c r="H77"/>
  <c r="I77"/>
  <c r="J77"/>
  <c r="K77"/>
  <c r="L77"/>
  <c r="M77"/>
  <c r="N77"/>
  <c r="O77"/>
  <c r="P77"/>
  <c r="Q77"/>
  <c r="R77"/>
  <c r="T77"/>
  <c r="U77"/>
  <c r="V77"/>
  <c r="W77"/>
  <c r="X77"/>
  <c r="Y77"/>
  <c r="Z77"/>
  <c r="AA77"/>
  <c r="AB77"/>
  <c r="AC77"/>
  <c r="E29"/>
  <c r="F29"/>
  <c r="G29"/>
  <c r="H29"/>
  <c r="I29"/>
  <c r="J29"/>
  <c r="K29"/>
  <c r="L29"/>
  <c r="M29"/>
  <c r="N29"/>
  <c r="O29"/>
  <c r="P29"/>
  <c r="Q29"/>
  <c r="R29"/>
  <c r="T29"/>
  <c r="U29"/>
  <c r="V29"/>
  <c r="W29"/>
  <c r="X29"/>
  <c r="Y29"/>
  <c r="Z29"/>
  <c r="AA29"/>
  <c r="AB29"/>
  <c r="AC29"/>
  <c r="E125" i="17"/>
  <c r="F125"/>
  <c r="G125"/>
  <c r="H125"/>
  <c r="I125"/>
  <c r="J125"/>
  <c r="K125"/>
  <c r="L125"/>
  <c r="M125"/>
  <c r="N125"/>
  <c r="O125"/>
  <c r="P125"/>
  <c r="Q125"/>
  <c r="R125"/>
  <c r="T125"/>
  <c r="U125"/>
  <c r="V125"/>
  <c r="W125"/>
  <c r="X125"/>
  <c r="Y125"/>
  <c r="Z125"/>
  <c r="AA125"/>
  <c r="AB125"/>
  <c r="AC125"/>
  <c r="E77"/>
  <c r="F77"/>
  <c r="G77"/>
  <c r="H77"/>
  <c r="I77"/>
  <c r="J77"/>
  <c r="K77"/>
  <c r="L77"/>
  <c r="M77"/>
  <c r="N77"/>
  <c r="O77"/>
  <c r="P77"/>
  <c r="Q77"/>
  <c r="R77"/>
  <c r="T77"/>
  <c r="U77"/>
  <c r="V77"/>
  <c r="W77"/>
  <c r="X77"/>
  <c r="Y77"/>
  <c r="Z77"/>
  <c r="AA77"/>
  <c r="AB77"/>
  <c r="AC77"/>
  <c r="E29"/>
  <c r="F29"/>
  <c r="G29"/>
  <c r="H29"/>
  <c r="I29"/>
  <c r="J29"/>
  <c r="K29"/>
  <c r="L29"/>
  <c r="M29"/>
  <c r="N29"/>
  <c r="O29"/>
  <c r="P29"/>
  <c r="Q29"/>
  <c r="R29"/>
  <c r="T29"/>
  <c r="U29"/>
  <c r="V29"/>
  <c r="W29"/>
  <c r="X29"/>
  <c r="Y29"/>
  <c r="Z29"/>
  <c r="AA29"/>
  <c r="AB29"/>
  <c r="AC29"/>
  <c r="A26" i="20" l="1"/>
  <c r="R25"/>
  <c r="A106"/>
  <c r="R105"/>
  <c r="A26" i="21"/>
  <c r="R25"/>
  <c r="A106"/>
  <c r="R105"/>
  <c r="A32" i="10"/>
  <c r="S31"/>
  <c r="D31"/>
  <c r="A80"/>
  <c r="S79"/>
  <c r="D79"/>
  <c r="A128"/>
  <c r="S127"/>
  <c r="D127"/>
  <c r="A32" i="17"/>
  <c r="S31"/>
  <c r="D31"/>
  <c r="A80"/>
  <c r="S79"/>
  <c r="D79"/>
  <c r="A128"/>
  <c r="S127"/>
  <c r="D127"/>
  <c r="A32" i="16"/>
  <c r="S31"/>
  <c r="D31"/>
  <c r="A80"/>
  <c r="S79"/>
  <c r="D79"/>
  <c r="A128"/>
  <c r="S127"/>
  <c r="D127"/>
  <c r="A32" i="18"/>
  <c r="S31"/>
  <c r="D31"/>
  <c r="A80"/>
  <c r="S79"/>
  <c r="D79"/>
  <c r="A128"/>
  <c r="S127"/>
  <c r="D127"/>
  <c r="A31" i="4"/>
  <c r="AB30"/>
  <c r="AC31" i="10" s="1"/>
  <c r="AA30" i="4"/>
  <c r="AB31" i="10" s="1"/>
  <c r="Z30" i="4"/>
  <c r="AA31" i="10" s="1"/>
  <c r="Y30" i="4"/>
  <c r="Z31" i="10" s="1"/>
  <c r="X30" i="4"/>
  <c r="Y31" i="10" s="1"/>
  <c r="W30" i="4"/>
  <c r="X31" i="10" s="1"/>
  <c r="V30" i="4"/>
  <c r="W31" i="10" s="1"/>
  <c r="U30" i="4"/>
  <c r="V31" i="10" s="1"/>
  <c r="T30" i="4"/>
  <c r="U31" i="10" s="1"/>
  <c r="S30" i="4"/>
  <c r="T31" i="10" s="1"/>
  <c r="Q30" i="4"/>
  <c r="R31" i="10" s="1"/>
  <c r="P30" i="4"/>
  <c r="Q31" i="10" s="1"/>
  <c r="O30" i="4"/>
  <c r="P31" i="10" s="1"/>
  <c r="N30" i="4"/>
  <c r="O31" i="10" s="1"/>
  <c r="M30" i="4"/>
  <c r="N31" i="10" s="1"/>
  <c r="L30" i="4"/>
  <c r="M31" i="10" s="1"/>
  <c r="K30" i="4"/>
  <c r="L31" i="10" s="1"/>
  <c r="J30" i="4"/>
  <c r="K31" i="10" s="1"/>
  <c r="I30" i="4"/>
  <c r="J31" i="10" s="1"/>
  <c r="H30" i="4"/>
  <c r="I31" i="10" s="1"/>
  <c r="AO31" s="1"/>
  <c r="G30" i="4"/>
  <c r="H31" i="10" s="1"/>
  <c r="AN31" s="1"/>
  <c r="F30" i="4"/>
  <c r="G31" i="10" s="1"/>
  <c r="AM31" s="1"/>
  <c r="E30" i="4"/>
  <c r="F31" i="10" s="1"/>
  <c r="AL31" s="1"/>
  <c r="D30" i="4"/>
  <c r="E31" i="10" s="1"/>
  <c r="AK31" s="1"/>
  <c r="A79" i="4"/>
  <c r="AB78"/>
  <c r="AC79" i="10" s="1"/>
  <c r="AA78" i="4"/>
  <c r="AB79" i="10" s="1"/>
  <c r="Z78" i="4"/>
  <c r="AA79" i="10" s="1"/>
  <c r="Y78" i="4"/>
  <c r="Z79" i="10" s="1"/>
  <c r="X78" i="4"/>
  <c r="Y79" i="10" s="1"/>
  <c r="W78" i="4"/>
  <c r="X79" i="10" s="1"/>
  <c r="V78" i="4"/>
  <c r="W79" i="10" s="1"/>
  <c r="U78" i="4"/>
  <c r="V79" i="10" s="1"/>
  <c r="T78" i="4"/>
  <c r="U79" i="10" s="1"/>
  <c r="S78" i="4"/>
  <c r="T79" i="10" s="1"/>
  <c r="Q78" i="4"/>
  <c r="R79" i="10" s="1"/>
  <c r="P78" i="4"/>
  <c r="Q79" i="10" s="1"/>
  <c r="O78" i="4"/>
  <c r="P79" i="10" s="1"/>
  <c r="N78" i="4"/>
  <c r="O79" i="10" s="1"/>
  <c r="M78" i="4"/>
  <c r="N79" i="10" s="1"/>
  <c r="L78" i="4"/>
  <c r="M79" i="10" s="1"/>
  <c r="K78" i="4"/>
  <c r="L79" i="10" s="1"/>
  <c r="J78" i="4"/>
  <c r="K79" i="10" s="1"/>
  <c r="I78" i="4"/>
  <c r="J79" i="10" s="1"/>
  <c r="H78" i="4"/>
  <c r="I79" i="10" s="1"/>
  <c r="AO79" s="1"/>
  <c r="G78" i="4"/>
  <c r="H79" i="10" s="1"/>
  <c r="AN79" s="1"/>
  <c r="F78" i="4"/>
  <c r="G79" i="10" s="1"/>
  <c r="AM79" s="1"/>
  <c r="E78" i="4"/>
  <c r="F79" i="10" s="1"/>
  <c r="AL79" s="1"/>
  <c r="D78" i="4"/>
  <c r="E79" i="10" s="1"/>
  <c r="AK79" s="1"/>
  <c r="A127" i="4"/>
  <c r="AB126"/>
  <c r="AC127" i="10" s="1"/>
  <c r="AA126" i="4"/>
  <c r="AB127" i="10" s="1"/>
  <c r="Z126" i="4"/>
  <c r="AA127" i="10" s="1"/>
  <c r="Y126" i="4"/>
  <c r="Z127" i="10" s="1"/>
  <c r="X126" i="4"/>
  <c r="Y127" i="10" s="1"/>
  <c r="W126" i="4"/>
  <c r="X127" i="10" s="1"/>
  <c r="V126" i="4"/>
  <c r="W127" i="10" s="1"/>
  <c r="U126" i="4"/>
  <c r="V127" i="10" s="1"/>
  <c r="T126" i="4"/>
  <c r="U127" i="10" s="1"/>
  <c r="S126" i="4"/>
  <c r="T127" i="10" s="1"/>
  <c r="Q126" i="4"/>
  <c r="R127" i="10" s="1"/>
  <c r="P126" i="4"/>
  <c r="Q127" i="10" s="1"/>
  <c r="O126" i="4"/>
  <c r="P127" i="10" s="1"/>
  <c r="N126" i="4"/>
  <c r="O127" i="10" s="1"/>
  <c r="M126" i="4"/>
  <c r="N127" i="10" s="1"/>
  <c r="L126" i="4"/>
  <c r="M127" i="10" s="1"/>
  <c r="K126" i="4"/>
  <c r="L127" i="10" s="1"/>
  <c r="J126" i="4"/>
  <c r="K127" i="10" s="1"/>
  <c r="I126" i="4"/>
  <c r="J127" i="10" s="1"/>
  <c r="H126" i="4"/>
  <c r="I127" i="10" s="1"/>
  <c r="AO127" s="1"/>
  <c r="G126" i="4"/>
  <c r="H127" i="10" s="1"/>
  <c r="AN127" s="1"/>
  <c r="F126" i="4"/>
  <c r="G127" i="10" s="1"/>
  <c r="AM127" s="1"/>
  <c r="E126" i="4"/>
  <c r="F127" i="10" s="1"/>
  <c r="AL127" s="1"/>
  <c r="D126" i="4"/>
  <c r="E127" i="10" s="1"/>
  <c r="AK127" s="1"/>
  <c r="A31" i="7"/>
  <c r="AB30"/>
  <c r="AC31" i="16" s="1"/>
  <c r="AA30" i="7"/>
  <c r="AB31" i="16" s="1"/>
  <c r="Z30" i="7"/>
  <c r="AA31" i="16" s="1"/>
  <c r="Y30" i="7"/>
  <c r="Z31" i="16" s="1"/>
  <c r="X30" i="7"/>
  <c r="Y31" i="16" s="1"/>
  <c r="W30" i="7"/>
  <c r="X31" i="16" s="1"/>
  <c r="V30" i="7"/>
  <c r="W31" i="16" s="1"/>
  <c r="U30" i="7"/>
  <c r="V31" i="16" s="1"/>
  <c r="T30" i="7"/>
  <c r="U31" i="16" s="1"/>
  <c r="S30" i="7"/>
  <c r="T31" i="16" s="1"/>
  <c r="Q30" i="7"/>
  <c r="R31" i="16" s="1"/>
  <c r="P30" i="7"/>
  <c r="Q31" i="16" s="1"/>
  <c r="O30" i="7"/>
  <c r="P31" i="16" s="1"/>
  <c r="N30" i="7"/>
  <c r="O31" i="16" s="1"/>
  <c r="M30" i="7"/>
  <c r="N31" i="16" s="1"/>
  <c r="L30" i="7"/>
  <c r="M31" i="16" s="1"/>
  <c r="K30" i="7"/>
  <c r="L31" i="16" s="1"/>
  <c r="J30" i="7"/>
  <c r="K31" i="16" s="1"/>
  <c r="I30" i="7"/>
  <c r="J31" i="16" s="1"/>
  <c r="H30" i="7"/>
  <c r="I31" i="16" s="1"/>
  <c r="AO31" s="1"/>
  <c r="G30" i="7"/>
  <c r="H31" i="16" s="1"/>
  <c r="AN31" s="1"/>
  <c r="F30" i="7"/>
  <c r="G31" i="16" s="1"/>
  <c r="AM31" s="1"/>
  <c r="E30" i="7"/>
  <c r="F31" i="16" s="1"/>
  <c r="AL31" s="1"/>
  <c r="D30" i="7"/>
  <c r="E31" i="16" s="1"/>
  <c r="AK31" s="1"/>
  <c r="A79" i="7"/>
  <c r="AB78"/>
  <c r="AC79" i="16" s="1"/>
  <c r="AA78" i="7"/>
  <c r="AB79" i="16" s="1"/>
  <c r="Z78" i="7"/>
  <c r="AA79" i="16" s="1"/>
  <c r="Y78" i="7"/>
  <c r="Z79" i="16" s="1"/>
  <c r="X78" i="7"/>
  <c r="Y79" i="16" s="1"/>
  <c r="W78" i="7"/>
  <c r="X79" i="16" s="1"/>
  <c r="V78" i="7"/>
  <c r="W79" i="16" s="1"/>
  <c r="U78" i="7"/>
  <c r="V79" i="16" s="1"/>
  <c r="T78" i="7"/>
  <c r="U79" i="16" s="1"/>
  <c r="S78" i="7"/>
  <c r="T79" i="16" s="1"/>
  <c r="Q78" i="7"/>
  <c r="R79" i="16" s="1"/>
  <c r="P78" i="7"/>
  <c r="Q79" i="16" s="1"/>
  <c r="O78" i="7"/>
  <c r="P79" i="16" s="1"/>
  <c r="N78" i="7"/>
  <c r="O79" i="16" s="1"/>
  <c r="M78" i="7"/>
  <c r="N79" i="16" s="1"/>
  <c r="L78" i="7"/>
  <c r="M79" i="16" s="1"/>
  <c r="K78" i="7"/>
  <c r="L79" i="16" s="1"/>
  <c r="J78" i="7"/>
  <c r="K79" i="16" s="1"/>
  <c r="I78" i="7"/>
  <c r="J79" i="16" s="1"/>
  <c r="H78" i="7"/>
  <c r="I79" i="16" s="1"/>
  <c r="AO79" s="1"/>
  <c r="G78" i="7"/>
  <c r="H79" i="16" s="1"/>
  <c r="AN79" s="1"/>
  <c r="F78" i="7"/>
  <c r="G79" i="16" s="1"/>
  <c r="AM79" s="1"/>
  <c r="E78" i="7"/>
  <c r="F79" i="16" s="1"/>
  <c r="AL79" s="1"/>
  <c r="D78" i="7"/>
  <c r="E79" i="16" s="1"/>
  <c r="AK79" s="1"/>
  <c r="A127" i="7"/>
  <c r="AB126"/>
  <c r="AC127" i="16" s="1"/>
  <c r="AA126" i="7"/>
  <c r="AB127" i="16" s="1"/>
  <c r="Z126" i="7"/>
  <c r="AA127" i="16" s="1"/>
  <c r="Y126" i="7"/>
  <c r="Z127" i="16" s="1"/>
  <c r="X126" i="7"/>
  <c r="Y127" i="16" s="1"/>
  <c r="W126" i="7"/>
  <c r="X127" i="16" s="1"/>
  <c r="V126" i="7"/>
  <c r="W127" i="16" s="1"/>
  <c r="U126" i="7"/>
  <c r="V127" i="16" s="1"/>
  <c r="T126" i="7"/>
  <c r="U127" i="16" s="1"/>
  <c r="S126" i="7"/>
  <c r="T127" i="16" s="1"/>
  <c r="Q126" i="7"/>
  <c r="R127" i="16" s="1"/>
  <c r="P126" i="7"/>
  <c r="Q127" i="16" s="1"/>
  <c r="O126" i="7"/>
  <c r="P127" i="16" s="1"/>
  <c r="N126" i="7"/>
  <c r="O127" i="16" s="1"/>
  <c r="M126" i="7"/>
  <c r="N127" i="16" s="1"/>
  <c r="L126" i="7"/>
  <c r="M127" i="16" s="1"/>
  <c r="K126" i="7"/>
  <c r="L127" i="16" s="1"/>
  <c r="J126" i="7"/>
  <c r="K127" i="16" s="1"/>
  <c r="I126" i="7"/>
  <c r="J127" i="16" s="1"/>
  <c r="H126" i="7"/>
  <c r="I127" i="16" s="1"/>
  <c r="AO127" s="1"/>
  <c r="G126" i="7"/>
  <c r="H127" i="16" s="1"/>
  <c r="AN127" s="1"/>
  <c r="F126" i="7"/>
  <c r="G127" i="16" s="1"/>
  <c r="AM127" s="1"/>
  <c r="E126" i="7"/>
  <c r="F127" i="16" s="1"/>
  <c r="AL127" s="1"/>
  <c r="D126" i="7"/>
  <c r="E127" i="16" s="1"/>
  <c r="AK127" s="1"/>
  <c r="AJ29" i="17"/>
  <c r="AI29"/>
  <c r="AH29"/>
  <c r="AG29"/>
  <c r="AF29"/>
  <c r="AJ77"/>
  <c r="AI77"/>
  <c r="AH77"/>
  <c r="AG77"/>
  <c r="AF77"/>
  <c r="AJ125"/>
  <c r="AI125"/>
  <c r="AH125"/>
  <c r="AG125"/>
  <c r="AF125"/>
  <c r="AJ29" i="18"/>
  <c r="AI29"/>
  <c r="AH29"/>
  <c r="AG29"/>
  <c r="AF29"/>
  <c r="AJ77"/>
  <c r="AI77"/>
  <c r="AH77"/>
  <c r="AG77"/>
  <c r="AF77"/>
  <c r="AJ125"/>
  <c r="AI125"/>
  <c r="AH125"/>
  <c r="AG125"/>
  <c r="AF125"/>
  <c r="A128" i="7" l="1"/>
  <c r="AB127"/>
  <c r="AA127"/>
  <c r="Z127"/>
  <c r="Y127"/>
  <c r="X127"/>
  <c r="W127"/>
  <c r="V127"/>
  <c r="U127"/>
  <c r="T127"/>
  <c r="S127"/>
  <c r="Q127"/>
  <c r="P127"/>
  <c r="O127"/>
  <c r="N127"/>
  <c r="M127"/>
  <c r="L127"/>
  <c r="K127"/>
  <c r="J127"/>
  <c r="I127"/>
  <c r="H127"/>
  <c r="G127"/>
  <c r="F127"/>
  <c r="E127"/>
  <c r="D127"/>
  <c r="A80"/>
  <c r="AB79"/>
  <c r="AA79"/>
  <c r="Z79"/>
  <c r="Y79"/>
  <c r="X79"/>
  <c r="W79"/>
  <c r="V79"/>
  <c r="U79"/>
  <c r="T79"/>
  <c r="S79"/>
  <c r="Q79"/>
  <c r="P79"/>
  <c r="O79"/>
  <c r="N79"/>
  <c r="M79"/>
  <c r="L79"/>
  <c r="K79"/>
  <c r="J79"/>
  <c r="I79"/>
  <c r="H79"/>
  <c r="G79"/>
  <c r="F79"/>
  <c r="E79"/>
  <c r="D79"/>
  <c r="A32"/>
  <c r="AB31"/>
  <c r="AA31"/>
  <c r="Z31"/>
  <c r="Y31"/>
  <c r="X31"/>
  <c r="W31"/>
  <c r="V31"/>
  <c r="U31"/>
  <c r="T31"/>
  <c r="S31"/>
  <c r="Q31"/>
  <c r="P31"/>
  <c r="O31"/>
  <c r="N31"/>
  <c r="M31"/>
  <c r="L31"/>
  <c r="K31"/>
  <c r="J31"/>
  <c r="I31"/>
  <c r="H31"/>
  <c r="G31"/>
  <c r="F31"/>
  <c r="E31"/>
  <c r="D31"/>
  <c r="A128" i="4"/>
  <c r="AB127"/>
  <c r="AA127"/>
  <c r="Z127"/>
  <c r="Y127"/>
  <c r="X127"/>
  <c r="W127"/>
  <c r="V127"/>
  <c r="U127"/>
  <c r="T127"/>
  <c r="S127"/>
  <c r="Q127"/>
  <c r="P127"/>
  <c r="O127"/>
  <c r="N127"/>
  <c r="M127"/>
  <c r="L127"/>
  <c r="K127"/>
  <c r="J127"/>
  <c r="I127"/>
  <c r="H127"/>
  <c r="G127"/>
  <c r="F127"/>
  <c r="E127"/>
  <c r="D127"/>
  <c r="A80"/>
  <c r="AB79"/>
  <c r="AA79"/>
  <c r="Z79"/>
  <c r="Y79"/>
  <c r="X79"/>
  <c r="W79"/>
  <c r="V79"/>
  <c r="U79"/>
  <c r="T79"/>
  <c r="S79"/>
  <c r="Q79"/>
  <c r="P79"/>
  <c r="O79"/>
  <c r="N79"/>
  <c r="M79"/>
  <c r="L79"/>
  <c r="K79"/>
  <c r="J79"/>
  <c r="I79"/>
  <c r="H79"/>
  <c r="G79"/>
  <c r="F79"/>
  <c r="E79"/>
  <c r="D79"/>
  <c r="A32"/>
  <c r="AB31"/>
  <c r="AA31"/>
  <c r="Z31"/>
  <c r="Y31"/>
  <c r="X31"/>
  <c r="W31"/>
  <c r="V31"/>
  <c r="U31"/>
  <c r="T31"/>
  <c r="S31"/>
  <c r="Q31"/>
  <c r="P31"/>
  <c r="O31"/>
  <c r="N31"/>
  <c r="M31"/>
  <c r="L31"/>
  <c r="K31"/>
  <c r="J31"/>
  <c r="I31"/>
  <c r="H31"/>
  <c r="G31"/>
  <c r="F31"/>
  <c r="E31"/>
  <c r="D31"/>
  <c r="A129" i="1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AJ128" s="1"/>
  <c r="H128"/>
  <c r="AI128" s="1"/>
  <c r="G128"/>
  <c r="AH128" s="1"/>
  <c r="F128"/>
  <c r="AG128" s="1"/>
  <c r="E128"/>
  <c r="AF128" s="1"/>
  <c r="D128"/>
  <c r="A81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AJ80" s="1"/>
  <c r="H80"/>
  <c r="AI80" s="1"/>
  <c r="G80"/>
  <c r="AH80" s="1"/>
  <c r="F80"/>
  <c r="AG80" s="1"/>
  <c r="E80"/>
  <c r="AF80" s="1"/>
  <c r="D80"/>
  <c r="A33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AJ32" s="1"/>
  <c r="H32"/>
  <c r="AI32" s="1"/>
  <c r="G32"/>
  <c r="AH32" s="1"/>
  <c r="F32"/>
  <c r="AG32" s="1"/>
  <c r="E32"/>
  <c r="AF32" s="1"/>
  <c r="D32"/>
  <c r="A129" i="16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AO128" s="1"/>
  <c r="H128"/>
  <c r="AN128" s="1"/>
  <c r="G128"/>
  <c r="AM128" s="1"/>
  <c r="F128"/>
  <c r="AL128" s="1"/>
  <c r="E128"/>
  <c r="AK128" s="1"/>
  <c r="D128"/>
  <c r="A81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AO80" s="1"/>
  <c r="H80"/>
  <c r="AN80" s="1"/>
  <c r="G80"/>
  <c r="AM80" s="1"/>
  <c r="F80"/>
  <c r="AL80" s="1"/>
  <c r="E80"/>
  <c r="AK80" s="1"/>
  <c r="D80"/>
  <c r="A33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AO32" s="1"/>
  <c r="H32"/>
  <c r="AN32" s="1"/>
  <c r="G32"/>
  <c r="AM32" s="1"/>
  <c r="F32"/>
  <c r="AL32" s="1"/>
  <c r="E32"/>
  <c r="AK32" s="1"/>
  <c r="D32"/>
  <c r="A129" i="17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AJ128" s="1"/>
  <c r="H128"/>
  <c r="AI128" s="1"/>
  <c r="G128"/>
  <c r="AH128" s="1"/>
  <c r="F128"/>
  <c r="AG128" s="1"/>
  <c r="E128"/>
  <c r="AF128" s="1"/>
  <c r="D128"/>
  <c r="A81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AJ80" s="1"/>
  <c r="H80"/>
  <c r="AI80" s="1"/>
  <c r="G80"/>
  <c r="AH80" s="1"/>
  <c r="F80"/>
  <c r="AG80" s="1"/>
  <c r="E80"/>
  <c r="AF80" s="1"/>
  <c r="D80"/>
  <c r="A33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AJ32" s="1"/>
  <c r="H32"/>
  <c r="AI32" s="1"/>
  <c r="G32"/>
  <c r="AH32" s="1"/>
  <c r="F32"/>
  <c r="AG32" s="1"/>
  <c r="E32"/>
  <c r="AF32" s="1"/>
  <c r="D32"/>
  <c r="A129" i="10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AO128" s="1"/>
  <c r="H128"/>
  <c r="AN128" s="1"/>
  <c r="G128"/>
  <c r="AM128" s="1"/>
  <c r="F128"/>
  <c r="AL128" s="1"/>
  <c r="E128"/>
  <c r="AK128" s="1"/>
  <c r="D128"/>
  <c r="A81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AO80" s="1"/>
  <c r="H80"/>
  <c r="AN80" s="1"/>
  <c r="G80"/>
  <c r="AM80" s="1"/>
  <c r="F80"/>
  <c r="AL80" s="1"/>
  <c r="E80"/>
  <c r="AK80" s="1"/>
  <c r="D80"/>
  <c r="A33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AO32" s="1"/>
  <c r="H32"/>
  <c r="AN32" s="1"/>
  <c r="G32"/>
  <c r="AM32" s="1"/>
  <c r="F32"/>
  <c r="AL32" s="1"/>
  <c r="E32"/>
  <c r="AK32" s="1"/>
  <c r="D32"/>
  <c r="A107" i="21"/>
  <c r="R106"/>
  <c r="A27"/>
  <c r="R26"/>
  <c r="A107" i="20"/>
  <c r="R106"/>
  <c r="A27"/>
  <c r="R26"/>
  <c r="E127" i="18"/>
  <c r="F127"/>
  <c r="G127"/>
  <c r="H127"/>
  <c r="I127"/>
  <c r="J127"/>
  <c r="K127"/>
  <c r="L127"/>
  <c r="M127"/>
  <c r="N127"/>
  <c r="O127"/>
  <c r="P127"/>
  <c r="Q127"/>
  <c r="R127"/>
  <c r="T127"/>
  <c r="U127"/>
  <c r="V127"/>
  <c r="W127"/>
  <c r="X127"/>
  <c r="Y127"/>
  <c r="Z127"/>
  <c r="AA127"/>
  <c r="AB127"/>
  <c r="AC127"/>
  <c r="E79"/>
  <c r="F79"/>
  <c r="G79"/>
  <c r="H79"/>
  <c r="I79"/>
  <c r="J79"/>
  <c r="K79"/>
  <c r="L79"/>
  <c r="M79"/>
  <c r="N79"/>
  <c r="O79"/>
  <c r="P79"/>
  <c r="Q79"/>
  <c r="R79"/>
  <c r="T79"/>
  <c r="U79"/>
  <c r="V79"/>
  <c r="W79"/>
  <c r="X79"/>
  <c r="Y79"/>
  <c r="Z79"/>
  <c r="AA79"/>
  <c r="AB79"/>
  <c r="AC79"/>
  <c r="E31"/>
  <c r="F31"/>
  <c r="G31"/>
  <c r="H31"/>
  <c r="I31"/>
  <c r="J31"/>
  <c r="K31"/>
  <c r="L31"/>
  <c r="M31"/>
  <c r="N31"/>
  <c r="O31"/>
  <c r="P31"/>
  <c r="Q31"/>
  <c r="R31"/>
  <c r="T31"/>
  <c r="U31"/>
  <c r="V31"/>
  <c r="W31"/>
  <c r="X31"/>
  <c r="Y31"/>
  <c r="Z31"/>
  <c r="AA31"/>
  <c r="AB31"/>
  <c r="AC31"/>
  <c r="E127" i="17"/>
  <c r="F127"/>
  <c r="G127"/>
  <c r="H127"/>
  <c r="I127"/>
  <c r="J127"/>
  <c r="K127"/>
  <c r="L127"/>
  <c r="M127"/>
  <c r="N127"/>
  <c r="O127"/>
  <c r="P127"/>
  <c r="Q127"/>
  <c r="R127"/>
  <c r="T127"/>
  <c r="U127"/>
  <c r="V127"/>
  <c r="W127"/>
  <c r="X127"/>
  <c r="Y127"/>
  <c r="Z127"/>
  <c r="AA127"/>
  <c r="AB127"/>
  <c r="AC127"/>
  <c r="E79"/>
  <c r="F79"/>
  <c r="G79"/>
  <c r="H79"/>
  <c r="I79"/>
  <c r="J79"/>
  <c r="K79"/>
  <c r="L79"/>
  <c r="M79"/>
  <c r="N79"/>
  <c r="O79"/>
  <c r="P79"/>
  <c r="Q79"/>
  <c r="R79"/>
  <c r="T79"/>
  <c r="U79"/>
  <c r="V79"/>
  <c r="W79"/>
  <c r="X79"/>
  <c r="Y79"/>
  <c r="Z79"/>
  <c r="AA79"/>
  <c r="AB79"/>
  <c r="AC79"/>
  <c r="E31"/>
  <c r="F31"/>
  <c r="G31"/>
  <c r="H31"/>
  <c r="I31"/>
  <c r="J31"/>
  <c r="K31"/>
  <c r="L31"/>
  <c r="M31"/>
  <c r="N31"/>
  <c r="O31"/>
  <c r="P31"/>
  <c r="Q31"/>
  <c r="R31"/>
  <c r="T31"/>
  <c r="U31"/>
  <c r="V31"/>
  <c r="W31"/>
  <c r="X31"/>
  <c r="Y31"/>
  <c r="Z31"/>
  <c r="AA31"/>
  <c r="AB31"/>
  <c r="AC31"/>
  <c r="A28" i="20" l="1"/>
  <c r="R27"/>
  <c r="A108"/>
  <c r="R107"/>
  <c r="A28" i="21"/>
  <c r="R27"/>
  <c r="A108"/>
  <c r="R107"/>
  <c r="A34" i="10"/>
  <c r="S33"/>
  <c r="D33"/>
  <c r="A82"/>
  <c r="S81"/>
  <c r="D81"/>
  <c r="A130"/>
  <c r="S129"/>
  <c r="D129"/>
  <c r="A34" i="17"/>
  <c r="S33"/>
  <c r="D33"/>
  <c r="A82"/>
  <c r="S81"/>
  <c r="D81"/>
  <c r="A130"/>
  <c r="S129"/>
  <c r="D129"/>
  <c r="A34" i="16"/>
  <c r="S33"/>
  <c r="D33"/>
  <c r="A82"/>
  <c r="S81"/>
  <c r="D81"/>
  <c r="A130"/>
  <c r="S129"/>
  <c r="D129"/>
  <c r="A34" i="18"/>
  <c r="S33"/>
  <c r="D33"/>
  <c r="A82"/>
  <c r="S81"/>
  <c r="D81"/>
  <c r="A130"/>
  <c r="S129"/>
  <c r="D129"/>
  <c r="A33" i="4"/>
  <c r="AB32"/>
  <c r="AC33" i="10" s="1"/>
  <c r="AA32" i="4"/>
  <c r="AB33" i="10" s="1"/>
  <c r="Z32" i="4"/>
  <c r="AA33" i="10" s="1"/>
  <c r="Y32" i="4"/>
  <c r="Z33" i="10" s="1"/>
  <c r="X32" i="4"/>
  <c r="Y33" i="10" s="1"/>
  <c r="W32" i="4"/>
  <c r="X33" i="10" s="1"/>
  <c r="V32" i="4"/>
  <c r="W33" i="10" s="1"/>
  <c r="U32" i="4"/>
  <c r="V33" i="10" s="1"/>
  <c r="T32" i="4"/>
  <c r="U33" i="10" s="1"/>
  <c r="S32" i="4"/>
  <c r="T33" i="10" s="1"/>
  <c r="Q32" i="4"/>
  <c r="R33" i="10" s="1"/>
  <c r="P32" i="4"/>
  <c r="Q33" i="10" s="1"/>
  <c r="O32" i="4"/>
  <c r="P33" i="10" s="1"/>
  <c r="N32" i="4"/>
  <c r="O33" i="10" s="1"/>
  <c r="M32" i="4"/>
  <c r="N33" i="10" s="1"/>
  <c r="L32" i="4"/>
  <c r="M33" i="10" s="1"/>
  <c r="K32" i="4"/>
  <c r="L33" i="10" s="1"/>
  <c r="J32" i="4"/>
  <c r="K33" i="10" s="1"/>
  <c r="I32" i="4"/>
  <c r="J33" i="10" s="1"/>
  <c r="H32" i="4"/>
  <c r="I33" i="10" s="1"/>
  <c r="AO33" s="1"/>
  <c r="G32" i="4"/>
  <c r="H33" i="10" s="1"/>
  <c r="AN33" s="1"/>
  <c r="F32" i="4"/>
  <c r="G33" i="10" s="1"/>
  <c r="AM33" s="1"/>
  <c r="E32" i="4"/>
  <c r="F33" i="10" s="1"/>
  <c r="AL33" s="1"/>
  <c r="D32" i="4"/>
  <c r="E33" i="10" s="1"/>
  <c r="AK33" s="1"/>
  <c r="A81" i="4"/>
  <c r="AB80"/>
  <c r="AC81" i="10" s="1"/>
  <c r="AA80" i="4"/>
  <c r="AB81" i="10" s="1"/>
  <c r="Z80" i="4"/>
  <c r="AA81" i="10" s="1"/>
  <c r="Y80" i="4"/>
  <c r="Z81" i="10" s="1"/>
  <c r="X80" i="4"/>
  <c r="Y81" i="10" s="1"/>
  <c r="W80" i="4"/>
  <c r="X81" i="10" s="1"/>
  <c r="V80" i="4"/>
  <c r="W81" i="10" s="1"/>
  <c r="U80" i="4"/>
  <c r="V81" i="10" s="1"/>
  <c r="T80" i="4"/>
  <c r="U81" i="10" s="1"/>
  <c r="S80" i="4"/>
  <c r="T81" i="10" s="1"/>
  <c r="Q80" i="4"/>
  <c r="R81" i="10" s="1"/>
  <c r="P80" i="4"/>
  <c r="Q81" i="10" s="1"/>
  <c r="O80" i="4"/>
  <c r="P81" i="10" s="1"/>
  <c r="N80" i="4"/>
  <c r="O81" i="10" s="1"/>
  <c r="M80" i="4"/>
  <c r="N81" i="10" s="1"/>
  <c r="L80" i="4"/>
  <c r="M81" i="10" s="1"/>
  <c r="K80" i="4"/>
  <c r="L81" i="10" s="1"/>
  <c r="J80" i="4"/>
  <c r="K81" i="10" s="1"/>
  <c r="I80" i="4"/>
  <c r="J81" i="10" s="1"/>
  <c r="H80" i="4"/>
  <c r="I81" i="10" s="1"/>
  <c r="AO81" s="1"/>
  <c r="G80" i="4"/>
  <c r="H81" i="10" s="1"/>
  <c r="AN81" s="1"/>
  <c r="F80" i="4"/>
  <c r="G81" i="10" s="1"/>
  <c r="AM81" s="1"/>
  <c r="E80" i="4"/>
  <c r="F81" i="10" s="1"/>
  <c r="AL81" s="1"/>
  <c r="D80" i="4"/>
  <c r="E81" i="10" s="1"/>
  <c r="AK81" s="1"/>
  <c r="A129" i="4"/>
  <c r="AB128"/>
  <c r="AC129" i="10" s="1"/>
  <c r="AA128" i="4"/>
  <c r="AB129" i="10" s="1"/>
  <c r="Z128" i="4"/>
  <c r="AA129" i="10" s="1"/>
  <c r="Y128" i="4"/>
  <c r="Z129" i="10" s="1"/>
  <c r="X128" i="4"/>
  <c r="Y129" i="10" s="1"/>
  <c r="W128" i="4"/>
  <c r="X129" i="10" s="1"/>
  <c r="V128" i="4"/>
  <c r="W129" i="10" s="1"/>
  <c r="U128" i="4"/>
  <c r="V129" i="10" s="1"/>
  <c r="T128" i="4"/>
  <c r="U129" i="10" s="1"/>
  <c r="S128" i="4"/>
  <c r="T129" i="10" s="1"/>
  <c r="Q128" i="4"/>
  <c r="R129" i="10" s="1"/>
  <c r="P128" i="4"/>
  <c r="Q129" i="10" s="1"/>
  <c r="O128" i="4"/>
  <c r="P129" i="10" s="1"/>
  <c r="N128" i="4"/>
  <c r="O129" i="10" s="1"/>
  <c r="M128" i="4"/>
  <c r="N129" i="10" s="1"/>
  <c r="L128" i="4"/>
  <c r="M129" i="10" s="1"/>
  <c r="K128" i="4"/>
  <c r="L129" i="10" s="1"/>
  <c r="J128" i="4"/>
  <c r="K129" i="10" s="1"/>
  <c r="I128" i="4"/>
  <c r="J129" i="10" s="1"/>
  <c r="H128" i="4"/>
  <c r="I129" i="10" s="1"/>
  <c r="AO129" s="1"/>
  <c r="G128" i="4"/>
  <c r="H129" i="10" s="1"/>
  <c r="AN129" s="1"/>
  <c r="F128" i="4"/>
  <c r="G129" i="10" s="1"/>
  <c r="AM129" s="1"/>
  <c r="E128" i="4"/>
  <c r="F129" i="10" s="1"/>
  <c r="AL129" s="1"/>
  <c r="D128" i="4"/>
  <c r="E129" i="10" s="1"/>
  <c r="AK129" s="1"/>
  <c r="A33" i="7"/>
  <c r="AB32"/>
  <c r="AC33" i="16" s="1"/>
  <c r="AA32" i="7"/>
  <c r="AB33" i="16" s="1"/>
  <c r="Z32" i="7"/>
  <c r="AA33" i="16" s="1"/>
  <c r="Y32" i="7"/>
  <c r="Z33" i="16" s="1"/>
  <c r="X32" i="7"/>
  <c r="Y33" i="16" s="1"/>
  <c r="W32" i="7"/>
  <c r="X33" i="16" s="1"/>
  <c r="V32" i="7"/>
  <c r="W33" i="16" s="1"/>
  <c r="U32" i="7"/>
  <c r="V33" i="16" s="1"/>
  <c r="T32" i="7"/>
  <c r="U33" i="16" s="1"/>
  <c r="S32" i="7"/>
  <c r="T33" i="16" s="1"/>
  <c r="Q32" i="7"/>
  <c r="R33" i="16" s="1"/>
  <c r="P32" i="7"/>
  <c r="Q33" i="16" s="1"/>
  <c r="O32" i="7"/>
  <c r="P33" i="16" s="1"/>
  <c r="N32" i="7"/>
  <c r="O33" i="16" s="1"/>
  <c r="M32" i="7"/>
  <c r="N33" i="16" s="1"/>
  <c r="L32" i="7"/>
  <c r="M33" i="16" s="1"/>
  <c r="K32" i="7"/>
  <c r="L33" i="16" s="1"/>
  <c r="J32" i="7"/>
  <c r="K33" i="16" s="1"/>
  <c r="I32" i="7"/>
  <c r="J33" i="16" s="1"/>
  <c r="H32" i="7"/>
  <c r="I33" i="16" s="1"/>
  <c r="AO33" s="1"/>
  <c r="G32" i="7"/>
  <c r="H33" i="16" s="1"/>
  <c r="AN33" s="1"/>
  <c r="F32" i="7"/>
  <c r="G33" i="16" s="1"/>
  <c r="AM33" s="1"/>
  <c r="E32" i="7"/>
  <c r="F33" i="16" s="1"/>
  <c r="AL33" s="1"/>
  <c r="D32" i="7"/>
  <c r="E33" i="16" s="1"/>
  <c r="AK33" s="1"/>
  <c r="A81" i="7"/>
  <c r="AB80"/>
  <c r="AC81" i="16" s="1"/>
  <c r="AA80" i="7"/>
  <c r="AB81" i="16" s="1"/>
  <c r="Z80" i="7"/>
  <c r="AA81" i="16" s="1"/>
  <c r="Y80" i="7"/>
  <c r="Z81" i="16" s="1"/>
  <c r="X80" i="7"/>
  <c r="Y81" i="16" s="1"/>
  <c r="W80" i="7"/>
  <c r="X81" i="16" s="1"/>
  <c r="V80" i="7"/>
  <c r="W81" i="16" s="1"/>
  <c r="U80" i="7"/>
  <c r="V81" i="16" s="1"/>
  <c r="T80" i="7"/>
  <c r="U81" i="16" s="1"/>
  <c r="S80" i="7"/>
  <c r="T81" i="16" s="1"/>
  <c r="Q80" i="7"/>
  <c r="R81" i="16" s="1"/>
  <c r="P80" i="7"/>
  <c r="Q81" i="16" s="1"/>
  <c r="O80" i="7"/>
  <c r="P81" i="16" s="1"/>
  <c r="N80" i="7"/>
  <c r="O81" i="16" s="1"/>
  <c r="M80" i="7"/>
  <c r="N81" i="16" s="1"/>
  <c r="L80" i="7"/>
  <c r="M81" i="16" s="1"/>
  <c r="K80" i="7"/>
  <c r="L81" i="16" s="1"/>
  <c r="J80" i="7"/>
  <c r="K81" i="16" s="1"/>
  <c r="I80" i="7"/>
  <c r="J81" i="16" s="1"/>
  <c r="H80" i="7"/>
  <c r="I81" i="16" s="1"/>
  <c r="AO81" s="1"/>
  <c r="G80" i="7"/>
  <c r="H81" i="16" s="1"/>
  <c r="AN81" s="1"/>
  <c r="F80" i="7"/>
  <c r="G81" i="16" s="1"/>
  <c r="AM81" s="1"/>
  <c r="E80" i="7"/>
  <c r="F81" i="16" s="1"/>
  <c r="AL81" s="1"/>
  <c r="D80" i="7"/>
  <c r="E81" i="16" s="1"/>
  <c r="AK81" s="1"/>
  <c r="A129" i="7"/>
  <c r="AB128"/>
  <c r="AC129" i="16" s="1"/>
  <c r="AA128" i="7"/>
  <c r="AB129" i="16" s="1"/>
  <c r="Z128" i="7"/>
  <c r="AA129" i="16" s="1"/>
  <c r="Y128" i="7"/>
  <c r="Z129" i="16" s="1"/>
  <c r="X128" i="7"/>
  <c r="Y129" i="16" s="1"/>
  <c r="W128" i="7"/>
  <c r="X129" i="16" s="1"/>
  <c r="V128" i="7"/>
  <c r="W129" i="16" s="1"/>
  <c r="U128" i="7"/>
  <c r="V129" i="16" s="1"/>
  <c r="T128" i="7"/>
  <c r="U129" i="16" s="1"/>
  <c r="S128" i="7"/>
  <c r="T129" i="16" s="1"/>
  <c r="Q128" i="7"/>
  <c r="R129" i="16" s="1"/>
  <c r="P128" i="7"/>
  <c r="Q129" i="16" s="1"/>
  <c r="O128" i="7"/>
  <c r="P129" i="16" s="1"/>
  <c r="N128" i="7"/>
  <c r="O129" i="16" s="1"/>
  <c r="M128" i="7"/>
  <c r="N129" i="16" s="1"/>
  <c r="L128" i="7"/>
  <c r="M129" i="16" s="1"/>
  <c r="K128" i="7"/>
  <c r="L129" i="16" s="1"/>
  <c r="J128" i="7"/>
  <c r="K129" i="16" s="1"/>
  <c r="I128" i="7"/>
  <c r="J129" i="16" s="1"/>
  <c r="H128" i="7"/>
  <c r="I129" i="16" s="1"/>
  <c r="AO129" s="1"/>
  <c r="G128" i="7"/>
  <c r="H129" i="16" s="1"/>
  <c r="AN129" s="1"/>
  <c r="F128" i="7"/>
  <c r="G129" i="16" s="1"/>
  <c r="AM129" s="1"/>
  <c r="E128" i="7"/>
  <c r="F129" i="16" s="1"/>
  <c r="AL129" s="1"/>
  <c r="D128" i="7"/>
  <c r="E129" i="16" s="1"/>
  <c r="AK129" s="1"/>
  <c r="AJ31" i="17"/>
  <c r="AI31"/>
  <c r="AH31"/>
  <c r="AG31"/>
  <c r="AF31"/>
  <c r="AJ79"/>
  <c r="AI79"/>
  <c r="AH79"/>
  <c r="AG79"/>
  <c r="AF79"/>
  <c r="AJ127"/>
  <c r="AI127"/>
  <c r="AH127"/>
  <c r="AG127"/>
  <c r="AF127"/>
  <c r="AJ31" i="18"/>
  <c r="AI31"/>
  <c r="AH31"/>
  <c r="AG31"/>
  <c r="AF31"/>
  <c r="AJ79"/>
  <c r="AI79"/>
  <c r="AH79"/>
  <c r="AG79"/>
  <c r="AF79"/>
  <c r="AJ127"/>
  <c r="AI127"/>
  <c r="AH127"/>
  <c r="AG127"/>
  <c r="AF127"/>
  <c r="A130" i="7" l="1"/>
  <c r="AB129"/>
  <c r="AA129"/>
  <c r="Z129"/>
  <c r="Y129"/>
  <c r="X129"/>
  <c r="W129"/>
  <c r="V129"/>
  <c r="U129"/>
  <c r="T129"/>
  <c r="S129"/>
  <c r="Q129"/>
  <c r="P129"/>
  <c r="O129"/>
  <c r="N129"/>
  <c r="M129"/>
  <c r="L129"/>
  <c r="K129"/>
  <c r="J129"/>
  <c r="I129"/>
  <c r="H129"/>
  <c r="G129"/>
  <c r="F129"/>
  <c r="E129"/>
  <c r="D129"/>
  <c r="A82"/>
  <c r="AB81"/>
  <c r="AA81"/>
  <c r="Z81"/>
  <c r="Y81"/>
  <c r="X81"/>
  <c r="W81"/>
  <c r="V81"/>
  <c r="U81"/>
  <c r="T81"/>
  <c r="S81"/>
  <c r="Q81"/>
  <c r="P81"/>
  <c r="O81"/>
  <c r="N81"/>
  <c r="M81"/>
  <c r="L81"/>
  <c r="K81"/>
  <c r="J81"/>
  <c r="I81"/>
  <c r="H81"/>
  <c r="G81"/>
  <c r="F81"/>
  <c r="E81"/>
  <c r="D81"/>
  <c r="A34"/>
  <c r="AB33"/>
  <c r="AA33"/>
  <c r="Z33"/>
  <c r="Y33"/>
  <c r="X33"/>
  <c r="W33"/>
  <c r="V33"/>
  <c r="U33"/>
  <c r="T33"/>
  <c r="S33"/>
  <c r="Q33"/>
  <c r="P33"/>
  <c r="O33"/>
  <c r="N33"/>
  <c r="M33"/>
  <c r="L33"/>
  <c r="K33"/>
  <c r="J33"/>
  <c r="I33"/>
  <c r="H33"/>
  <c r="G33"/>
  <c r="F33"/>
  <c r="E33"/>
  <c r="D33"/>
  <c r="A130" i="4"/>
  <c r="AB129"/>
  <c r="AA129"/>
  <c r="Z129"/>
  <c r="Y129"/>
  <c r="X129"/>
  <c r="W129"/>
  <c r="V129"/>
  <c r="U129"/>
  <c r="T129"/>
  <c r="S129"/>
  <c r="Q129"/>
  <c r="P129"/>
  <c r="O129"/>
  <c r="N129"/>
  <c r="M129"/>
  <c r="L129"/>
  <c r="K129"/>
  <c r="J129"/>
  <c r="I129"/>
  <c r="H129"/>
  <c r="G129"/>
  <c r="F129"/>
  <c r="E129"/>
  <c r="D129"/>
  <c r="A82"/>
  <c r="AB81"/>
  <c r="AA81"/>
  <c r="Z81"/>
  <c r="Y81"/>
  <c r="X81"/>
  <c r="W81"/>
  <c r="V81"/>
  <c r="U81"/>
  <c r="T81"/>
  <c r="S81"/>
  <c r="Q81"/>
  <c r="P81"/>
  <c r="O81"/>
  <c r="N81"/>
  <c r="M81"/>
  <c r="L81"/>
  <c r="K81"/>
  <c r="J81"/>
  <c r="I81"/>
  <c r="H81"/>
  <c r="G81"/>
  <c r="F81"/>
  <c r="E81"/>
  <c r="D81"/>
  <c r="A34"/>
  <c r="AB33"/>
  <c r="AA33"/>
  <c r="Z33"/>
  <c r="Y33"/>
  <c r="X33"/>
  <c r="W33"/>
  <c r="V33"/>
  <c r="U33"/>
  <c r="T33"/>
  <c r="S33"/>
  <c r="Q33"/>
  <c r="P33"/>
  <c r="O33"/>
  <c r="N33"/>
  <c r="M33"/>
  <c r="L33"/>
  <c r="K33"/>
  <c r="J33"/>
  <c r="I33"/>
  <c r="H33"/>
  <c r="G33"/>
  <c r="F33"/>
  <c r="E33"/>
  <c r="D33"/>
  <c r="A131" i="18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AJ130" s="1"/>
  <c r="H130"/>
  <c r="AI130" s="1"/>
  <c r="G130"/>
  <c r="AH130" s="1"/>
  <c r="F130"/>
  <c r="AG130" s="1"/>
  <c r="E130"/>
  <c r="AF130" s="1"/>
  <c r="D130"/>
  <c r="A83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J82" s="1"/>
  <c r="H82"/>
  <c r="AI82" s="1"/>
  <c r="G82"/>
  <c r="AH82" s="1"/>
  <c r="F82"/>
  <c r="AG82" s="1"/>
  <c r="E82"/>
  <c r="AF82" s="1"/>
  <c r="D82"/>
  <c r="A35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AJ34" s="1"/>
  <c r="H34"/>
  <c r="AI34" s="1"/>
  <c r="G34"/>
  <c r="AH34" s="1"/>
  <c r="F34"/>
  <c r="AG34" s="1"/>
  <c r="E34"/>
  <c r="AF34" s="1"/>
  <c r="D34"/>
  <c r="A131" i="16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AO130" s="1"/>
  <c r="H130"/>
  <c r="AN130" s="1"/>
  <c r="G130"/>
  <c r="AM130" s="1"/>
  <c r="F130"/>
  <c r="AL130" s="1"/>
  <c r="E130"/>
  <c r="AK130" s="1"/>
  <c r="D130"/>
  <c r="A83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O82" s="1"/>
  <c r="H82"/>
  <c r="AN82" s="1"/>
  <c r="G82"/>
  <c r="AM82" s="1"/>
  <c r="F82"/>
  <c r="AL82" s="1"/>
  <c r="E82"/>
  <c r="AK82" s="1"/>
  <c r="D82"/>
  <c r="A35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AO34" s="1"/>
  <c r="H34"/>
  <c r="AN34" s="1"/>
  <c r="G34"/>
  <c r="AM34" s="1"/>
  <c r="F34"/>
  <c r="AL34" s="1"/>
  <c r="E34"/>
  <c r="AK34" s="1"/>
  <c r="D34"/>
  <c r="A131" i="17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AJ130" s="1"/>
  <c r="H130"/>
  <c r="AI130" s="1"/>
  <c r="G130"/>
  <c r="AH130" s="1"/>
  <c r="F130"/>
  <c r="AG130" s="1"/>
  <c r="E130"/>
  <c r="AF130" s="1"/>
  <c r="D130"/>
  <c r="A83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J82" s="1"/>
  <c r="H82"/>
  <c r="AI82" s="1"/>
  <c r="G82"/>
  <c r="AH82" s="1"/>
  <c r="F82"/>
  <c r="AG82" s="1"/>
  <c r="E82"/>
  <c r="AF82" s="1"/>
  <c r="D82"/>
  <c r="A35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AJ34" s="1"/>
  <c r="H34"/>
  <c r="AI34" s="1"/>
  <c r="G34"/>
  <c r="AH34" s="1"/>
  <c r="F34"/>
  <c r="AG34" s="1"/>
  <c r="E34"/>
  <c r="AF34" s="1"/>
  <c r="D34"/>
  <c r="A131" i="1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AO130" s="1"/>
  <c r="H130"/>
  <c r="AN130" s="1"/>
  <c r="G130"/>
  <c r="AM130" s="1"/>
  <c r="F130"/>
  <c r="AL130" s="1"/>
  <c r="E130"/>
  <c r="AK130" s="1"/>
  <c r="D130"/>
  <c r="A83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O82" s="1"/>
  <c r="H82"/>
  <c r="AN82" s="1"/>
  <c r="G82"/>
  <c r="AM82" s="1"/>
  <c r="F82"/>
  <c r="AL82" s="1"/>
  <c r="E82"/>
  <c r="AK82" s="1"/>
  <c r="D82"/>
  <c r="A35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AO34" s="1"/>
  <c r="H34"/>
  <c r="AN34" s="1"/>
  <c r="G34"/>
  <c r="AM34" s="1"/>
  <c r="F34"/>
  <c r="AL34" s="1"/>
  <c r="E34"/>
  <c r="AK34" s="1"/>
  <c r="D34"/>
  <c r="A109" i="21"/>
  <c r="R108"/>
  <c r="A29"/>
  <c r="R28"/>
  <c r="A109" i="20"/>
  <c r="R108"/>
  <c r="A29"/>
  <c r="R28"/>
  <c r="E129" i="18"/>
  <c r="F129"/>
  <c r="G129"/>
  <c r="H129"/>
  <c r="I129"/>
  <c r="J129"/>
  <c r="K129"/>
  <c r="L129"/>
  <c r="M129"/>
  <c r="N129"/>
  <c r="O129"/>
  <c r="P129"/>
  <c r="Q129"/>
  <c r="R129"/>
  <c r="T129"/>
  <c r="U129"/>
  <c r="V129"/>
  <c r="W129"/>
  <c r="X129"/>
  <c r="Y129"/>
  <c r="Z129"/>
  <c r="AA129"/>
  <c r="AB129"/>
  <c r="AC129"/>
  <c r="E81"/>
  <c r="F81"/>
  <c r="G81"/>
  <c r="H81"/>
  <c r="I81"/>
  <c r="J81"/>
  <c r="K81"/>
  <c r="L81"/>
  <c r="M81"/>
  <c r="N81"/>
  <c r="O81"/>
  <c r="P81"/>
  <c r="Q81"/>
  <c r="R81"/>
  <c r="T81"/>
  <c r="U81"/>
  <c r="V81"/>
  <c r="W81"/>
  <c r="X81"/>
  <c r="Y81"/>
  <c r="Z81"/>
  <c r="AA81"/>
  <c r="AB81"/>
  <c r="AC81"/>
  <c r="E33"/>
  <c r="F33"/>
  <c r="G33"/>
  <c r="H33"/>
  <c r="I33"/>
  <c r="J33"/>
  <c r="K33"/>
  <c r="L33"/>
  <c r="M33"/>
  <c r="N33"/>
  <c r="O33"/>
  <c r="P33"/>
  <c r="Q33"/>
  <c r="R33"/>
  <c r="T33"/>
  <c r="U33"/>
  <c r="V33"/>
  <c r="W33"/>
  <c r="X33"/>
  <c r="Y33"/>
  <c r="Z33"/>
  <c r="AA33"/>
  <c r="AB33"/>
  <c r="AC33"/>
  <c r="E129" i="17"/>
  <c r="F129"/>
  <c r="G129"/>
  <c r="H129"/>
  <c r="I129"/>
  <c r="J129"/>
  <c r="K129"/>
  <c r="L129"/>
  <c r="M129"/>
  <c r="N129"/>
  <c r="O129"/>
  <c r="P129"/>
  <c r="Q129"/>
  <c r="R129"/>
  <c r="T129"/>
  <c r="U129"/>
  <c r="V129"/>
  <c r="W129"/>
  <c r="X129"/>
  <c r="Y129"/>
  <c r="Z129"/>
  <c r="AA129"/>
  <c r="AB129"/>
  <c r="AC129"/>
  <c r="E81"/>
  <c r="F81"/>
  <c r="G81"/>
  <c r="H81"/>
  <c r="I81"/>
  <c r="J81"/>
  <c r="K81"/>
  <c r="L81"/>
  <c r="M81"/>
  <c r="N81"/>
  <c r="O81"/>
  <c r="P81"/>
  <c r="Q81"/>
  <c r="R81"/>
  <c r="T81"/>
  <c r="U81"/>
  <c r="V81"/>
  <c r="W81"/>
  <c r="X81"/>
  <c r="Y81"/>
  <c r="Z81"/>
  <c r="AA81"/>
  <c r="AB81"/>
  <c r="AC81"/>
  <c r="E33"/>
  <c r="F33"/>
  <c r="G33"/>
  <c r="H33"/>
  <c r="I33"/>
  <c r="J33"/>
  <c r="K33"/>
  <c r="L33"/>
  <c r="M33"/>
  <c r="N33"/>
  <c r="O33"/>
  <c r="P33"/>
  <c r="Q33"/>
  <c r="R33"/>
  <c r="T33"/>
  <c r="U33"/>
  <c r="V33"/>
  <c r="W33"/>
  <c r="X33"/>
  <c r="Y33"/>
  <c r="Z33"/>
  <c r="AA33"/>
  <c r="AB33"/>
  <c r="AC33"/>
  <c r="A30" i="20" l="1"/>
  <c r="R29"/>
  <c r="A110"/>
  <c r="R109"/>
  <c r="A30" i="21"/>
  <c r="R29"/>
  <c r="A110"/>
  <c r="R109"/>
  <c r="A36" i="10"/>
  <c r="S35"/>
  <c r="D35"/>
  <c r="A84"/>
  <c r="S83"/>
  <c r="D83"/>
  <c r="A132"/>
  <c r="S131"/>
  <c r="D131"/>
  <c r="A36" i="17"/>
  <c r="S35"/>
  <c r="D35"/>
  <c r="A84"/>
  <c r="S83"/>
  <c r="D83"/>
  <c r="A132"/>
  <c r="S131"/>
  <c r="D131"/>
  <c r="A36" i="16"/>
  <c r="S35"/>
  <c r="D35"/>
  <c r="A84"/>
  <c r="S83"/>
  <c r="D83"/>
  <c r="A132"/>
  <c r="S131"/>
  <c r="D131"/>
  <c r="A36" i="18"/>
  <c r="S35"/>
  <c r="D35"/>
  <c r="A84"/>
  <c r="S83"/>
  <c r="D83"/>
  <c r="A132"/>
  <c r="S131"/>
  <c r="D131"/>
  <c r="A35" i="4"/>
  <c r="AB34"/>
  <c r="AC35" i="10" s="1"/>
  <c r="AA34" i="4"/>
  <c r="AB35" i="10" s="1"/>
  <c r="Z34" i="4"/>
  <c r="AA35" i="10" s="1"/>
  <c r="Y34" i="4"/>
  <c r="Z35" i="10" s="1"/>
  <c r="X34" i="4"/>
  <c r="Y35" i="10" s="1"/>
  <c r="W34" i="4"/>
  <c r="X35" i="10" s="1"/>
  <c r="V34" i="4"/>
  <c r="W35" i="10" s="1"/>
  <c r="U34" i="4"/>
  <c r="V35" i="10" s="1"/>
  <c r="T34" i="4"/>
  <c r="U35" i="10" s="1"/>
  <c r="S34" i="4"/>
  <c r="T35" i="10" s="1"/>
  <c r="Q34" i="4"/>
  <c r="R35" i="10" s="1"/>
  <c r="P34" i="4"/>
  <c r="Q35" i="10" s="1"/>
  <c r="O34" i="4"/>
  <c r="P35" i="10" s="1"/>
  <c r="N34" i="4"/>
  <c r="O35" i="10" s="1"/>
  <c r="M34" i="4"/>
  <c r="N35" i="10" s="1"/>
  <c r="L34" i="4"/>
  <c r="M35" i="10" s="1"/>
  <c r="K34" i="4"/>
  <c r="L35" i="10" s="1"/>
  <c r="J34" i="4"/>
  <c r="K35" i="10" s="1"/>
  <c r="I34" i="4"/>
  <c r="J35" i="10" s="1"/>
  <c r="H34" i="4"/>
  <c r="I35" i="10" s="1"/>
  <c r="AO35" s="1"/>
  <c r="G34" i="4"/>
  <c r="H35" i="10" s="1"/>
  <c r="AN35" s="1"/>
  <c r="F34" i="4"/>
  <c r="G35" i="10" s="1"/>
  <c r="AM35" s="1"/>
  <c r="E34" i="4"/>
  <c r="F35" i="10" s="1"/>
  <c r="AL35" s="1"/>
  <c r="D34" i="4"/>
  <c r="E35" i="10" s="1"/>
  <c r="AK35" s="1"/>
  <c r="A83" i="4"/>
  <c r="AB82"/>
  <c r="AC83" i="10" s="1"/>
  <c r="AA82" i="4"/>
  <c r="AB83" i="10" s="1"/>
  <c r="Z82" i="4"/>
  <c r="AA83" i="10" s="1"/>
  <c r="Y82" i="4"/>
  <c r="Z83" i="10" s="1"/>
  <c r="X82" i="4"/>
  <c r="Y83" i="10" s="1"/>
  <c r="W82" i="4"/>
  <c r="X83" i="10" s="1"/>
  <c r="V82" i="4"/>
  <c r="W83" i="10" s="1"/>
  <c r="U82" i="4"/>
  <c r="V83" i="10" s="1"/>
  <c r="T82" i="4"/>
  <c r="U83" i="10" s="1"/>
  <c r="S82" i="4"/>
  <c r="T83" i="10" s="1"/>
  <c r="Q82" i="4"/>
  <c r="R83" i="10" s="1"/>
  <c r="P82" i="4"/>
  <c r="Q83" i="10" s="1"/>
  <c r="O82" i="4"/>
  <c r="P83" i="10" s="1"/>
  <c r="N82" i="4"/>
  <c r="O83" i="10" s="1"/>
  <c r="M82" i="4"/>
  <c r="N83" i="10" s="1"/>
  <c r="L82" i="4"/>
  <c r="M83" i="10" s="1"/>
  <c r="K82" i="4"/>
  <c r="L83" i="10" s="1"/>
  <c r="J82" i="4"/>
  <c r="K83" i="10" s="1"/>
  <c r="I82" i="4"/>
  <c r="J83" i="10" s="1"/>
  <c r="H82" i="4"/>
  <c r="I83" i="10" s="1"/>
  <c r="AO83" s="1"/>
  <c r="G82" i="4"/>
  <c r="H83" i="10" s="1"/>
  <c r="AN83" s="1"/>
  <c r="F82" i="4"/>
  <c r="G83" i="10" s="1"/>
  <c r="AM83" s="1"/>
  <c r="E82" i="4"/>
  <c r="F83" i="10" s="1"/>
  <c r="AL83" s="1"/>
  <c r="D82" i="4"/>
  <c r="E83" i="10" s="1"/>
  <c r="AK83" s="1"/>
  <c r="A131" i="4"/>
  <c r="AB130"/>
  <c r="AC131" i="10" s="1"/>
  <c r="AA130" i="4"/>
  <c r="AB131" i="10" s="1"/>
  <c r="Z130" i="4"/>
  <c r="AA131" i="10" s="1"/>
  <c r="Y130" i="4"/>
  <c r="Z131" i="10" s="1"/>
  <c r="X130" i="4"/>
  <c r="Y131" i="10" s="1"/>
  <c r="W130" i="4"/>
  <c r="X131" i="10" s="1"/>
  <c r="V130" i="4"/>
  <c r="W131" i="10" s="1"/>
  <c r="U130" i="4"/>
  <c r="V131" i="10" s="1"/>
  <c r="T130" i="4"/>
  <c r="U131" i="10" s="1"/>
  <c r="S130" i="4"/>
  <c r="T131" i="10" s="1"/>
  <c r="Q130" i="4"/>
  <c r="R131" i="10" s="1"/>
  <c r="P130" i="4"/>
  <c r="Q131" i="10" s="1"/>
  <c r="O130" i="4"/>
  <c r="P131" i="10" s="1"/>
  <c r="N130" i="4"/>
  <c r="O131" i="10" s="1"/>
  <c r="M130" i="4"/>
  <c r="N131" i="10" s="1"/>
  <c r="L130" i="4"/>
  <c r="M131" i="10" s="1"/>
  <c r="K130" i="4"/>
  <c r="L131" i="10" s="1"/>
  <c r="J130" i="4"/>
  <c r="K131" i="10" s="1"/>
  <c r="I130" i="4"/>
  <c r="J131" i="10" s="1"/>
  <c r="H130" i="4"/>
  <c r="I131" i="10" s="1"/>
  <c r="AO131" s="1"/>
  <c r="G130" i="4"/>
  <c r="H131" i="10" s="1"/>
  <c r="AN131" s="1"/>
  <c r="F130" i="4"/>
  <c r="G131" i="10" s="1"/>
  <c r="AM131" s="1"/>
  <c r="E130" i="4"/>
  <c r="F131" i="10" s="1"/>
  <c r="AL131" s="1"/>
  <c r="D130" i="4"/>
  <c r="E131" i="10" s="1"/>
  <c r="AK131" s="1"/>
  <c r="A35" i="7"/>
  <c r="AB34"/>
  <c r="AC35" i="16" s="1"/>
  <c r="AA34" i="7"/>
  <c r="AB35" i="16" s="1"/>
  <c r="Z34" i="7"/>
  <c r="AA35" i="16" s="1"/>
  <c r="Y34" i="7"/>
  <c r="Z35" i="16" s="1"/>
  <c r="X34" i="7"/>
  <c r="Y35" i="16" s="1"/>
  <c r="W34" i="7"/>
  <c r="X35" i="16" s="1"/>
  <c r="V34" i="7"/>
  <c r="W35" i="16" s="1"/>
  <c r="U34" i="7"/>
  <c r="V35" i="16" s="1"/>
  <c r="T34" i="7"/>
  <c r="U35" i="16" s="1"/>
  <c r="S34" i="7"/>
  <c r="T35" i="16" s="1"/>
  <c r="Q34" i="7"/>
  <c r="R35" i="16" s="1"/>
  <c r="P34" i="7"/>
  <c r="Q35" i="16" s="1"/>
  <c r="O34" i="7"/>
  <c r="P35" i="16" s="1"/>
  <c r="N34" i="7"/>
  <c r="O35" i="16" s="1"/>
  <c r="M34" i="7"/>
  <c r="N35" i="16" s="1"/>
  <c r="L34" i="7"/>
  <c r="M35" i="16" s="1"/>
  <c r="K34" i="7"/>
  <c r="L35" i="16" s="1"/>
  <c r="J34" i="7"/>
  <c r="K35" i="16" s="1"/>
  <c r="I34" i="7"/>
  <c r="J35" i="16" s="1"/>
  <c r="H34" i="7"/>
  <c r="I35" i="16" s="1"/>
  <c r="AO35" s="1"/>
  <c r="G34" i="7"/>
  <c r="H35" i="16" s="1"/>
  <c r="AN35" s="1"/>
  <c r="F34" i="7"/>
  <c r="G35" i="16" s="1"/>
  <c r="AM35" s="1"/>
  <c r="E34" i="7"/>
  <c r="F35" i="16" s="1"/>
  <c r="AL35" s="1"/>
  <c r="D34" i="7"/>
  <c r="E35" i="16" s="1"/>
  <c r="AK35" s="1"/>
  <c r="A83" i="7"/>
  <c r="AB82"/>
  <c r="AC83" i="16" s="1"/>
  <c r="AA82" i="7"/>
  <c r="AB83" i="16" s="1"/>
  <c r="Z82" i="7"/>
  <c r="AA83" i="16" s="1"/>
  <c r="Y82" i="7"/>
  <c r="Z83" i="16" s="1"/>
  <c r="X82" i="7"/>
  <c r="Y83" i="16" s="1"/>
  <c r="W82" i="7"/>
  <c r="X83" i="16" s="1"/>
  <c r="V82" i="7"/>
  <c r="W83" i="16" s="1"/>
  <c r="U82" i="7"/>
  <c r="V83" i="16" s="1"/>
  <c r="T82" i="7"/>
  <c r="U83" i="16" s="1"/>
  <c r="S82" i="7"/>
  <c r="T83" i="16" s="1"/>
  <c r="Q82" i="7"/>
  <c r="R83" i="16" s="1"/>
  <c r="P82" i="7"/>
  <c r="Q83" i="16" s="1"/>
  <c r="O82" i="7"/>
  <c r="P83" i="16" s="1"/>
  <c r="N82" i="7"/>
  <c r="O83" i="16" s="1"/>
  <c r="M82" i="7"/>
  <c r="N83" i="16" s="1"/>
  <c r="L82" i="7"/>
  <c r="M83" i="16" s="1"/>
  <c r="K82" i="7"/>
  <c r="L83" i="16" s="1"/>
  <c r="J82" i="7"/>
  <c r="K83" i="16" s="1"/>
  <c r="I82" i="7"/>
  <c r="J83" i="16" s="1"/>
  <c r="H82" i="7"/>
  <c r="I83" i="16" s="1"/>
  <c r="AO83" s="1"/>
  <c r="G82" i="7"/>
  <c r="H83" i="16" s="1"/>
  <c r="AN83" s="1"/>
  <c r="F82" i="7"/>
  <c r="G83" i="16" s="1"/>
  <c r="AM83" s="1"/>
  <c r="E82" i="7"/>
  <c r="F83" i="16" s="1"/>
  <c r="AL83" s="1"/>
  <c r="D82" i="7"/>
  <c r="E83" i="16" s="1"/>
  <c r="AK83" s="1"/>
  <c r="A131" i="7"/>
  <c r="AB130"/>
  <c r="AC131" i="16" s="1"/>
  <c r="AA130" i="7"/>
  <c r="AB131" i="16" s="1"/>
  <c r="Z130" i="7"/>
  <c r="AA131" i="16" s="1"/>
  <c r="Y130" i="7"/>
  <c r="Z131" i="16" s="1"/>
  <c r="X130" i="7"/>
  <c r="Y131" i="16" s="1"/>
  <c r="W130" i="7"/>
  <c r="X131" i="16" s="1"/>
  <c r="V130" i="7"/>
  <c r="W131" i="16" s="1"/>
  <c r="U130" i="7"/>
  <c r="V131" i="16" s="1"/>
  <c r="T130" i="7"/>
  <c r="U131" i="16" s="1"/>
  <c r="S130" i="7"/>
  <c r="T131" i="16" s="1"/>
  <c r="Q130" i="7"/>
  <c r="R131" i="16" s="1"/>
  <c r="P130" i="7"/>
  <c r="Q131" i="16" s="1"/>
  <c r="O130" i="7"/>
  <c r="P131" i="16" s="1"/>
  <c r="N130" i="7"/>
  <c r="O131" i="16" s="1"/>
  <c r="M130" i="7"/>
  <c r="N131" i="16" s="1"/>
  <c r="L130" i="7"/>
  <c r="M131" i="16" s="1"/>
  <c r="K130" i="7"/>
  <c r="L131" i="16" s="1"/>
  <c r="J130" i="7"/>
  <c r="K131" i="16" s="1"/>
  <c r="I130" i="7"/>
  <c r="J131" i="16" s="1"/>
  <c r="H130" i="7"/>
  <c r="I131" i="16" s="1"/>
  <c r="AO131" s="1"/>
  <c r="G130" i="7"/>
  <c r="H131" i="16" s="1"/>
  <c r="AN131" s="1"/>
  <c r="F130" i="7"/>
  <c r="G131" i="16" s="1"/>
  <c r="AM131" s="1"/>
  <c r="E130" i="7"/>
  <c r="F131" i="16" s="1"/>
  <c r="AL131" s="1"/>
  <c r="D130" i="7"/>
  <c r="E131" i="16" s="1"/>
  <c r="AK131" s="1"/>
  <c r="AJ33" i="17"/>
  <c r="AI33"/>
  <c r="AH33"/>
  <c r="AG33"/>
  <c r="AF33"/>
  <c r="AJ81"/>
  <c r="AI81"/>
  <c r="AH81"/>
  <c r="AG81"/>
  <c r="AF81"/>
  <c r="AJ129"/>
  <c r="AI129"/>
  <c r="AH129"/>
  <c r="AG129"/>
  <c r="AF129"/>
  <c r="AJ33" i="18"/>
  <c r="AI33"/>
  <c r="AH33"/>
  <c r="AG33"/>
  <c r="AF33"/>
  <c r="AJ81"/>
  <c r="AI81"/>
  <c r="AH81"/>
  <c r="AG81"/>
  <c r="AF81"/>
  <c r="AJ129"/>
  <c r="AI129"/>
  <c r="AH129"/>
  <c r="AG129"/>
  <c r="AF129"/>
  <c r="A132" i="7" l="1"/>
  <c r="AB131"/>
  <c r="AA131"/>
  <c r="Z131"/>
  <c r="Y131"/>
  <c r="X131"/>
  <c r="W131"/>
  <c r="V131"/>
  <c r="U131"/>
  <c r="T131"/>
  <c r="S131"/>
  <c r="Q131"/>
  <c r="P131"/>
  <c r="O131"/>
  <c r="N131"/>
  <c r="M131"/>
  <c r="L131"/>
  <c r="K131"/>
  <c r="J131"/>
  <c r="I131"/>
  <c r="H131"/>
  <c r="G131"/>
  <c r="F131"/>
  <c r="E131"/>
  <c r="D131"/>
  <c r="A84"/>
  <c r="AB83"/>
  <c r="AA83"/>
  <c r="Z83"/>
  <c r="Y83"/>
  <c r="X83"/>
  <c r="W83"/>
  <c r="V83"/>
  <c r="U83"/>
  <c r="T83"/>
  <c r="S83"/>
  <c r="Q83"/>
  <c r="P83"/>
  <c r="O83"/>
  <c r="N83"/>
  <c r="M83"/>
  <c r="L83"/>
  <c r="K83"/>
  <c r="J83"/>
  <c r="I83"/>
  <c r="H83"/>
  <c r="G83"/>
  <c r="F83"/>
  <c r="E83"/>
  <c r="D83"/>
  <c r="A36"/>
  <c r="AB35"/>
  <c r="AA35"/>
  <c r="Z35"/>
  <c r="Y35"/>
  <c r="X35"/>
  <c r="W35"/>
  <c r="V35"/>
  <c r="U35"/>
  <c r="T35"/>
  <c r="S35"/>
  <c r="Q35"/>
  <c r="P35"/>
  <c r="O35"/>
  <c r="N35"/>
  <c r="M35"/>
  <c r="L35"/>
  <c r="K35"/>
  <c r="J35"/>
  <c r="I35"/>
  <c r="H35"/>
  <c r="G35"/>
  <c r="F35"/>
  <c r="E35"/>
  <c r="D35"/>
  <c r="A132" i="4"/>
  <c r="AB131"/>
  <c r="AA131"/>
  <c r="Z131"/>
  <c r="Y131"/>
  <c r="X131"/>
  <c r="W131"/>
  <c r="V131"/>
  <c r="U131"/>
  <c r="T131"/>
  <c r="S131"/>
  <c r="Q131"/>
  <c r="P131"/>
  <c r="O131"/>
  <c r="N131"/>
  <c r="M131"/>
  <c r="L131"/>
  <c r="K131"/>
  <c r="J131"/>
  <c r="I131"/>
  <c r="H131"/>
  <c r="G131"/>
  <c r="F131"/>
  <c r="E131"/>
  <c r="D131"/>
  <c r="A84"/>
  <c r="AB83"/>
  <c r="AA83"/>
  <c r="Z83"/>
  <c r="Y83"/>
  <c r="X83"/>
  <c r="W83"/>
  <c r="V83"/>
  <c r="U83"/>
  <c r="T83"/>
  <c r="S83"/>
  <c r="Q83"/>
  <c r="P83"/>
  <c r="O83"/>
  <c r="N83"/>
  <c r="M83"/>
  <c r="L83"/>
  <c r="K83"/>
  <c r="J83"/>
  <c r="I83"/>
  <c r="H83"/>
  <c r="G83"/>
  <c r="F83"/>
  <c r="E83"/>
  <c r="D83"/>
  <c r="A36"/>
  <c r="AB35"/>
  <c r="AA35"/>
  <c r="Z35"/>
  <c r="Y35"/>
  <c r="X35"/>
  <c r="W35"/>
  <c r="V35"/>
  <c r="U35"/>
  <c r="T35"/>
  <c r="S35"/>
  <c r="Q35"/>
  <c r="P35"/>
  <c r="O35"/>
  <c r="N35"/>
  <c r="M35"/>
  <c r="L35"/>
  <c r="K35"/>
  <c r="J35"/>
  <c r="I35"/>
  <c r="H35"/>
  <c r="G35"/>
  <c r="F35"/>
  <c r="E35"/>
  <c r="D35"/>
  <c r="A133" i="18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AJ132" s="1"/>
  <c r="H132"/>
  <c r="AI132" s="1"/>
  <c r="G132"/>
  <c r="AH132" s="1"/>
  <c r="F132"/>
  <c r="AG132" s="1"/>
  <c r="E132"/>
  <c r="AF132" s="1"/>
  <c r="D132"/>
  <c r="A85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AJ84" s="1"/>
  <c r="H84"/>
  <c r="AI84" s="1"/>
  <c r="G84"/>
  <c r="AH84" s="1"/>
  <c r="F84"/>
  <c r="AG84" s="1"/>
  <c r="E84"/>
  <c r="AF84" s="1"/>
  <c r="D84"/>
  <c r="A37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AJ36" s="1"/>
  <c r="H36"/>
  <c r="AI36" s="1"/>
  <c r="G36"/>
  <c r="AH36" s="1"/>
  <c r="F36"/>
  <c r="AG36" s="1"/>
  <c r="E36"/>
  <c r="AF36" s="1"/>
  <c r="D36"/>
  <c r="A133" i="16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AO132" s="1"/>
  <c r="H132"/>
  <c r="AN132" s="1"/>
  <c r="G132"/>
  <c r="AM132" s="1"/>
  <c r="F132"/>
  <c r="AL132" s="1"/>
  <c r="E132"/>
  <c r="AK132" s="1"/>
  <c r="D132"/>
  <c r="A85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AO84" s="1"/>
  <c r="H84"/>
  <c r="AN84" s="1"/>
  <c r="G84"/>
  <c r="AM84" s="1"/>
  <c r="F84"/>
  <c r="AL84" s="1"/>
  <c r="E84"/>
  <c r="AK84" s="1"/>
  <c r="D84"/>
  <c r="A37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AO36" s="1"/>
  <c r="H36"/>
  <c r="AN36" s="1"/>
  <c r="G36"/>
  <c r="AM36" s="1"/>
  <c r="F36"/>
  <c r="AL36" s="1"/>
  <c r="E36"/>
  <c r="AK36" s="1"/>
  <c r="D36"/>
  <c r="A133" i="17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AJ132" s="1"/>
  <c r="H132"/>
  <c r="AI132" s="1"/>
  <c r="G132"/>
  <c r="AH132" s="1"/>
  <c r="F132"/>
  <c r="AG132" s="1"/>
  <c r="E132"/>
  <c r="AF132" s="1"/>
  <c r="D132"/>
  <c r="A85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AJ84" s="1"/>
  <c r="H84"/>
  <c r="AI84" s="1"/>
  <c r="G84"/>
  <c r="AH84" s="1"/>
  <c r="F84"/>
  <c r="AG84" s="1"/>
  <c r="E84"/>
  <c r="AF84" s="1"/>
  <c r="D84"/>
  <c r="A37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AJ36" s="1"/>
  <c r="H36"/>
  <c r="AI36" s="1"/>
  <c r="G36"/>
  <c r="AH36" s="1"/>
  <c r="F36"/>
  <c r="AG36" s="1"/>
  <c r="E36"/>
  <c r="AF36" s="1"/>
  <c r="D36"/>
  <c r="A133" i="10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AO132" s="1"/>
  <c r="H132"/>
  <c r="AN132" s="1"/>
  <c r="G132"/>
  <c r="AM132" s="1"/>
  <c r="F132"/>
  <c r="AL132" s="1"/>
  <c r="E132"/>
  <c r="AK132" s="1"/>
  <c r="D132"/>
  <c r="A85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AO84" s="1"/>
  <c r="H84"/>
  <c r="AN84" s="1"/>
  <c r="G84"/>
  <c r="AM84" s="1"/>
  <c r="F84"/>
  <c r="AL84" s="1"/>
  <c r="E84"/>
  <c r="AK84" s="1"/>
  <c r="D84"/>
  <c r="A37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AO36" s="1"/>
  <c r="H36"/>
  <c r="AN36" s="1"/>
  <c r="G36"/>
  <c r="AM36" s="1"/>
  <c r="F36"/>
  <c r="AL36" s="1"/>
  <c r="E36"/>
  <c r="AK36" s="1"/>
  <c r="D36"/>
  <c r="A111" i="21"/>
  <c r="R110"/>
  <c r="A31"/>
  <c r="R30"/>
  <c r="A111" i="20"/>
  <c r="R110"/>
  <c r="A31"/>
  <c r="R30"/>
  <c r="E131" i="18"/>
  <c r="F131"/>
  <c r="G131"/>
  <c r="H131"/>
  <c r="I131"/>
  <c r="J131"/>
  <c r="K131"/>
  <c r="L131"/>
  <c r="M131"/>
  <c r="N131"/>
  <c r="O131"/>
  <c r="P131"/>
  <c r="Q131"/>
  <c r="R131"/>
  <c r="T131"/>
  <c r="U131"/>
  <c r="V131"/>
  <c r="W131"/>
  <c r="X131"/>
  <c r="Y131"/>
  <c r="Z131"/>
  <c r="AA131"/>
  <c r="AB131"/>
  <c r="AC131"/>
  <c r="E83"/>
  <c r="F83"/>
  <c r="G83"/>
  <c r="H83"/>
  <c r="I83"/>
  <c r="J83"/>
  <c r="K83"/>
  <c r="L83"/>
  <c r="M83"/>
  <c r="N83"/>
  <c r="O83"/>
  <c r="P83"/>
  <c r="Q83"/>
  <c r="R83"/>
  <c r="T83"/>
  <c r="U83"/>
  <c r="V83"/>
  <c r="W83"/>
  <c r="X83"/>
  <c r="Y83"/>
  <c r="Z83"/>
  <c r="AA83"/>
  <c r="AB83"/>
  <c r="AC83"/>
  <c r="E35"/>
  <c r="F35"/>
  <c r="G35"/>
  <c r="H35"/>
  <c r="I35"/>
  <c r="J35"/>
  <c r="K35"/>
  <c r="L35"/>
  <c r="M35"/>
  <c r="N35"/>
  <c r="O35"/>
  <c r="P35"/>
  <c r="Q35"/>
  <c r="R35"/>
  <c r="T35"/>
  <c r="U35"/>
  <c r="V35"/>
  <c r="W35"/>
  <c r="X35"/>
  <c r="Y35"/>
  <c r="Z35"/>
  <c r="AA35"/>
  <c r="AB35"/>
  <c r="AC35"/>
  <c r="E131" i="17"/>
  <c r="F131"/>
  <c r="G131"/>
  <c r="H131"/>
  <c r="I131"/>
  <c r="J131"/>
  <c r="K131"/>
  <c r="L131"/>
  <c r="M131"/>
  <c r="N131"/>
  <c r="O131"/>
  <c r="P131"/>
  <c r="Q131"/>
  <c r="R131"/>
  <c r="T131"/>
  <c r="U131"/>
  <c r="V131"/>
  <c r="W131"/>
  <c r="X131"/>
  <c r="Y131"/>
  <c r="Z131"/>
  <c r="AA131"/>
  <c r="AB131"/>
  <c r="AC131"/>
  <c r="E83"/>
  <c r="F83"/>
  <c r="G83"/>
  <c r="H83"/>
  <c r="I83"/>
  <c r="J83"/>
  <c r="K83"/>
  <c r="L83"/>
  <c r="M83"/>
  <c r="N83"/>
  <c r="O83"/>
  <c r="P83"/>
  <c r="Q83"/>
  <c r="R83"/>
  <c r="T83"/>
  <c r="U83"/>
  <c r="V83"/>
  <c r="W83"/>
  <c r="X83"/>
  <c r="Y83"/>
  <c r="Z83"/>
  <c r="AA83"/>
  <c r="AB83"/>
  <c r="AC83"/>
  <c r="E35"/>
  <c r="F35"/>
  <c r="G35"/>
  <c r="H35"/>
  <c r="I35"/>
  <c r="J35"/>
  <c r="K35"/>
  <c r="L35"/>
  <c r="M35"/>
  <c r="N35"/>
  <c r="O35"/>
  <c r="P35"/>
  <c r="Q35"/>
  <c r="R35"/>
  <c r="T35"/>
  <c r="U35"/>
  <c r="V35"/>
  <c r="W35"/>
  <c r="X35"/>
  <c r="Y35"/>
  <c r="Z35"/>
  <c r="AA35"/>
  <c r="AB35"/>
  <c r="AC35"/>
  <c r="A32" i="20" l="1"/>
  <c r="R31"/>
  <c r="A112"/>
  <c r="R111"/>
  <c r="A32" i="21"/>
  <c r="R31"/>
  <c r="A112"/>
  <c r="R111"/>
  <c r="A38" i="10"/>
  <c r="S37"/>
  <c r="D37"/>
  <c r="A86"/>
  <c r="S85"/>
  <c r="D85"/>
  <c r="A134"/>
  <c r="S133"/>
  <c r="D133"/>
  <c r="A38" i="17"/>
  <c r="S37"/>
  <c r="D37"/>
  <c r="A86"/>
  <c r="S85"/>
  <c r="D85"/>
  <c r="A134"/>
  <c r="S133"/>
  <c r="D133"/>
  <c r="A38" i="16"/>
  <c r="S37"/>
  <c r="D37"/>
  <c r="A86"/>
  <c r="S85"/>
  <c r="D85"/>
  <c r="A134"/>
  <c r="S133"/>
  <c r="D133"/>
  <c r="A38" i="18"/>
  <c r="S37"/>
  <c r="D37"/>
  <c r="A86"/>
  <c r="S85"/>
  <c r="D85"/>
  <c r="A134"/>
  <c r="S133"/>
  <c r="D133"/>
  <c r="A37" i="4"/>
  <c r="AB36"/>
  <c r="AC37" i="10" s="1"/>
  <c r="AA36" i="4"/>
  <c r="AB37" i="10" s="1"/>
  <c r="Z36" i="4"/>
  <c r="AA37" i="10" s="1"/>
  <c r="Y36" i="4"/>
  <c r="Z37" i="10" s="1"/>
  <c r="X36" i="4"/>
  <c r="Y37" i="10" s="1"/>
  <c r="W36" i="4"/>
  <c r="X37" i="10" s="1"/>
  <c r="V36" i="4"/>
  <c r="W37" i="10" s="1"/>
  <c r="U36" i="4"/>
  <c r="V37" i="10" s="1"/>
  <c r="T36" i="4"/>
  <c r="U37" i="10" s="1"/>
  <c r="S36" i="4"/>
  <c r="T37" i="10" s="1"/>
  <c r="Q36" i="4"/>
  <c r="R37" i="10" s="1"/>
  <c r="P36" i="4"/>
  <c r="Q37" i="10" s="1"/>
  <c r="O36" i="4"/>
  <c r="P37" i="10" s="1"/>
  <c r="N36" i="4"/>
  <c r="O37" i="10" s="1"/>
  <c r="M36" i="4"/>
  <c r="N37" i="10" s="1"/>
  <c r="L36" i="4"/>
  <c r="M37" i="10" s="1"/>
  <c r="K36" i="4"/>
  <c r="L37" i="10" s="1"/>
  <c r="J36" i="4"/>
  <c r="K37" i="10" s="1"/>
  <c r="I36" i="4"/>
  <c r="J37" i="10" s="1"/>
  <c r="H36" i="4"/>
  <c r="I37" i="10" s="1"/>
  <c r="AO37" s="1"/>
  <c r="G36" i="4"/>
  <c r="H37" i="10" s="1"/>
  <c r="AN37" s="1"/>
  <c r="F36" i="4"/>
  <c r="G37" i="10" s="1"/>
  <c r="AM37" s="1"/>
  <c r="E36" i="4"/>
  <c r="F37" i="10" s="1"/>
  <c r="AL37" s="1"/>
  <c r="D36" i="4"/>
  <c r="E37" i="10" s="1"/>
  <c r="AK37" s="1"/>
  <c r="A85" i="4"/>
  <c r="AB84"/>
  <c r="AC85" i="10" s="1"/>
  <c r="AA84" i="4"/>
  <c r="AB85" i="10" s="1"/>
  <c r="Z84" i="4"/>
  <c r="AA85" i="10" s="1"/>
  <c r="Y84" i="4"/>
  <c r="Z85" i="10" s="1"/>
  <c r="X84" i="4"/>
  <c r="Y85" i="10" s="1"/>
  <c r="W84" i="4"/>
  <c r="X85" i="10" s="1"/>
  <c r="V84" i="4"/>
  <c r="W85" i="10" s="1"/>
  <c r="U84" i="4"/>
  <c r="V85" i="10" s="1"/>
  <c r="T84" i="4"/>
  <c r="U85" i="10" s="1"/>
  <c r="S84" i="4"/>
  <c r="T85" i="10" s="1"/>
  <c r="Q84" i="4"/>
  <c r="R85" i="10" s="1"/>
  <c r="P84" i="4"/>
  <c r="Q85" i="10" s="1"/>
  <c r="O84" i="4"/>
  <c r="P85" i="10" s="1"/>
  <c r="N84" i="4"/>
  <c r="O85" i="10" s="1"/>
  <c r="M84" i="4"/>
  <c r="N85" i="10" s="1"/>
  <c r="L84" i="4"/>
  <c r="M85" i="10" s="1"/>
  <c r="K84" i="4"/>
  <c r="L85" i="10" s="1"/>
  <c r="J84" i="4"/>
  <c r="K85" i="10" s="1"/>
  <c r="I84" i="4"/>
  <c r="J85" i="10" s="1"/>
  <c r="H84" i="4"/>
  <c r="I85" i="10" s="1"/>
  <c r="AO85" s="1"/>
  <c r="G84" i="4"/>
  <c r="H85" i="10" s="1"/>
  <c r="AN85" s="1"/>
  <c r="F84" i="4"/>
  <c r="G85" i="10" s="1"/>
  <c r="AM85" s="1"/>
  <c r="E84" i="4"/>
  <c r="F85" i="10" s="1"/>
  <c r="AL85" s="1"/>
  <c r="D84" i="4"/>
  <c r="E85" i="10" s="1"/>
  <c r="AK85" s="1"/>
  <c r="A133" i="4"/>
  <c r="AB132"/>
  <c r="AC133" i="10" s="1"/>
  <c r="AA132" i="4"/>
  <c r="AB133" i="10" s="1"/>
  <c r="Z132" i="4"/>
  <c r="AA133" i="10" s="1"/>
  <c r="Y132" i="4"/>
  <c r="Z133" i="10" s="1"/>
  <c r="X132" i="4"/>
  <c r="Y133" i="10" s="1"/>
  <c r="W132" i="4"/>
  <c r="X133" i="10" s="1"/>
  <c r="V132" i="4"/>
  <c r="W133" i="10" s="1"/>
  <c r="U132" i="4"/>
  <c r="V133" i="10" s="1"/>
  <c r="T132" i="4"/>
  <c r="U133" i="10" s="1"/>
  <c r="S132" i="4"/>
  <c r="T133" i="10" s="1"/>
  <c r="Q132" i="4"/>
  <c r="R133" i="10" s="1"/>
  <c r="P132" i="4"/>
  <c r="Q133" i="10" s="1"/>
  <c r="O132" i="4"/>
  <c r="P133" i="10" s="1"/>
  <c r="N132" i="4"/>
  <c r="O133" i="10" s="1"/>
  <c r="M132" i="4"/>
  <c r="N133" i="10" s="1"/>
  <c r="L132" i="4"/>
  <c r="M133" i="10" s="1"/>
  <c r="K132" i="4"/>
  <c r="L133" i="10" s="1"/>
  <c r="J132" i="4"/>
  <c r="K133" i="10" s="1"/>
  <c r="I132" i="4"/>
  <c r="J133" i="10" s="1"/>
  <c r="H132" i="4"/>
  <c r="I133" i="10" s="1"/>
  <c r="AO133" s="1"/>
  <c r="G132" i="4"/>
  <c r="H133" i="10" s="1"/>
  <c r="AN133" s="1"/>
  <c r="F132" i="4"/>
  <c r="G133" i="10" s="1"/>
  <c r="AM133" s="1"/>
  <c r="E132" i="4"/>
  <c r="F133" i="10" s="1"/>
  <c r="AL133" s="1"/>
  <c r="D132" i="4"/>
  <c r="E133" i="10" s="1"/>
  <c r="AK133" s="1"/>
  <c r="A37" i="7"/>
  <c r="AB36"/>
  <c r="AC37" i="16" s="1"/>
  <c r="AA36" i="7"/>
  <c r="AB37" i="16" s="1"/>
  <c r="Z36" i="7"/>
  <c r="AA37" i="16" s="1"/>
  <c r="Y36" i="7"/>
  <c r="Z37" i="16" s="1"/>
  <c r="X36" i="7"/>
  <c r="Y37" i="16" s="1"/>
  <c r="W36" i="7"/>
  <c r="X37" i="16" s="1"/>
  <c r="V36" i="7"/>
  <c r="W37" i="16" s="1"/>
  <c r="U36" i="7"/>
  <c r="V37" i="16" s="1"/>
  <c r="T36" i="7"/>
  <c r="U37" i="16" s="1"/>
  <c r="S36" i="7"/>
  <c r="T37" i="16" s="1"/>
  <c r="Q36" i="7"/>
  <c r="R37" i="16" s="1"/>
  <c r="P36" i="7"/>
  <c r="Q37" i="16" s="1"/>
  <c r="O36" i="7"/>
  <c r="P37" i="16" s="1"/>
  <c r="N36" i="7"/>
  <c r="O37" i="16" s="1"/>
  <c r="M36" i="7"/>
  <c r="N37" i="16" s="1"/>
  <c r="L36" i="7"/>
  <c r="M37" i="16" s="1"/>
  <c r="K36" i="7"/>
  <c r="L37" i="16" s="1"/>
  <c r="J36" i="7"/>
  <c r="K37" i="16" s="1"/>
  <c r="I36" i="7"/>
  <c r="J37" i="16" s="1"/>
  <c r="H36" i="7"/>
  <c r="I37" i="16" s="1"/>
  <c r="AO37" s="1"/>
  <c r="G36" i="7"/>
  <c r="H37" i="16" s="1"/>
  <c r="AN37" s="1"/>
  <c r="F36" i="7"/>
  <c r="G37" i="16" s="1"/>
  <c r="AM37" s="1"/>
  <c r="E36" i="7"/>
  <c r="F37" i="16" s="1"/>
  <c r="AL37" s="1"/>
  <c r="D36" i="7"/>
  <c r="E37" i="16" s="1"/>
  <c r="AK37" s="1"/>
  <c r="A85" i="7"/>
  <c r="AB84"/>
  <c r="AC85" i="16" s="1"/>
  <c r="AA84" i="7"/>
  <c r="AB85" i="16" s="1"/>
  <c r="Z84" i="7"/>
  <c r="AA85" i="16" s="1"/>
  <c r="Y84" i="7"/>
  <c r="Z85" i="16" s="1"/>
  <c r="X84" i="7"/>
  <c r="Y85" i="16" s="1"/>
  <c r="W84" i="7"/>
  <c r="X85" i="16" s="1"/>
  <c r="V84" i="7"/>
  <c r="W85" i="16" s="1"/>
  <c r="U84" i="7"/>
  <c r="V85" i="16" s="1"/>
  <c r="T84" i="7"/>
  <c r="U85" i="16" s="1"/>
  <c r="S84" i="7"/>
  <c r="T85" i="16" s="1"/>
  <c r="Q84" i="7"/>
  <c r="R85" i="16" s="1"/>
  <c r="P84" i="7"/>
  <c r="Q85" i="16" s="1"/>
  <c r="O84" i="7"/>
  <c r="P85" i="16" s="1"/>
  <c r="N84" i="7"/>
  <c r="O85" i="16" s="1"/>
  <c r="M84" i="7"/>
  <c r="N85" i="16" s="1"/>
  <c r="L84" i="7"/>
  <c r="M85" i="16" s="1"/>
  <c r="K84" i="7"/>
  <c r="L85" i="16" s="1"/>
  <c r="J84" i="7"/>
  <c r="K85" i="16" s="1"/>
  <c r="I84" i="7"/>
  <c r="J85" i="16" s="1"/>
  <c r="H84" i="7"/>
  <c r="I85" i="16" s="1"/>
  <c r="AO85" s="1"/>
  <c r="G84" i="7"/>
  <c r="H85" i="16" s="1"/>
  <c r="AN85" s="1"/>
  <c r="F84" i="7"/>
  <c r="G85" i="16" s="1"/>
  <c r="AM85" s="1"/>
  <c r="E84" i="7"/>
  <c r="F85" i="16" s="1"/>
  <c r="AL85" s="1"/>
  <c r="D84" i="7"/>
  <c r="E85" i="16" s="1"/>
  <c r="AK85" s="1"/>
  <c r="A133" i="7"/>
  <c r="AB132"/>
  <c r="AC133" i="16" s="1"/>
  <c r="AA132" i="7"/>
  <c r="AB133" i="16" s="1"/>
  <c r="Z132" i="7"/>
  <c r="AA133" i="16" s="1"/>
  <c r="Y132" i="7"/>
  <c r="Z133" i="16" s="1"/>
  <c r="X132" i="7"/>
  <c r="Y133" i="16" s="1"/>
  <c r="W132" i="7"/>
  <c r="X133" i="16" s="1"/>
  <c r="V132" i="7"/>
  <c r="W133" i="16" s="1"/>
  <c r="U132" i="7"/>
  <c r="V133" i="16" s="1"/>
  <c r="T132" i="7"/>
  <c r="U133" i="16" s="1"/>
  <c r="S132" i="7"/>
  <c r="T133" i="16" s="1"/>
  <c r="Q132" i="7"/>
  <c r="R133" i="16" s="1"/>
  <c r="P132" i="7"/>
  <c r="Q133" i="16" s="1"/>
  <c r="O132" i="7"/>
  <c r="P133" i="16" s="1"/>
  <c r="N132" i="7"/>
  <c r="O133" i="16" s="1"/>
  <c r="M132" i="7"/>
  <c r="N133" i="16" s="1"/>
  <c r="L132" i="7"/>
  <c r="M133" i="16" s="1"/>
  <c r="K132" i="7"/>
  <c r="L133" i="16" s="1"/>
  <c r="J132" i="7"/>
  <c r="K133" i="16" s="1"/>
  <c r="I132" i="7"/>
  <c r="J133" i="16" s="1"/>
  <c r="H132" i="7"/>
  <c r="I133" i="16" s="1"/>
  <c r="AO133" s="1"/>
  <c r="G132" i="7"/>
  <c r="H133" i="16" s="1"/>
  <c r="AN133" s="1"/>
  <c r="F132" i="7"/>
  <c r="G133" i="16" s="1"/>
  <c r="AM133" s="1"/>
  <c r="E132" i="7"/>
  <c r="F133" i="16" s="1"/>
  <c r="AL133" s="1"/>
  <c r="D132" i="7"/>
  <c r="E133" i="16" s="1"/>
  <c r="AK133" s="1"/>
  <c r="AJ35" i="17"/>
  <c r="AI35"/>
  <c r="AH35"/>
  <c r="AG35"/>
  <c r="AF35"/>
  <c r="AJ83"/>
  <c r="AI83"/>
  <c r="AH83"/>
  <c r="AG83"/>
  <c r="AF83"/>
  <c r="AJ131"/>
  <c r="AI131"/>
  <c r="AH131"/>
  <c r="AG131"/>
  <c r="AF131"/>
  <c r="AJ35" i="18"/>
  <c r="AI35"/>
  <c r="AH35"/>
  <c r="AG35"/>
  <c r="AF35"/>
  <c r="AJ83"/>
  <c r="AI83"/>
  <c r="AH83"/>
  <c r="AG83"/>
  <c r="AF83"/>
  <c r="AJ131"/>
  <c r="AI131"/>
  <c r="AH131"/>
  <c r="AG131"/>
  <c r="AF131"/>
  <c r="A134" i="7" l="1"/>
  <c r="AB133"/>
  <c r="AA133"/>
  <c r="Z133"/>
  <c r="Y133"/>
  <c r="X133"/>
  <c r="W133"/>
  <c r="V133"/>
  <c r="U133"/>
  <c r="T133"/>
  <c r="S133"/>
  <c r="Q133"/>
  <c r="P133"/>
  <c r="O133"/>
  <c r="N133"/>
  <c r="M133"/>
  <c r="L133"/>
  <c r="K133"/>
  <c r="J133"/>
  <c r="I133"/>
  <c r="H133"/>
  <c r="G133"/>
  <c r="F133"/>
  <c r="E133"/>
  <c r="D133"/>
  <c r="A86"/>
  <c r="AB85"/>
  <c r="AA85"/>
  <c r="Z85"/>
  <c r="Y85"/>
  <c r="X85"/>
  <c r="W85"/>
  <c r="V85"/>
  <c r="U85"/>
  <c r="T85"/>
  <c r="S85"/>
  <c r="Q85"/>
  <c r="P85"/>
  <c r="O85"/>
  <c r="N85"/>
  <c r="M85"/>
  <c r="L85"/>
  <c r="K85"/>
  <c r="J85"/>
  <c r="I85"/>
  <c r="H85"/>
  <c r="G85"/>
  <c r="F85"/>
  <c r="E85"/>
  <c r="D85"/>
  <c r="A38"/>
  <c r="AB37"/>
  <c r="AA37"/>
  <c r="Z37"/>
  <c r="Y37"/>
  <c r="X37"/>
  <c r="W37"/>
  <c r="V37"/>
  <c r="U37"/>
  <c r="T37"/>
  <c r="S37"/>
  <c r="Q37"/>
  <c r="P37"/>
  <c r="O37"/>
  <c r="N37"/>
  <c r="M37"/>
  <c r="L37"/>
  <c r="K37"/>
  <c r="J37"/>
  <c r="I37"/>
  <c r="H37"/>
  <c r="G37"/>
  <c r="F37"/>
  <c r="E37"/>
  <c r="D37"/>
  <c r="A134" i="4"/>
  <c r="AB133"/>
  <c r="AA133"/>
  <c r="Z133"/>
  <c r="Y133"/>
  <c r="X133"/>
  <c r="W133"/>
  <c r="V133"/>
  <c r="U133"/>
  <c r="T133"/>
  <c r="S133"/>
  <c r="Q133"/>
  <c r="P133"/>
  <c r="O133"/>
  <c r="N133"/>
  <c r="M133"/>
  <c r="L133"/>
  <c r="K133"/>
  <c r="J133"/>
  <c r="I133"/>
  <c r="H133"/>
  <c r="G133"/>
  <c r="F133"/>
  <c r="E133"/>
  <c r="D133"/>
  <c r="A86"/>
  <c r="AB85"/>
  <c r="AA85"/>
  <c r="Z85"/>
  <c r="Y85"/>
  <c r="X85"/>
  <c r="W85"/>
  <c r="V85"/>
  <c r="U85"/>
  <c r="T85"/>
  <c r="S85"/>
  <c r="Q85"/>
  <c r="P85"/>
  <c r="O85"/>
  <c r="N85"/>
  <c r="M85"/>
  <c r="L85"/>
  <c r="K85"/>
  <c r="J85"/>
  <c r="I85"/>
  <c r="H85"/>
  <c r="G85"/>
  <c r="F85"/>
  <c r="E85"/>
  <c r="D85"/>
  <c r="A38"/>
  <c r="AB37"/>
  <c r="AA37"/>
  <c r="Z37"/>
  <c r="Y37"/>
  <c r="X37"/>
  <c r="W37"/>
  <c r="V37"/>
  <c r="U37"/>
  <c r="T37"/>
  <c r="S37"/>
  <c r="Q37"/>
  <c r="P37"/>
  <c r="O37"/>
  <c r="N37"/>
  <c r="M37"/>
  <c r="L37"/>
  <c r="K37"/>
  <c r="J37"/>
  <c r="I37"/>
  <c r="H37"/>
  <c r="G37"/>
  <c r="F37"/>
  <c r="E37"/>
  <c r="D37"/>
  <c r="A135" i="18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AJ134" s="1"/>
  <c r="H134"/>
  <c r="AI134" s="1"/>
  <c r="G134"/>
  <c r="AH134" s="1"/>
  <c r="F134"/>
  <c r="AG134" s="1"/>
  <c r="E134"/>
  <c r="AF134" s="1"/>
  <c r="D134"/>
  <c r="A87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AJ86" s="1"/>
  <c r="H86"/>
  <c r="AI86" s="1"/>
  <c r="G86"/>
  <c r="AH86" s="1"/>
  <c r="F86"/>
  <c r="AG86" s="1"/>
  <c r="E86"/>
  <c r="AF86" s="1"/>
  <c r="D86"/>
  <c r="A39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AJ38" s="1"/>
  <c r="H38"/>
  <c r="AI38" s="1"/>
  <c r="G38"/>
  <c r="AH38" s="1"/>
  <c r="F38"/>
  <c r="AG38" s="1"/>
  <c r="E38"/>
  <c r="AF38" s="1"/>
  <c r="D38"/>
  <c r="A135" i="16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AO134" s="1"/>
  <c r="H134"/>
  <c r="AN134" s="1"/>
  <c r="G134"/>
  <c r="AM134" s="1"/>
  <c r="F134"/>
  <c r="AL134" s="1"/>
  <c r="E134"/>
  <c r="AK134" s="1"/>
  <c r="D134"/>
  <c r="A87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AO86" s="1"/>
  <c r="H86"/>
  <c r="AN86" s="1"/>
  <c r="G86"/>
  <c r="AM86" s="1"/>
  <c r="F86"/>
  <c r="AL86" s="1"/>
  <c r="E86"/>
  <c r="AK86" s="1"/>
  <c r="D86"/>
  <c r="A39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AO38" s="1"/>
  <c r="H38"/>
  <c r="AN38" s="1"/>
  <c r="G38"/>
  <c r="AM38" s="1"/>
  <c r="F38"/>
  <c r="AL38" s="1"/>
  <c r="E38"/>
  <c r="AK38" s="1"/>
  <c r="D38"/>
  <c r="A135" i="17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AJ134" s="1"/>
  <c r="H134"/>
  <c r="AI134" s="1"/>
  <c r="G134"/>
  <c r="AH134" s="1"/>
  <c r="F134"/>
  <c r="AG134" s="1"/>
  <c r="E134"/>
  <c r="AF134" s="1"/>
  <c r="D134"/>
  <c r="A87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AJ86" s="1"/>
  <c r="H86"/>
  <c r="AI86" s="1"/>
  <c r="G86"/>
  <c r="AH86" s="1"/>
  <c r="F86"/>
  <c r="AG86" s="1"/>
  <c r="E86"/>
  <c r="AF86" s="1"/>
  <c r="D86"/>
  <c r="A39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AJ38" s="1"/>
  <c r="H38"/>
  <c r="AI38" s="1"/>
  <c r="G38"/>
  <c r="AH38" s="1"/>
  <c r="F38"/>
  <c r="AG38" s="1"/>
  <c r="E38"/>
  <c r="AF38" s="1"/>
  <c r="D38"/>
  <c r="A135" i="10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AO134" s="1"/>
  <c r="H134"/>
  <c r="AN134" s="1"/>
  <c r="G134"/>
  <c r="AM134" s="1"/>
  <c r="F134"/>
  <c r="AL134" s="1"/>
  <c r="E134"/>
  <c r="AK134" s="1"/>
  <c r="D134"/>
  <c r="A87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AO86" s="1"/>
  <c r="H86"/>
  <c r="AN86" s="1"/>
  <c r="G86"/>
  <c r="AM86" s="1"/>
  <c r="F86"/>
  <c r="AL86" s="1"/>
  <c r="E86"/>
  <c r="AK86" s="1"/>
  <c r="D86"/>
  <c r="A39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AO38" s="1"/>
  <c r="H38"/>
  <c r="AN38" s="1"/>
  <c r="G38"/>
  <c r="AM38" s="1"/>
  <c r="F38"/>
  <c r="AL38" s="1"/>
  <c r="E38"/>
  <c r="AK38" s="1"/>
  <c r="D38"/>
  <c r="A113" i="21"/>
  <c r="R112"/>
  <c r="A33"/>
  <c r="R32"/>
  <c r="A113" i="20"/>
  <c r="R112"/>
  <c r="A33"/>
  <c r="R32"/>
  <c r="E133" i="18"/>
  <c r="F133"/>
  <c r="G133"/>
  <c r="H133"/>
  <c r="I133"/>
  <c r="J133"/>
  <c r="K133"/>
  <c r="L133"/>
  <c r="M133"/>
  <c r="N133"/>
  <c r="O133"/>
  <c r="P133"/>
  <c r="Q133"/>
  <c r="R133"/>
  <c r="T133"/>
  <c r="U133"/>
  <c r="V133"/>
  <c r="W133"/>
  <c r="X133"/>
  <c r="Y133"/>
  <c r="Z133"/>
  <c r="AA133"/>
  <c r="AB133"/>
  <c r="AC133"/>
  <c r="E85"/>
  <c r="F85"/>
  <c r="G85"/>
  <c r="H85"/>
  <c r="I85"/>
  <c r="J85"/>
  <c r="K85"/>
  <c r="L85"/>
  <c r="M85"/>
  <c r="N85"/>
  <c r="O85"/>
  <c r="P85"/>
  <c r="Q85"/>
  <c r="R85"/>
  <c r="T85"/>
  <c r="U85"/>
  <c r="V85"/>
  <c r="W85"/>
  <c r="X85"/>
  <c r="Y85"/>
  <c r="Z85"/>
  <c r="AA85"/>
  <c r="AB85"/>
  <c r="AC85"/>
  <c r="E37"/>
  <c r="F37"/>
  <c r="G37"/>
  <c r="H37"/>
  <c r="I37"/>
  <c r="J37"/>
  <c r="K37"/>
  <c r="L37"/>
  <c r="M37"/>
  <c r="N37"/>
  <c r="O37"/>
  <c r="P37"/>
  <c r="Q37"/>
  <c r="R37"/>
  <c r="T37"/>
  <c r="U37"/>
  <c r="V37"/>
  <c r="W37"/>
  <c r="X37"/>
  <c r="Y37"/>
  <c r="Z37"/>
  <c r="AA37"/>
  <c r="AB37"/>
  <c r="AC37"/>
  <c r="E133" i="17"/>
  <c r="F133"/>
  <c r="G133"/>
  <c r="H133"/>
  <c r="I133"/>
  <c r="J133"/>
  <c r="K133"/>
  <c r="L133"/>
  <c r="M133"/>
  <c r="N133"/>
  <c r="O133"/>
  <c r="P133"/>
  <c r="Q133"/>
  <c r="R133"/>
  <c r="T133"/>
  <c r="U133"/>
  <c r="V133"/>
  <c r="W133"/>
  <c r="X133"/>
  <c r="Y133"/>
  <c r="Z133"/>
  <c r="AA133"/>
  <c r="AB133"/>
  <c r="AC133"/>
  <c r="E85"/>
  <c r="F85"/>
  <c r="G85"/>
  <c r="H85"/>
  <c r="I85"/>
  <c r="J85"/>
  <c r="K85"/>
  <c r="L85"/>
  <c r="M85"/>
  <c r="N85"/>
  <c r="O85"/>
  <c r="P85"/>
  <c r="Q85"/>
  <c r="R85"/>
  <c r="T85"/>
  <c r="U85"/>
  <c r="V85"/>
  <c r="W85"/>
  <c r="X85"/>
  <c r="Y85"/>
  <c r="Z85"/>
  <c r="AA85"/>
  <c r="AB85"/>
  <c r="AC85"/>
  <c r="E37"/>
  <c r="F37"/>
  <c r="G37"/>
  <c r="H37"/>
  <c r="I37"/>
  <c r="J37"/>
  <c r="K37"/>
  <c r="L37"/>
  <c r="M37"/>
  <c r="N37"/>
  <c r="O37"/>
  <c r="P37"/>
  <c r="Q37"/>
  <c r="R37"/>
  <c r="T37"/>
  <c r="U37"/>
  <c r="V37"/>
  <c r="W37"/>
  <c r="X37"/>
  <c r="Y37"/>
  <c r="Z37"/>
  <c r="AA37"/>
  <c r="AB37"/>
  <c r="AC37"/>
  <c r="A34" i="20" l="1"/>
  <c r="R33"/>
  <c r="A114"/>
  <c r="R113"/>
  <c r="A34" i="21"/>
  <c r="R33"/>
  <c r="A114"/>
  <c r="R113"/>
  <c r="A40" i="10"/>
  <c r="S39"/>
  <c r="D39"/>
  <c r="A88"/>
  <c r="S87"/>
  <c r="D87"/>
  <c r="A136"/>
  <c r="S135"/>
  <c r="D135"/>
  <c r="A40" i="17"/>
  <c r="S39"/>
  <c r="D39"/>
  <c r="A88"/>
  <c r="S87"/>
  <c r="D87"/>
  <c r="A136"/>
  <c r="S135"/>
  <c r="D135"/>
  <c r="A40" i="16"/>
  <c r="S39"/>
  <c r="D39"/>
  <c r="A88"/>
  <c r="S87"/>
  <c r="D87"/>
  <c r="A136"/>
  <c r="S135"/>
  <c r="D135"/>
  <c r="A40" i="18"/>
  <c r="S39"/>
  <c r="D39"/>
  <c r="A88"/>
  <c r="S87"/>
  <c r="D87"/>
  <c r="A136"/>
  <c r="S135"/>
  <c r="D135"/>
  <c r="A39" i="4"/>
  <c r="AB38"/>
  <c r="AC39" i="10" s="1"/>
  <c r="AA38" i="4"/>
  <c r="AB39" i="10" s="1"/>
  <c r="Z38" i="4"/>
  <c r="AA39" i="10" s="1"/>
  <c r="Y38" i="4"/>
  <c r="Z39" i="10" s="1"/>
  <c r="X38" i="4"/>
  <c r="Y39" i="10" s="1"/>
  <c r="W38" i="4"/>
  <c r="X39" i="10" s="1"/>
  <c r="V38" i="4"/>
  <c r="W39" i="10" s="1"/>
  <c r="U38" i="4"/>
  <c r="V39" i="10" s="1"/>
  <c r="T38" i="4"/>
  <c r="U39" i="10" s="1"/>
  <c r="S38" i="4"/>
  <c r="T39" i="10" s="1"/>
  <c r="Q38" i="4"/>
  <c r="R39" i="10" s="1"/>
  <c r="P38" i="4"/>
  <c r="Q39" i="10" s="1"/>
  <c r="O38" i="4"/>
  <c r="P39" i="10" s="1"/>
  <c r="N38" i="4"/>
  <c r="O39" i="10" s="1"/>
  <c r="M38" i="4"/>
  <c r="N39" i="10" s="1"/>
  <c r="L38" i="4"/>
  <c r="M39" i="10" s="1"/>
  <c r="K38" i="4"/>
  <c r="L39" i="10" s="1"/>
  <c r="J38" i="4"/>
  <c r="K39" i="10" s="1"/>
  <c r="I38" i="4"/>
  <c r="J39" i="10" s="1"/>
  <c r="H38" i="4"/>
  <c r="I39" i="10" s="1"/>
  <c r="AO39" s="1"/>
  <c r="G38" i="4"/>
  <c r="H39" i="10" s="1"/>
  <c r="AN39" s="1"/>
  <c r="F38" i="4"/>
  <c r="G39" i="10" s="1"/>
  <c r="AM39" s="1"/>
  <c r="E38" i="4"/>
  <c r="F39" i="10" s="1"/>
  <c r="AL39" s="1"/>
  <c r="D38" i="4"/>
  <c r="E39" i="10" s="1"/>
  <c r="AK39" s="1"/>
  <c r="A87" i="4"/>
  <c r="AB86"/>
  <c r="AC87" i="10" s="1"/>
  <c r="AA86" i="4"/>
  <c r="AB87" i="10" s="1"/>
  <c r="Z86" i="4"/>
  <c r="AA87" i="10" s="1"/>
  <c r="Y86" i="4"/>
  <c r="Z87" i="10" s="1"/>
  <c r="X86" i="4"/>
  <c r="Y87" i="10" s="1"/>
  <c r="W86" i="4"/>
  <c r="X87" i="10" s="1"/>
  <c r="V86" i="4"/>
  <c r="W87" i="10" s="1"/>
  <c r="U86" i="4"/>
  <c r="V87" i="10" s="1"/>
  <c r="T86" i="4"/>
  <c r="U87" i="10" s="1"/>
  <c r="S86" i="4"/>
  <c r="T87" i="10" s="1"/>
  <c r="Q86" i="4"/>
  <c r="R87" i="10" s="1"/>
  <c r="P86" i="4"/>
  <c r="Q87" i="10" s="1"/>
  <c r="O86" i="4"/>
  <c r="P87" i="10" s="1"/>
  <c r="N86" i="4"/>
  <c r="O87" i="10" s="1"/>
  <c r="M86" i="4"/>
  <c r="N87" i="10" s="1"/>
  <c r="L86" i="4"/>
  <c r="M87" i="10" s="1"/>
  <c r="K86" i="4"/>
  <c r="L87" i="10" s="1"/>
  <c r="J86" i="4"/>
  <c r="K87" i="10" s="1"/>
  <c r="I86" i="4"/>
  <c r="J87" i="10" s="1"/>
  <c r="H86" i="4"/>
  <c r="I87" i="10" s="1"/>
  <c r="AO87" s="1"/>
  <c r="G86" i="4"/>
  <c r="H87" i="10" s="1"/>
  <c r="AN87" s="1"/>
  <c r="F86" i="4"/>
  <c r="G87" i="10" s="1"/>
  <c r="AM87" s="1"/>
  <c r="E86" i="4"/>
  <c r="F87" i="10" s="1"/>
  <c r="AL87" s="1"/>
  <c r="D86" i="4"/>
  <c r="E87" i="10" s="1"/>
  <c r="AK87" s="1"/>
  <c r="A135" i="4"/>
  <c r="AB134"/>
  <c r="AC135" i="10" s="1"/>
  <c r="AA134" i="4"/>
  <c r="AB135" i="10" s="1"/>
  <c r="Z134" i="4"/>
  <c r="AA135" i="10" s="1"/>
  <c r="Y134" i="4"/>
  <c r="Z135" i="10" s="1"/>
  <c r="X134" i="4"/>
  <c r="Y135" i="10" s="1"/>
  <c r="W134" i="4"/>
  <c r="X135" i="10" s="1"/>
  <c r="V134" i="4"/>
  <c r="W135" i="10" s="1"/>
  <c r="U134" i="4"/>
  <c r="V135" i="10" s="1"/>
  <c r="T134" i="4"/>
  <c r="U135" i="10" s="1"/>
  <c r="S134" i="4"/>
  <c r="T135" i="10" s="1"/>
  <c r="Q134" i="4"/>
  <c r="R135" i="10" s="1"/>
  <c r="P134" i="4"/>
  <c r="Q135" i="10" s="1"/>
  <c r="O134" i="4"/>
  <c r="P135" i="10" s="1"/>
  <c r="N134" i="4"/>
  <c r="O135" i="10" s="1"/>
  <c r="M134" i="4"/>
  <c r="N135" i="10" s="1"/>
  <c r="L134" i="4"/>
  <c r="M135" i="10" s="1"/>
  <c r="K134" i="4"/>
  <c r="L135" i="10" s="1"/>
  <c r="J134" i="4"/>
  <c r="K135" i="10" s="1"/>
  <c r="I134" i="4"/>
  <c r="J135" i="10" s="1"/>
  <c r="H134" i="4"/>
  <c r="I135" i="10" s="1"/>
  <c r="AO135" s="1"/>
  <c r="G134" i="4"/>
  <c r="H135" i="10" s="1"/>
  <c r="AN135" s="1"/>
  <c r="F134" i="4"/>
  <c r="G135" i="10" s="1"/>
  <c r="AM135" s="1"/>
  <c r="E134" i="4"/>
  <c r="F135" i="10" s="1"/>
  <c r="AL135" s="1"/>
  <c r="D134" i="4"/>
  <c r="E135" i="10" s="1"/>
  <c r="AK135" s="1"/>
  <c r="A39" i="7"/>
  <c r="AB38"/>
  <c r="AC39" i="16" s="1"/>
  <c r="AA38" i="7"/>
  <c r="AB39" i="16" s="1"/>
  <c r="Z38" i="7"/>
  <c r="AA39" i="16" s="1"/>
  <c r="Y38" i="7"/>
  <c r="Z39" i="16" s="1"/>
  <c r="X38" i="7"/>
  <c r="Y39" i="16" s="1"/>
  <c r="W38" i="7"/>
  <c r="X39" i="16" s="1"/>
  <c r="V38" i="7"/>
  <c r="W39" i="16" s="1"/>
  <c r="U38" i="7"/>
  <c r="V39" i="16" s="1"/>
  <c r="T38" i="7"/>
  <c r="U39" i="16" s="1"/>
  <c r="S38" i="7"/>
  <c r="T39" i="16" s="1"/>
  <c r="Q38" i="7"/>
  <c r="R39" i="16" s="1"/>
  <c r="P38" i="7"/>
  <c r="Q39" i="16" s="1"/>
  <c r="O38" i="7"/>
  <c r="P39" i="16" s="1"/>
  <c r="N38" i="7"/>
  <c r="O39" i="16" s="1"/>
  <c r="M38" i="7"/>
  <c r="N39" i="16" s="1"/>
  <c r="L38" i="7"/>
  <c r="M39" i="16" s="1"/>
  <c r="K38" i="7"/>
  <c r="L39" i="16" s="1"/>
  <c r="J38" i="7"/>
  <c r="K39" i="16" s="1"/>
  <c r="I38" i="7"/>
  <c r="J39" i="16" s="1"/>
  <c r="H38" i="7"/>
  <c r="I39" i="16" s="1"/>
  <c r="AO39" s="1"/>
  <c r="G38" i="7"/>
  <c r="H39" i="16" s="1"/>
  <c r="AN39" s="1"/>
  <c r="F38" i="7"/>
  <c r="G39" i="16" s="1"/>
  <c r="AM39" s="1"/>
  <c r="E38" i="7"/>
  <c r="F39" i="16" s="1"/>
  <c r="AL39" s="1"/>
  <c r="D38" i="7"/>
  <c r="E39" i="16" s="1"/>
  <c r="AK39" s="1"/>
  <c r="A87" i="7"/>
  <c r="AB86"/>
  <c r="AC87" i="16" s="1"/>
  <c r="AA86" i="7"/>
  <c r="AB87" i="16" s="1"/>
  <c r="Z86" i="7"/>
  <c r="AA87" i="16" s="1"/>
  <c r="Y86" i="7"/>
  <c r="Z87" i="16" s="1"/>
  <c r="X86" i="7"/>
  <c r="Y87" i="16" s="1"/>
  <c r="W86" i="7"/>
  <c r="X87" i="16" s="1"/>
  <c r="V86" i="7"/>
  <c r="W87" i="16" s="1"/>
  <c r="U86" i="7"/>
  <c r="V87" i="16" s="1"/>
  <c r="T86" i="7"/>
  <c r="U87" i="16" s="1"/>
  <c r="S86" i="7"/>
  <c r="T87" i="16" s="1"/>
  <c r="Q86" i="7"/>
  <c r="R87" i="16" s="1"/>
  <c r="P86" i="7"/>
  <c r="Q87" i="16" s="1"/>
  <c r="O86" i="7"/>
  <c r="P87" i="16" s="1"/>
  <c r="N86" i="7"/>
  <c r="O87" i="16" s="1"/>
  <c r="M86" i="7"/>
  <c r="N87" i="16" s="1"/>
  <c r="L86" i="7"/>
  <c r="M87" i="16" s="1"/>
  <c r="K86" i="7"/>
  <c r="L87" i="16" s="1"/>
  <c r="J86" i="7"/>
  <c r="K87" i="16" s="1"/>
  <c r="I86" i="7"/>
  <c r="J87" i="16" s="1"/>
  <c r="H86" i="7"/>
  <c r="I87" i="16" s="1"/>
  <c r="AO87" s="1"/>
  <c r="G86" i="7"/>
  <c r="H87" i="16" s="1"/>
  <c r="AN87" s="1"/>
  <c r="F86" i="7"/>
  <c r="G87" i="16" s="1"/>
  <c r="AM87" s="1"/>
  <c r="E86" i="7"/>
  <c r="F87" i="16" s="1"/>
  <c r="AL87" s="1"/>
  <c r="D86" i="7"/>
  <c r="E87" i="16" s="1"/>
  <c r="AK87" s="1"/>
  <c r="A135" i="7"/>
  <c r="AB134"/>
  <c r="AC135" i="16" s="1"/>
  <c r="AA134" i="7"/>
  <c r="AB135" i="16" s="1"/>
  <c r="Z134" i="7"/>
  <c r="AA135" i="16" s="1"/>
  <c r="Y134" i="7"/>
  <c r="Z135" i="16" s="1"/>
  <c r="X134" i="7"/>
  <c r="Y135" i="16" s="1"/>
  <c r="W134" i="7"/>
  <c r="X135" i="16" s="1"/>
  <c r="V134" i="7"/>
  <c r="W135" i="16" s="1"/>
  <c r="U134" i="7"/>
  <c r="V135" i="16" s="1"/>
  <c r="T134" i="7"/>
  <c r="U135" i="16" s="1"/>
  <c r="S134" i="7"/>
  <c r="T135" i="16" s="1"/>
  <c r="Q134" i="7"/>
  <c r="R135" i="16" s="1"/>
  <c r="P134" i="7"/>
  <c r="Q135" i="16" s="1"/>
  <c r="O134" i="7"/>
  <c r="P135" i="16" s="1"/>
  <c r="N134" i="7"/>
  <c r="O135" i="16" s="1"/>
  <c r="M134" i="7"/>
  <c r="N135" i="16" s="1"/>
  <c r="L134" i="7"/>
  <c r="M135" i="16" s="1"/>
  <c r="K134" i="7"/>
  <c r="L135" i="16" s="1"/>
  <c r="J134" i="7"/>
  <c r="K135" i="16" s="1"/>
  <c r="I134" i="7"/>
  <c r="J135" i="16" s="1"/>
  <c r="H134" i="7"/>
  <c r="I135" i="16" s="1"/>
  <c r="AO135" s="1"/>
  <c r="G134" i="7"/>
  <c r="H135" i="16" s="1"/>
  <c r="AN135" s="1"/>
  <c r="F134" i="7"/>
  <c r="G135" i="16" s="1"/>
  <c r="AM135" s="1"/>
  <c r="E134" i="7"/>
  <c r="F135" i="16" s="1"/>
  <c r="AL135" s="1"/>
  <c r="D134" i="7"/>
  <c r="E135" i="16" s="1"/>
  <c r="AK135" s="1"/>
  <c r="AJ37" i="17"/>
  <c r="AI37"/>
  <c r="AH37"/>
  <c r="AG37"/>
  <c r="AF37"/>
  <c r="AJ85"/>
  <c r="AI85"/>
  <c r="AH85"/>
  <c r="AG85"/>
  <c r="AF85"/>
  <c r="AJ133"/>
  <c r="AI133"/>
  <c r="AH133"/>
  <c r="AG133"/>
  <c r="AF133"/>
  <c r="AJ37" i="18"/>
  <c r="AI37"/>
  <c r="AH37"/>
  <c r="AG37"/>
  <c r="AF37"/>
  <c r="AJ85"/>
  <c r="AI85"/>
  <c r="AH85"/>
  <c r="AG85"/>
  <c r="AF85"/>
  <c r="AJ133"/>
  <c r="AI133"/>
  <c r="AH133"/>
  <c r="AG133"/>
  <c r="AF133"/>
  <c r="A136" i="7" l="1"/>
  <c r="AB135"/>
  <c r="AA135"/>
  <c r="Z135"/>
  <c r="Y135"/>
  <c r="X135"/>
  <c r="W135"/>
  <c r="V135"/>
  <c r="U135"/>
  <c r="T135"/>
  <c r="S135"/>
  <c r="Q135"/>
  <c r="P135"/>
  <c r="O135"/>
  <c r="N135"/>
  <c r="M135"/>
  <c r="L135"/>
  <c r="K135"/>
  <c r="J135"/>
  <c r="I135"/>
  <c r="H135"/>
  <c r="G135"/>
  <c r="F135"/>
  <c r="E135"/>
  <c r="D135"/>
  <c r="A88"/>
  <c r="AB87"/>
  <c r="AA87"/>
  <c r="Z87"/>
  <c r="Y87"/>
  <c r="X87"/>
  <c r="W87"/>
  <c r="V87"/>
  <c r="U87"/>
  <c r="T87"/>
  <c r="S87"/>
  <c r="Q87"/>
  <c r="P87"/>
  <c r="O87"/>
  <c r="N87"/>
  <c r="M87"/>
  <c r="L87"/>
  <c r="K87"/>
  <c r="J87"/>
  <c r="I87"/>
  <c r="H87"/>
  <c r="G87"/>
  <c r="F87"/>
  <c r="E87"/>
  <c r="D87"/>
  <c r="A40"/>
  <c r="AB39"/>
  <c r="AA39"/>
  <c r="Z39"/>
  <c r="Y39"/>
  <c r="X39"/>
  <c r="W39"/>
  <c r="V39"/>
  <c r="U39"/>
  <c r="T39"/>
  <c r="S39"/>
  <c r="Q39"/>
  <c r="P39"/>
  <c r="O39"/>
  <c r="N39"/>
  <c r="M39"/>
  <c r="L39"/>
  <c r="K39"/>
  <c r="J39"/>
  <c r="I39"/>
  <c r="H39"/>
  <c r="G39"/>
  <c r="F39"/>
  <c r="E39"/>
  <c r="D39"/>
  <c r="A136" i="4"/>
  <c r="AB135"/>
  <c r="AA135"/>
  <c r="Z135"/>
  <c r="Y135"/>
  <c r="X135"/>
  <c r="W135"/>
  <c r="V135"/>
  <c r="U135"/>
  <c r="T135"/>
  <c r="S135"/>
  <c r="Q135"/>
  <c r="P135"/>
  <c r="O135"/>
  <c r="N135"/>
  <c r="M135"/>
  <c r="L135"/>
  <c r="K135"/>
  <c r="J135"/>
  <c r="I135"/>
  <c r="H135"/>
  <c r="G135"/>
  <c r="F135"/>
  <c r="E135"/>
  <c r="D135"/>
  <c r="A88"/>
  <c r="AB87"/>
  <c r="AA87"/>
  <c r="Z87"/>
  <c r="Y87"/>
  <c r="X87"/>
  <c r="W87"/>
  <c r="V87"/>
  <c r="U87"/>
  <c r="T87"/>
  <c r="S87"/>
  <c r="Q87"/>
  <c r="P87"/>
  <c r="O87"/>
  <c r="N87"/>
  <c r="M87"/>
  <c r="L87"/>
  <c r="K87"/>
  <c r="J87"/>
  <c r="I87"/>
  <c r="H87"/>
  <c r="G87"/>
  <c r="F87"/>
  <c r="E87"/>
  <c r="D87"/>
  <c r="A40"/>
  <c r="AB39"/>
  <c r="AA39"/>
  <c r="Z39"/>
  <c r="Y39"/>
  <c r="X39"/>
  <c r="W39"/>
  <c r="V39"/>
  <c r="U39"/>
  <c r="T39"/>
  <c r="S39"/>
  <c r="Q39"/>
  <c r="P39"/>
  <c r="O39"/>
  <c r="N39"/>
  <c r="M39"/>
  <c r="L39"/>
  <c r="K39"/>
  <c r="J39"/>
  <c r="I39"/>
  <c r="H39"/>
  <c r="G39"/>
  <c r="F39"/>
  <c r="E39"/>
  <c r="D39"/>
  <c r="A137" i="18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J136" s="1"/>
  <c r="H136"/>
  <c r="AI136" s="1"/>
  <c r="G136"/>
  <c r="AH136" s="1"/>
  <c r="F136"/>
  <c r="AG136" s="1"/>
  <c r="E136"/>
  <c r="AF136" s="1"/>
  <c r="D136"/>
  <c r="A89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AJ88" s="1"/>
  <c r="H88"/>
  <c r="AI88" s="1"/>
  <c r="G88"/>
  <c r="AH88" s="1"/>
  <c r="F88"/>
  <c r="AG88" s="1"/>
  <c r="E88"/>
  <c r="AF88" s="1"/>
  <c r="D88"/>
  <c r="A41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AJ40" s="1"/>
  <c r="H40"/>
  <c r="AI40" s="1"/>
  <c r="G40"/>
  <c r="AH40" s="1"/>
  <c r="F40"/>
  <c r="AG40" s="1"/>
  <c r="E40"/>
  <c r="AF40" s="1"/>
  <c r="D40"/>
  <c r="A137" i="1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O136" s="1"/>
  <c r="H136"/>
  <c r="AN136" s="1"/>
  <c r="G136"/>
  <c r="AM136" s="1"/>
  <c r="F136"/>
  <c r="AL136" s="1"/>
  <c r="E136"/>
  <c r="AK136" s="1"/>
  <c r="D136"/>
  <c r="A89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AO88" s="1"/>
  <c r="H88"/>
  <c r="AN88" s="1"/>
  <c r="G88"/>
  <c r="AM88" s="1"/>
  <c r="F88"/>
  <c r="AL88" s="1"/>
  <c r="E88"/>
  <c r="AK88" s="1"/>
  <c r="D88"/>
  <c r="A41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AO40" s="1"/>
  <c r="H40"/>
  <c r="AN40" s="1"/>
  <c r="G40"/>
  <c r="AM40" s="1"/>
  <c r="F40"/>
  <c r="AL40" s="1"/>
  <c r="E40"/>
  <c r="AK40" s="1"/>
  <c r="D40"/>
  <c r="A137" i="17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J136" s="1"/>
  <c r="H136"/>
  <c r="AI136" s="1"/>
  <c r="G136"/>
  <c r="AH136" s="1"/>
  <c r="F136"/>
  <c r="AG136" s="1"/>
  <c r="E136"/>
  <c r="AF136" s="1"/>
  <c r="D136"/>
  <c r="A89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AJ88" s="1"/>
  <c r="H88"/>
  <c r="AI88" s="1"/>
  <c r="G88"/>
  <c r="AH88" s="1"/>
  <c r="F88"/>
  <c r="AG88" s="1"/>
  <c r="E88"/>
  <c r="AF88" s="1"/>
  <c r="D88"/>
  <c r="A41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AJ40" s="1"/>
  <c r="H40"/>
  <c r="AI40" s="1"/>
  <c r="G40"/>
  <c r="AH40" s="1"/>
  <c r="F40"/>
  <c r="AG40" s="1"/>
  <c r="E40"/>
  <c r="AF40" s="1"/>
  <c r="D40"/>
  <c r="A137" i="10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O136" s="1"/>
  <c r="H136"/>
  <c r="AN136" s="1"/>
  <c r="G136"/>
  <c r="AM136" s="1"/>
  <c r="F136"/>
  <c r="AL136" s="1"/>
  <c r="E136"/>
  <c r="AK136" s="1"/>
  <c r="D136"/>
  <c r="A89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AO88" s="1"/>
  <c r="H88"/>
  <c r="AN88" s="1"/>
  <c r="G88"/>
  <c r="AM88" s="1"/>
  <c r="F88"/>
  <c r="AL88" s="1"/>
  <c r="E88"/>
  <c r="AK88" s="1"/>
  <c r="D88"/>
  <c r="A41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AO40" s="1"/>
  <c r="H40"/>
  <c r="AN40" s="1"/>
  <c r="G40"/>
  <c r="AM40" s="1"/>
  <c r="F40"/>
  <c r="AL40" s="1"/>
  <c r="E40"/>
  <c r="AK40" s="1"/>
  <c r="D40"/>
  <c r="A115" i="21"/>
  <c r="R114"/>
  <c r="A35"/>
  <c r="R34"/>
  <c r="A115" i="20"/>
  <c r="R114"/>
  <c r="A35"/>
  <c r="R34"/>
  <c r="E135" i="18"/>
  <c r="F135"/>
  <c r="G135"/>
  <c r="H135"/>
  <c r="I135"/>
  <c r="J135"/>
  <c r="K135"/>
  <c r="L135"/>
  <c r="M135"/>
  <c r="N135"/>
  <c r="O135"/>
  <c r="P135"/>
  <c r="Q135"/>
  <c r="R135"/>
  <c r="T135"/>
  <c r="U135"/>
  <c r="V135"/>
  <c r="W135"/>
  <c r="X135"/>
  <c r="Y135"/>
  <c r="Z135"/>
  <c r="AA135"/>
  <c r="AB135"/>
  <c r="AC135"/>
  <c r="E87"/>
  <c r="F87"/>
  <c r="G87"/>
  <c r="H87"/>
  <c r="I87"/>
  <c r="J87"/>
  <c r="K87"/>
  <c r="L87"/>
  <c r="M87"/>
  <c r="N87"/>
  <c r="O87"/>
  <c r="P87"/>
  <c r="Q87"/>
  <c r="R87"/>
  <c r="T87"/>
  <c r="U87"/>
  <c r="V87"/>
  <c r="W87"/>
  <c r="X87"/>
  <c r="Y87"/>
  <c r="Z87"/>
  <c r="AA87"/>
  <c r="AB87"/>
  <c r="AC87"/>
  <c r="E39"/>
  <c r="F39"/>
  <c r="G39"/>
  <c r="H39"/>
  <c r="I39"/>
  <c r="J39"/>
  <c r="K39"/>
  <c r="L39"/>
  <c r="M39"/>
  <c r="N39"/>
  <c r="O39"/>
  <c r="P39"/>
  <c r="Q39"/>
  <c r="R39"/>
  <c r="T39"/>
  <c r="U39"/>
  <c r="V39"/>
  <c r="W39"/>
  <c r="X39"/>
  <c r="Y39"/>
  <c r="Z39"/>
  <c r="AA39"/>
  <c r="AB39"/>
  <c r="AC39"/>
  <c r="E135" i="17"/>
  <c r="F135"/>
  <c r="G135"/>
  <c r="H135"/>
  <c r="I135"/>
  <c r="J135"/>
  <c r="K135"/>
  <c r="L135"/>
  <c r="M135"/>
  <c r="N135"/>
  <c r="O135"/>
  <c r="P135"/>
  <c r="Q135"/>
  <c r="R135"/>
  <c r="T135"/>
  <c r="U135"/>
  <c r="V135"/>
  <c r="W135"/>
  <c r="X135"/>
  <c r="Y135"/>
  <c r="Z135"/>
  <c r="AA135"/>
  <c r="AB135"/>
  <c r="AC135"/>
  <c r="E87"/>
  <c r="F87"/>
  <c r="G87"/>
  <c r="H87"/>
  <c r="I87"/>
  <c r="J87"/>
  <c r="K87"/>
  <c r="L87"/>
  <c r="M87"/>
  <c r="N87"/>
  <c r="O87"/>
  <c r="P87"/>
  <c r="Q87"/>
  <c r="R87"/>
  <c r="T87"/>
  <c r="U87"/>
  <c r="V87"/>
  <c r="W87"/>
  <c r="X87"/>
  <c r="Y87"/>
  <c r="Z87"/>
  <c r="AA87"/>
  <c r="AB87"/>
  <c r="AC87"/>
  <c r="E39"/>
  <c r="F39"/>
  <c r="G39"/>
  <c r="H39"/>
  <c r="I39"/>
  <c r="J39"/>
  <c r="K39"/>
  <c r="L39"/>
  <c r="M39"/>
  <c r="N39"/>
  <c r="O39"/>
  <c r="P39"/>
  <c r="Q39"/>
  <c r="R39"/>
  <c r="T39"/>
  <c r="U39"/>
  <c r="V39"/>
  <c r="W39"/>
  <c r="X39"/>
  <c r="Y39"/>
  <c r="Z39"/>
  <c r="AA39"/>
  <c r="AB39"/>
  <c r="AC39"/>
  <c r="A36" i="20" l="1"/>
  <c r="R35"/>
  <c r="A116"/>
  <c r="R115"/>
  <c r="A36" i="21"/>
  <c r="R35"/>
  <c r="A116"/>
  <c r="R115"/>
  <c r="A42" i="10"/>
  <c r="S41"/>
  <c r="D41"/>
  <c r="A90"/>
  <c r="S89"/>
  <c r="D89"/>
  <c r="A138"/>
  <c r="S137"/>
  <c r="D137"/>
  <c r="A42" i="17"/>
  <c r="S41"/>
  <c r="D41"/>
  <c r="A90"/>
  <c r="S89"/>
  <c r="D89"/>
  <c r="A138"/>
  <c r="S137"/>
  <c r="D137"/>
  <c r="A42" i="16"/>
  <c r="S41"/>
  <c r="D41"/>
  <c r="A90"/>
  <c r="S89"/>
  <c r="D89"/>
  <c r="A138"/>
  <c r="S137"/>
  <c r="D137"/>
  <c r="A42" i="18"/>
  <c r="S41"/>
  <c r="D41"/>
  <c r="A90"/>
  <c r="S89"/>
  <c r="D89"/>
  <c r="A138"/>
  <c r="S137"/>
  <c r="D137"/>
  <c r="A41" i="4"/>
  <c r="AB40"/>
  <c r="AC41" i="10" s="1"/>
  <c r="AA40" i="4"/>
  <c r="AB41" i="10" s="1"/>
  <c r="Z40" i="4"/>
  <c r="AA41" i="10" s="1"/>
  <c r="Y40" i="4"/>
  <c r="Z41" i="10" s="1"/>
  <c r="X40" i="4"/>
  <c r="Y41" i="10" s="1"/>
  <c r="W40" i="4"/>
  <c r="X41" i="10" s="1"/>
  <c r="V40" i="4"/>
  <c r="W41" i="10" s="1"/>
  <c r="U40" i="4"/>
  <c r="V41" i="10" s="1"/>
  <c r="T40" i="4"/>
  <c r="U41" i="10" s="1"/>
  <c r="S40" i="4"/>
  <c r="T41" i="10" s="1"/>
  <c r="Q40" i="4"/>
  <c r="R41" i="10" s="1"/>
  <c r="P40" i="4"/>
  <c r="Q41" i="10" s="1"/>
  <c r="O40" i="4"/>
  <c r="P41" i="10" s="1"/>
  <c r="N40" i="4"/>
  <c r="O41" i="10" s="1"/>
  <c r="M40" i="4"/>
  <c r="N41" i="10" s="1"/>
  <c r="L40" i="4"/>
  <c r="M41" i="10" s="1"/>
  <c r="K40" i="4"/>
  <c r="L41" i="10" s="1"/>
  <c r="J40" i="4"/>
  <c r="K41" i="10" s="1"/>
  <c r="I40" i="4"/>
  <c r="J41" i="10" s="1"/>
  <c r="H40" i="4"/>
  <c r="I41" i="10" s="1"/>
  <c r="AO41" s="1"/>
  <c r="G40" i="4"/>
  <c r="H41" i="10" s="1"/>
  <c r="AN41" s="1"/>
  <c r="F40" i="4"/>
  <c r="G41" i="10" s="1"/>
  <c r="AM41" s="1"/>
  <c r="E40" i="4"/>
  <c r="F41" i="10" s="1"/>
  <c r="AL41" s="1"/>
  <c r="D40" i="4"/>
  <c r="E41" i="10" s="1"/>
  <c r="AK41" s="1"/>
  <c r="A89" i="4"/>
  <c r="AB88"/>
  <c r="AC89" i="10" s="1"/>
  <c r="AA88" i="4"/>
  <c r="AB89" i="10" s="1"/>
  <c r="Z88" i="4"/>
  <c r="AA89" i="10" s="1"/>
  <c r="Y88" i="4"/>
  <c r="Z89" i="10" s="1"/>
  <c r="X88" i="4"/>
  <c r="Y89" i="10" s="1"/>
  <c r="W88" i="4"/>
  <c r="X89" i="10" s="1"/>
  <c r="V88" i="4"/>
  <c r="W89" i="10" s="1"/>
  <c r="U88" i="4"/>
  <c r="V89" i="10" s="1"/>
  <c r="T88" i="4"/>
  <c r="U89" i="10" s="1"/>
  <c r="S88" i="4"/>
  <c r="T89" i="10" s="1"/>
  <c r="Q88" i="4"/>
  <c r="R89" i="10" s="1"/>
  <c r="P88" i="4"/>
  <c r="Q89" i="10" s="1"/>
  <c r="O88" i="4"/>
  <c r="P89" i="10" s="1"/>
  <c r="N88" i="4"/>
  <c r="O89" i="10" s="1"/>
  <c r="M88" i="4"/>
  <c r="N89" i="10" s="1"/>
  <c r="L88" i="4"/>
  <c r="M89" i="10" s="1"/>
  <c r="K88" i="4"/>
  <c r="L89" i="10" s="1"/>
  <c r="J88" i="4"/>
  <c r="K89" i="10" s="1"/>
  <c r="I88" i="4"/>
  <c r="J89" i="10" s="1"/>
  <c r="H88" i="4"/>
  <c r="I89" i="10" s="1"/>
  <c r="AO89" s="1"/>
  <c r="G88" i="4"/>
  <c r="H89" i="10" s="1"/>
  <c r="AN89" s="1"/>
  <c r="F88" i="4"/>
  <c r="G89" i="10" s="1"/>
  <c r="AM89" s="1"/>
  <c r="E88" i="4"/>
  <c r="F89" i="10" s="1"/>
  <c r="AL89" s="1"/>
  <c r="D88" i="4"/>
  <c r="E89" i="10" s="1"/>
  <c r="AK89" s="1"/>
  <c r="A137" i="4"/>
  <c r="AB136"/>
  <c r="AC137" i="10" s="1"/>
  <c r="AA136" i="4"/>
  <c r="AB137" i="10" s="1"/>
  <c r="Z136" i="4"/>
  <c r="AA137" i="10" s="1"/>
  <c r="Y136" i="4"/>
  <c r="Z137" i="10" s="1"/>
  <c r="X136" i="4"/>
  <c r="Y137" i="10" s="1"/>
  <c r="W136" i="4"/>
  <c r="X137" i="10" s="1"/>
  <c r="V136" i="4"/>
  <c r="W137" i="10" s="1"/>
  <c r="U136" i="4"/>
  <c r="V137" i="10" s="1"/>
  <c r="T136" i="4"/>
  <c r="U137" i="10" s="1"/>
  <c r="S136" i="4"/>
  <c r="T137" i="10" s="1"/>
  <c r="Q136" i="4"/>
  <c r="R137" i="10" s="1"/>
  <c r="P136" i="4"/>
  <c r="Q137" i="10" s="1"/>
  <c r="O136" i="4"/>
  <c r="P137" i="10" s="1"/>
  <c r="N136" i="4"/>
  <c r="O137" i="10" s="1"/>
  <c r="M136" i="4"/>
  <c r="N137" i="10" s="1"/>
  <c r="L136" i="4"/>
  <c r="M137" i="10" s="1"/>
  <c r="K136" i="4"/>
  <c r="L137" i="10" s="1"/>
  <c r="J136" i="4"/>
  <c r="K137" i="10" s="1"/>
  <c r="I136" i="4"/>
  <c r="J137" i="10" s="1"/>
  <c r="H136" i="4"/>
  <c r="I137" i="10" s="1"/>
  <c r="AO137" s="1"/>
  <c r="G136" i="4"/>
  <c r="H137" i="10" s="1"/>
  <c r="AN137" s="1"/>
  <c r="F136" i="4"/>
  <c r="G137" i="10" s="1"/>
  <c r="AM137" s="1"/>
  <c r="E136" i="4"/>
  <c r="F137" i="10" s="1"/>
  <c r="AL137" s="1"/>
  <c r="D136" i="4"/>
  <c r="E137" i="10" s="1"/>
  <c r="AK137" s="1"/>
  <c r="A41" i="7"/>
  <c r="AB40"/>
  <c r="AC41" i="16" s="1"/>
  <c r="AA40" i="7"/>
  <c r="AB41" i="16" s="1"/>
  <c r="Z40" i="7"/>
  <c r="AA41" i="16" s="1"/>
  <c r="Y40" i="7"/>
  <c r="Z41" i="16" s="1"/>
  <c r="X40" i="7"/>
  <c r="Y41" i="16" s="1"/>
  <c r="W40" i="7"/>
  <c r="X41" i="16" s="1"/>
  <c r="V40" i="7"/>
  <c r="W41" i="16" s="1"/>
  <c r="U40" i="7"/>
  <c r="V41" i="16" s="1"/>
  <c r="T40" i="7"/>
  <c r="U41" i="16" s="1"/>
  <c r="S40" i="7"/>
  <c r="T41" i="16" s="1"/>
  <c r="Q40" i="7"/>
  <c r="R41" i="16" s="1"/>
  <c r="P40" i="7"/>
  <c r="Q41" i="16" s="1"/>
  <c r="O40" i="7"/>
  <c r="P41" i="16" s="1"/>
  <c r="N40" i="7"/>
  <c r="O41" i="16" s="1"/>
  <c r="M40" i="7"/>
  <c r="N41" i="16" s="1"/>
  <c r="L40" i="7"/>
  <c r="M41" i="16" s="1"/>
  <c r="K40" i="7"/>
  <c r="L41" i="16" s="1"/>
  <c r="J40" i="7"/>
  <c r="K41" i="16" s="1"/>
  <c r="I40" i="7"/>
  <c r="J41" i="16" s="1"/>
  <c r="H40" i="7"/>
  <c r="I41" i="16" s="1"/>
  <c r="AO41" s="1"/>
  <c r="G40" i="7"/>
  <c r="H41" i="16" s="1"/>
  <c r="AN41" s="1"/>
  <c r="F40" i="7"/>
  <c r="G41" i="16" s="1"/>
  <c r="AM41" s="1"/>
  <c r="E40" i="7"/>
  <c r="F41" i="16" s="1"/>
  <c r="AL41" s="1"/>
  <c r="D40" i="7"/>
  <c r="E41" i="16" s="1"/>
  <c r="AK41" s="1"/>
  <c r="A89" i="7"/>
  <c r="AB88"/>
  <c r="AC89" i="16" s="1"/>
  <c r="AA88" i="7"/>
  <c r="AB89" i="16" s="1"/>
  <c r="Z88" i="7"/>
  <c r="AA89" i="16" s="1"/>
  <c r="Y88" i="7"/>
  <c r="Z89" i="16" s="1"/>
  <c r="X88" i="7"/>
  <c r="Y89" i="16" s="1"/>
  <c r="W88" i="7"/>
  <c r="X89" i="16" s="1"/>
  <c r="V88" i="7"/>
  <c r="W89" i="16" s="1"/>
  <c r="U88" i="7"/>
  <c r="V89" i="16" s="1"/>
  <c r="T88" i="7"/>
  <c r="U89" i="16" s="1"/>
  <c r="S88" i="7"/>
  <c r="T89" i="16" s="1"/>
  <c r="Q88" i="7"/>
  <c r="R89" i="16" s="1"/>
  <c r="P88" i="7"/>
  <c r="Q89" i="16" s="1"/>
  <c r="O88" i="7"/>
  <c r="P89" i="16" s="1"/>
  <c r="N88" i="7"/>
  <c r="O89" i="16" s="1"/>
  <c r="M88" i="7"/>
  <c r="N89" i="16" s="1"/>
  <c r="L88" i="7"/>
  <c r="M89" i="16" s="1"/>
  <c r="K88" i="7"/>
  <c r="L89" i="16" s="1"/>
  <c r="J88" i="7"/>
  <c r="K89" i="16" s="1"/>
  <c r="I88" i="7"/>
  <c r="J89" i="16" s="1"/>
  <c r="H88" i="7"/>
  <c r="I89" i="16" s="1"/>
  <c r="AO89" s="1"/>
  <c r="G88" i="7"/>
  <c r="H89" i="16" s="1"/>
  <c r="AN89" s="1"/>
  <c r="F88" i="7"/>
  <c r="G89" i="16" s="1"/>
  <c r="AM89" s="1"/>
  <c r="E88" i="7"/>
  <c r="F89" i="16" s="1"/>
  <c r="AL89" s="1"/>
  <c r="D88" i="7"/>
  <c r="E89" i="16" s="1"/>
  <c r="AK89" s="1"/>
  <c r="A137" i="7"/>
  <c r="AB136"/>
  <c r="AC137" i="16" s="1"/>
  <c r="AA136" i="7"/>
  <c r="AB137" i="16" s="1"/>
  <c r="Z136" i="7"/>
  <c r="AA137" i="16" s="1"/>
  <c r="Y136" i="7"/>
  <c r="Z137" i="16" s="1"/>
  <c r="X136" i="7"/>
  <c r="Y137" i="16" s="1"/>
  <c r="W136" i="7"/>
  <c r="X137" i="16" s="1"/>
  <c r="V136" i="7"/>
  <c r="W137" i="16" s="1"/>
  <c r="U136" i="7"/>
  <c r="V137" i="16" s="1"/>
  <c r="T136" i="7"/>
  <c r="U137" i="16" s="1"/>
  <c r="S136" i="7"/>
  <c r="T137" i="16" s="1"/>
  <c r="Q136" i="7"/>
  <c r="R137" i="16" s="1"/>
  <c r="P136" i="7"/>
  <c r="Q137" i="16" s="1"/>
  <c r="O136" i="7"/>
  <c r="P137" i="16" s="1"/>
  <c r="N136" i="7"/>
  <c r="O137" i="16" s="1"/>
  <c r="M136" i="7"/>
  <c r="N137" i="16" s="1"/>
  <c r="L136" i="7"/>
  <c r="M137" i="16" s="1"/>
  <c r="K136" i="7"/>
  <c r="L137" i="16" s="1"/>
  <c r="J136" i="7"/>
  <c r="K137" i="16" s="1"/>
  <c r="I136" i="7"/>
  <c r="J137" i="16" s="1"/>
  <c r="H136" i="7"/>
  <c r="I137" i="16" s="1"/>
  <c r="AO137" s="1"/>
  <c r="G136" i="7"/>
  <c r="H137" i="16" s="1"/>
  <c r="AN137" s="1"/>
  <c r="F136" i="7"/>
  <c r="G137" i="16" s="1"/>
  <c r="AM137" s="1"/>
  <c r="E136" i="7"/>
  <c r="F137" i="16" s="1"/>
  <c r="AL137" s="1"/>
  <c r="D136" i="7"/>
  <c r="E137" i="16" s="1"/>
  <c r="AK137" s="1"/>
  <c r="AJ39" i="17"/>
  <c r="AI39"/>
  <c r="AH39"/>
  <c r="AG39"/>
  <c r="AF39"/>
  <c r="AJ87"/>
  <c r="AI87"/>
  <c r="AH87"/>
  <c r="AG87"/>
  <c r="AF87"/>
  <c r="AJ135"/>
  <c r="AI135"/>
  <c r="AH135"/>
  <c r="AG135"/>
  <c r="AF135"/>
  <c r="AJ39" i="18"/>
  <c r="AI39"/>
  <c r="AH39"/>
  <c r="AG39"/>
  <c r="AF39"/>
  <c r="AJ87"/>
  <c r="AI87"/>
  <c r="AH87"/>
  <c r="AG87"/>
  <c r="AF87"/>
  <c r="AJ135"/>
  <c r="AI135"/>
  <c r="AH135"/>
  <c r="AG135"/>
  <c r="AF135"/>
  <c r="A138" i="7" l="1"/>
  <c r="AB137"/>
  <c r="AA137"/>
  <c r="Z137"/>
  <c r="Y137"/>
  <c r="X137"/>
  <c r="W137"/>
  <c r="V137"/>
  <c r="U137"/>
  <c r="T137"/>
  <c r="S137"/>
  <c r="Q137"/>
  <c r="P137"/>
  <c r="O137"/>
  <c r="N137"/>
  <c r="M137"/>
  <c r="L137"/>
  <c r="K137"/>
  <c r="J137"/>
  <c r="I137"/>
  <c r="H137"/>
  <c r="G137"/>
  <c r="F137"/>
  <c r="E137"/>
  <c r="D137"/>
  <c r="A90"/>
  <c r="AB89"/>
  <c r="AA89"/>
  <c r="Z89"/>
  <c r="Y89"/>
  <c r="X89"/>
  <c r="W89"/>
  <c r="V89"/>
  <c r="U89"/>
  <c r="T89"/>
  <c r="S89"/>
  <c r="Q89"/>
  <c r="P89"/>
  <c r="O89"/>
  <c r="N89"/>
  <c r="M89"/>
  <c r="L89"/>
  <c r="K89"/>
  <c r="J89"/>
  <c r="I89"/>
  <c r="H89"/>
  <c r="G89"/>
  <c r="F89"/>
  <c r="E89"/>
  <c r="D89"/>
  <c r="A42"/>
  <c r="AB41"/>
  <c r="AA41"/>
  <c r="Z41"/>
  <c r="Y41"/>
  <c r="X41"/>
  <c r="W41"/>
  <c r="V41"/>
  <c r="U41"/>
  <c r="T41"/>
  <c r="S41"/>
  <c r="Q41"/>
  <c r="P41"/>
  <c r="O41"/>
  <c r="N41"/>
  <c r="M41"/>
  <c r="L41"/>
  <c r="K41"/>
  <c r="J41"/>
  <c r="I41"/>
  <c r="H41"/>
  <c r="G41"/>
  <c r="F41"/>
  <c r="E41"/>
  <c r="D41"/>
  <c r="A138" i="4"/>
  <c r="AB137"/>
  <c r="AA137"/>
  <c r="Z137"/>
  <c r="Y137"/>
  <c r="X137"/>
  <c r="W137"/>
  <c r="V137"/>
  <c r="U137"/>
  <c r="T137"/>
  <c r="S137"/>
  <c r="Q137"/>
  <c r="P137"/>
  <c r="O137"/>
  <c r="N137"/>
  <c r="M137"/>
  <c r="L137"/>
  <c r="K137"/>
  <c r="J137"/>
  <c r="I137"/>
  <c r="H137"/>
  <c r="G137"/>
  <c r="F137"/>
  <c r="E137"/>
  <c r="D137"/>
  <c r="A90"/>
  <c r="AB89"/>
  <c r="AA89"/>
  <c r="Z89"/>
  <c r="Y89"/>
  <c r="X89"/>
  <c r="W89"/>
  <c r="V89"/>
  <c r="U89"/>
  <c r="T89"/>
  <c r="S89"/>
  <c r="Q89"/>
  <c r="P89"/>
  <c r="O89"/>
  <c r="N89"/>
  <c r="M89"/>
  <c r="L89"/>
  <c r="K89"/>
  <c r="J89"/>
  <c r="I89"/>
  <c r="H89"/>
  <c r="G89"/>
  <c r="F89"/>
  <c r="E89"/>
  <c r="D89"/>
  <c r="A42"/>
  <c r="AB41"/>
  <c r="AA41"/>
  <c r="Z41"/>
  <c r="Y41"/>
  <c r="X41"/>
  <c r="W41"/>
  <c r="V41"/>
  <c r="U41"/>
  <c r="T41"/>
  <c r="S41"/>
  <c r="Q41"/>
  <c r="P41"/>
  <c r="O41"/>
  <c r="N41"/>
  <c r="M41"/>
  <c r="L41"/>
  <c r="K41"/>
  <c r="J41"/>
  <c r="I41"/>
  <c r="H41"/>
  <c r="G41"/>
  <c r="F41"/>
  <c r="E41"/>
  <c r="D41"/>
  <c r="A139" i="1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AJ138" s="1"/>
  <c r="H138"/>
  <c r="AI138" s="1"/>
  <c r="G138"/>
  <c r="AH138" s="1"/>
  <c r="F138"/>
  <c r="AG138" s="1"/>
  <c r="E138"/>
  <c r="AF138" s="1"/>
  <c r="D138"/>
  <c r="A91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AJ90" s="1"/>
  <c r="H90"/>
  <c r="AI90" s="1"/>
  <c r="G90"/>
  <c r="AH90" s="1"/>
  <c r="F90"/>
  <c r="AG90" s="1"/>
  <c r="E90"/>
  <c r="AF90" s="1"/>
  <c r="D90"/>
  <c r="A43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AJ42" s="1"/>
  <c r="H42"/>
  <c r="AI42" s="1"/>
  <c r="G42"/>
  <c r="AH42" s="1"/>
  <c r="F42"/>
  <c r="AG42" s="1"/>
  <c r="E42"/>
  <c r="AF42" s="1"/>
  <c r="D42"/>
  <c r="A139" i="16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AO138" s="1"/>
  <c r="H138"/>
  <c r="AN138" s="1"/>
  <c r="G138"/>
  <c r="AM138" s="1"/>
  <c r="F138"/>
  <c r="AL138" s="1"/>
  <c r="E138"/>
  <c r="AK138" s="1"/>
  <c r="D138"/>
  <c r="A91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AO90" s="1"/>
  <c r="H90"/>
  <c r="AN90" s="1"/>
  <c r="G90"/>
  <c r="AM90" s="1"/>
  <c r="F90"/>
  <c r="AL90" s="1"/>
  <c r="E90"/>
  <c r="AK90" s="1"/>
  <c r="D90"/>
  <c r="A43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AO42" s="1"/>
  <c r="H42"/>
  <c r="AN42" s="1"/>
  <c r="G42"/>
  <c r="AM42" s="1"/>
  <c r="F42"/>
  <c r="AL42" s="1"/>
  <c r="E42"/>
  <c r="AK42" s="1"/>
  <c r="D42"/>
  <c r="A139" i="17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AJ138" s="1"/>
  <c r="H138"/>
  <c r="AI138" s="1"/>
  <c r="G138"/>
  <c r="AH138" s="1"/>
  <c r="F138"/>
  <c r="AG138" s="1"/>
  <c r="E138"/>
  <c r="AF138" s="1"/>
  <c r="D138"/>
  <c r="A91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AJ90" s="1"/>
  <c r="H90"/>
  <c r="AI90" s="1"/>
  <c r="G90"/>
  <c r="AH90" s="1"/>
  <c r="F90"/>
  <c r="AG90" s="1"/>
  <c r="E90"/>
  <c r="AF90" s="1"/>
  <c r="D90"/>
  <c r="A43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AJ42" s="1"/>
  <c r="H42"/>
  <c r="AI42" s="1"/>
  <c r="G42"/>
  <c r="AH42" s="1"/>
  <c r="F42"/>
  <c r="AG42" s="1"/>
  <c r="E42"/>
  <c r="AF42" s="1"/>
  <c r="D42"/>
  <c r="A139" i="10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AO138" s="1"/>
  <c r="H138"/>
  <c r="AN138" s="1"/>
  <c r="G138"/>
  <c r="AM138" s="1"/>
  <c r="F138"/>
  <c r="AL138" s="1"/>
  <c r="E138"/>
  <c r="AK138" s="1"/>
  <c r="D138"/>
  <c r="A91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AO90" s="1"/>
  <c r="H90"/>
  <c r="AN90" s="1"/>
  <c r="G90"/>
  <c r="AM90" s="1"/>
  <c r="F90"/>
  <c r="AL90" s="1"/>
  <c r="E90"/>
  <c r="AK90" s="1"/>
  <c r="D90"/>
  <c r="A43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AO42" s="1"/>
  <c r="H42"/>
  <c r="AN42" s="1"/>
  <c r="G42"/>
  <c r="AM42" s="1"/>
  <c r="F42"/>
  <c r="AL42" s="1"/>
  <c r="E42"/>
  <c r="AK42" s="1"/>
  <c r="D42"/>
  <c r="A117" i="21"/>
  <c r="R116"/>
  <c r="A37"/>
  <c r="R36"/>
  <c r="A117" i="20"/>
  <c r="R116"/>
  <c r="A37"/>
  <c r="R36"/>
  <c r="E137" i="18"/>
  <c r="F137"/>
  <c r="G137"/>
  <c r="H137"/>
  <c r="I137"/>
  <c r="J137"/>
  <c r="K137"/>
  <c r="L137"/>
  <c r="M137"/>
  <c r="N137"/>
  <c r="O137"/>
  <c r="P137"/>
  <c r="Q137"/>
  <c r="R137"/>
  <c r="T137"/>
  <c r="U137"/>
  <c r="V137"/>
  <c r="W137"/>
  <c r="X137"/>
  <c r="Y137"/>
  <c r="Z137"/>
  <c r="AA137"/>
  <c r="AB137"/>
  <c r="AC137"/>
  <c r="E89"/>
  <c r="F89"/>
  <c r="G89"/>
  <c r="H89"/>
  <c r="I89"/>
  <c r="J89"/>
  <c r="K89"/>
  <c r="L89"/>
  <c r="M89"/>
  <c r="N89"/>
  <c r="O89"/>
  <c r="P89"/>
  <c r="Q89"/>
  <c r="R89"/>
  <c r="T89"/>
  <c r="U89"/>
  <c r="V89"/>
  <c r="W89"/>
  <c r="X89"/>
  <c r="Y89"/>
  <c r="Z89"/>
  <c r="AA89"/>
  <c r="AB89"/>
  <c r="AC89"/>
  <c r="E41"/>
  <c r="F41"/>
  <c r="G41"/>
  <c r="H41"/>
  <c r="I41"/>
  <c r="J41"/>
  <c r="K41"/>
  <c r="L41"/>
  <c r="M41"/>
  <c r="N41"/>
  <c r="O41"/>
  <c r="P41"/>
  <c r="Q41"/>
  <c r="R41"/>
  <c r="T41"/>
  <c r="U41"/>
  <c r="V41"/>
  <c r="W41"/>
  <c r="X41"/>
  <c r="Y41"/>
  <c r="Z41"/>
  <c r="AA41"/>
  <c r="AB41"/>
  <c r="AC41"/>
  <c r="E137" i="17"/>
  <c r="F137"/>
  <c r="G137"/>
  <c r="H137"/>
  <c r="I137"/>
  <c r="J137"/>
  <c r="K137"/>
  <c r="L137"/>
  <c r="M137"/>
  <c r="N137"/>
  <c r="O137"/>
  <c r="P137"/>
  <c r="Q137"/>
  <c r="R137"/>
  <c r="T137"/>
  <c r="U137"/>
  <c r="V137"/>
  <c r="W137"/>
  <c r="X137"/>
  <c r="Y137"/>
  <c r="Z137"/>
  <c r="AA137"/>
  <c r="AB137"/>
  <c r="AC137"/>
  <c r="E89"/>
  <c r="F89"/>
  <c r="G89"/>
  <c r="H89"/>
  <c r="I89"/>
  <c r="J89"/>
  <c r="K89"/>
  <c r="L89"/>
  <c r="M89"/>
  <c r="N89"/>
  <c r="O89"/>
  <c r="P89"/>
  <c r="Q89"/>
  <c r="R89"/>
  <c r="T89"/>
  <c r="U89"/>
  <c r="V89"/>
  <c r="W89"/>
  <c r="X89"/>
  <c r="Y89"/>
  <c r="Z89"/>
  <c r="AA89"/>
  <c r="AB89"/>
  <c r="AC89"/>
  <c r="E41"/>
  <c r="F41"/>
  <c r="G41"/>
  <c r="H41"/>
  <c r="I41"/>
  <c r="J41"/>
  <c r="K41"/>
  <c r="L41"/>
  <c r="M41"/>
  <c r="N41"/>
  <c r="O41"/>
  <c r="P41"/>
  <c r="Q41"/>
  <c r="R41"/>
  <c r="T41"/>
  <c r="U41"/>
  <c r="V41"/>
  <c r="W41"/>
  <c r="X41"/>
  <c r="Y41"/>
  <c r="Z41"/>
  <c r="AA41"/>
  <c r="AB41"/>
  <c r="AC41"/>
  <c r="A38" i="20" l="1"/>
  <c r="R37"/>
  <c r="A118"/>
  <c r="R117"/>
  <c r="A38" i="21"/>
  <c r="R37"/>
  <c r="A118"/>
  <c r="R117"/>
  <c r="A44" i="10"/>
  <c r="S43"/>
  <c r="D43"/>
  <c r="A92"/>
  <c r="S91"/>
  <c r="D91"/>
  <c r="A140"/>
  <c r="S139"/>
  <c r="D139"/>
  <c r="A44" i="17"/>
  <c r="S43"/>
  <c r="D43"/>
  <c r="A92"/>
  <c r="S91"/>
  <c r="D91"/>
  <c r="A140"/>
  <c r="S139"/>
  <c r="D139"/>
  <c r="A44" i="16"/>
  <c r="S43"/>
  <c r="D43"/>
  <c r="A92"/>
  <c r="S91"/>
  <c r="D91"/>
  <c r="A140"/>
  <c r="S139"/>
  <c r="D139"/>
  <c r="A44" i="18"/>
  <c r="S43"/>
  <c r="D43"/>
  <c r="A92"/>
  <c r="S91"/>
  <c r="D91"/>
  <c r="A140"/>
  <c r="S139"/>
  <c r="D139"/>
  <c r="A43" i="4"/>
  <c r="AB42"/>
  <c r="AC43" i="10" s="1"/>
  <c r="AA42" i="4"/>
  <c r="AB43" i="10" s="1"/>
  <c r="Z42" i="4"/>
  <c r="AA43" i="10" s="1"/>
  <c r="Y42" i="4"/>
  <c r="Z43" i="10" s="1"/>
  <c r="X42" i="4"/>
  <c r="Y43" i="10" s="1"/>
  <c r="W42" i="4"/>
  <c r="X43" i="10" s="1"/>
  <c r="V42" i="4"/>
  <c r="W43" i="10" s="1"/>
  <c r="U42" i="4"/>
  <c r="V43" i="10" s="1"/>
  <c r="T42" i="4"/>
  <c r="U43" i="10" s="1"/>
  <c r="S42" i="4"/>
  <c r="T43" i="10" s="1"/>
  <c r="Q42" i="4"/>
  <c r="R43" i="10" s="1"/>
  <c r="P42" i="4"/>
  <c r="Q43" i="10" s="1"/>
  <c r="O42" i="4"/>
  <c r="P43" i="10" s="1"/>
  <c r="N42" i="4"/>
  <c r="O43" i="10" s="1"/>
  <c r="M42" i="4"/>
  <c r="N43" i="10" s="1"/>
  <c r="L42" i="4"/>
  <c r="M43" i="10" s="1"/>
  <c r="K42" i="4"/>
  <c r="L43" i="10" s="1"/>
  <c r="J42" i="4"/>
  <c r="K43" i="10" s="1"/>
  <c r="I42" i="4"/>
  <c r="J43" i="10" s="1"/>
  <c r="H42" i="4"/>
  <c r="I43" i="10" s="1"/>
  <c r="AO43" s="1"/>
  <c r="G42" i="4"/>
  <c r="H43" i="10" s="1"/>
  <c r="AN43" s="1"/>
  <c r="F42" i="4"/>
  <c r="G43" i="10" s="1"/>
  <c r="AM43" s="1"/>
  <c r="E42" i="4"/>
  <c r="F43" i="10" s="1"/>
  <c r="AL43" s="1"/>
  <c r="D42" i="4"/>
  <c r="E43" i="10" s="1"/>
  <c r="AK43" s="1"/>
  <c r="A91" i="4"/>
  <c r="AB90"/>
  <c r="AC91" i="10" s="1"/>
  <c r="AA90" i="4"/>
  <c r="AB91" i="10" s="1"/>
  <c r="Z90" i="4"/>
  <c r="AA91" i="10" s="1"/>
  <c r="Y90" i="4"/>
  <c r="Z91" i="10" s="1"/>
  <c r="X90" i="4"/>
  <c r="Y91" i="10" s="1"/>
  <c r="W90" i="4"/>
  <c r="X91" i="10" s="1"/>
  <c r="V90" i="4"/>
  <c r="W91" i="10" s="1"/>
  <c r="U90" i="4"/>
  <c r="V91" i="10" s="1"/>
  <c r="T90" i="4"/>
  <c r="U91" i="10" s="1"/>
  <c r="S90" i="4"/>
  <c r="T91" i="10" s="1"/>
  <c r="Q90" i="4"/>
  <c r="R91" i="10" s="1"/>
  <c r="P90" i="4"/>
  <c r="Q91" i="10" s="1"/>
  <c r="O90" i="4"/>
  <c r="P91" i="10" s="1"/>
  <c r="N90" i="4"/>
  <c r="O91" i="10" s="1"/>
  <c r="M90" i="4"/>
  <c r="N91" i="10" s="1"/>
  <c r="L90" i="4"/>
  <c r="M91" i="10" s="1"/>
  <c r="K90" i="4"/>
  <c r="L91" i="10" s="1"/>
  <c r="J90" i="4"/>
  <c r="K91" i="10" s="1"/>
  <c r="I90" i="4"/>
  <c r="J91" i="10" s="1"/>
  <c r="H90" i="4"/>
  <c r="I91" i="10" s="1"/>
  <c r="AO91" s="1"/>
  <c r="G90" i="4"/>
  <c r="H91" i="10" s="1"/>
  <c r="AN91" s="1"/>
  <c r="F90" i="4"/>
  <c r="G91" i="10" s="1"/>
  <c r="AM91" s="1"/>
  <c r="E90" i="4"/>
  <c r="F91" i="10" s="1"/>
  <c r="AL91" s="1"/>
  <c r="D90" i="4"/>
  <c r="E91" i="10" s="1"/>
  <c r="AK91" s="1"/>
  <c r="A139" i="4"/>
  <c r="AB138"/>
  <c r="AC139" i="10" s="1"/>
  <c r="AA138" i="4"/>
  <c r="AB139" i="10" s="1"/>
  <c r="Z138" i="4"/>
  <c r="AA139" i="10" s="1"/>
  <c r="Y138" i="4"/>
  <c r="Z139" i="10" s="1"/>
  <c r="X138" i="4"/>
  <c r="Y139" i="10" s="1"/>
  <c r="W138" i="4"/>
  <c r="X139" i="10" s="1"/>
  <c r="V138" i="4"/>
  <c r="W139" i="10" s="1"/>
  <c r="U138" i="4"/>
  <c r="V139" i="10" s="1"/>
  <c r="T138" i="4"/>
  <c r="U139" i="10" s="1"/>
  <c r="S138" i="4"/>
  <c r="T139" i="10" s="1"/>
  <c r="Q138" i="4"/>
  <c r="R139" i="10" s="1"/>
  <c r="P138" i="4"/>
  <c r="Q139" i="10" s="1"/>
  <c r="O138" i="4"/>
  <c r="P139" i="10" s="1"/>
  <c r="N138" i="4"/>
  <c r="O139" i="10" s="1"/>
  <c r="M138" i="4"/>
  <c r="N139" i="10" s="1"/>
  <c r="L138" i="4"/>
  <c r="M139" i="10" s="1"/>
  <c r="K138" i="4"/>
  <c r="L139" i="10" s="1"/>
  <c r="J138" i="4"/>
  <c r="K139" i="10" s="1"/>
  <c r="I138" i="4"/>
  <c r="J139" i="10" s="1"/>
  <c r="H138" i="4"/>
  <c r="I139" i="10" s="1"/>
  <c r="AO139" s="1"/>
  <c r="G138" i="4"/>
  <c r="H139" i="10" s="1"/>
  <c r="AN139" s="1"/>
  <c r="F138" i="4"/>
  <c r="G139" i="10" s="1"/>
  <c r="AM139" s="1"/>
  <c r="E138" i="4"/>
  <c r="F139" i="10" s="1"/>
  <c r="AL139" s="1"/>
  <c r="D138" i="4"/>
  <c r="E139" i="10" s="1"/>
  <c r="AK139" s="1"/>
  <c r="A43" i="7"/>
  <c r="AB42"/>
  <c r="AC43" i="16" s="1"/>
  <c r="AA42" i="7"/>
  <c r="AB43" i="16" s="1"/>
  <c r="Z42" i="7"/>
  <c r="AA43" i="16" s="1"/>
  <c r="Y42" i="7"/>
  <c r="Z43" i="16" s="1"/>
  <c r="X42" i="7"/>
  <c r="Y43" i="16" s="1"/>
  <c r="W42" i="7"/>
  <c r="X43" i="16" s="1"/>
  <c r="V42" i="7"/>
  <c r="W43" i="16" s="1"/>
  <c r="U42" i="7"/>
  <c r="V43" i="16" s="1"/>
  <c r="T42" i="7"/>
  <c r="U43" i="16" s="1"/>
  <c r="S42" i="7"/>
  <c r="T43" i="16" s="1"/>
  <c r="Q42" i="7"/>
  <c r="R43" i="16" s="1"/>
  <c r="P42" i="7"/>
  <c r="Q43" i="16" s="1"/>
  <c r="O42" i="7"/>
  <c r="P43" i="16" s="1"/>
  <c r="N42" i="7"/>
  <c r="O43" i="16" s="1"/>
  <c r="M42" i="7"/>
  <c r="N43" i="16" s="1"/>
  <c r="L42" i="7"/>
  <c r="M43" i="16" s="1"/>
  <c r="K42" i="7"/>
  <c r="L43" i="16" s="1"/>
  <c r="J42" i="7"/>
  <c r="K43" i="16" s="1"/>
  <c r="I42" i="7"/>
  <c r="J43" i="16" s="1"/>
  <c r="H42" i="7"/>
  <c r="I43" i="16" s="1"/>
  <c r="AO43" s="1"/>
  <c r="G42" i="7"/>
  <c r="H43" i="16" s="1"/>
  <c r="AN43" s="1"/>
  <c r="F42" i="7"/>
  <c r="G43" i="16" s="1"/>
  <c r="AM43" s="1"/>
  <c r="E42" i="7"/>
  <c r="F43" i="16" s="1"/>
  <c r="AL43" s="1"/>
  <c r="D42" i="7"/>
  <c r="E43" i="16" s="1"/>
  <c r="AK43" s="1"/>
  <c r="A91" i="7"/>
  <c r="AB90"/>
  <c r="AC91" i="16" s="1"/>
  <c r="AA90" i="7"/>
  <c r="AB91" i="16" s="1"/>
  <c r="Z90" i="7"/>
  <c r="AA91" i="16" s="1"/>
  <c r="Y90" i="7"/>
  <c r="Z91" i="16" s="1"/>
  <c r="X90" i="7"/>
  <c r="Y91" i="16" s="1"/>
  <c r="W90" i="7"/>
  <c r="X91" i="16" s="1"/>
  <c r="V90" i="7"/>
  <c r="W91" i="16" s="1"/>
  <c r="U90" i="7"/>
  <c r="V91" i="16" s="1"/>
  <c r="T90" i="7"/>
  <c r="U91" i="16" s="1"/>
  <c r="S90" i="7"/>
  <c r="T91" i="16" s="1"/>
  <c r="Q90" i="7"/>
  <c r="R91" i="16" s="1"/>
  <c r="P90" i="7"/>
  <c r="Q91" i="16" s="1"/>
  <c r="O90" i="7"/>
  <c r="P91" i="16" s="1"/>
  <c r="N90" i="7"/>
  <c r="O91" i="16" s="1"/>
  <c r="M90" i="7"/>
  <c r="N91" i="16" s="1"/>
  <c r="L90" i="7"/>
  <c r="M91" i="16" s="1"/>
  <c r="K90" i="7"/>
  <c r="L91" i="16" s="1"/>
  <c r="J90" i="7"/>
  <c r="K91" i="16" s="1"/>
  <c r="I90" i="7"/>
  <c r="J91" i="16" s="1"/>
  <c r="H90" i="7"/>
  <c r="I91" i="16" s="1"/>
  <c r="AO91" s="1"/>
  <c r="G90" i="7"/>
  <c r="H91" i="16" s="1"/>
  <c r="AN91" s="1"/>
  <c r="F90" i="7"/>
  <c r="G91" i="16" s="1"/>
  <c r="AM91" s="1"/>
  <c r="E90" i="7"/>
  <c r="F91" i="16" s="1"/>
  <c r="AL91" s="1"/>
  <c r="D90" i="7"/>
  <c r="E91" i="16" s="1"/>
  <c r="AK91" s="1"/>
  <c r="A139" i="7"/>
  <c r="AB138"/>
  <c r="AC139" i="16" s="1"/>
  <c r="AA138" i="7"/>
  <c r="AB139" i="16" s="1"/>
  <c r="Z138" i="7"/>
  <c r="AA139" i="16" s="1"/>
  <c r="Y138" i="7"/>
  <c r="Z139" i="16" s="1"/>
  <c r="X138" i="7"/>
  <c r="Y139" i="16" s="1"/>
  <c r="W138" i="7"/>
  <c r="X139" i="16" s="1"/>
  <c r="V138" i="7"/>
  <c r="W139" i="16" s="1"/>
  <c r="U138" i="7"/>
  <c r="V139" i="16" s="1"/>
  <c r="T138" i="7"/>
  <c r="U139" i="16" s="1"/>
  <c r="S138" i="7"/>
  <c r="T139" i="16" s="1"/>
  <c r="Q138" i="7"/>
  <c r="R139" i="16" s="1"/>
  <c r="P138" i="7"/>
  <c r="Q139" i="16" s="1"/>
  <c r="O138" i="7"/>
  <c r="P139" i="16" s="1"/>
  <c r="N138" i="7"/>
  <c r="O139" i="16" s="1"/>
  <c r="M138" i="7"/>
  <c r="N139" i="16" s="1"/>
  <c r="L138" i="7"/>
  <c r="M139" i="16" s="1"/>
  <c r="K138" i="7"/>
  <c r="L139" i="16" s="1"/>
  <c r="J138" i="7"/>
  <c r="K139" i="16" s="1"/>
  <c r="I138" i="7"/>
  <c r="J139" i="16" s="1"/>
  <c r="H138" i="7"/>
  <c r="I139" i="16" s="1"/>
  <c r="AO139" s="1"/>
  <c r="G138" i="7"/>
  <c r="H139" i="16" s="1"/>
  <c r="AN139" s="1"/>
  <c r="F138" i="7"/>
  <c r="G139" i="16" s="1"/>
  <c r="AM139" s="1"/>
  <c r="E138" i="7"/>
  <c r="F139" i="16" s="1"/>
  <c r="AL139" s="1"/>
  <c r="D138" i="7"/>
  <c r="E139" i="16" s="1"/>
  <c r="AK139" s="1"/>
  <c r="AJ41" i="17"/>
  <c r="AI41"/>
  <c r="AH41"/>
  <c r="AG41"/>
  <c r="AF41"/>
  <c r="AJ89"/>
  <c r="AI89"/>
  <c r="AH89"/>
  <c r="AG89"/>
  <c r="AF89"/>
  <c r="AJ137"/>
  <c r="AI137"/>
  <c r="AH137"/>
  <c r="AG137"/>
  <c r="AF137"/>
  <c r="AJ41" i="18"/>
  <c r="AI41"/>
  <c r="AH41"/>
  <c r="AG41"/>
  <c r="AF41"/>
  <c r="AJ89"/>
  <c r="AI89"/>
  <c r="AH89"/>
  <c r="AG89"/>
  <c r="AF89"/>
  <c r="AJ137"/>
  <c r="AI137"/>
  <c r="AH137"/>
  <c r="AG137"/>
  <c r="AF137"/>
  <c r="A140" i="7" l="1"/>
  <c r="AB139"/>
  <c r="AA139"/>
  <c r="Z139"/>
  <c r="Y139"/>
  <c r="X139"/>
  <c r="W139"/>
  <c r="V139"/>
  <c r="U139"/>
  <c r="T139"/>
  <c r="S139"/>
  <c r="Q139"/>
  <c r="P139"/>
  <c r="O139"/>
  <c r="N139"/>
  <c r="M139"/>
  <c r="L139"/>
  <c r="K139"/>
  <c r="J139"/>
  <c r="I139"/>
  <c r="H139"/>
  <c r="G139"/>
  <c r="F139"/>
  <c r="E139"/>
  <c r="D139"/>
  <c r="A92"/>
  <c r="AB91"/>
  <c r="AA91"/>
  <c r="Z91"/>
  <c r="Y91"/>
  <c r="X91"/>
  <c r="W91"/>
  <c r="V91"/>
  <c r="U91"/>
  <c r="T91"/>
  <c r="S91"/>
  <c r="Q91"/>
  <c r="P91"/>
  <c r="O91"/>
  <c r="N91"/>
  <c r="M91"/>
  <c r="L91"/>
  <c r="K91"/>
  <c r="J91"/>
  <c r="I91"/>
  <c r="H91"/>
  <c r="G91"/>
  <c r="F91"/>
  <c r="E91"/>
  <c r="D91"/>
  <c r="A44"/>
  <c r="AB43"/>
  <c r="AA43"/>
  <c r="Z43"/>
  <c r="Y43"/>
  <c r="X43"/>
  <c r="W43"/>
  <c r="V43"/>
  <c r="U43"/>
  <c r="T43"/>
  <c r="S43"/>
  <c r="Q43"/>
  <c r="P43"/>
  <c r="O43"/>
  <c r="N43"/>
  <c r="M43"/>
  <c r="L43"/>
  <c r="K43"/>
  <c r="J43"/>
  <c r="I43"/>
  <c r="H43"/>
  <c r="G43"/>
  <c r="F43"/>
  <c r="E43"/>
  <c r="D43"/>
  <c r="A140" i="4"/>
  <c r="AB139"/>
  <c r="AA139"/>
  <c r="Z139"/>
  <c r="Y139"/>
  <c r="X139"/>
  <c r="W139"/>
  <c r="V139"/>
  <c r="U139"/>
  <c r="T139"/>
  <c r="S139"/>
  <c r="Q139"/>
  <c r="P139"/>
  <c r="O139"/>
  <c r="N139"/>
  <c r="M139"/>
  <c r="L139"/>
  <c r="K139"/>
  <c r="J139"/>
  <c r="I139"/>
  <c r="H139"/>
  <c r="G139"/>
  <c r="F139"/>
  <c r="E139"/>
  <c r="D139"/>
  <c r="A92"/>
  <c r="AB91"/>
  <c r="AA91"/>
  <c r="Z91"/>
  <c r="Y91"/>
  <c r="X91"/>
  <c r="W91"/>
  <c r="V91"/>
  <c r="U91"/>
  <c r="T91"/>
  <c r="S91"/>
  <c r="Q91"/>
  <c r="P91"/>
  <c r="O91"/>
  <c r="N91"/>
  <c r="M91"/>
  <c r="L91"/>
  <c r="K91"/>
  <c r="J91"/>
  <c r="I91"/>
  <c r="H91"/>
  <c r="G91"/>
  <c r="F91"/>
  <c r="E91"/>
  <c r="D91"/>
  <c r="A44"/>
  <c r="AB43"/>
  <c r="AA43"/>
  <c r="Z43"/>
  <c r="Y43"/>
  <c r="X43"/>
  <c r="W43"/>
  <c r="V43"/>
  <c r="U43"/>
  <c r="T43"/>
  <c r="S43"/>
  <c r="Q43"/>
  <c r="P43"/>
  <c r="O43"/>
  <c r="N43"/>
  <c r="M43"/>
  <c r="L43"/>
  <c r="K43"/>
  <c r="J43"/>
  <c r="I43"/>
  <c r="H43"/>
  <c r="G43"/>
  <c r="F43"/>
  <c r="E43"/>
  <c r="D43"/>
  <c r="A141" i="18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AJ140" s="1"/>
  <c r="H140"/>
  <c r="AI140" s="1"/>
  <c r="G140"/>
  <c r="AH140" s="1"/>
  <c r="F140"/>
  <c r="AG140" s="1"/>
  <c r="E140"/>
  <c r="AF140" s="1"/>
  <c r="D140"/>
  <c r="A93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AJ92" s="1"/>
  <c r="H92"/>
  <c r="AI92" s="1"/>
  <c r="G92"/>
  <c r="AH92" s="1"/>
  <c r="F92"/>
  <c r="AG92" s="1"/>
  <c r="E92"/>
  <c r="AF92" s="1"/>
  <c r="D92"/>
  <c r="A45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AJ44" s="1"/>
  <c r="H44"/>
  <c r="AI44" s="1"/>
  <c r="G44"/>
  <c r="AH44" s="1"/>
  <c r="F44"/>
  <c r="AG44" s="1"/>
  <c r="E44"/>
  <c r="AF44" s="1"/>
  <c r="D44"/>
  <c r="A141" i="16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AO140" s="1"/>
  <c r="H140"/>
  <c r="AN140" s="1"/>
  <c r="G140"/>
  <c r="AM140" s="1"/>
  <c r="F140"/>
  <c r="AL140" s="1"/>
  <c r="E140"/>
  <c r="AK140" s="1"/>
  <c r="D140"/>
  <c r="A93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AO92" s="1"/>
  <c r="H92"/>
  <c r="AN92" s="1"/>
  <c r="G92"/>
  <c r="AM92" s="1"/>
  <c r="F92"/>
  <c r="AL92" s="1"/>
  <c r="E92"/>
  <c r="AK92" s="1"/>
  <c r="D92"/>
  <c r="A45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AO44" s="1"/>
  <c r="H44"/>
  <c r="AN44" s="1"/>
  <c r="G44"/>
  <c r="AM44" s="1"/>
  <c r="F44"/>
  <c r="AL44" s="1"/>
  <c r="E44"/>
  <c r="AK44" s="1"/>
  <c r="D44"/>
  <c r="A141" i="17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AJ140" s="1"/>
  <c r="H140"/>
  <c r="AI140" s="1"/>
  <c r="G140"/>
  <c r="AH140" s="1"/>
  <c r="F140"/>
  <c r="AG140" s="1"/>
  <c r="E140"/>
  <c r="AF140" s="1"/>
  <c r="D140"/>
  <c r="A93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AJ92" s="1"/>
  <c r="H92"/>
  <c r="AI92" s="1"/>
  <c r="G92"/>
  <c r="AH92" s="1"/>
  <c r="F92"/>
  <c r="AG92" s="1"/>
  <c r="E92"/>
  <c r="AF92" s="1"/>
  <c r="D92"/>
  <c r="A45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AJ44" s="1"/>
  <c r="H44"/>
  <c r="AI44" s="1"/>
  <c r="G44"/>
  <c r="AH44" s="1"/>
  <c r="F44"/>
  <c r="AG44" s="1"/>
  <c r="E44"/>
  <c r="AF44" s="1"/>
  <c r="D44"/>
  <c r="A141" i="1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AO140" s="1"/>
  <c r="H140"/>
  <c r="AN140" s="1"/>
  <c r="G140"/>
  <c r="AM140" s="1"/>
  <c r="F140"/>
  <c r="AL140" s="1"/>
  <c r="E140"/>
  <c r="AK140" s="1"/>
  <c r="D140"/>
  <c r="A93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AO92" s="1"/>
  <c r="H92"/>
  <c r="AN92" s="1"/>
  <c r="G92"/>
  <c r="AM92" s="1"/>
  <c r="F92"/>
  <c r="AL92" s="1"/>
  <c r="E92"/>
  <c r="AK92" s="1"/>
  <c r="D92"/>
  <c r="A45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AO44" s="1"/>
  <c r="H44"/>
  <c r="AN44" s="1"/>
  <c r="G44"/>
  <c r="AM44" s="1"/>
  <c r="F44"/>
  <c r="AL44" s="1"/>
  <c r="E44"/>
  <c r="AK44" s="1"/>
  <c r="D44"/>
  <c r="A119" i="21"/>
  <c r="R118"/>
  <c r="A39"/>
  <c r="R38"/>
  <c r="A119" i="20"/>
  <c r="R118"/>
  <c r="A39"/>
  <c r="R38"/>
  <c r="E139" i="18"/>
  <c r="F139"/>
  <c r="G139"/>
  <c r="H139"/>
  <c r="I139"/>
  <c r="J139"/>
  <c r="K139"/>
  <c r="L139"/>
  <c r="M139"/>
  <c r="N139"/>
  <c r="O139"/>
  <c r="P139"/>
  <c r="Q139"/>
  <c r="R139"/>
  <c r="T139"/>
  <c r="U139"/>
  <c r="V139"/>
  <c r="W139"/>
  <c r="X139"/>
  <c r="Y139"/>
  <c r="Z139"/>
  <c r="AA139"/>
  <c r="AB139"/>
  <c r="AC139"/>
  <c r="E91"/>
  <c r="F91"/>
  <c r="G91"/>
  <c r="H91"/>
  <c r="I91"/>
  <c r="J91"/>
  <c r="K91"/>
  <c r="L91"/>
  <c r="M91"/>
  <c r="N91"/>
  <c r="O91"/>
  <c r="P91"/>
  <c r="Q91"/>
  <c r="R91"/>
  <c r="T91"/>
  <c r="U91"/>
  <c r="V91"/>
  <c r="W91"/>
  <c r="X91"/>
  <c r="Y91"/>
  <c r="Z91"/>
  <c r="AA91"/>
  <c r="AB91"/>
  <c r="AC91"/>
  <c r="E43"/>
  <c r="F43"/>
  <c r="G43"/>
  <c r="H43"/>
  <c r="I43"/>
  <c r="J43"/>
  <c r="K43"/>
  <c r="L43"/>
  <c r="M43"/>
  <c r="N43"/>
  <c r="O43"/>
  <c r="P43"/>
  <c r="Q43"/>
  <c r="R43"/>
  <c r="T43"/>
  <c r="U43"/>
  <c r="V43"/>
  <c r="W43"/>
  <c r="X43"/>
  <c r="Y43"/>
  <c r="Z43"/>
  <c r="AA43"/>
  <c r="AB43"/>
  <c r="AC43"/>
  <c r="E139" i="17"/>
  <c r="F139"/>
  <c r="G139"/>
  <c r="H139"/>
  <c r="I139"/>
  <c r="J139"/>
  <c r="K139"/>
  <c r="L139"/>
  <c r="M139"/>
  <c r="N139"/>
  <c r="O139"/>
  <c r="P139"/>
  <c r="Q139"/>
  <c r="R139"/>
  <c r="T139"/>
  <c r="U139"/>
  <c r="V139"/>
  <c r="W139"/>
  <c r="X139"/>
  <c r="Y139"/>
  <c r="Z139"/>
  <c r="AA139"/>
  <c r="AB139"/>
  <c r="AC139"/>
  <c r="E91"/>
  <c r="F91"/>
  <c r="G91"/>
  <c r="H91"/>
  <c r="I91"/>
  <c r="J91"/>
  <c r="K91"/>
  <c r="L91"/>
  <c r="M91"/>
  <c r="N91"/>
  <c r="O91"/>
  <c r="P91"/>
  <c r="Q91"/>
  <c r="R91"/>
  <c r="T91"/>
  <c r="U91"/>
  <c r="V91"/>
  <c r="W91"/>
  <c r="X91"/>
  <c r="Y91"/>
  <c r="Z91"/>
  <c r="AA91"/>
  <c r="AB91"/>
  <c r="AC91"/>
  <c r="E43"/>
  <c r="F43"/>
  <c r="G43"/>
  <c r="H43"/>
  <c r="I43"/>
  <c r="J43"/>
  <c r="K43"/>
  <c r="L43"/>
  <c r="M43"/>
  <c r="N43"/>
  <c r="O43"/>
  <c r="P43"/>
  <c r="Q43"/>
  <c r="R43"/>
  <c r="T43"/>
  <c r="U43"/>
  <c r="V43"/>
  <c r="W43"/>
  <c r="X43"/>
  <c r="Y43"/>
  <c r="Z43"/>
  <c r="AA43"/>
  <c r="AB43"/>
  <c r="AC43"/>
  <c r="A40" i="20" l="1"/>
  <c r="R39"/>
  <c r="A120"/>
  <c r="R119"/>
  <c r="A40" i="21"/>
  <c r="R39"/>
  <c r="A120"/>
  <c r="R119"/>
  <c r="A46" i="10"/>
  <c r="S45"/>
  <c r="D45"/>
  <c r="A94"/>
  <c r="S93"/>
  <c r="D93"/>
  <c r="A142"/>
  <c r="S141"/>
  <c r="D141"/>
  <c r="A46" i="17"/>
  <c r="S45"/>
  <c r="D45"/>
  <c r="A94"/>
  <c r="S93"/>
  <c r="D93"/>
  <c r="A142"/>
  <c r="S141"/>
  <c r="D141"/>
  <c r="A46" i="16"/>
  <c r="S45"/>
  <c r="D45"/>
  <c r="A94"/>
  <c r="S93"/>
  <c r="D93"/>
  <c r="A142"/>
  <c r="S141"/>
  <c r="D141"/>
  <c r="A46" i="18"/>
  <c r="S45"/>
  <c r="D45"/>
  <c r="A94"/>
  <c r="S93"/>
  <c r="D93"/>
  <c r="A142"/>
  <c r="S141"/>
  <c r="D141"/>
  <c r="A45" i="4"/>
  <c r="AB44"/>
  <c r="AC45" i="10" s="1"/>
  <c r="AA44" i="4"/>
  <c r="AB45" i="10" s="1"/>
  <c r="Z44" i="4"/>
  <c r="AA45" i="10" s="1"/>
  <c r="Y44" i="4"/>
  <c r="Z45" i="10" s="1"/>
  <c r="X44" i="4"/>
  <c r="Y45" i="10" s="1"/>
  <c r="W44" i="4"/>
  <c r="X45" i="10" s="1"/>
  <c r="V44" i="4"/>
  <c r="W45" i="10" s="1"/>
  <c r="U44" i="4"/>
  <c r="V45" i="10" s="1"/>
  <c r="T44" i="4"/>
  <c r="U45" i="10" s="1"/>
  <c r="S44" i="4"/>
  <c r="T45" i="10" s="1"/>
  <c r="Q44" i="4"/>
  <c r="R45" i="10" s="1"/>
  <c r="P44" i="4"/>
  <c r="Q45" i="10" s="1"/>
  <c r="O44" i="4"/>
  <c r="P45" i="10" s="1"/>
  <c r="N44" i="4"/>
  <c r="O45" i="10" s="1"/>
  <c r="M44" i="4"/>
  <c r="N45" i="10" s="1"/>
  <c r="L44" i="4"/>
  <c r="M45" i="10" s="1"/>
  <c r="K44" i="4"/>
  <c r="L45" i="10" s="1"/>
  <c r="J44" i="4"/>
  <c r="K45" i="10" s="1"/>
  <c r="I44" i="4"/>
  <c r="J45" i="10" s="1"/>
  <c r="H44" i="4"/>
  <c r="I45" i="10" s="1"/>
  <c r="AO45" s="1"/>
  <c r="G44" i="4"/>
  <c r="H45" i="10" s="1"/>
  <c r="AN45" s="1"/>
  <c r="F44" i="4"/>
  <c r="G45" i="10" s="1"/>
  <c r="AM45" s="1"/>
  <c r="E44" i="4"/>
  <c r="F45" i="10" s="1"/>
  <c r="AL45" s="1"/>
  <c r="D44" i="4"/>
  <c r="E45" i="10" s="1"/>
  <c r="AK45" s="1"/>
  <c r="A93" i="4"/>
  <c r="AB92"/>
  <c r="AC93" i="10" s="1"/>
  <c r="AA92" i="4"/>
  <c r="AB93" i="10" s="1"/>
  <c r="Z92" i="4"/>
  <c r="AA93" i="10" s="1"/>
  <c r="Y92" i="4"/>
  <c r="Z93" i="10" s="1"/>
  <c r="X92" i="4"/>
  <c r="Y93" i="10" s="1"/>
  <c r="W92" i="4"/>
  <c r="X93" i="10" s="1"/>
  <c r="V92" i="4"/>
  <c r="W93" i="10" s="1"/>
  <c r="U92" i="4"/>
  <c r="V93" i="10" s="1"/>
  <c r="T92" i="4"/>
  <c r="U93" i="10" s="1"/>
  <c r="S92" i="4"/>
  <c r="T93" i="10" s="1"/>
  <c r="Q92" i="4"/>
  <c r="R93" i="10" s="1"/>
  <c r="P92" i="4"/>
  <c r="Q93" i="10" s="1"/>
  <c r="O92" i="4"/>
  <c r="P93" i="10" s="1"/>
  <c r="N92" i="4"/>
  <c r="O93" i="10" s="1"/>
  <c r="M92" i="4"/>
  <c r="N93" i="10" s="1"/>
  <c r="L92" i="4"/>
  <c r="M93" i="10" s="1"/>
  <c r="K92" i="4"/>
  <c r="L93" i="10" s="1"/>
  <c r="J92" i="4"/>
  <c r="K93" i="10" s="1"/>
  <c r="I92" i="4"/>
  <c r="J93" i="10" s="1"/>
  <c r="H92" i="4"/>
  <c r="I93" i="10" s="1"/>
  <c r="AO93" s="1"/>
  <c r="G92" i="4"/>
  <c r="H93" i="10" s="1"/>
  <c r="AN93" s="1"/>
  <c r="F92" i="4"/>
  <c r="G93" i="10" s="1"/>
  <c r="AM93" s="1"/>
  <c r="E92" i="4"/>
  <c r="F93" i="10" s="1"/>
  <c r="AL93" s="1"/>
  <c r="D92" i="4"/>
  <c r="E93" i="10" s="1"/>
  <c r="AK93" s="1"/>
  <c r="A141" i="4"/>
  <c r="AB140"/>
  <c r="AC141" i="10" s="1"/>
  <c r="AA140" i="4"/>
  <c r="AB141" i="10" s="1"/>
  <c r="Z140" i="4"/>
  <c r="AA141" i="10" s="1"/>
  <c r="Y140" i="4"/>
  <c r="Z141" i="10" s="1"/>
  <c r="X140" i="4"/>
  <c r="Y141" i="10" s="1"/>
  <c r="W140" i="4"/>
  <c r="X141" i="10" s="1"/>
  <c r="V140" i="4"/>
  <c r="W141" i="10" s="1"/>
  <c r="U140" i="4"/>
  <c r="V141" i="10" s="1"/>
  <c r="T140" i="4"/>
  <c r="U141" i="10" s="1"/>
  <c r="S140" i="4"/>
  <c r="T141" i="10" s="1"/>
  <c r="Q140" i="4"/>
  <c r="R141" i="10" s="1"/>
  <c r="P140" i="4"/>
  <c r="Q141" i="10" s="1"/>
  <c r="O140" i="4"/>
  <c r="P141" i="10" s="1"/>
  <c r="N140" i="4"/>
  <c r="O141" i="10" s="1"/>
  <c r="M140" i="4"/>
  <c r="N141" i="10" s="1"/>
  <c r="L140" i="4"/>
  <c r="M141" i="10" s="1"/>
  <c r="K140" i="4"/>
  <c r="L141" i="10" s="1"/>
  <c r="J140" i="4"/>
  <c r="K141" i="10" s="1"/>
  <c r="I140" i="4"/>
  <c r="J141" i="10" s="1"/>
  <c r="H140" i="4"/>
  <c r="I141" i="10" s="1"/>
  <c r="AO141" s="1"/>
  <c r="G140" i="4"/>
  <c r="H141" i="10" s="1"/>
  <c r="AN141" s="1"/>
  <c r="F140" i="4"/>
  <c r="G141" i="10" s="1"/>
  <c r="AM141" s="1"/>
  <c r="E140" i="4"/>
  <c r="F141" i="10" s="1"/>
  <c r="AL141" s="1"/>
  <c r="D140" i="4"/>
  <c r="E141" i="10" s="1"/>
  <c r="AK141" s="1"/>
  <c r="A45" i="7"/>
  <c r="AB44"/>
  <c r="AC45" i="16" s="1"/>
  <c r="AA44" i="7"/>
  <c r="AB45" i="16" s="1"/>
  <c r="Z44" i="7"/>
  <c r="AA45" i="16" s="1"/>
  <c r="Y44" i="7"/>
  <c r="Z45" i="16" s="1"/>
  <c r="X44" i="7"/>
  <c r="Y45" i="16" s="1"/>
  <c r="W44" i="7"/>
  <c r="X45" i="16" s="1"/>
  <c r="V44" i="7"/>
  <c r="W45" i="16" s="1"/>
  <c r="U44" i="7"/>
  <c r="V45" i="16" s="1"/>
  <c r="T44" i="7"/>
  <c r="U45" i="16" s="1"/>
  <c r="S44" i="7"/>
  <c r="T45" i="16" s="1"/>
  <c r="Q44" i="7"/>
  <c r="R45" i="16" s="1"/>
  <c r="P44" i="7"/>
  <c r="Q45" i="16" s="1"/>
  <c r="O44" i="7"/>
  <c r="P45" i="16" s="1"/>
  <c r="N44" i="7"/>
  <c r="O45" i="16" s="1"/>
  <c r="M44" i="7"/>
  <c r="N45" i="16" s="1"/>
  <c r="L44" i="7"/>
  <c r="M45" i="16" s="1"/>
  <c r="K44" i="7"/>
  <c r="L45" i="16" s="1"/>
  <c r="J44" i="7"/>
  <c r="K45" i="16" s="1"/>
  <c r="I44" i="7"/>
  <c r="J45" i="16" s="1"/>
  <c r="H44" i="7"/>
  <c r="I45" i="16" s="1"/>
  <c r="AO45" s="1"/>
  <c r="G44" i="7"/>
  <c r="H45" i="16" s="1"/>
  <c r="AN45" s="1"/>
  <c r="F44" i="7"/>
  <c r="G45" i="16" s="1"/>
  <c r="AM45" s="1"/>
  <c r="E44" i="7"/>
  <c r="F45" i="16" s="1"/>
  <c r="AL45" s="1"/>
  <c r="D44" i="7"/>
  <c r="E45" i="16" s="1"/>
  <c r="AK45" s="1"/>
  <c r="A93" i="7"/>
  <c r="AB92"/>
  <c r="AC93" i="16" s="1"/>
  <c r="AA92" i="7"/>
  <c r="AB93" i="16" s="1"/>
  <c r="Z92" i="7"/>
  <c r="AA93" i="16" s="1"/>
  <c r="Y92" i="7"/>
  <c r="Z93" i="16" s="1"/>
  <c r="X92" i="7"/>
  <c r="Y93" i="16" s="1"/>
  <c r="W92" i="7"/>
  <c r="X93" i="16" s="1"/>
  <c r="V92" i="7"/>
  <c r="W93" i="16" s="1"/>
  <c r="U92" i="7"/>
  <c r="V93" i="16" s="1"/>
  <c r="T92" i="7"/>
  <c r="U93" i="16" s="1"/>
  <c r="S92" i="7"/>
  <c r="T93" i="16" s="1"/>
  <c r="Q92" i="7"/>
  <c r="R93" i="16" s="1"/>
  <c r="P92" i="7"/>
  <c r="Q93" i="16" s="1"/>
  <c r="O92" i="7"/>
  <c r="P93" i="16" s="1"/>
  <c r="N92" i="7"/>
  <c r="O93" i="16" s="1"/>
  <c r="M92" i="7"/>
  <c r="N93" i="16" s="1"/>
  <c r="L92" i="7"/>
  <c r="M93" i="16" s="1"/>
  <c r="K92" i="7"/>
  <c r="L93" i="16" s="1"/>
  <c r="J92" i="7"/>
  <c r="K93" i="16" s="1"/>
  <c r="I92" i="7"/>
  <c r="J93" i="16" s="1"/>
  <c r="H92" i="7"/>
  <c r="I93" i="16" s="1"/>
  <c r="AO93" s="1"/>
  <c r="G92" i="7"/>
  <c r="H93" i="16" s="1"/>
  <c r="AN93" s="1"/>
  <c r="F92" i="7"/>
  <c r="G93" i="16" s="1"/>
  <c r="AM93" s="1"/>
  <c r="E92" i="7"/>
  <c r="F93" i="16" s="1"/>
  <c r="AL93" s="1"/>
  <c r="D92" i="7"/>
  <c r="E93" i="16" s="1"/>
  <c r="AK93" s="1"/>
  <c r="A141" i="7"/>
  <c r="AB140"/>
  <c r="AC141" i="16" s="1"/>
  <c r="AA140" i="7"/>
  <c r="AB141" i="16" s="1"/>
  <c r="Z140" i="7"/>
  <c r="AA141" i="16" s="1"/>
  <c r="Y140" i="7"/>
  <c r="Z141" i="16" s="1"/>
  <c r="X140" i="7"/>
  <c r="Y141" i="16" s="1"/>
  <c r="W140" i="7"/>
  <c r="X141" i="16" s="1"/>
  <c r="V140" i="7"/>
  <c r="W141" i="16" s="1"/>
  <c r="U140" i="7"/>
  <c r="V141" i="16" s="1"/>
  <c r="T140" i="7"/>
  <c r="U141" i="16" s="1"/>
  <c r="S140" i="7"/>
  <c r="T141" i="16" s="1"/>
  <c r="Q140" i="7"/>
  <c r="R141" i="16" s="1"/>
  <c r="P140" i="7"/>
  <c r="Q141" i="16" s="1"/>
  <c r="O140" i="7"/>
  <c r="P141" i="16" s="1"/>
  <c r="N140" i="7"/>
  <c r="O141" i="16" s="1"/>
  <c r="M140" i="7"/>
  <c r="N141" i="16" s="1"/>
  <c r="L140" i="7"/>
  <c r="M141" i="16" s="1"/>
  <c r="K140" i="7"/>
  <c r="L141" i="16" s="1"/>
  <c r="J140" i="7"/>
  <c r="K141" i="16" s="1"/>
  <c r="I140" i="7"/>
  <c r="J141" i="16" s="1"/>
  <c r="H140" i="7"/>
  <c r="I141" i="16" s="1"/>
  <c r="AO141" s="1"/>
  <c r="G140" i="7"/>
  <c r="H141" i="16" s="1"/>
  <c r="AN141" s="1"/>
  <c r="F140" i="7"/>
  <c r="G141" i="16" s="1"/>
  <c r="AM141" s="1"/>
  <c r="E140" i="7"/>
  <c r="F141" i="16" s="1"/>
  <c r="AL141" s="1"/>
  <c r="D140" i="7"/>
  <c r="E141" i="16" s="1"/>
  <c r="AK141" s="1"/>
  <c r="AJ43" i="17"/>
  <c r="AI43"/>
  <c r="AH43"/>
  <c r="AG43"/>
  <c r="AF43"/>
  <c r="AJ91"/>
  <c r="AI91"/>
  <c r="AH91"/>
  <c r="AG91"/>
  <c r="AF91"/>
  <c r="AJ139"/>
  <c r="AI139"/>
  <c r="AH139"/>
  <c r="AG139"/>
  <c r="AF139"/>
  <c r="AJ43" i="18"/>
  <c r="AI43"/>
  <c r="AH43"/>
  <c r="AG43"/>
  <c r="AF43"/>
  <c r="AJ91"/>
  <c r="AI91"/>
  <c r="AH91"/>
  <c r="AG91"/>
  <c r="AF91"/>
  <c r="AJ139"/>
  <c r="AI139"/>
  <c r="AH139"/>
  <c r="AG139"/>
  <c r="AF139"/>
  <c r="A142" i="7" l="1"/>
  <c r="AB141"/>
  <c r="AA141"/>
  <c r="Z141"/>
  <c r="Y141"/>
  <c r="X141"/>
  <c r="W141"/>
  <c r="V141"/>
  <c r="U141"/>
  <c r="T141"/>
  <c r="S141"/>
  <c r="Q141"/>
  <c r="P141"/>
  <c r="O141"/>
  <c r="N141"/>
  <c r="M141"/>
  <c r="L141"/>
  <c r="K141"/>
  <c r="J141"/>
  <c r="I141"/>
  <c r="H141"/>
  <c r="G141"/>
  <c r="F141"/>
  <c r="E141"/>
  <c r="D141"/>
  <c r="A94"/>
  <c r="AB93"/>
  <c r="AA93"/>
  <c r="Z93"/>
  <c r="Y93"/>
  <c r="X93"/>
  <c r="W93"/>
  <c r="V93"/>
  <c r="U93"/>
  <c r="T93"/>
  <c r="S93"/>
  <c r="Q93"/>
  <c r="P93"/>
  <c r="O93"/>
  <c r="N93"/>
  <c r="M93"/>
  <c r="L93"/>
  <c r="K93"/>
  <c r="J93"/>
  <c r="I93"/>
  <c r="H93"/>
  <c r="G93"/>
  <c r="F93"/>
  <c r="E93"/>
  <c r="D93"/>
  <c r="A46"/>
  <c r="AB45"/>
  <c r="AA45"/>
  <c r="Z45"/>
  <c r="Y45"/>
  <c r="X45"/>
  <c r="W45"/>
  <c r="V45"/>
  <c r="U45"/>
  <c r="T45"/>
  <c r="S45"/>
  <c r="Q45"/>
  <c r="P45"/>
  <c r="O45"/>
  <c r="N45"/>
  <c r="M45"/>
  <c r="L45"/>
  <c r="K45"/>
  <c r="J45"/>
  <c r="I45"/>
  <c r="H45"/>
  <c r="G45"/>
  <c r="F45"/>
  <c r="E45"/>
  <c r="D45"/>
  <c r="A142" i="4"/>
  <c r="AB141"/>
  <c r="AA141"/>
  <c r="Z141"/>
  <c r="Y141"/>
  <c r="X141"/>
  <c r="W141"/>
  <c r="V141"/>
  <c r="U141"/>
  <c r="T141"/>
  <c r="S141"/>
  <c r="Q141"/>
  <c r="P141"/>
  <c r="O141"/>
  <c r="N141"/>
  <c r="M141"/>
  <c r="L141"/>
  <c r="K141"/>
  <c r="J141"/>
  <c r="I141"/>
  <c r="H141"/>
  <c r="G141"/>
  <c r="F141"/>
  <c r="E141"/>
  <c r="D141"/>
  <c r="A94"/>
  <c r="AB93"/>
  <c r="AA93"/>
  <c r="Z93"/>
  <c r="Y93"/>
  <c r="X93"/>
  <c r="W93"/>
  <c r="V93"/>
  <c r="U93"/>
  <c r="T93"/>
  <c r="S93"/>
  <c r="Q93"/>
  <c r="P93"/>
  <c r="O93"/>
  <c r="N93"/>
  <c r="M93"/>
  <c r="L93"/>
  <c r="K93"/>
  <c r="J93"/>
  <c r="I93"/>
  <c r="H93"/>
  <c r="G93"/>
  <c r="F93"/>
  <c r="E93"/>
  <c r="D93"/>
  <c r="A46"/>
  <c r="AB45"/>
  <c r="AA45"/>
  <c r="Z45"/>
  <c r="Y45"/>
  <c r="X45"/>
  <c r="W45"/>
  <c r="V45"/>
  <c r="U45"/>
  <c r="T45"/>
  <c r="S45"/>
  <c r="Q45"/>
  <c r="P45"/>
  <c r="O45"/>
  <c r="N45"/>
  <c r="M45"/>
  <c r="L45"/>
  <c r="K45"/>
  <c r="J45"/>
  <c r="I45"/>
  <c r="H45"/>
  <c r="G45"/>
  <c r="F45"/>
  <c r="E45"/>
  <c r="D45"/>
  <c r="A143" i="18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AJ142" s="1"/>
  <c r="H142"/>
  <c r="AI142" s="1"/>
  <c r="G142"/>
  <c r="AH142" s="1"/>
  <c r="F142"/>
  <c r="AG142" s="1"/>
  <c r="E142"/>
  <c r="AF142" s="1"/>
  <c r="D142"/>
  <c r="A95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AJ94" s="1"/>
  <c r="H94"/>
  <c r="AI94" s="1"/>
  <c r="G94"/>
  <c r="AH94" s="1"/>
  <c r="F94"/>
  <c r="AG94" s="1"/>
  <c r="E94"/>
  <c r="AF94" s="1"/>
  <c r="D94"/>
  <c r="A47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AJ46" s="1"/>
  <c r="H46"/>
  <c r="AI46" s="1"/>
  <c r="G46"/>
  <c r="AH46" s="1"/>
  <c r="F46"/>
  <c r="AG46" s="1"/>
  <c r="E46"/>
  <c r="AF46" s="1"/>
  <c r="D46"/>
  <c r="A143" i="16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AO142" s="1"/>
  <c r="H142"/>
  <c r="AN142" s="1"/>
  <c r="G142"/>
  <c r="AM142" s="1"/>
  <c r="F142"/>
  <c r="AL142" s="1"/>
  <c r="E142"/>
  <c r="AK142" s="1"/>
  <c r="D142"/>
  <c r="A95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AO94" s="1"/>
  <c r="H94"/>
  <c r="AN94" s="1"/>
  <c r="G94"/>
  <c r="AM94" s="1"/>
  <c r="F94"/>
  <c r="AL94" s="1"/>
  <c r="E94"/>
  <c r="AK94" s="1"/>
  <c r="D94"/>
  <c r="A47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AO46" s="1"/>
  <c r="H46"/>
  <c r="AN46" s="1"/>
  <c r="G46"/>
  <c r="AM46" s="1"/>
  <c r="F46"/>
  <c r="AL46" s="1"/>
  <c r="E46"/>
  <c r="AK46" s="1"/>
  <c r="D46"/>
  <c r="A143" i="17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AJ142" s="1"/>
  <c r="H142"/>
  <c r="AI142" s="1"/>
  <c r="G142"/>
  <c r="AH142" s="1"/>
  <c r="F142"/>
  <c r="AG142" s="1"/>
  <c r="E142"/>
  <c r="AF142" s="1"/>
  <c r="D142"/>
  <c r="A95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AJ94" s="1"/>
  <c r="H94"/>
  <c r="AI94" s="1"/>
  <c r="G94"/>
  <c r="AH94" s="1"/>
  <c r="F94"/>
  <c r="AG94" s="1"/>
  <c r="E94"/>
  <c r="AF94" s="1"/>
  <c r="D94"/>
  <c r="A47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AJ46" s="1"/>
  <c r="H46"/>
  <c r="AI46" s="1"/>
  <c r="G46"/>
  <c r="AH46" s="1"/>
  <c r="F46"/>
  <c r="AG46" s="1"/>
  <c r="E46"/>
  <c r="AF46" s="1"/>
  <c r="D46"/>
  <c r="A143" i="10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AO142" s="1"/>
  <c r="H142"/>
  <c r="AN142" s="1"/>
  <c r="G142"/>
  <c r="AM142" s="1"/>
  <c r="F142"/>
  <c r="AL142" s="1"/>
  <c r="E142"/>
  <c r="AK142" s="1"/>
  <c r="D142"/>
  <c r="A95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AO94" s="1"/>
  <c r="H94"/>
  <c r="AN94" s="1"/>
  <c r="G94"/>
  <c r="AM94" s="1"/>
  <c r="F94"/>
  <c r="AL94" s="1"/>
  <c r="E94"/>
  <c r="AK94" s="1"/>
  <c r="D94"/>
  <c r="A47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AO46" s="1"/>
  <c r="H46"/>
  <c r="AN46" s="1"/>
  <c r="G46"/>
  <c r="AM46" s="1"/>
  <c r="F46"/>
  <c r="AL46" s="1"/>
  <c r="E46"/>
  <c r="AK46" s="1"/>
  <c r="D46"/>
  <c r="A121" i="21"/>
  <c r="R120"/>
  <c r="A41"/>
  <c r="R40"/>
  <c r="A121" i="20"/>
  <c r="R120"/>
  <c r="A41"/>
  <c r="R40"/>
  <c r="E141" i="18"/>
  <c r="F141"/>
  <c r="G141"/>
  <c r="H141"/>
  <c r="I141"/>
  <c r="J141"/>
  <c r="K141"/>
  <c r="L141"/>
  <c r="M141"/>
  <c r="N141"/>
  <c r="O141"/>
  <c r="P141"/>
  <c r="Q141"/>
  <c r="R141"/>
  <c r="T141"/>
  <c r="U141"/>
  <c r="V141"/>
  <c r="W141"/>
  <c r="X141"/>
  <c r="Y141"/>
  <c r="Z141"/>
  <c r="AA141"/>
  <c r="AB141"/>
  <c r="AC141"/>
  <c r="E93"/>
  <c r="F93"/>
  <c r="G93"/>
  <c r="H93"/>
  <c r="I93"/>
  <c r="J93"/>
  <c r="K93"/>
  <c r="L93"/>
  <c r="M93"/>
  <c r="N93"/>
  <c r="O93"/>
  <c r="P93"/>
  <c r="Q93"/>
  <c r="R93"/>
  <c r="T93"/>
  <c r="U93"/>
  <c r="V93"/>
  <c r="W93"/>
  <c r="X93"/>
  <c r="Y93"/>
  <c r="Z93"/>
  <c r="AA93"/>
  <c r="AB93"/>
  <c r="AC93"/>
  <c r="E45"/>
  <c r="F45"/>
  <c r="G45"/>
  <c r="H45"/>
  <c r="I45"/>
  <c r="J45"/>
  <c r="K45"/>
  <c r="L45"/>
  <c r="M45"/>
  <c r="N45"/>
  <c r="O45"/>
  <c r="P45"/>
  <c r="Q45"/>
  <c r="R45"/>
  <c r="T45"/>
  <c r="U45"/>
  <c r="V45"/>
  <c r="W45"/>
  <c r="X45"/>
  <c r="Y45"/>
  <c r="Z45"/>
  <c r="AA45"/>
  <c r="AB45"/>
  <c r="AC45"/>
  <c r="E141" i="17"/>
  <c r="F141"/>
  <c r="G141"/>
  <c r="H141"/>
  <c r="I141"/>
  <c r="J141"/>
  <c r="K141"/>
  <c r="L141"/>
  <c r="M141"/>
  <c r="N141"/>
  <c r="O141"/>
  <c r="P141"/>
  <c r="Q141"/>
  <c r="R141"/>
  <c r="T141"/>
  <c r="U141"/>
  <c r="V141"/>
  <c r="W141"/>
  <c r="X141"/>
  <c r="Y141"/>
  <c r="Z141"/>
  <c r="AA141"/>
  <c r="AB141"/>
  <c r="AC141"/>
  <c r="E93"/>
  <c r="F93"/>
  <c r="G93"/>
  <c r="H93"/>
  <c r="I93"/>
  <c r="J93"/>
  <c r="K93"/>
  <c r="L93"/>
  <c r="M93"/>
  <c r="N93"/>
  <c r="O93"/>
  <c r="P93"/>
  <c r="Q93"/>
  <c r="R93"/>
  <c r="T93"/>
  <c r="U93"/>
  <c r="V93"/>
  <c r="W93"/>
  <c r="X93"/>
  <c r="Y93"/>
  <c r="Z93"/>
  <c r="AA93"/>
  <c r="AB93"/>
  <c r="AC93"/>
  <c r="E45"/>
  <c r="F45"/>
  <c r="G45"/>
  <c r="H45"/>
  <c r="I45"/>
  <c r="J45"/>
  <c r="K45"/>
  <c r="L45"/>
  <c r="M45"/>
  <c r="N45"/>
  <c r="O45"/>
  <c r="P45"/>
  <c r="Q45"/>
  <c r="R45"/>
  <c r="T45"/>
  <c r="U45"/>
  <c r="V45"/>
  <c r="W45"/>
  <c r="X45"/>
  <c r="Y45"/>
  <c r="Z45"/>
  <c r="AA45"/>
  <c r="AB45"/>
  <c r="AC45"/>
  <c r="A42" i="20" l="1"/>
  <c r="R41"/>
  <c r="A122"/>
  <c r="R121"/>
  <c r="A42" i="21"/>
  <c r="R41"/>
  <c r="A122"/>
  <c r="R121"/>
  <c r="A48" i="10"/>
  <c r="S47"/>
  <c r="D47"/>
  <c r="A96"/>
  <c r="S95"/>
  <c r="D95"/>
  <c r="A144"/>
  <c r="S143"/>
  <c r="D143"/>
  <c r="A48" i="17"/>
  <c r="S47"/>
  <c r="D47"/>
  <c r="A96"/>
  <c r="S95"/>
  <c r="D95"/>
  <c r="A144"/>
  <c r="S143"/>
  <c r="D143"/>
  <c r="A48" i="16"/>
  <c r="S47"/>
  <c r="D47"/>
  <c r="A96"/>
  <c r="S95"/>
  <c r="D95"/>
  <c r="A144"/>
  <c r="S143"/>
  <c r="D143"/>
  <c r="A48" i="18"/>
  <c r="S47"/>
  <c r="D47"/>
  <c r="A96"/>
  <c r="S95"/>
  <c r="D95"/>
  <c r="A144"/>
  <c r="S143"/>
  <c r="D143"/>
  <c r="A47" i="4"/>
  <c r="AB46"/>
  <c r="AC47" i="10" s="1"/>
  <c r="AA46" i="4"/>
  <c r="AB47" i="10" s="1"/>
  <c r="Z46" i="4"/>
  <c r="AA47" i="10" s="1"/>
  <c r="Y46" i="4"/>
  <c r="Z47" i="10" s="1"/>
  <c r="X46" i="4"/>
  <c r="Y47" i="10" s="1"/>
  <c r="W46" i="4"/>
  <c r="X47" i="10" s="1"/>
  <c r="V46" i="4"/>
  <c r="W47" i="10" s="1"/>
  <c r="U46" i="4"/>
  <c r="V47" i="10" s="1"/>
  <c r="T46" i="4"/>
  <c r="U47" i="10" s="1"/>
  <c r="S46" i="4"/>
  <c r="T47" i="10" s="1"/>
  <c r="Q46" i="4"/>
  <c r="R47" i="10" s="1"/>
  <c r="P46" i="4"/>
  <c r="Q47" i="10" s="1"/>
  <c r="O46" i="4"/>
  <c r="P47" i="10" s="1"/>
  <c r="N46" i="4"/>
  <c r="O47" i="10" s="1"/>
  <c r="M46" i="4"/>
  <c r="N47" i="10" s="1"/>
  <c r="L46" i="4"/>
  <c r="M47" i="10" s="1"/>
  <c r="K46" i="4"/>
  <c r="L47" i="10" s="1"/>
  <c r="J46" i="4"/>
  <c r="K47" i="10" s="1"/>
  <c r="I46" i="4"/>
  <c r="J47" i="10" s="1"/>
  <c r="H46" i="4"/>
  <c r="I47" i="10" s="1"/>
  <c r="AO47" s="1"/>
  <c r="G46" i="4"/>
  <c r="H47" i="10" s="1"/>
  <c r="AN47" s="1"/>
  <c r="F46" i="4"/>
  <c r="G47" i="10" s="1"/>
  <c r="AM47" s="1"/>
  <c r="E46" i="4"/>
  <c r="F47" i="10" s="1"/>
  <c r="AL47" s="1"/>
  <c r="D46" i="4"/>
  <c r="E47" i="10" s="1"/>
  <c r="AK47" s="1"/>
  <c r="A95" i="4"/>
  <c r="AB94"/>
  <c r="AC95" i="10" s="1"/>
  <c r="AA94" i="4"/>
  <c r="AB95" i="10" s="1"/>
  <c r="Z94" i="4"/>
  <c r="AA95" i="10" s="1"/>
  <c r="Y94" i="4"/>
  <c r="Z95" i="10" s="1"/>
  <c r="X94" i="4"/>
  <c r="Y95" i="10" s="1"/>
  <c r="W94" i="4"/>
  <c r="X95" i="10" s="1"/>
  <c r="V94" i="4"/>
  <c r="W95" i="10" s="1"/>
  <c r="U94" i="4"/>
  <c r="V95" i="10" s="1"/>
  <c r="T94" i="4"/>
  <c r="U95" i="10" s="1"/>
  <c r="S94" i="4"/>
  <c r="T95" i="10" s="1"/>
  <c r="Q94" i="4"/>
  <c r="R95" i="10" s="1"/>
  <c r="P94" i="4"/>
  <c r="Q95" i="10" s="1"/>
  <c r="O94" i="4"/>
  <c r="P95" i="10" s="1"/>
  <c r="N94" i="4"/>
  <c r="O95" i="10" s="1"/>
  <c r="M94" i="4"/>
  <c r="N95" i="10" s="1"/>
  <c r="L94" i="4"/>
  <c r="M95" i="10" s="1"/>
  <c r="K94" i="4"/>
  <c r="L95" i="10" s="1"/>
  <c r="J94" i="4"/>
  <c r="K95" i="10" s="1"/>
  <c r="I94" i="4"/>
  <c r="J95" i="10" s="1"/>
  <c r="H94" i="4"/>
  <c r="I95" i="10" s="1"/>
  <c r="AO95" s="1"/>
  <c r="G94" i="4"/>
  <c r="H95" i="10" s="1"/>
  <c r="AN95" s="1"/>
  <c r="F94" i="4"/>
  <c r="G95" i="10" s="1"/>
  <c r="AM95" s="1"/>
  <c r="E94" i="4"/>
  <c r="F95" i="10" s="1"/>
  <c r="AL95" s="1"/>
  <c r="D94" i="4"/>
  <c r="E95" i="10" s="1"/>
  <c r="AK95" s="1"/>
  <c r="A143" i="4"/>
  <c r="AB142"/>
  <c r="AC143" i="10" s="1"/>
  <c r="AA142" i="4"/>
  <c r="AB143" i="10" s="1"/>
  <c r="Z142" i="4"/>
  <c r="AA143" i="10" s="1"/>
  <c r="Y142" i="4"/>
  <c r="Z143" i="10" s="1"/>
  <c r="X142" i="4"/>
  <c r="Y143" i="10" s="1"/>
  <c r="W142" i="4"/>
  <c r="X143" i="10" s="1"/>
  <c r="V142" i="4"/>
  <c r="W143" i="10" s="1"/>
  <c r="U142" i="4"/>
  <c r="V143" i="10" s="1"/>
  <c r="T142" i="4"/>
  <c r="U143" i="10" s="1"/>
  <c r="S142" i="4"/>
  <c r="T143" i="10" s="1"/>
  <c r="Q142" i="4"/>
  <c r="R143" i="10" s="1"/>
  <c r="P142" i="4"/>
  <c r="Q143" i="10" s="1"/>
  <c r="O142" i="4"/>
  <c r="P143" i="10" s="1"/>
  <c r="N142" i="4"/>
  <c r="O143" i="10" s="1"/>
  <c r="M142" i="4"/>
  <c r="N143" i="10" s="1"/>
  <c r="L142" i="4"/>
  <c r="M143" i="10" s="1"/>
  <c r="K142" i="4"/>
  <c r="L143" i="10" s="1"/>
  <c r="J142" i="4"/>
  <c r="K143" i="10" s="1"/>
  <c r="I142" i="4"/>
  <c r="J143" i="10" s="1"/>
  <c r="H142" i="4"/>
  <c r="I143" i="10" s="1"/>
  <c r="AO143" s="1"/>
  <c r="G142" i="4"/>
  <c r="H143" i="10" s="1"/>
  <c r="AN143" s="1"/>
  <c r="F142" i="4"/>
  <c r="G143" i="10" s="1"/>
  <c r="AM143" s="1"/>
  <c r="E142" i="4"/>
  <c r="F143" i="10" s="1"/>
  <c r="AL143" s="1"/>
  <c r="D142" i="4"/>
  <c r="E143" i="10" s="1"/>
  <c r="AK143" s="1"/>
  <c r="A47" i="7"/>
  <c r="AB46"/>
  <c r="AC47" i="16" s="1"/>
  <c r="AA46" i="7"/>
  <c r="AB47" i="16" s="1"/>
  <c r="Z46" i="7"/>
  <c r="AA47" i="16" s="1"/>
  <c r="Y46" i="7"/>
  <c r="Z47" i="16" s="1"/>
  <c r="X46" i="7"/>
  <c r="Y47" i="16" s="1"/>
  <c r="W46" i="7"/>
  <c r="X47" i="16" s="1"/>
  <c r="V46" i="7"/>
  <c r="W47" i="16" s="1"/>
  <c r="U46" i="7"/>
  <c r="V47" i="16" s="1"/>
  <c r="T46" i="7"/>
  <c r="U47" i="16" s="1"/>
  <c r="S46" i="7"/>
  <c r="T47" i="16" s="1"/>
  <c r="Q46" i="7"/>
  <c r="R47" i="16" s="1"/>
  <c r="P46" i="7"/>
  <c r="Q47" i="16" s="1"/>
  <c r="O46" i="7"/>
  <c r="P47" i="16" s="1"/>
  <c r="N46" i="7"/>
  <c r="O47" i="16" s="1"/>
  <c r="M46" i="7"/>
  <c r="N47" i="16" s="1"/>
  <c r="L46" i="7"/>
  <c r="M47" i="16" s="1"/>
  <c r="K46" i="7"/>
  <c r="L47" i="16" s="1"/>
  <c r="J46" i="7"/>
  <c r="K47" i="16" s="1"/>
  <c r="I46" i="7"/>
  <c r="J47" i="16" s="1"/>
  <c r="H46" i="7"/>
  <c r="I47" i="16" s="1"/>
  <c r="AO47" s="1"/>
  <c r="G46" i="7"/>
  <c r="H47" i="16" s="1"/>
  <c r="AN47" s="1"/>
  <c r="F46" i="7"/>
  <c r="G47" i="16" s="1"/>
  <c r="AM47" s="1"/>
  <c r="E46" i="7"/>
  <c r="F47" i="16" s="1"/>
  <c r="AL47" s="1"/>
  <c r="D46" i="7"/>
  <c r="E47" i="16" s="1"/>
  <c r="AK47" s="1"/>
  <c r="A95" i="7"/>
  <c r="AB94"/>
  <c r="AC95" i="16" s="1"/>
  <c r="AA94" i="7"/>
  <c r="AB95" i="16" s="1"/>
  <c r="Z94" i="7"/>
  <c r="AA95" i="16" s="1"/>
  <c r="Y94" i="7"/>
  <c r="Z95" i="16" s="1"/>
  <c r="X94" i="7"/>
  <c r="Y95" i="16" s="1"/>
  <c r="W94" i="7"/>
  <c r="X95" i="16" s="1"/>
  <c r="V94" i="7"/>
  <c r="W95" i="16" s="1"/>
  <c r="U94" i="7"/>
  <c r="V95" i="16" s="1"/>
  <c r="T94" i="7"/>
  <c r="U95" i="16" s="1"/>
  <c r="S94" i="7"/>
  <c r="T95" i="16" s="1"/>
  <c r="Q94" i="7"/>
  <c r="R95" i="16" s="1"/>
  <c r="P94" i="7"/>
  <c r="Q95" i="16" s="1"/>
  <c r="O94" i="7"/>
  <c r="P95" i="16" s="1"/>
  <c r="N94" i="7"/>
  <c r="O95" i="16" s="1"/>
  <c r="M94" i="7"/>
  <c r="N95" i="16" s="1"/>
  <c r="L94" i="7"/>
  <c r="M95" i="16" s="1"/>
  <c r="K94" i="7"/>
  <c r="L95" i="16" s="1"/>
  <c r="J94" i="7"/>
  <c r="K95" i="16" s="1"/>
  <c r="I94" i="7"/>
  <c r="J95" i="16" s="1"/>
  <c r="H94" i="7"/>
  <c r="I95" i="16" s="1"/>
  <c r="AO95" s="1"/>
  <c r="G94" i="7"/>
  <c r="H95" i="16" s="1"/>
  <c r="AN95" s="1"/>
  <c r="F94" i="7"/>
  <c r="G95" i="16" s="1"/>
  <c r="AM95" s="1"/>
  <c r="E94" i="7"/>
  <c r="F95" i="16" s="1"/>
  <c r="AL95" s="1"/>
  <c r="D94" i="7"/>
  <c r="E95" i="16" s="1"/>
  <c r="AK95" s="1"/>
  <c r="A143" i="7"/>
  <c r="AB142"/>
  <c r="AC143" i="16" s="1"/>
  <c r="AA142" i="7"/>
  <c r="AB143" i="16" s="1"/>
  <c r="Z142" i="7"/>
  <c r="AA143" i="16" s="1"/>
  <c r="Y142" i="7"/>
  <c r="Z143" i="16" s="1"/>
  <c r="X142" i="7"/>
  <c r="Y143" i="16" s="1"/>
  <c r="W142" i="7"/>
  <c r="X143" i="16" s="1"/>
  <c r="V142" i="7"/>
  <c r="W143" i="16" s="1"/>
  <c r="U142" i="7"/>
  <c r="V143" i="16" s="1"/>
  <c r="T142" i="7"/>
  <c r="U143" i="16" s="1"/>
  <c r="S142" i="7"/>
  <c r="T143" i="16" s="1"/>
  <c r="Q142" i="7"/>
  <c r="R143" i="16" s="1"/>
  <c r="P142" i="7"/>
  <c r="Q143" i="16" s="1"/>
  <c r="O142" i="7"/>
  <c r="P143" i="16" s="1"/>
  <c r="N142" i="7"/>
  <c r="O143" i="16" s="1"/>
  <c r="M142" i="7"/>
  <c r="N143" i="16" s="1"/>
  <c r="L142" i="7"/>
  <c r="M143" i="16" s="1"/>
  <c r="K142" i="7"/>
  <c r="L143" i="16" s="1"/>
  <c r="J142" i="7"/>
  <c r="K143" i="16" s="1"/>
  <c r="I142" i="7"/>
  <c r="J143" i="16" s="1"/>
  <c r="H142" i="7"/>
  <c r="I143" i="16" s="1"/>
  <c r="AO143" s="1"/>
  <c r="G142" i="7"/>
  <c r="H143" i="16" s="1"/>
  <c r="AN143" s="1"/>
  <c r="F142" i="7"/>
  <c r="G143" i="16" s="1"/>
  <c r="AM143" s="1"/>
  <c r="E142" i="7"/>
  <c r="F143" i="16" s="1"/>
  <c r="AL143" s="1"/>
  <c r="D142" i="7"/>
  <c r="E143" i="16" s="1"/>
  <c r="AK143" s="1"/>
  <c r="AJ45" i="17"/>
  <c r="AI45"/>
  <c r="AH45"/>
  <c r="AG45"/>
  <c r="AF45"/>
  <c r="AJ93"/>
  <c r="AI93"/>
  <c r="AH93"/>
  <c r="AG93"/>
  <c r="AF93"/>
  <c r="AJ141"/>
  <c r="AI141"/>
  <c r="AH141"/>
  <c r="AG141"/>
  <c r="AF141"/>
  <c r="AJ45" i="18"/>
  <c r="AI45"/>
  <c r="AH45"/>
  <c r="AG45"/>
  <c r="AF45"/>
  <c r="AJ93"/>
  <c r="AI93"/>
  <c r="AH93"/>
  <c r="AG93"/>
  <c r="AF93"/>
  <c r="AJ141"/>
  <c r="AI141"/>
  <c r="AH141"/>
  <c r="AG141"/>
  <c r="AF141"/>
  <c r="A144" i="7" l="1"/>
  <c r="AB143"/>
  <c r="AA143"/>
  <c r="Z143"/>
  <c r="Y143"/>
  <c r="X143"/>
  <c r="W143"/>
  <c r="V143"/>
  <c r="U143"/>
  <c r="T143"/>
  <c r="S143"/>
  <c r="Q143"/>
  <c r="P143"/>
  <c r="O143"/>
  <c r="N143"/>
  <c r="M143"/>
  <c r="L143"/>
  <c r="K143"/>
  <c r="J143"/>
  <c r="I143"/>
  <c r="H143"/>
  <c r="G143"/>
  <c r="F143"/>
  <c r="E143"/>
  <c r="D143"/>
  <c r="A96"/>
  <c r="AB95"/>
  <c r="AA95"/>
  <c r="Z95"/>
  <c r="Y95"/>
  <c r="X95"/>
  <c r="W95"/>
  <c r="V95"/>
  <c r="U95"/>
  <c r="T95"/>
  <c r="S95"/>
  <c r="Q95"/>
  <c r="P95"/>
  <c r="O95"/>
  <c r="N95"/>
  <c r="M95"/>
  <c r="L95"/>
  <c r="K95"/>
  <c r="J95"/>
  <c r="I95"/>
  <c r="H95"/>
  <c r="G95"/>
  <c r="F95"/>
  <c r="E95"/>
  <c r="D95"/>
  <c r="A48"/>
  <c r="AB47"/>
  <c r="AA47"/>
  <c r="Z47"/>
  <c r="Y47"/>
  <c r="X47"/>
  <c r="W47"/>
  <c r="V47"/>
  <c r="U47"/>
  <c r="T47"/>
  <c r="S47"/>
  <c r="Q47"/>
  <c r="P47"/>
  <c r="O47"/>
  <c r="N47"/>
  <c r="M47"/>
  <c r="L47"/>
  <c r="K47"/>
  <c r="J47"/>
  <c r="I47"/>
  <c r="H47"/>
  <c r="G47"/>
  <c r="F47"/>
  <c r="E47"/>
  <c r="D47"/>
  <c r="A144" i="4"/>
  <c r="AB143"/>
  <c r="AA143"/>
  <c r="Z143"/>
  <c r="Y143"/>
  <c r="X143"/>
  <c r="W143"/>
  <c r="V143"/>
  <c r="U143"/>
  <c r="T143"/>
  <c r="S143"/>
  <c r="Q143"/>
  <c r="P143"/>
  <c r="O143"/>
  <c r="N143"/>
  <c r="M143"/>
  <c r="L143"/>
  <c r="K143"/>
  <c r="J143"/>
  <c r="I143"/>
  <c r="H143"/>
  <c r="G143"/>
  <c r="F143"/>
  <c r="E143"/>
  <c r="D143"/>
  <c r="A96"/>
  <c r="AB95"/>
  <c r="AA95"/>
  <c r="Z95"/>
  <c r="Y95"/>
  <c r="X95"/>
  <c r="W95"/>
  <c r="V95"/>
  <c r="U95"/>
  <c r="T95"/>
  <c r="S95"/>
  <c r="Q95"/>
  <c r="P95"/>
  <c r="O95"/>
  <c r="N95"/>
  <c r="M95"/>
  <c r="L95"/>
  <c r="K95"/>
  <c r="J95"/>
  <c r="I95"/>
  <c r="H95"/>
  <c r="G95"/>
  <c r="F95"/>
  <c r="E95"/>
  <c r="D95"/>
  <c r="A48"/>
  <c r="AB47"/>
  <c r="AA47"/>
  <c r="Z47"/>
  <c r="Y47"/>
  <c r="X47"/>
  <c r="W47"/>
  <c r="V47"/>
  <c r="U47"/>
  <c r="T47"/>
  <c r="S47"/>
  <c r="Q47"/>
  <c r="P47"/>
  <c r="O47"/>
  <c r="N47"/>
  <c r="M47"/>
  <c r="L47"/>
  <c r="K47"/>
  <c r="J47"/>
  <c r="I47"/>
  <c r="H47"/>
  <c r="G47"/>
  <c r="F47"/>
  <c r="E47"/>
  <c r="D47"/>
  <c r="A145" i="18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AJ144" s="1"/>
  <c r="H144"/>
  <c r="AI144" s="1"/>
  <c r="G144"/>
  <c r="AH144" s="1"/>
  <c r="F144"/>
  <c r="AG144" s="1"/>
  <c r="E144"/>
  <c r="AF144" s="1"/>
  <c r="D144"/>
  <c r="A97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AJ96" s="1"/>
  <c r="H96"/>
  <c r="AI96" s="1"/>
  <c r="G96"/>
  <c r="AH96" s="1"/>
  <c r="F96"/>
  <c r="AG96" s="1"/>
  <c r="E96"/>
  <c r="AF96" s="1"/>
  <c r="D96"/>
  <c r="A49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AJ48" s="1"/>
  <c r="H48"/>
  <c r="AI48" s="1"/>
  <c r="G48"/>
  <c r="AH48" s="1"/>
  <c r="F48"/>
  <c r="AG48" s="1"/>
  <c r="E48"/>
  <c r="AF48" s="1"/>
  <c r="D48"/>
  <c r="A145" i="16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AO144" s="1"/>
  <c r="H144"/>
  <c r="AN144" s="1"/>
  <c r="G144"/>
  <c r="AM144" s="1"/>
  <c r="F144"/>
  <c r="AL144" s="1"/>
  <c r="E144"/>
  <c r="AK144" s="1"/>
  <c r="D144"/>
  <c r="A97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AO96" s="1"/>
  <c r="H96"/>
  <c r="AN96" s="1"/>
  <c r="G96"/>
  <c r="AM96" s="1"/>
  <c r="F96"/>
  <c r="AL96" s="1"/>
  <c r="E96"/>
  <c r="AK96" s="1"/>
  <c r="D96"/>
  <c r="A49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AO48" s="1"/>
  <c r="H48"/>
  <c r="AN48" s="1"/>
  <c r="G48"/>
  <c r="AM48" s="1"/>
  <c r="F48"/>
  <c r="AL48" s="1"/>
  <c r="E48"/>
  <c r="AK48" s="1"/>
  <c r="D48"/>
  <c r="A145" i="17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AJ144" s="1"/>
  <c r="H144"/>
  <c r="AI144" s="1"/>
  <c r="G144"/>
  <c r="AH144" s="1"/>
  <c r="F144"/>
  <c r="AG144" s="1"/>
  <c r="E144"/>
  <c r="AF144" s="1"/>
  <c r="D144"/>
  <c r="A97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AJ96" s="1"/>
  <c r="H96"/>
  <c r="AI96" s="1"/>
  <c r="G96"/>
  <c r="AH96" s="1"/>
  <c r="F96"/>
  <c r="AG96" s="1"/>
  <c r="E96"/>
  <c r="AF96" s="1"/>
  <c r="D96"/>
  <c r="A49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AJ48" s="1"/>
  <c r="H48"/>
  <c r="AI48" s="1"/>
  <c r="G48"/>
  <c r="AH48" s="1"/>
  <c r="F48"/>
  <c r="AG48" s="1"/>
  <c r="E48"/>
  <c r="AF48" s="1"/>
  <c r="D48"/>
  <c r="A145" i="10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AO144" s="1"/>
  <c r="H144"/>
  <c r="AN144" s="1"/>
  <c r="G144"/>
  <c r="AM144" s="1"/>
  <c r="F144"/>
  <c r="AL144" s="1"/>
  <c r="E144"/>
  <c r="AK144" s="1"/>
  <c r="D144"/>
  <c r="A97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AO96" s="1"/>
  <c r="H96"/>
  <c r="AN96" s="1"/>
  <c r="G96"/>
  <c r="AM96" s="1"/>
  <c r="F96"/>
  <c r="AL96" s="1"/>
  <c r="E96"/>
  <c r="AK96" s="1"/>
  <c r="D96"/>
  <c r="A49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AO48" s="1"/>
  <c r="H48"/>
  <c r="AN48" s="1"/>
  <c r="G48"/>
  <c r="AM48" s="1"/>
  <c r="F48"/>
  <c r="AL48" s="1"/>
  <c r="E48"/>
  <c r="AK48" s="1"/>
  <c r="D48"/>
  <c r="A123" i="21"/>
  <c r="R122"/>
  <c r="A43"/>
  <c r="R42"/>
  <c r="A123" i="20"/>
  <c r="R122"/>
  <c r="A43"/>
  <c r="R42"/>
  <c r="E143" i="18"/>
  <c r="F143"/>
  <c r="G143"/>
  <c r="H143"/>
  <c r="I143"/>
  <c r="J143"/>
  <c r="K143"/>
  <c r="L143"/>
  <c r="M143"/>
  <c r="N143"/>
  <c r="O143"/>
  <c r="P143"/>
  <c r="Q143"/>
  <c r="R143"/>
  <c r="T143"/>
  <c r="U143"/>
  <c r="V143"/>
  <c r="W143"/>
  <c r="X143"/>
  <c r="Y143"/>
  <c r="Z143"/>
  <c r="AA143"/>
  <c r="AB143"/>
  <c r="AC143"/>
  <c r="E95"/>
  <c r="F95"/>
  <c r="G95"/>
  <c r="H95"/>
  <c r="I95"/>
  <c r="J95"/>
  <c r="K95"/>
  <c r="L95"/>
  <c r="M95"/>
  <c r="N95"/>
  <c r="O95"/>
  <c r="P95"/>
  <c r="Q95"/>
  <c r="R95"/>
  <c r="T95"/>
  <c r="U95"/>
  <c r="V95"/>
  <c r="W95"/>
  <c r="X95"/>
  <c r="Y95"/>
  <c r="Z95"/>
  <c r="AA95"/>
  <c r="AB95"/>
  <c r="AC95"/>
  <c r="E47"/>
  <c r="F47"/>
  <c r="G47"/>
  <c r="H47"/>
  <c r="I47"/>
  <c r="J47"/>
  <c r="K47"/>
  <c r="L47"/>
  <c r="M47"/>
  <c r="N47"/>
  <c r="O47"/>
  <c r="P47"/>
  <c r="Q47"/>
  <c r="R47"/>
  <c r="T47"/>
  <c r="U47"/>
  <c r="V47"/>
  <c r="W47"/>
  <c r="X47"/>
  <c r="Y47"/>
  <c r="Z47"/>
  <c r="AA47"/>
  <c r="AB47"/>
  <c r="AC47"/>
  <c r="E143" i="17"/>
  <c r="F143"/>
  <c r="G143"/>
  <c r="H143"/>
  <c r="I143"/>
  <c r="J143"/>
  <c r="K143"/>
  <c r="L143"/>
  <c r="M143"/>
  <c r="N143"/>
  <c r="O143"/>
  <c r="P143"/>
  <c r="Q143"/>
  <c r="R143"/>
  <c r="T143"/>
  <c r="U143"/>
  <c r="V143"/>
  <c r="W143"/>
  <c r="X143"/>
  <c r="Y143"/>
  <c r="Z143"/>
  <c r="AA143"/>
  <c r="AB143"/>
  <c r="AC143"/>
  <c r="E95"/>
  <c r="F95"/>
  <c r="G95"/>
  <c r="H95"/>
  <c r="I95"/>
  <c r="J95"/>
  <c r="K95"/>
  <c r="L95"/>
  <c r="M95"/>
  <c r="N95"/>
  <c r="O95"/>
  <c r="P95"/>
  <c r="Q95"/>
  <c r="R95"/>
  <c r="T95"/>
  <c r="U95"/>
  <c r="V95"/>
  <c r="W95"/>
  <c r="X95"/>
  <c r="Y95"/>
  <c r="Z95"/>
  <c r="AA95"/>
  <c r="AB95"/>
  <c r="AC95"/>
  <c r="E47"/>
  <c r="F47"/>
  <c r="G47"/>
  <c r="H47"/>
  <c r="I47"/>
  <c r="J47"/>
  <c r="K47"/>
  <c r="L47"/>
  <c r="M47"/>
  <c r="N47"/>
  <c r="O47"/>
  <c r="P47"/>
  <c r="Q47"/>
  <c r="R47"/>
  <c r="T47"/>
  <c r="U47"/>
  <c r="V47"/>
  <c r="W47"/>
  <c r="X47"/>
  <c r="Y47"/>
  <c r="Z47"/>
  <c r="AA47"/>
  <c r="AB47"/>
  <c r="AC47"/>
  <c r="A44" i="20" l="1"/>
  <c r="R43"/>
  <c r="A124"/>
  <c r="R123"/>
  <c r="A44" i="21"/>
  <c r="R43"/>
  <c r="A124"/>
  <c r="R123"/>
  <c r="A50" i="10"/>
  <c r="S49"/>
  <c r="D49"/>
  <c r="A98"/>
  <c r="S97"/>
  <c r="D97"/>
  <c r="A146"/>
  <c r="S145"/>
  <c r="D145"/>
  <c r="A50" i="17"/>
  <c r="S49"/>
  <c r="D49"/>
  <c r="A98"/>
  <c r="S97"/>
  <c r="D97"/>
  <c r="A146"/>
  <c r="S145"/>
  <c r="D145"/>
  <c r="A50" i="16"/>
  <c r="S49"/>
  <c r="D49"/>
  <c r="A98"/>
  <c r="S97"/>
  <c r="D97"/>
  <c r="A146"/>
  <c r="S145"/>
  <c r="D145"/>
  <c r="A50" i="18"/>
  <c r="S49"/>
  <c r="D49"/>
  <c r="A98"/>
  <c r="S97"/>
  <c r="D97"/>
  <c r="A146"/>
  <c r="S145"/>
  <c r="D145"/>
  <c r="A49" i="4"/>
  <c r="AB48"/>
  <c r="AC49" i="10" s="1"/>
  <c r="AA48" i="4"/>
  <c r="AB49" i="10" s="1"/>
  <c r="Z48" i="4"/>
  <c r="AA49" i="10" s="1"/>
  <c r="Y48" i="4"/>
  <c r="Z49" i="10" s="1"/>
  <c r="X48" i="4"/>
  <c r="Y49" i="10" s="1"/>
  <c r="W48" i="4"/>
  <c r="X49" i="10" s="1"/>
  <c r="V48" i="4"/>
  <c r="W49" i="10" s="1"/>
  <c r="U48" i="4"/>
  <c r="V49" i="10" s="1"/>
  <c r="T48" i="4"/>
  <c r="U49" i="10" s="1"/>
  <c r="S48" i="4"/>
  <c r="T49" i="10" s="1"/>
  <c r="Q48" i="4"/>
  <c r="R49" i="10" s="1"/>
  <c r="P48" i="4"/>
  <c r="Q49" i="10" s="1"/>
  <c r="O48" i="4"/>
  <c r="P49" i="10" s="1"/>
  <c r="N48" i="4"/>
  <c r="O49" i="10" s="1"/>
  <c r="M48" i="4"/>
  <c r="N49" i="10" s="1"/>
  <c r="L48" i="4"/>
  <c r="M49" i="10" s="1"/>
  <c r="K48" i="4"/>
  <c r="L49" i="10" s="1"/>
  <c r="J48" i="4"/>
  <c r="K49" i="10" s="1"/>
  <c r="I48" i="4"/>
  <c r="J49" i="10" s="1"/>
  <c r="H48" i="4"/>
  <c r="I49" i="10" s="1"/>
  <c r="AO49" s="1"/>
  <c r="G48" i="4"/>
  <c r="H49" i="10" s="1"/>
  <c r="AN49" s="1"/>
  <c r="F48" i="4"/>
  <c r="G49" i="10" s="1"/>
  <c r="AM49" s="1"/>
  <c r="E48" i="4"/>
  <c r="F49" i="10" s="1"/>
  <c r="AL49" s="1"/>
  <c r="D48" i="4"/>
  <c r="E49" i="10" s="1"/>
  <c r="AK49" s="1"/>
  <c r="A97" i="4"/>
  <c r="AB96"/>
  <c r="AC97" i="10" s="1"/>
  <c r="AA96" i="4"/>
  <c r="AB97" i="10" s="1"/>
  <c r="Z96" i="4"/>
  <c r="AA97" i="10" s="1"/>
  <c r="Y96" i="4"/>
  <c r="Z97" i="10" s="1"/>
  <c r="X96" i="4"/>
  <c r="Y97" i="10" s="1"/>
  <c r="W96" i="4"/>
  <c r="X97" i="10" s="1"/>
  <c r="V96" i="4"/>
  <c r="W97" i="10" s="1"/>
  <c r="U96" i="4"/>
  <c r="V97" i="10" s="1"/>
  <c r="T96" i="4"/>
  <c r="U97" i="10" s="1"/>
  <c r="S96" i="4"/>
  <c r="T97" i="10" s="1"/>
  <c r="Q96" i="4"/>
  <c r="R97" i="10" s="1"/>
  <c r="P96" i="4"/>
  <c r="Q97" i="10" s="1"/>
  <c r="O96" i="4"/>
  <c r="P97" i="10" s="1"/>
  <c r="N96" i="4"/>
  <c r="O97" i="10" s="1"/>
  <c r="M96" i="4"/>
  <c r="N97" i="10" s="1"/>
  <c r="L96" i="4"/>
  <c r="M97" i="10" s="1"/>
  <c r="K96" i="4"/>
  <c r="L97" i="10" s="1"/>
  <c r="J96" i="4"/>
  <c r="K97" i="10" s="1"/>
  <c r="I96" i="4"/>
  <c r="J97" i="10" s="1"/>
  <c r="H96" i="4"/>
  <c r="I97" i="10" s="1"/>
  <c r="AO97" s="1"/>
  <c r="G96" i="4"/>
  <c r="H97" i="10" s="1"/>
  <c r="AN97" s="1"/>
  <c r="F96" i="4"/>
  <c r="G97" i="10" s="1"/>
  <c r="AM97" s="1"/>
  <c r="E96" i="4"/>
  <c r="F97" i="10" s="1"/>
  <c r="AL97" s="1"/>
  <c r="D96" i="4"/>
  <c r="E97" i="10" s="1"/>
  <c r="AK97" s="1"/>
  <c r="A145" i="4"/>
  <c r="AB144"/>
  <c r="AC145" i="10" s="1"/>
  <c r="AA144" i="4"/>
  <c r="AB145" i="10" s="1"/>
  <c r="Z144" i="4"/>
  <c r="AA145" i="10" s="1"/>
  <c r="Y144" i="4"/>
  <c r="Z145" i="10" s="1"/>
  <c r="X144" i="4"/>
  <c r="Y145" i="10" s="1"/>
  <c r="W144" i="4"/>
  <c r="X145" i="10" s="1"/>
  <c r="V144" i="4"/>
  <c r="W145" i="10" s="1"/>
  <c r="U144" i="4"/>
  <c r="V145" i="10" s="1"/>
  <c r="T144" i="4"/>
  <c r="U145" i="10" s="1"/>
  <c r="S144" i="4"/>
  <c r="T145" i="10" s="1"/>
  <c r="Q144" i="4"/>
  <c r="R145" i="10" s="1"/>
  <c r="P144" i="4"/>
  <c r="Q145" i="10" s="1"/>
  <c r="O144" i="4"/>
  <c r="P145" i="10" s="1"/>
  <c r="N144" i="4"/>
  <c r="O145" i="10" s="1"/>
  <c r="M144" i="4"/>
  <c r="N145" i="10" s="1"/>
  <c r="L144" i="4"/>
  <c r="M145" i="10" s="1"/>
  <c r="K144" i="4"/>
  <c r="L145" i="10" s="1"/>
  <c r="J144" i="4"/>
  <c r="K145" i="10" s="1"/>
  <c r="I144" i="4"/>
  <c r="J145" i="10" s="1"/>
  <c r="H144" i="4"/>
  <c r="I145" i="10" s="1"/>
  <c r="AO145" s="1"/>
  <c r="G144" i="4"/>
  <c r="H145" i="10" s="1"/>
  <c r="AN145" s="1"/>
  <c r="F144" i="4"/>
  <c r="G145" i="10" s="1"/>
  <c r="AM145" s="1"/>
  <c r="E144" i="4"/>
  <c r="F145" i="10" s="1"/>
  <c r="AL145" s="1"/>
  <c r="D144" i="4"/>
  <c r="E145" i="10" s="1"/>
  <c r="AK145" s="1"/>
  <c r="A49" i="7"/>
  <c r="AB48"/>
  <c r="AC49" i="16" s="1"/>
  <c r="AA48" i="7"/>
  <c r="AB49" i="16" s="1"/>
  <c r="Z48" i="7"/>
  <c r="AA49" i="16" s="1"/>
  <c r="Y48" i="7"/>
  <c r="Z49" i="16" s="1"/>
  <c r="X48" i="7"/>
  <c r="Y49" i="16" s="1"/>
  <c r="W48" i="7"/>
  <c r="X49" i="16" s="1"/>
  <c r="V48" i="7"/>
  <c r="W49" i="16" s="1"/>
  <c r="U48" i="7"/>
  <c r="V49" i="16" s="1"/>
  <c r="T48" i="7"/>
  <c r="U49" i="16" s="1"/>
  <c r="S48" i="7"/>
  <c r="T49" i="16" s="1"/>
  <c r="Q48" i="7"/>
  <c r="R49" i="16" s="1"/>
  <c r="P48" i="7"/>
  <c r="Q49" i="16" s="1"/>
  <c r="O48" i="7"/>
  <c r="P49" i="16" s="1"/>
  <c r="N48" i="7"/>
  <c r="O49" i="16" s="1"/>
  <c r="M48" i="7"/>
  <c r="N49" i="16" s="1"/>
  <c r="L48" i="7"/>
  <c r="M49" i="16" s="1"/>
  <c r="K48" i="7"/>
  <c r="L49" i="16" s="1"/>
  <c r="J48" i="7"/>
  <c r="K49" i="16" s="1"/>
  <c r="I48" i="7"/>
  <c r="J49" i="16" s="1"/>
  <c r="H48" i="7"/>
  <c r="I49" i="16" s="1"/>
  <c r="AO49" s="1"/>
  <c r="G48" i="7"/>
  <c r="H49" i="16" s="1"/>
  <c r="AN49" s="1"/>
  <c r="F48" i="7"/>
  <c r="G49" i="16" s="1"/>
  <c r="AM49" s="1"/>
  <c r="E48" i="7"/>
  <c r="F49" i="16" s="1"/>
  <c r="AL49" s="1"/>
  <c r="D48" i="7"/>
  <c r="E49" i="16" s="1"/>
  <c r="AK49" s="1"/>
  <c r="A97" i="7"/>
  <c r="AB96"/>
  <c r="AC97" i="16" s="1"/>
  <c r="AA96" i="7"/>
  <c r="AB97" i="16" s="1"/>
  <c r="Z96" i="7"/>
  <c r="AA97" i="16" s="1"/>
  <c r="Y96" i="7"/>
  <c r="Z97" i="16" s="1"/>
  <c r="X96" i="7"/>
  <c r="Y97" i="16" s="1"/>
  <c r="W96" i="7"/>
  <c r="X97" i="16" s="1"/>
  <c r="V96" i="7"/>
  <c r="W97" i="16" s="1"/>
  <c r="U96" i="7"/>
  <c r="V97" i="16" s="1"/>
  <c r="T96" i="7"/>
  <c r="U97" i="16" s="1"/>
  <c r="S96" i="7"/>
  <c r="T97" i="16" s="1"/>
  <c r="Q96" i="7"/>
  <c r="R97" i="16" s="1"/>
  <c r="P96" i="7"/>
  <c r="Q97" i="16" s="1"/>
  <c r="O96" i="7"/>
  <c r="P97" i="16" s="1"/>
  <c r="N96" i="7"/>
  <c r="O97" i="16" s="1"/>
  <c r="M96" i="7"/>
  <c r="N97" i="16" s="1"/>
  <c r="L96" i="7"/>
  <c r="M97" i="16" s="1"/>
  <c r="K96" i="7"/>
  <c r="L97" i="16" s="1"/>
  <c r="J96" i="7"/>
  <c r="K97" i="16" s="1"/>
  <c r="I96" i="7"/>
  <c r="J97" i="16" s="1"/>
  <c r="H96" i="7"/>
  <c r="I97" i="16" s="1"/>
  <c r="AO97" s="1"/>
  <c r="G96" i="7"/>
  <c r="H97" i="16" s="1"/>
  <c r="AN97" s="1"/>
  <c r="F96" i="7"/>
  <c r="G97" i="16" s="1"/>
  <c r="AM97" s="1"/>
  <c r="E96" i="7"/>
  <c r="F97" i="16" s="1"/>
  <c r="AL97" s="1"/>
  <c r="D96" i="7"/>
  <c r="E97" i="16" s="1"/>
  <c r="AK97" s="1"/>
  <c r="A145" i="7"/>
  <c r="AB144"/>
  <c r="AC145" i="16" s="1"/>
  <c r="AA144" i="7"/>
  <c r="AB145" i="16" s="1"/>
  <c r="Z144" i="7"/>
  <c r="AA145" i="16" s="1"/>
  <c r="Y144" i="7"/>
  <c r="Z145" i="16" s="1"/>
  <c r="X144" i="7"/>
  <c r="Y145" i="16" s="1"/>
  <c r="W144" i="7"/>
  <c r="X145" i="16" s="1"/>
  <c r="V144" i="7"/>
  <c r="W145" i="16" s="1"/>
  <c r="U144" i="7"/>
  <c r="V145" i="16" s="1"/>
  <c r="T144" i="7"/>
  <c r="U145" i="16" s="1"/>
  <c r="S144" i="7"/>
  <c r="T145" i="16" s="1"/>
  <c r="Q144" i="7"/>
  <c r="R145" i="16" s="1"/>
  <c r="P144" i="7"/>
  <c r="Q145" i="16" s="1"/>
  <c r="O144" i="7"/>
  <c r="P145" i="16" s="1"/>
  <c r="N144" i="7"/>
  <c r="O145" i="16" s="1"/>
  <c r="M144" i="7"/>
  <c r="N145" i="16" s="1"/>
  <c r="L144" i="7"/>
  <c r="M145" i="16" s="1"/>
  <c r="K144" i="7"/>
  <c r="L145" i="16" s="1"/>
  <c r="J144" i="7"/>
  <c r="K145" i="16" s="1"/>
  <c r="I144" i="7"/>
  <c r="J145" i="16" s="1"/>
  <c r="H144" i="7"/>
  <c r="I145" i="16" s="1"/>
  <c r="AO145" s="1"/>
  <c r="G144" i="7"/>
  <c r="H145" i="16" s="1"/>
  <c r="AN145" s="1"/>
  <c r="F144" i="7"/>
  <c r="G145" i="16" s="1"/>
  <c r="AM145" s="1"/>
  <c r="E144" i="7"/>
  <c r="F145" i="16" s="1"/>
  <c r="AL145" s="1"/>
  <c r="D144" i="7"/>
  <c r="E145" i="16" s="1"/>
  <c r="AK145" s="1"/>
  <c r="AJ47" i="17"/>
  <c r="AI47"/>
  <c r="AH47"/>
  <c r="AG47"/>
  <c r="AF47"/>
  <c r="AJ95"/>
  <c r="AI95"/>
  <c r="AH95"/>
  <c r="AG95"/>
  <c r="AF95"/>
  <c r="AJ143"/>
  <c r="AI143"/>
  <c r="AH143"/>
  <c r="AG143"/>
  <c r="AF143"/>
  <c r="AJ47" i="18"/>
  <c r="AI47"/>
  <c r="AH47"/>
  <c r="AG47"/>
  <c r="AF47"/>
  <c r="AJ95"/>
  <c r="AI95"/>
  <c r="AH95"/>
  <c r="AG95"/>
  <c r="AF95"/>
  <c r="AJ143"/>
  <c r="AI143"/>
  <c r="AH143"/>
  <c r="AG143"/>
  <c r="AF143"/>
  <c r="A146" i="7" l="1"/>
  <c r="AB145"/>
  <c r="AA145"/>
  <c r="Z145"/>
  <c r="Y145"/>
  <c r="X145"/>
  <c r="W145"/>
  <c r="V145"/>
  <c r="U145"/>
  <c r="T145"/>
  <c r="S145"/>
  <c r="Q145"/>
  <c r="P145"/>
  <c r="O145"/>
  <c r="N145"/>
  <c r="M145"/>
  <c r="L145"/>
  <c r="K145"/>
  <c r="J145"/>
  <c r="I145"/>
  <c r="H145"/>
  <c r="G145"/>
  <c r="F145"/>
  <c r="E145"/>
  <c r="D145"/>
  <c r="A98"/>
  <c r="AB97"/>
  <c r="AA97"/>
  <c r="Z97"/>
  <c r="Y97"/>
  <c r="X97"/>
  <c r="W97"/>
  <c r="V97"/>
  <c r="U97"/>
  <c r="T97"/>
  <c r="S97"/>
  <c r="Q97"/>
  <c r="P97"/>
  <c r="O97"/>
  <c r="N97"/>
  <c r="M97"/>
  <c r="L97"/>
  <c r="K97"/>
  <c r="J97"/>
  <c r="I97"/>
  <c r="H97"/>
  <c r="G97"/>
  <c r="F97"/>
  <c r="E97"/>
  <c r="D97"/>
  <c r="A50"/>
  <c r="AB49"/>
  <c r="AA49"/>
  <c r="Z49"/>
  <c r="Y49"/>
  <c r="X49"/>
  <c r="W49"/>
  <c r="V49"/>
  <c r="U49"/>
  <c r="T49"/>
  <c r="S49"/>
  <c r="Q49"/>
  <c r="P49"/>
  <c r="O49"/>
  <c r="N49"/>
  <c r="M49"/>
  <c r="L49"/>
  <c r="K49"/>
  <c r="J49"/>
  <c r="I49"/>
  <c r="H49"/>
  <c r="G49"/>
  <c r="F49"/>
  <c r="E49"/>
  <c r="D49"/>
  <c r="A146" i="4"/>
  <c r="AB145"/>
  <c r="AA145"/>
  <c r="Z145"/>
  <c r="Y145"/>
  <c r="X145"/>
  <c r="W145"/>
  <c r="V145"/>
  <c r="U145"/>
  <c r="T145"/>
  <c r="S145"/>
  <c r="Q145"/>
  <c r="P145"/>
  <c r="O145"/>
  <c r="N145"/>
  <c r="M145"/>
  <c r="L145"/>
  <c r="K145"/>
  <c r="J145"/>
  <c r="I145"/>
  <c r="H145"/>
  <c r="G145"/>
  <c r="F145"/>
  <c r="E145"/>
  <c r="D145"/>
  <c r="A98"/>
  <c r="AB97"/>
  <c r="AA97"/>
  <c r="Z97"/>
  <c r="Y97"/>
  <c r="X97"/>
  <c r="W97"/>
  <c r="V97"/>
  <c r="U97"/>
  <c r="T97"/>
  <c r="S97"/>
  <c r="Q97"/>
  <c r="P97"/>
  <c r="O97"/>
  <c r="N97"/>
  <c r="M97"/>
  <c r="L97"/>
  <c r="K97"/>
  <c r="J97"/>
  <c r="I97"/>
  <c r="H97"/>
  <c r="G97"/>
  <c r="F97"/>
  <c r="E97"/>
  <c r="D97"/>
  <c r="A50"/>
  <c r="AB49"/>
  <c r="AA49"/>
  <c r="Z49"/>
  <c r="Y49"/>
  <c r="X49"/>
  <c r="W49"/>
  <c r="V49"/>
  <c r="U49"/>
  <c r="T49"/>
  <c r="S49"/>
  <c r="Q49"/>
  <c r="P49"/>
  <c r="O49"/>
  <c r="N49"/>
  <c r="M49"/>
  <c r="L49"/>
  <c r="K49"/>
  <c r="J49"/>
  <c r="I49"/>
  <c r="H49"/>
  <c r="G49"/>
  <c r="F49"/>
  <c r="E49"/>
  <c r="D49"/>
  <c r="A147" i="18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AJ146" s="1"/>
  <c r="H146"/>
  <c r="AI146" s="1"/>
  <c r="G146"/>
  <c r="AH146" s="1"/>
  <c r="F146"/>
  <c r="AG146" s="1"/>
  <c r="E146"/>
  <c r="AF146" s="1"/>
  <c r="D146"/>
  <c r="A99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AJ98" s="1"/>
  <c r="H98"/>
  <c r="AI98" s="1"/>
  <c r="G98"/>
  <c r="AH98" s="1"/>
  <c r="F98"/>
  <c r="AG98" s="1"/>
  <c r="E98"/>
  <c r="AF98" s="1"/>
  <c r="D98"/>
  <c r="A51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AJ50" s="1"/>
  <c r="H50"/>
  <c r="AI50" s="1"/>
  <c r="G50"/>
  <c r="AH50" s="1"/>
  <c r="F50"/>
  <c r="AG50" s="1"/>
  <c r="E50"/>
  <c r="AF50" s="1"/>
  <c r="D50"/>
  <c r="A147" i="1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AO146" s="1"/>
  <c r="H146"/>
  <c r="AN146" s="1"/>
  <c r="G146"/>
  <c r="AM146" s="1"/>
  <c r="F146"/>
  <c r="AL146" s="1"/>
  <c r="E146"/>
  <c r="AK146" s="1"/>
  <c r="D146"/>
  <c r="A99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AO98" s="1"/>
  <c r="H98"/>
  <c r="AN98" s="1"/>
  <c r="G98"/>
  <c r="AM98" s="1"/>
  <c r="F98"/>
  <c r="AL98" s="1"/>
  <c r="E98"/>
  <c r="AK98" s="1"/>
  <c r="D98"/>
  <c r="A51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AO50" s="1"/>
  <c r="H50"/>
  <c r="AN50" s="1"/>
  <c r="G50"/>
  <c r="AM50" s="1"/>
  <c r="F50"/>
  <c r="AL50" s="1"/>
  <c r="E50"/>
  <c r="AK50" s="1"/>
  <c r="D50"/>
  <c r="A147" i="17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AJ146" s="1"/>
  <c r="H146"/>
  <c r="AI146" s="1"/>
  <c r="G146"/>
  <c r="AH146" s="1"/>
  <c r="F146"/>
  <c r="AG146" s="1"/>
  <c r="E146"/>
  <c r="AF146" s="1"/>
  <c r="D146"/>
  <c r="A99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AJ98" s="1"/>
  <c r="H98"/>
  <c r="AI98" s="1"/>
  <c r="G98"/>
  <c r="AH98" s="1"/>
  <c r="F98"/>
  <c r="AG98" s="1"/>
  <c r="E98"/>
  <c r="AF98" s="1"/>
  <c r="D98"/>
  <c r="A51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AJ50" s="1"/>
  <c r="H50"/>
  <c r="AI50" s="1"/>
  <c r="G50"/>
  <c r="AH50" s="1"/>
  <c r="F50"/>
  <c r="AG50" s="1"/>
  <c r="E50"/>
  <c r="AF50" s="1"/>
  <c r="D50"/>
  <c r="A147" i="10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AO146" s="1"/>
  <c r="H146"/>
  <c r="AN146" s="1"/>
  <c r="G146"/>
  <c r="AM146" s="1"/>
  <c r="F146"/>
  <c r="AL146" s="1"/>
  <c r="E146"/>
  <c r="AK146" s="1"/>
  <c r="D146"/>
  <c r="A99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AO98" s="1"/>
  <c r="H98"/>
  <c r="AN98" s="1"/>
  <c r="G98"/>
  <c r="AM98" s="1"/>
  <c r="F98"/>
  <c r="AL98" s="1"/>
  <c r="E98"/>
  <c r="AK98" s="1"/>
  <c r="D98"/>
  <c r="A51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AO50" s="1"/>
  <c r="H50"/>
  <c r="AN50" s="1"/>
  <c r="G50"/>
  <c r="AM50" s="1"/>
  <c r="F50"/>
  <c r="AL50" s="1"/>
  <c r="E50"/>
  <c r="AK50" s="1"/>
  <c r="D50"/>
  <c r="A125" i="21"/>
  <c r="R124"/>
  <c r="A45"/>
  <c r="R44"/>
  <c r="A125" i="20"/>
  <c r="R124"/>
  <c r="A45"/>
  <c r="R44"/>
  <c r="E145" i="18"/>
  <c r="F145"/>
  <c r="G145"/>
  <c r="H145"/>
  <c r="I145"/>
  <c r="J145"/>
  <c r="K145"/>
  <c r="L145"/>
  <c r="M145"/>
  <c r="N145"/>
  <c r="O145"/>
  <c r="P145"/>
  <c r="Q145"/>
  <c r="R145"/>
  <c r="T145"/>
  <c r="U145"/>
  <c r="V145"/>
  <c r="W145"/>
  <c r="X145"/>
  <c r="Y145"/>
  <c r="Z145"/>
  <c r="AA145"/>
  <c r="AB145"/>
  <c r="AC145"/>
  <c r="E97"/>
  <c r="F97"/>
  <c r="G97"/>
  <c r="H97"/>
  <c r="I97"/>
  <c r="J97"/>
  <c r="K97"/>
  <c r="L97"/>
  <c r="M97"/>
  <c r="N97"/>
  <c r="O97"/>
  <c r="P97"/>
  <c r="Q97"/>
  <c r="R97"/>
  <c r="T97"/>
  <c r="U97"/>
  <c r="V97"/>
  <c r="W97"/>
  <c r="X97"/>
  <c r="Y97"/>
  <c r="Z97"/>
  <c r="AA97"/>
  <c r="AB97"/>
  <c r="AC97"/>
  <c r="E49"/>
  <c r="F49"/>
  <c r="G49"/>
  <c r="H49"/>
  <c r="I49"/>
  <c r="J49"/>
  <c r="K49"/>
  <c r="L49"/>
  <c r="M49"/>
  <c r="N49"/>
  <c r="O49"/>
  <c r="P49"/>
  <c r="Q49"/>
  <c r="R49"/>
  <c r="T49"/>
  <c r="U49"/>
  <c r="V49"/>
  <c r="W49"/>
  <c r="X49"/>
  <c r="Y49"/>
  <c r="Z49"/>
  <c r="AA49"/>
  <c r="AB49"/>
  <c r="AC49"/>
  <c r="E145" i="17"/>
  <c r="F145"/>
  <c r="G145"/>
  <c r="H145"/>
  <c r="I145"/>
  <c r="J145"/>
  <c r="K145"/>
  <c r="L145"/>
  <c r="M145"/>
  <c r="N145"/>
  <c r="O145"/>
  <c r="P145"/>
  <c r="Q145"/>
  <c r="R145"/>
  <c r="T145"/>
  <c r="U145"/>
  <c r="V145"/>
  <c r="W145"/>
  <c r="X145"/>
  <c r="Y145"/>
  <c r="Z145"/>
  <c r="AA145"/>
  <c r="AB145"/>
  <c r="AC145"/>
  <c r="E97"/>
  <c r="F97"/>
  <c r="G97"/>
  <c r="H97"/>
  <c r="I97"/>
  <c r="J97"/>
  <c r="K97"/>
  <c r="L97"/>
  <c r="M97"/>
  <c r="N97"/>
  <c r="O97"/>
  <c r="P97"/>
  <c r="Q97"/>
  <c r="R97"/>
  <c r="T97"/>
  <c r="U97"/>
  <c r="V97"/>
  <c r="W97"/>
  <c r="X97"/>
  <c r="Y97"/>
  <c r="Z97"/>
  <c r="AA97"/>
  <c r="AB97"/>
  <c r="AC97"/>
  <c r="E49"/>
  <c r="F49"/>
  <c r="G49"/>
  <c r="H49"/>
  <c r="I49"/>
  <c r="J49"/>
  <c r="K49"/>
  <c r="L49"/>
  <c r="M49"/>
  <c r="N49"/>
  <c r="O49"/>
  <c r="P49"/>
  <c r="Q49"/>
  <c r="R49"/>
  <c r="T49"/>
  <c r="U49"/>
  <c r="V49"/>
  <c r="W49"/>
  <c r="X49"/>
  <c r="Y49"/>
  <c r="Z49"/>
  <c r="AA49"/>
  <c r="AB49"/>
  <c r="AC49"/>
  <c r="A46" i="20" l="1"/>
  <c r="R45"/>
  <c r="A126"/>
  <c r="R125"/>
  <c r="A46" i="21"/>
  <c r="R45"/>
  <c r="A126"/>
  <c r="R125"/>
  <c r="A52" i="10"/>
  <c r="S51"/>
  <c r="D51"/>
  <c r="A100"/>
  <c r="S99"/>
  <c r="D99"/>
  <c r="A148"/>
  <c r="S147"/>
  <c r="D147"/>
  <c r="A52" i="17"/>
  <c r="S51"/>
  <c r="D51"/>
  <c r="A100"/>
  <c r="S99"/>
  <c r="D99"/>
  <c r="A148"/>
  <c r="S147"/>
  <c r="D147"/>
  <c r="A52" i="16"/>
  <c r="S51"/>
  <c r="D51"/>
  <c r="A100"/>
  <c r="S99"/>
  <c r="D99"/>
  <c r="A148"/>
  <c r="S147"/>
  <c r="D147"/>
  <c r="A52" i="18"/>
  <c r="S51"/>
  <c r="D51"/>
  <c r="A100"/>
  <c r="S99"/>
  <c r="D99"/>
  <c r="A148"/>
  <c r="S147"/>
  <c r="D147"/>
  <c r="A51" i="4"/>
  <c r="AB50"/>
  <c r="AC51" i="10" s="1"/>
  <c r="AA50" i="4"/>
  <c r="AB51" i="10" s="1"/>
  <c r="Z50" i="4"/>
  <c r="AA51" i="10" s="1"/>
  <c r="Y50" i="4"/>
  <c r="Z51" i="10" s="1"/>
  <c r="X50" i="4"/>
  <c r="Y51" i="10" s="1"/>
  <c r="W50" i="4"/>
  <c r="X51" i="10" s="1"/>
  <c r="V50" i="4"/>
  <c r="W51" i="10" s="1"/>
  <c r="U50" i="4"/>
  <c r="V51" i="10" s="1"/>
  <c r="T50" i="4"/>
  <c r="U51" i="10" s="1"/>
  <c r="S50" i="4"/>
  <c r="T51" i="10" s="1"/>
  <c r="Q50" i="4"/>
  <c r="R51" i="10" s="1"/>
  <c r="P50" i="4"/>
  <c r="Q51" i="10" s="1"/>
  <c r="O50" i="4"/>
  <c r="P51" i="10" s="1"/>
  <c r="N50" i="4"/>
  <c r="O51" i="10" s="1"/>
  <c r="M50" i="4"/>
  <c r="N51" i="10" s="1"/>
  <c r="L50" i="4"/>
  <c r="M51" i="10" s="1"/>
  <c r="K50" i="4"/>
  <c r="L51" i="10" s="1"/>
  <c r="J50" i="4"/>
  <c r="K51" i="10" s="1"/>
  <c r="I50" i="4"/>
  <c r="J51" i="10" s="1"/>
  <c r="H50" i="4"/>
  <c r="I51" i="10" s="1"/>
  <c r="AO51" s="1"/>
  <c r="G50" i="4"/>
  <c r="H51" i="10" s="1"/>
  <c r="AN51" s="1"/>
  <c r="F50" i="4"/>
  <c r="G51" i="10" s="1"/>
  <c r="AM51" s="1"/>
  <c r="E50" i="4"/>
  <c r="F51" i="10" s="1"/>
  <c r="AL51" s="1"/>
  <c r="D50" i="4"/>
  <c r="E51" i="10" s="1"/>
  <c r="AK51" s="1"/>
  <c r="A99" i="4"/>
  <c r="AB98"/>
  <c r="AC99" i="10" s="1"/>
  <c r="AA98" i="4"/>
  <c r="AB99" i="10" s="1"/>
  <c r="Z98" i="4"/>
  <c r="AA99" i="10" s="1"/>
  <c r="Y98" i="4"/>
  <c r="Z99" i="10" s="1"/>
  <c r="X98" i="4"/>
  <c r="Y99" i="10" s="1"/>
  <c r="W98" i="4"/>
  <c r="X99" i="10" s="1"/>
  <c r="V98" i="4"/>
  <c r="W99" i="10" s="1"/>
  <c r="U98" i="4"/>
  <c r="V99" i="10" s="1"/>
  <c r="T98" i="4"/>
  <c r="U99" i="10" s="1"/>
  <c r="S98" i="4"/>
  <c r="T99" i="10" s="1"/>
  <c r="Q98" i="4"/>
  <c r="R99" i="10" s="1"/>
  <c r="P98" i="4"/>
  <c r="Q99" i="10" s="1"/>
  <c r="O98" i="4"/>
  <c r="P99" i="10" s="1"/>
  <c r="N98" i="4"/>
  <c r="O99" i="10" s="1"/>
  <c r="M98" i="4"/>
  <c r="N99" i="10" s="1"/>
  <c r="L98" i="4"/>
  <c r="M99" i="10" s="1"/>
  <c r="K98" i="4"/>
  <c r="L99" i="10" s="1"/>
  <c r="J98" i="4"/>
  <c r="K99" i="10" s="1"/>
  <c r="I98" i="4"/>
  <c r="J99" i="10" s="1"/>
  <c r="H98" i="4"/>
  <c r="I99" i="10" s="1"/>
  <c r="AO99" s="1"/>
  <c r="G98" i="4"/>
  <c r="H99" i="10" s="1"/>
  <c r="AN99" s="1"/>
  <c r="F98" i="4"/>
  <c r="G99" i="10" s="1"/>
  <c r="AM99" s="1"/>
  <c r="E98" i="4"/>
  <c r="F99" i="10" s="1"/>
  <c r="AL99" s="1"/>
  <c r="D98" i="4"/>
  <c r="E99" i="10" s="1"/>
  <c r="AK99" s="1"/>
  <c r="A147" i="4"/>
  <c r="AB146"/>
  <c r="AC147" i="10" s="1"/>
  <c r="AA146" i="4"/>
  <c r="AB147" i="10" s="1"/>
  <c r="Z146" i="4"/>
  <c r="AA147" i="10" s="1"/>
  <c r="Y146" i="4"/>
  <c r="Z147" i="10" s="1"/>
  <c r="X146" i="4"/>
  <c r="Y147" i="10" s="1"/>
  <c r="W146" i="4"/>
  <c r="X147" i="10" s="1"/>
  <c r="V146" i="4"/>
  <c r="W147" i="10" s="1"/>
  <c r="U146" i="4"/>
  <c r="V147" i="10" s="1"/>
  <c r="T146" i="4"/>
  <c r="U147" i="10" s="1"/>
  <c r="S146" i="4"/>
  <c r="T147" i="10" s="1"/>
  <c r="Q146" i="4"/>
  <c r="R147" i="10" s="1"/>
  <c r="P146" i="4"/>
  <c r="Q147" i="10" s="1"/>
  <c r="O146" i="4"/>
  <c r="P147" i="10" s="1"/>
  <c r="N146" i="4"/>
  <c r="O147" i="10" s="1"/>
  <c r="M146" i="4"/>
  <c r="N147" i="10" s="1"/>
  <c r="L146" i="4"/>
  <c r="M147" i="10" s="1"/>
  <c r="K146" i="4"/>
  <c r="L147" i="10" s="1"/>
  <c r="J146" i="4"/>
  <c r="K147" i="10" s="1"/>
  <c r="I146" i="4"/>
  <c r="J147" i="10" s="1"/>
  <c r="H146" i="4"/>
  <c r="I147" i="10" s="1"/>
  <c r="AO147" s="1"/>
  <c r="G146" i="4"/>
  <c r="H147" i="10" s="1"/>
  <c r="AN147" s="1"/>
  <c r="F146" i="4"/>
  <c r="G147" i="10" s="1"/>
  <c r="AM147" s="1"/>
  <c r="E146" i="4"/>
  <c r="F147" i="10" s="1"/>
  <c r="AL147" s="1"/>
  <c r="D146" i="4"/>
  <c r="E147" i="10" s="1"/>
  <c r="AK147" s="1"/>
  <c r="A51" i="7"/>
  <c r="AB50"/>
  <c r="AC51" i="16" s="1"/>
  <c r="AA50" i="7"/>
  <c r="AB51" i="16" s="1"/>
  <c r="Z50" i="7"/>
  <c r="AA51" i="16" s="1"/>
  <c r="Y50" i="7"/>
  <c r="Z51" i="16" s="1"/>
  <c r="X50" i="7"/>
  <c r="Y51" i="16" s="1"/>
  <c r="W50" i="7"/>
  <c r="X51" i="16" s="1"/>
  <c r="V50" i="7"/>
  <c r="W51" i="16" s="1"/>
  <c r="U50" i="7"/>
  <c r="V51" i="16" s="1"/>
  <c r="T50" i="7"/>
  <c r="U51" i="16" s="1"/>
  <c r="S50" i="7"/>
  <c r="T51" i="16" s="1"/>
  <c r="Q50" i="7"/>
  <c r="R51" i="16" s="1"/>
  <c r="P50" i="7"/>
  <c r="Q51" i="16" s="1"/>
  <c r="O50" i="7"/>
  <c r="P51" i="16" s="1"/>
  <c r="N50" i="7"/>
  <c r="O51" i="16" s="1"/>
  <c r="M50" i="7"/>
  <c r="N51" i="16" s="1"/>
  <c r="L50" i="7"/>
  <c r="M51" i="16" s="1"/>
  <c r="K50" i="7"/>
  <c r="L51" i="16" s="1"/>
  <c r="J50" i="7"/>
  <c r="K51" i="16" s="1"/>
  <c r="I50" i="7"/>
  <c r="J51" i="16" s="1"/>
  <c r="H50" i="7"/>
  <c r="I51" i="16" s="1"/>
  <c r="AO51" s="1"/>
  <c r="G50" i="7"/>
  <c r="H51" i="16" s="1"/>
  <c r="AN51" s="1"/>
  <c r="F50" i="7"/>
  <c r="G51" i="16" s="1"/>
  <c r="AM51" s="1"/>
  <c r="E50" i="7"/>
  <c r="F51" i="16" s="1"/>
  <c r="AL51" s="1"/>
  <c r="D50" i="7"/>
  <c r="E51" i="16" s="1"/>
  <c r="AK51" s="1"/>
  <c r="A99" i="7"/>
  <c r="AB98"/>
  <c r="AC99" i="16" s="1"/>
  <c r="AA98" i="7"/>
  <c r="AB99" i="16" s="1"/>
  <c r="Z98" i="7"/>
  <c r="AA99" i="16" s="1"/>
  <c r="Y98" i="7"/>
  <c r="Z99" i="16" s="1"/>
  <c r="X98" i="7"/>
  <c r="Y99" i="16" s="1"/>
  <c r="W98" i="7"/>
  <c r="X99" i="16" s="1"/>
  <c r="V98" i="7"/>
  <c r="W99" i="16" s="1"/>
  <c r="U98" i="7"/>
  <c r="V99" i="16" s="1"/>
  <c r="T98" i="7"/>
  <c r="U99" i="16" s="1"/>
  <c r="S98" i="7"/>
  <c r="T99" i="16" s="1"/>
  <c r="Q98" i="7"/>
  <c r="R99" i="16" s="1"/>
  <c r="P98" i="7"/>
  <c r="Q99" i="16" s="1"/>
  <c r="O98" i="7"/>
  <c r="P99" i="16" s="1"/>
  <c r="N98" i="7"/>
  <c r="O99" i="16" s="1"/>
  <c r="M98" i="7"/>
  <c r="N99" i="16" s="1"/>
  <c r="L98" i="7"/>
  <c r="M99" i="16" s="1"/>
  <c r="K98" i="7"/>
  <c r="L99" i="16" s="1"/>
  <c r="J98" i="7"/>
  <c r="K99" i="16" s="1"/>
  <c r="I98" i="7"/>
  <c r="J99" i="16" s="1"/>
  <c r="H98" i="7"/>
  <c r="I99" i="16" s="1"/>
  <c r="AO99" s="1"/>
  <c r="G98" i="7"/>
  <c r="H99" i="16" s="1"/>
  <c r="AN99" s="1"/>
  <c r="F98" i="7"/>
  <c r="G99" i="16" s="1"/>
  <c r="AM99" s="1"/>
  <c r="E98" i="7"/>
  <c r="F99" i="16" s="1"/>
  <c r="AL99" s="1"/>
  <c r="D98" i="7"/>
  <c r="E99" i="16" s="1"/>
  <c r="AK99" s="1"/>
  <c r="A147" i="7"/>
  <c r="AB146"/>
  <c r="AC147" i="16" s="1"/>
  <c r="AA146" i="7"/>
  <c r="AB147" i="16" s="1"/>
  <c r="Z146" i="7"/>
  <c r="AA147" i="16" s="1"/>
  <c r="Y146" i="7"/>
  <c r="Z147" i="16" s="1"/>
  <c r="X146" i="7"/>
  <c r="Y147" i="16" s="1"/>
  <c r="W146" i="7"/>
  <c r="X147" i="16" s="1"/>
  <c r="V146" i="7"/>
  <c r="W147" i="16" s="1"/>
  <c r="U146" i="7"/>
  <c r="V147" i="16" s="1"/>
  <c r="T146" i="7"/>
  <c r="U147" i="16" s="1"/>
  <c r="S146" i="7"/>
  <c r="T147" i="16" s="1"/>
  <c r="Q146" i="7"/>
  <c r="R147" i="16" s="1"/>
  <c r="P146" i="7"/>
  <c r="Q147" i="16" s="1"/>
  <c r="O146" i="7"/>
  <c r="P147" i="16" s="1"/>
  <c r="N146" i="7"/>
  <c r="O147" i="16" s="1"/>
  <c r="M146" i="7"/>
  <c r="N147" i="16" s="1"/>
  <c r="L146" i="7"/>
  <c r="M147" i="16" s="1"/>
  <c r="K146" i="7"/>
  <c r="L147" i="16" s="1"/>
  <c r="J146" i="7"/>
  <c r="K147" i="16" s="1"/>
  <c r="I146" i="7"/>
  <c r="J147" i="16" s="1"/>
  <c r="H146" i="7"/>
  <c r="I147" i="16" s="1"/>
  <c r="AO147" s="1"/>
  <c r="G146" i="7"/>
  <c r="H147" i="16" s="1"/>
  <c r="AN147" s="1"/>
  <c r="F146" i="7"/>
  <c r="G147" i="16" s="1"/>
  <c r="AM147" s="1"/>
  <c r="E146" i="7"/>
  <c r="F147" i="16" s="1"/>
  <c r="AL147" s="1"/>
  <c r="D146" i="7"/>
  <c r="E147" i="16" s="1"/>
  <c r="AK147" s="1"/>
  <c r="AJ49" i="17"/>
  <c r="AI49"/>
  <c r="AH49"/>
  <c r="AG49"/>
  <c r="AF49"/>
  <c r="AJ97"/>
  <c r="AI97"/>
  <c r="AH97"/>
  <c r="AG97"/>
  <c r="AF97"/>
  <c r="AJ145"/>
  <c r="AI145"/>
  <c r="AH145"/>
  <c r="AG145"/>
  <c r="AF145"/>
  <c r="AJ49" i="18"/>
  <c r="AI49"/>
  <c r="AH49"/>
  <c r="AG49"/>
  <c r="AF49"/>
  <c r="AJ97"/>
  <c r="AI97"/>
  <c r="AH97"/>
  <c r="AG97"/>
  <c r="AF97"/>
  <c r="AJ145"/>
  <c r="AI145"/>
  <c r="AH145"/>
  <c r="AG145"/>
  <c r="AF145"/>
  <c r="A148" i="7" l="1"/>
  <c r="AB147"/>
  <c r="AA147"/>
  <c r="Z147"/>
  <c r="Y147"/>
  <c r="X147"/>
  <c r="W147"/>
  <c r="V147"/>
  <c r="U147"/>
  <c r="T147"/>
  <c r="S147"/>
  <c r="Q147"/>
  <c r="P147"/>
  <c r="O147"/>
  <c r="N147"/>
  <c r="M147"/>
  <c r="L147"/>
  <c r="K147"/>
  <c r="J147"/>
  <c r="I147"/>
  <c r="H147"/>
  <c r="G147"/>
  <c r="F147"/>
  <c r="E147"/>
  <c r="D147"/>
  <c r="A100"/>
  <c r="AB99"/>
  <c r="AA99"/>
  <c r="Z99"/>
  <c r="Y99"/>
  <c r="X99"/>
  <c r="W99"/>
  <c r="V99"/>
  <c r="U99"/>
  <c r="T99"/>
  <c r="S99"/>
  <c r="Q99"/>
  <c r="P99"/>
  <c r="O99"/>
  <c r="N99"/>
  <c r="M99"/>
  <c r="L99"/>
  <c r="K99"/>
  <c r="J99"/>
  <c r="I99"/>
  <c r="H99"/>
  <c r="G99"/>
  <c r="F99"/>
  <c r="E99"/>
  <c r="D99"/>
  <c r="A52"/>
  <c r="AB51"/>
  <c r="AA51"/>
  <c r="Z51"/>
  <c r="Y51"/>
  <c r="X51"/>
  <c r="W51"/>
  <c r="V51"/>
  <c r="U51"/>
  <c r="T51"/>
  <c r="S51"/>
  <c r="Q51"/>
  <c r="P51"/>
  <c r="O51"/>
  <c r="N51"/>
  <c r="M51"/>
  <c r="L51"/>
  <c r="K51"/>
  <c r="J51"/>
  <c r="I51"/>
  <c r="H51"/>
  <c r="G51"/>
  <c r="F51"/>
  <c r="E51"/>
  <c r="D51"/>
  <c r="A148" i="4"/>
  <c r="AB147"/>
  <c r="AA147"/>
  <c r="Z147"/>
  <c r="Y147"/>
  <c r="X147"/>
  <c r="W147"/>
  <c r="V147"/>
  <c r="U147"/>
  <c r="T147"/>
  <c r="S147"/>
  <c r="Q147"/>
  <c r="P147"/>
  <c r="O147"/>
  <c r="N147"/>
  <c r="M147"/>
  <c r="L147"/>
  <c r="K147"/>
  <c r="J147"/>
  <c r="I147"/>
  <c r="H147"/>
  <c r="G147"/>
  <c r="F147"/>
  <c r="E147"/>
  <c r="D147"/>
  <c r="A100"/>
  <c r="AB99"/>
  <c r="AA99"/>
  <c r="Z99"/>
  <c r="Y99"/>
  <c r="X99"/>
  <c r="W99"/>
  <c r="V99"/>
  <c r="U99"/>
  <c r="T99"/>
  <c r="S99"/>
  <c r="Q99"/>
  <c r="P99"/>
  <c r="O99"/>
  <c r="N99"/>
  <c r="M99"/>
  <c r="L99"/>
  <c r="K99"/>
  <c r="J99"/>
  <c r="I99"/>
  <c r="H99"/>
  <c r="G99"/>
  <c r="F99"/>
  <c r="E99"/>
  <c r="D99"/>
  <c r="A52"/>
  <c r="AB51"/>
  <c r="AA51"/>
  <c r="Z51"/>
  <c r="Y51"/>
  <c r="X51"/>
  <c r="W51"/>
  <c r="V51"/>
  <c r="U51"/>
  <c r="T51"/>
  <c r="S51"/>
  <c r="Q51"/>
  <c r="P51"/>
  <c r="O51"/>
  <c r="N51"/>
  <c r="M51"/>
  <c r="L51"/>
  <c r="K51"/>
  <c r="J51"/>
  <c r="I51"/>
  <c r="H51"/>
  <c r="G51"/>
  <c r="F51"/>
  <c r="E51"/>
  <c r="D51"/>
  <c r="A149" i="1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AJ148" s="1"/>
  <c r="H148"/>
  <c r="AI148" s="1"/>
  <c r="G148"/>
  <c r="AH148" s="1"/>
  <c r="F148"/>
  <c r="AG148" s="1"/>
  <c r="E148"/>
  <c r="AF148" s="1"/>
  <c r="D148"/>
  <c r="A101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AJ100" s="1"/>
  <c r="H100"/>
  <c r="AI100" s="1"/>
  <c r="G100"/>
  <c r="AH100" s="1"/>
  <c r="F100"/>
  <c r="AG100" s="1"/>
  <c r="E100"/>
  <c r="AF100" s="1"/>
  <c r="D100"/>
  <c r="A53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AJ52" s="1"/>
  <c r="H52"/>
  <c r="AI52" s="1"/>
  <c r="G52"/>
  <c r="AH52" s="1"/>
  <c r="F52"/>
  <c r="AG52" s="1"/>
  <c r="E52"/>
  <c r="AF52" s="1"/>
  <c r="D52"/>
  <c r="A149" i="16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AO148" s="1"/>
  <c r="H148"/>
  <c r="AN148" s="1"/>
  <c r="G148"/>
  <c r="AM148" s="1"/>
  <c r="F148"/>
  <c r="AL148" s="1"/>
  <c r="E148"/>
  <c r="AK148" s="1"/>
  <c r="D148"/>
  <c r="A101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AO100" s="1"/>
  <c r="H100"/>
  <c r="AN100" s="1"/>
  <c r="G100"/>
  <c r="AM100" s="1"/>
  <c r="F100"/>
  <c r="AL100" s="1"/>
  <c r="E100"/>
  <c r="AK100" s="1"/>
  <c r="D100"/>
  <c r="A53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AO52" s="1"/>
  <c r="H52"/>
  <c r="AN52" s="1"/>
  <c r="G52"/>
  <c r="AM52" s="1"/>
  <c r="F52"/>
  <c r="AL52" s="1"/>
  <c r="E52"/>
  <c r="AK52" s="1"/>
  <c r="D52"/>
  <c r="A149" i="17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AJ148" s="1"/>
  <c r="H148"/>
  <c r="AI148" s="1"/>
  <c r="G148"/>
  <c r="AH148" s="1"/>
  <c r="F148"/>
  <c r="AG148" s="1"/>
  <c r="E148"/>
  <c r="AF148" s="1"/>
  <c r="D148"/>
  <c r="A101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AJ100" s="1"/>
  <c r="H100"/>
  <c r="AI100" s="1"/>
  <c r="G100"/>
  <c r="AH100" s="1"/>
  <c r="F100"/>
  <c r="AG100" s="1"/>
  <c r="E100"/>
  <c r="AF100" s="1"/>
  <c r="D100"/>
  <c r="A53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AJ52" s="1"/>
  <c r="H52"/>
  <c r="AI52" s="1"/>
  <c r="G52"/>
  <c r="AH52" s="1"/>
  <c r="F52"/>
  <c r="AG52" s="1"/>
  <c r="E52"/>
  <c r="AF52" s="1"/>
  <c r="D52"/>
  <c r="A149" i="10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AO148" s="1"/>
  <c r="H148"/>
  <c r="AN148" s="1"/>
  <c r="G148"/>
  <c r="AM148" s="1"/>
  <c r="F148"/>
  <c r="AL148" s="1"/>
  <c r="E148"/>
  <c r="AK148" s="1"/>
  <c r="D148"/>
  <c r="A101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AO100" s="1"/>
  <c r="H100"/>
  <c r="AN100" s="1"/>
  <c r="G100"/>
  <c r="AM100" s="1"/>
  <c r="F100"/>
  <c r="AL100" s="1"/>
  <c r="E100"/>
  <c r="AK100" s="1"/>
  <c r="D100"/>
  <c r="A53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AO52" s="1"/>
  <c r="H52"/>
  <c r="AN52" s="1"/>
  <c r="G52"/>
  <c r="AM52" s="1"/>
  <c r="F52"/>
  <c r="AL52" s="1"/>
  <c r="E52"/>
  <c r="AK52" s="1"/>
  <c r="D52"/>
  <c r="A127" i="21"/>
  <c r="R126"/>
  <c r="A47"/>
  <c r="R46"/>
  <c r="A127" i="20"/>
  <c r="R126"/>
  <c r="A47"/>
  <c r="R46"/>
  <c r="E147" i="18"/>
  <c r="F147"/>
  <c r="G147"/>
  <c r="H147"/>
  <c r="I147"/>
  <c r="J147"/>
  <c r="K147"/>
  <c r="L147"/>
  <c r="M147"/>
  <c r="N147"/>
  <c r="O147"/>
  <c r="P147"/>
  <c r="Q147"/>
  <c r="R147"/>
  <c r="T147"/>
  <c r="U147"/>
  <c r="V147"/>
  <c r="W147"/>
  <c r="X147"/>
  <c r="Y147"/>
  <c r="Z147"/>
  <c r="AA147"/>
  <c r="AB147"/>
  <c r="AC147"/>
  <c r="E99"/>
  <c r="F99"/>
  <c r="G99"/>
  <c r="H99"/>
  <c r="I99"/>
  <c r="J99"/>
  <c r="K99"/>
  <c r="L99"/>
  <c r="M99"/>
  <c r="N99"/>
  <c r="O99"/>
  <c r="P99"/>
  <c r="Q99"/>
  <c r="R99"/>
  <c r="T99"/>
  <c r="U99"/>
  <c r="V99"/>
  <c r="W99"/>
  <c r="X99"/>
  <c r="Y99"/>
  <c r="Z99"/>
  <c r="AA99"/>
  <c r="AB99"/>
  <c r="AC99"/>
  <c r="E51"/>
  <c r="F51"/>
  <c r="G51"/>
  <c r="H51"/>
  <c r="I51"/>
  <c r="J51"/>
  <c r="K51"/>
  <c r="L51"/>
  <c r="M51"/>
  <c r="N51"/>
  <c r="O51"/>
  <c r="P51"/>
  <c r="Q51"/>
  <c r="R51"/>
  <c r="T51"/>
  <c r="U51"/>
  <c r="V51"/>
  <c r="W51"/>
  <c r="X51"/>
  <c r="Y51"/>
  <c r="Z51"/>
  <c r="AA51"/>
  <c r="AB51"/>
  <c r="AC51"/>
  <c r="E147" i="17"/>
  <c r="F147"/>
  <c r="G147"/>
  <c r="H147"/>
  <c r="I147"/>
  <c r="J147"/>
  <c r="K147"/>
  <c r="L147"/>
  <c r="M147"/>
  <c r="N147"/>
  <c r="O147"/>
  <c r="P147"/>
  <c r="Q147"/>
  <c r="R147"/>
  <c r="T147"/>
  <c r="U147"/>
  <c r="V147"/>
  <c r="W147"/>
  <c r="X147"/>
  <c r="Y147"/>
  <c r="Z147"/>
  <c r="AA147"/>
  <c r="AB147"/>
  <c r="AC147"/>
  <c r="E99"/>
  <c r="F99"/>
  <c r="G99"/>
  <c r="H99"/>
  <c r="I99"/>
  <c r="J99"/>
  <c r="K99"/>
  <c r="L99"/>
  <c r="M99"/>
  <c r="N99"/>
  <c r="O99"/>
  <c r="P99"/>
  <c r="Q99"/>
  <c r="R99"/>
  <c r="T99"/>
  <c r="U99"/>
  <c r="V99"/>
  <c r="W99"/>
  <c r="X99"/>
  <c r="Y99"/>
  <c r="Z99"/>
  <c r="AA99"/>
  <c r="AB99"/>
  <c r="AC99"/>
  <c r="E51"/>
  <c r="F51"/>
  <c r="G51"/>
  <c r="H51"/>
  <c r="I51"/>
  <c r="J51"/>
  <c r="K51"/>
  <c r="L51"/>
  <c r="M51"/>
  <c r="N51"/>
  <c r="O51"/>
  <c r="P51"/>
  <c r="Q51"/>
  <c r="R51"/>
  <c r="T51"/>
  <c r="U51"/>
  <c r="V51"/>
  <c r="W51"/>
  <c r="X51"/>
  <c r="Y51"/>
  <c r="Z51"/>
  <c r="AA51"/>
  <c r="AB51"/>
  <c r="AC51"/>
  <c r="A48" i="20" l="1"/>
  <c r="R47"/>
  <c r="A128"/>
  <c r="R127"/>
  <c r="A48" i="21"/>
  <c r="R47"/>
  <c r="A128"/>
  <c r="R127"/>
  <c r="A54" i="10"/>
  <c r="S53"/>
  <c r="D53"/>
  <c r="A102"/>
  <c r="S101"/>
  <c r="D101"/>
  <c r="A150"/>
  <c r="S149"/>
  <c r="D149"/>
  <c r="A54" i="17"/>
  <c r="S53"/>
  <c r="D53"/>
  <c r="A102"/>
  <c r="S101"/>
  <c r="D101"/>
  <c r="A150"/>
  <c r="S149"/>
  <c r="D149"/>
  <c r="A54" i="16"/>
  <c r="S53"/>
  <c r="D53"/>
  <c r="A102"/>
  <c r="S101"/>
  <c r="D101"/>
  <c r="A150"/>
  <c r="S149"/>
  <c r="D149"/>
  <c r="A54" i="18"/>
  <c r="S53"/>
  <c r="D53"/>
  <c r="A102"/>
  <c r="S101"/>
  <c r="D101"/>
  <c r="A150"/>
  <c r="S149"/>
  <c r="D149"/>
  <c r="A53" i="4"/>
  <c r="AB52"/>
  <c r="AC53" i="10" s="1"/>
  <c r="AA52" i="4"/>
  <c r="AB53" i="10" s="1"/>
  <c r="Z52" i="4"/>
  <c r="AA53" i="10" s="1"/>
  <c r="Y52" i="4"/>
  <c r="Z53" i="10" s="1"/>
  <c r="X52" i="4"/>
  <c r="Y53" i="10" s="1"/>
  <c r="W52" i="4"/>
  <c r="X53" i="10" s="1"/>
  <c r="V52" i="4"/>
  <c r="W53" i="10" s="1"/>
  <c r="U52" i="4"/>
  <c r="V53" i="10" s="1"/>
  <c r="T52" i="4"/>
  <c r="U53" i="10" s="1"/>
  <c r="S52" i="4"/>
  <c r="T53" i="10" s="1"/>
  <c r="Q52" i="4"/>
  <c r="R53" i="10" s="1"/>
  <c r="P52" i="4"/>
  <c r="Q53" i="10" s="1"/>
  <c r="O52" i="4"/>
  <c r="P53" i="10" s="1"/>
  <c r="N52" i="4"/>
  <c r="O53" i="10" s="1"/>
  <c r="M52" i="4"/>
  <c r="N53" i="10" s="1"/>
  <c r="L52" i="4"/>
  <c r="M53" i="10" s="1"/>
  <c r="K52" i="4"/>
  <c r="L53" i="10" s="1"/>
  <c r="J52" i="4"/>
  <c r="K53" i="10" s="1"/>
  <c r="I52" i="4"/>
  <c r="J53" i="10" s="1"/>
  <c r="H52" i="4"/>
  <c r="I53" i="10" s="1"/>
  <c r="AO53" s="1"/>
  <c r="G52" i="4"/>
  <c r="H53" i="10" s="1"/>
  <c r="AN53" s="1"/>
  <c r="F52" i="4"/>
  <c r="G53" i="10" s="1"/>
  <c r="AM53" s="1"/>
  <c r="E52" i="4"/>
  <c r="F53" i="10" s="1"/>
  <c r="AL53" s="1"/>
  <c r="D52" i="4"/>
  <c r="E53" i="10" s="1"/>
  <c r="AK53" s="1"/>
  <c r="A101" i="4"/>
  <c r="AB100"/>
  <c r="AC101" i="10" s="1"/>
  <c r="AA100" i="4"/>
  <c r="AB101" i="10" s="1"/>
  <c r="Z100" i="4"/>
  <c r="AA101" i="10" s="1"/>
  <c r="Y100" i="4"/>
  <c r="Z101" i="10" s="1"/>
  <c r="X100" i="4"/>
  <c r="Y101" i="10" s="1"/>
  <c r="W100" i="4"/>
  <c r="X101" i="10" s="1"/>
  <c r="V100" i="4"/>
  <c r="W101" i="10" s="1"/>
  <c r="U100" i="4"/>
  <c r="V101" i="10" s="1"/>
  <c r="T100" i="4"/>
  <c r="U101" i="10" s="1"/>
  <c r="S100" i="4"/>
  <c r="T101" i="10" s="1"/>
  <c r="Q100" i="4"/>
  <c r="R101" i="10" s="1"/>
  <c r="P100" i="4"/>
  <c r="Q101" i="10" s="1"/>
  <c r="O100" i="4"/>
  <c r="P101" i="10" s="1"/>
  <c r="N100" i="4"/>
  <c r="O101" i="10" s="1"/>
  <c r="M100" i="4"/>
  <c r="N101" i="10" s="1"/>
  <c r="L100" i="4"/>
  <c r="M101" i="10" s="1"/>
  <c r="K100" i="4"/>
  <c r="L101" i="10" s="1"/>
  <c r="J100" i="4"/>
  <c r="K101" i="10" s="1"/>
  <c r="I100" i="4"/>
  <c r="J101" i="10" s="1"/>
  <c r="H100" i="4"/>
  <c r="I101" i="10" s="1"/>
  <c r="AO101" s="1"/>
  <c r="G100" i="4"/>
  <c r="H101" i="10" s="1"/>
  <c r="AN101" s="1"/>
  <c r="F100" i="4"/>
  <c r="G101" i="10" s="1"/>
  <c r="AM101" s="1"/>
  <c r="E100" i="4"/>
  <c r="F101" i="10" s="1"/>
  <c r="AL101" s="1"/>
  <c r="D100" i="4"/>
  <c r="E101" i="10" s="1"/>
  <c r="AK101" s="1"/>
  <c r="A149" i="4"/>
  <c r="AB148"/>
  <c r="AC149" i="10" s="1"/>
  <c r="AA148" i="4"/>
  <c r="AB149" i="10" s="1"/>
  <c r="Z148" i="4"/>
  <c r="AA149" i="10" s="1"/>
  <c r="Y148" i="4"/>
  <c r="Z149" i="10" s="1"/>
  <c r="X148" i="4"/>
  <c r="Y149" i="10" s="1"/>
  <c r="W148" i="4"/>
  <c r="X149" i="10" s="1"/>
  <c r="V148" i="4"/>
  <c r="W149" i="10" s="1"/>
  <c r="U148" i="4"/>
  <c r="V149" i="10" s="1"/>
  <c r="T148" i="4"/>
  <c r="U149" i="10" s="1"/>
  <c r="S148" i="4"/>
  <c r="T149" i="10" s="1"/>
  <c r="Q148" i="4"/>
  <c r="R149" i="10" s="1"/>
  <c r="P148" i="4"/>
  <c r="Q149" i="10" s="1"/>
  <c r="O148" i="4"/>
  <c r="P149" i="10" s="1"/>
  <c r="N148" i="4"/>
  <c r="O149" i="10" s="1"/>
  <c r="M148" i="4"/>
  <c r="N149" i="10" s="1"/>
  <c r="L148" i="4"/>
  <c r="M149" i="10" s="1"/>
  <c r="K148" i="4"/>
  <c r="L149" i="10" s="1"/>
  <c r="J148" i="4"/>
  <c r="K149" i="10" s="1"/>
  <c r="I148" i="4"/>
  <c r="J149" i="10" s="1"/>
  <c r="H148" i="4"/>
  <c r="I149" i="10" s="1"/>
  <c r="AO149" s="1"/>
  <c r="G148" i="4"/>
  <c r="H149" i="10" s="1"/>
  <c r="AN149" s="1"/>
  <c r="F148" i="4"/>
  <c r="G149" i="10" s="1"/>
  <c r="AM149" s="1"/>
  <c r="E148" i="4"/>
  <c r="F149" i="10" s="1"/>
  <c r="AL149" s="1"/>
  <c r="D148" i="4"/>
  <c r="E149" i="10" s="1"/>
  <c r="AK149" s="1"/>
  <c r="A53" i="7"/>
  <c r="AB52"/>
  <c r="AC53" i="16" s="1"/>
  <c r="AA52" i="7"/>
  <c r="AB53" i="16" s="1"/>
  <c r="Z52" i="7"/>
  <c r="AA53" i="16" s="1"/>
  <c r="Y52" i="7"/>
  <c r="Z53" i="16" s="1"/>
  <c r="X52" i="7"/>
  <c r="Y53" i="16" s="1"/>
  <c r="W52" i="7"/>
  <c r="X53" i="16" s="1"/>
  <c r="V52" i="7"/>
  <c r="W53" i="16" s="1"/>
  <c r="U52" i="7"/>
  <c r="V53" i="16" s="1"/>
  <c r="T52" i="7"/>
  <c r="U53" i="16" s="1"/>
  <c r="S52" i="7"/>
  <c r="T53" i="16" s="1"/>
  <c r="Q52" i="7"/>
  <c r="R53" i="16" s="1"/>
  <c r="P52" i="7"/>
  <c r="Q53" i="16" s="1"/>
  <c r="O52" i="7"/>
  <c r="P53" i="16" s="1"/>
  <c r="N52" i="7"/>
  <c r="O53" i="16" s="1"/>
  <c r="M52" i="7"/>
  <c r="N53" i="16" s="1"/>
  <c r="L52" i="7"/>
  <c r="M53" i="16" s="1"/>
  <c r="K52" i="7"/>
  <c r="L53" i="16" s="1"/>
  <c r="J52" i="7"/>
  <c r="K53" i="16" s="1"/>
  <c r="I52" i="7"/>
  <c r="J53" i="16" s="1"/>
  <c r="H52" i="7"/>
  <c r="I53" i="16" s="1"/>
  <c r="AO53" s="1"/>
  <c r="G52" i="7"/>
  <c r="H53" i="16" s="1"/>
  <c r="AN53" s="1"/>
  <c r="F52" i="7"/>
  <c r="G53" i="16" s="1"/>
  <c r="AM53" s="1"/>
  <c r="E52" i="7"/>
  <c r="F53" i="16" s="1"/>
  <c r="AL53" s="1"/>
  <c r="D52" i="7"/>
  <c r="E53" i="16" s="1"/>
  <c r="AK53" s="1"/>
  <c r="A101" i="7"/>
  <c r="AB100"/>
  <c r="AC101" i="16" s="1"/>
  <c r="AA100" i="7"/>
  <c r="AB101" i="16" s="1"/>
  <c r="Z100" i="7"/>
  <c r="AA101" i="16" s="1"/>
  <c r="Y100" i="7"/>
  <c r="Z101" i="16" s="1"/>
  <c r="X100" i="7"/>
  <c r="Y101" i="16" s="1"/>
  <c r="W100" i="7"/>
  <c r="X101" i="16" s="1"/>
  <c r="V100" i="7"/>
  <c r="W101" i="16" s="1"/>
  <c r="U100" i="7"/>
  <c r="V101" i="16" s="1"/>
  <c r="T100" i="7"/>
  <c r="U101" i="16" s="1"/>
  <c r="S100" i="7"/>
  <c r="T101" i="16" s="1"/>
  <c r="Q100" i="7"/>
  <c r="R101" i="16" s="1"/>
  <c r="P100" i="7"/>
  <c r="Q101" i="16" s="1"/>
  <c r="O100" i="7"/>
  <c r="P101" i="16" s="1"/>
  <c r="N100" i="7"/>
  <c r="O101" i="16" s="1"/>
  <c r="M100" i="7"/>
  <c r="N101" i="16" s="1"/>
  <c r="L100" i="7"/>
  <c r="M101" i="16" s="1"/>
  <c r="K100" i="7"/>
  <c r="L101" i="16" s="1"/>
  <c r="J100" i="7"/>
  <c r="K101" i="16" s="1"/>
  <c r="I100" i="7"/>
  <c r="J101" i="16" s="1"/>
  <c r="H100" i="7"/>
  <c r="I101" i="16" s="1"/>
  <c r="AO101" s="1"/>
  <c r="G100" i="7"/>
  <c r="H101" i="16" s="1"/>
  <c r="AN101" s="1"/>
  <c r="F100" i="7"/>
  <c r="G101" i="16" s="1"/>
  <c r="AM101" s="1"/>
  <c r="E100" i="7"/>
  <c r="F101" i="16" s="1"/>
  <c r="AL101" s="1"/>
  <c r="D100" i="7"/>
  <c r="E101" i="16" s="1"/>
  <c r="AK101" s="1"/>
  <c r="A149" i="7"/>
  <c r="AB148"/>
  <c r="AC149" i="16" s="1"/>
  <c r="AA148" i="7"/>
  <c r="AB149" i="16" s="1"/>
  <c r="Z148" i="7"/>
  <c r="AA149" i="16" s="1"/>
  <c r="Y148" i="7"/>
  <c r="Z149" i="16" s="1"/>
  <c r="X148" i="7"/>
  <c r="Y149" i="16" s="1"/>
  <c r="W148" i="7"/>
  <c r="X149" i="16" s="1"/>
  <c r="V148" i="7"/>
  <c r="W149" i="16" s="1"/>
  <c r="U148" i="7"/>
  <c r="V149" i="16" s="1"/>
  <c r="T148" i="7"/>
  <c r="U149" i="16" s="1"/>
  <c r="S148" i="7"/>
  <c r="T149" i="16" s="1"/>
  <c r="Q148" i="7"/>
  <c r="R149" i="16" s="1"/>
  <c r="P148" i="7"/>
  <c r="Q149" i="16" s="1"/>
  <c r="O148" i="7"/>
  <c r="P149" i="16" s="1"/>
  <c r="N148" i="7"/>
  <c r="O149" i="16" s="1"/>
  <c r="M148" i="7"/>
  <c r="N149" i="16" s="1"/>
  <c r="L148" i="7"/>
  <c r="M149" i="16" s="1"/>
  <c r="K148" i="7"/>
  <c r="L149" i="16" s="1"/>
  <c r="J148" i="7"/>
  <c r="K149" i="16" s="1"/>
  <c r="I148" i="7"/>
  <c r="J149" i="16" s="1"/>
  <c r="H148" i="7"/>
  <c r="I149" i="16" s="1"/>
  <c r="AO149" s="1"/>
  <c r="G148" i="7"/>
  <c r="H149" i="16" s="1"/>
  <c r="AN149" s="1"/>
  <c r="F148" i="7"/>
  <c r="G149" i="16" s="1"/>
  <c r="AM149" s="1"/>
  <c r="E148" i="7"/>
  <c r="F149" i="16" s="1"/>
  <c r="AL149" s="1"/>
  <c r="D148" i="7"/>
  <c r="E149" i="16" s="1"/>
  <c r="AK149" s="1"/>
  <c r="AJ51" i="17"/>
  <c r="AI51"/>
  <c r="AH51"/>
  <c r="AG51"/>
  <c r="AF51"/>
  <c r="AJ99"/>
  <c r="AI99"/>
  <c r="AH99"/>
  <c r="AG99"/>
  <c r="AF99"/>
  <c r="AJ147"/>
  <c r="AI147"/>
  <c r="AH147"/>
  <c r="AG147"/>
  <c r="AF147"/>
  <c r="AJ51" i="18"/>
  <c r="AI51"/>
  <c r="AH51"/>
  <c r="AG51"/>
  <c r="AF51"/>
  <c r="AJ99"/>
  <c r="AI99"/>
  <c r="AH99"/>
  <c r="AG99"/>
  <c r="AF99"/>
  <c r="AJ147"/>
  <c r="AI147"/>
  <c r="AH147"/>
  <c r="AG147"/>
  <c r="AF147"/>
  <c r="A150" i="7" l="1"/>
  <c r="AB149"/>
  <c r="AA149"/>
  <c r="Z149"/>
  <c r="Y149"/>
  <c r="X149"/>
  <c r="W149"/>
  <c r="V149"/>
  <c r="U149"/>
  <c r="T149"/>
  <c r="S149"/>
  <c r="Q149"/>
  <c r="P149"/>
  <c r="O149"/>
  <c r="N149"/>
  <c r="M149"/>
  <c r="L149"/>
  <c r="K149"/>
  <c r="J149"/>
  <c r="I149"/>
  <c r="H149"/>
  <c r="G149"/>
  <c r="F149"/>
  <c r="E149"/>
  <c r="D149"/>
  <c r="A102"/>
  <c r="AB101"/>
  <c r="AA101"/>
  <c r="Z101"/>
  <c r="Y101"/>
  <c r="X101"/>
  <c r="W101"/>
  <c r="V101"/>
  <c r="U101"/>
  <c r="T101"/>
  <c r="S101"/>
  <c r="Q101"/>
  <c r="P101"/>
  <c r="O101"/>
  <c r="N101"/>
  <c r="M101"/>
  <c r="L101"/>
  <c r="K101"/>
  <c r="J101"/>
  <c r="I101"/>
  <c r="H101"/>
  <c r="G101"/>
  <c r="F101"/>
  <c r="E101"/>
  <c r="D101"/>
  <c r="A54"/>
  <c r="AB53"/>
  <c r="AA53"/>
  <c r="Z53"/>
  <c r="Y53"/>
  <c r="X53"/>
  <c r="W53"/>
  <c r="V53"/>
  <c r="U53"/>
  <c r="T53"/>
  <c r="S53"/>
  <c r="Q53"/>
  <c r="P53"/>
  <c r="O53"/>
  <c r="N53"/>
  <c r="M53"/>
  <c r="L53"/>
  <c r="K53"/>
  <c r="J53"/>
  <c r="I53"/>
  <c r="H53"/>
  <c r="G53"/>
  <c r="F53"/>
  <c r="E53"/>
  <c r="D53"/>
  <c r="A150" i="4"/>
  <c r="AB149"/>
  <c r="AA149"/>
  <c r="Z149"/>
  <c r="Y149"/>
  <c r="X149"/>
  <c r="W149"/>
  <c r="V149"/>
  <c r="U149"/>
  <c r="T149"/>
  <c r="S149"/>
  <c r="Q149"/>
  <c r="P149"/>
  <c r="O149"/>
  <c r="N149"/>
  <c r="M149"/>
  <c r="L149"/>
  <c r="K149"/>
  <c r="J149"/>
  <c r="I149"/>
  <c r="H149"/>
  <c r="G149"/>
  <c r="F149"/>
  <c r="E149"/>
  <c r="D149"/>
  <c r="A102"/>
  <c r="AB101"/>
  <c r="AA101"/>
  <c r="Z101"/>
  <c r="Y101"/>
  <c r="X101"/>
  <c r="W101"/>
  <c r="V101"/>
  <c r="U101"/>
  <c r="T101"/>
  <c r="S101"/>
  <c r="Q101"/>
  <c r="P101"/>
  <c r="O101"/>
  <c r="N101"/>
  <c r="M101"/>
  <c r="L101"/>
  <c r="K101"/>
  <c r="J101"/>
  <c r="I101"/>
  <c r="H101"/>
  <c r="G101"/>
  <c r="F101"/>
  <c r="E101"/>
  <c r="D101"/>
  <c r="A54"/>
  <c r="AB53"/>
  <c r="AA53"/>
  <c r="Z53"/>
  <c r="Y53"/>
  <c r="X53"/>
  <c r="W53"/>
  <c r="V53"/>
  <c r="U53"/>
  <c r="T53"/>
  <c r="S53"/>
  <c r="Q53"/>
  <c r="P53"/>
  <c r="O53"/>
  <c r="N53"/>
  <c r="M53"/>
  <c r="L53"/>
  <c r="K53"/>
  <c r="J53"/>
  <c r="I53"/>
  <c r="H53"/>
  <c r="G53"/>
  <c r="F53"/>
  <c r="E53"/>
  <c r="D53"/>
  <c r="A151" i="18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AJ150" s="1"/>
  <c r="H150"/>
  <c r="AI150" s="1"/>
  <c r="G150"/>
  <c r="AH150" s="1"/>
  <c r="F150"/>
  <c r="AG150" s="1"/>
  <c r="E150"/>
  <c r="AF150" s="1"/>
  <c r="D150"/>
  <c r="A103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AJ102" s="1"/>
  <c r="H102"/>
  <c r="AI102" s="1"/>
  <c r="G102"/>
  <c r="AH102" s="1"/>
  <c r="F102"/>
  <c r="AG102" s="1"/>
  <c r="E102"/>
  <c r="AF102" s="1"/>
  <c r="D102"/>
  <c r="A55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AJ54" s="1"/>
  <c r="H54"/>
  <c r="AI54" s="1"/>
  <c r="G54"/>
  <c r="AH54" s="1"/>
  <c r="F54"/>
  <c r="AG54" s="1"/>
  <c r="E54"/>
  <c r="AF54" s="1"/>
  <c r="D54"/>
  <c r="A151" i="16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AO150" s="1"/>
  <c r="H150"/>
  <c r="AN150" s="1"/>
  <c r="G150"/>
  <c r="AM150" s="1"/>
  <c r="F150"/>
  <c r="AL150" s="1"/>
  <c r="E150"/>
  <c r="AK150" s="1"/>
  <c r="D150"/>
  <c r="A103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AO102" s="1"/>
  <c r="H102"/>
  <c r="AN102" s="1"/>
  <c r="G102"/>
  <c r="AM102" s="1"/>
  <c r="F102"/>
  <c r="AL102" s="1"/>
  <c r="E102"/>
  <c r="AK102" s="1"/>
  <c r="D102"/>
  <c r="A55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AO54" s="1"/>
  <c r="H54"/>
  <c r="AN54" s="1"/>
  <c r="G54"/>
  <c r="AM54" s="1"/>
  <c r="F54"/>
  <c r="AL54" s="1"/>
  <c r="E54"/>
  <c r="AK54" s="1"/>
  <c r="D54"/>
  <c r="A151" i="17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AJ150" s="1"/>
  <c r="H150"/>
  <c r="AI150" s="1"/>
  <c r="G150"/>
  <c r="AH150" s="1"/>
  <c r="F150"/>
  <c r="AG150" s="1"/>
  <c r="E150"/>
  <c r="AF150" s="1"/>
  <c r="D150"/>
  <c r="A103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AJ102" s="1"/>
  <c r="H102"/>
  <c r="AI102" s="1"/>
  <c r="G102"/>
  <c r="AH102" s="1"/>
  <c r="F102"/>
  <c r="AG102" s="1"/>
  <c r="E102"/>
  <c r="AF102" s="1"/>
  <c r="D102"/>
  <c r="A55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AJ54" s="1"/>
  <c r="H54"/>
  <c r="AI54" s="1"/>
  <c r="G54"/>
  <c r="AH54" s="1"/>
  <c r="F54"/>
  <c r="AG54" s="1"/>
  <c r="E54"/>
  <c r="AF54" s="1"/>
  <c r="D54"/>
  <c r="A151" i="1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AO150" s="1"/>
  <c r="H150"/>
  <c r="AN150" s="1"/>
  <c r="G150"/>
  <c r="AM150" s="1"/>
  <c r="F150"/>
  <c r="AL150" s="1"/>
  <c r="E150"/>
  <c r="AK150" s="1"/>
  <c r="D150"/>
  <c r="A103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AO102" s="1"/>
  <c r="H102"/>
  <c r="AN102" s="1"/>
  <c r="G102"/>
  <c r="AM102" s="1"/>
  <c r="F102"/>
  <c r="AL102" s="1"/>
  <c r="E102"/>
  <c r="AK102" s="1"/>
  <c r="D102"/>
  <c r="A55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AO54" s="1"/>
  <c r="H54"/>
  <c r="AN54" s="1"/>
  <c r="G54"/>
  <c r="AM54" s="1"/>
  <c r="F54"/>
  <c r="AL54" s="1"/>
  <c r="E54"/>
  <c r="AK54" s="1"/>
  <c r="D54"/>
  <c r="A129" i="21"/>
  <c r="R128"/>
  <c r="A49"/>
  <c r="R48"/>
  <c r="A129" i="20"/>
  <c r="R128"/>
  <c r="A49"/>
  <c r="R48"/>
  <c r="E149" i="18"/>
  <c r="F149"/>
  <c r="G149"/>
  <c r="H149"/>
  <c r="I149"/>
  <c r="J149"/>
  <c r="K149"/>
  <c r="L149"/>
  <c r="M149"/>
  <c r="N149"/>
  <c r="O149"/>
  <c r="P149"/>
  <c r="Q149"/>
  <c r="R149"/>
  <c r="T149"/>
  <c r="U149"/>
  <c r="V149"/>
  <c r="W149"/>
  <c r="X149"/>
  <c r="Y149"/>
  <c r="Z149"/>
  <c r="AA149"/>
  <c r="AB149"/>
  <c r="AC149"/>
  <c r="E101"/>
  <c r="F101"/>
  <c r="G101"/>
  <c r="H101"/>
  <c r="I101"/>
  <c r="J101"/>
  <c r="K101"/>
  <c r="L101"/>
  <c r="M101"/>
  <c r="N101"/>
  <c r="O101"/>
  <c r="P101"/>
  <c r="Q101"/>
  <c r="R101"/>
  <c r="T101"/>
  <c r="U101"/>
  <c r="V101"/>
  <c r="W101"/>
  <c r="X101"/>
  <c r="Y101"/>
  <c r="Z101"/>
  <c r="AA101"/>
  <c r="AB101"/>
  <c r="AC101"/>
  <c r="E53"/>
  <c r="F53"/>
  <c r="G53"/>
  <c r="H53"/>
  <c r="I53"/>
  <c r="J53"/>
  <c r="K53"/>
  <c r="L53"/>
  <c r="M53"/>
  <c r="N53"/>
  <c r="O53"/>
  <c r="P53"/>
  <c r="Q53"/>
  <c r="R53"/>
  <c r="T53"/>
  <c r="U53"/>
  <c r="V53"/>
  <c r="W53"/>
  <c r="X53"/>
  <c r="Y53"/>
  <c r="Z53"/>
  <c r="AA53"/>
  <c r="AB53"/>
  <c r="AC53"/>
  <c r="E149" i="17"/>
  <c r="F149"/>
  <c r="G149"/>
  <c r="H149"/>
  <c r="I149"/>
  <c r="J149"/>
  <c r="K149"/>
  <c r="L149"/>
  <c r="M149"/>
  <c r="N149"/>
  <c r="O149"/>
  <c r="P149"/>
  <c r="Q149"/>
  <c r="R149"/>
  <c r="T149"/>
  <c r="U149"/>
  <c r="V149"/>
  <c r="W149"/>
  <c r="X149"/>
  <c r="Y149"/>
  <c r="Z149"/>
  <c r="AA149"/>
  <c r="AB149"/>
  <c r="AC149"/>
  <c r="E101"/>
  <c r="F101"/>
  <c r="G101"/>
  <c r="H101"/>
  <c r="I101"/>
  <c r="J101"/>
  <c r="K101"/>
  <c r="L101"/>
  <c r="M101"/>
  <c r="N101"/>
  <c r="O101"/>
  <c r="P101"/>
  <c r="Q101"/>
  <c r="R101"/>
  <c r="T101"/>
  <c r="U101"/>
  <c r="V101"/>
  <c r="W101"/>
  <c r="X101"/>
  <c r="Y101"/>
  <c r="Z101"/>
  <c r="AA101"/>
  <c r="AB101"/>
  <c r="AC101"/>
  <c r="E53"/>
  <c r="F53"/>
  <c r="G53"/>
  <c r="H53"/>
  <c r="I53"/>
  <c r="J53"/>
  <c r="K53"/>
  <c r="L53"/>
  <c r="M53"/>
  <c r="N53"/>
  <c r="O53"/>
  <c r="P53"/>
  <c r="Q53"/>
  <c r="R53"/>
  <c r="T53"/>
  <c r="U53"/>
  <c r="V53"/>
  <c r="W53"/>
  <c r="X53"/>
  <c r="Y53"/>
  <c r="Z53"/>
  <c r="AA53"/>
  <c r="AB53"/>
  <c r="AC53"/>
  <c r="A50" i="20" l="1"/>
  <c r="R49"/>
  <c r="A130"/>
  <c r="R129"/>
  <c r="A50" i="21"/>
  <c r="R49"/>
  <c r="A130"/>
  <c r="R129"/>
  <c r="A56" i="10"/>
  <c r="S55"/>
  <c r="D55"/>
  <c r="A104"/>
  <c r="S103"/>
  <c r="D103"/>
  <c r="A152"/>
  <c r="S151"/>
  <c r="D151"/>
  <c r="A56" i="17"/>
  <c r="S55"/>
  <c r="D55"/>
  <c r="A104"/>
  <c r="S103"/>
  <c r="D103"/>
  <c r="A152"/>
  <c r="S151"/>
  <c r="D151"/>
  <c r="A56" i="16"/>
  <c r="S55"/>
  <c r="D55"/>
  <c r="A104"/>
  <c r="S103"/>
  <c r="D103"/>
  <c r="A152"/>
  <c r="S151"/>
  <c r="D151"/>
  <c r="A56" i="18"/>
  <c r="S55"/>
  <c r="D55"/>
  <c r="A104"/>
  <c r="S103"/>
  <c r="D103"/>
  <c r="A152"/>
  <c r="S151"/>
  <c r="D151"/>
  <c r="A55" i="4"/>
  <c r="AB54"/>
  <c r="AC55" i="10" s="1"/>
  <c r="AA54" i="4"/>
  <c r="AB55" i="10" s="1"/>
  <c r="Z54" i="4"/>
  <c r="AA55" i="10" s="1"/>
  <c r="Y54" i="4"/>
  <c r="Z55" i="10" s="1"/>
  <c r="X54" i="4"/>
  <c r="Y55" i="10" s="1"/>
  <c r="W54" i="4"/>
  <c r="X55" i="10" s="1"/>
  <c r="V54" i="4"/>
  <c r="W55" i="10" s="1"/>
  <c r="U54" i="4"/>
  <c r="V55" i="10" s="1"/>
  <c r="T54" i="4"/>
  <c r="U55" i="10" s="1"/>
  <c r="S54" i="4"/>
  <c r="T55" i="10" s="1"/>
  <c r="Q54" i="4"/>
  <c r="R55" i="10" s="1"/>
  <c r="P54" i="4"/>
  <c r="Q55" i="10" s="1"/>
  <c r="O54" i="4"/>
  <c r="P55" i="10" s="1"/>
  <c r="N54" i="4"/>
  <c r="O55" i="10" s="1"/>
  <c r="M54" i="4"/>
  <c r="N55" i="10" s="1"/>
  <c r="L54" i="4"/>
  <c r="M55" i="10" s="1"/>
  <c r="K54" i="4"/>
  <c r="L55" i="10" s="1"/>
  <c r="J54" i="4"/>
  <c r="K55" i="10" s="1"/>
  <c r="I54" i="4"/>
  <c r="J55" i="10" s="1"/>
  <c r="H54" i="4"/>
  <c r="I55" i="10" s="1"/>
  <c r="AO55" s="1"/>
  <c r="G54" i="4"/>
  <c r="H55" i="10" s="1"/>
  <c r="AN55" s="1"/>
  <c r="F54" i="4"/>
  <c r="G55" i="10" s="1"/>
  <c r="AM55" s="1"/>
  <c r="E54" i="4"/>
  <c r="F55" i="10" s="1"/>
  <c r="AL55" s="1"/>
  <c r="D54" i="4"/>
  <c r="E55" i="10" s="1"/>
  <c r="AK55" s="1"/>
  <c r="A103" i="4"/>
  <c r="AB102"/>
  <c r="AC103" i="10" s="1"/>
  <c r="AA102" i="4"/>
  <c r="AB103" i="10" s="1"/>
  <c r="Z102" i="4"/>
  <c r="AA103" i="10" s="1"/>
  <c r="Y102" i="4"/>
  <c r="Z103" i="10" s="1"/>
  <c r="X102" i="4"/>
  <c r="Y103" i="10" s="1"/>
  <c r="W102" i="4"/>
  <c r="X103" i="10" s="1"/>
  <c r="V102" i="4"/>
  <c r="W103" i="10" s="1"/>
  <c r="U102" i="4"/>
  <c r="V103" i="10" s="1"/>
  <c r="T102" i="4"/>
  <c r="U103" i="10" s="1"/>
  <c r="S102" i="4"/>
  <c r="T103" i="10" s="1"/>
  <c r="Q102" i="4"/>
  <c r="R103" i="10" s="1"/>
  <c r="P102" i="4"/>
  <c r="Q103" i="10" s="1"/>
  <c r="O102" i="4"/>
  <c r="P103" i="10" s="1"/>
  <c r="N102" i="4"/>
  <c r="O103" i="10" s="1"/>
  <c r="M102" i="4"/>
  <c r="N103" i="10" s="1"/>
  <c r="L102" i="4"/>
  <c r="M103" i="10" s="1"/>
  <c r="K102" i="4"/>
  <c r="L103" i="10" s="1"/>
  <c r="J102" i="4"/>
  <c r="K103" i="10" s="1"/>
  <c r="I102" i="4"/>
  <c r="J103" i="10" s="1"/>
  <c r="H102" i="4"/>
  <c r="I103" i="10" s="1"/>
  <c r="AO103" s="1"/>
  <c r="G102" i="4"/>
  <c r="H103" i="10" s="1"/>
  <c r="AN103" s="1"/>
  <c r="F102" i="4"/>
  <c r="G103" i="10" s="1"/>
  <c r="AM103" s="1"/>
  <c r="E102" i="4"/>
  <c r="F103" i="10" s="1"/>
  <c r="AL103" s="1"/>
  <c r="D102" i="4"/>
  <c r="E103" i="10" s="1"/>
  <c r="AK103" s="1"/>
  <c r="A151" i="4"/>
  <c r="AB150"/>
  <c r="AC151" i="10" s="1"/>
  <c r="AA150" i="4"/>
  <c r="AB151" i="10" s="1"/>
  <c r="Z150" i="4"/>
  <c r="AA151" i="10" s="1"/>
  <c r="Y150" i="4"/>
  <c r="Z151" i="10" s="1"/>
  <c r="X150" i="4"/>
  <c r="Y151" i="10" s="1"/>
  <c r="W150" i="4"/>
  <c r="X151" i="10" s="1"/>
  <c r="V150" i="4"/>
  <c r="W151" i="10" s="1"/>
  <c r="U150" i="4"/>
  <c r="V151" i="10" s="1"/>
  <c r="T150" i="4"/>
  <c r="U151" i="10" s="1"/>
  <c r="S150" i="4"/>
  <c r="T151" i="10" s="1"/>
  <c r="Q150" i="4"/>
  <c r="R151" i="10" s="1"/>
  <c r="P150" i="4"/>
  <c r="Q151" i="10" s="1"/>
  <c r="O150" i="4"/>
  <c r="P151" i="10" s="1"/>
  <c r="N150" i="4"/>
  <c r="O151" i="10" s="1"/>
  <c r="M150" i="4"/>
  <c r="N151" i="10" s="1"/>
  <c r="L150" i="4"/>
  <c r="M151" i="10" s="1"/>
  <c r="K150" i="4"/>
  <c r="L151" i="10" s="1"/>
  <c r="J150" i="4"/>
  <c r="K151" i="10" s="1"/>
  <c r="I150" i="4"/>
  <c r="J151" i="10" s="1"/>
  <c r="H150" i="4"/>
  <c r="I151" i="10" s="1"/>
  <c r="AO151" s="1"/>
  <c r="G150" i="4"/>
  <c r="H151" i="10" s="1"/>
  <c r="AN151" s="1"/>
  <c r="F150" i="4"/>
  <c r="G151" i="10" s="1"/>
  <c r="AM151" s="1"/>
  <c r="E150" i="4"/>
  <c r="F151" i="10" s="1"/>
  <c r="AL151" s="1"/>
  <c r="D150" i="4"/>
  <c r="E151" i="10" s="1"/>
  <c r="AK151" s="1"/>
  <c r="A55" i="7"/>
  <c r="AB54"/>
  <c r="AC55" i="16" s="1"/>
  <c r="AA54" i="7"/>
  <c r="AB55" i="16" s="1"/>
  <c r="Z54" i="7"/>
  <c r="AA55" i="16" s="1"/>
  <c r="Y54" i="7"/>
  <c r="Z55" i="16" s="1"/>
  <c r="X54" i="7"/>
  <c r="Y55" i="16" s="1"/>
  <c r="W54" i="7"/>
  <c r="X55" i="16" s="1"/>
  <c r="V54" i="7"/>
  <c r="W55" i="16" s="1"/>
  <c r="U54" i="7"/>
  <c r="V55" i="16" s="1"/>
  <c r="T54" i="7"/>
  <c r="U55" i="16" s="1"/>
  <c r="S54" i="7"/>
  <c r="T55" i="16" s="1"/>
  <c r="Q54" i="7"/>
  <c r="R55" i="16" s="1"/>
  <c r="P54" i="7"/>
  <c r="Q55" i="16" s="1"/>
  <c r="O54" i="7"/>
  <c r="P55" i="16" s="1"/>
  <c r="N54" i="7"/>
  <c r="O55" i="16" s="1"/>
  <c r="M54" i="7"/>
  <c r="N55" i="16" s="1"/>
  <c r="L54" i="7"/>
  <c r="M55" i="16" s="1"/>
  <c r="K54" i="7"/>
  <c r="L55" i="16" s="1"/>
  <c r="J54" i="7"/>
  <c r="K55" i="16" s="1"/>
  <c r="I54" i="7"/>
  <c r="J55" i="16" s="1"/>
  <c r="H54" i="7"/>
  <c r="I55" i="16" s="1"/>
  <c r="AO55" s="1"/>
  <c r="G54" i="7"/>
  <c r="H55" i="16" s="1"/>
  <c r="AN55" s="1"/>
  <c r="F54" i="7"/>
  <c r="G55" i="16" s="1"/>
  <c r="AM55" s="1"/>
  <c r="E54" i="7"/>
  <c r="F55" i="16" s="1"/>
  <c r="AL55" s="1"/>
  <c r="D54" i="7"/>
  <c r="E55" i="16" s="1"/>
  <c r="AK55" s="1"/>
  <c r="A103" i="7"/>
  <c r="AB102"/>
  <c r="AC103" i="16" s="1"/>
  <c r="AA102" i="7"/>
  <c r="AB103" i="16" s="1"/>
  <c r="Z102" i="7"/>
  <c r="AA103" i="16" s="1"/>
  <c r="Y102" i="7"/>
  <c r="Z103" i="16" s="1"/>
  <c r="X102" i="7"/>
  <c r="Y103" i="16" s="1"/>
  <c r="W102" i="7"/>
  <c r="X103" i="16" s="1"/>
  <c r="V102" i="7"/>
  <c r="W103" i="16" s="1"/>
  <c r="U102" i="7"/>
  <c r="V103" i="16" s="1"/>
  <c r="T102" i="7"/>
  <c r="U103" i="16" s="1"/>
  <c r="S102" i="7"/>
  <c r="T103" i="16" s="1"/>
  <c r="Q102" i="7"/>
  <c r="R103" i="16" s="1"/>
  <c r="P102" i="7"/>
  <c r="Q103" i="16" s="1"/>
  <c r="O102" i="7"/>
  <c r="P103" i="16" s="1"/>
  <c r="N102" i="7"/>
  <c r="O103" i="16" s="1"/>
  <c r="M102" i="7"/>
  <c r="N103" i="16" s="1"/>
  <c r="L102" i="7"/>
  <c r="M103" i="16" s="1"/>
  <c r="K102" i="7"/>
  <c r="L103" i="16" s="1"/>
  <c r="J102" i="7"/>
  <c r="K103" i="16" s="1"/>
  <c r="I102" i="7"/>
  <c r="J103" i="16" s="1"/>
  <c r="H102" i="7"/>
  <c r="I103" i="16" s="1"/>
  <c r="AO103" s="1"/>
  <c r="G102" i="7"/>
  <c r="H103" i="16" s="1"/>
  <c r="AN103" s="1"/>
  <c r="F102" i="7"/>
  <c r="G103" i="16" s="1"/>
  <c r="AM103" s="1"/>
  <c r="E102" i="7"/>
  <c r="F103" i="16" s="1"/>
  <c r="AL103" s="1"/>
  <c r="D102" i="7"/>
  <c r="E103" i="16" s="1"/>
  <c r="AK103" s="1"/>
  <c r="A151" i="7"/>
  <c r="AB150"/>
  <c r="AC151" i="16" s="1"/>
  <c r="AA150" i="7"/>
  <c r="AB151" i="16" s="1"/>
  <c r="Z150" i="7"/>
  <c r="AA151" i="16" s="1"/>
  <c r="Y150" i="7"/>
  <c r="Z151" i="16" s="1"/>
  <c r="X150" i="7"/>
  <c r="Y151" i="16" s="1"/>
  <c r="W150" i="7"/>
  <c r="X151" i="16" s="1"/>
  <c r="V150" i="7"/>
  <c r="W151" i="16" s="1"/>
  <c r="U150" i="7"/>
  <c r="V151" i="16" s="1"/>
  <c r="T150" i="7"/>
  <c r="U151" i="16" s="1"/>
  <c r="S150" i="7"/>
  <c r="T151" i="16" s="1"/>
  <c r="Q150" i="7"/>
  <c r="R151" i="16" s="1"/>
  <c r="P150" i="7"/>
  <c r="Q151" i="16" s="1"/>
  <c r="O150" i="7"/>
  <c r="P151" i="16" s="1"/>
  <c r="N150" i="7"/>
  <c r="O151" i="16" s="1"/>
  <c r="M150" i="7"/>
  <c r="N151" i="16" s="1"/>
  <c r="L150" i="7"/>
  <c r="M151" i="16" s="1"/>
  <c r="K150" i="7"/>
  <c r="L151" i="16" s="1"/>
  <c r="J150" i="7"/>
  <c r="K151" i="16" s="1"/>
  <c r="I150" i="7"/>
  <c r="J151" i="16" s="1"/>
  <c r="H150" i="7"/>
  <c r="I151" i="16" s="1"/>
  <c r="AO151" s="1"/>
  <c r="G150" i="7"/>
  <c r="H151" i="16" s="1"/>
  <c r="AN151" s="1"/>
  <c r="F150" i="7"/>
  <c r="G151" i="16" s="1"/>
  <c r="AM151" s="1"/>
  <c r="E150" i="7"/>
  <c r="F151" i="16" s="1"/>
  <c r="AL151" s="1"/>
  <c r="D150" i="7"/>
  <c r="E151" i="16" s="1"/>
  <c r="AK151" s="1"/>
  <c r="AJ53" i="17"/>
  <c r="AI53"/>
  <c r="AH53"/>
  <c r="AG53"/>
  <c r="AF53"/>
  <c r="AJ101"/>
  <c r="AI101"/>
  <c r="AH101"/>
  <c r="AG101"/>
  <c r="AF101"/>
  <c r="AJ149"/>
  <c r="AI149"/>
  <c r="AH149"/>
  <c r="AG149"/>
  <c r="AF149"/>
  <c r="AJ53" i="18"/>
  <c r="AI53"/>
  <c r="AH53"/>
  <c r="AG53"/>
  <c r="AF53"/>
  <c r="AJ101"/>
  <c r="AI101"/>
  <c r="AH101"/>
  <c r="AG101"/>
  <c r="AF101"/>
  <c r="AJ149"/>
  <c r="AI149"/>
  <c r="AH149"/>
  <c r="AG149"/>
  <c r="AF149"/>
  <c r="AB151" i="7" l="1"/>
  <c r="AA151"/>
  <c r="Z151"/>
  <c r="Y151"/>
  <c r="X151"/>
  <c r="W151"/>
  <c r="V151"/>
  <c r="U151"/>
  <c r="T151"/>
  <c r="S151"/>
  <c r="Q151"/>
  <c r="P151"/>
  <c r="O151"/>
  <c r="N151"/>
  <c r="M151"/>
  <c r="L151"/>
  <c r="K151"/>
  <c r="J151"/>
  <c r="I151"/>
  <c r="H151"/>
  <c r="G151"/>
  <c r="F151"/>
  <c r="E151"/>
  <c r="D151"/>
  <c r="AB103"/>
  <c r="AA103"/>
  <c r="Z103"/>
  <c r="Y103"/>
  <c r="X103"/>
  <c r="W103"/>
  <c r="V103"/>
  <c r="U103"/>
  <c r="T103"/>
  <c r="S103"/>
  <c r="Q103"/>
  <c r="P103"/>
  <c r="O103"/>
  <c r="N103"/>
  <c r="M103"/>
  <c r="L103"/>
  <c r="K103"/>
  <c r="J103"/>
  <c r="I103"/>
  <c r="H103"/>
  <c r="G103"/>
  <c r="F103"/>
  <c r="E103"/>
  <c r="D103"/>
  <c r="AB55"/>
  <c r="AA55"/>
  <c r="Z55"/>
  <c r="Y55"/>
  <c r="X55"/>
  <c r="W55"/>
  <c r="V55"/>
  <c r="U55"/>
  <c r="T55"/>
  <c r="S55"/>
  <c r="Q55"/>
  <c r="P55"/>
  <c r="O55"/>
  <c r="N55"/>
  <c r="M55"/>
  <c r="L55"/>
  <c r="K55"/>
  <c r="J55"/>
  <c r="I55"/>
  <c r="H55"/>
  <c r="G55"/>
  <c r="F55"/>
  <c r="E55"/>
  <c r="D55"/>
  <c r="AB151" i="4"/>
  <c r="AA151"/>
  <c r="Z151"/>
  <c r="Y151"/>
  <c r="X151"/>
  <c r="W151"/>
  <c r="V151"/>
  <c r="U151"/>
  <c r="T151"/>
  <c r="S151"/>
  <c r="Q151"/>
  <c r="P151"/>
  <c r="O151"/>
  <c r="N151"/>
  <c r="M151"/>
  <c r="L151"/>
  <c r="K151"/>
  <c r="J151"/>
  <c r="I151"/>
  <c r="H151"/>
  <c r="G151"/>
  <c r="F151"/>
  <c r="E151"/>
  <c r="D151"/>
  <c r="AB103"/>
  <c r="AA103"/>
  <c r="Z103"/>
  <c r="Y103"/>
  <c r="X103"/>
  <c r="W103"/>
  <c r="V103"/>
  <c r="U103"/>
  <c r="T103"/>
  <c r="S103"/>
  <c r="Q103"/>
  <c r="P103"/>
  <c r="O103"/>
  <c r="N103"/>
  <c r="M103"/>
  <c r="L103"/>
  <c r="K103"/>
  <c r="J103"/>
  <c r="I103"/>
  <c r="H103"/>
  <c r="G103"/>
  <c r="F103"/>
  <c r="E103"/>
  <c r="D103"/>
  <c r="AB55"/>
  <c r="AA55"/>
  <c r="Z55"/>
  <c r="Y55"/>
  <c r="X55"/>
  <c r="W55"/>
  <c r="V55"/>
  <c r="U55"/>
  <c r="T55"/>
  <c r="S55"/>
  <c r="Q55"/>
  <c r="P55"/>
  <c r="O55"/>
  <c r="N55"/>
  <c r="M55"/>
  <c r="L55"/>
  <c r="K55"/>
  <c r="J55"/>
  <c r="I55"/>
  <c r="H55"/>
  <c r="G55"/>
  <c r="F55"/>
  <c r="E55"/>
  <c r="D55"/>
  <c r="AC152" i="18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AJ152" s="1"/>
  <c r="H152"/>
  <c r="AI152" s="1"/>
  <c r="G152"/>
  <c r="AH152" s="1"/>
  <c r="F152"/>
  <c r="AG152" s="1"/>
  <c r="E152"/>
  <c r="AF152" s="1"/>
  <c r="D152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AJ104" s="1"/>
  <c r="H104"/>
  <c r="AI104" s="1"/>
  <c r="G104"/>
  <c r="AH104" s="1"/>
  <c r="F104"/>
  <c r="AG104" s="1"/>
  <c r="E104"/>
  <c r="AF104" s="1"/>
  <c r="D104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AJ56" s="1"/>
  <c r="H56"/>
  <c r="AI56" s="1"/>
  <c r="G56"/>
  <c r="AH56" s="1"/>
  <c r="F56"/>
  <c r="AG56" s="1"/>
  <c r="E56"/>
  <c r="AF56" s="1"/>
  <c r="D56"/>
  <c r="AC152" i="16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AO152" s="1"/>
  <c r="H152"/>
  <c r="AN152" s="1"/>
  <c r="G152"/>
  <c r="AM152" s="1"/>
  <c r="F152"/>
  <c r="AL152" s="1"/>
  <c r="E152"/>
  <c r="AK152" s="1"/>
  <c r="D152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AO104" s="1"/>
  <c r="H104"/>
  <c r="AN104" s="1"/>
  <c r="G104"/>
  <c r="AM104" s="1"/>
  <c r="F104"/>
  <c r="AL104" s="1"/>
  <c r="E104"/>
  <c r="AK104" s="1"/>
  <c r="D104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AO56" s="1"/>
  <c r="H56"/>
  <c r="AN56" s="1"/>
  <c r="G56"/>
  <c r="AM56" s="1"/>
  <c r="F56"/>
  <c r="AL56" s="1"/>
  <c r="E56"/>
  <c r="AK56" s="1"/>
  <c r="D56"/>
  <c r="AC152" i="17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AJ152" s="1"/>
  <c r="H152"/>
  <c r="AI152" s="1"/>
  <c r="G152"/>
  <c r="AH152" s="1"/>
  <c r="F152"/>
  <c r="AG152" s="1"/>
  <c r="E152"/>
  <c r="AF152" s="1"/>
  <c r="D152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AJ104" s="1"/>
  <c r="H104"/>
  <c r="AI104" s="1"/>
  <c r="G104"/>
  <c r="AH104" s="1"/>
  <c r="F104"/>
  <c r="AG104" s="1"/>
  <c r="E104"/>
  <c r="AF104" s="1"/>
  <c r="D104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AJ56" s="1"/>
  <c r="H56"/>
  <c r="AI56" s="1"/>
  <c r="G56"/>
  <c r="AH56" s="1"/>
  <c r="F56"/>
  <c r="AG56" s="1"/>
  <c r="E56"/>
  <c r="AF56" s="1"/>
  <c r="D56"/>
  <c r="AC152" i="10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AO152" s="1"/>
  <c r="H152"/>
  <c r="AN152" s="1"/>
  <c r="G152"/>
  <c r="AM152" s="1"/>
  <c r="F152"/>
  <c r="AL152" s="1"/>
  <c r="E152"/>
  <c r="AK152" s="1"/>
  <c r="D152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AO104" s="1"/>
  <c r="H104"/>
  <c r="AN104" s="1"/>
  <c r="G104"/>
  <c r="AM104" s="1"/>
  <c r="F104"/>
  <c r="AL104" s="1"/>
  <c r="E104"/>
  <c r="AK104" s="1"/>
  <c r="D104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AO56" s="1"/>
  <c r="H56"/>
  <c r="AN56" s="1"/>
  <c r="G56"/>
  <c r="AM56" s="1"/>
  <c r="F56"/>
  <c r="AL56" s="1"/>
  <c r="E56"/>
  <c r="AK56" s="1"/>
  <c r="D56"/>
  <c r="A131" i="21"/>
  <c r="R130"/>
  <c r="A51"/>
  <c r="R50"/>
  <c r="A131" i="20"/>
  <c r="R130"/>
  <c r="A51"/>
  <c r="R50"/>
  <c r="E151" i="18"/>
  <c r="F151"/>
  <c r="G151"/>
  <c r="H151"/>
  <c r="I151"/>
  <c r="J151"/>
  <c r="K151"/>
  <c r="L151"/>
  <c r="M151"/>
  <c r="N151"/>
  <c r="O151"/>
  <c r="P151"/>
  <c r="Q151"/>
  <c r="R151"/>
  <c r="T151"/>
  <c r="U151"/>
  <c r="V151"/>
  <c r="W151"/>
  <c r="X151"/>
  <c r="Y151"/>
  <c r="Z151"/>
  <c r="AA151"/>
  <c r="AB151"/>
  <c r="AC151"/>
  <c r="E103"/>
  <c r="F103"/>
  <c r="G103"/>
  <c r="H103"/>
  <c r="I103"/>
  <c r="J103"/>
  <c r="K103"/>
  <c r="L103"/>
  <c r="M103"/>
  <c r="N103"/>
  <c r="O103"/>
  <c r="P103"/>
  <c r="Q103"/>
  <c r="R103"/>
  <c r="T103"/>
  <c r="U103"/>
  <c r="V103"/>
  <c r="W103"/>
  <c r="X103"/>
  <c r="Y103"/>
  <c r="Z103"/>
  <c r="AA103"/>
  <c r="AB103"/>
  <c r="AC103"/>
  <c r="E55"/>
  <c r="F55"/>
  <c r="G55"/>
  <c r="H55"/>
  <c r="I55"/>
  <c r="J55"/>
  <c r="K55"/>
  <c r="L55"/>
  <c r="M55"/>
  <c r="N55"/>
  <c r="O55"/>
  <c r="P55"/>
  <c r="Q55"/>
  <c r="R55"/>
  <c r="T55"/>
  <c r="U55"/>
  <c r="V55"/>
  <c r="W55"/>
  <c r="X55"/>
  <c r="Y55"/>
  <c r="Z55"/>
  <c r="AA55"/>
  <c r="AB55"/>
  <c r="AC55"/>
  <c r="E151" i="17"/>
  <c r="F151"/>
  <c r="G151"/>
  <c r="H151"/>
  <c r="I151"/>
  <c r="J151"/>
  <c r="K151"/>
  <c r="L151"/>
  <c r="M151"/>
  <c r="N151"/>
  <c r="O151"/>
  <c r="P151"/>
  <c r="Q151"/>
  <c r="R151"/>
  <c r="T151"/>
  <c r="U151"/>
  <c r="V151"/>
  <c r="W151"/>
  <c r="X151"/>
  <c r="Y151"/>
  <c r="Z151"/>
  <c r="AA151"/>
  <c r="AB151"/>
  <c r="AC151"/>
  <c r="E103"/>
  <c r="F103"/>
  <c r="G103"/>
  <c r="H103"/>
  <c r="I103"/>
  <c r="J103"/>
  <c r="K103"/>
  <c r="L103"/>
  <c r="M103"/>
  <c r="N103"/>
  <c r="O103"/>
  <c r="P103"/>
  <c r="Q103"/>
  <c r="R103"/>
  <c r="T103"/>
  <c r="U103"/>
  <c r="V103"/>
  <c r="W103"/>
  <c r="X103"/>
  <c r="Y103"/>
  <c r="Z103"/>
  <c r="AA103"/>
  <c r="AB103"/>
  <c r="AC103"/>
  <c r="E55"/>
  <c r="F55"/>
  <c r="G55"/>
  <c r="H55"/>
  <c r="I55"/>
  <c r="J55"/>
  <c r="K55"/>
  <c r="L55"/>
  <c r="M55"/>
  <c r="N55"/>
  <c r="O55"/>
  <c r="P55"/>
  <c r="Q55"/>
  <c r="R55"/>
  <c r="T55"/>
  <c r="U55"/>
  <c r="V55"/>
  <c r="W55"/>
  <c r="X55"/>
  <c r="Y55"/>
  <c r="Z55"/>
  <c r="AA55"/>
  <c r="AB55"/>
  <c r="AC55"/>
  <c r="A52" i="20" l="1"/>
  <c r="R51"/>
  <c r="A132"/>
  <c r="R131"/>
  <c r="A52" i="21"/>
  <c r="R51"/>
  <c r="A132"/>
  <c r="R131"/>
  <c r="AO173" i="10"/>
  <c r="H22" i="15" s="1"/>
  <c r="AO189" i="10"/>
  <c r="H38" i="15" s="1"/>
  <c r="AK173" i="10"/>
  <c r="AL173"/>
  <c r="E22" i="15" s="1"/>
  <c r="AM173" i="10"/>
  <c r="F22" i="15" s="1"/>
  <c r="AN173" i="10"/>
  <c r="G22" i="15" s="1"/>
  <c r="AK189" i="10"/>
  <c r="AL189"/>
  <c r="E38" i="15" s="1"/>
  <c r="AM189" i="10"/>
  <c r="F38" i="15" s="1"/>
  <c r="AN189" i="10"/>
  <c r="G38" i="15" s="1"/>
  <c r="AK175" i="10"/>
  <c r="AL175"/>
  <c r="E24" i="15" s="1"/>
  <c r="AM175" i="10"/>
  <c r="F24" i="15" s="1"/>
  <c r="AN175" i="10"/>
  <c r="G24" i="15" s="1"/>
  <c r="AO175" i="10"/>
  <c r="H24" i="15" s="1"/>
  <c r="AK191" i="10"/>
  <c r="AL191"/>
  <c r="E40" i="15" s="1"/>
  <c r="AM191" i="10"/>
  <c r="F40" i="15" s="1"/>
  <c r="AN191" i="10"/>
  <c r="G40" i="15" s="1"/>
  <c r="AO191" i="10"/>
  <c r="H40" i="15" s="1"/>
  <c r="AK174" i="10"/>
  <c r="AL174"/>
  <c r="E23" i="15" s="1"/>
  <c r="AM174" i="10"/>
  <c r="F23" i="15" s="1"/>
  <c r="AN174" i="10"/>
  <c r="G23" i="15" s="1"/>
  <c r="AO174" i="10"/>
  <c r="H23" i="15" s="1"/>
  <c r="AK190" i="10"/>
  <c r="AL190"/>
  <c r="E39" i="15" s="1"/>
  <c r="AM190" i="10"/>
  <c r="F39" i="15" s="1"/>
  <c r="AN190" i="10"/>
  <c r="G39" i="15" s="1"/>
  <c r="AO190" i="10"/>
  <c r="H39" i="15" s="1"/>
  <c r="AO176" i="10"/>
  <c r="H25" i="15" s="1"/>
  <c r="AN176" i="10"/>
  <c r="G25" i="15" s="1"/>
  <c r="AM176" i="10"/>
  <c r="F25" i="15" s="1"/>
  <c r="AL176" i="10"/>
  <c r="E25" i="15" s="1"/>
  <c r="AK176" i="10"/>
  <c r="AO192"/>
  <c r="H41" i="15" s="1"/>
  <c r="AN192" i="10"/>
  <c r="G41" i="15" s="1"/>
  <c r="AM192" i="10"/>
  <c r="F41" i="15" s="1"/>
  <c r="AL192" i="10"/>
  <c r="E41" i="15" s="1"/>
  <c r="AK192" i="10"/>
  <c r="AK177"/>
  <c r="AL177"/>
  <c r="E26" i="15" s="1"/>
  <c r="AM177" i="10"/>
  <c r="F26" i="15" s="1"/>
  <c r="AN177" i="10"/>
  <c r="G26" i="15" s="1"/>
  <c r="AO177" i="10"/>
  <c r="H26" i="15" s="1"/>
  <c r="AK193" i="10"/>
  <c r="AL193"/>
  <c r="E42" i="15" s="1"/>
  <c r="AM193" i="10"/>
  <c r="F42" i="15" s="1"/>
  <c r="AN193" i="10"/>
  <c r="G42" i="15" s="1"/>
  <c r="AO193" i="10"/>
  <c r="H42" i="15" s="1"/>
  <c r="AO178" i="10"/>
  <c r="H27" i="15" s="1"/>
  <c r="AN178" i="10"/>
  <c r="G27" i="15" s="1"/>
  <c r="AM178" i="10"/>
  <c r="F27" i="15" s="1"/>
  <c r="AL178" i="10"/>
  <c r="E27" i="15" s="1"/>
  <c r="AK178" i="10"/>
  <c r="AO194"/>
  <c r="H43" i="15" s="1"/>
  <c r="AN194" i="10"/>
  <c r="G43" i="15" s="1"/>
  <c r="AM194" i="10"/>
  <c r="F43" i="15" s="1"/>
  <c r="AL194" i="10"/>
  <c r="E43" i="15" s="1"/>
  <c r="AK194" i="10"/>
  <c r="AK179"/>
  <c r="AL179"/>
  <c r="E28" i="15" s="1"/>
  <c r="AM179" i="10"/>
  <c r="F28" i="15" s="1"/>
  <c r="AN179" i="10"/>
  <c r="G28" i="15" s="1"/>
  <c r="AO179" i="10"/>
  <c r="H28" i="15" s="1"/>
  <c r="AK195" i="10"/>
  <c r="AL195"/>
  <c r="E44" i="15" s="1"/>
  <c r="AM195" i="10"/>
  <c r="F44" i="15" s="1"/>
  <c r="AN195" i="10"/>
  <c r="G44" i="15" s="1"/>
  <c r="AO195" i="10"/>
  <c r="H44" i="15" s="1"/>
  <c r="AO180" i="10"/>
  <c r="H29" i="15" s="1"/>
  <c r="AN180" i="10"/>
  <c r="G29" i="15" s="1"/>
  <c r="AM180" i="10"/>
  <c r="F29" i="15" s="1"/>
  <c r="AL180" i="10"/>
  <c r="E29" i="15" s="1"/>
  <c r="AK180" i="10"/>
  <c r="AO196"/>
  <c r="H45" i="15" s="1"/>
  <c r="AN196" i="10"/>
  <c r="G45" i="15" s="1"/>
  <c r="AM196" i="10"/>
  <c r="F45" i="15" s="1"/>
  <c r="AL196" i="10"/>
  <c r="E45" i="15" s="1"/>
  <c r="AK196" i="10"/>
  <c r="AK181"/>
  <c r="AL181"/>
  <c r="E30" i="15" s="1"/>
  <c r="AM181" i="10"/>
  <c r="F30" i="15" s="1"/>
  <c r="AN181" i="10"/>
  <c r="G30" i="15" s="1"/>
  <c r="AO181" i="10"/>
  <c r="H30" i="15" s="1"/>
  <c r="AK197" i="10"/>
  <c r="AL197"/>
  <c r="E46" i="15" s="1"/>
  <c r="AM197" i="10"/>
  <c r="F46" i="15" s="1"/>
  <c r="AN197" i="10"/>
  <c r="G46" i="15" s="1"/>
  <c r="AO197" i="10"/>
  <c r="H46" i="15" s="1"/>
  <c r="AO182" i="10"/>
  <c r="H31" i="15" s="1"/>
  <c r="AO199" i="10"/>
  <c r="H48" i="15" s="1"/>
  <c r="AN199" i="10"/>
  <c r="G48" i="15" s="1"/>
  <c r="AM199" i="10"/>
  <c r="F48" i="15" s="1"/>
  <c r="AL199" i="10"/>
  <c r="E48" i="15" s="1"/>
  <c r="AK199" i="10"/>
  <c r="AO183"/>
  <c r="H32" i="15" s="1"/>
  <c r="AN183" i="10"/>
  <c r="G32" i="15" s="1"/>
  <c r="AM183" i="10"/>
  <c r="F32" i="15" s="1"/>
  <c r="AL183" i="10"/>
  <c r="E32" i="15" s="1"/>
  <c r="AK183" i="10"/>
  <c r="AK198"/>
  <c r="AL198"/>
  <c r="E47" i="15" s="1"/>
  <c r="AM198" i="10"/>
  <c r="F47" i="15" s="1"/>
  <c r="AN198" i="10"/>
  <c r="G47" i="15" s="1"/>
  <c r="AO198" i="10"/>
  <c r="H47" i="15" s="1"/>
  <c r="AK182" i="10"/>
  <c r="AL182"/>
  <c r="E31" i="15" s="1"/>
  <c r="AM182" i="10"/>
  <c r="F31" i="15" s="1"/>
  <c r="AN182" i="10"/>
  <c r="G31" i="15" s="1"/>
  <c r="AO201" i="10"/>
  <c r="H50" i="15" s="1"/>
  <c r="AN201" i="10"/>
  <c r="G50" i="15" s="1"/>
  <c r="AM201" i="10"/>
  <c r="F50" i="15" s="1"/>
  <c r="AL201" i="10"/>
  <c r="E50" i="15" s="1"/>
  <c r="AK201" i="10"/>
  <c r="AO185"/>
  <c r="H34" i="15" s="1"/>
  <c r="AN185" i="10"/>
  <c r="G34" i="15" s="1"/>
  <c r="AM185" i="10"/>
  <c r="F34" i="15" s="1"/>
  <c r="AL185" i="10"/>
  <c r="E34" i="15" s="1"/>
  <c r="AK185" i="10"/>
  <c r="AK200"/>
  <c r="AL200"/>
  <c r="E49" i="15" s="1"/>
  <c r="AM200" i="10"/>
  <c r="F49" i="15" s="1"/>
  <c r="AN200" i="10"/>
  <c r="G49" i="15" s="1"/>
  <c r="AO200" i="10"/>
  <c r="H49" i="15" s="1"/>
  <c r="AK184" i="10"/>
  <c r="AL184"/>
  <c r="E33" i="15" s="1"/>
  <c r="AM184" i="10"/>
  <c r="F33" i="15" s="1"/>
  <c r="AN184" i="10"/>
  <c r="G33" i="15" s="1"/>
  <c r="AO184" i="10"/>
  <c r="H33" i="15" s="1"/>
  <c r="AK202" i="10"/>
  <c r="AO186"/>
  <c r="H35" i="15" s="1"/>
  <c r="AN186" i="10"/>
  <c r="G35" i="15" s="1"/>
  <c r="AM186" i="10"/>
  <c r="F35" i="15" s="1"/>
  <c r="AL186" i="10"/>
  <c r="E35" i="15" s="1"/>
  <c r="AK186" i="10"/>
  <c r="AO202"/>
  <c r="H51" i="15" s="1"/>
  <c r="AN202" i="10"/>
  <c r="G51" i="15" s="1"/>
  <c r="AM202" i="10"/>
  <c r="F51" i="15" s="1"/>
  <c r="AL202" i="10"/>
  <c r="E51" i="15" s="1"/>
  <c r="AK161" i="10"/>
  <c r="AL161"/>
  <c r="E10" i="15" s="1"/>
  <c r="AM161" i="10"/>
  <c r="F10" i="15" s="1"/>
  <c r="AN161" i="10"/>
  <c r="G10" i="15" s="1"/>
  <c r="AO161" i="10"/>
  <c r="H10" i="15" s="1"/>
  <c r="AO203" i="10"/>
  <c r="H52" i="15" s="1"/>
  <c r="AN203" i="10"/>
  <c r="G52" i="15" s="1"/>
  <c r="AM203" i="10"/>
  <c r="F52" i="15" s="1"/>
  <c r="AL203" i="10"/>
  <c r="E52" i="15" s="1"/>
  <c r="AK203" i="10"/>
  <c r="AO204"/>
  <c r="H53" i="15" s="1"/>
  <c r="AN204" i="10"/>
  <c r="G53" i="15" s="1"/>
  <c r="AM204" i="10"/>
  <c r="F53" i="15" s="1"/>
  <c r="AL204" i="10"/>
  <c r="E53" i="15" s="1"/>
  <c r="AK204" i="10"/>
  <c r="AO187"/>
  <c r="H36" i="15" s="1"/>
  <c r="AN187" i="10"/>
  <c r="G36" i="15" s="1"/>
  <c r="AM187" i="10"/>
  <c r="F36" i="15" s="1"/>
  <c r="AL187" i="10"/>
  <c r="E36" i="15" s="1"/>
  <c r="AK187" i="10"/>
  <c r="AO188"/>
  <c r="H37" i="15" s="1"/>
  <c r="AN188" i="10"/>
  <c r="G37" i="15" s="1"/>
  <c r="AM188" i="10"/>
  <c r="F37" i="15" s="1"/>
  <c r="AL188" i="10"/>
  <c r="E37" i="15" s="1"/>
  <c r="AK188" i="10"/>
  <c r="AO171"/>
  <c r="H20" i="15" s="1"/>
  <c r="AN171" i="10"/>
  <c r="G20" i="15" s="1"/>
  <c r="AM171" i="10"/>
  <c r="F20" i="15" s="1"/>
  <c r="AL171" i="10"/>
  <c r="E20" i="15" s="1"/>
  <c r="AK171" i="10"/>
  <c r="AK172"/>
  <c r="AL172"/>
  <c r="E21" i="15" s="1"/>
  <c r="AM172" i="10"/>
  <c r="F21" i="15" s="1"/>
  <c r="AN172" i="10"/>
  <c r="G21" i="15" s="1"/>
  <c r="AO172" i="10"/>
  <c r="H21" i="15" s="1"/>
  <c r="AO169" i="10"/>
  <c r="H18" i="15" s="1"/>
  <c r="AN169" i="10"/>
  <c r="G18" i="15" s="1"/>
  <c r="AM169" i="10"/>
  <c r="F18" i="15" s="1"/>
  <c r="AL169" i="10"/>
  <c r="E18" i="15" s="1"/>
  <c r="AK169" i="10"/>
  <c r="AO167"/>
  <c r="H16" i="15" s="1"/>
  <c r="AN167" i="10"/>
  <c r="G16" i="15" s="1"/>
  <c r="AM167" i="10"/>
  <c r="F16" i="15" s="1"/>
  <c r="AL167" i="10"/>
  <c r="E16" i="15" s="1"/>
  <c r="AK167" i="10"/>
  <c r="AO165"/>
  <c r="H14" i="15" s="1"/>
  <c r="AN165" i="10"/>
  <c r="G14" i="15" s="1"/>
  <c r="AM165" i="10"/>
  <c r="F14" i="15" s="1"/>
  <c r="AL165" i="10"/>
  <c r="E14" i="15" s="1"/>
  <c r="AK165" i="10"/>
  <c r="AO163"/>
  <c r="H12" i="15" s="1"/>
  <c r="AN163" i="10"/>
  <c r="G12" i="15" s="1"/>
  <c r="AM163" i="10"/>
  <c r="F12" i="15" s="1"/>
  <c r="AL163" i="10"/>
  <c r="E12" i="15" s="1"/>
  <c r="AK163" i="10"/>
  <c r="AO157"/>
  <c r="H6" i="15" s="1"/>
  <c r="AN159" i="10"/>
  <c r="G8" i="15" s="1"/>
  <c r="AO159" i="10"/>
  <c r="H8" i="15" s="1"/>
  <c r="AM159" i="10"/>
  <c r="F8" i="15" s="1"/>
  <c r="AL159" i="10"/>
  <c r="E8" i="15" s="1"/>
  <c r="AK159" i="10"/>
  <c r="AK170"/>
  <c r="AM158"/>
  <c r="F7" i="15" s="1"/>
  <c r="AL157" i="10"/>
  <c r="E6" i="15" s="1"/>
  <c r="AK157" i="10"/>
  <c r="AK158"/>
  <c r="AL158"/>
  <c r="E7" i="15" s="1"/>
  <c r="AM160" i="10"/>
  <c r="F9" i="15" s="1"/>
  <c r="AL160" i="10"/>
  <c r="E9" i="15" s="1"/>
  <c r="AK160" i="10"/>
  <c r="AO158"/>
  <c r="H7" i="15" s="1"/>
  <c r="AO160" i="10"/>
  <c r="H9" i="15" s="1"/>
  <c r="AN158" i="10"/>
  <c r="G7" i="15" s="1"/>
  <c r="AN160" i="10"/>
  <c r="G9" i="15" s="1"/>
  <c r="AM157" i="10"/>
  <c r="F6" i="15" s="1"/>
  <c r="AN157" i="10"/>
  <c r="G6" i="15" s="1"/>
  <c r="AO162" i="10"/>
  <c r="H11" i="15" s="1"/>
  <c r="AN162" i="10"/>
  <c r="G11" i="15" s="1"/>
  <c r="AM162" i="10"/>
  <c r="F11" i="15" s="1"/>
  <c r="AL162" i="10"/>
  <c r="E11" i="15" s="1"/>
  <c r="AK162" i="10"/>
  <c r="AO164"/>
  <c r="H13" i="15" s="1"/>
  <c r="AN164" i="10"/>
  <c r="G13" i="15" s="1"/>
  <c r="AM164" i="10"/>
  <c r="F13" i="15" s="1"/>
  <c r="AL164" i="10"/>
  <c r="E13" i="15" s="1"/>
  <c r="AK164" i="10"/>
  <c r="AO166"/>
  <c r="H15" i="15" s="1"/>
  <c r="AN166" i="10"/>
  <c r="G15" i="15" s="1"/>
  <c r="AM166" i="10"/>
  <c r="F15" i="15" s="1"/>
  <c r="AL166" i="10"/>
  <c r="E15" i="15" s="1"/>
  <c r="AK166" i="10"/>
  <c r="AO168"/>
  <c r="H17" i="15" s="1"/>
  <c r="AN168" i="10"/>
  <c r="G17" i="15" s="1"/>
  <c r="AM168" i="10"/>
  <c r="F17" i="15" s="1"/>
  <c r="AL168" i="10"/>
  <c r="E17" i="15" s="1"/>
  <c r="AK168" i="10"/>
  <c r="AO170"/>
  <c r="H19" i="15" s="1"/>
  <c r="AN170" i="10"/>
  <c r="G19" i="15" s="1"/>
  <c r="AM170" i="10"/>
  <c r="F19" i="15" s="1"/>
  <c r="AL170" i="10"/>
  <c r="E19" i="15" s="1"/>
  <c r="AJ173" i="17"/>
  <c r="M22" i="15" s="1"/>
  <c r="AJ189" i="17"/>
  <c r="M38" i="15" s="1"/>
  <c r="AF173" i="17"/>
  <c r="I22" i="15" s="1"/>
  <c r="AG173" i="17"/>
  <c r="J22" i="15" s="1"/>
  <c r="AH173" i="17"/>
  <c r="K22" i="15" s="1"/>
  <c r="AI173" i="17"/>
  <c r="L22" i="15" s="1"/>
  <c r="AF189" i="17"/>
  <c r="I38" i="15" s="1"/>
  <c r="AG189" i="17"/>
  <c r="J38" i="15" s="1"/>
  <c r="AH189" i="17"/>
  <c r="K38" i="15" s="1"/>
  <c r="AI189" i="17"/>
  <c r="L38" i="15" s="1"/>
  <c r="AF175" i="17"/>
  <c r="I24" i="15" s="1"/>
  <c r="AG175" i="17"/>
  <c r="J24" i="15" s="1"/>
  <c r="AH175" i="17"/>
  <c r="K24" i="15" s="1"/>
  <c r="AI175" i="17"/>
  <c r="L24" i="15" s="1"/>
  <c r="AJ175" i="17"/>
  <c r="M24" i="15" s="1"/>
  <c r="AF191" i="17"/>
  <c r="I40" i="15" s="1"/>
  <c r="AG191" i="17"/>
  <c r="J40" i="15" s="1"/>
  <c r="AH191" i="17"/>
  <c r="K40" i="15" s="1"/>
  <c r="AI191" i="17"/>
  <c r="L40" i="15" s="1"/>
  <c r="AJ191" i="17"/>
  <c r="M40" i="15" s="1"/>
  <c r="AF174" i="17"/>
  <c r="I23" i="15" s="1"/>
  <c r="AG174" i="17"/>
  <c r="J23" i="15" s="1"/>
  <c r="AH174" i="17"/>
  <c r="K23" i="15" s="1"/>
  <c r="AI174" i="17"/>
  <c r="L23" i="15" s="1"/>
  <c r="AJ174" i="17"/>
  <c r="M23" i="15" s="1"/>
  <c r="AF190" i="17"/>
  <c r="I39" i="15" s="1"/>
  <c r="AG190" i="17"/>
  <c r="J39" i="15" s="1"/>
  <c r="AH190" i="17"/>
  <c r="K39" i="15" s="1"/>
  <c r="AI190" i="17"/>
  <c r="L39" i="15" s="1"/>
  <c r="AJ190" i="17"/>
  <c r="M39" i="15" s="1"/>
  <c r="AJ176" i="17"/>
  <c r="M25" i="15" s="1"/>
  <c r="AI176" i="17"/>
  <c r="L25" i="15" s="1"/>
  <c r="AH176" i="17"/>
  <c r="K25" i="15" s="1"/>
  <c r="AG176" i="17"/>
  <c r="J25" i="15" s="1"/>
  <c r="AF176" i="17"/>
  <c r="I25" i="15" s="1"/>
  <c r="AJ192" i="17"/>
  <c r="M41" i="15" s="1"/>
  <c r="AI192" i="17"/>
  <c r="L41" i="15" s="1"/>
  <c r="AH192" i="17"/>
  <c r="K41" i="15" s="1"/>
  <c r="AG192" i="17"/>
  <c r="J41" i="15" s="1"/>
  <c r="AF192" i="17"/>
  <c r="I41" i="15" s="1"/>
  <c r="AF177" i="17"/>
  <c r="I26" i="15" s="1"/>
  <c r="AG177" i="17"/>
  <c r="J26" i="15" s="1"/>
  <c r="AH177" i="17"/>
  <c r="K26" i="15" s="1"/>
  <c r="AI177" i="17"/>
  <c r="L26" i="15" s="1"/>
  <c r="AJ177" i="17"/>
  <c r="M26" i="15" s="1"/>
  <c r="AF193" i="17"/>
  <c r="I42" i="15" s="1"/>
  <c r="AG193" i="17"/>
  <c r="J42" i="15" s="1"/>
  <c r="AH193" i="17"/>
  <c r="K42" i="15" s="1"/>
  <c r="AI193" i="17"/>
  <c r="L42" i="15" s="1"/>
  <c r="AJ193" i="17"/>
  <c r="M42" i="15" s="1"/>
  <c r="AJ157" i="17"/>
  <c r="M6" i="15" s="1"/>
  <c r="AI159" i="17"/>
  <c r="L8" i="15" s="1"/>
  <c r="AJ159" i="17"/>
  <c r="M8" i="15" s="1"/>
  <c r="AH159" i="17"/>
  <c r="K8" i="15" s="1"/>
  <c r="AG159" i="17"/>
  <c r="J8" i="15" s="1"/>
  <c r="AF159" i="17"/>
  <c r="I8" i="15" s="1"/>
  <c r="AJ161" i="17"/>
  <c r="M10" i="15" s="1"/>
  <c r="AI161" i="17"/>
  <c r="L10" i="15" s="1"/>
  <c r="AH161" i="17"/>
  <c r="K10" i="15" s="1"/>
  <c r="AG161" i="17"/>
  <c r="J10" i="15" s="1"/>
  <c r="AF161" i="17"/>
  <c r="I10" i="15" s="1"/>
  <c r="AJ162" i="17"/>
  <c r="M11" i="15" s="1"/>
  <c r="AI162" i="17"/>
  <c r="L11" i="15" s="1"/>
  <c r="AH162" i="17"/>
  <c r="K11" i="15" s="1"/>
  <c r="AG162" i="17"/>
  <c r="J11" i="15" s="1"/>
  <c r="AF162" i="17"/>
  <c r="I11" i="15" s="1"/>
  <c r="AJ178" i="17"/>
  <c r="M27" i="15" s="1"/>
  <c r="AI178" i="17"/>
  <c r="L27" i="15" s="1"/>
  <c r="AH178" i="17"/>
  <c r="K27" i="15" s="1"/>
  <c r="AG178" i="17"/>
  <c r="J27" i="15" s="1"/>
  <c r="AF178" i="17"/>
  <c r="I27" i="15" s="1"/>
  <c r="AJ194" i="17"/>
  <c r="M43" i="15" s="1"/>
  <c r="AI194" i="17"/>
  <c r="L43" i="15" s="1"/>
  <c r="AH194" i="17"/>
  <c r="K43" i="15" s="1"/>
  <c r="AG194" i="17"/>
  <c r="J43" i="15" s="1"/>
  <c r="AF194" i="17"/>
  <c r="I43" i="15" s="1"/>
  <c r="AF163" i="17"/>
  <c r="I12" i="15" s="1"/>
  <c r="AG163" i="17"/>
  <c r="J12" i="15" s="1"/>
  <c r="AH163" i="17"/>
  <c r="K12" i="15" s="1"/>
  <c r="AI163" i="17"/>
  <c r="L12" i="15" s="1"/>
  <c r="AJ163" i="17"/>
  <c r="M12" i="15" s="1"/>
  <c r="AF179" i="17"/>
  <c r="I28" i="15" s="1"/>
  <c r="AG179" i="17"/>
  <c r="J28" i="15" s="1"/>
  <c r="AH179" i="17"/>
  <c r="K28" i="15" s="1"/>
  <c r="AI179" i="17"/>
  <c r="L28" i="15" s="1"/>
  <c r="AJ179" i="17"/>
  <c r="M28" i="15" s="1"/>
  <c r="AF195" i="17"/>
  <c r="I44" i="15" s="1"/>
  <c r="AG195" i="17"/>
  <c r="J44" i="15" s="1"/>
  <c r="AH195" i="17"/>
  <c r="K44" i="15" s="1"/>
  <c r="AI195" i="17"/>
  <c r="L44" i="15" s="1"/>
  <c r="AJ195" i="17"/>
  <c r="M44" i="15" s="1"/>
  <c r="AI157" i="17"/>
  <c r="L6" i="15" s="1"/>
  <c r="AH157" i="17"/>
  <c r="K6" i="15" s="1"/>
  <c r="AF157" i="17"/>
  <c r="I6" i="15" s="1"/>
  <c r="AG157" i="17"/>
  <c r="J6" i="15" s="1"/>
  <c r="AI158" i="17"/>
  <c r="L7" i="15" s="1"/>
  <c r="AJ158" i="17"/>
  <c r="M7" i="15" s="1"/>
  <c r="AH158" i="17"/>
  <c r="K7" i="15" s="1"/>
  <c r="AG158" i="17"/>
  <c r="J7" i="15" s="1"/>
  <c r="AF158" i="17"/>
  <c r="I7" i="15" s="1"/>
  <c r="AI160" i="17"/>
  <c r="L9" i="15" s="1"/>
  <c r="AJ160" i="17"/>
  <c r="M9" i="15" s="1"/>
  <c r="AF160" i="17"/>
  <c r="I9" i="15" s="1"/>
  <c r="AG160" i="17"/>
  <c r="J9" i="15" s="1"/>
  <c r="AH160" i="17"/>
  <c r="K9" i="15" s="1"/>
  <c r="AJ164" i="17"/>
  <c r="M13" i="15" s="1"/>
  <c r="AI164" i="17"/>
  <c r="L13" i="15" s="1"/>
  <c r="AH164" i="17"/>
  <c r="K13" i="15" s="1"/>
  <c r="AG164" i="17"/>
  <c r="J13" i="15" s="1"/>
  <c r="AF164" i="17"/>
  <c r="I13" i="15" s="1"/>
  <c r="AJ180" i="17"/>
  <c r="M29" i="15" s="1"/>
  <c r="AI180" i="17"/>
  <c r="L29" i="15" s="1"/>
  <c r="AH180" i="17"/>
  <c r="K29" i="15" s="1"/>
  <c r="AG180" i="17"/>
  <c r="J29" i="15" s="1"/>
  <c r="AF180" i="17"/>
  <c r="I29" i="15" s="1"/>
  <c r="AJ196" i="17"/>
  <c r="M45" i="15" s="1"/>
  <c r="AI196" i="17"/>
  <c r="L45" i="15" s="1"/>
  <c r="AH196" i="17"/>
  <c r="K45" i="15" s="1"/>
  <c r="AG196" i="17"/>
  <c r="J45" i="15" s="1"/>
  <c r="AF196" i="17"/>
  <c r="I45" i="15" s="1"/>
  <c r="AF165" i="17"/>
  <c r="I14" i="15" s="1"/>
  <c r="AG165" i="17"/>
  <c r="J14" i="15" s="1"/>
  <c r="AH165" i="17"/>
  <c r="K14" i="15" s="1"/>
  <c r="AI165" i="17"/>
  <c r="L14" i="15" s="1"/>
  <c r="AJ165" i="17"/>
  <c r="M14" i="15" s="1"/>
  <c r="AF181" i="17"/>
  <c r="I30" i="15" s="1"/>
  <c r="AG181" i="17"/>
  <c r="J30" i="15" s="1"/>
  <c r="AH181" i="17"/>
  <c r="K30" i="15" s="1"/>
  <c r="AI181" i="17"/>
  <c r="L30" i="15" s="1"/>
  <c r="AJ181" i="17"/>
  <c r="M30" i="15" s="1"/>
  <c r="AF197" i="17"/>
  <c r="I46" i="15" s="1"/>
  <c r="AG197" i="17"/>
  <c r="J46" i="15" s="1"/>
  <c r="AH197" i="17"/>
  <c r="K46" i="15" s="1"/>
  <c r="AI197" i="17"/>
  <c r="L46" i="15" s="1"/>
  <c r="AJ197" i="17"/>
  <c r="M46" i="15" s="1"/>
  <c r="AJ166" i="17"/>
  <c r="M15" i="15" s="1"/>
  <c r="AJ199" i="17"/>
  <c r="M48" i="15" s="1"/>
  <c r="AI199" i="17"/>
  <c r="L48" i="15" s="1"/>
  <c r="AH199" i="17"/>
  <c r="K48" i="15" s="1"/>
  <c r="AG199" i="17"/>
  <c r="J48" i="15" s="1"/>
  <c r="AF199" i="17"/>
  <c r="I48" i="15" s="1"/>
  <c r="AJ183" i="17"/>
  <c r="M32" i="15" s="1"/>
  <c r="AI183" i="17"/>
  <c r="L32" i="15" s="1"/>
  <c r="AH183" i="17"/>
  <c r="K32" i="15" s="1"/>
  <c r="AG183" i="17"/>
  <c r="J32" i="15" s="1"/>
  <c r="AF183" i="17"/>
  <c r="I32" i="15" s="1"/>
  <c r="AJ167" i="17"/>
  <c r="M16" i="15" s="1"/>
  <c r="AI167" i="17"/>
  <c r="L16" i="15" s="1"/>
  <c r="AH167" i="17"/>
  <c r="K16" i="15" s="1"/>
  <c r="AG167" i="17"/>
  <c r="J16" i="15" s="1"/>
  <c r="AF167" i="17"/>
  <c r="I16" i="15" s="1"/>
  <c r="AF198" i="17"/>
  <c r="I47" i="15" s="1"/>
  <c r="AG198" i="17"/>
  <c r="J47" i="15" s="1"/>
  <c r="AH198" i="17"/>
  <c r="K47" i="15" s="1"/>
  <c r="AI198" i="17"/>
  <c r="L47" i="15" s="1"/>
  <c r="AJ198" i="17"/>
  <c r="M47" i="15" s="1"/>
  <c r="AF182" i="17"/>
  <c r="I31" i="15" s="1"/>
  <c r="AG182" i="17"/>
  <c r="J31" i="15" s="1"/>
  <c r="AH182" i="17"/>
  <c r="K31" i="15" s="1"/>
  <c r="AI182" i="17"/>
  <c r="L31" i="15" s="1"/>
  <c r="AJ182" i="17"/>
  <c r="M31" i="15" s="1"/>
  <c r="AF166" i="17"/>
  <c r="I15" i="15" s="1"/>
  <c r="AG166" i="17"/>
  <c r="J15" i="15" s="1"/>
  <c r="AH166" i="17"/>
  <c r="K15" i="15" s="1"/>
  <c r="AI166" i="17"/>
  <c r="L15" i="15" s="1"/>
  <c r="AJ201" i="17"/>
  <c r="M50" i="15" s="1"/>
  <c r="AI201" i="17"/>
  <c r="L50" i="15" s="1"/>
  <c r="AH201" i="17"/>
  <c r="K50" i="15" s="1"/>
  <c r="AG201" i="17"/>
  <c r="J50" i="15" s="1"/>
  <c r="AF201" i="17"/>
  <c r="I50" i="15" s="1"/>
  <c r="AJ185" i="17"/>
  <c r="M34" i="15" s="1"/>
  <c r="AI185" i="17"/>
  <c r="L34" i="15" s="1"/>
  <c r="AH185" i="17"/>
  <c r="K34" i="15" s="1"/>
  <c r="AG185" i="17"/>
  <c r="J34" i="15" s="1"/>
  <c r="AF185" i="17"/>
  <c r="I34" i="15" s="1"/>
  <c r="AJ169" i="17"/>
  <c r="M18" i="15" s="1"/>
  <c r="AI169" i="17"/>
  <c r="L18" i="15" s="1"/>
  <c r="AH169" i="17"/>
  <c r="K18" i="15" s="1"/>
  <c r="AG169" i="17"/>
  <c r="J18" i="15" s="1"/>
  <c r="AF169" i="17"/>
  <c r="I18" i="15" s="1"/>
  <c r="AF200" i="17"/>
  <c r="I49" i="15" s="1"/>
  <c r="AG200" i="17"/>
  <c r="J49" i="15" s="1"/>
  <c r="AH200" i="17"/>
  <c r="K49" i="15" s="1"/>
  <c r="AI200" i="17"/>
  <c r="L49" i="15" s="1"/>
  <c r="AJ200" i="17"/>
  <c r="M49" i="15" s="1"/>
  <c r="AF184" i="17"/>
  <c r="I33" i="15" s="1"/>
  <c r="AG184" i="17"/>
  <c r="J33" i="15" s="1"/>
  <c r="AH184" i="17"/>
  <c r="K33" i="15" s="1"/>
  <c r="AI184" i="17"/>
  <c r="L33" i="15" s="1"/>
  <c r="AJ184" i="17"/>
  <c r="M33" i="15" s="1"/>
  <c r="AF168" i="17"/>
  <c r="I17" i="15" s="1"/>
  <c r="AG168" i="17"/>
  <c r="J17" i="15" s="1"/>
  <c r="AH168" i="17"/>
  <c r="K17" i="15" s="1"/>
  <c r="AI168" i="17"/>
  <c r="L17" i="15" s="1"/>
  <c r="AJ168" i="17"/>
  <c r="M17" i="15" s="1"/>
  <c r="AF202" i="17"/>
  <c r="I51" i="15" s="1"/>
  <c r="AJ170" i="17"/>
  <c r="M19" i="15" s="1"/>
  <c r="AI170" i="17"/>
  <c r="L19" i="15" s="1"/>
  <c r="AH170" i="17"/>
  <c r="K19" i="15" s="1"/>
  <c r="AG170" i="17"/>
  <c r="J19" i="15" s="1"/>
  <c r="AF170" i="17"/>
  <c r="I19" i="15" s="1"/>
  <c r="AJ186" i="17"/>
  <c r="M35" i="15" s="1"/>
  <c r="AI186" i="17"/>
  <c r="L35" i="15" s="1"/>
  <c r="AH186" i="17"/>
  <c r="K35" i="15" s="1"/>
  <c r="AG186" i="17"/>
  <c r="J35" i="15" s="1"/>
  <c r="AF186" i="17"/>
  <c r="I35" i="15" s="1"/>
  <c r="AJ202" i="17"/>
  <c r="M51" i="15" s="1"/>
  <c r="AI202" i="17"/>
  <c r="L51" i="15" s="1"/>
  <c r="AH202" i="17"/>
  <c r="K51" i="15" s="1"/>
  <c r="AG202" i="17"/>
  <c r="J51" i="15" s="1"/>
  <c r="AJ204" i="17"/>
  <c r="M53" i="15" s="1"/>
  <c r="AI204" i="17"/>
  <c r="L53" i="15" s="1"/>
  <c r="AH204" i="17"/>
  <c r="K53" i="15" s="1"/>
  <c r="AG204" i="17"/>
  <c r="J53" i="15" s="1"/>
  <c r="AF204" i="17"/>
  <c r="I53" i="15" s="1"/>
  <c r="AJ188" i="17"/>
  <c r="M37" i="15" s="1"/>
  <c r="AI188" i="17"/>
  <c r="L37" i="15" s="1"/>
  <c r="AH188" i="17"/>
  <c r="K37" i="15" s="1"/>
  <c r="AG188" i="17"/>
  <c r="J37" i="15" s="1"/>
  <c r="AF188" i="17"/>
  <c r="I37" i="15" s="1"/>
  <c r="AJ172" i="17"/>
  <c r="M21" i="15" s="1"/>
  <c r="AI172" i="17"/>
  <c r="L21" i="15" s="1"/>
  <c r="AH172" i="17"/>
  <c r="K21" i="15" s="1"/>
  <c r="AG172" i="17"/>
  <c r="J21" i="15" s="1"/>
  <c r="AF172" i="17"/>
  <c r="I21" i="15" s="1"/>
  <c r="AO173" i="16"/>
  <c r="W22" i="15" s="1"/>
  <c r="AO189" i="16"/>
  <c r="W38" i="15" s="1"/>
  <c r="AK173" i="16"/>
  <c r="AL173"/>
  <c r="T22" i="15" s="1"/>
  <c r="AM173" i="16"/>
  <c r="U22" i="15" s="1"/>
  <c r="AN173" i="16"/>
  <c r="V22" i="15" s="1"/>
  <c r="AK189" i="16"/>
  <c r="AL189"/>
  <c r="T38" i="15" s="1"/>
  <c r="AM189" i="16"/>
  <c r="U38" i="15" s="1"/>
  <c r="AN189" i="16"/>
  <c r="V38" i="15" s="1"/>
  <c r="AK175" i="16"/>
  <c r="AL175"/>
  <c r="T24" i="15" s="1"/>
  <c r="AM175" i="16"/>
  <c r="U24" i="15" s="1"/>
  <c r="AN175" i="16"/>
  <c r="V24" i="15" s="1"/>
  <c r="AO175" i="16"/>
  <c r="W24" i="15" s="1"/>
  <c r="AK191" i="16"/>
  <c r="AL191"/>
  <c r="T40" i="15" s="1"/>
  <c r="AM191" i="16"/>
  <c r="U40" i="15" s="1"/>
  <c r="AN191" i="16"/>
  <c r="V40" i="15" s="1"/>
  <c r="AO191" i="16"/>
  <c r="W40" i="15" s="1"/>
  <c r="AK174" i="16"/>
  <c r="AL174"/>
  <c r="T23" i="15" s="1"/>
  <c r="AM174" i="16"/>
  <c r="U23" i="15" s="1"/>
  <c r="AN174" i="16"/>
  <c r="V23" i="15" s="1"/>
  <c r="AO174" i="16"/>
  <c r="W23" i="15" s="1"/>
  <c r="AK190" i="16"/>
  <c r="AL190"/>
  <c r="T39" i="15" s="1"/>
  <c r="AM190" i="16"/>
  <c r="U39" i="15" s="1"/>
  <c r="AN190" i="16"/>
  <c r="V39" i="15" s="1"/>
  <c r="AO190" i="16"/>
  <c r="W39" i="15" s="1"/>
  <c r="AO176" i="16"/>
  <c r="W25" i="15" s="1"/>
  <c r="AN176" i="16"/>
  <c r="V25" i="15" s="1"/>
  <c r="AM176" i="16"/>
  <c r="U25" i="15" s="1"/>
  <c r="AL176" i="16"/>
  <c r="T25" i="15" s="1"/>
  <c r="AK176" i="16"/>
  <c r="AO192"/>
  <c r="W41" i="15" s="1"/>
  <c r="AN192" i="16"/>
  <c r="V41" i="15" s="1"/>
  <c r="AM192" i="16"/>
  <c r="U41" i="15" s="1"/>
  <c r="AL192" i="16"/>
  <c r="T41" i="15" s="1"/>
  <c r="AK192" i="16"/>
  <c r="AK177"/>
  <c r="AL177"/>
  <c r="T26" i="15" s="1"/>
  <c r="AM177" i="16"/>
  <c r="U26" i="15" s="1"/>
  <c r="AN177" i="16"/>
  <c r="V26" i="15" s="1"/>
  <c r="AO177" i="16"/>
  <c r="W26" i="15" s="1"/>
  <c r="AK193" i="16"/>
  <c r="AL193"/>
  <c r="T42" i="15" s="1"/>
  <c r="AM193" i="16"/>
  <c r="U42" i="15" s="1"/>
  <c r="AN193" i="16"/>
  <c r="V42" i="15" s="1"/>
  <c r="AO193" i="16"/>
  <c r="W42" i="15" s="1"/>
  <c r="AO178" i="16"/>
  <c r="W27" i="15" s="1"/>
  <c r="AN178" i="16"/>
  <c r="V27" i="15" s="1"/>
  <c r="AM178" i="16"/>
  <c r="U27" i="15" s="1"/>
  <c r="AL178" i="16"/>
  <c r="T27" i="15" s="1"/>
  <c r="AK178" i="16"/>
  <c r="AO194"/>
  <c r="W43" i="15" s="1"/>
  <c r="AN194" i="16"/>
  <c r="V43" i="15" s="1"/>
  <c r="AM194" i="16"/>
  <c r="U43" i="15" s="1"/>
  <c r="AL194" i="16"/>
  <c r="T43" i="15" s="1"/>
  <c r="AK194" i="16"/>
  <c r="AK179"/>
  <c r="AL179"/>
  <c r="T28" i="15" s="1"/>
  <c r="AM179" i="16"/>
  <c r="U28" i="15" s="1"/>
  <c r="AN179" i="16"/>
  <c r="V28" i="15" s="1"/>
  <c r="AO179" i="16"/>
  <c r="W28" i="15" s="1"/>
  <c r="AK195" i="16"/>
  <c r="AL195"/>
  <c r="T44" i="15" s="1"/>
  <c r="AM195" i="16"/>
  <c r="U44" i="15" s="1"/>
  <c r="AN195" i="16"/>
  <c r="V44" i="15" s="1"/>
  <c r="AO195" i="16"/>
  <c r="W44" i="15" s="1"/>
  <c r="AO180" i="16"/>
  <c r="W29" i="15" s="1"/>
  <c r="AN180" i="16"/>
  <c r="V29" i="15" s="1"/>
  <c r="AM180" i="16"/>
  <c r="U29" i="15" s="1"/>
  <c r="AL180" i="16"/>
  <c r="T29" i="15" s="1"/>
  <c r="AK180" i="16"/>
  <c r="AO196"/>
  <c r="W45" i="15" s="1"/>
  <c r="AN196" i="16"/>
  <c r="V45" i="15" s="1"/>
  <c r="AM196" i="16"/>
  <c r="U45" i="15" s="1"/>
  <c r="AL196" i="16"/>
  <c r="T45" i="15" s="1"/>
  <c r="AK196" i="16"/>
  <c r="AK181"/>
  <c r="AL181"/>
  <c r="T30" i="15" s="1"/>
  <c r="AM181" i="16"/>
  <c r="U30" i="15" s="1"/>
  <c r="AN181" i="16"/>
  <c r="V30" i="15" s="1"/>
  <c r="AO181" i="16"/>
  <c r="W30" i="15" s="1"/>
  <c r="AK197" i="16"/>
  <c r="AL197"/>
  <c r="T46" i="15" s="1"/>
  <c r="AM197" i="16"/>
  <c r="U46" i="15" s="1"/>
  <c r="AN197" i="16"/>
  <c r="V46" i="15" s="1"/>
  <c r="AO197" i="16"/>
  <c r="W46" i="15" s="1"/>
  <c r="AO182" i="16"/>
  <c r="W31" i="15" s="1"/>
  <c r="AO199" i="16"/>
  <c r="W48" i="15" s="1"/>
  <c r="AN199" i="16"/>
  <c r="V48" i="15" s="1"/>
  <c r="AM199" i="16"/>
  <c r="U48" i="15" s="1"/>
  <c r="AL199" i="16"/>
  <c r="T48" i="15" s="1"/>
  <c r="AK199" i="16"/>
  <c r="AO183"/>
  <c r="W32" i="15" s="1"/>
  <c r="AN183" i="16"/>
  <c r="V32" i="15" s="1"/>
  <c r="AM183" i="16"/>
  <c r="U32" i="15" s="1"/>
  <c r="AL183" i="16"/>
  <c r="T32" i="15" s="1"/>
  <c r="AK183" i="16"/>
  <c r="AK198"/>
  <c r="AL198"/>
  <c r="T47" i="15" s="1"/>
  <c r="AM198" i="16"/>
  <c r="U47" i="15" s="1"/>
  <c r="AN198" i="16"/>
  <c r="V47" i="15" s="1"/>
  <c r="AO198" i="16"/>
  <c r="W47" i="15" s="1"/>
  <c r="AK182" i="16"/>
  <c r="AL182"/>
  <c r="T31" i="15" s="1"/>
  <c r="AM182" i="16"/>
  <c r="U31" i="15" s="1"/>
  <c r="AN182" i="16"/>
  <c r="V31" i="15" s="1"/>
  <c r="AO201" i="16"/>
  <c r="W50" i="15" s="1"/>
  <c r="AN201" i="16"/>
  <c r="V50" i="15" s="1"/>
  <c r="AM201" i="16"/>
  <c r="U50" i="15" s="1"/>
  <c r="AL201" i="16"/>
  <c r="T50" i="15" s="1"/>
  <c r="AK201" i="16"/>
  <c r="AO185"/>
  <c r="W34" i="15" s="1"/>
  <c r="AN185" i="16"/>
  <c r="V34" i="15" s="1"/>
  <c r="AM185" i="16"/>
  <c r="U34" i="15" s="1"/>
  <c r="AL185" i="16"/>
  <c r="T34" i="15" s="1"/>
  <c r="AK185" i="16"/>
  <c r="AK200"/>
  <c r="AL200"/>
  <c r="T49" i="15" s="1"/>
  <c r="AM200" i="16"/>
  <c r="U49" i="15" s="1"/>
  <c r="AN200" i="16"/>
  <c r="V49" i="15" s="1"/>
  <c r="AO200" i="16"/>
  <c r="W49" i="15" s="1"/>
  <c r="AK184" i="16"/>
  <c r="AL184"/>
  <c r="T33" i="15" s="1"/>
  <c r="AM184" i="16"/>
  <c r="U33" i="15" s="1"/>
  <c r="AN184" i="16"/>
  <c r="V33" i="15" s="1"/>
  <c r="AO184" i="16"/>
  <c r="W33" i="15" s="1"/>
  <c r="AK202" i="16"/>
  <c r="AO186"/>
  <c r="W35" i="15" s="1"/>
  <c r="AN186" i="16"/>
  <c r="V35" i="15" s="1"/>
  <c r="AM186" i="16"/>
  <c r="U35" i="15" s="1"/>
  <c r="AL186" i="16"/>
  <c r="T35" i="15" s="1"/>
  <c r="AK186" i="16"/>
  <c r="AO202"/>
  <c r="W51" i="15" s="1"/>
  <c r="AN202" i="16"/>
  <c r="V51" i="15" s="1"/>
  <c r="AM202" i="16"/>
  <c r="U51" i="15" s="1"/>
  <c r="AL202" i="16"/>
  <c r="T51" i="15" s="1"/>
  <c r="AK161" i="16"/>
  <c r="AL161"/>
  <c r="T10" i="15" s="1"/>
  <c r="AM161" i="16"/>
  <c r="U10" i="15" s="1"/>
  <c r="AN161" i="16"/>
  <c r="V10" i="15" s="1"/>
  <c r="AO161" i="16"/>
  <c r="W10" i="15" s="1"/>
  <c r="AO203" i="16"/>
  <c r="W52" i="15" s="1"/>
  <c r="AN203" i="16"/>
  <c r="V52" i="15" s="1"/>
  <c r="AM203" i="16"/>
  <c r="U52" i="15" s="1"/>
  <c r="AL203" i="16"/>
  <c r="T52" i="15" s="1"/>
  <c r="AK203" i="16"/>
  <c r="AO204"/>
  <c r="W53" i="15" s="1"/>
  <c r="AN204" i="16"/>
  <c r="V53" i="15" s="1"/>
  <c r="AM204" i="16"/>
  <c r="U53" i="15" s="1"/>
  <c r="AL204" i="16"/>
  <c r="T53" i="15" s="1"/>
  <c r="AK204" i="16"/>
  <c r="AO187"/>
  <c r="W36" i="15" s="1"/>
  <c r="AN187" i="16"/>
  <c r="V36" i="15" s="1"/>
  <c r="AM187" i="16"/>
  <c r="U36" i="15" s="1"/>
  <c r="AL187" i="16"/>
  <c r="T36" i="15" s="1"/>
  <c r="AK187" i="16"/>
  <c r="AO188"/>
  <c r="W37" i="15" s="1"/>
  <c r="AN188" i="16"/>
  <c r="V37" i="15" s="1"/>
  <c r="AM188" i="16"/>
  <c r="U37" i="15" s="1"/>
  <c r="AL188" i="16"/>
  <c r="T37" i="15" s="1"/>
  <c r="AK188" i="16"/>
  <c r="AO171"/>
  <c r="W20" i="15" s="1"/>
  <c r="AN171" i="16"/>
  <c r="V20" i="15" s="1"/>
  <c r="AM171" i="16"/>
  <c r="U20" i="15" s="1"/>
  <c r="AL171" i="16"/>
  <c r="T20" i="15" s="1"/>
  <c r="AK171" i="16"/>
  <c r="AK172"/>
  <c r="AL172"/>
  <c r="T21" i="15" s="1"/>
  <c r="AM172" i="16"/>
  <c r="U21" i="15" s="1"/>
  <c r="AN172" i="16"/>
  <c r="V21" i="15" s="1"/>
  <c r="AO172" i="16"/>
  <c r="W21" i="15" s="1"/>
  <c r="AO169" i="16"/>
  <c r="W18" i="15" s="1"/>
  <c r="AN169" i="16"/>
  <c r="V18" i="15" s="1"/>
  <c r="AM169" i="16"/>
  <c r="U18" i="15" s="1"/>
  <c r="AL169" i="16"/>
  <c r="T18" i="15" s="1"/>
  <c r="AK169" i="16"/>
  <c r="AO167"/>
  <c r="W16" i="15" s="1"/>
  <c r="AN167" i="16"/>
  <c r="V16" i="15" s="1"/>
  <c r="AM167" i="16"/>
  <c r="U16" i="15" s="1"/>
  <c r="AL167" i="16"/>
  <c r="T16" i="15" s="1"/>
  <c r="AK167" i="16"/>
  <c r="AO165"/>
  <c r="W14" i="15" s="1"/>
  <c r="AN165" i="16"/>
  <c r="V14" i="15" s="1"/>
  <c r="AM165" i="16"/>
  <c r="U14" i="15" s="1"/>
  <c r="AL165" i="16"/>
  <c r="T14" i="15" s="1"/>
  <c r="AK165" i="16"/>
  <c r="AO163"/>
  <c r="W12" i="15" s="1"/>
  <c r="AN163" i="16"/>
  <c r="V12" i="15" s="1"/>
  <c r="AM163" i="16"/>
  <c r="U12" i="15" s="1"/>
  <c r="AL163" i="16"/>
  <c r="T12" i="15" s="1"/>
  <c r="AK163" i="16"/>
  <c r="AO157"/>
  <c r="W6" i="15" s="1"/>
  <c r="AN159" i="16"/>
  <c r="V8" i="15" s="1"/>
  <c r="AO159" i="16"/>
  <c r="W8" i="15" s="1"/>
  <c r="AM159" i="16"/>
  <c r="U8" i="15" s="1"/>
  <c r="AL159" i="16"/>
  <c r="T8" i="15" s="1"/>
  <c r="AK159" i="16"/>
  <c r="AK170"/>
  <c r="AM158"/>
  <c r="U7" i="15" s="1"/>
  <c r="AL157" i="16"/>
  <c r="T6" i="15" s="1"/>
  <c r="AK157" i="16"/>
  <c r="AK158"/>
  <c r="AL158"/>
  <c r="T7" i="15" s="1"/>
  <c r="AM160" i="16"/>
  <c r="U9" i="15" s="1"/>
  <c r="AL160" i="16"/>
  <c r="T9" i="15" s="1"/>
  <c r="AK160" i="16"/>
  <c r="AO158"/>
  <c r="W7" i="15" s="1"/>
  <c r="AO160" i="16"/>
  <c r="W9" i="15" s="1"/>
  <c r="AN158" i="16"/>
  <c r="V7" i="15" s="1"/>
  <c r="AN160" i="16"/>
  <c r="V9" i="15" s="1"/>
  <c r="AM157" i="16"/>
  <c r="U6" i="15" s="1"/>
  <c r="AN157" i="16"/>
  <c r="V6" i="15" s="1"/>
  <c r="AO162" i="16"/>
  <c r="W11" i="15" s="1"/>
  <c r="AN162" i="16"/>
  <c r="V11" i="15" s="1"/>
  <c r="AM162" i="16"/>
  <c r="U11" i="15" s="1"/>
  <c r="AL162" i="16"/>
  <c r="T11" i="15" s="1"/>
  <c r="AK162" i="16"/>
  <c r="AO164"/>
  <c r="W13" i="15" s="1"/>
  <c r="AN164" i="16"/>
  <c r="V13" i="15" s="1"/>
  <c r="AM164" i="16"/>
  <c r="U13" i="15" s="1"/>
  <c r="AL164" i="16"/>
  <c r="T13" i="15" s="1"/>
  <c r="AK164" i="16"/>
  <c r="AO166"/>
  <c r="W15" i="15" s="1"/>
  <c r="AN166" i="16"/>
  <c r="V15" i="15" s="1"/>
  <c r="AM166" i="16"/>
  <c r="U15" i="15" s="1"/>
  <c r="AL166" i="16"/>
  <c r="T15" i="15" s="1"/>
  <c r="AK166" i="16"/>
  <c r="AO168"/>
  <c r="W17" i="15" s="1"/>
  <c r="AN168" i="16"/>
  <c r="V17" i="15" s="1"/>
  <c r="AM168" i="16"/>
  <c r="U17" i="15" s="1"/>
  <c r="AL168" i="16"/>
  <c r="T17" i="15" s="1"/>
  <c r="AK168" i="16"/>
  <c r="AO170"/>
  <c r="W19" i="15" s="1"/>
  <c r="AN170" i="16"/>
  <c r="V19" i="15" s="1"/>
  <c r="AM170" i="16"/>
  <c r="U19" i="15" s="1"/>
  <c r="AL170" i="16"/>
  <c r="T19" i="15" s="1"/>
  <c r="AJ173" i="18"/>
  <c r="AB22" i="15" s="1"/>
  <c r="AJ189" i="18"/>
  <c r="AB38" i="15" s="1"/>
  <c r="AF173" i="18"/>
  <c r="X22" i="15" s="1"/>
  <c r="AG173" i="18"/>
  <c r="Y22" i="15" s="1"/>
  <c r="AH173" i="18"/>
  <c r="Z22" i="15" s="1"/>
  <c r="AI173" i="18"/>
  <c r="AA22" i="15" s="1"/>
  <c r="AF189" i="18"/>
  <c r="X38" i="15" s="1"/>
  <c r="AG189" i="18"/>
  <c r="Y38" i="15" s="1"/>
  <c r="AH189" i="18"/>
  <c r="Z38" i="15" s="1"/>
  <c r="AI189" i="18"/>
  <c r="AA38" i="15" s="1"/>
  <c r="AF175" i="18"/>
  <c r="X24" i="15" s="1"/>
  <c r="AG175" i="18"/>
  <c r="Y24" i="15" s="1"/>
  <c r="AH175" i="18"/>
  <c r="Z24" i="15" s="1"/>
  <c r="AI175" i="18"/>
  <c r="AA24" i="15" s="1"/>
  <c r="AJ175" i="18"/>
  <c r="AB24" i="15" s="1"/>
  <c r="AF191" i="18"/>
  <c r="X40" i="15" s="1"/>
  <c r="AG191" i="18"/>
  <c r="Y40" i="15" s="1"/>
  <c r="AH191" i="18"/>
  <c r="Z40" i="15" s="1"/>
  <c r="AI191" i="18"/>
  <c r="AA40" i="15" s="1"/>
  <c r="AJ191" i="18"/>
  <c r="AB40" i="15" s="1"/>
  <c r="AF174" i="18"/>
  <c r="X23" i="15" s="1"/>
  <c r="AG174" i="18"/>
  <c r="Y23" i="15" s="1"/>
  <c r="AH174" i="18"/>
  <c r="Z23" i="15" s="1"/>
  <c r="AI174" i="18"/>
  <c r="AA23" i="15" s="1"/>
  <c r="AJ174" i="18"/>
  <c r="AB23" i="15" s="1"/>
  <c r="AF190" i="18"/>
  <c r="X39" i="15" s="1"/>
  <c r="AG190" i="18"/>
  <c r="Y39" i="15" s="1"/>
  <c r="AH190" i="18"/>
  <c r="Z39" i="15" s="1"/>
  <c r="AI190" i="18"/>
  <c r="AA39" i="15" s="1"/>
  <c r="AJ190" i="18"/>
  <c r="AB39" i="15" s="1"/>
  <c r="AJ176" i="18"/>
  <c r="AB25" i="15" s="1"/>
  <c r="AI176" i="18"/>
  <c r="AA25" i="15" s="1"/>
  <c r="AH176" i="18"/>
  <c r="Z25" i="15" s="1"/>
  <c r="AG176" i="18"/>
  <c r="Y25" i="15" s="1"/>
  <c r="AF176" i="18"/>
  <c r="X25" i="15" s="1"/>
  <c r="AJ192" i="18"/>
  <c r="AB41" i="15" s="1"/>
  <c r="AI192" i="18"/>
  <c r="AA41" i="15" s="1"/>
  <c r="AH192" i="18"/>
  <c r="Z41" i="15" s="1"/>
  <c r="AG192" i="18"/>
  <c r="Y41" i="15" s="1"/>
  <c r="AF192" i="18"/>
  <c r="X41" i="15" s="1"/>
  <c r="AF177" i="18"/>
  <c r="X26" i="15" s="1"/>
  <c r="AG177" i="18"/>
  <c r="Y26" i="15" s="1"/>
  <c r="AH177" i="18"/>
  <c r="Z26" i="15" s="1"/>
  <c r="AI177" i="18"/>
  <c r="AA26" i="15" s="1"/>
  <c r="AJ177" i="18"/>
  <c r="AB26" i="15" s="1"/>
  <c r="AF193" i="18"/>
  <c r="X42" i="15" s="1"/>
  <c r="AG193" i="18"/>
  <c r="Y42" i="15" s="1"/>
  <c r="AH193" i="18"/>
  <c r="Z42" i="15" s="1"/>
  <c r="AI193" i="18"/>
  <c r="AA42" i="15" s="1"/>
  <c r="AJ193" i="18"/>
  <c r="AB42" i="15" s="1"/>
  <c r="AJ157" i="18"/>
  <c r="AB6" i="15" s="1"/>
  <c r="AI159" i="18"/>
  <c r="AA8" i="15" s="1"/>
  <c r="AJ159" i="18"/>
  <c r="AB8" i="15" s="1"/>
  <c r="AH159" i="18"/>
  <c r="Z8" i="15" s="1"/>
  <c r="AG159" i="18"/>
  <c r="Y8" i="15" s="1"/>
  <c r="AF159" i="18"/>
  <c r="X8" i="15" s="1"/>
  <c r="AJ161" i="18"/>
  <c r="AB10" i="15" s="1"/>
  <c r="AI161" i="18"/>
  <c r="AA10" i="15" s="1"/>
  <c r="AH161" i="18"/>
  <c r="Z10" i="15" s="1"/>
  <c r="AG161" i="18"/>
  <c r="Y10" i="15" s="1"/>
  <c r="AF161" i="18"/>
  <c r="X10" i="15" s="1"/>
  <c r="AJ162" i="18"/>
  <c r="AB11" i="15" s="1"/>
  <c r="AI162" i="18"/>
  <c r="AA11" i="15" s="1"/>
  <c r="AH162" i="18"/>
  <c r="Z11" i="15" s="1"/>
  <c r="AG162" i="18"/>
  <c r="Y11" i="15" s="1"/>
  <c r="AF162" i="18"/>
  <c r="X11" i="15" s="1"/>
  <c r="AJ178" i="18"/>
  <c r="AB27" i="15" s="1"/>
  <c r="AI178" i="18"/>
  <c r="AA27" i="15" s="1"/>
  <c r="AH178" i="18"/>
  <c r="Z27" i="15" s="1"/>
  <c r="AG178" i="18"/>
  <c r="Y27" i="15" s="1"/>
  <c r="AF178" i="18"/>
  <c r="X27" i="15" s="1"/>
  <c r="AJ194" i="18"/>
  <c r="AB43" i="15" s="1"/>
  <c r="AI194" i="18"/>
  <c r="AA43" i="15" s="1"/>
  <c r="AH194" i="18"/>
  <c r="Z43" i="15" s="1"/>
  <c r="AG194" i="18"/>
  <c r="Y43" i="15" s="1"/>
  <c r="AF194" i="18"/>
  <c r="X43" i="15" s="1"/>
  <c r="AF163" i="18"/>
  <c r="X12" i="15" s="1"/>
  <c r="AG163" i="18"/>
  <c r="Y12" i="15" s="1"/>
  <c r="AH163" i="18"/>
  <c r="Z12" i="15" s="1"/>
  <c r="AI163" i="18"/>
  <c r="AA12" i="15" s="1"/>
  <c r="AJ163" i="18"/>
  <c r="AB12" i="15" s="1"/>
  <c r="AF179" i="18"/>
  <c r="X28" i="15" s="1"/>
  <c r="AG179" i="18"/>
  <c r="Y28" i="15" s="1"/>
  <c r="AH179" i="18"/>
  <c r="Z28" i="15" s="1"/>
  <c r="AI179" i="18"/>
  <c r="AA28" i="15" s="1"/>
  <c r="AJ179" i="18"/>
  <c r="AB28" i="15" s="1"/>
  <c r="AF195" i="18"/>
  <c r="X44" i="15" s="1"/>
  <c r="AG195" i="18"/>
  <c r="Y44" i="15" s="1"/>
  <c r="AH195" i="18"/>
  <c r="Z44" i="15" s="1"/>
  <c r="AI195" i="18"/>
  <c r="AA44" i="15" s="1"/>
  <c r="AJ195" i="18"/>
  <c r="AB44" i="15" s="1"/>
  <c r="AI157" i="18"/>
  <c r="AA6" i="15" s="1"/>
  <c r="AH157" i="18"/>
  <c r="Z6" i="15" s="1"/>
  <c r="AF157" i="18"/>
  <c r="X6" i="15" s="1"/>
  <c r="AG157" i="18"/>
  <c r="Y6" i="15" s="1"/>
  <c r="AI158" i="18"/>
  <c r="AA7" i="15" s="1"/>
  <c r="AJ158" i="18"/>
  <c r="AB7" i="15" s="1"/>
  <c r="AH158" i="18"/>
  <c r="Z7" i="15" s="1"/>
  <c r="AG158" i="18"/>
  <c r="Y7" i="15" s="1"/>
  <c r="AF158" i="18"/>
  <c r="X7" i="15" s="1"/>
  <c r="AI160" i="18"/>
  <c r="AA9" i="15" s="1"/>
  <c r="AJ160" i="18"/>
  <c r="AB9" i="15" s="1"/>
  <c r="AF160" i="18"/>
  <c r="X9" i="15" s="1"/>
  <c r="AG160" i="18"/>
  <c r="Y9" i="15" s="1"/>
  <c r="AH160" i="18"/>
  <c r="Z9" i="15" s="1"/>
  <c r="AJ164" i="18"/>
  <c r="AB13" i="15" s="1"/>
  <c r="AI164" i="18"/>
  <c r="AA13" i="15" s="1"/>
  <c r="AH164" i="18"/>
  <c r="Z13" i="15" s="1"/>
  <c r="AG164" i="18"/>
  <c r="Y13" i="15" s="1"/>
  <c r="AF164" i="18"/>
  <c r="X13" i="15" s="1"/>
  <c r="AJ180" i="18"/>
  <c r="AB29" i="15" s="1"/>
  <c r="AI180" i="18"/>
  <c r="AA29" i="15" s="1"/>
  <c r="AH180" i="18"/>
  <c r="Z29" i="15" s="1"/>
  <c r="AG180" i="18"/>
  <c r="Y29" i="15" s="1"/>
  <c r="AF180" i="18"/>
  <c r="X29" i="15" s="1"/>
  <c r="AJ196" i="18"/>
  <c r="AB45" i="15" s="1"/>
  <c r="AI196" i="18"/>
  <c r="AA45" i="15" s="1"/>
  <c r="AH196" i="18"/>
  <c r="Z45" i="15" s="1"/>
  <c r="AG196" i="18"/>
  <c r="Y45" i="15" s="1"/>
  <c r="AF196" i="18"/>
  <c r="X45" i="15" s="1"/>
  <c r="AF165" i="18"/>
  <c r="X14" i="15" s="1"/>
  <c r="AG165" i="18"/>
  <c r="Y14" i="15" s="1"/>
  <c r="AH165" i="18"/>
  <c r="Z14" i="15" s="1"/>
  <c r="AI165" i="18"/>
  <c r="AA14" i="15" s="1"/>
  <c r="AJ165" i="18"/>
  <c r="AB14" i="15" s="1"/>
  <c r="AF181" i="18"/>
  <c r="X30" i="15" s="1"/>
  <c r="AG181" i="18"/>
  <c r="Y30" i="15" s="1"/>
  <c r="AH181" i="18"/>
  <c r="Z30" i="15" s="1"/>
  <c r="AI181" i="18"/>
  <c r="AA30" i="15" s="1"/>
  <c r="AJ181" i="18"/>
  <c r="AB30" i="15" s="1"/>
  <c r="AF197" i="18"/>
  <c r="X46" i="15" s="1"/>
  <c r="AG197" i="18"/>
  <c r="Y46" i="15" s="1"/>
  <c r="AH197" i="18"/>
  <c r="Z46" i="15" s="1"/>
  <c r="AI197" i="18"/>
  <c r="AA46" i="15" s="1"/>
  <c r="AJ197" i="18"/>
  <c r="AB46" i="15" s="1"/>
  <c r="AJ166" i="18"/>
  <c r="AB15" i="15" s="1"/>
  <c r="AJ199" i="18"/>
  <c r="AB48" i="15" s="1"/>
  <c r="AI199" i="18"/>
  <c r="AA48" i="15" s="1"/>
  <c r="AH199" i="18"/>
  <c r="Z48" i="15" s="1"/>
  <c r="AG199" i="18"/>
  <c r="Y48" i="15" s="1"/>
  <c r="AF199" i="18"/>
  <c r="X48" i="15" s="1"/>
  <c r="AJ183" i="18"/>
  <c r="AB32" i="15" s="1"/>
  <c r="AI183" i="18"/>
  <c r="AA32" i="15" s="1"/>
  <c r="AH183" i="18"/>
  <c r="Z32" i="15" s="1"/>
  <c r="AG183" i="18"/>
  <c r="Y32" i="15" s="1"/>
  <c r="AF183" i="18"/>
  <c r="X32" i="15" s="1"/>
  <c r="AJ167" i="18"/>
  <c r="AB16" i="15" s="1"/>
  <c r="AI167" i="18"/>
  <c r="AA16" i="15" s="1"/>
  <c r="AH167" i="18"/>
  <c r="Z16" i="15" s="1"/>
  <c r="AG167" i="18"/>
  <c r="Y16" i="15" s="1"/>
  <c r="AF167" i="18"/>
  <c r="X16" i="15" s="1"/>
  <c r="AF198" i="18"/>
  <c r="X47" i="15" s="1"/>
  <c r="AG198" i="18"/>
  <c r="Y47" i="15" s="1"/>
  <c r="AH198" i="18"/>
  <c r="Z47" i="15" s="1"/>
  <c r="AI198" i="18"/>
  <c r="AA47" i="15" s="1"/>
  <c r="AJ198" i="18"/>
  <c r="AB47" i="15" s="1"/>
  <c r="AF182" i="18"/>
  <c r="X31" i="15" s="1"/>
  <c r="AG182" i="18"/>
  <c r="Y31" i="15" s="1"/>
  <c r="AH182" i="18"/>
  <c r="Z31" i="15" s="1"/>
  <c r="AI182" i="18"/>
  <c r="AA31" i="15" s="1"/>
  <c r="AJ182" i="18"/>
  <c r="AB31" i="15" s="1"/>
  <c r="AF166" i="18"/>
  <c r="X15" i="15" s="1"/>
  <c r="AG166" i="18"/>
  <c r="Y15" i="15" s="1"/>
  <c r="AH166" i="18"/>
  <c r="Z15" i="15" s="1"/>
  <c r="AI166" i="18"/>
  <c r="AA15" i="15" s="1"/>
  <c r="AJ201" i="18"/>
  <c r="AB50" i="15" s="1"/>
  <c r="AI201" i="18"/>
  <c r="AA50" i="15" s="1"/>
  <c r="AH201" i="18"/>
  <c r="Z50" i="15" s="1"/>
  <c r="AG201" i="18"/>
  <c r="Y50" i="15" s="1"/>
  <c r="AF201" i="18"/>
  <c r="X50" i="15" s="1"/>
  <c r="AJ185" i="18"/>
  <c r="AB34" i="15" s="1"/>
  <c r="AI185" i="18"/>
  <c r="AA34" i="15" s="1"/>
  <c r="AH185" i="18"/>
  <c r="Z34" i="15" s="1"/>
  <c r="AG185" i="18"/>
  <c r="Y34" i="15" s="1"/>
  <c r="AF185" i="18"/>
  <c r="X34" i="15" s="1"/>
  <c r="AJ169" i="18"/>
  <c r="AB18" i="15" s="1"/>
  <c r="AI169" i="18"/>
  <c r="AA18" i="15" s="1"/>
  <c r="AH169" i="18"/>
  <c r="Z18" i="15" s="1"/>
  <c r="AG169" i="18"/>
  <c r="Y18" i="15" s="1"/>
  <c r="AF169" i="18"/>
  <c r="X18" i="15" s="1"/>
  <c r="AF200" i="18"/>
  <c r="X49" i="15" s="1"/>
  <c r="AG200" i="18"/>
  <c r="Y49" i="15" s="1"/>
  <c r="AH200" i="18"/>
  <c r="Z49" i="15" s="1"/>
  <c r="AI200" i="18"/>
  <c r="AA49" i="15" s="1"/>
  <c r="AJ200" i="18"/>
  <c r="AB49" i="15" s="1"/>
  <c r="AF184" i="18"/>
  <c r="X33" i="15" s="1"/>
  <c r="AG184" i="18"/>
  <c r="Y33" i="15" s="1"/>
  <c r="AH184" i="18"/>
  <c r="Z33" i="15" s="1"/>
  <c r="AI184" i="18"/>
  <c r="AA33" i="15" s="1"/>
  <c r="AJ184" i="18"/>
  <c r="AB33" i="15" s="1"/>
  <c r="AF168" i="18"/>
  <c r="X17" i="15" s="1"/>
  <c r="AG168" i="18"/>
  <c r="Y17" i="15" s="1"/>
  <c r="AH168" i="18"/>
  <c r="Z17" i="15" s="1"/>
  <c r="AI168" i="18"/>
  <c r="AA17" i="15" s="1"/>
  <c r="AJ168" i="18"/>
  <c r="AB17" i="15" s="1"/>
  <c r="AF202" i="18"/>
  <c r="X51" i="15" s="1"/>
  <c r="AJ170" i="18"/>
  <c r="AB19" i="15" s="1"/>
  <c r="AI170" i="18"/>
  <c r="AA19" i="15" s="1"/>
  <c r="AH170" i="18"/>
  <c r="Z19" i="15" s="1"/>
  <c r="AG170" i="18"/>
  <c r="Y19" i="15" s="1"/>
  <c r="AF170" i="18"/>
  <c r="X19" i="15" s="1"/>
  <c r="AJ186" i="18"/>
  <c r="AB35" i="15" s="1"/>
  <c r="AI186" i="18"/>
  <c r="AA35" i="15" s="1"/>
  <c r="AH186" i="18"/>
  <c r="Z35" i="15" s="1"/>
  <c r="AG186" i="18"/>
  <c r="Y35" i="15" s="1"/>
  <c r="AF186" i="18"/>
  <c r="X35" i="15" s="1"/>
  <c r="AJ202" i="18"/>
  <c r="AB51" i="15" s="1"/>
  <c r="AI202" i="18"/>
  <c r="AA51" i="15" s="1"/>
  <c r="AH202" i="18"/>
  <c r="Z51" i="15" s="1"/>
  <c r="AG202" i="18"/>
  <c r="Y51" i="15" s="1"/>
  <c r="AJ204" i="18"/>
  <c r="AB53" i="15" s="1"/>
  <c r="AI204" i="18"/>
  <c r="AA53" i="15" s="1"/>
  <c r="AH204" i="18"/>
  <c r="Z53" i="15" s="1"/>
  <c r="AG204" i="18"/>
  <c r="Y53" i="15" s="1"/>
  <c r="AF204" i="18"/>
  <c r="X53" i="15" s="1"/>
  <c r="AJ188" i="18"/>
  <c r="AB37" i="15" s="1"/>
  <c r="AI188" i="18"/>
  <c r="AA37" i="15" s="1"/>
  <c r="AH188" i="18"/>
  <c r="Z37" i="15" s="1"/>
  <c r="AG188" i="18"/>
  <c r="Y37" i="15" s="1"/>
  <c r="AF188" i="18"/>
  <c r="X37" i="15" s="1"/>
  <c r="AJ172" i="18"/>
  <c r="AB21" i="15" s="1"/>
  <c r="AI172" i="18"/>
  <c r="AA21" i="15" s="1"/>
  <c r="AH172" i="18"/>
  <c r="Z21" i="15" s="1"/>
  <c r="AG172" i="18"/>
  <c r="Y21" i="15" s="1"/>
  <c r="AF172" i="18"/>
  <c r="X21" i="15" s="1"/>
  <c r="AJ55" i="17"/>
  <c r="AJ171" s="1"/>
  <c r="M20" i="15" s="1"/>
  <c r="AI55" i="17"/>
  <c r="AI171" s="1"/>
  <c r="L20" i="15" s="1"/>
  <c r="AH55" i="17"/>
  <c r="AH171" s="1"/>
  <c r="K20" i="15" s="1"/>
  <c r="AG55" i="17"/>
  <c r="AG171" s="1"/>
  <c r="J20" i="15" s="1"/>
  <c r="AF55" i="17"/>
  <c r="AF171" s="1"/>
  <c r="I20" i="15" s="1"/>
  <c r="AJ103" i="17"/>
  <c r="AJ187" s="1"/>
  <c r="M36" i="15" s="1"/>
  <c r="AI103" i="17"/>
  <c r="AI187" s="1"/>
  <c r="L36" i="15" s="1"/>
  <c r="AH103" i="17"/>
  <c r="AH187" s="1"/>
  <c r="K36" i="15" s="1"/>
  <c r="AG103" i="17"/>
  <c r="AG187" s="1"/>
  <c r="J36" i="15" s="1"/>
  <c r="AF103" i="17"/>
  <c r="AF187" s="1"/>
  <c r="I36" i="15" s="1"/>
  <c r="AJ151" i="17"/>
  <c r="AJ203" s="1"/>
  <c r="M52" i="15" s="1"/>
  <c r="AI151" i="17"/>
  <c r="AI203" s="1"/>
  <c r="L52" i="15" s="1"/>
  <c r="AH151" i="17"/>
  <c r="AH203" s="1"/>
  <c r="K52" i="15" s="1"/>
  <c r="AG151" i="17"/>
  <c r="AG203" s="1"/>
  <c r="J52" i="15" s="1"/>
  <c r="AF151" i="17"/>
  <c r="AF203" s="1"/>
  <c r="I52" i="15" s="1"/>
  <c r="AJ55" i="18"/>
  <c r="AJ171" s="1"/>
  <c r="AB20" i="15" s="1"/>
  <c r="AI55" i="18"/>
  <c r="AI171" s="1"/>
  <c r="AA20" i="15" s="1"/>
  <c r="AH55" i="18"/>
  <c r="AH171" s="1"/>
  <c r="Z20" i="15" s="1"/>
  <c r="AG55" i="18"/>
  <c r="AG171" s="1"/>
  <c r="Y20" i="15" s="1"/>
  <c r="AF55" i="18"/>
  <c r="AF171" s="1"/>
  <c r="X20" i="15" s="1"/>
  <c r="AJ103" i="18"/>
  <c r="AJ187" s="1"/>
  <c r="AB36" i="15" s="1"/>
  <c r="AI103" i="18"/>
  <c r="AI187" s="1"/>
  <c r="AA36" i="15" s="1"/>
  <c r="AH103" i="18"/>
  <c r="AH187" s="1"/>
  <c r="Z36" i="15" s="1"/>
  <c r="AG103" i="18"/>
  <c r="AG187" s="1"/>
  <c r="Y36" i="15" s="1"/>
  <c r="AF103" i="18"/>
  <c r="AF187" s="1"/>
  <c r="X36" i="15" s="1"/>
  <c r="AJ151" i="18"/>
  <c r="AJ203" s="1"/>
  <c r="AB52" i="15" s="1"/>
  <c r="AI151" i="18"/>
  <c r="AI203" s="1"/>
  <c r="AA52" i="15" s="1"/>
  <c r="AH151" i="18"/>
  <c r="AH203" s="1"/>
  <c r="Z52" i="15" s="1"/>
  <c r="AG151" i="18"/>
  <c r="AG203" s="1"/>
  <c r="Y52" i="15" s="1"/>
  <c r="AF151" i="18"/>
  <c r="AF203" s="1"/>
  <c r="X52" i="15" s="1"/>
  <c r="T51" i="20"/>
  <c r="U51"/>
  <c r="V51"/>
  <c r="W51"/>
  <c r="X51"/>
  <c r="U131"/>
  <c r="V131"/>
  <c r="W131"/>
  <c r="X131"/>
  <c r="T51" i="21"/>
  <c r="U51"/>
  <c r="V51"/>
  <c r="W51"/>
  <c r="X51"/>
  <c r="U131"/>
  <c r="V131"/>
  <c r="W131"/>
  <c r="X131"/>
  <c r="X115" i="20"/>
  <c r="X99"/>
  <c r="X83"/>
  <c r="U115"/>
  <c r="U99"/>
  <c r="U83"/>
  <c r="V115"/>
  <c r="V99"/>
  <c r="V83"/>
  <c r="W115"/>
  <c r="W99"/>
  <c r="W83"/>
  <c r="U117"/>
  <c r="U101"/>
  <c r="U85"/>
  <c r="V117"/>
  <c r="V101"/>
  <c r="V85"/>
  <c r="W117"/>
  <c r="W101"/>
  <c r="W85"/>
  <c r="X117"/>
  <c r="X101"/>
  <c r="X85"/>
  <c r="U116"/>
  <c r="U100"/>
  <c r="U84"/>
  <c r="V116"/>
  <c r="V100"/>
  <c r="V84"/>
  <c r="W116"/>
  <c r="W100"/>
  <c r="W84"/>
  <c r="X116"/>
  <c r="X100"/>
  <c r="X84"/>
  <c r="X118"/>
  <c r="X102"/>
  <c r="X86"/>
  <c r="W118"/>
  <c r="W102"/>
  <c r="W86"/>
  <c r="V118"/>
  <c r="V102"/>
  <c r="V86"/>
  <c r="U118"/>
  <c r="U102"/>
  <c r="U86"/>
  <c r="U119"/>
  <c r="U103"/>
  <c r="U87"/>
  <c r="V119"/>
  <c r="V103"/>
  <c r="V87"/>
  <c r="W119"/>
  <c r="W103"/>
  <c r="W87"/>
  <c r="X119"/>
  <c r="X103"/>
  <c r="X87"/>
  <c r="X120"/>
  <c r="X104"/>
  <c r="X88"/>
  <c r="W120"/>
  <c r="W104"/>
  <c r="W88"/>
  <c r="V120"/>
  <c r="V104"/>
  <c r="V88"/>
  <c r="U120"/>
  <c r="U104"/>
  <c r="U88"/>
  <c r="U121"/>
  <c r="U105"/>
  <c r="U89"/>
  <c r="V121"/>
  <c r="V105"/>
  <c r="V89"/>
  <c r="W121"/>
  <c r="W105"/>
  <c r="W89"/>
  <c r="X121"/>
  <c r="X105"/>
  <c r="X89"/>
  <c r="X122"/>
  <c r="X106"/>
  <c r="X90"/>
  <c r="W122"/>
  <c r="W106"/>
  <c r="W90"/>
  <c r="V122"/>
  <c r="V106"/>
  <c r="V90"/>
  <c r="U122"/>
  <c r="U106"/>
  <c r="U90"/>
  <c r="U123"/>
  <c r="U107"/>
  <c r="U91"/>
  <c r="V123"/>
  <c r="V107"/>
  <c r="V91"/>
  <c r="W123"/>
  <c r="W107"/>
  <c r="W91"/>
  <c r="X123"/>
  <c r="X107"/>
  <c r="X91"/>
  <c r="X124"/>
  <c r="X108"/>
  <c r="X92"/>
  <c r="X125"/>
  <c r="X109"/>
  <c r="X93"/>
  <c r="W125"/>
  <c r="W109"/>
  <c r="W93"/>
  <c r="V125"/>
  <c r="V109"/>
  <c r="V93"/>
  <c r="U125"/>
  <c r="U109"/>
  <c r="U93"/>
  <c r="U124"/>
  <c r="U108"/>
  <c r="U92"/>
  <c r="V124"/>
  <c r="V108"/>
  <c r="V92"/>
  <c r="W124"/>
  <c r="W108"/>
  <c r="W92"/>
  <c r="X127"/>
  <c r="X111"/>
  <c r="X95"/>
  <c r="W127"/>
  <c r="W111"/>
  <c r="W95"/>
  <c r="V127"/>
  <c r="V111"/>
  <c r="V95"/>
  <c r="U127"/>
  <c r="U111"/>
  <c r="U95"/>
  <c r="U126"/>
  <c r="U110"/>
  <c r="U94"/>
  <c r="V126"/>
  <c r="V110"/>
  <c r="V94"/>
  <c r="W126"/>
  <c r="W110"/>
  <c r="W94"/>
  <c r="X126"/>
  <c r="X110"/>
  <c r="X94"/>
  <c r="X128"/>
  <c r="X112"/>
  <c r="X96"/>
  <c r="W128"/>
  <c r="W112"/>
  <c r="W96"/>
  <c r="V128"/>
  <c r="V112"/>
  <c r="V96"/>
  <c r="U128"/>
  <c r="U112"/>
  <c r="U96"/>
  <c r="X129"/>
  <c r="X113"/>
  <c r="X97"/>
  <c r="W129"/>
  <c r="W113"/>
  <c r="W97"/>
  <c r="V129"/>
  <c r="V113"/>
  <c r="V97"/>
  <c r="U129"/>
  <c r="U113"/>
  <c r="U97"/>
  <c r="X130"/>
  <c r="X114"/>
  <c r="X98"/>
  <c r="W130"/>
  <c r="W114"/>
  <c r="W98"/>
  <c r="V130"/>
  <c r="V114"/>
  <c r="V98"/>
  <c r="U130"/>
  <c r="U114"/>
  <c r="U98"/>
  <c r="X115" i="21"/>
  <c r="X99"/>
  <c r="X83"/>
  <c r="U115"/>
  <c r="U99"/>
  <c r="U83"/>
  <c r="V115"/>
  <c r="V99"/>
  <c r="V83"/>
  <c r="W115"/>
  <c r="W99"/>
  <c r="W83"/>
  <c r="U117"/>
  <c r="U101"/>
  <c r="U85"/>
  <c r="V117"/>
  <c r="V101"/>
  <c r="V85"/>
  <c r="W117"/>
  <c r="W101"/>
  <c r="W85"/>
  <c r="X117"/>
  <c r="X101"/>
  <c r="X85"/>
  <c r="U116"/>
  <c r="U100"/>
  <c r="U84"/>
  <c r="V116"/>
  <c r="V100"/>
  <c r="V84"/>
  <c r="W116"/>
  <c r="W100"/>
  <c r="W84"/>
  <c r="X116"/>
  <c r="X100"/>
  <c r="X84"/>
  <c r="X118"/>
  <c r="X102"/>
  <c r="X86"/>
  <c r="W118"/>
  <c r="W102"/>
  <c r="W86"/>
  <c r="V118"/>
  <c r="V102"/>
  <c r="V86"/>
  <c r="U118"/>
  <c r="U102"/>
  <c r="U86"/>
  <c r="U119"/>
  <c r="U103"/>
  <c r="U87"/>
  <c r="V119"/>
  <c r="V103"/>
  <c r="V87"/>
  <c r="W119"/>
  <c r="W103"/>
  <c r="W87"/>
  <c r="X119"/>
  <c r="X103"/>
  <c r="X87"/>
  <c r="X120"/>
  <c r="X104"/>
  <c r="X88"/>
  <c r="W120"/>
  <c r="W104"/>
  <c r="W88"/>
  <c r="V120"/>
  <c r="V104"/>
  <c r="V88"/>
  <c r="U120"/>
  <c r="U104"/>
  <c r="U88"/>
  <c r="U121"/>
  <c r="U105"/>
  <c r="U89"/>
  <c r="V121"/>
  <c r="V105"/>
  <c r="V89"/>
  <c r="W121"/>
  <c r="W105"/>
  <c r="W89"/>
  <c r="X121"/>
  <c r="X105"/>
  <c r="X89"/>
  <c r="X122"/>
  <c r="X106"/>
  <c r="X90"/>
  <c r="W122"/>
  <c r="W106"/>
  <c r="W90"/>
  <c r="V122"/>
  <c r="V106"/>
  <c r="V90"/>
  <c r="U122"/>
  <c r="U106"/>
  <c r="U90"/>
  <c r="U123"/>
  <c r="U107"/>
  <c r="U91"/>
  <c r="V123"/>
  <c r="V107"/>
  <c r="V91"/>
  <c r="W123"/>
  <c r="W107"/>
  <c r="W91"/>
  <c r="X123"/>
  <c r="X107"/>
  <c r="X91"/>
  <c r="X124"/>
  <c r="X108"/>
  <c r="X92"/>
  <c r="X125"/>
  <c r="X109"/>
  <c r="X93"/>
  <c r="W125"/>
  <c r="W109"/>
  <c r="W93"/>
  <c r="V125"/>
  <c r="V109"/>
  <c r="V93"/>
  <c r="U125"/>
  <c r="U109"/>
  <c r="U93"/>
  <c r="U124"/>
  <c r="U108"/>
  <c r="U92"/>
  <c r="V124"/>
  <c r="V108"/>
  <c r="V92"/>
  <c r="W124"/>
  <c r="W108"/>
  <c r="W92"/>
  <c r="X127"/>
  <c r="X111"/>
  <c r="X95"/>
  <c r="W127"/>
  <c r="W111"/>
  <c r="W95"/>
  <c r="V127"/>
  <c r="V111"/>
  <c r="V95"/>
  <c r="U127"/>
  <c r="U111"/>
  <c r="U95"/>
  <c r="U126"/>
  <c r="U110"/>
  <c r="U94"/>
  <c r="V126"/>
  <c r="V110"/>
  <c r="V94"/>
  <c r="W126"/>
  <c r="W110"/>
  <c r="W94"/>
  <c r="X126"/>
  <c r="X110"/>
  <c r="X94"/>
  <c r="X128"/>
  <c r="X112"/>
  <c r="X96"/>
  <c r="W128"/>
  <c r="W112"/>
  <c r="W96"/>
  <c r="V128"/>
  <c r="V112"/>
  <c r="V96"/>
  <c r="U128"/>
  <c r="U112"/>
  <c r="U96"/>
  <c r="X129"/>
  <c r="X113"/>
  <c r="X97"/>
  <c r="W129"/>
  <c r="W113"/>
  <c r="W97"/>
  <c r="V129"/>
  <c r="V113"/>
  <c r="V97"/>
  <c r="U129"/>
  <c r="U113"/>
  <c r="U97"/>
  <c r="X130"/>
  <c r="X114"/>
  <c r="X98"/>
  <c r="W130"/>
  <c r="W114"/>
  <c r="W98"/>
  <c r="V130"/>
  <c r="V114"/>
  <c r="V98"/>
  <c r="U130"/>
  <c r="U114"/>
  <c r="U98"/>
  <c r="X163" i="20"/>
  <c r="U163"/>
  <c r="V163"/>
  <c r="W163"/>
  <c r="U165"/>
  <c r="V165"/>
  <c r="W165"/>
  <c r="X165"/>
  <c r="U164"/>
  <c r="V164"/>
  <c r="W164"/>
  <c r="X164"/>
  <c r="X166"/>
  <c r="W166"/>
  <c r="V166"/>
  <c r="U166"/>
  <c r="U167"/>
  <c r="V167"/>
  <c r="W167"/>
  <c r="X167"/>
  <c r="X168"/>
  <c r="W168"/>
  <c r="V168"/>
  <c r="U168"/>
  <c r="U169"/>
  <c r="V169"/>
  <c r="W169"/>
  <c r="X169"/>
  <c r="X170"/>
  <c r="W170"/>
  <c r="V170"/>
  <c r="U170"/>
  <c r="U171"/>
  <c r="V171"/>
  <c r="W171"/>
  <c r="X171"/>
  <c r="X173"/>
  <c r="W173"/>
  <c r="V173"/>
  <c r="U173"/>
  <c r="U172"/>
  <c r="V172"/>
  <c r="W172"/>
  <c r="X172"/>
  <c r="X175"/>
  <c r="W175"/>
  <c r="V175"/>
  <c r="U175"/>
  <c r="U174"/>
  <c r="V174"/>
  <c r="W174"/>
  <c r="X174"/>
  <c r="X176"/>
  <c r="W176"/>
  <c r="V176"/>
  <c r="U176"/>
  <c r="U7"/>
  <c r="V7"/>
  <c r="W7"/>
  <c r="X7"/>
  <c r="X177"/>
  <c r="W177"/>
  <c r="V177"/>
  <c r="U177"/>
  <c r="X178"/>
  <c r="W178"/>
  <c r="V178"/>
  <c r="U178"/>
  <c r="X17"/>
  <c r="W17"/>
  <c r="V17"/>
  <c r="U17"/>
  <c r="U18"/>
  <c r="V18"/>
  <c r="W18"/>
  <c r="X18"/>
  <c r="X15"/>
  <c r="W15"/>
  <c r="V15"/>
  <c r="U15"/>
  <c r="X13"/>
  <c r="W13"/>
  <c r="V13"/>
  <c r="U13"/>
  <c r="X11"/>
  <c r="W11"/>
  <c r="V11"/>
  <c r="U11"/>
  <c r="X9"/>
  <c r="W9"/>
  <c r="V9"/>
  <c r="U9"/>
  <c r="X3"/>
  <c r="W5"/>
  <c r="X5"/>
  <c r="V5"/>
  <c r="U5"/>
  <c r="V4"/>
  <c r="U3"/>
  <c r="U4"/>
  <c r="V6"/>
  <c r="U6"/>
  <c r="X4"/>
  <c r="X6"/>
  <c r="W4"/>
  <c r="W6"/>
  <c r="V3"/>
  <c r="W3"/>
  <c r="X8"/>
  <c r="W8"/>
  <c r="V8"/>
  <c r="U8"/>
  <c r="X10"/>
  <c r="W10"/>
  <c r="V10"/>
  <c r="U10"/>
  <c r="X12"/>
  <c r="W12"/>
  <c r="V12"/>
  <c r="U12"/>
  <c r="X14"/>
  <c r="W14"/>
  <c r="V14"/>
  <c r="U14"/>
  <c r="X16"/>
  <c r="W16"/>
  <c r="V16"/>
  <c r="U16"/>
  <c r="X19"/>
  <c r="W21"/>
  <c r="X21"/>
  <c r="V21"/>
  <c r="U21"/>
  <c r="T21"/>
  <c r="X23"/>
  <c r="W23"/>
  <c r="V23"/>
  <c r="U23"/>
  <c r="T23"/>
  <c r="X24"/>
  <c r="W24"/>
  <c r="V24"/>
  <c r="U24"/>
  <c r="T24"/>
  <c r="T25"/>
  <c r="U25"/>
  <c r="V25"/>
  <c r="W25"/>
  <c r="X25"/>
  <c r="W19"/>
  <c r="V19"/>
  <c r="T19"/>
  <c r="U19"/>
  <c r="W20"/>
  <c r="X20"/>
  <c r="V20"/>
  <c r="U20"/>
  <c r="T20"/>
  <c r="W22"/>
  <c r="X22"/>
  <c r="T22"/>
  <c r="U22"/>
  <c r="V22"/>
  <c r="X26"/>
  <c r="W26"/>
  <c r="V26"/>
  <c r="U26"/>
  <c r="T26"/>
  <c r="T27"/>
  <c r="U27"/>
  <c r="V27"/>
  <c r="W27"/>
  <c r="X27"/>
  <c r="X28"/>
  <c r="X29"/>
  <c r="W29"/>
  <c r="V29"/>
  <c r="U29"/>
  <c r="T29"/>
  <c r="T28"/>
  <c r="U28"/>
  <c r="V28"/>
  <c r="W28"/>
  <c r="X31"/>
  <c r="W31"/>
  <c r="V31"/>
  <c r="U31"/>
  <c r="T31"/>
  <c r="T30"/>
  <c r="U30"/>
  <c r="V30"/>
  <c r="W30"/>
  <c r="X30"/>
  <c r="X32"/>
  <c r="W32"/>
  <c r="V32"/>
  <c r="U32"/>
  <c r="T32"/>
  <c r="X34"/>
  <c r="W34"/>
  <c r="V34"/>
  <c r="U34"/>
  <c r="T34"/>
  <c r="X163" i="21"/>
  <c r="U163"/>
  <c r="V163"/>
  <c r="W163"/>
  <c r="U165"/>
  <c r="V165"/>
  <c r="W165"/>
  <c r="X165"/>
  <c r="U164"/>
  <c r="V164"/>
  <c r="W164"/>
  <c r="X164"/>
  <c r="X166"/>
  <c r="W166"/>
  <c r="V166"/>
  <c r="U166"/>
  <c r="U167"/>
  <c r="V167"/>
  <c r="W167"/>
  <c r="X167"/>
  <c r="X168"/>
  <c r="W168"/>
  <c r="V168"/>
  <c r="U168"/>
  <c r="U169"/>
  <c r="V169"/>
  <c r="W169"/>
  <c r="X169"/>
  <c r="X170"/>
  <c r="W170"/>
  <c r="V170"/>
  <c r="U170"/>
  <c r="U171"/>
  <c r="V171"/>
  <c r="W171"/>
  <c r="X171"/>
  <c r="X173"/>
  <c r="W173"/>
  <c r="V173"/>
  <c r="U173"/>
  <c r="U172"/>
  <c r="V172"/>
  <c r="W172"/>
  <c r="X172"/>
  <c r="X175"/>
  <c r="W175"/>
  <c r="V175"/>
  <c r="U175"/>
  <c r="U174"/>
  <c r="V174"/>
  <c r="W174"/>
  <c r="X174"/>
  <c r="X176"/>
  <c r="W176"/>
  <c r="V176"/>
  <c r="U176"/>
  <c r="U7"/>
  <c r="V7"/>
  <c r="W7"/>
  <c r="X7"/>
  <c r="X177"/>
  <c r="W177"/>
  <c r="V177"/>
  <c r="U177"/>
  <c r="X178"/>
  <c r="W178"/>
  <c r="V178"/>
  <c r="U178"/>
  <c r="X17"/>
  <c r="W17"/>
  <c r="V17"/>
  <c r="U17"/>
  <c r="U18"/>
  <c r="V18"/>
  <c r="W18"/>
  <c r="X18"/>
  <c r="X15"/>
  <c r="W15"/>
  <c r="V15"/>
  <c r="U15"/>
  <c r="X13"/>
  <c r="W13"/>
  <c r="V13"/>
  <c r="U13"/>
  <c r="X11"/>
  <c r="W11"/>
  <c r="V11"/>
  <c r="U11"/>
  <c r="X9"/>
  <c r="W9"/>
  <c r="V9"/>
  <c r="U9"/>
  <c r="X3"/>
  <c r="W5"/>
  <c r="X5"/>
  <c r="V5"/>
  <c r="U5"/>
  <c r="V4"/>
  <c r="U3"/>
  <c r="U4"/>
  <c r="V6"/>
  <c r="U6"/>
  <c r="X4"/>
  <c r="X6"/>
  <c r="W4"/>
  <c r="W6"/>
  <c r="V3"/>
  <c r="W3"/>
  <c r="X8"/>
  <c r="W8"/>
  <c r="V8"/>
  <c r="U8"/>
  <c r="X10"/>
  <c r="W10"/>
  <c r="V10"/>
  <c r="U10"/>
  <c r="X12"/>
  <c r="W12"/>
  <c r="V12"/>
  <c r="U12"/>
  <c r="X14"/>
  <c r="W14"/>
  <c r="V14"/>
  <c r="U14"/>
  <c r="X16"/>
  <c r="W16"/>
  <c r="V16"/>
  <c r="U16"/>
  <c r="X19"/>
  <c r="W21"/>
  <c r="X21"/>
  <c r="V21"/>
  <c r="U21"/>
  <c r="T21"/>
  <c r="X23"/>
  <c r="W23"/>
  <c r="V23"/>
  <c r="U23"/>
  <c r="T23"/>
  <c r="X24"/>
  <c r="W24"/>
  <c r="V24"/>
  <c r="U24"/>
  <c r="T24"/>
  <c r="T25"/>
  <c r="U25"/>
  <c r="V25"/>
  <c r="W25"/>
  <c r="X25"/>
  <c r="W19"/>
  <c r="V19"/>
  <c r="T19"/>
  <c r="U19"/>
  <c r="W20"/>
  <c r="X20"/>
  <c r="V20"/>
  <c r="U20"/>
  <c r="T20"/>
  <c r="W22"/>
  <c r="X22"/>
  <c r="T22"/>
  <c r="U22"/>
  <c r="V22"/>
  <c r="X26"/>
  <c r="W26"/>
  <c r="V26"/>
  <c r="U26"/>
  <c r="T26"/>
  <c r="T27"/>
  <c r="U27"/>
  <c r="V27"/>
  <c r="W27"/>
  <c r="X27"/>
  <c r="X28"/>
  <c r="X29"/>
  <c r="W29"/>
  <c r="V29"/>
  <c r="U29"/>
  <c r="T29"/>
  <c r="T28"/>
  <c r="U28"/>
  <c r="V28"/>
  <c r="W28"/>
  <c r="X31"/>
  <c r="W31"/>
  <c r="V31"/>
  <c r="U31"/>
  <c r="T31"/>
  <c r="T30"/>
  <c r="U30"/>
  <c r="V30"/>
  <c r="W30"/>
  <c r="X30"/>
  <c r="X32"/>
  <c r="W32"/>
  <c r="V32"/>
  <c r="U32"/>
  <c r="T32"/>
  <c r="X34"/>
  <c r="W34"/>
  <c r="V34"/>
  <c r="U34"/>
  <c r="T34"/>
  <c r="X33" i="20"/>
  <c r="W33"/>
  <c r="V33"/>
  <c r="U33"/>
  <c r="T33"/>
  <c r="X33" i="21"/>
  <c r="W33"/>
  <c r="V33"/>
  <c r="U33"/>
  <c r="T33"/>
  <c r="E33" l="1"/>
  <c r="D33"/>
  <c r="G33"/>
  <c r="F33"/>
  <c r="H33"/>
  <c r="E33" i="20"/>
  <c r="D33"/>
  <c r="G33"/>
  <c r="F33"/>
  <c r="H33"/>
  <c r="E34" i="21"/>
  <c r="D34"/>
  <c r="G34"/>
  <c r="F34"/>
  <c r="H34"/>
  <c r="E32"/>
  <c r="D32"/>
  <c r="G32"/>
  <c r="F32"/>
  <c r="H32"/>
  <c r="H30"/>
  <c r="F30"/>
  <c r="G30"/>
  <c r="D30"/>
  <c r="E30"/>
  <c r="E31"/>
  <c r="D31"/>
  <c r="G31"/>
  <c r="F31"/>
  <c r="H31"/>
  <c r="F28"/>
  <c r="G28"/>
  <c r="D28"/>
  <c r="E28"/>
  <c r="E29"/>
  <c r="D29"/>
  <c r="G29"/>
  <c r="F29"/>
  <c r="H29"/>
  <c r="H28"/>
  <c r="H27"/>
  <c r="F27"/>
  <c r="G27"/>
  <c r="D27"/>
  <c r="E27"/>
  <c r="E26"/>
  <c r="D26"/>
  <c r="G26"/>
  <c r="F26"/>
  <c r="H26"/>
  <c r="G22"/>
  <c r="D22"/>
  <c r="E22"/>
  <c r="H22"/>
  <c r="F22"/>
  <c r="E20"/>
  <c r="D20"/>
  <c r="G20"/>
  <c r="H20"/>
  <c r="F20"/>
  <c r="D19"/>
  <c r="E19"/>
  <c r="G19"/>
  <c r="F19"/>
  <c r="H25"/>
  <c r="F25"/>
  <c r="G25"/>
  <c r="D25"/>
  <c r="E25"/>
  <c r="E24"/>
  <c r="D24"/>
  <c r="G24"/>
  <c r="F24"/>
  <c r="H24"/>
  <c r="E23"/>
  <c r="D23"/>
  <c r="G23"/>
  <c r="F23"/>
  <c r="H23"/>
  <c r="E21"/>
  <c r="D21"/>
  <c r="G21"/>
  <c r="H21"/>
  <c r="F21"/>
  <c r="H19"/>
  <c r="D16"/>
  <c r="G16"/>
  <c r="F16"/>
  <c r="H16"/>
  <c r="D14"/>
  <c r="G14"/>
  <c r="F14"/>
  <c r="H14"/>
  <c r="D12"/>
  <c r="G12"/>
  <c r="F12"/>
  <c r="H12"/>
  <c r="D10"/>
  <c r="G10"/>
  <c r="F10"/>
  <c r="H10"/>
  <c r="D8"/>
  <c r="G8"/>
  <c r="F8"/>
  <c r="H8"/>
  <c r="F3"/>
  <c r="G3"/>
  <c r="F6"/>
  <c r="F4"/>
  <c r="H6"/>
  <c r="H4"/>
  <c r="D6"/>
  <c r="G6"/>
  <c r="D4"/>
  <c r="D3"/>
  <c r="G4"/>
  <c r="D5"/>
  <c r="G5"/>
  <c r="H5"/>
  <c r="F5"/>
  <c r="H3"/>
  <c r="D9"/>
  <c r="G9"/>
  <c r="F9"/>
  <c r="H9"/>
  <c r="D11"/>
  <c r="G11"/>
  <c r="F11"/>
  <c r="H11"/>
  <c r="D13"/>
  <c r="G13"/>
  <c r="F13"/>
  <c r="H13"/>
  <c r="D15"/>
  <c r="G15"/>
  <c r="F15"/>
  <c r="H15"/>
  <c r="H18"/>
  <c r="F18"/>
  <c r="G18"/>
  <c r="D18"/>
  <c r="D17"/>
  <c r="G17"/>
  <c r="F17"/>
  <c r="H17"/>
  <c r="D178"/>
  <c r="G178"/>
  <c r="F178"/>
  <c r="H178"/>
  <c r="D177"/>
  <c r="G177"/>
  <c r="F177"/>
  <c r="H177"/>
  <c r="H7"/>
  <c r="F7"/>
  <c r="G7"/>
  <c r="D7"/>
  <c r="D176"/>
  <c r="G176"/>
  <c r="F176"/>
  <c r="H176"/>
  <c r="H174"/>
  <c r="F174"/>
  <c r="G174"/>
  <c r="D174"/>
  <c r="D175"/>
  <c r="G175"/>
  <c r="F175"/>
  <c r="H175"/>
  <c r="H172"/>
  <c r="F172"/>
  <c r="G172"/>
  <c r="D172"/>
  <c r="D173"/>
  <c r="G173"/>
  <c r="F173"/>
  <c r="H173"/>
  <c r="H171"/>
  <c r="F171"/>
  <c r="G171"/>
  <c r="D171"/>
  <c r="D170"/>
  <c r="G170"/>
  <c r="F170"/>
  <c r="H170"/>
  <c r="H169"/>
  <c r="F169"/>
  <c r="G169"/>
  <c r="D169"/>
  <c r="D168"/>
  <c r="G168"/>
  <c r="F168"/>
  <c r="H168"/>
  <c r="H167"/>
  <c r="F167"/>
  <c r="G167"/>
  <c r="D167"/>
  <c r="D166"/>
  <c r="G166"/>
  <c r="F166"/>
  <c r="H166"/>
  <c r="H164"/>
  <c r="F164"/>
  <c r="G164"/>
  <c r="D164"/>
  <c r="H165"/>
  <c r="F165"/>
  <c r="G165"/>
  <c r="D165"/>
  <c r="F163"/>
  <c r="G163"/>
  <c r="D163"/>
  <c r="H163"/>
  <c r="E34" i="20"/>
  <c r="D34"/>
  <c r="G34"/>
  <c r="F34"/>
  <c r="H34"/>
  <c r="E32"/>
  <c r="D32"/>
  <c r="G32"/>
  <c r="F32"/>
  <c r="H32"/>
  <c r="H30"/>
  <c r="F30"/>
  <c r="G30"/>
  <c r="D30"/>
  <c r="E30"/>
  <c r="E31"/>
  <c r="D31"/>
  <c r="G31"/>
  <c r="F31"/>
  <c r="H31"/>
  <c r="F28"/>
  <c r="G28"/>
  <c r="D28"/>
  <c r="E28"/>
  <c r="E29"/>
  <c r="D29"/>
  <c r="G29"/>
  <c r="F29"/>
  <c r="H29"/>
  <c r="H28"/>
  <c r="H27"/>
  <c r="F27"/>
  <c r="G27"/>
  <c r="D27"/>
  <c r="E27"/>
  <c r="E26"/>
  <c r="D26"/>
  <c r="G26"/>
  <c r="F26"/>
  <c r="H26"/>
  <c r="G22"/>
  <c r="D22"/>
  <c r="E22"/>
  <c r="H22"/>
  <c r="F22"/>
  <c r="E20"/>
  <c r="D20"/>
  <c r="G20"/>
  <c r="H20"/>
  <c r="F20"/>
  <c r="D19"/>
  <c r="E19"/>
  <c r="G19"/>
  <c r="F19"/>
  <c r="H25"/>
  <c r="F25"/>
  <c r="G25"/>
  <c r="D25"/>
  <c r="E25"/>
  <c r="E24"/>
  <c r="D24"/>
  <c r="G24"/>
  <c r="F24"/>
  <c r="H24"/>
  <c r="E23"/>
  <c r="D23"/>
  <c r="G23"/>
  <c r="F23"/>
  <c r="H23"/>
  <c r="E21"/>
  <c r="D21"/>
  <c r="G21"/>
  <c r="H21"/>
  <c r="F21"/>
  <c r="H19"/>
  <c r="D16"/>
  <c r="G16"/>
  <c r="F16"/>
  <c r="H16"/>
  <c r="D14"/>
  <c r="G14"/>
  <c r="F14"/>
  <c r="H14"/>
  <c r="D12"/>
  <c r="G12"/>
  <c r="F12"/>
  <c r="H12"/>
  <c r="D10"/>
  <c r="G10"/>
  <c r="F10"/>
  <c r="H10"/>
  <c r="D8"/>
  <c r="G8"/>
  <c r="F8"/>
  <c r="H8"/>
  <c r="F3"/>
  <c r="G3"/>
  <c r="F6"/>
  <c r="F4"/>
  <c r="H6"/>
  <c r="H4"/>
  <c r="D6"/>
  <c r="G6"/>
  <c r="D4"/>
  <c r="D3"/>
  <c r="G4"/>
  <c r="D5"/>
  <c r="G5"/>
  <c r="H5"/>
  <c r="F5"/>
  <c r="H3"/>
  <c r="D9"/>
  <c r="G9"/>
  <c r="F9"/>
  <c r="H9"/>
  <c r="D11"/>
  <c r="G11"/>
  <c r="F11"/>
  <c r="H11"/>
  <c r="D13"/>
  <c r="G13"/>
  <c r="F13"/>
  <c r="H13"/>
  <c r="D15"/>
  <c r="G15"/>
  <c r="F15"/>
  <c r="H15"/>
  <c r="H18"/>
  <c r="F18"/>
  <c r="G18"/>
  <c r="D18"/>
  <c r="D17"/>
  <c r="G17"/>
  <c r="F17"/>
  <c r="H17"/>
  <c r="D178"/>
  <c r="G178"/>
  <c r="F178"/>
  <c r="H178"/>
  <c r="D177"/>
  <c r="G177"/>
  <c r="F177"/>
  <c r="H177"/>
  <c r="H7"/>
  <c r="F7"/>
  <c r="G7"/>
  <c r="D7"/>
  <c r="D176"/>
  <c r="G176"/>
  <c r="F176"/>
  <c r="H176"/>
  <c r="H174"/>
  <c r="F174"/>
  <c r="G174"/>
  <c r="D174"/>
  <c r="D175"/>
  <c r="G175"/>
  <c r="F175"/>
  <c r="H175"/>
  <c r="H172"/>
  <c r="F172"/>
  <c r="G172"/>
  <c r="D172"/>
  <c r="D173"/>
  <c r="G173"/>
  <c r="F173"/>
  <c r="H173"/>
  <c r="H171"/>
  <c r="F171"/>
  <c r="G171"/>
  <c r="D171"/>
  <c r="D170"/>
  <c r="G170"/>
  <c r="F170"/>
  <c r="H170"/>
  <c r="H169"/>
  <c r="F169"/>
  <c r="G169"/>
  <c r="D169"/>
  <c r="D168"/>
  <c r="G168"/>
  <c r="F168"/>
  <c r="H168"/>
  <c r="H167"/>
  <c r="F167"/>
  <c r="G167"/>
  <c r="D167"/>
  <c r="D166"/>
  <c r="G166"/>
  <c r="F166"/>
  <c r="H166"/>
  <c r="H164"/>
  <c r="F164"/>
  <c r="G164"/>
  <c r="D164"/>
  <c r="H165"/>
  <c r="F165"/>
  <c r="G165"/>
  <c r="D165"/>
  <c r="F163"/>
  <c r="G163"/>
  <c r="D163"/>
  <c r="H163"/>
  <c r="D98" i="21"/>
  <c r="D114"/>
  <c r="D130"/>
  <c r="G98"/>
  <c r="G114"/>
  <c r="G130"/>
  <c r="F98"/>
  <c r="F114"/>
  <c r="F130"/>
  <c r="H98"/>
  <c r="H114"/>
  <c r="H130"/>
  <c r="D97"/>
  <c r="D113"/>
  <c r="D129"/>
  <c r="G97"/>
  <c r="G113"/>
  <c r="G129"/>
  <c r="F97"/>
  <c r="F113"/>
  <c r="F129"/>
  <c r="H97"/>
  <c r="H113"/>
  <c r="H129"/>
  <c r="D96"/>
  <c r="D112"/>
  <c r="D128"/>
  <c r="G96"/>
  <c r="G112"/>
  <c r="G128"/>
  <c r="F96"/>
  <c r="F112"/>
  <c r="F128"/>
  <c r="H96"/>
  <c r="H112"/>
  <c r="H128"/>
  <c r="H94"/>
  <c r="H110"/>
  <c r="H126"/>
  <c r="F94"/>
  <c r="F110"/>
  <c r="F126"/>
  <c r="G94"/>
  <c r="G110"/>
  <c r="G126"/>
  <c r="D94"/>
  <c r="D110"/>
  <c r="D126"/>
  <c r="D95"/>
  <c r="D111"/>
  <c r="D127"/>
  <c r="G95"/>
  <c r="G111"/>
  <c r="G127"/>
  <c r="F95"/>
  <c r="F111"/>
  <c r="F127"/>
  <c r="H95"/>
  <c r="H111"/>
  <c r="H127"/>
  <c r="F92"/>
  <c r="F108"/>
  <c r="F124"/>
  <c r="G92"/>
  <c r="G108"/>
  <c r="G124"/>
  <c r="D92"/>
  <c r="D108"/>
  <c r="D124"/>
  <c r="D93"/>
  <c r="D109"/>
  <c r="D125"/>
  <c r="G93"/>
  <c r="G109"/>
  <c r="G125"/>
  <c r="F93"/>
  <c r="F109"/>
  <c r="F125"/>
  <c r="H93"/>
  <c r="H109"/>
  <c r="H125"/>
  <c r="H92"/>
  <c r="H108"/>
  <c r="H124"/>
  <c r="H91"/>
  <c r="H107"/>
  <c r="H123"/>
  <c r="F91"/>
  <c r="F107"/>
  <c r="F123"/>
  <c r="G91"/>
  <c r="G107"/>
  <c r="G123"/>
  <c r="D91"/>
  <c r="D107"/>
  <c r="D123"/>
  <c r="D90"/>
  <c r="D106"/>
  <c r="D122"/>
  <c r="G90"/>
  <c r="G106"/>
  <c r="G122"/>
  <c r="F90"/>
  <c r="F106"/>
  <c r="F122"/>
  <c r="H90"/>
  <c r="H106"/>
  <c r="H122"/>
  <c r="H89"/>
  <c r="H105"/>
  <c r="H121"/>
  <c r="F89"/>
  <c r="F105"/>
  <c r="F121"/>
  <c r="G89"/>
  <c r="G105"/>
  <c r="G121"/>
  <c r="D89"/>
  <c r="D105"/>
  <c r="D121"/>
  <c r="D88"/>
  <c r="D104"/>
  <c r="D120"/>
  <c r="G88"/>
  <c r="G104"/>
  <c r="G120"/>
  <c r="F88"/>
  <c r="F104"/>
  <c r="F120"/>
  <c r="H88"/>
  <c r="H104"/>
  <c r="H120"/>
  <c r="H87"/>
  <c r="H103"/>
  <c r="H119"/>
  <c r="F87"/>
  <c r="F103"/>
  <c r="F119"/>
  <c r="G87"/>
  <c r="G103"/>
  <c r="G119"/>
  <c r="D87"/>
  <c r="D103"/>
  <c r="D119"/>
  <c r="D86"/>
  <c r="D102"/>
  <c r="D118"/>
  <c r="G86"/>
  <c r="G102"/>
  <c r="G118"/>
  <c r="F86"/>
  <c r="F102"/>
  <c r="F118"/>
  <c r="H86"/>
  <c r="H102"/>
  <c r="H118"/>
  <c r="H84"/>
  <c r="H100"/>
  <c r="H116"/>
  <c r="F84"/>
  <c r="F100"/>
  <c r="F116"/>
  <c r="G84"/>
  <c r="G100"/>
  <c r="G116"/>
  <c r="D84"/>
  <c r="D100"/>
  <c r="D116"/>
  <c r="H85"/>
  <c r="H101"/>
  <c r="H117"/>
  <c r="F85"/>
  <c r="F101"/>
  <c r="F117"/>
  <c r="G85"/>
  <c r="G101"/>
  <c r="G117"/>
  <c r="D85"/>
  <c r="D101"/>
  <c r="D117"/>
  <c r="F83"/>
  <c r="F99"/>
  <c r="F115"/>
  <c r="G83"/>
  <c r="G99"/>
  <c r="G115"/>
  <c r="D83"/>
  <c r="D99"/>
  <c r="D115"/>
  <c r="H83"/>
  <c r="H99"/>
  <c r="H115"/>
  <c r="D98" i="20"/>
  <c r="D114"/>
  <c r="D130"/>
  <c r="G98"/>
  <c r="G114"/>
  <c r="G130"/>
  <c r="F98"/>
  <c r="F114"/>
  <c r="F130"/>
  <c r="H98"/>
  <c r="H114"/>
  <c r="H130"/>
  <c r="D97"/>
  <c r="D113"/>
  <c r="D129"/>
  <c r="G97"/>
  <c r="G113"/>
  <c r="G129"/>
  <c r="F97"/>
  <c r="F113"/>
  <c r="F129"/>
  <c r="H97"/>
  <c r="H113"/>
  <c r="H129"/>
  <c r="D96"/>
  <c r="D112"/>
  <c r="D128"/>
  <c r="G96"/>
  <c r="G112"/>
  <c r="G128"/>
  <c r="F96"/>
  <c r="F112"/>
  <c r="F128"/>
  <c r="H96"/>
  <c r="H112"/>
  <c r="H128"/>
  <c r="H94"/>
  <c r="H110"/>
  <c r="H126"/>
  <c r="F94"/>
  <c r="F110"/>
  <c r="F126"/>
  <c r="G94"/>
  <c r="G110"/>
  <c r="G126"/>
  <c r="D94"/>
  <c r="D110"/>
  <c r="D126"/>
  <c r="D95"/>
  <c r="D111"/>
  <c r="D127"/>
  <c r="G95"/>
  <c r="G111"/>
  <c r="G127"/>
  <c r="F95"/>
  <c r="F111"/>
  <c r="F127"/>
  <c r="H95"/>
  <c r="H111"/>
  <c r="H127"/>
  <c r="F92"/>
  <c r="F108"/>
  <c r="F124"/>
  <c r="G92"/>
  <c r="G108"/>
  <c r="G124"/>
  <c r="D92"/>
  <c r="D108"/>
  <c r="D124"/>
  <c r="D93"/>
  <c r="D109"/>
  <c r="D125"/>
  <c r="G93"/>
  <c r="G109"/>
  <c r="G125"/>
  <c r="F93"/>
  <c r="F109"/>
  <c r="F125"/>
  <c r="H93"/>
  <c r="H109"/>
  <c r="H125"/>
  <c r="H92"/>
  <c r="H108"/>
  <c r="H124"/>
  <c r="H91"/>
  <c r="H107"/>
  <c r="H123"/>
  <c r="F91"/>
  <c r="F107"/>
  <c r="F123"/>
  <c r="G91"/>
  <c r="G107"/>
  <c r="G123"/>
  <c r="D91"/>
  <c r="D107"/>
  <c r="D123"/>
  <c r="D90"/>
  <c r="D106"/>
  <c r="D122"/>
  <c r="G90"/>
  <c r="G106"/>
  <c r="G122"/>
  <c r="F90"/>
  <c r="F106"/>
  <c r="F122"/>
  <c r="H90"/>
  <c r="H106"/>
  <c r="H122"/>
  <c r="H89"/>
  <c r="H105"/>
  <c r="H121"/>
  <c r="F89"/>
  <c r="F105"/>
  <c r="F121"/>
  <c r="G89"/>
  <c r="G105"/>
  <c r="G121"/>
  <c r="D89"/>
  <c r="D105"/>
  <c r="D121"/>
  <c r="D88"/>
  <c r="D104"/>
  <c r="D120"/>
  <c r="G88"/>
  <c r="G104"/>
  <c r="G120"/>
  <c r="F88"/>
  <c r="F104"/>
  <c r="F120"/>
  <c r="H88"/>
  <c r="H104"/>
  <c r="H120"/>
  <c r="H87"/>
  <c r="H103"/>
  <c r="H119"/>
  <c r="F87"/>
  <c r="F103"/>
  <c r="F119"/>
  <c r="G87"/>
  <c r="G103"/>
  <c r="G119"/>
  <c r="D87"/>
  <c r="D103"/>
  <c r="D119"/>
  <c r="D86"/>
  <c r="D102"/>
  <c r="D118"/>
  <c r="G86"/>
  <c r="G102"/>
  <c r="G118"/>
  <c r="F86"/>
  <c r="F102"/>
  <c r="F118"/>
  <c r="H86"/>
  <c r="H102"/>
  <c r="H118"/>
  <c r="H84"/>
  <c r="H100"/>
  <c r="H116"/>
  <c r="F84"/>
  <c r="F100"/>
  <c r="F116"/>
  <c r="G84"/>
  <c r="G100"/>
  <c r="G116"/>
  <c r="D84"/>
  <c r="D100"/>
  <c r="D116"/>
  <c r="H85"/>
  <c r="H101"/>
  <c r="H117"/>
  <c r="F85"/>
  <c r="F101"/>
  <c r="F117"/>
  <c r="G85"/>
  <c r="G101"/>
  <c r="G117"/>
  <c r="D85"/>
  <c r="D101"/>
  <c r="D117"/>
  <c r="F83"/>
  <c r="F99"/>
  <c r="F115"/>
  <c r="G83"/>
  <c r="G99"/>
  <c r="G115"/>
  <c r="D83"/>
  <c r="D99"/>
  <c r="D115"/>
  <c r="H83"/>
  <c r="H99"/>
  <c r="H115"/>
  <c r="H131" i="21"/>
  <c r="F131"/>
  <c r="G131"/>
  <c r="D131"/>
  <c r="H51"/>
  <c r="F51"/>
  <c r="G51"/>
  <c r="D51"/>
  <c r="E51"/>
  <c r="H131" i="20"/>
  <c r="F131"/>
  <c r="G131"/>
  <c r="D131"/>
  <c r="H51"/>
  <c r="F51"/>
  <c r="G51"/>
  <c r="D51"/>
  <c r="E51"/>
  <c r="AU168" i="16"/>
  <c r="AG17" i="15" s="1"/>
  <c r="AT168" i="16"/>
  <c r="AF17" i="15" s="1"/>
  <c r="AS168" i="16"/>
  <c r="AE17" i="15" s="1"/>
  <c r="AR168" i="16"/>
  <c r="AD17" i="15" s="1"/>
  <c r="AQ168" i="16"/>
  <c r="AC17" i="15" s="1"/>
  <c r="S17"/>
  <c r="AU166" i="16"/>
  <c r="AG15" i="15" s="1"/>
  <c r="AT166" i="16"/>
  <c r="AF15" i="15" s="1"/>
  <c r="AS166" i="16"/>
  <c r="AE15" i="15" s="1"/>
  <c r="AR166" i="16"/>
  <c r="AD15" i="15" s="1"/>
  <c r="AQ166" i="16"/>
  <c r="AC15" i="15" s="1"/>
  <c r="S15"/>
  <c r="AU164" i="16"/>
  <c r="AG13" i="15" s="1"/>
  <c r="AT164" i="16"/>
  <c r="AF13" i="15" s="1"/>
  <c r="AS164" i="16"/>
  <c r="AE13" i="15" s="1"/>
  <c r="AR164" i="16"/>
  <c r="AD13" i="15" s="1"/>
  <c r="AQ164" i="16"/>
  <c r="AC13" i="15" s="1"/>
  <c r="S13"/>
  <c r="AU162" i="16"/>
  <c r="AG11" i="15" s="1"/>
  <c r="AT162" i="16"/>
  <c r="AF11" i="15" s="1"/>
  <c r="AS162" i="16"/>
  <c r="AE11" i="15" s="1"/>
  <c r="AR162" i="16"/>
  <c r="AD11" i="15" s="1"/>
  <c r="AQ162" i="16"/>
  <c r="AC11" i="15" s="1"/>
  <c r="S11"/>
  <c r="AU160" i="16"/>
  <c r="AG9" i="15" s="1"/>
  <c r="AT160" i="16"/>
  <c r="AF9" i="15" s="1"/>
  <c r="AS160" i="16"/>
  <c r="AE9" i="15" s="1"/>
  <c r="AR160" i="16"/>
  <c r="AD9" i="15" s="1"/>
  <c r="AQ160" i="16"/>
  <c r="AC9" i="15" s="1"/>
  <c r="S9"/>
  <c r="AU158" i="16"/>
  <c r="AG7" i="15" s="1"/>
  <c r="AT158" i="16"/>
  <c r="AF7" i="15" s="1"/>
  <c r="AS158" i="16"/>
  <c r="AE7" i="15" s="1"/>
  <c r="AR158" i="16"/>
  <c r="AD7" i="15" s="1"/>
  <c r="AQ158" i="16"/>
  <c r="AC7" i="15" s="1"/>
  <c r="S7"/>
  <c r="AU157" i="16"/>
  <c r="AG6" i="15" s="1"/>
  <c r="AT157" i="16"/>
  <c r="AF6" i="15" s="1"/>
  <c r="AS157" i="16"/>
  <c r="AE6" i="15" s="1"/>
  <c r="AR157" i="16"/>
  <c r="AD6" i="15" s="1"/>
  <c r="AQ157" i="16"/>
  <c r="AC6" i="15" s="1"/>
  <c r="S6"/>
  <c r="AU170" i="16"/>
  <c r="AG19" i="15" s="1"/>
  <c r="AT170" i="16"/>
  <c r="AF19" i="15" s="1"/>
  <c r="AS170" i="16"/>
  <c r="AE19" i="15" s="1"/>
  <c r="AR170" i="16"/>
  <c r="AD19" i="15" s="1"/>
  <c r="AQ170" i="16"/>
  <c r="AC19" i="15" s="1"/>
  <c r="S19"/>
  <c r="AU159" i="16"/>
  <c r="AG8" i="15" s="1"/>
  <c r="AT159" i="16"/>
  <c r="AF8" i="15" s="1"/>
  <c r="AS159" i="16"/>
  <c r="AE8" i="15" s="1"/>
  <c r="AR159" i="16"/>
  <c r="AD8" i="15" s="1"/>
  <c r="AQ159" i="16"/>
  <c r="AC8" i="15" s="1"/>
  <c r="S8"/>
  <c r="AU163" i="16"/>
  <c r="AG12" i="15" s="1"/>
  <c r="AT163" i="16"/>
  <c r="AF12" i="15" s="1"/>
  <c r="AS163" i="16"/>
  <c r="AE12" i="15" s="1"/>
  <c r="AR163" i="16"/>
  <c r="AD12" i="15" s="1"/>
  <c r="AQ163" i="16"/>
  <c r="AC12" i="15" s="1"/>
  <c r="S12"/>
  <c r="AU165" i="16"/>
  <c r="AG14" i="15" s="1"/>
  <c r="AT165" i="16"/>
  <c r="AF14" i="15" s="1"/>
  <c r="AS165" i="16"/>
  <c r="AE14" i="15" s="1"/>
  <c r="AR165" i="16"/>
  <c r="AD14" i="15" s="1"/>
  <c r="AQ165" i="16"/>
  <c r="AC14" i="15" s="1"/>
  <c r="S14"/>
  <c r="AU167" i="16"/>
  <c r="AG16" i="15" s="1"/>
  <c r="AT167" i="16"/>
  <c r="AF16" i="15" s="1"/>
  <c r="AS167" i="16"/>
  <c r="AE16" i="15" s="1"/>
  <c r="AR167" i="16"/>
  <c r="AD16" i="15" s="1"/>
  <c r="AQ167" i="16"/>
  <c r="AC16" i="15" s="1"/>
  <c r="S16"/>
  <c r="AU169" i="16"/>
  <c r="AG18" i="15" s="1"/>
  <c r="AT169" i="16"/>
  <c r="AF18" i="15" s="1"/>
  <c r="AS169" i="16"/>
  <c r="AE18" i="15" s="1"/>
  <c r="AR169" i="16"/>
  <c r="AD18" i="15" s="1"/>
  <c r="AQ169" i="16"/>
  <c r="AC18" i="15" s="1"/>
  <c r="S18"/>
  <c r="AU172" i="16"/>
  <c r="AG21" i="15" s="1"/>
  <c r="AT172" i="16"/>
  <c r="AF21" i="15" s="1"/>
  <c r="AS172" i="16"/>
  <c r="AE21" i="15" s="1"/>
  <c r="AR172" i="16"/>
  <c r="AD21" i="15" s="1"/>
  <c r="AQ172" i="16"/>
  <c r="AC21" i="15" s="1"/>
  <c r="S21"/>
  <c r="AU171" i="16"/>
  <c r="AG20" i="15" s="1"/>
  <c r="AT171" i="16"/>
  <c r="AF20" i="15" s="1"/>
  <c r="AS171" i="16"/>
  <c r="AE20" i="15" s="1"/>
  <c r="AR171" i="16"/>
  <c r="AD20" i="15" s="1"/>
  <c r="AQ171" i="16"/>
  <c r="AC20" i="15" s="1"/>
  <c r="S20"/>
  <c r="AU188" i="16"/>
  <c r="AG37" i="15" s="1"/>
  <c r="AT188" i="16"/>
  <c r="AF37" i="15" s="1"/>
  <c r="AS188" i="16"/>
  <c r="AE37" i="15" s="1"/>
  <c r="AR188" i="16"/>
  <c r="AD37" i="15" s="1"/>
  <c r="AQ188" i="16"/>
  <c r="AC37" i="15" s="1"/>
  <c r="S37"/>
  <c r="AU187" i="16"/>
  <c r="AG36" i="15" s="1"/>
  <c r="AT187" i="16"/>
  <c r="AF36" i="15" s="1"/>
  <c r="AS187" i="16"/>
  <c r="AE36" i="15" s="1"/>
  <c r="AR187" i="16"/>
  <c r="AD36" i="15" s="1"/>
  <c r="AQ187" i="16"/>
  <c r="AC36" i="15" s="1"/>
  <c r="S36"/>
  <c r="AU204" i="16"/>
  <c r="AG53" i="15" s="1"/>
  <c r="AT204" i="16"/>
  <c r="AF53" i="15" s="1"/>
  <c r="AS204" i="16"/>
  <c r="AE53" i="15" s="1"/>
  <c r="AR204" i="16"/>
  <c r="AD53" i="15" s="1"/>
  <c r="AQ204" i="16"/>
  <c r="AC53" i="15" s="1"/>
  <c r="S53"/>
  <c r="AU203" i="16"/>
  <c r="AG52" i="15" s="1"/>
  <c r="AT203" i="16"/>
  <c r="AF52" i="15" s="1"/>
  <c r="AS203" i="16"/>
  <c r="AE52" i="15" s="1"/>
  <c r="AR203" i="16"/>
  <c r="AD52" i="15" s="1"/>
  <c r="AQ203" i="16"/>
  <c r="AC52" i="15" s="1"/>
  <c r="S52"/>
  <c r="AU161" i="16"/>
  <c r="AG10" i="15" s="1"/>
  <c r="AT161" i="16"/>
  <c r="AF10" i="15" s="1"/>
  <c r="AS161" i="16"/>
  <c r="AE10" i="15" s="1"/>
  <c r="AR161" i="16"/>
  <c r="AD10" i="15" s="1"/>
  <c r="AQ161" i="16"/>
  <c r="AC10" i="15" s="1"/>
  <c r="S10"/>
  <c r="AU186" i="16"/>
  <c r="AG35" i="15" s="1"/>
  <c r="AT186" i="16"/>
  <c r="AF35" i="15" s="1"/>
  <c r="AS186" i="16"/>
  <c r="AE35" i="15" s="1"/>
  <c r="AR186" i="16"/>
  <c r="AD35" i="15" s="1"/>
  <c r="AQ186" i="16"/>
  <c r="AC35" i="15" s="1"/>
  <c r="S35"/>
  <c r="AU202" i="16"/>
  <c r="AG51" i="15" s="1"/>
  <c r="AT202" i="16"/>
  <c r="AF51" i="15" s="1"/>
  <c r="AS202" i="16"/>
  <c r="AE51" i="15" s="1"/>
  <c r="AR202" i="16"/>
  <c r="AD51" i="15" s="1"/>
  <c r="AQ202" i="16"/>
  <c r="AC51" i="15" s="1"/>
  <c r="S51"/>
  <c r="AU184" i="16"/>
  <c r="AG33" i="15" s="1"/>
  <c r="AT184" i="16"/>
  <c r="AF33" i="15" s="1"/>
  <c r="AS184" i="16"/>
  <c r="AE33" i="15" s="1"/>
  <c r="AR184" i="16"/>
  <c r="AD33" i="15" s="1"/>
  <c r="AQ184" i="16"/>
  <c r="AC33" i="15" s="1"/>
  <c r="S33"/>
  <c r="AU200" i="16"/>
  <c r="AG49" i="15" s="1"/>
  <c r="AT200" i="16"/>
  <c r="AF49" i="15" s="1"/>
  <c r="AS200" i="16"/>
  <c r="AE49" i="15" s="1"/>
  <c r="AR200" i="16"/>
  <c r="AD49" i="15" s="1"/>
  <c r="AQ200" i="16"/>
  <c r="AC49" i="15" s="1"/>
  <c r="S49"/>
  <c r="AU185" i="16"/>
  <c r="AG34" i="15" s="1"/>
  <c r="AT185" i="16"/>
  <c r="AF34" i="15" s="1"/>
  <c r="AS185" i="16"/>
  <c r="AE34" i="15" s="1"/>
  <c r="AR185" i="16"/>
  <c r="AD34" i="15" s="1"/>
  <c r="AQ185" i="16"/>
  <c r="AC34" i="15" s="1"/>
  <c r="S34"/>
  <c r="AU201" i="16"/>
  <c r="AG50" i="15" s="1"/>
  <c r="AT201" i="16"/>
  <c r="AF50" i="15" s="1"/>
  <c r="AS201" i="16"/>
  <c r="AE50" i="15" s="1"/>
  <c r="AR201" i="16"/>
  <c r="AD50" i="15" s="1"/>
  <c r="AQ201" i="16"/>
  <c r="AC50" i="15" s="1"/>
  <c r="S50"/>
  <c r="AU182" i="16"/>
  <c r="AG31" i="15" s="1"/>
  <c r="AT182" i="16"/>
  <c r="AF31" i="15" s="1"/>
  <c r="AS182" i="16"/>
  <c r="AE31" i="15" s="1"/>
  <c r="AR182" i="16"/>
  <c r="AD31" i="15" s="1"/>
  <c r="AQ182" i="16"/>
  <c r="AC31" i="15" s="1"/>
  <c r="S31"/>
  <c r="AU198" i="16"/>
  <c r="AG47" i="15" s="1"/>
  <c r="AT198" i="16"/>
  <c r="AF47" i="15" s="1"/>
  <c r="AS198" i="16"/>
  <c r="AE47" i="15" s="1"/>
  <c r="AR198" i="16"/>
  <c r="AD47" i="15" s="1"/>
  <c r="AQ198" i="16"/>
  <c r="AC47" i="15" s="1"/>
  <c r="S47"/>
  <c r="AU183" i="16"/>
  <c r="AG32" i="15" s="1"/>
  <c r="AT183" i="16"/>
  <c r="AF32" i="15" s="1"/>
  <c r="AS183" i="16"/>
  <c r="AE32" i="15" s="1"/>
  <c r="AR183" i="16"/>
  <c r="AD32" i="15" s="1"/>
  <c r="AQ183" i="16"/>
  <c r="AC32" i="15" s="1"/>
  <c r="S32"/>
  <c r="AU199" i="16"/>
  <c r="AG48" i="15" s="1"/>
  <c r="AT199" i="16"/>
  <c r="AF48" i="15" s="1"/>
  <c r="AS199" i="16"/>
  <c r="AE48" i="15" s="1"/>
  <c r="AR199" i="16"/>
  <c r="AD48" i="15" s="1"/>
  <c r="AQ199" i="16"/>
  <c r="AC48" i="15" s="1"/>
  <c r="S48"/>
  <c r="AU197" i="16"/>
  <c r="AG46" i="15" s="1"/>
  <c r="AT197" i="16"/>
  <c r="AF46" i="15" s="1"/>
  <c r="AS197" i="16"/>
  <c r="AE46" i="15" s="1"/>
  <c r="AR197" i="16"/>
  <c r="AD46" i="15" s="1"/>
  <c r="AQ197" i="16"/>
  <c r="AC46" i="15" s="1"/>
  <c r="S46"/>
  <c r="AU181" i="16"/>
  <c r="AG30" i="15" s="1"/>
  <c r="AT181" i="16"/>
  <c r="AF30" i="15" s="1"/>
  <c r="AS181" i="16"/>
  <c r="AE30" i="15" s="1"/>
  <c r="AR181" i="16"/>
  <c r="AD30" i="15" s="1"/>
  <c r="AQ181" i="16"/>
  <c r="AC30" i="15" s="1"/>
  <c r="S30"/>
  <c r="AU196" i="16"/>
  <c r="AG45" i="15" s="1"/>
  <c r="AT196" i="16"/>
  <c r="AF45" i="15" s="1"/>
  <c r="AS196" i="16"/>
  <c r="AE45" i="15" s="1"/>
  <c r="AR196" i="16"/>
  <c r="AD45" i="15" s="1"/>
  <c r="AQ196" i="16"/>
  <c r="AC45" i="15" s="1"/>
  <c r="S45"/>
  <c r="AU180" i="16"/>
  <c r="AG29" i="15" s="1"/>
  <c r="AT180" i="16"/>
  <c r="AF29" i="15" s="1"/>
  <c r="AS180" i="16"/>
  <c r="AE29" i="15" s="1"/>
  <c r="AR180" i="16"/>
  <c r="AD29" i="15" s="1"/>
  <c r="AQ180" i="16"/>
  <c r="AC29" i="15" s="1"/>
  <c r="S29"/>
  <c r="AU195" i="16"/>
  <c r="AG44" i="15" s="1"/>
  <c r="AT195" i="16"/>
  <c r="AF44" i="15" s="1"/>
  <c r="AS195" i="16"/>
  <c r="AE44" i="15" s="1"/>
  <c r="AR195" i="16"/>
  <c r="AD44" i="15" s="1"/>
  <c r="AQ195" i="16"/>
  <c r="AC44" i="15" s="1"/>
  <c r="S44"/>
  <c r="AU179" i="16"/>
  <c r="AG28" i="15" s="1"/>
  <c r="AT179" i="16"/>
  <c r="AF28" i="15" s="1"/>
  <c r="AS179" i="16"/>
  <c r="AE28" i="15" s="1"/>
  <c r="AR179" i="16"/>
  <c r="AD28" i="15" s="1"/>
  <c r="AQ179" i="16"/>
  <c r="AC28" i="15" s="1"/>
  <c r="S28"/>
  <c r="AU194" i="16"/>
  <c r="AG43" i="15" s="1"/>
  <c r="AT194" i="16"/>
  <c r="AF43" i="15" s="1"/>
  <c r="AS194" i="16"/>
  <c r="AE43" i="15" s="1"/>
  <c r="AR194" i="16"/>
  <c r="AD43" i="15" s="1"/>
  <c r="AQ194" i="16"/>
  <c r="AC43" i="15" s="1"/>
  <c r="S43"/>
  <c r="AU178" i="16"/>
  <c r="AG27" i="15" s="1"/>
  <c r="AT178" i="16"/>
  <c r="AF27" i="15" s="1"/>
  <c r="AS178" i="16"/>
  <c r="AE27" i="15" s="1"/>
  <c r="AR178" i="16"/>
  <c r="AD27" i="15" s="1"/>
  <c r="AQ178" i="16"/>
  <c r="AC27" i="15" s="1"/>
  <c r="S27"/>
  <c r="AU193" i="16"/>
  <c r="AG42" i="15" s="1"/>
  <c r="AT193" i="16"/>
  <c r="AF42" i="15" s="1"/>
  <c r="AS193" i="16"/>
  <c r="AE42" i="15" s="1"/>
  <c r="AR193" i="16"/>
  <c r="AD42" i="15" s="1"/>
  <c r="AQ193" i="16"/>
  <c r="AC42" i="15" s="1"/>
  <c r="S42"/>
  <c r="AU177" i="16"/>
  <c r="AG26" i="15" s="1"/>
  <c r="AT177" i="16"/>
  <c r="AF26" i="15" s="1"/>
  <c r="AS177" i="16"/>
  <c r="AE26" i="15" s="1"/>
  <c r="AR177" i="16"/>
  <c r="AD26" i="15" s="1"/>
  <c r="AQ177" i="16"/>
  <c r="AC26" i="15" s="1"/>
  <c r="S26"/>
  <c r="AU192" i="16"/>
  <c r="AG41" i="15" s="1"/>
  <c r="AT192" i="16"/>
  <c r="AF41" i="15" s="1"/>
  <c r="AS192" i="16"/>
  <c r="AE41" i="15" s="1"/>
  <c r="AR192" i="16"/>
  <c r="AD41" i="15" s="1"/>
  <c r="AQ192" i="16"/>
  <c r="AC41" i="15" s="1"/>
  <c r="S41"/>
  <c r="AU176" i="16"/>
  <c r="AG25" i="15" s="1"/>
  <c r="AT176" i="16"/>
  <c r="AF25" i="15" s="1"/>
  <c r="AS176" i="16"/>
  <c r="AE25" i="15" s="1"/>
  <c r="AR176" i="16"/>
  <c r="AD25" i="15" s="1"/>
  <c r="AQ176" i="16"/>
  <c r="AC25" i="15" s="1"/>
  <c r="S25"/>
  <c r="AU190" i="16"/>
  <c r="AG39" i="15" s="1"/>
  <c r="AT190" i="16"/>
  <c r="AF39" i="15" s="1"/>
  <c r="AS190" i="16"/>
  <c r="AE39" i="15" s="1"/>
  <c r="AR190" i="16"/>
  <c r="AD39" i="15" s="1"/>
  <c r="AQ190" i="16"/>
  <c r="AC39" i="15" s="1"/>
  <c r="S39"/>
  <c r="AU174" i="16"/>
  <c r="AG23" i="15" s="1"/>
  <c r="AT174" i="16"/>
  <c r="AF23" i="15" s="1"/>
  <c r="AS174" i="16"/>
  <c r="AE23" i="15" s="1"/>
  <c r="AR174" i="16"/>
  <c r="AD23" i="15" s="1"/>
  <c r="AQ174" i="16"/>
  <c r="AC23" i="15" s="1"/>
  <c r="S23"/>
  <c r="AU191" i="16"/>
  <c r="AG40" i="15" s="1"/>
  <c r="AT191" i="16"/>
  <c r="AF40" i="15" s="1"/>
  <c r="AS191" i="16"/>
  <c r="AE40" i="15" s="1"/>
  <c r="AR191" i="16"/>
  <c r="AD40" i="15" s="1"/>
  <c r="AQ191" i="16"/>
  <c r="AC40" i="15" s="1"/>
  <c r="S40"/>
  <c r="AU175" i="16"/>
  <c r="AG24" i="15" s="1"/>
  <c r="AT175" i="16"/>
  <c r="AF24" i="15" s="1"/>
  <c r="AS175" i="16"/>
  <c r="AE24" i="15" s="1"/>
  <c r="AR175" i="16"/>
  <c r="AD24" i="15" s="1"/>
  <c r="AQ175" i="16"/>
  <c r="AC24" i="15" s="1"/>
  <c r="S24"/>
  <c r="AU189" i="16"/>
  <c r="AG38" i="15" s="1"/>
  <c r="AT189" i="16"/>
  <c r="AF38" i="15" s="1"/>
  <c r="AS189" i="16"/>
  <c r="AE38" i="15" s="1"/>
  <c r="AR189" i="16"/>
  <c r="AD38" i="15" s="1"/>
  <c r="AQ189" i="16"/>
  <c r="AC38" i="15" s="1"/>
  <c r="S38"/>
  <c r="AU173" i="16"/>
  <c r="AG22" i="15" s="1"/>
  <c r="AT173" i="16"/>
  <c r="AF22" i="15" s="1"/>
  <c r="AS173" i="16"/>
  <c r="AE22" i="15" s="1"/>
  <c r="AR173" i="16"/>
  <c r="AD22" i="15" s="1"/>
  <c r="AQ173" i="16"/>
  <c r="AC22" i="15" s="1"/>
  <c r="S22"/>
  <c r="AU168" i="10"/>
  <c r="R17" i="15" s="1"/>
  <c r="AT168" i="10"/>
  <c r="Q17" i="15" s="1"/>
  <c r="AS168" i="10"/>
  <c r="P17" i="15" s="1"/>
  <c r="AR168" i="10"/>
  <c r="O17" i="15" s="1"/>
  <c r="AQ168" i="10"/>
  <c r="N17" i="15" s="1"/>
  <c r="D17"/>
  <c r="AU166" i="10"/>
  <c r="R15" i="15" s="1"/>
  <c r="AT166" i="10"/>
  <c r="Q15" i="15" s="1"/>
  <c r="AS166" i="10"/>
  <c r="P15" i="15" s="1"/>
  <c r="AR166" i="10"/>
  <c r="O15" i="15" s="1"/>
  <c r="AQ166" i="10"/>
  <c r="N15" i="15" s="1"/>
  <c r="D15"/>
  <c r="AU164" i="10"/>
  <c r="R13" i="15" s="1"/>
  <c r="AT164" i="10"/>
  <c r="Q13" i="15" s="1"/>
  <c r="AS164" i="10"/>
  <c r="P13" i="15" s="1"/>
  <c r="AR164" i="10"/>
  <c r="O13" i="15" s="1"/>
  <c r="AQ164" i="10"/>
  <c r="N13" i="15" s="1"/>
  <c r="D13"/>
  <c r="AU162" i="10"/>
  <c r="R11" i="15" s="1"/>
  <c r="AT162" i="10"/>
  <c r="Q11" i="15" s="1"/>
  <c r="AS162" i="10"/>
  <c r="P11" i="15" s="1"/>
  <c r="AR162" i="10"/>
  <c r="O11" i="15" s="1"/>
  <c r="AQ162" i="10"/>
  <c r="N11" i="15" s="1"/>
  <c r="D11"/>
  <c r="AU160" i="10"/>
  <c r="R9" i="15" s="1"/>
  <c r="AT160" i="10"/>
  <c r="Q9" i="15" s="1"/>
  <c r="AS160" i="10"/>
  <c r="P9" i="15" s="1"/>
  <c r="AR160" i="10"/>
  <c r="O9" i="15" s="1"/>
  <c r="AQ160" i="10"/>
  <c r="N9" i="15" s="1"/>
  <c r="D9"/>
  <c r="AU158" i="10"/>
  <c r="R7" i="15" s="1"/>
  <c r="AT158" i="10"/>
  <c r="Q7" i="15" s="1"/>
  <c r="AS158" i="10"/>
  <c r="P7" i="15" s="1"/>
  <c r="AR158" i="10"/>
  <c r="O7" i="15" s="1"/>
  <c r="AQ158" i="10"/>
  <c r="N7" i="15" s="1"/>
  <c r="D7"/>
  <c r="AU157" i="10"/>
  <c r="R6" i="15" s="1"/>
  <c r="AT157" i="10"/>
  <c r="Q6" i="15" s="1"/>
  <c r="AS157" i="10"/>
  <c r="P6" i="15" s="1"/>
  <c r="AR157" i="10"/>
  <c r="O6" i="15" s="1"/>
  <c r="AQ157" i="10"/>
  <c r="N6" i="15" s="1"/>
  <c r="D6"/>
  <c r="AU170" i="10"/>
  <c r="R19" i="15" s="1"/>
  <c r="AT170" i="10"/>
  <c r="Q19" i="15" s="1"/>
  <c r="AS170" i="10"/>
  <c r="P19" i="15" s="1"/>
  <c r="AR170" i="10"/>
  <c r="O19" i="15" s="1"/>
  <c r="AQ170" i="10"/>
  <c r="N19" i="15" s="1"/>
  <c r="D19"/>
  <c r="AU159" i="10"/>
  <c r="R8" i="15" s="1"/>
  <c r="AT159" i="10"/>
  <c r="Q8" i="15" s="1"/>
  <c r="AS159" i="10"/>
  <c r="P8" i="15" s="1"/>
  <c r="AR159" i="10"/>
  <c r="O8" i="15" s="1"/>
  <c r="AQ159" i="10"/>
  <c r="N8" i="15" s="1"/>
  <c r="D8"/>
  <c r="AU163" i="10"/>
  <c r="R12" i="15" s="1"/>
  <c r="AT163" i="10"/>
  <c r="Q12" i="15" s="1"/>
  <c r="AS163" i="10"/>
  <c r="P12" i="15" s="1"/>
  <c r="AR163" i="10"/>
  <c r="O12" i="15" s="1"/>
  <c r="AQ163" i="10"/>
  <c r="N12" i="15" s="1"/>
  <c r="D12"/>
  <c r="AU165" i="10"/>
  <c r="R14" i="15" s="1"/>
  <c r="AT165" i="10"/>
  <c r="Q14" i="15" s="1"/>
  <c r="AS165" i="10"/>
  <c r="P14" i="15" s="1"/>
  <c r="AR165" i="10"/>
  <c r="O14" i="15" s="1"/>
  <c r="AQ165" i="10"/>
  <c r="N14" i="15" s="1"/>
  <c r="D14"/>
  <c r="AU167" i="10"/>
  <c r="R16" i="15" s="1"/>
  <c r="AT167" i="10"/>
  <c r="Q16" i="15" s="1"/>
  <c r="AS167" i="10"/>
  <c r="P16" i="15" s="1"/>
  <c r="AR167" i="10"/>
  <c r="O16" i="15" s="1"/>
  <c r="AQ167" i="10"/>
  <c r="N16" i="15" s="1"/>
  <c r="D16"/>
  <c r="AU169" i="10"/>
  <c r="R18" i="15" s="1"/>
  <c r="AT169" i="10"/>
  <c r="Q18" i="15" s="1"/>
  <c r="AS169" i="10"/>
  <c r="P18" i="15" s="1"/>
  <c r="AR169" i="10"/>
  <c r="O18" i="15" s="1"/>
  <c r="AQ169" i="10"/>
  <c r="N18" i="15" s="1"/>
  <c r="D18"/>
  <c r="AU172" i="10"/>
  <c r="R21" i="15" s="1"/>
  <c r="AT172" i="10"/>
  <c r="Q21" i="15" s="1"/>
  <c r="AS172" i="10"/>
  <c r="P21" i="15" s="1"/>
  <c r="AR172" i="10"/>
  <c r="O21" i="15" s="1"/>
  <c r="AQ172" i="10"/>
  <c r="N21" i="15" s="1"/>
  <c r="D21"/>
  <c r="AU171" i="10"/>
  <c r="R20" i="15" s="1"/>
  <c r="AT171" i="10"/>
  <c r="Q20" i="15" s="1"/>
  <c r="AS171" i="10"/>
  <c r="P20" i="15" s="1"/>
  <c r="AR171" i="10"/>
  <c r="O20" i="15" s="1"/>
  <c r="AQ171" i="10"/>
  <c r="N20" i="15" s="1"/>
  <c r="D20"/>
  <c r="AU188" i="10"/>
  <c r="R37" i="15" s="1"/>
  <c r="AT188" i="10"/>
  <c r="Q37" i="15" s="1"/>
  <c r="AS188" i="10"/>
  <c r="P37" i="15" s="1"/>
  <c r="AR188" i="10"/>
  <c r="O37" i="15" s="1"/>
  <c r="AQ188" i="10"/>
  <c r="N37" i="15" s="1"/>
  <c r="D37"/>
  <c r="AU187" i="10"/>
  <c r="R36" i="15" s="1"/>
  <c r="AT187" i="10"/>
  <c r="Q36" i="15" s="1"/>
  <c r="AS187" i="10"/>
  <c r="P36" i="15" s="1"/>
  <c r="AR187" i="10"/>
  <c r="O36" i="15" s="1"/>
  <c r="AQ187" i="10"/>
  <c r="N36" i="15" s="1"/>
  <c r="D36"/>
  <c r="AU204" i="10"/>
  <c r="R53" i="15" s="1"/>
  <c r="AT204" i="10"/>
  <c r="Q53" i="15" s="1"/>
  <c r="AS204" i="10"/>
  <c r="P53" i="15" s="1"/>
  <c r="AR204" i="10"/>
  <c r="O53" i="15" s="1"/>
  <c r="AQ204" i="10"/>
  <c r="N53" i="15" s="1"/>
  <c r="D53"/>
  <c r="AU203" i="10"/>
  <c r="R52" i="15" s="1"/>
  <c r="AT203" i="10"/>
  <c r="Q52" i="15" s="1"/>
  <c r="AS203" i="10"/>
  <c r="P52" i="15" s="1"/>
  <c r="AR203" i="10"/>
  <c r="O52" i="15" s="1"/>
  <c r="AQ203" i="10"/>
  <c r="N52" i="15" s="1"/>
  <c r="D52"/>
  <c r="AU161" i="10"/>
  <c r="R10" i="15" s="1"/>
  <c r="AT161" i="10"/>
  <c r="Q10" i="15" s="1"/>
  <c r="AS161" i="10"/>
  <c r="P10" i="15" s="1"/>
  <c r="AR161" i="10"/>
  <c r="O10" i="15" s="1"/>
  <c r="AQ161" i="10"/>
  <c r="N10" i="15" s="1"/>
  <c r="D10"/>
  <c r="AU186" i="10"/>
  <c r="R35" i="15" s="1"/>
  <c r="AT186" i="10"/>
  <c r="Q35" i="15" s="1"/>
  <c r="AS186" i="10"/>
  <c r="P35" i="15" s="1"/>
  <c r="AR186" i="10"/>
  <c r="O35" i="15" s="1"/>
  <c r="AQ186" i="10"/>
  <c r="N35" i="15" s="1"/>
  <c r="D35"/>
  <c r="AU202" i="10"/>
  <c r="R51" i="15" s="1"/>
  <c r="AT202" i="10"/>
  <c r="Q51" i="15" s="1"/>
  <c r="AS202" i="10"/>
  <c r="P51" i="15" s="1"/>
  <c r="AR202" i="10"/>
  <c r="O51" i="15" s="1"/>
  <c r="AQ202" i="10"/>
  <c r="N51" i="15" s="1"/>
  <c r="D51"/>
  <c r="AU184" i="10"/>
  <c r="R33" i="15" s="1"/>
  <c r="AT184" i="10"/>
  <c r="Q33" i="15" s="1"/>
  <c r="AS184" i="10"/>
  <c r="P33" i="15" s="1"/>
  <c r="AR184" i="10"/>
  <c r="O33" i="15" s="1"/>
  <c r="AQ184" i="10"/>
  <c r="N33" i="15" s="1"/>
  <c r="D33"/>
  <c r="AU200" i="10"/>
  <c r="R49" i="15" s="1"/>
  <c r="AT200" i="10"/>
  <c r="Q49" i="15" s="1"/>
  <c r="AS200" i="10"/>
  <c r="P49" i="15" s="1"/>
  <c r="AR200" i="10"/>
  <c r="O49" i="15" s="1"/>
  <c r="AQ200" i="10"/>
  <c r="N49" i="15" s="1"/>
  <c r="D49"/>
  <c r="AU185" i="10"/>
  <c r="R34" i="15" s="1"/>
  <c r="AT185" i="10"/>
  <c r="Q34" i="15" s="1"/>
  <c r="AS185" i="10"/>
  <c r="P34" i="15" s="1"/>
  <c r="AR185" i="10"/>
  <c r="O34" i="15" s="1"/>
  <c r="AQ185" i="10"/>
  <c r="N34" i="15" s="1"/>
  <c r="D34"/>
  <c r="AU201" i="10"/>
  <c r="R50" i="15" s="1"/>
  <c r="AT201" i="10"/>
  <c r="Q50" i="15" s="1"/>
  <c r="AS201" i="10"/>
  <c r="P50" i="15" s="1"/>
  <c r="AR201" i="10"/>
  <c r="O50" i="15" s="1"/>
  <c r="AQ201" i="10"/>
  <c r="N50" i="15" s="1"/>
  <c r="D50"/>
  <c r="AU182" i="10"/>
  <c r="R31" i="15" s="1"/>
  <c r="AT182" i="10"/>
  <c r="Q31" i="15" s="1"/>
  <c r="AS182" i="10"/>
  <c r="P31" i="15" s="1"/>
  <c r="AR182" i="10"/>
  <c r="O31" i="15" s="1"/>
  <c r="AQ182" i="10"/>
  <c r="N31" i="15" s="1"/>
  <c r="D31"/>
  <c r="AU198" i="10"/>
  <c r="R47" i="15" s="1"/>
  <c r="AT198" i="10"/>
  <c r="Q47" i="15" s="1"/>
  <c r="AS198" i="10"/>
  <c r="P47" i="15" s="1"/>
  <c r="AR198" i="10"/>
  <c r="O47" i="15" s="1"/>
  <c r="AQ198" i="10"/>
  <c r="N47" i="15" s="1"/>
  <c r="D47"/>
  <c r="AU183" i="10"/>
  <c r="R32" i="15" s="1"/>
  <c r="AT183" i="10"/>
  <c r="Q32" i="15" s="1"/>
  <c r="AS183" i="10"/>
  <c r="P32" i="15" s="1"/>
  <c r="AR183" i="10"/>
  <c r="O32" i="15" s="1"/>
  <c r="AQ183" i="10"/>
  <c r="N32" i="15" s="1"/>
  <c r="D32"/>
  <c r="AU199" i="10"/>
  <c r="R48" i="15" s="1"/>
  <c r="AT199" i="10"/>
  <c r="Q48" i="15" s="1"/>
  <c r="AS199" i="10"/>
  <c r="P48" i="15" s="1"/>
  <c r="AR199" i="10"/>
  <c r="O48" i="15" s="1"/>
  <c r="AQ199" i="10"/>
  <c r="N48" i="15" s="1"/>
  <c r="D48"/>
  <c r="AU197" i="10"/>
  <c r="R46" i="15" s="1"/>
  <c r="AT197" i="10"/>
  <c r="Q46" i="15" s="1"/>
  <c r="AS197" i="10"/>
  <c r="P46" i="15" s="1"/>
  <c r="AR197" i="10"/>
  <c r="O46" i="15" s="1"/>
  <c r="AQ197" i="10"/>
  <c r="N46" i="15" s="1"/>
  <c r="D46"/>
  <c r="AU181" i="10"/>
  <c r="R30" i="15" s="1"/>
  <c r="AT181" i="10"/>
  <c r="Q30" i="15" s="1"/>
  <c r="AS181" i="10"/>
  <c r="P30" i="15" s="1"/>
  <c r="AR181" i="10"/>
  <c r="O30" i="15" s="1"/>
  <c r="AQ181" i="10"/>
  <c r="N30" i="15" s="1"/>
  <c r="D30"/>
  <c r="AU196" i="10"/>
  <c r="R45" i="15" s="1"/>
  <c r="AT196" i="10"/>
  <c r="Q45" i="15" s="1"/>
  <c r="AS196" i="10"/>
  <c r="P45" i="15" s="1"/>
  <c r="AR196" i="10"/>
  <c r="O45" i="15" s="1"/>
  <c r="AQ196" i="10"/>
  <c r="N45" i="15" s="1"/>
  <c r="D45"/>
  <c r="AU180" i="10"/>
  <c r="R29" i="15" s="1"/>
  <c r="AT180" i="10"/>
  <c r="Q29" i="15" s="1"/>
  <c r="AS180" i="10"/>
  <c r="P29" i="15" s="1"/>
  <c r="AR180" i="10"/>
  <c r="O29" i="15" s="1"/>
  <c r="AQ180" i="10"/>
  <c r="N29" i="15" s="1"/>
  <c r="D29"/>
  <c r="AU195" i="10"/>
  <c r="R44" i="15" s="1"/>
  <c r="AT195" i="10"/>
  <c r="Q44" i="15" s="1"/>
  <c r="AS195" i="10"/>
  <c r="P44" i="15" s="1"/>
  <c r="AR195" i="10"/>
  <c r="O44" i="15" s="1"/>
  <c r="AQ195" i="10"/>
  <c r="N44" i="15" s="1"/>
  <c r="D44"/>
  <c r="AU179" i="10"/>
  <c r="R28" i="15" s="1"/>
  <c r="AT179" i="10"/>
  <c r="Q28" i="15" s="1"/>
  <c r="AS179" i="10"/>
  <c r="P28" i="15" s="1"/>
  <c r="AR179" i="10"/>
  <c r="O28" i="15" s="1"/>
  <c r="AQ179" i="10"/>
  <c r="N28" i="15" s="1"/>
  <c r="D28"/>
  <c r="AU194" i="10"/>
  <c r="R43" i="15" s="1"/>
  <c r="AT194" i="10"/>
  <c r="Q43" i="15" s="1"/>
  <c r="AS194" i="10"/>
  <c r="P43" i="15" s="1"/>
  <c r="AR194" i="10"/>
  <c r="O43" i="15" s="1"/>
  <c r="AQ194" i="10"/>
  <c r="N43" i="15" s="1"/>
  <c r="D43"/>
  <c r="AU178" i="10"/>
  <c r="R27" i="15" s="1"/>
  <c r="AT178" i="10"/>
  <c r="Q27" i="15" s="1"/>
  <c r="AS178" i="10"/>
  <c r="P27" i="15" s="1"/>
  <c r="AR178" i="10"/>
  <c r="O27" i="15" s="1"/>
  <c r="AQ178" i="10"/>
  <c r="N27" i="15" s="1"/>
  <c r="D27"/>
  <c r="AU193" i="10"/>
  <c r="R42" i="15" s="1"/>
  <c r="AT193" i="10"/>
  <c r="Q42" i="15" s="1"/>
  <c r="AS193" i="10"/>
  <c r="P42" i="15" s="1"/>
  <c r="AR193" i="10"/>
  <c r="O42" i="15" s="1"/>
  <c r="AQ193" i="10"/>
  <c r="N42" i="15" s="1"/>
  <c r="D42"/>
  <c r="AU177" i="10"/>
  <c r="R26" i="15" s="1"/>
  <c r="AT177" i="10"/>
  <c r="Q26" i="15" s="1"/>
  <c r="AS177" i="10"/>
  <c r="P26" i="15" s="1"/>
  <c r="AR177" i="10"/>
  <c r="O26" i="15" s="1"/>
  <c r="AQ177" i="10"/>
  <c r="N26" i="15" s="1"/>
  <c r="D26"/>
  <c r="AU192" i="10"/>
  <c r="R41" i="15" s="1"/>
  <c r="AT192" i="10"/>
  <c r="Q41" i="15" s="1"/>
  <c r="AS192" i="10"/>
  <c r="P41" i="15" s="1"/>
  <c r="AR192" i="10"/>
  <c r="O41" i="15" s="1"/>
  <c r="AQ192" i="10"/>
  <c r="N41" i="15" s="1"/>
  <c r="D41"/>
  <c r="AU176" i="10"/>
  <c r="R25" i="15" s="1"/>
  <c r="AT176" i="10"/>
  <c r="Q25" i="15" s="1"/>
  <c r="AS176" i="10"/>
  <c r="P25" i="15" s="1"/>
  <c r="AR176" i="10"/>
  <c r="O25" i="15" s="1"/>
  <c r="AQ176" i="10"/>
  <c r="N25" i="15" s="1"/>
  <c r="D25"/>
  <c r="AU190" i="10"/>
  <c r="R39" i="15" s="1"/>
  <c r="AT190" i="10"/>
  <c r="Q39" i="15" s="1"/>
  <c r="AS190" i="10"/>
  <c r="P39" i="15" s="1"/>
  <c r="AR190" i="10"/>
  <c r="O39" i="15" s="1"/>
  <c r="AQ190" i="10"/>
  <c r="N39" i="15" s="1"/>
  <c r="D39"/>
  <c r="AU174" i="10"/>
  <c r="R23" i="15" s="1"/>
  <c r="AT174" i="10"/>
  <c r="Q23" i="15" s="1"/>
  <c r="AS174" i="10"/>
  <c r="P23" i="15" s="1"/>
  <c r="AR174" i="10"/>
  <c r="O23" i="15" s="1"/>
  <c r="AQ174" i="10"/>
  <c r="N23" i="15" s="1"/>
  <c r="D23"/>
  <c r="AU191" i="10"/>
  <c r="R40" i="15" s="1"/>
  <c r="AT191" i="10"/>
  <c r="Q40" i="15" s="1"/>
  <c r="AS191" i="10"/>
  <c r="P40" i="15" s="1"/>
  <c r="AR191" i="10"/>
  <c r="O40" i="15" s="1"/>
  <c r="AQ191" i="10"/>
  <c r="N40" i="15" s="1"/>
  <c r="D40"/>
  <c r="AU175" i="10"/>
  <c r="R24" i="15" s="1"/>
  <c r="AT175" i="10"/>
  <c r="Q24" i="15" s="1"/>
  <c r="AS175" i="10"/>
  <c r="P24" i="15" s="1"/>
  <c r="AR175" i="10"/>
  <c r="O24" i="15" s="1"/>
  <c r="AQ175" i="10"/>
  <c r="N24" i="15" s="1"/>
  <c r="D24"/>
  <c r="AU189" i="10"/>
  <c r="R38" i="15" s="1"/>
  <c r="AT189" i="10"/>
  <c r="Q38" i="15" s="1"/>
  <c r="AS189" i="10"/>
  <c r="P38" i="15" s="1"/>
  <c r="AR189" i="10"/>
  <c r="O38" i="15" s="1"/>
  <c r="AQ189" i="10"/>
  <c r="N38" i="15" s="1"/>
  <c r="D38"/>
  <c r="AU173" i="10"/>
  <c r="R22" i="15" s="1"/>
  <c r="AT173" i="10"/>
  <c r="Q22" i="15" s="1"/>
  <c r="AS173" i="10"/>
  <c r="P22" i="15" s="1"/>
  <c r="AR173" i="10"/>
  <c r="O22" i="15" s="1"/>
  <c r="AQ173" i="10"/>
  <c r="N22" i="15" s="1"/>
  <c r="D22"/>
  <c r="A133" i="21"/>
  <c r="R132"/>
  <c r="A53"/>
  <c r="R52"/>
  <c r="A133" i="20"/>
  <c r="R132"/>
  <c r="A53"/>
  <c r="R52"/>
  <c r="T130" i="21"/>
  <c r="T114"/>
  <c r="T98"/>
  <c r="T129"/>
  <c r="T113"/>
  <c r="T97"/>
  <c r="T128"/>
  <c r="T112"/>
  <c r="T96"/>
  <c r="T126"/>
  <c r="T110"/>
  <c r="T94"/>
  <c r="T127"/>
  <c r="T111"/>
  <c r="T95"/>
  <c r="T124"/>
  <c r="T108"/>
  <c r="T92"/>
  <c r="T125"/>
  <c r="T109"/>
  <c r="T93"/>
  <c r="T123"/>
  <c r="T107"/>
  <c r="T91"/>
  <c r="T122"/>
  <c r="T106"/>
  <c r="T90"/>
  <c r="T121"/>
  <c r="T105"/>
  <c r="T89"/>
  <c r="T120"/>
  <c r="T104"/>
  <c r="T88"/>
  <c r="T119"/>
  <c r="T103"/>
  <c r="T87"/>
  <c r="T118"/>
  <c r="T102"/>
  <c r="T86"/>
  <c r="T116"/>
  <c r="T100"/>
  <c r="T84"/>
  <c r="T117"/>
  <c r="T101"/>
  <c r="T85"/>
  <c r="T131"/>
  <c r="T115"/>
  <c r="T99"/>
  <c r="T83"/>
  <c r="T130" i="20"/>
  <c r="T114"/>
  <c r="T98"/>
  <c r="T129"/>
  <c r="T113"/>
  <c r="T97"/>
  <c r="T128"/>
  <c r="T112"/>
  <c r="T96"/>
  <c r="T126"/>
  <c r="T110"/>
  <c r="T94"/>
  <c r="T127"/>
  <c r="T111"/>
  <c r="T95"/>
  <c r="T124"/>
  <c r="T108"/>
  <c r="T92"/>
  <c r="T125"/>
  <c r="T109"/>
  <c r="T93"/>
  <c r="T123"/>
  <c r="T107"/>
  <c r="T91"/>
  <c r="T122"/>
  <c r="T106"/>
  <c r="T90"/>
  <c r="T121"/>
  <c r="T105"/>
  <c r="T89"/>
  <c r="T120"/>
  <c r="T104"/>
  <c r="T88"/>
  <c r="T119"/>
  <c r="T103"/>
  <c r="T87"/>
  <c r="T118"/>
  <c r="T102"/>
  <c r="T86"/>
  <c r="T116"/>
  <c r="T100"/>
  <c r="T84"/>
  <c r="T117"/>
  <c r="T101"/>
  <c r="T85"/>
  <c r="T131"/>
  <c r="T115"/>
  <c r="T99"/>
  <c r="T83"/>
  <c r="T132" i="21"/>
  <c r="U132"/>
  <c r="V132"/>
  <c r="W132"/>
  <c r="X132"/>
  <c r="T52"/>
  <c r="U52"/>
  <c r="V52"/>
  <c r="W52"/>
  <c r="X52"/>
  <c r="T132" i="20"/>
  <c r="U132"/>
  <c r="V132"/>
  <c r="W132"/>
  <c r="X132"/>
  <c r="T52"/>
  <c r="U52"/>
  <c r="V52"/>
  <c r="W52"/>
  <c r="X52"/>
  <c r="X46" i="21"/>
  <c r="W46"/>
  <c r="V46"/>
  <c r="U46"/>
  <c r="T46"/>
  <c r="T14"/>
  <c r="X44"/>
  <c r="W44"/>
  <c r="V44"/>
  <c r="U44"/>
  <c r="T44"/>
  <c r="T12"/>
  <c r="X42"/>
  <c r="W42"/>
  <c r="V42"/>
  <c r="U42"/>
  <c r="T42"/>
  <c r="T10"/>
  <c r="X40"/>
  <c r="W40"/>
  <c r="V40"/>
  <c r="U40"/>
  <c r="T40"/>
  <c r="T8"/>
  <c r="X38"/>
  <c r="W38"/>
  <c r="V38"/>
  <c r="U38"/>
  <c r="T38"/>
  <c r="T6"/>
  <c r="X36"/>
  <c r="W36"/>
  <c r="V36"/>
  <c r="U36"/>
  <c r="T36"/>
  <c r="T4"/>
  <c r="X35"/>
  <c r="W35"/>
  <c r="V35"/>
  <c r="U35"/>
  <c r="T35"/>
  <c r="T3"/>
  <c r="X48"/>
  <c r="W48"/>
  <c r="V48"/>
  <c r="U48"/>
  <c r="T48"/>
  <c r="T16"/>
  <c r="X37"/>
  <c r="W37"/>
  <c r="V37"/>
  <c r="U37"/>
  <c r="T37"/>
  <c r="T5"/>
  <c r="X41"/>
  <c r="W41"/>
  <c r="V41"/>
  <c r="U41"/>
  <c r="T41"/>
  <c r="T9"/>
  <c r="X43"/>
  <c r="W43"/>
  <c r="V43"/>
  <c r="U43"/>
  <c r="T43"/>
  <c r="T11"/>
  <c r="X45"/>
  <c r="W45"/>
  <c r="V45"/>
  <c r="U45"/>
  <c r="T45"/>
  <c r="T13"/>
  <c r="X47"/>
  <c r="W47"/>
  <c r="V47"/>
  <c r="U47"/>
  <c r="T47"/>
  <c r="T15"/>
  <c r="X50"/>
  <c r="W50"/>
  <c r="V50"/>
  <c r="U50"/>
  <c r="T50"/>
  <c r="T18"/>
  <c r="X49"/>
  <c r="W49"/>
  <c r="V49"/>
  <c r="U49"/>
  <c r="T49"/>
  <c r="T17"/>
  <c r="T178"/>
  <c r="T177"/>
  <c r="X39"/>
  <c r="W39"/>
  <c r="V39"/>
  <c r="U39"/>
  <c r="T39"/>
  <c r="T7"/>
  <c r="T176"/>
  <c r="T174"/>
  <c r="T175"/>
  <c r="T172"/>
  <c r="T173"/>
  <c r="T171"/>
  <c r="T170"/>
  <c r="T169"/>
  <c r="T168"/>
  <c r="T167"/>
  <c r="T166"/>
  <c r="T164"/>
  <c r="T165"/>
  <c r="T163"/>
  <c r="X46" i="20"/>
  <c r="W46"/>
  <c r="V46"/>
  <c r="U46"/>
  <c r="T46"/>
  <c r="T14"/>
  <c r="X44"/>
  <c r="W44"/>
  <c r="V44"/>
  <c r="U44"/>
  <c r="T44"/>
  <c r="T12"/>
  <c r="X42"/>
  <c r="W42"/>
  <c r="V42"/>
  <c r="U42"/>
  <c r="T42"/>
  <c r="T10"/>
  <c r="X40"/>
  <c r="W40"/>
  <c r="V40"/>
  <c r="U40"/>
  <c r="T40"/>
  <c r="T8"/>
  <c r="X38"/>
  <c r="W38"/>
  <c r="V38"/>
  <c r="U38"/>
  <c r="T38"/>
  <c r="T6"/>
  <c r="X36"/>
  <c r="W36"/>
  <c r="V36"/>
  <c r="U36"/>
  <c r="T36"/>
  <c r="T4"/>
  <c r="X35"/>
  <c r="W35"/>
  <c r="V35"/>
  <c r="U35"/>
  <c r="T35"/>
  <c r="T3"/>
  <c r="X48"/>
  <c r="W48"/>
  <c r="V48"/>
  <c r="U48"/>
  <c r="T48"/>
  <c r="T16"/>
  <c r="X37"/>
  <c r="W37"/>
  <c r="V37"/>
  <c r="U37"/>
  <c r="T37"/>
  <c r="T5"/>
  <c r="X41"/>
  <c r="W41"/>
  <c r="V41"/>
  <c r="U41"/>
  <c r="T41"/>
  <c r="T9"/>
  <c r="X43"/>
  <c r="W43"/>
  <c r="V43"/>
  <c r="U43"/>
  <c r="T43"/>
  <c r="T11"/>
  <c r="X45"/>
  <c r="W45"/>
  <c r="V45"/>
  <c r="U45"/>
  <c r="T45"/>
  <c r="T13"/>
  <c r="X47"/>
  <c r="W47"/>
  <c r="V47"/>
  <c r="U47"/>
  <c r="T47"/>
  <c r="T15"/>
  <c r="X50"/>
  <c r="W50"/>
  <c r="V50"/>
  <c r="U50"/>
  <c r="T50"/>
  <c r="T18"/>
  <c r="X49"/>
  <c r="W49"/>
  <c r="V49"/>
  <c r="U49"/>
  <c r="T49"/>
  <c r="T17"/>
  <c r="T178"/>
  <c r="T177"/>
  <c r="X39"/>
  <c r="W39"/>
  <c r="V39"/>
  <c r="U39"/>
  <c r="T39"/>
  <c r="T7"/>
  <c r="T176"/>
  <c r="T174"/>
  <c r="T175"/>
  <c r="T172"/>
  <c r="T173"/>
  <c r="T171"/>
  <c r="T170"/>
  <c r="T169"/>
  <c r="T168"/>
  <c r="T167"/>
  <c r="T166"/>
  <c r="T164"/>
  <c r="T165"/>
  <c r="T163"/>
  <c r="E163" l="1"/>
  <c r="E165"/>
  <c r="E164"/>
  <c r="E166"/>
  <c r="E167"/>
  <c r="E168"/>
  <c r="E169"/>
  <c r="E170"/>
  <c r="E171"/>
  <c r="E173"/>
  <c r="E172"/>
  <c r="E175"/>
  <c r="E174"/>
  <c r="E176"/>
  <c r="E7"/>
  <c r="E39"/>
  <c r="D39"/>
  <c r="G39"/>
  <c r="F39"/>
  <c r="H39"/>
  <c r="E177"/>
  <c r="E178"/>
  <c r="E17"/>
  <c r="E49"/>
  <c r="D49"/>
  <c r="G49"/>
  <c r="F49"/>
  <c r="H49"/>
  <c r="E18"/>
  <c r="E50"/>
  <c r="D50"/>
  <c r="G50"/>
  <c r="F50"/>
  <c r="H50"/>
  <c r="E15"/>
  <c r="E47"/>
  <c r="D47"/>
  <c r="G47"/>
  <c r="F47"/>
  <c r="H47"/>
  <c r="E13"/>
  <c r="E45"/>
  <c r="D45"/>
  <c r="G45"/>
  <c r="F45"/>
  <c r="H45"/>
  <c r="E11"/>
  <c r="E43"/>
  <c r="D43"/>
  <c r="G43"/>
  <c r="F43"/>
  <c r="H43"/>
  <c r="E9"/>
  <c r="E41"/>
  <c r="D41"/>
  <c r="G41"/>
  <c r="F41"/>
  <c r="H41"/>
  <c r="E5"/>
  <c r="E37"/>
  <c r="D37"/>
  <c r="G37"/>
  <c r="F37"/>
  <c r="H37"/>
  <c r="E16"/>
  <c r="E48"/>
  <c r="D48"/>
  <c r="G48"/>
  <c r="F48"/>
  <c r="H48"/>
  <c r="E3"/>
  <c r="E35"/>
  <c r="D35"/>
  <c r="G35"/>
  <c r="F35"/>
  <c r="H35"/>
  <c r="E4"/>
  <c r="E36"/>
  <c r="D36"/>
  <c r="G36"/>
  <c r="F36"/>
  <c r="H36"/>
  <c r="E6"/>
  <c r="E38"/>
  <c r="D38"/>
  <c r="G38"/>
  <c r="F38"/>
  <c r="H38"/>
  <c r="E8"/>
  <c r="E40"/>
  <c r="D40"/>
  <c r="G40"/>
  <c r="F40"/>
  <c r="H40"/>
  <c r="E10"/>
  <c r="E42"/>
  <c r="D42"/>
  <c r="G42"/>
  <c r="F42"/>
  <c r="H42"/>
  <c r="E12"/>
  <c r="E44"/>
  <c r="D44"/>
  <c r="G44"/>
  <c r="F44"/>
  <c r="H44"/>
  <c r="E14"/>
  <c r="E46"/>
  <c r="D46"/>
  <c r="G46"/>
  <c r="F46"/>
  <c r="H46"/>
  <c r="E163" i="21"/>
  <c r="E165"/>
  <c r="E164"/>
  <c r="E166"/>
  <c r="E167"/>
  <c r="E168"/>
  <c r="E169"/>
  <c r="E170"/>
  <c r="E171"/>
  <c r="E173"/>
  <c r="E172"/>
  <c r="E175"/>
  <c r="E174"/>
  <c r="E176"/>
  <c r="E7"/>
  <c r="E39"/>
  <c r="D39"/>
  <c r="G39"/>
  <c r="F39"/>
  <c r="H39"/>
  <c r="E177"/>
  <c r="E178"/>
  <c r="E17"/>
  <c r="E49"/>
  <c r="D49"/>
  <c r="G49"/>
  <c r="F49"/>
  <c r="H49"/>
  <c r="E18"/>
  <c r="E50"/>
  <c r="D50"/>
  <c r="G50"/>
  <c r="F50"/>
  <c r="H50"/>
  <c r="E15"/>
  <c r="E47"/>
  <c r="D47"/>
  <c r="G47"/>
  <c r="F47"/>
  <c r="H47"/>
  <c r="E13"/>
  <c r="E45"/>
  <c r="D45"/>
  <c r="G45"/>
  <c r="F45"/>
  <c r="H45"/>
  <c r="E11"/>
  <c r="E43"/>
  <c r="D43"/>
  <c r="G43"/>
  <c r="F43"/>
  <c r="H43"/>
  <c r="E9"/>
  <c r="E41"/>
  <c r="D41"/>
  <c r="G41"/>
  <c r="F41"/>
  <c r="H41"/>
  <c r="E5"/>
  <c r="E37"/>
  <c r="D37"/>
  <c r="G37"/>
  <c r="F37"/>
  <c r="H37"/>
  <c r="E16"/>
  <c r="E48"/>
  <c r="D48"/>
  <c r="G48"/>
  <c r="F48"/>
  <c r="H48"/>
  <c r="E3"/>
  <c r="E35"/>
  <c r="D35"/>
  <c r="G35"/>
  <c r="F35"/>
  <c r="H35"/>
  <c r="E4"/>
  <c r="E36"/>
  <c r="D36"/>
  <c r="G36"/>
  <c r="F36"/>
  <c r="H36"/>
  <c r="E6"/>
  <c r="E38"/>
  <c r="D38"/>
  <c r="G38"/>
  <c r="F38"/>
  <c r="H38"/>
  <c r="E8"/>
  <c r="E40"/>
  <c r="D40"/>
  <c r="G40"/>
  <c r="F40"/>
  <c r="H40"/>
  <c r="E10"/>
  <c r="E42"/>
  <c r="D42"/>
  <c r="G42"/>
  <c r="F42"/>
  <c r="H42"/>
  <c r="E12"/>
  <c r="E44"/>
  <c r="D44"/>
  <c r="G44"/>
  <c r="F44"/>
  <c r="H44"/>
  <c r="E14"/>
  <c r="E46"/>
  <c r="D46"/>
  <c r="G46"/>
  <c r="F46"/>
  <c r="H46"/>
  <c r="H52" i="20"/>
  <c r="F52"/>
  <c r="G52"/>
  <c r="D52"/>
  <c r="E52"/>
  <c r="H132"/>
  <c r="F132"/>
  <c r="G132"/>
  <c r="D132"/>
  <c r="E132"/>
  <c r="H52" i="21"/>
  <c r="F52"/>
  <c r="G52"/>
  <c r="D52"/>
  <c r="E52"/>
  <c r="H132"/>
  <c r="F132"/>
  <c r="G132"/>
  <c r="D132"/>
  <c r="E132"/>
  <c r="E83" i="20"/>
  <c r="E99"/>
  <c r="E115"/>
  <c r="E131"/>
  <c r="E85"/>
  <c r="E101"/>
  <c r="E117"/>
  <c r="E84"/>
  <c r="E100"/>
  <c r="E116"/>
  <c r="E86"/>
  <c r="E102"/>
  <c r="E118"/>
  <c r="E87"/>
  <c r="E103"/>
  <c r="E119"/>
  <c r="E88"/>
  <c r="E104"/>
  <c r="E120"/>
  <c r="E89"/>
  <c r="E105"/>
  <c r="E121"/>
  <c r="E90"/>
  <c r="E106"/>
  <c r="E122"/>
  <c r="E91"/>
  <c r="E107"/>
  <c r="E123"/>
  <c r="E93"/>
  <c r="E109"/>
  <c r="E125"/>
  <c r="E92"/>
  <c r="E108"/>
  <c r="E124"/>
  <c r="E95"/>
  <c r="E111"/>
  <c r="E127"/>
  <c r="E94"/>
  <c r="E110"/>
  <c r="E126"/>
  <c r="E96"/>
  <c r="E112"/>
  <c r="E128"/>
  <c r="E97"/>
  <c r="E113"/>
  <c r="E129"/>
  <c r="E98"/>
  <c r="E114"/>
  <c r="E130"/>
  <c r="E83" i="21"/>
  <c r="E99"/>
  <c r="E115"/>
  <c r="E131"/>
  <c r="E85"/>
  <c r="E101"/>
  <c r="E117"/>
  <c r="E84"/>
  <c r="E100"/>
  <c r="E116"/>
  <c r="E86"/>
  <c r="E102"/>
  <c r="E118"/>
  <c r="E87"/>
  <c r="E103"/>
  <c r="E119"/>
  <c r="E88"/>
  <c r="E104"/>
  <c r="E120"/>
  <c r="E89"/>
  <c r="E105"/>
  <c r="E121"/>
  <c r="E90"/>
  <c r="E106"/>
  <c r="E122"/>
  <c r="E91"/>
  <c r="E107"/>
  <c r="E123"/>
  <c r="E93"/>
  <c r="E109"/>
  <c r="E125"/>
  <c r="E92"/>
  <c r="E108"/>
  <c r="E124"/>
  <c r="E95"/>
  <c r="E111"/>
  <c r="E127"/>
  <c r="E94"/>
  <c r="E110"/>
  <c r="E126"/>
  <c r="E96"/>
  <c r="E112"/>
  <c r="E128"/>
  <c r="E97"/>
  <c r="E113"/>
  <c r="E129"/>
  <c r="E98"/>
  <c r="E114"/>
  <c r="E130"/>
  <c r="A54" i="20"/>
  <c r="R53"/>
  <c r="A134"/>
  <c r="R133"/>
  <c r="A54" i="21"/>
  <c r="R53"/>
  <c r="A134"/>
  <c r="R133"/>
  <c r="T53" i="20"/>
  <c r="U53"/>
  <c r="V53"/>
  <c r="W53"/>
  <c r="X53"/>
  <c r="T133"/>
  <c r="U133"/>
  <c r="V133"/>
  <c r="W133"/>
  <c r="X133"/>
  <c r="T53" i="21"/>
  <c r="U53"/>
  <c r="V53"/>
  <c r="W53"/>
  <c r="X53"/>
  <c r="T133"/>
  <c r="U133"/>
  <c r="V133"/>
  <c r="W133"/>
  <c r="X133"/>
  <c r="H133" l="1"/>
  <c r="F133"/>
  <c r="G133"/>
  <c r="D133"/>
  <c r="E133"/>
  <c r="H53"/>
  <c r="F53"/>
  <c r="G53"/>
  <c r="D53"/>
  <c r="E53"/>
  <c r="H133" i="20"/>
  <c r="F133"/>
  <c r="G133"/>
  <c r="D133"/>
  <c r="E133"/>
  <c r="H53"/>
  <c r="F53"/>
  <c r="G53"/>
  <c r="D53"/>
  <c r="E53"/>
  <c r="A135" i="21"/>
  <c r="R134"/>
  <c r="A55"/>
  <c r="R54"/>
  <c r="A135" i="20"/>
  <c r="R134"/>
  <c r="A55"/>
  <c r="R54"/>
  <c r="T134" i="21"/>
  <c r="U134"/>
  <c r="V134"/>
  <c r="W134"/>
  <c r="X134"/>
  <c r="T54"/>
  <c r="U54"/>
  <c r="V54"/>
  <c r="W54"/>
  <c r="X54"/>
  <c r="T134" i="20"/>
  <c r="U134"/>
  <c r="V134"/>
  <c r="W134"/>
  <c r="X134"/>
  <c r="T54"/>
  <c r="U54"/>
  <c r="V54"/>
  <c r="W54"/>
  <c r="X54"/>
  <c r="H54" l="1"/>
  <c r="F54"/>
  <c r="G54"/>
  <c r="D54"/>
  <c r="E54"/>
  <c r="H134"/>
  <c r="F134"/>
  <c r="G134"/>
  <c r="D134"/>
  <c r="E134"/>
  <c r="H54" i="21"/>
  <c r="F54"/>
  <c r="G54"/>
  <c r="D54"/>
  <c r="E54"/>
  <c r="H134"/>
  <c r="F134"/>
  <c r="G134"/>
  <c r="D134"/>
  <c r="E134"/>
  <c r="A56" i="20"/>
  <c r="R55"/>
  <c r="A136"/>
  <c r="R135"/>
  <c r="A56" i="21"/>
  <c r="R55"/>
  <c r="A136"/>
  <c r="R135"/>
  <c r="T55" i="20"/>
  <c r="U55"/>
  <c r="V55"/>
  <c r="W55"/>
  <c r="X55"/>
  <c r="T135"/>
  <c r="U135"/>
  <c r="V135"/>
  <c r="W135"/>
  <c r="X135"/>
  <c r="T55" i="21"/>
  <c r="U55"/>
  <c r="V55"/>
  <c r="W55"/>
  <c r="X55"/>
  <c r="T135"/>
  <c r="U135"/>
  <c r="V135"/>
  <c r="W135"/>
  <c r="X135"/>
  <c r="H135" l="1"/>
  <c r="F135"/>
  <c r="G135"/>
  <c r="D135"/>
  <c r="E135"/>
  <c r="H55"/>
  <c r="F55"/>
  <c r="G55"/>
  <c r="D55"/>
  <c r="E55"/>
  <c r="H135" i="20"/>
  <c r="F135"/>
  <c r="G135"/>
  <c r="D135"/>
  <c r="E135"/>
  <c r="H55"/>
  <c r="F55"/>
  <c r="G55"/>
  <c r="D55"/>
  <c r="E55"/>
  <c r="A137" i="21"/>
  <c r="R136"/>
  <c r="A57"/>
  <c r="R56"/>
  <c r="A137" i="20"/>
  <c r="R136"/>
  <c r="A57"/>
  <c r="R56"/>
  <c r="T136" i="21"/>
  <c r="U136"/>
  <c r="V136"/>
  <c r="W136"/>
  <c r="X136"/>
  <c r="T56"/>
  <c r="U56"/>
  <c r="V56"/>
  <c r="W56"/>
  <c r="X56"/>
  <c r="T136" i="20"/>
  <c r="U136"/>
  <c r="V136"/>
  <c r="W136"/>
  <c r="X136"/>
  <c r="T56"/>
  <c r="U56"/>
  <c r="V56"/>
  <c r="W56"/>
  <c r="X56"/>
  <c r="H56" l="1"/>
  <c r="F56"/>
  <c r="G56"/>
  <c r="D56"/>
  <c r="E56"/>
  <c r="H136"/>
  <c r="F136"/>
  <c r="G136"/>
  <c r="D136"/>
  <c r="E136"/>
  <c r="H56" i="21"/>
  <c r="F56"/>
  <c r="G56"/>
  <c r="D56"/>
  <c r="E56"/>
  <c r="H136"/>
  <c r="F136"/>
  <c r="G136"/>
  <c r="D136"/>
  <c r="E136"/>
  <c r="A58" i="20"/>
  <c r="R57"/>
  <c r="A138"/>
  <c r="R137"/>
  <c r="A58" i="21"/>
  <c r="R57"/>
  <c r="A138"/>
  <c r="R137"/>
  <c r="T57" i="20"/>
  <c r="U57"/>
  <c r="V57"/>
  <c r="W57"/>
  <c r="X57"/>
  <c r="T137"/>
  <c r="U137"/>
  <c r="V137"/>
  <c r="W137"/>
  <c r="X137"/>
  <c r="T57" i="21"/>
  <c r="U57"/>
  <c r="V57"/>
  <c r="W57"/>
  <c r="X57"/>
  <c r="T137"/>
  <c r="U137"/>
  <c r="V137"/>
  <c r="W137"/>
  <c r="X137"/>
  <c r="H137" l="1"/>
  <c r="F137"/>
  <c r="G137"/>
  <c r="D137"/>
  <c r="E137"/>
  <c r="H57"/>
  <c r="F57"/>
  <c r="G57"/>
  <c r="D57"/>
  <c r="E57"/>
  <c r="H137" i="20"/>
  <c r="F137"/>
  <c r="G137"/>
  <c r="D137"/>
  <c r="E137"/>
  <c r="H57"/>
  <c r="F57"/>
  <c r="G57"/>
  <c r="D57"/>
  <c r="E57"/>
  <c r="A139" i="21"/>
  <c r="R138"/>
  <c r="A59"/>
  <c r="R58"/>
  <c r="A139" i="20"/>
  <c r="R138"/>
  <c r="A59"/>
  <c r="R58"/>
  <c r="T138" i="21"/>
  <c r="U138"/>
  <c r="V138"/>
  <c r="W138"/>
  <c r="X138"/>
  <c r="T58"/>
  <c r="U58"/>
  <c r="V58"/>
  <c r="W58"/>
  <c r="X58"/>
  <c r="T138" i="20"/>
  <c r="U138"/>
  <c r="V138"/>
  <c r="W138"/>
  <c r="X138"/>
  <c r="T58"/>
  <c r="U58"/>
  <c r="V58"/>
  <c r="W58"/>
  <c r="X58"/>
  <c r="H58" l="1"/>
  <c r="F58"/>
  <c r="G58"/>
  <c r="D58"/>
  <c r="E58"/>
  <c r="H138"/>
  <c r="F138"/>
  <c r="G138"/>
  <c r="D138"/>
  <c r="E138"/>
  <c r="H58" i="21"/>
  <c r="F58"/>
  <c r="G58"/>
  <c r="D58"/>
  <c r="E58"/>
  <c r="H138"/>
  <c r="F138"/>
  <c r="G138"/>
  <c r="D138"/>
  <c r="E138"/>
  <c r="A60" i="20"/>
  <c r="R59"/>
  <c r="A140"/>
  <c r="R139"/>
  <c r="A60" i="21"/>
  <c r="R59"/>
  <c r="A140"/>
  <c r="R139"/>
  <c r="T59" i="20"/>
  <c r="U59"/>
  <c r="V59"/>
  <c r="W59"/>
  <c r="X59"/>
  <c r="T139"/>
  <c r="U139"/>
  <c r="V139"/>
  <c r="W139"/>
  <c r="X139"/>
  <c r="T59" i="21"/>
  <c r="U59"/>
  <c r="V59"/>
  <c r="W59"/>
  <c r="X59"/>
  <c r="T139"/>
  <c r="U139"/>
  <c r="V139"/>
  <c r="W139"/>
  <c r="X139"/>
  <c r="H139" l="1"/>
  <c r="F139"/>
  <c r="G139"/>
  <c r="D139"/>
  <c r="E139"/>
  <c r="H59"/>
  <c r="F59"/>
  <c r="G59"/>
  <c r="D59"/>
  <c r="E59"/>
  <c r="H139" i="20"/>
  <c r="F139"/>
  <c r="G139"/>
  <c r="D139"/>
  <c r="E139"/>
  <c r="H59"/>
  <c r="F59"/>
  <c r="G59"/>
  <c r="D59"/>
  <c r="E59"/>
  <c r="A141" i="21"/>
  <c r="R140"/>
  <c r="A61"/>
  <c r="R60"/>
  <c r="A141" i="20"/>
  <c r="R140"/>
  <c r="A61"/>
  <c r="R60"/>
  <c r="T140" i="21"/>
  <c r="U140"/>
  <c r="V140"/>
  <c r="W140"/>
  <c r="X140"/>
  <c r="T60"/>
  <c r="U60"/>
  <c r="V60"/>
  <c r="W60"/>
  <c r="X60"/>
  <c r="T140" i="20"/>
  <c r="U140"/>
  <c r="V140"/>
  <c r="W140"/>
  <c r="X140"/>
  <c r="T60"/>
  <c r="U60"/>
  <c r="V60"/>
  <c r="W60"/>
  <c r="X60"/>
  <c r="H60" l="1"/>
  <c r="F60"/>
  <c r="G60"/>
  <c r="D60"/>
  <c r="E60"/>
  <c r="H140"/>
  <c r="F140"/>
  <c r="G140"/>
  <c r="D140"/>
  <c r="E140"/>
  <c r="H60" i="21"/>
  <c r="F60"/>
  <c r="G60"/>
  <c r="D60"/>
  <c r="E60"/>
  <c r="H140"/>
  <c r="F140"/>
  <c r="G140"/>
  <c r="D140"/>
  <c r="E140"/>
  <c r="A62" i="20"/>
  <c r="R61"/>
  <c r="A142"/>
  <c r="R141"/>
  <c r="A62" i="21"/>
  <c r="R61"/>
  <c r="A142"/>
  <c r="R141"/>
  <c r="T61" i="20"/>
  <c r="U61"/>
  <c r="V61"/>
  <c r="W61"/>
  <c r="X61"/>
  <c r="T141"/>
  <c r="U141"/>
  <c r="V141"/>
  <c r="W141"/>
  <c r="X141"/>
  <c r="T61" i="21"/>
  <c r="U61"/>
  <c r="V61"/>
  <c r="W61"/>
  <c r="X61"/>
  <c r="T141"/>
  <c r="U141"/>
  <c r="V141"/>
  <c r="W141"/>
  <c r="X141"/>
  <c r="H141" l="1"/>
  <c r="F141"/>
  <c r="G141"/>
  <c r="D141"/>
  <c r="E141"/>
  <c r="H61"/>
  <c r="F61"/>
  <c r="G61"/>
  <c r="D61"/>
  <c r="E61"/>
  <c r="H141" i="20"/>
  <c r="F141"/>
  <c r="G141"/>
  <c r="D141"/>
  <c r="E141"/>
  <c r="H61"/>
  <c r="F61"/>
  <c r="G61"/>
  <c r="D61"/>
  <c r="E61"/>
  <c r="A143" i="21"/>
  <c r="R142"/>
  <c r="A63"/>
  <c r="R62"/>
  <c r="A143" i="20"/>
  <c r="R142"/>
  <c r="A63"/>
  <c r="R62"/>
  <c r="T142" i="21"/>
  <c r="U142"/>
  <c r="V142"/>
  <c r="W142"/>
  <c r="X142"/>
  <c r="T62"/>
  <c r="U62"/>
  <c r="V62"/>
  <c r="W62"/>
  <c r="X62"/>
  <c r="T142" i="20"/>
  <c r="U142"/>
  <c r="V142"/>
  <c r="W142"/>
  <c r="X142"/>
  <c r="T62"/>
  <c r="U62"/>
  <c r="V62"/>
  <c r="W62"/>
  <c r="X62"/>
  <c r="H62" l="1"/>
  <c r="F62"/>
  <c r="G62"/>
  <c r="D62"/>
  <c r="E62"/>
  <c r="H142"/>
  <c r="F142"/>
  <c r="G142"/>
  <c r="D142"/>
  <c r="E142"/>
  <c r="H62" i="21"/>
  <c r="F62"/>
  <c r="G62"/>
  <c r="D62"/>
  <c r="E62"/>
  <c r="H142"/>
  <c r="F142"/>
  <c r="G142"/>
  <c r="D142"/>
  <c r="E142"/>
  <c r="A64" i="20"/>
  <c r="R63"/>
  <c r="A144"/>
  <c r="R143"/>
  <c r="A64" i="21"/>
  <c r="R63"/>
  <c r="A144"/>
  <c r="R143"/>
  <c r="T63" i="20"/>
  <c r="U63"/>
  <c r="V63"/>
  <c r="W63"/>
  <c r="X63"/>
  <c r="T143"/>
  <c r="U143"/>
  <c r="V143"/>
  <c r="W143"/>
  <c r="X143"/>
  <c r="T63" i="21"/>
  <c r="U63"/>
  <c r="V63"/>
  <c r="W63"/>
  <c r="X63"/>
  <c r="T143"/>
  <c r="U143"/>
  <c r="V143"/>
  <c r="W143"/>
  <c r="X143"/>
  <c r="H143" l="1"/>
  <c r="F143"/>
  <c r="G143"/>
  <c r="D143"/>
  <c r="E143"/>
  <c r="H63"/>
  <c r="F63"/>
  <c r="G63"/>
  <c r="D63"/>
  <c r="E63"/>
  <c r="H143" i="20"/>
  <c r="F143"/>
  <c r="G143"/>
  <c r="D143"/>
  <c r="E143"/>
  <c r="H63"/>
  <c r="F63"/>
  <c r="G63"/>
  <c r="D63"/>
  <c r="E63"/>
  <c r="A145" i="21"/>
  <c r="R144"/>
  <c r="A65"/>
  <c r="R64"/>
  <c r="A145" i="20"/>
  <c r="R144"/>
  <c r="A65"/>
  <c r="R64"/>
  <c r="T144" i="21"/>
  <c r="U144"/>
  <c r="V144"/>
  <c r="W144"/>
  <c r="X144"/>
  <c r="T64"/>
  <c r="U64"/>
  <c r="V64"/>
  <c r="W64"/>
  <c r="X64"/>
  <c r="T144" i="20"/>
  <c r="U144"/>
  <c r="V144"/>
  <c r="W144"/>
  <c r="X144"/>
  <c r="T64"/>
  <c r="U64"/>
  <c r="V64"/>
  <c r="W64"/>
  <c r="X64"/>
  <c r="H64" l="1"/>
  <c r="F64"/>
  <c r="G64"/>
  <c r="D64"/>
  <c r="E64"/>
  <c r="H144"/>
  <c r="F144"/>
  <c r="G144"/>
  <c r="D144"/>
  <c r="E144"/>
  <c r="H64" i="21"/>
  <c r="F64"/>
  <c r="G64"/>
  <c r="D64"/>
  <c r="E64"/>
  <c r="H144"/>
  <c r="F144"/>
  <c r="G144"/>
  <c r="D144"/>
  <c r="E144"/>
  <c r="A66" i="20"/>
  <c r="R65"/>
  <c r="A146"/>
  <c r="R145"/>
  <c r="A66" i="21"/>
  <c r="R65"/>
  <c r="A146"/>
  <c r="R145"/>
  <c r="T65" i="20"/>
  <c r="U65"/>
  <c r="V65"/>
  <c r="W65"/>
  <c r="X65"/>
  <c r="T145"/>
  <c r="U145"/>
  <c r="V145"/>
  <c r="W145"/>
  <c r="X145"/>
  <c r="T65" i="21"/>
  <c r="U65"/>
  <c r="V65"/>
  <c r="W65"/>
  <c r="X65"/>
  <c r="T145"/>
  <c r="U145"/>
  <c r="V145"/>
  <c r="W145"/>
  <c r="X145"/>
  <c r="H145" l="1"/>
  <c r="F145"/>
  <c r="G145"/>
  <c r="D145"/>
  <c r="E145"/>
  <c r="H65"/>
  <c r="F65"/>
  <c r="G65"/>
  <c r="D65"/>
  <c r="E65"/>
  <c r="H145" i="20"/>
  <c r="F145"/>
  <c r="G145"/>
  <c r="D145"/>
  <c r="E145"/>
  <c r="H65"/>
  <c r="F65"/>
  <c r="G65"/>
  <c r="D65"/>
  <c r="E65"/>
  <c r="A147" i="21"/>
  <c r="R146"/>
  <c r="A67"/>
  <c r="R66"/>
  <c r="A147" i="20"/>
  <c r="R146"/>
  <c r="A67"/>
  <c r="R66"/>
  <c r="T146" i="21"/>
  <c r="U146"/>
  <c r="V146"/>
  <c r="W146"/>
  <c r="X146"/>
  <c r="T66"/>
  <c r="U66"/>
  <c r="V66"/>
  <c r="W66"/>
  <c r="X66"/>
  <c r="T146" i="20"/>
  <c r="U146"/>
  <c r="V146"/>
  <c r="W146"/>
  <c r="X146"/>
  <c r="T66"/>
  <c r="U66"/>
  <c r="V66"/>
  <c r="W66"/>
  <c r="X66"/>
  <c r="H66" l="1"/>
  <c r="F66"/>
  <c r="G66"/>
  <c r="D66"/>
  <c r="E66"/>
  <c r="H146"/>
  <c r="F146"/>
  <c r="G146"/>
  <c r="D146"/>
  <c r="E146"/>
  <c r="H66" i="21"/>
  <c r="F66"/>
  <c r="G66"/>
  <c r="D66"/>
  <c r="E66"/>
  <c r="H146"/>
  <c r="F146"/>
  <c r="G146"/>
  <c r="D146"/>
  <c r="E146"/>
  <c r="A68" i="20"/>
  <c r="R67"/>
  <c r="A148"/>
  <c r="R147"/>
  <c r="A68" i="21"/>
  <c r="R67"/>
  <c r="A148"/>
  <c r="R147"/>
  <c r="T67" i="20"/>
  <c r="U67"/>
  <c r="V67"/>
  <c r="W67"/>
  <c r="X67"/>
  <c r="T147"/>
  <c r="U147"/>
  <c r="V147"/>
  <c r="W147"/>
  <c r="X147"/>
  <c r="T67" i="21"/>
  <c r="U67"/>
  <c r="V67"/>
  <c r="W67"/>
  <c r="X67"/>
  <c r="T147"/>
  <c r="U147"/>
  <c r="V147"/>
  <c r="W147"/>
  <c r="X147"/>
  <c r="H147" l="1"/>
  <c r="F147"/>
  <c r="G147"/>
  <c r="D147"/>
  <c r="E147"/>
  <c r="H67"/>
  <c r="F67"/>
  <c r="G67"/>
  <c r="D67"/>
  <c r="E67"/>
  <c r="H147" i="20"/>
  <c r="F147"/>
  <c r="G147"/>
  <c r="D147"/>
  <c r="E147"/>
  <c r="H67"/>
  <c r="F67"/>
  <c r="G67"/>
  <c r="D67"/>
  <c r="E67"/>
  <c r="A149" i="21"/>
  <c r="R148"/>
  <c r="A69"/>
  <c r="R68"/>
  <c r="A149" i="20"/>
  <c r="R148"/>
  <c r="A69"/>
  <c r="R68"/>
  <c r="T148" i="21"/>
  <c r="U148"/>
  <c r="V148"/>
  <c r="W148"/>
  <c r="X148"/>
  <c r="T68"/>
  <c r="U68"/>
  <c r="V68"/>
  <c r="W68"/>
  <c r="X68"/>
  <c r="T148" i="20"/>
  <c r="U148"/>
  <c r="V148"/>
  <c r="W148"/>
  <c r="X148"/>
  <c r="T68"/>
  <c r="U68"/>
  <c r="V68"/>
  <c r="W68"/>
  <c r="X68"/>
  <c r="H68" l="1"/>
  <c r="F68"/>
  <c r="G68"/>
  <c r="D68"/>
  <c r="E68"/>
  <c r="H148"/>
  <c r="F148"/>
  <c r="G148"/>
  <c r="D148"/>
  <c r="E148"/>
  <c r="H68" i="21"/>
  <c r="F68"/>
  <c r="G68"/>
  <c r="D68"/>
  <c r="E68"/>
  <c r="H148"/>
  <c r="F148"/>
  <c r="G148"/>
  <c r="D148"/>
  <c r="E148"/>
  <c r="A70" i="20"/>
  <c r="R69"/>
  <c r="A150"/>
  <c r="R149"/>
  <c r="A70" i="21"/>
  <c r="R69"/>
  <c r="A150"/>
  <c r="R149"/>
  <c r="T69" i="20"/>
  <c r="U69"/>
  <c r="V69"/>
  <c r="W69"/>
  <c r="X69"/>
  <c r="T149"/>
  <c r="U149"/>
  <c r="V149"/>
  <c r="W149"/>
  <c r="X149"/>
  <c r="T69" i="21"/>
  <c r="U69"/>
  <c r="V69"/>
  <c r="W69"/>
  <c r="X69"/>
  <c r="T149"/>
  <c r="U149"/>
  <c r="V149"/>
  <c r="W149"/>
  <c r="X149"/>
  <c r="H149" l="1"/>
  <c r="F149"/>
  <c r="G149"/>
  <c r="D149"/>
  <c r="E149"/>
  <c r="H69"/>
  <c r="F69"/>
  <c r="G69"/>
  <c r="D69"/>
  <c r="E69"/>
  <c r="H149" i="20"/>
  <c r="F149"/>
  <c r="G149"/>
  <c r="D149"/>
  <c r="E149"/>
  <c r="H69"/>
  <c r="F69"/>
  <c r="G69"/>
  <c r="D69"/>
  <c r="E69"/>
  <c r="A151" i="21"/>
  <c r="R150"/>
  <c r="A71"/>
  <c r="R70"/>
  <c r="A151" i="20"/>
  <c r="R150"/>
  <c r="A71"/>
  <c r="R70"/>
  <c r="T150" i="21"/>
  <c r="U150"/>
  <c r="V150"/>
  <c r="W150"/>
  <c r="X150"/>
  <c r="T70"/>
  <c r="U70"/>
  <c r="V70"/>
  <c r="W70"/>
  <c r="X70"/>
  <c r="T150" i="20"/>
  <c r="U150"/>
  <c r="V150"/>
  <c r="W150"/>
  <c r="X150"/>
  <c r="T70"/>
  <c r="U70"/>
  <c r="V70"/>
  <c r="W70"/>
  <c r="X70"/>
  <c r="H70" l="1"/>
  <c r="F70"/>
  <c r="G70"/>
  <c r="D70"/>
  <c r="E70"/>
  <c r="H150"/>
  <c r="F150"/>
  <c r="G150"/>
  <c r="D150"/>
  <c r="E150"/>
  <c r="H70" i="21"/>
  <c r="F70"/>
  <c r="G70"/>
  <c r="D70"/>
  <c r="E70"/>
  <c r="H150"/>
  <c r="F150"/>
  <c r="G150"/>
  <c r="D150"/>
  <c r="E150"/>
  <c r="A72" i="20"/>
  <c r="R71"/>
  <c r="A152"/>
  <c r="R151"/>
  <c r="A72" i="21"/>
  <c r="R71"/>
  <c r="A152"/>
  <c r="R151"/>
  <c r="T71" i="20"/>
  <c r="U71"/>
  <c r="V71"/>
  <c r="W71"/>
  <c r="X71"/>
  <c r="T151"/>
  <c r="U151"/>
  <c r="V151"/>
  <c r="W151"/>
  <c r="X151"/>
  <c r="T71" i="21"/>
  <c r="U71"/>
  <c r="V71"/>
  <c r="W71"/>
  <c r="X71"/>
  <c r="T151"/>
  <c r="U151"/>
  <c r="V151"/>
  <c r="W151"/>
  <c r="X151"/>
  <c r="H151" l="1"/>
  <c r="F151"/>
  <c r="G151"/>
  <c r="D151"/>
  <c r="E151"/>
  <c r="H71"/>
  <c r="F71"/>
  <c r="G71"/>
  <c r="D71"/>
  <c r="E71"/>
  <c r="H151" i="20"/>
  <c r="F151"/>
  <c r="G151"/>
  <c r="D151"/>
  <c r="E151"/>
  <c r="H71"/>
  <c r="F71"/>
  <c r="G71"/>
  <c r="D71"/>
  <c r="E71"/>
  <c r="A153" i="21"/>
  <c r="R152"/>
  <c r="A73"/>
  <c r="R72"/>
  <c r="A153" i="20"/>
  <c r="R152"/>
  <c r="A73"/>
  <c r="R72"/>
  <c r="T152" i="21"/>
  <c r="U152"/>
  <c r="V152"/>
  <c r="W152"/>
  <c r="X152"/>
  <c r="T72"/>
  <c r="U72"/>
  <c r="V72"/>
  <c r="W72"/>
  <c r="X72"/>
  <c r="T152" i="20"/>
  <c r="U152"/>
  <c r="V152"/>
  <c r="W152"/>
  <c r="X152"/>
  <c r="T72"/>
  <c r="U72"/>
  <c r="V72"/>
  <c r="W72"/>
  <c r="X72"/>
  <c r="H72" l="1"/>
  <c r="F72"/>
  <c r="G72"/>
  <c r="D72"/>
  <c r="E72"/>
  <c r="H152"/>
  <c r="F152"/>
  <c r="G152"/>
  <c r="D152"/>
  <c r="E152"/>
  <c r="H72" i="21"/>
  <c r="F72"/>
  <c r="G72"/>
  <c r="D72"/>
  <c r="E72"/>
  <c r="H152"/>
  <c r="F152"/>
  <c r="G152"/>
  <c r="D152"/>
  <c r="E152"/>
  <c r="A74" i="20"/>
  <c r="R73"/>
  <c r="A154"/>
  <c r="R153"/>
  <c r="A74" i="21"/>
  <c r="R73"/>
  <c r="A154"/>
  <c r="R153"/>
  <c r="T73" i="20"/>
  <c r="U73"/>
  <c r="V73"/>
  <c r="W73"/>
  <c r="X73"/>
  <c r="T153"/>
  <c r="U153"/>
  <c r="V153"/>
  <c r="W153"/>
  <c r="X153"/>
  <c r="T73" i="21"/>
  <c r="U73"/>
  <c r="V73"/>
  <c r="W73"/>
  <c r="X73"/>
  <c r="T153"/>
  <c r="U153"/>
  <c r="V153"/>
  <c r="W153"/>
  <c r="X153"/>
  <c r="H153" l="1"/>
  <c r="F153"/>
  <c r="G153"/>
  <c r="D153"/>
  <c r="E153"/>
  <c r="H73"/>
  <c r="F73"/>
  <c r="G73"/>
  <c r="D73"/>
  <c r="E73"/>
  <c r="H153" i="20"/>
  <c r="F153"/>
  <c r="G153"/>
  <c r="D153"/>
  <c r="E153"/>
  <c r="H73"/>
  <c r="F73"/>
  <c r="G73"/>
  <c r="D73"/>
  <c r="E73"/>
  <c r="A155" i="21"/>
  <c r="R154"/>
  <c r="A75"/>
  <c r="R74"/>
  <c r="A155" i="20"/>
  <c r="R154"/>
  <c r="A75"/>
  <c r="R74"/>
  <c r="T154" i="21"/>
  <c r="U154"/>
  <c r="V154"/>
  <c r="W154"/>
  <c r="X154"/>
  <c r="T74"/>
  <c r="U74"/>
  <c r="V74"/>
  <c r="W74"/>
  <c r="X74"/>
  <c r="T154" i="20"/>
  <c r="U154"/>
  <c r="V154"/>
  <c r="W154"/>
  <c r="X154"/>
  <c r="T74"/>
  <c r="U74"/>
  <c r="V74"/>
  <c r="W74"/>
  <c r="X74"/>
  <c r="H74" l="1"/>
  <c r="F74"/>
  <c r="G74"/>
  <c r="D74"/>
  <c r="E74"/>
  <c r="H154"/>
  <c r="F154"/>
  <c r="G154"/>
  <c r="D154"/>
  <c r="E154"/>
  <c r="H74" i="21"/>
  <c r="F74"/>
  <c r="G74"/>
  <c r="D74"/>
  <c r="E74"/>
  <c r="H154"/>
  <c r="F154"/>
  <c r="G154"/>
  <c r="D154"/>
  <c r="E154"/>
  <c r="A76" i="20"/>
  <c r="R75"/>
  <c r="A156"/>
  <c r="R155"/>
  <c r="A76" i="21"/>
  <c r="R75"/>
  <c r="A156"/>
  <c r="R155"/>
  <c r="T75" i="20"/>
  <c r="U75"/>
  <c r="V75"/>
  <c r="W75"/>
  <c r="X75"/>
  <c r="T155"/>
  <c r="U155"/>
  <c r="V155"/>
  <c r="W155"/>
  <c r="X155"/>
  <c r="T75" i="21"/>
  <c r="U75"/>
  <c r="V75"/>
  <c r="W75"/>
  <c r="X75"/>
  <c r="T155"/>
  <c r="U155"/>
  <c r="V155"/>
  <c r="W155"/>
  <c r="X155"/>
  <c r="H155" l="1"/>
  <c r="F155"/>
  <c r="G155"/>
  <c r="D155"/>
  <c r="E155"/>
  <c r="H75"/>
  <c r="F75"/>
  <c r="G75"/>
  <c r="D75"/>
  <c r="E75"/>
  <c r="H155" i="20"/>
  <c r="F155"/>
  <c r="G155"/>
  <c r="D155"/>
  <c r="E155"/>
  <c r="H75"/>
  <c r="F75"/>
  <c r="G75"/>
  <c r="D75"/>
  <c r="E75"/>
  <c r="A157" i="21"/>
  <c r="R156"/>
  <c r="A77"/>
  <c r="R76"/>
  <c r="A157" i="20"/>
  <c r="R156"/>
  <c r="A77"/>
  <c r="R76"/>
  <c r="T156" i="21"/>
  <c r="U156"/>
  <c r="V156"/>
  <c r="W156"/>
  <c r="X156"/>
  <c r="T76"/>
  <c r="U76"/>
  <c r="V76"/>
  <c r="W76"/>
  <c r="X76"/>
  <c r="T156" i="20"/>
  <c r="U156"/>
  <c r="V156"/>
  <c r="W156"/>
  <c r="X156"/>
  <c r="T76"/>
  <c r="U76"/>
  <c r="V76"/>
  <c r="W76"/>
  <c r="X76"/>
  <c r="H76" l="1"/>
  <c r="F76"/>
  <c r="G76"/>
  <c r="D76"/>
  <c r="E76"/>
  <c r="H156"/>
  <c r="F156"/>
  <c r="G156"/>
  <c r="D156"/>
  <c r="E156"/>
  <c r="H76" i="21"/>
  <c r="F76"/>
  <c r="G76"/>
  <c r="D76"/>
  <c r="E76"/>
  <c r="H156"/>
  <c r="F156"/>
  <c r="G156"/>
  <c r="D156"/>
  <c r="E156"/>
  <c r="A78" i="20"/>
  <c r="R77"/>
  <c r="A158"/>
  <c r="R157"/>
  <c r="A78" i="21"/>
  <c r="R77"/>
  <c r="A158"/>
  <c r="R157"/>
  <c r="T77" i="20"/>
  <c r="U77"/>
  <c r="V77"/>
  <c r="W77"/>
  <c r="X77"/>
  <c r="T157"/>
  <c r="U157"/>
  <c r="V157"/>
  <c r="W157"/>
  <c r="X157"/>
  <c r="T77" i="21"/>
  <c r="U77"/>
  <c r="V77"/>
  <c r="W77"/>
  <c r="X77"/>
  <c r="T157"/>
  <c r="U157"/>
  <c r="V157"/>
  <c r="W157"/>
  <c r="X157"/>
  <c r="H157" l="1"/>
  <c r="F157"/>
  <c r="G157"/>
  <c r="D157"/>
  <c r="E157"/>
  <c r="H77"/>
  <c r="F77"/>
  <c r="G77"/>
  <c r="D77"/>
  <c r="E77"/>
  <c r="H157" i="20"/>
  <c r="F157"/>
  <c r="G157"/>
  <c r="D157"/>
  <c r="E157"/>
  <c r="H77"/>
  <c r="F77"/>
  <c r="G77"/>
  <c r="D77"/>
  <c r="E77"/>
  <c r="A159" i="21"/>
  <c r="R158"/>
  <c r="A79"/>
  <c r="R78"/>
  <c r="A159" i="20"/>
  <c r="R158"/>
  <c r="A79"/>
  <c r="R78"/>
  <c r="T158" i="21"/>
  <c r="U158"/>
  <c r="V158"/>
  <c r="W158"/>
  <c r="X158"/>
  <c r="T78"/>
  <c r="U78"/>
  <c r="V78"/>
  <c r="W78"/>
  <c r="X78"/>
  <c r="T158" i="20"/>
  <c r="U158"/>
  <c r="V158"/>
  <c r="W158"/>
  <c r="X158"/>
  <c r="T78"/>
  <c r="U78"/>
  <c r="V78"/>
  <c r="W78"/>
  <c r="X78"/>
  <c r="H78" l="1"/>
  <c r="F78"/>
  <c r="G78"/>
  <c r="D78"/>
  <c r="E78"/>
  <c r="H158"/>
  <c r="F158"/>
  <c r="G158"/>
  <c r="D158"/>
  <c r="E158"/>
  <c r="H78" i="21"/>
  <c r="F78"/>
  <c r="G78"/>
  <c r="D78"/>
  <c r="E78"/>
  <c r="H158"/>
  <c r="F158"/>
  <c r="G158"/>
  <c r="D158"/>
  <c r="E158"/>
  <c r="A80" i="20"/>
  <c r="R79"/>
  <c r="A160"/>
  <c r="R159"/>
  <c r="A80" i="21"/>
  <c r="R79"/>
  <c r="A160"/>
  <c r="R159"/>
  <c r="T79" i="20"/>
  <c r="U79"/>
  <c r="V79"/>
  <c r="W79"/>
  <c r="X79"/>
  <c r="T159"/>
  <c r="U159"/>
  <c r="V159"/>
  <c r="W159"/>
  <c r="X159"/>
  <c r="T79" i="21"/>
  <c r="U79"/>
  <c r="V79"/>
  <c r="W79"/>
  <c r="X79"/>
  <c r="T159"/>
  <c r="U159"/>
  <c r="V159"/>
  <c r="W159"/>
  <c r="X159"/>
  <c r="H159" l="1"/>
  <c r="F159"/>
  <c r="G159"/>
  <c r="D159"/>
  <c r="E159"/>
  <c r="H79"/>
  <c r="F79"/>
  <c r="G79"/>
  <c r="D79"/>
  <c r="E79"/>
  <c r="H159" i="20"/>
  <c r="F159"/>
  <c r="G159"/>
  <c r="D159"/>
  <c r="E159"/>
  <c r="H79"/>
  <c r="F79"/>
  <c r="G79"/>
  <c r="D79"/>
  <c r="E79"/>
  <c r="A161" i="21"/>
  <c r="R160"/>
  <c r="A81"/>
  <c r="R80"/>
  <c r="A161" i="20"/>
  <c r="R160"/>
  <c r="A81"/>
  <c r="R80"/>
  <c r="T160" i="21"/>
  <c r="U160"/>
  <c r="V160"/>
  <c r="W160"/>
  <c r="X160"/>
  <c r="T80"/>
  <c r="U80"/>
  <c r="V80"/>
  <c r="W80"/>
  <c r="X80"/>
  <c r="T160" i="20"/>
  <c r="U160"/>
  <c r="V160"/>
  <c r="W160"/>
  <c r="X160"/>
  <c r="T80"/>
  <c r="U80"/>
  <c r="V80"/>
  <c r="W80"/>
  <c r="X80"/>
  <c r="H80" l="1"/>
  <c r="F80"/>
  <c r="G80"/>
  <c r="D80"/>
  <c r="E80"/>
  <c r="H160"/>
  <c r="F160"/>
  <c r="G160"/>
  <c r="D160"/>
  <c r="E160"/>
  <c r="H80" i="21"/>
  <c r="F80"/>
  <c r="G80"/>
  <c r="D80"/>
  <c r="E80"/>
  <c r="H160"/>
  <c r="F160"/>
  <c r="G160"/>
  <c r="D160"/>
  <c r="E160"/>
  <c r="A82" i="20"/>
  <c r="R82" s="1"/>
  <c r="R81"/>
  <c r="A162"/>
  <c r="R162" s="1"/>
  <c r="R161"/>
  <c r="A82" i="21"/>
  <c r="R82" s="1"/>
  <c r="R81"/>
  <c r="A162"/>
  <c r="R162" s="1"/>
  <c r="R161"/>
  <c r="T82" i="20"/>
  <c r="U82"/>
  <c r="V82"/>
  <c r="W82"/>
  <c r="X82"/>
  <c r="T81"/>
  <c r="U81"/>
  <c r="V81"/>
  <c r="W81"/>
  <c r="X81"/>
  <c r="T162"/>
  <c r="U162"/>
  <c r="V162"/>
  <c r="W162"/>
  <c r="X162"/>
  <c r="T161"/>
  <c r="U161"/>
  <c r="V161"/>
  <c r="W161"/>
  <c r="X161"/>
  <c r="T82" i="21"/>
  <c r="U82"/>
  <c r="V82"/>
  <c r="W82"/>
  <c r="X82"/>
  <c r="T81"/>
  <c r="U81"/>
  <c r="V81"/>
  <c r="W81"/>
  <c r="X81"/>
  <c r="T162"/>
  <c r="U162"/>
  <c r="V162"/>
  <c r="W162"/>
  <c r="X162"/>
  <c r="T161"/>
  <c r="U161"/>
  <c r="V161"/>
  <c r="W161"/>
  <c r="X161"/>
  <c r="H161" l="1"/>
  <c r="F161"/>
  <c r="G161"/>
  <c r="D161"/>
  <c r="E161"/>
  <c r="H162"/>
  <c r="F162"/>
  <c r="G162"/>
  <c r="D162"/>
  <c r="E162"/>
  <c r="H81"/>
  <c r="F81"/>
  <c r="G81"/>
  <c r="D81"/>
  <c r="E81"/>
  <c r="H82"/>
  <c r="F82"/>
  <c r="G82"/>
  <c r="D82"/>
  <c r="E82"/>
  <c r="H161" i="20"/>
  <c r="F161"/>
  <c r="G161"/>
  <c r="D161"/>
  <c r="E161"/>
  <c r="H162"/>
  <c r="F162"/>
  <c r="G162"/>
  <c r="D162"/>
  <c r="E162"/>
  <c r="H81"/>
  <c r="F81"/>
  <c r="G81"/>
  <c r="D81"/>
  <c r="E81"/>
  <c r="H82"/>
  <c r="F82"/>
  <c r="G82"/>
  <c r="D82"/>
  <c r="E82"/>
</calcChain>
</file>

<file path=xl/sharedStrings.xml><?xml version="1.0" encoding="utf-8"?>
<sst xmlns="http://schemas.openxmlformats.org/spreadsheetml/2006/main" count="4456" uniqueCount="1213">
  <si>
    <t>Nonparticipants acquisition</t>
  </si>
  <si>
    <t>A8</t>
  </si>
  <si>
    <t>A15</t>
  </si>
  <si>
    <t>Description</t>
  </si>
  <si>
    <t>Sample n</t>
  </si>
  <si>
    <t>Est N</t>
  </si>
  <si>
    <t>Main</t>
  </si>
  <si>
    <t>Bought a similar used refrigerator somewhere else</t>
  </si>
  <si>
    <t>Bought New</t>
  </si>
  <si>
    <t>Not purchased or acquired a refrigerator at that time</t>
  </si>
  <si>
    <t>Bought or Fixed Similar</t>
  </si>
  <si>
    <t>Purchased a lower quality used refrigerator</t>
  </si>
  <si>
    <t>Bought Worse</t>
  </si>
  <si>
    <t>Purchased a new refrigerator</t>
  </si>
  <si>
    <t>Acquired None</t>
  </si>
  <si>
    <t>Fixed or repaired the old refrigerator</t>
  </si>
  <si>
    <t>Something else (Spec:______)</t>
  </si>
  <si>
    <t>Spare</t>
  </si>
  <si>
    <t>Don't Know</t>
  </si>
  <si>
    <t>Not used</t>
  </si>
  <si>
    <t>All</t>
  </si>
  <si>
    <t>Participants acquisition</t>
  </si>
  <si>
    <t xml:space="preserve"> A2B        A6L</t>
  </si>
  <si>
    <t>Refused</t>
  </si>
  <si>
    <t xml:space="preserve">Tables 3-15 and 3-19 provide survey results of people who would acquire a used refrigerator and </t>
  </si>
  <si>
    <t>what they would in the event the used refrigerator was made unavailable. These questions were asked</t>
  </si>
  <si>
    <t>of both participants and non-participants. DMQC was able to obtain the raw survey results of participants</t>
  </si>
  <si>
    <t>and non-participants for refrigerators, but not freezers. Non-participant data has been used to develop</t>
  </si>
  <si>
    <t>gross savings adjustments for refrigerators, while table 3-19 has been used for freezers. The gross</t>
  </si>
  <si>
    <t>savings adjustment is determined by creating a mix of two UES values:</t>
  </si>
  <si>
    <t>1) UES = Baseline UEC:  The would-be recipient never acquires an appliance</t>
  </si>
  <si>
    <t>2) UES = Baseline UEC - Code Minimum UEC: The would-be recipient acquires a minimally</t>
  </si>
  <si>
    <t>code compliant appliance</t>
  </si>
  <si>
    <t>Total</t>
  </si>
  <si>
    <t>Determination of Recycle/Remove vs. Recycle/Replace splits for refrigerators</t>
  </si>
  <si>
    <t>Table 3-15 from 0405 ARP Evaluation Report (includes participants and non-participants)</t>
  </si>
  <si>
    <t>Raw data provided to ERT team by ADM Associates</t>
  </si>
  <si>
    <t>Determination of Recycle/Remove vs. Recycle/Replace splits for freezers</t>
  </si>
  <si>
    <t>Table 3-19 from 0405 ARP Evaluation Report (includes participants and non-participants)</t>
  </si>
  <si>
    <t>Process for Calculating Refrigerator Split:</t>
  </si>
  <si>
    <t>1)</t>
  </si>
  <si>
    <t>Use non-participant survey data because non-participants are the "would-be" recipients</t>
  </si>
  <si>
    <t>affected by the interruption in the supply chain caused by the ARP</t>
  </si>
  <si>
    <t>2)</t>
  </si>
  <si>
    <t>3)</t>
  </si>
  <si>
    <t>Process for Calculating Freezer Split:</t>
  </si>
  <si>
    <t>Only participant + non-participant acquisition behavior available (Table 3-19)</t>
  </si>
  <si>
    <t>Raw survey data from non-participants not available.</t>
  </si>
  <si>
    <t>Raw MasControl/Miser Output</t>
  </si>
  <si>
    <t>Sorting Fields</t>
  </si>
  <si>
    <t>Filter Flags</t>
  </si>
  <si>
    <t>Impact Code Generation</t>
  </si>
  <si>
    <t>Lookup Data</t>
  </si>
  <si>
    <t xml:space="preserve">Exported At : 11:28:10 AM </t>
  </si>
  <si>
    <t xml:space="preserve"> Tue </t>
  </si>
  <si>
    <t>Mar 30 2010</t>
  </si>
  <si>
    <t>MISer Version 1. 10. 23</t>
  </si>
  <si>
    <t>DEER Version: DEER2008.3.2</t>
  </si>
  <si>
    <t>ImpactID</t>
  </si>
  <si>
    <t xml:space="preserve"> Energy Common Units 1 description</t>
  </si>
  <si>
    <t xml:space="preserve"> Number Energy Common Units 1</t>
  </si>
  <si>
    <t xml:space="preserve"> Demand : Whole Bldg Demand 2008 peak period (kW)</t>
  </si>
  <si>
    <t xml:space="preserve"> Demand : Direct End Use Demand 2008 peak period (kW)</t>
  </si>
  <si>
    <t xml:space="preserve"> Impact : Annual electricity use (kWh)</t>
  </si>
  <si>
    <t xml:space="preserve"> Impact : Annual electricity use - direct end use (kWh)</t>
  </si>
  <si>
    <t xml:space="preserve"> Impact : Annual gas use (therm)</t>
  </si>
  <si>
    <t xml:space="preserve"> Impact : Annual gas use - direct end use (therm)</t>
  </si>
  <si>
    <t>System Type</t>
  </si>
  <si>
    <t>No Whole Building Electric Inteactive Effect</t>
  </si>
  <si>
    <t>All Electric Systems -No Whole Building Gas Impact</t>
  </si>
  <si>
    <t>Unconditioned space - No Whole Building Gas Impact</t>
  </si>
  <si>
    <t>Unused</t>
  </si>
  <si>
    <t>Impact Code (Rslt_ImpCodeRef)</t>
  </si>
  <si>
    <r>
      <t xml:space="preserve">Whole Bldg    kWh per unit </t>
    </r>
    <r>
      <rPr>
        <sz val="11"/>
        <color indexed="8"/>
        <rFont val="Calibri"/>
        <family val="2"/>
      </rPr>
      <t>∆UEC</t>
    </r>
  </si>
  <si>
    <r>
      <t xml:space="preserve">Whole Bldg        kW per unit </t>
    </r>
    <r>
      <rPr>
        <sz val="11"/>
        <color indexed="8"/>
        <rFont val="Calibri"/>
        <family val="2"/>
      </rPr>
      <t>∆UEC</t>
    </r>
  </si>
  <si>
    <r>
      <t xml:space="preserve">Whole Bldg    therm per unit </t>
    </r>
    <r>
      <rPr>
        <sz val="11"/>
        <color indexed="8"/>
        <rFont val="Calibri"/>
        <family val="2"/>
      </rPr>
      <t>∆UEC</t>
    </r>
  </si>
  <si>
    <r>
      <t xml:space="preserve">End Use     kWh per unit </t>
    </r>
    <r>
      <rPr>
        <sz val="11"/>
        <color indexed="8"/>
        <rFont val="Calibri"/>
        <family val="2"/>
      </rPr>
      <t>∆UEC</t>
    </r>
  </si>
  <si>
    <r>
      <t xml:space="preserve">End Use        kW per unit </t>
    </r>
    <r>
      <rPr>
        <sz val="11"/>
        <color indexed="8"/>
        <rFont val="Calibri"/>
        <family val="2"/>
      </rPr>
      <t>∆UEC</t>
    </r>
  </si>
  <si>
    <r>
      <t xml:space="preserve">End Use therm per unit </t>
    </r>
    <r>
      <rPr>
        <sz val="11"/>
        <color indexed="8"/>
        <rFont val="Calibri"/>
        <family val="2"/>
      </rPr>
      <t>∆UEC</t>
    </r>
  </si>
  <si>
    <t>HVAC Energy Interactive Factor</t>
  </si>
  <si>
    <t>HVAC Demand Interactive Factor</t>
  </si>
  <si>
    <t>HVAC Gas Interactive Factor (therm/kWh)</t>
  </si>
  <si>
    <t>appliance</t>
  </si>
  <si>
    <t>SFM-w01-vPGx-hAC-tWt-bCAv-eMsr-mRE-Appl-RefgFrzrRef-Frzr-1400kWh-1000kWh</t>
  </si>
  <si>
    <t>SFM-w02-vPGx-hAC-tWt-bCAv-eMsr-mRE-Appl-RefgFrzrRef-Frzr-1400kWh-1000kWh</t>
  </si>
  <si>
    <t>SFM-w03-vPGx-hAC-tWt-bCAv-eMsr-mRE-Appl-RefgFrzrRef-Frzr-1400kWh-1000kWh</t>
  </si>
  <si>
    <t>SFM-w04-vPGx-hAC-tWt-bCAv-eMsr-mRE-Appl-RefgFrzrRef-Frzr-1400kWh-1000kWh</t>
  </si>
  <si>
    <t>SFM-w04-vSGx-hAC-tWt-bCAv-eMsr-mRE-Appl-RefgFrzrRef-Frzr-1400kWh-1000kWh</t>
  </si>
  <si>
    <t>SFM-w05-vPGx-hAC-tWt-bCAv-eMsr-mRE-Appl-RefgFrzrRef-Frzr-1400kWh-1000kWh</t>
  </si>
  <si>
    <t>SFM-w05-vSCx-hAC-tWt-bCAv-eMsr-mRE-Appl-RefgFrzrRef-Frzr-1400kWh-1000kWh</t>
  </si>
  <si>
    <t>SFM-w05-vSGx-hAC-tWt-bCAv-eMsr-mRE-Appl-RefgFrzrRef-Frzr-1400kWh-1000kWh</t>
  </si>
  <si>
    <t>SFM-w06-vSCx-hAC-tWt-bCAv-eMsr-mRE-Appl-RefgFrzrRef-Frzr-1400kWh-1000kWh</t>
  </si>
  <si>
    <t>SFM-w06-vSDx-hAC-tWt-bCAv-eMsr-mRE-Appl-RefgFrzrRef-Frzr-1400kWh-1000kWh</t>
  </si>
  <si>
    <t>SFM-w06-vSGx-hAC-tWt-bCAv-eMsr-mRE-Appl-RefgFrzrRef-Frzr-1400kWh-1000kWh</t>
  </si>
  <si>
    <t>SFM-w07-vSDx-hAC-tWt-bCAv-eMsr-mRE-Appl-RefgFrzrRef-Frzr-1400kWh-1000kWh</t>
  </si>
  <si>
    <t>SFM-w07-vSGx-hAC-tWt-bCAv-eMsr-mRE-Appl-RefgFrzrRef-Frzr-1400kWh-1000kWh</t>
  </si>
  <si>
    <t>SFM-w08-vSCx-hAC-tWt-bCAv-eMsr-mRE-Appl-RefgFrzrRef-Frzr-1400kWh-1000kWh</t>
  </si>
  <si>
    <t>SFM-w08-vSDx-hAC-tWt-bCAv-eMsr-mRE-Appl-RefgFrzrRef-Frzr-1400kWh-1000kWh</t>
  </si>
  <si>
    <t>SFM-w08-vSGx-hAC-tWt-bCAv-eMsr-mRE-Appl-RefgFrzrRef-Frzr-1400kWh-1000kWh</t>
  </si>
  <si>
    <t>SFM-w09-vSCx-hAC-tWt-bCAv-eMsr-mRE-Appl-RefgFrzrRef-Frzr-1400kWh-1000kWh</t>
  </si>
  <si>
    <t>SFM-w09-vSGx-hAC-tWt-bCAv-eMsr-mRE-Appl-RefgFrzrRef-Frzr-1400kWh-1000kWh</t>
  </si>
  <si>
    <t>SFM-w10-vSCx-hAC-tWt-bCAv-eMsr-mRE-Appl-RefgFrzrRef-Frzr-1400kWh-1000kWh</t>
  </si>
  <si>
    <t>SFM-w10-vSDx-hAC-tWt-bCAv-eMsr-mRE-Appl-RefgFrzrRef-Frzr-1400kWh-1000kWh</t>
  </si>
  <si>
    <t>SFM-w10-vSGx-hAC-tWt-bCAv-eMsr-mRE-Appl-RefgFrzrRef-Frzr-1400kWh-1000kWh</t>
  </si>
  <si>
    <t>SFM-w11-vPGx-hAC-tWt-bCAv-eMsr-mRE-Appl-RefgFrzrRef-Frzr-1400kWh-1000kWh</t>
  </si>
  <si>
    <t>SFM-w12-vPGx-hAC-tWt-bCAv-eMsr-mRE-Appl-RefgFrzrRef-Frzr-1400kWh-1000kWh</t>
  </si>
  <si>
    <t>SFM-w13-vPGx-hAC-tWt-bCAv-eMsr-mRE-Appl-RefgFrzrRef-Frzr-1400kWh-1000kWh</t>
  </si>
  <si>
    <t>SFM-w13-vSCx-hAC-tWt-bCAv-eMsr-mRE-Appl-RefgFrzrRef-Frzr-1400kWh-1000kWh</t>
  </si>
  <si>
    <t>SFM-w13-vSGx-hAC-tWt-bCAv-eMsr-mRE-Appl-RefgFrzrRef-Frzr-1400kWh-1000kWh</t>
  </si>
  <si>
    <t>SFM-w14-vSCx-hAC-tWt-bCAv-eMsr-mRE-Appl-RefgFrzrRef-Frzr-1400kWh-1000kWh</t>
  </si>
  <si>
    <t>SFM-w14-vSDx-hAC-tWt-bCAv-eMsr-mRE-Appl-RefgFrzrRef-Frzr-1400kWh-1000kWh</t>
  </si>
  <si>
    <t>SFM-w14-vSGx-hAC-tWt-bCAv-eMsr-mRE-Appl-RefgFrzrRef-Frzr-1400kWh-1000kWh</t>
  </si>
  <si>
    <t>SFM-w15-vSCx-hAC-tWt-bCAv-eMsr-mRE-Appl-RefgFrzrRef-Frzr-1400kWh-1000kWh</t>
  </si>
  <si>
    <t>SFM-w15-vSDx-hAC-tWt-bCAv-eMsr-mRE-Appl-RefgFrzrRef-Frzr-1400kWh-1000kWh</t>
  </si>
  <si>
    <t>SFM-w15-vSGx-hAC-tWt-bCAv-eMsr-mRE-Appl-RefgFrzrRef-Frzr-1400kWh-1000kWh</t>
  </si>
  <si>
    <t>SFM-w16-vPGx-hAC-tWt-bCAv-eMsr-mRE-Appl-RefgFrzrRef-Frzr-1400kWh-1000kWh</t>
  </si>
  <si>
    <t>SFM-w16-vSCx-hAC-tWt-bCAv-eMsr-mRE-Appl-RefgFrzrRef-Frzr-1400kWh-1000kWh</t>
  </si>
  <si>
    <t>SFM-w16-vSGx-hAC-tWt-bCAv-eMsr-mRE-Appl-RefgFrzrRef-Frzr-1400kWh-1000kWh</t>
  </si>
  <si>
    <t>MFM-w01-vPGx-hAC-tWt-bCAv-eMsr-mRE-Appl-RefgFrzrRef-Frzr-1400kWh-1000kWh</t>
  </si>
  <si>
    <t>MFM-w02-vPGx-hAC-tWt-bCAv-eMsr-mRE-Appl-RefgFrzrRef-Frzr-1400kWh-1000kWh</t>
  </si>
  <si>
    <t>MFM-w03-vPGx-hAC-tWt-bCAv-eMsr-mRE-Appl-RefgFrzrRef-Frzr-1400kWh-1000kWh</t>
  </si>
  <si>
    <t>MFM-w04-vPGx-hAC-tWt-bCAv-eMsr-mRE-Appl-RefgFrzrRef-Frzr-1400kWh-1000kWh</t>
  </si>
  <si>
    <t>MFM-w04-vSGx-hAC-tWt-bCAv-eMsr-mRE-Appl-RefgFrzrRef-Frzr-1400kWh-1000kWh</t>
  </si>
  <si>
    <t>MFM-w05-vPGx-hAC-tWt-bCAv-eMsr-mRE-Appl-RefgFrzrRef-Frzr-1400kWh-1000kWh</t>
  </si>
  <si>
    <t>MFM-w05-vSGx-hAC-tWt-bCAv-eMsr-mRE-Appl-RefgFrzrRef-Frzr-1400kWh-1000kWh</t>
  </si>
  <si>
    <t>MFM-w06-vSCx-hAC-tWt-bCAv-eMsr-mRE-Appl-RefgFrzrRef-Frzr-1400kWh-1000kWh</t>
  </si>
  <si>
    <t>MFM-w06-vSDx-hAC-tWt-bCAv-eMsr-mRE-Appl-RefgFrzrRef-Frzr-1400kWh-1000kWh</t>
  </si>
  <si>
    <t>MFM-w06-vSGx-hAC-tWt-bCAv-eMsr-mRE-Appl-RefgFrzrRef-Frzr-1400kWh-1000kWh</t>
  </si>
  <si>
    <t>MFM-w07-vSDx-hAC-tWt-bCAv-eMsr-mRE-Appl-RefgFrzrRef-Frzr-1400kWh-1000kWh</t>
  </si>
  <si>
    <t>MFM-w07-vSGx-hAC-tWt-bCAv-eMsr-mRE-Appl-RefgFrzrRef-Frzr-1400kWh-1000kWh</t>
  </si>
  <si>
    <t>MFM-w08-vSCx-hAC-tWt-bCAv-eMsr-mRE-Appl-RefgFrzrRef-Frzr-1400kWh-1000kWh</t>
  </si>
  <si>
    <t>MFM-w08-vSDx-hAC-tWt-bCAv-eMsr-mRE-Appl-RefgFrzrRef-Frzr-1400kWh-1000kWh</t>
  </si>
  <si>
    <t>MFM-w08-vSGx-hAC-tWt-bCAv-eMsr-mRE-Appl-RefgFrzrRef-Frzr-1400kWh-1000kWh</t>
  </si>
  <si>
    <t>MFM-w09-vSCx-hAC-tWt-bCAv-eMsr-mRE-Appl-RefgFrzrRef-Frzr-1400kWh-1000kWh</t>
  </si>
  <si>
    <t>MFM-w09-vSGx-hAC-tWt-bCAv-eMsr-mRE-Appl-RefgFrzrRef-Frzr-1400kWh-1000kWh</t>
  </si>
  <si>
    <t>MFM-w10-vSCx-hAC-tWt-bCAv-eMsr-mRE-Appl-RefgFrzrRef-Frzr-1400kWh-1000kWh</t>
  </si>
  <si>
    <t>MFM-w10-vSDx-hAC-tWt-bCAv-eMsr-mRE-Appl-RefgFrzrRef-Frzr-1400kWh-1000kWh</t>
  </si>
  <si>
    <t>MFM-w10-vSGx-hAC-tWt-bCAv-eMsr-mRE-Appl-RefgFrzrRef-Frzr-1400kWh-1000kWh</t>
  </si>
  <si>
    <t>MFM-w11-vPGx-hAC-tWt-bCAv-eMsr-mRE-Appl-RefgFrzrRef-Frzr-1400kWh-1000kWh</t>
  </si>
  <si>
    <t>MFM-w12-vPGx-hAC-tWt-bCAv-eMsr-mRE-Appl-RefgFrzrRef-Frzr-1400kWh-1000kWh</t>
  </si>
  <si>
    <t>MFM-w13-vPGx-hAC-tWt-bCAv-eMsr-mRE-Appl-RefgFrzrRef-Frzr-1400kWh-1000kWh</t>
  </si>
  <si>
    <t>MFM-w13-vSCx-hAC-tWt-bCAv-eMsr-mRE-Appl-RefgFrzrRef-Frzr-1400kWh-1000kWh</t>
  </si>
  <si>
    <t>MFM-w13-vSGx-hAC-tWt-bCAv-eMsr-mRE-Appl-RefgFrzrRef-Frzr-1400kWh-1000kWh</t>
  </si>
  <si>
    <t>MFM-w14-vSCx-hAC-tWt-bCAv-eMsr-mRE-Appl-RefgFrzrRef-Frzr-1400kWh-1000kWh</t>
  </si>
  <si>
    <t>MFM-w14-vSDx-hAC-tWt-bCAv-eMsr-mRE-Appl-RefgFrzrRef-Frzr-1400kWh-1000kWh</t>
  </si>
  <si>
    <t>MFM-w14-vSGx-hAC-tWt-bCAv-eMsr-mRE-Appl-RefgFrzrRef-Frzr-1400kWh-1000kWh</t>
  </si>
  <si>
    <t>MFM-w15-vSCx-hAC-tWt-bCAv-eMsr-mRE-Appl-RefgFrzrRef-Frzr-1400kWh-1000kWh</t>
  </si>
  <si>
    <t>MFM-w15-vSDx-hAC-tWt-bCAv-eMsr-mRE-Appl-RefgFrzrRef-Frzr-1400kWh-1000kWh</t>
  </si>
  <si>
    <t>MFM-w15-vSGx-hAC-tWt-bCAv-eMsr-mRE-Appl-RefgFrzrRef-Frzr-1400kWh-1000kWh</t>
  </si>
  <si>
    <t>MFM-w16-vPGx-hAC-tWt-bCAv-eMsr-mRE-Appl-RefgFrzrRef-Frzr-1400kWh-1000kWh</t>
  </si>
  <si>
    <t>MFM-w16-vSCx-hAC-tWt-bCAv-eMsr-mRE-Appl-RefgFrzrRef-Frzr-1400kWh-1000kWh</t>
  </si>
  <si>
    <t>MFM-w16-vSGx-hAC-tWt-bCAv-eMsr-mRE-Appl-RefgFrzrRef-Frzr-1400kWh-1000kWh</t>
  </si>
  <si>
    <t>DMO-w01-vPGx-hAC-tWt-bCAv-eMsr-mRE-Appl-RefgFrzrRef-Frzr-1400kWh-1000kWh</t>
  </si>
  <si>
    <t>DMO-w02-vPGx-hAC-tWt-bCAv-eMsr-mRE-Appl-RefgFrzrRef-Frzr-1400kWh-1000kWh</t>
  </si>
  <si>
    <t>DMO-w03-vPGx-hAC-tWt-bCAv-eMsr-mRE-Appl-RefgFrzrRef-Frzr-1400kWh-1000kWh</t>
  </si>
  <si>
    <t>DMO-w04-vPGx-hAC-tWt-bCAv-eMsr-mRE-Appl-RefgFrzrRef-Frzr-1400kWh-1000kWh</t>
  </si>
  <si>
    <t>DMO-w04-vSGx-hAC-tWt-bCAv-eMsr-mRE-Appl-RefgFrzrRef-Frzr-1400kWh-1000kWh</t>
  </si>
  <si>
    <t>DMO-w05-vPGx-hAC-tWt-bCAv-eMsr-mRE-Appl-RefgFrzrRef-Frzr-1400kWh-1000kWh</t>
  </si>
  <si>
    <t>DMO-w05-vSGx-hAC-tWt-bCAv-eMsr-mRE-Appl-RefgFrzrRef-Frzr-1400kWh-1000kWh</t>
  </si>
  <si>
    <t>DMO-w06-vSCx-hAC-tWt-bCAv-eMsr-mRE-Appl-RefgFrzrRef-Frzr-1400kWh-1000kWh</t>
  </si>
  <si>
    <t>DMO-w06-vSGx-hAC-tWt-bCAv-eMsr-mRE-Appl-RefgFrzrRef-Frzr-1400kWh-1000kWh</t>
  </si>
  <si>
    <t>DMO-w07-vSDx-hAC-tWt-bCAv-eMsr-mRE-Appl-RefgFrzrRef-Frzr-1400kWh-1000kWh</t>
  </si>
  <si>
    <t>DMO-w08-vSCx-hAC-tWt-bCAv-eMsr-mRE-Appl-RefgFrzrRef-Frzr-1400kWh-1000kWh</t>
  </si>
  <si>
    <t>DMO-w08-vSDx-hAC-tWt-bCAv-eMsr-mRE-Appl-RefgFrzrRef-Frzr-1400kWh-1000kWh</t>
  </si>
  <si>
    <t>DMO-w08-vSGx-hAC-tWt-bCAv-eMsr-mRE-Appl-RefgFrzrRef-Frzr-1400kWh-1000kWh</t>
  </si>
  <si>
    <t>DMO-w09-vSCx-hAC-tWt-bCAv-eMsr-mRE-Appl-RefgFrzrRef-Frzr-1400kWh-1000kWh</t>
  </si>
  <si>
    <t>DMO-w09-vSGx-hAC-tWt-bCAv-eMsr-mRE-Appl-RefgFrzrRef-Frzr-1400kWh-1000kWh</t>
  </si>
  <si>
    <t>DMO-w10-vSCx-hAC-tWt-bCAv-eMsr-mRE-Appl-RefgFrzrRef-Frzr-1400kWh-1000kWh</t>
  </si>
  <si>
    <t>DMO-w10-vSDx-hAC-tWt-bCAv-eMsr-mRE-Appl-RefgFrzrRef-Frzr-1400kWh-1000kWh</t>
  </si>
  <si>
    <t>DMO-w10-vSGx-hAC-tWt-bCAv-eMsr-mRE-Appl-RefgFrzrRef-Frzr-1400kWh-1000kWh</t>
  </si>
  <si>
    <t>DMO-w11-vPGx-hAC-tWt-bCAv-eMsr-mRE-Appl-RefgFrzrRef-Frzr-1400kWh-1000kWh</t>
  </si>
  <si>
    <t>DMO-w12-vPGx-hAC-tWt-bCAv-eMsr-mRE-Appl-RefgFrzrRef-Frzr-1400kWh-1000kWh</t>
  </si>
  <si>
    <t>DMO-w13-vPGx-hAC-tWt-bCAv-eMsr-mRE-Appl-RefgFrzrRef-Frzr-1400kWh-1000kWh</t>
  </si>
  <si>
    <t>DMO-w13-vSCx-hAC-tWt-bCAv-eMsr-mRE-Appl-RefgFrzrRef-Frzr-1400kWh-1000kWh</t>
  </si>
  <si>
    <t>DMO-w13-vSGx-hAC-tWt-bCAv-eMsr-mRE-Appl-RefgFrzrRef-Frzr-1400kWh-1000kWh</t>
  </si>
  <si>
    <t>DMO-w14-vSCx-hAC-tWt-bCAv-eMsr-mRE-Appl-RefgFrzrRef-Frzr-1400kWh-1000kWh</t>
  </si>
  <si>
    <t>DMO-w14-vSDx-hAC-tWt-bCAv-eMsr-mRE-Appl-RefgFrzrRef-Frzr-1400kWh-1000kWh</t>
  </si>
  <si>
    <t>DMO-w14-vSGx-hAC-tWt-bCAv-eMsr-mRE-Appl-RefgFrzrRef-Frzr-1400kWh-1000kWh</t>
  </si>
  <si>
    <t>DMO-w15-vSCx-hAC-tWt-bCAv-eMsr-mRE-Appl-RefgFrzrRef-Frzr-1400kWh-1000kWh</t>
  </si>
  <si>
    <t>DMO-w15-vSGx-hAC-tWt-bCAv-eMsr-mRE-Appl-RefgFrzrRef-Frzr-1400kWh-1000kWh</t>
  </si>
  <si>
    <t>DMO-w16-vPGx-hAC-tWt-bCAv-eMsr-mRE-Appl-RefgFrzrRef-Frzr-1400kWh-1000kWh</t>
  </si>
  <si>
    <t>DMO-w16-vSCx-hAC-tWt-bCAv-eMsr-mRE-Appl-RefgFrzrRef-Frzr-1400kWh-1000kWh</t>
  </si>
  <si>
    <t>DMO-w16-vSGx-hAC-tWt-bCAv-eMsr-mRE-Appl-RefgFrzrRef-Frzr-1400kWh-1000kWh</t>
  </si>
  <si>
    <t>SFM-w01-vPGx-hAC-tWt-bCAv-eMsr-mRE-Appl-RefgFrzrRef-Refg-900kWh-500kWh</t>
  </si>
  <si>
    <t>SFM-w02-vPGx-hAC-tWt-bCAv-eMsr-mRE-Appl-RefgFrzrRef-Refg-900kWh-500kWh</t>
  </si>
  <si>
    <t>SFM-w03-vPGx-hAC-tWt-bCAv-eMsr-mRE-Appl-RefgFrzrRef-Refg-900kWh-500kWh</t>
  </si>
  <si>
    <t>SFM-w04-vPGx-hAC-tWt-bCAv-eMsr-mRE-Appl-RefgFrzrRef-Refg-900kWh-500kWh</t>
  </si>
  <si>
    <t>SFM-w04-vSGx-hAC-tWt-bCAv-eMsr-mRE-Appl-RefgFrzrRef-Refg-900kWh-500kWh</t>
  </si>
  <si>
    <t>SFM-w05-vPGx-hAC-tWt-bCAv-eMsr-mRE-Appl-RefgFrzrRef-Refg-900kWh-500kWh</t>
  </si>
  <si>
    <t>SFM-w05-vSCx-hAC-tWt-bCAv-eMsr-mRE-Appl-RefgFrzrRef-Refg-900kWh-500kWh</t>
  </si>
  <si>
    <t>SFM-w05-vSGx-hAC-tWt-bCAv-eMsr-mRE-Appl-RefgFrzrRef-Refg-900kWh-500kWh</t>
  </si>
  <si>
    <t>SFM-w06-vSCx-hAC-tWt-bCAv-eMsr-mRE-Appl-RefgFrzrRef-Refg-900kWh-500kWh</t>
  </si>
  <si>
    <t>SFM-w06-vSDx-hAC-tWt-bCAv-eMsr-mRE-Appl-RefgFrzrRef-Refg-900kWh-500kWh</t>
  </si>
  <si>
    <t>SFM-w06-vSGx-hAC-tWt-bCAv-eMsr-mRE-Appl-RefgFrzrRef-Refg-900kWh-500kWh</t>
  </si>
  <si>
    <t>SFM-w07-vSDx-hAC-tWt-bCAv-eMsr-mRE-Appl-RefgFrzrRef-Refg-900kWh-500kWh</t>
  </si>
  <si>
    <t>SFM-w07-vSGx-hAC-tWt-bCAv-eMsr-mRE-Appl-RefgFrzrRef-Refg-900kWh-500kWh</t>
  </si>
  <si>
    <t>SFM-w08-vSCx-hAC-tWt-bCAv-eMsr-mRE-Appl-RefgFrzrRef-Refg-900kWh-500kWh</t>
  </si>
  <si>
    <t>SFM-w08-vSDx-hAC-tWt-bCAv-eMsr-mRE-Appl-RefgFrzrRef-Refg-900kWh-500kWh</t>
  </si>
  <si>
    <t>SFM-w08-vSGx-hAC-tWt-bCAv-eMsr-mRE-Appl-RefgFrzrRef-Refg-900kWh-500kWh</t>
  </si>
  <si>
    <t>SFM-w09-vSCx-hAC-tWt-bCAv-eMsr-mRE-Appl-RefgFrzrRef-Refg-900kWh-500kWh</t>
  </si>
  <si>
    <t>SFM-w09-vSGx-hAC-tWt-bCAv-eMsr-mRE-Appl-RefgFrzrRef-Refg-900kWh-500kWh</t>
  </si>
  <si>
    <t>SFM-w10-vSCx-hAC-tWt-bCAv-eMsr-mRE-Appl-RefgFrzrRef-Refg-900kWh-500kWh</t>
  </si>
  <si>
    <t>SFM-w10-vSDx-hAC-tWt-bCAv-eMsr-mRE-Appl-RefgFrzrRef-Refg-900kWh-500kWh</t>
  </si>
  <si>
    <t>SFM-w10-vSGx-hAC-tWt-bCAv-eMsr-mRE-Appl-RefgFrzrRef-Refg-900kWh-500kWh</t>
  </si>
  <si>
    <t>SFM-w11-vPGx-hAC-tWt-bCAv-eMsr-mRE-Appl-RefgFrzrRef-Refg-900kWh-500kWh</t>
  </si>
  <si>
    <t>SFM-w12-vPGx-hAC-tWt-bCAv-eMsr-mRE-Appl-RefgFrzrRef-Refg-900kWh-500kWh</t>
  </si>
  <si>
    <t>SFM-w13-vPGx-hAC-tWt-bCAv-eMsr-mRE-Appl-RefgFrzrRef-Refg-900kWh-500kWh</t>
  </si>
  <si>
    <t>SFM-w13-vSCx-hAC-tWt-bCAv-eMsr-mRE-Appl-RefgFrzrRef-Refg-900kWh-500kWh</t>
  </si>
  <si>
    <t>SFM-w13-vSGx-hAC-tWt-bCAv-eMsr-mRE-Appl-RefgFrzrRef-Refg-900kWh-500kWh</t>
  </si>
  <si>
    <t>SFM-w14-vSCx-hAC-tWt-bCAv-eMsr-mRE-Appl-RefgFrzrRef-Refg-900kWh-500kWh</t>
  </si>
  <si>
    <t>SFM-w14-vSDx-hAC-tWt-bCAv-eMsr-mRE-Appl-RefgFrzrRef-Refg-900kWh-500kWh</t>
  </si>
  <si>
    <t>SFM-w14-vSGx-hAC-tWt-bCAv-eMsr-mRE-Appl-RefgFrzrRef-Refg-900kWh-500kWh</t>
  </si>
  <si>
    <t>SFM-w15-vSCx-hAC-tWt-bCAv-eMsr-mRE-Appl-RefgFrzrRef-Refg-900kWh-500kWh</t>
  </si>
  <si>
    <t>SFM-w15-vSDx-hAC-tWt-bCAv-eMsr-mRE-Appl-RefgFrzrRef-Refg-900kWh-500kWh</t>
  </si>
  <si>
    <t>SFM-w15-vSGx-hAC-tWt-bCAv-eMsr-mRE-Appl-RefgFrzrRef-Refg-900kWh-500kWh</t>
  </si>
  <si>
    <t>SFM-w16-vPGx-hAC-tWt-bCAv-eMsr-mRE-Appl-RefgFrzrRef-Refg-900kWh-500kWh</t>
  </si>
  <si>
    <t>SFM-w16-vSCx-hAC-tWt-bCAv-eMsr-mRE-Appl-RefgFrzrRef-Refg-900kWh-500kWh</t>
  </si>
  <si>
    <t>SFM-w16-vSGx-hAC-tWt-bCAv-eMsr-mRE-Appl-RefgFrzrRef-Refg-900kWh-500kWh</t>
  </si>
  <si>
    <t>MFM-w01-vPGx-hAC-tWt-bCAv-eMsr-mRE-Appl-RefgFrzrRef-Refg-900kWh-500kWh</t>
  </si>
  <si>
    <t>MFM-w02-vPGx-hAC-tWt-bCAv-eMsr-mRE-Appl-RefgFrzrRef-Refg-900kWh-500kWh</t>
  </si>
  <si>
    <t>MFM-w03-vPGx-hAC-tWt-bCAv-eMsr-mRE-Appl-RefgFrzrRef-Refg-900kWh-500kWh</t>
  </si>
  <si>
    <t>MFM-w04-vPGx-hAC-tWt-bCAv-eMsr-mRE-Appl-RefgFrzrRef-Refg-900kWh-500kWh</t>
  </si>
  <si>
    <t>MFM-w04-vSGx-hAC-tWt-bCAv-eMsr-mRE-Appl-RefgFrzrRef-Refg-900kWh-500kWh</t>
  </si>
  <si>
    <t>MFM-w05-vPGx-hAC-tWt-bCAv-eMsr-mRE-Appl-RefgFrzrRef-Refg-900kWh-500kWh</t>
  </si>
  <si>
    <t>MFM-w05-vSGx-hAC-tWt-bCAv-eMsr-mRE-Appl-RefgFrzrRef-Refg-900kWh-500kWh</t>
  </si>
  <si>
    <t>MFM-w06-vSCx-hAC-tWt-bCAv-eMsr-mRE-Appl-RefgFrzrRef-Refg-900kWh-500kWh</t>
  </si>
  <si>
    <t>MFM-w06-vSDx-hAC-tWt-bCAv-eMsr-mRE-Appl-RefgFrzrRef-Refg-900kWh-500kWh</t>
  </si>
  <si>
    <t>MFM-w06-vSGx-hAC-tWt-bCAv-eMsr-mRE-Appl-RefgFrzrRef-Refg-900kWh-500kWh</t>
  </si>
  <si>
    <t>MFM-w07-vSDx-hAC-tWt-bCAv-eMsr-mRE-Appl-RefgFrzrRef-Refg-900kWh-500kWh</t>
  </si>
  <si>
    <t>MFM-w07-vSGx-hAC-tWt-bCAv-eMsr-mRE-Appl-RefgFrzrRef-Refg-900kWh-500kWh</t>
  </si>
  <si>
    <t>MFM-w08-vSCx-hAC-tWt-bCAv-eMsr-mRE-Appl-RefgFrzrRef-Refg-900kWh-500kWh</t>
  </si>
  <si>
    <t>MFM-w08-vSDx-hAC-tWt-bCAv-eMsr-mRE-Appl-RefgFrzrRef-Refg-900kWh-500kWh</t>
  </si>
  <si>
    <t>MFM-w08-vSGx-hAC-tWt-bCAv-eMsr-mRE-Appl-RefgFrzrRef-Refg-900kWh-500kWh</t>
  </si>
  <si>
    <t>MFM-w09-vSCx-hAC-tWt-bCAv-eMsr-mRE-Appl-RefgFrzrRef-Refg-900kWh-500kWh</t>
  </si>
  <si>
    <t>MFM-w09-vSGx-hAC-tWt-bCAv-eMsr-mRE-Appl-RefgFrzrRef-Refg-900kWh-500kWh</t>
  </si>
  <si>
    <t>MFM-w10-vSCx-hAC-tWt-bCAv-eMsr-mRE-Appl-RefgFrzrRef-Refg-900kWh-500kWh</t>
  </si>
  <si>
    <t>MFM-w10-vSDx-hAC-tWt-bCAv-eMsr-mRE-Appl-RefgFrzrRef-Refg-900kWh-500kWh</t>
  </si>
  <si>
    <t>MFM-w10-vSGx-hAC-tWt-bCAv-eMsr-mRE-Appl-RefgFrzrRef-Refg-900kWh-500kWh</t>
  </si>
  <si>
    <t>MFM-w11-vPGx-hAC-tWt-bCAv-eMsr-mRE-Appl-RefgFrzrRef-Refg-900kWh-500kWh</t>
  </si>
  <si>
    <t>MFM-w12-vPGx-hAC-tWt-bCAv-eMsr-mRE-Appl-RefgFrzrRef-Refg-900kWh-500kWh</t>
  </si>
  <si>
    <t>MFM-w13-vPGx-hAC-tWt-bCAv-eMsr-mRE-Appl-RefgFrzrRef-Refg-900kWh-500kWh</t>
  </si>
  <si>
    <t>MFM-w13-vSCx-hAC-tWt-bCAv-eMsr-mRE-Appl-RefgFrzrRef-Refg-900kWh-500kWh</t>
  </si>
  <si>
    <t>MFM-w13-vSGx-hAC-tWt-bCAv-eMsr-mRE-Appl-RefgFrzrRef-Refg-900kWh-500kWh</t>
  </si>
  <si>
    <t>MFM-w14-vSCx-hAC-tWt-bCAv-eMsr-mRE-Appl-RefgFrzrRef-Refg-900kWh-500kWh</t>
  </si>
  <si>
    <t>MFM-w14-vSDx-hAC-tWt-bCAv-eMsr-mRE-Appl-RefgFrzrRef-Refg-900kWh-500kWh</t>
  </si>
  <si>
    <t>MFM-w14-vSGx-hAC-tWt-bCAv-eMsr-mRE-Appl-RefgFrzrRef-Refg-900kWh-500kWh</t>
  </si>
  <si>
    <t>MFM-w15-vSCx-hAC-tWt-bCAv-eMsr-mRE-Appl-RefgFrzrRef-Refg-900kWh-500kWh</t>
  </si>
  <si>
    <t>MFM-w15-vSDx-hAC-tWt-bCAv-eMsr-mRE-Appl-RefgFrzrRef-Refg-900kWh-500kWh</t>
  </si>
  <si>
    <t>MFM-w15-vSGx-hAC-tWt-bCAv-eMsr-mRE-Appl-RefgFrzrRef-Refg-900kWh-500kWh</t>
  </si>
  <si>
    <t>MFM-w16-vPGx-hAC-tWt-bCAv-eMsr-mRE-Appl-RefgFrzrRef-Refg-900kWh-500kWh</t>
  </si>
  <si>
    <t>MFM-w16-vSCx-hAC-tWt-bCAv-eMsr-mRE-Appl-RefgFrzrRef-Refg-900kWh-500kWh</t>
  </si>
  <si>
    <t>MFM-w16-vSGx-hAC-tWt-bCAv-eMsr-mRE-Appl-RefgFrzrRef-Refg-900kWh-500kWh</t>
  </si>
  <si>
    <t>DMO-w01-vPGx-hAC-tWt-bCAv-eMsr-mRE-Appl-RefgFrzrRef-Refg-900kWh-500kWh</t>
  </si>
  <si>
    <t>DMO-w02-vPGx-hAC-tWt-bCAv-eMsr-mRE-Appl-RefgFrzrRef-Refg-900kWh-500kWh</t>
  </si>
  <si>
    <t>DMO-w03-vPGx-hAC-tWt-bCAv-eMsr-mRE-Appl-RefgFrzrRef-Refg-900kWh-500kWh</t>
  </si>
  <si>
    <t>DMO-w04-vPGx-hAC-tWt-bCAv-eMsr-mRE-Appl-RefgFrzrRef-Refg-900kWh-500kWh</t>
  </si>
  <si>
    <t>DMO-w04-vSGx-hAC-tWt-bCAv-eMsr-mRE-Appl-RefgFrzrRef-Refg-900kWh-500kWh</t>
  </si>
  <si>
    <t>DMO-w05-vPGx-hAC-tWt-bCAv-eMsr-mRE-Appl-RefgFrzrRef-Refg-900kWh-500kWh</t>
  </si>
  <si>
    <t>DMO-w05-vSGx-hAC-tWt-bCAv-eMsr-mRE-Appl-RefgFrzrRef-Refg-900kWh-500kWh</t>
  </si>
  <si>
    <t>DMO-w06-vSCx-hAC-tWt-bCAv-eMsr-mRE-Appl-RefgFrzrRef-Refg-900kWh-500kWh</t>
  </si>
  <si>
    <t>DMO-w06-vSGx-hAC-tWt-bCAv-eMsr-mRE-Appl-RefgFrzrRef-Refg-900kWh-500kWh</t>
  </si>
  <si>
    <t>DMO-w07-vSDx-hAC-tWt-bCAv-eMsr-mRE-Appl-RefgFrzrRef-Refg-900kWh-500kWh</t>
  </si>
  <si>
    <t>DMO-w08-vSCx-hAC-tWt-bCAv-eMsr-mRE-Appl-RefgFrzrRef-Refg-900kWh-500kWh</t>
  </si>
  <si>
    <t>DMO-w08-vSDx-hAC-tWt-bCAv-eMsr-mRE-Appl-RefgFrzrRef-Refg-900kWh-500kWh</t>
  </si>
  <si>
    <t>DMO-w08-vSGx-hAC-tWt-bCAv-eMsr-mRE-Appl-RefgFrzrRef-Refg-900kWh-500kWh</t>
  </si>
  <si>
    <t>DMO-w09-vSCx-hAC-tWt-bCAv-eMsr-mRE-Appl-RefgFrzrRef-Refg-900kWh-500kWh</t>
  </si>
  <si>
    <t>DMO-w09-vSGx-hAC-tWt-bCAv-eMsr-mRE-Appl-RefgFrzrRef-Refg-900kWh-500kWh</t>
  </si>
  <si>
    <t>DMO-w10-vSCx-hAC-tWt-bCAv-eMsr-mRE-Appl-RefgFrzrRef-Refg-900kWh-500kWh</t>
  </si>
  <si>
    <t>DMO-w10-vSDx-hAC-tWt-bCAv-eMsr-mRE-Appl-RefgFrzrRef-Refg-900kWh-500kWh</t>
  </si>
  <si>
    <t>DMO-w10-vSGx-hAC-tWt-bCAv-eMsr-mRE-Appl-RefgFrzrRef-Refg-900kWh-500kWh</t>
  </si>
  <si>
    <t>DMO-w11-vPGx-hAC-tWt-bCAv-eMsr-mRE-Appl-RefgFrzrRef-Refg-900kWh-500kWh</t>
  </si>
  <si>
    <t>DMO-w12-vPGx-hAC-tWt-bCAv-eMsr-mRE-Appl-RefgFrzrRef-Refg-900kWh-500kWh</t>
  </si>
  <si>
    <t>DMO-w13-vPGx-hAC-tWt-bCAv-eMsr-mRE-Appl-RefgFrzrRef-Refg-900kWh-500kWh</t>
  </si>
  <si>
    <t>DMO-w13-vSCx-hAC-tWt-bCAv-eMsr-mRE-Appl-RefgFrzrRef-Refg-900kWh-500kWh</t>
  </si>
  <si>
    <t>DMO-w13-vSGx-hAC-tWt-bCAv-eMsr-mRE-Appl-RefgFrzrRef-Refg-900kWh-500kWh</t>
  </si>
  <si>
    <t>DMO-w14-vSCx-hAC-tWt-bCAv-eMsr-mRE-Appl-RefgFrzrRef-Refg-900kWh-500kWh</t>
  </si>
  <si>
    <t>DMO-w14-vSDx-hAC-tWt-bCAv-eMsr-mRE-Appl-RefgFrzrRef-Refg-900kWh-500kWh</t>
  </si>
  <si>
    <t>DMO-w14-vSGx-hAC-tWt-bCAv-eMsr-mRE-Appl-RefgFrzrRef-Refg-900kWh-500kWh</t>
  </si>
  <si>
    <t>DMO-w15-vSCx-hAC-tWt-bCAv-eMsr-mRE-Appl-RefgFrzrRef-Refg-900kWh-500kWh</t>
  </si>
  <si>
    <t>DMO-w15-vSGx-hAC-tWt-bCAv-eMsr-mRE-Appl-RefgFrzrRef-Refg-900kWh-500kWh</t>
  </si>
  <si>
    <t>DMO-w16-vPGx-hAC-tWt-bCAv-eMsr-mRE-Appl-RefgFrzrRef-Refg-900kWh-500kWh</t>
  </si>
  <si>
    <t>DMO-w16-vSCx-hAC-tWt-bCAv-eMsr-mRE-Appl-RefgFrzrRef-Refg-900kWh-500kWh</t>
  </si>
  <si>
    <t>DMO-w16-vSGx-hAC-tWt-bCAv-eMsr-mRE-Appl-RefgFrzrRef-Refg-900kWh-500kWh</t>
  </si>
  <si>
    <t>SFM-w01-vPGx-hER-tWt-bCAv-eMsr-mRE-Appl-RefgFrzrRef-Frzr-1400kWh-1000kWh</t>
  </si>
  <si>
    <t>SFM-w02-vPGx-hER-tWt-bCAv-eMsr-mRE-Appl-RefgFrzrRef-Frzr-1400kWh-1000kWh</t>
  </si>
  <si>
    <t>SFM-w03-vPGx-hER-tWt-bCAv-eMsr-mRE-Appl-RefgFrzrRef-Frzr-1400kWh-1000kWh</t>
  </si>
  <si>
    <t>SFM-w04-vPGx-hER-tWt-bCAv-eMsr-mRE-Appl-RefgFrzrRef-Frzr-1400kWh-1000kWh</t>
  </si>
  <si>
    <t>SFM-w04-vSGx-hER-tWt-bCAv-eMsr-mRE-Appl-RefgFrzrRef-Frzr-1400kWh-1000kWh</t>
  </si>
  <si>
    <t>SFM-w05-vPGx-hER-tWt-bCAv-eMsr-mRE-Appl-RefgFrzrRef-Frzr-1400kWh-1000kWh</t>
  </si>
  <si>
    <t>SFM-w05-vSCx-hER-tWt-bCAv-eMsr-mRE-Appl-RefgFrzrRef-Frzr-1400kWh-1000kWh</t>
  </si>
  <si>
    <t>SFM-w05-vSGx-hER-tWt-bCAv-eMsr-mRE-Appl-RefgFrzrRef-Frzr-1400kWh-1000kWh</t>
  </si>
  <si>
    <t>SFM-w06-vSCx-hER-tWt-bCAv-eMsr-mRE-Appl-RefgFrzrRef-Frzr-1400kWh-1000kWh</t>
  </si>
  <si>
    <t>SFM-w06-vSDx-hER-tWt-bCAv-eMsr-mRE-Appl-RefgFrzrRef-Frzr-1400kWh-1000kWh</t>
  </si>
  <si>
    <t>SFM-w06-vSGx-hER-tWt-bCAv-eMsr-mRE-Appl-RefgFrzrRef-Frzr-1400kWh-1000kWh</t>
  </si>
  <si>
    <t>SFM-w07-vSDx-hER-tWt-bCAv-eMsr-mRE-Appl-RefgFrzrRef-Frzr-1400kWh-1000kWh</t>
  </si>
  <si>
    <t>SFM-w07-vSGx-hER-tWt-bCAv-eMsr-mRE-Appl-RefgFrzrRef-Frzr-1400kWh-1000kWh</t>
  </si>
  <si>
    <t>SFM-w08-vSCx-hER-tWt-bCAv-eMsr-mRE-Appl-RefgFrzrRef-Frzr-1400kWh-1000kWh</t>
  </si>
  <si>
    <t>SFM-w08-vSDx-hER-tWt-bCAv-eMsr-mRE-Appl-RefgFrzrRef-Frzr-1400kWh-1000kWh</t>
  </si>
  <si>
    <t>SFM-w08-vSGx-hER-tWt-bCAv-eMsr-mRE-Appl-RefgFrzrRef-Frzr-1400kWh-1000kWh</t>
  </si>
  <si>
    <t>SFM-w09-vSCx-hER-tWt-bCAv-eMsr-mRE-Appl-RefgFrzrRef-Frzr-1400kWh-1000kWh</t>
  </si>
  <si>
    <t>SFM-w09-vSGx-hER-tWt-bCAv-eMsr-mRE-Appl-RefgFrzrRef-Frzr-1400kWh-1000kWh</t>
  </si>
  <si>
    <t>SFM-w10-vSCx-hER-tWt-bCAv-eMsr-mRE-Appl-RefgFrzrRef-Frzr-1400kWh-1000kWh</t>
  </si>
  <si>
    <t>SFM-w10-vSDx-hER-tWt-bCAv-eMsr-mRE-Appl-RefgFrzrRef-Frzr-1400kWh-1000kWh</t>
  </si>
  <si>
    <t>SFM-w10-vSGx-hER-tWt-bCAv-eMsr-mRE-Appl-RefgFrzrRef-Frzr-1400kWh-1000kWh</t>
  </si>
  <si>
    <t>SFM-w11-vPGx-hER-tWt-bCAv-eMsr-mRE-Appl-RefgFrzrRef-Frzr-1400kWh-1000kWh</t>
  </si>
  <si>
    <t>SFM-w12-vPGx-hER-tWt-bCAv-eMsr-mRE-Appl-RefgFrzrRef-Frzr-1400kWh-1000kWh</t>
  </si>
  <si>
    <t>SFM-w13-vPGx-hER-tWt-bCAv-eMsr-mRE-Appl-RefgFrzrRef-Frzr-1400kWh-1000kWh</t>
  </si>
  <si>
    <t>SFM-w13-vSCx-hER-tWt-bCAv-eMsr-mRE-Appl-RefgFrzrRef-Frzr-1400kWh-1000kWh</t>
  </si>
  <si>
    <t>SFM-w13-vSGx-hER-tWt-bCAv-eMsr-mRE-Appl-RefgFrzrRef-Frzr-1400kWh-1000kWh</t>
  </si>
  <si>
    <t>SFM-w14-vSCx-hER-tWt-bCAv-eMsr-mRE-Appl-RefgFrzrRef-Frzr-1400kWh-1000kWh</t>
  </si>
  <si>
    <t>SFM-w14-vSDx-hER-tWt-bCAv-eMsr-mRE-Appl-RefgFrzrRef-Frzr-1400kWh-1000kWh</t>
  </si>
  <si>
    <t>SFM-w14-vSGx-hER-tWt-bCAv-eMsr-mRE-Appl-RefgFrzrRef-Frzr-1400kWh-1000kWh</t>
  </si>
  <si>
    <t>SFM-w15-vSCx-hER-tWt-bCAv-eMsr-mRE-Appl-RefgFrzrRef-Frzr-1400kWh-1000kWh</t>
  </si>
  <si>
    <t>SFM-w15-vSDx-hER-tWt-bCAv-eMsr-mRE-Appl-RefgFrzrRef-Frzr-1400kWh-1000kWh</t>
  </si>
  <si>
    <t>SFM-w15-vSGx-hER-tWt-bCAv-eMsr-mRE-Appl-RefgFrzrRef-Frzr-1400kWh-1000kWh</t>
  </si>
  <si>
    <t>SFM-w16-vPGx-hER-tWt-bCAv-eMsr-mRE-Appl-RefgFrzrRef-Frzr-1400kWh-1000kWh</t>
  </si>
  <si>
    <t>SFM-w16-vSCx-hER-tWt-bCAv-eMsr-mRE-Appl-RefgFrzrRef-Frzr-1400kWh-1000kWh</t>
  </si>
  <si>
    <t>SFM-w16-vSGx-hER-tWt-bCAv-eMsr-mRE-Appl-RefgFrzrRef-Frzr-1400kWh-1000kWh</t>
  </si>
  <si>
    <t>MFM-w01-vPGx-hER-tWt-bCAv-eMsr-mRE-Appl-RefgFrzrRef-Frzr-1400kWh-1000kWh</t>
  </si>
  <si>
    <t>MFM-w02-vPGx-hER-tWt-bCAv-eMsr-mRE-Appl-RefgFrzrRef-Frzr-1400kWh-1000kWh</t>
  </si>
  <si>
    <t>MFM-w03-vPGx-hER-tWt-bCAv-eMsr-mRE-Appl-RefgFrzrRef-Frzr-1400kWh-1000kWh</t>
  </si>
  <si>
    <t>MFM-w04-vPGx-hER-tWt-bCAv-eMsr-mRE-Appl-RefgFrzrRef-Frzr-1400kWh-1000kWh</t>
  </si>
  <si>
    <t>MFM-w04-vSGx-hER-tWt-bCAv-eMsr-mRE-Appl-RefgFrzrRef-Frzr-1400kWh-1000kWh</t>
  </si>
  <si>
    <t>MFM-w05-vPGx-hER-tWt-bCAv-eMsr-mRE-Appl-RefgFrzrRef-Frzr-1400kWh-1000kWh</t>
  </si>
  <si>
    <t>MFM-w05-vSGx-hER-tWt-bCAv-eMsr-mRE-Appl-RefgFrzrRef-Frzr-1400kWh-1000kWh</t>
  </si>
  <si>
    <t>MFM-w06-vSCx-hER-tWt-bCAv-eMsr-mRE-Appl-RefgFrzrRef-Frzr-1400kWh-1000kWh</t>
  </si>
  <si>
    <t>MFM-w06-vSDx-hER-tWt-bCAv-eMsr-mRE-Appl-RefgFrzrRef-Frzr-1400kWh-1000kWh</t>
  </si>
  <si>
    <t>MFM-w06-vSGx-hER-tWt-bCAv-eMsr-mRE-Appl-RefgFrzrRef-Frzr-1400kWh-1000kWh</t>
  </si>
  <si>
    <t>MFM-w07-vSDx-hER-tWt-bCAv-eMsr-mRE-Appl-RefgFrzrRef-Frzr-1400kWh-1000kWh</t>
  </si>
  <si>
    <t>MFM-w07-vSGx-hER-tWt-bCAv-eMsr-mRE-Appl-RefgFrzrRef-Frzr-1400kWh-1000kWh</t>
  </si>
  <si>
    <t>MFM-w08-vSCx-hER-tWt-bCAv-eMsr-mRE-Appl-RefgFrzrRef-Frzr-1400kWh-1000kWh</t>
  </si>
  <si>
    <t>MFM-w08-vSDx-hER-tWt-bCAv-eMsr-mRE-Appl-RefgFrzrRef-Frzr-1400kWh-1000kWh</t>
  </si>
  <si>
    <t>MFM-w08-vSGx-hER-tWt-bCAv-eMsr-mRE-Appl-RefgFrzrRef-Frzr-1400kWh-1000kWh</t>
  </si>
  <si>
    <t>MFM-w09-vSCx-hER-tWt-bCAv-eMsr-mRE-Appl-RefgFrzrRef-Frzr-1400kWh-1000kWh</t>
  </si>
  <si>
    <t>MFM-w09-vSGx-hER-tWt-bCAv-eMsr-mRE-Appl-RefgFrzrRef-Frzr-1400kWh-1000kWh</t>
  </si>
  <si>
    <t>MFM-w10-vSCx-hER-tWt-bCAv-eMsr-mRE-Appl-RefgFrzrRef-Frzr-1400kWh-1000kWh</t>
  </si>
  <si>
    <t>MFM-w10-vSDx-hER-tWt-bCAv-eMsr-mRE-Appl-RefgFrzrRef-Frzr-1400kWh-1000kWh</t>
  </si>
  <si>
    <t>MFM-w10-vSGx-hER-tWt-bCAv-eMsr-mRE-Appl-RefgFrzrRef-Frzr-1400kWh-1000kWh</t>
  </si>
  <si>
    <t>MFM-w11-vPGx-hER-tWt-bCAv-eMsr-mRE-Appl-RefgFrzrRef-Frzr-1400kWh-1000kWh</t>
  </si>
  <si>
    <t>MFM-w12-vPGx-hER-tWt-bCAv-eMsr-mRE-Appl-RefgFrzrRef-Frzr-1400kWh-1000kWh</t>
  </si>
  <si>
    <t>MFM-w13-vPGx-hER-tWt-bCAv-eMsr-mRE-Appl-RefgFrzrRef-Frzr-1400kWh-1000kWh</t>
  </si>
  <si>
    <t>MFM-w13-vSCx-hER-tWt-bCAv-eMsr-mRE-Appl-RefgFrzrRef-Frzr-1400kWh-1000kWh</t>
  </si>
  <si>
    <t>MFM-w13-vSGx-hER-tWt-bCAv-eMsr-mRE-Appl-RefgFrzrRef-Frzr-1400kWh-1000kWh</t>
  </si>
  <si>
    <t>MFM-w14-vSCx-hER-tWt-bCAv-eMsr-mRE-Appl-RefgFrzrRef-Frzr-1400kWh-1000kWh</t>
  </si>
  <si>
    <t>MFM-w14-vSDx-hER-tWt-bCAv-eMsr-mRE-Appl-RefgFrzrRef-Frzr-1400kWh-1000kWh</t>
  </si>
  <si>
    <t>MFM-w14-vSGx-hER-tWt-bCAv-eMsr-mRE-Appl-RefgFrzrRef-Frzr-1400kWh-1000kWh</t>
  </si>
  <si>
    <t>MFM-w15-vSCx-hER-tWt-bCAv-eMsr-mRE-Appl-RefgFrzrRef-Frzr-1400kWh-1000kWh</t>
  </si>
  <si>
    <t>MFM-w15-vSDx-hER-tWt-bCAv-eMsr-mRE-Appl-RefgFrzrRef-Frzr-1400kWh-1000kWh</t>
  </si>
  <si>
    <t>MFM-w15-vSGx-hER-tWt-bCAv-eMsr-mRE-Appl-RefgFrzrRef-Frzr-1400kWh-1000kWh</t>
  </si>
  <si>
    <t>MFM-w16-vPGx-hER-tWt-bCAv-eMsr-mRE-Appl-RefgFrzrRef-Frzr-1400kWh-1000kWh</t>
  </si>
  <si>
    <t>MFM-w16-vSCx-hER-tWt-bCAv-eMsr-mRE-Appl-RefgFrzrRef-Frzr-1400kWh-1000kWh</t>
  </si>
  <si>
    <t>MFM-w16-vSGx-hER-tWt-bCAv-eMsr-mRE-Appl-RefgFrzrRef-Frzr-1400kWh-1000kWh</t>
  </si>
  <si>
    <t>DMO-w01-vPGx-hER-tWt-bCAv-eMsr-mRE-Appl-RefgFrzrRef-Frzr-1400kWh-1000kWh</t>
  </si>
  <si>
    <t>DMO-w02-vPGx-hER-tWt-bCAv-eMsr-mRE-Appl-RefgFrzrRef-Frzr-1400kWh-1000kWh</t>
  </si>
  <si>
    <t>DMO-w03-vPGx-hER-tWt-bCAv-eMsr-mRE-Appl-RefgFrzrRef-Frzr-1400kWh-1000kWh</t>
  </si>
  <si>
    <t>DMO-w04-vPGx-hER-tWt-bCAv-eMsr-mRE-Appl-RefgFrzrRef-Frzr-1400kWh-1000kWh</t>
  </si>
  <si>
    <t>DMO-w04-vSGx-hER-tWt-bCAv-eMsr-mRE-Appl-RefgFrzrRef-Frzr-1400kWh-1000kWh</t>
  </si>
  <si>
    <t>DMO-w05-vPGx-hER-tWt-bCAv-eMsr-mRE-Appl-RefgFrzrRef-Frzr-1400kWh-1000kWh</t>
  </si>
  <si>
    <t>DMO-w05-vSGx-hER-tWt-bCAv-eMsr-mRE-Appl-RefgFrzrRef-Frzr-1400kWh-1000kWh</t>
  </si>
  <si>
    <t>DMO-w06-vSCx-hER-tWt-bCAv-eMsr-mRE-Appl-RefgFrzrRef-Frzr-1400kWh-1000kWh</t>
  </si>
  <si>
    <t>DMO-w06-vSGx-hER-tWt-bCAv-eMsr-mRE-Appl-RefgFrzrRef-Frzr-1400kWh-1000kWh</t>
  </si>
  <si>
    <t>DMO-w07-vSDx-hER-tWt-bCAv-eMsr-mRE-Appl-RefgFrzrRef-Frzr-1400kWh-1000kWh</t>
  </si>
  <si>
    <t>DMO-w08-vSCx-hER-tWt-bCAv-eMsr-mRE-Appl-RefgFrzrRef-Frzr-1400kWh-1000kWh</t>
  </si>
  <si>
    <t>DMO-w08-vSDx-hER-tWt-bCAv-eMsr-mRE-Appl-RefgFrzrRef-Frzr-1400kWh-1000kWh</t>
  </si>
  <si>
    <t>DMO-w08-vSGx-hER-tWt-bCAv-eMsr-mRE-Appl-RefgFrzrRef-Frzr-1400kWh-1000kWh</t>
  </si>
  <si>
    <t>DMO-w09-vSCx-hER-tWt-bCAv-eMsr-mRE-Appl-RefgFrzrRef-Frzr-1400kWh-1000kWh</t>
  </si>
  <si>
    <t>DMO-w09-vSGx-hER-tWt-bCAv-eMsr-mRE-Appl-RefgFrzrRef-Frzr-1400kWh-1000kWh</t>
  </si>
  <si>
    <t>DMO-w10-vSCx-hER-tWt-bCAv-eMsr-mRE-Appl-RefgFrzrRef-Frzr-1400kWh-1000kWh</t>
  </si>
  <si>
    <t>DMO-w10-vSDx-hER-tWt-bCAv-eMsr-mRE-Appl-RefgFrzrRef-Frzr-1400kWh-1000kWh</t>
  </si>
  <si>
    <t>DMO-w10-vSGx-hER-tWt-bCAv-eMsr-mRE-Appl-RefgFrzrRef-Frzr-1400kWh-1000kWh</t>
  </si>
  <si>
    <t>DMO-w11-vPGx-hER-tWt-bCAv-eMsr-mRE-Appl-RefgFrzrRef-Frzr-1400kWh-1000kWh</t>
  </si>
  <si>
    <t>DMO-w12-vPGx-hER-tWt-bCAv-eMsr-mRE-Appl-RefgFrzrRef-Frzr-1400kWh-1000kWh</t>
  </si>
  <si>
    <t>DMO-w13-vPGx-hER-tWt-bCAv-eMsr-mRE-Appl-RefgFrzrRef-Frzr-1400kWh-1000kWh</t>
  </si>
  <si>
    <t>DMO-w13-vSCx-hER-tWt-bCAv-eMsr-mRE-Appl-RefgFrzrRef-Frzr-1400kWh-1000kWh</t>
  </si>
  <si>
    <t>DMO-w13-vSGx-hER-tWt-bCAv-eMsr-mRE-Appl-RefgFrzrRef-Frzr-1400kWh-1000kWh</t>
  </si>
  <si>
    <t>DMO-w14-vSCx-hER-tWt-bCAv-eMsr-mRE-Appl-RefgFrzrRef-Frzr-1400kWh-1000kWh</t>
  </si>
  <si>
    <t>DMO-w14-vSDx-hER-tWt-bCAv-eMsr-mRE-Appl-RefgFrzrRef-Frzr-1400kWh-1000kWh</t>
  </si>
  <si>
    <t>DMO-w14-vSGx-hER-tWt-bCAv-eMsr-mRE-Appl-RefgFrzrRef-Frzr-1400kWh-1000kWh</t>
  </si>
  <si>
    <t>DMO-w15-vSCx-hER-tWt-bCAv-eMsr-mRE-Appl-RefgFrzrRef-Frzr-1400kWh-1000kWh</t>
  </si>
  <si>
    <t>DMO-w15-vSGx-hER-tWt-bCAv-eMsr-mRE-Appl-RefgFrzrRef-Frzr-1400kWh-1000kWh</t>
  </si>
  <si>
    <t>DMO-w16-vPGx-hER-tWt-bCAv-eMsr-mRE-Appl-RefgFrzrRef-Frzr-1400kWh-1000kWh</t>
  </si>
  <si>
    <t>DMO-w16-vSCx-hER-tWt-bCAv-eMsr-mRE-Appl-RefgFrzrRef-Frzr-1400kWh-1000kWh</t>
  </si>
  <si>
    <t>DMO-w16-vSGx-hER-tWt-bCAv-eMsr-mRE-Appl-RefgFrzrRef-Frzr-1400kWh-1000kWh</t>
  </si>
  <si>
    <t>SFM-w01-vPGx-hER-tWt-bCAv-eMsr-mRE-Appl-RefgFrzrRef-Refg-900kWh-500kWh</t>
  </si>
  <si>
    <t>SFM-w02-vPGx-hER-tWt-bCAv-eMsr-mRE-Appl-RefgFrzrRef-Refg-900kWh-500kWh</t>
  </si>
  <si>
    <t>SFM-w03-vPGx-hER-tWt-bCAv-eMsr-mRE-Appl-RefgFrzrRef-Refg-900kWh-500kWh</t>
  </si>
  <si>
    <t>SFM-w04-vPGx-hER-tWt-bCAv-eMsr-mRE-Appl-RefgFrzrRef-Refg-900kWh-500kWh</t>
  </si>
  <si>
    <t>SFM-w04-vSGx-hER-tWt-bCAv-eMsr-mRE-Appl-RefgFrzrRef-Refg-900kWh-500kWh</t>
  </si>
  <si>
    <t>SFM-w05-vPGx-hER-tWt-bCAv-eMsr-mRE-Appl-RefgFrzrRef-Refg-900kWh-500kWh</t>
  </si>
  <si>
    <t>SFM-w05-vSCx-hER-tWt-bCAv-eMsr-mRE-Appl-RefgFrzrRef-Refg-900kWh-500kWh</t>
  </si>
  <si>
    <t>SFM-w05-vSGx-hER-tWt-bCAv-eMsr-mRE-Appl-RefgFrzrRef-Refg-900kWh-500kWh</t>
  </si>
  <si>
    <t>SFM-w06-vSCx-hER-tWt-bCAv-eMsr-mRE-Appl-RefgFrzrRef-Refg-900kWh-500kWh</t>
  </si>
  <si>
    <t>SFM-w06-vSDx-hER-tWt-bCAv-eMsr-mRE-Appl-RefgFrzrRef-Refg-900kWh-500kWh</t>
  </si>
  <si>
    <t>SFM-w06-vSGx-hER-tWt-bCAv-eMsr-mRE-Appl-RefgFrzrRef-Refg-900kWh-500kWh</t>
  </si>
  <si>
    <t>SFM-w07-vSDx-hER-tWt-bCAv-eMsr-mRE-Appl-RefgFrzrRef-Refg-900kWh-500kWh</t>
  </si>
  <si>
    <t>SFM-w07-vSGx-hER-tWt-bCAv-eMsr-mRE-Appl-RefgFrzrRef-Refg-900kWh-500kWh</t>
  </si>
  <si>
    <t>SFM-w08-vSCx-hER-tWt-bCAv-eMsr-mRE-Appl-RefgFrzrRef-Refg-900kWh-500kWh</t>
  </si>
  <si>
    <t>SFM-w08-vSDx-hER-tWt-bCAv-eMsr-mRE-Appl-RefgFrzrRef-Refg-900kWh-500kWh</t>
  </si>
  <si>
    <t>SFM-w08-vSGx-hER-tWt-bCAv-eMsr-mRE-Appl-RefgFrzrRef-Refg-900kWh-500kWh</t>
  </si>
  <si>
    <t>SFM-w09-vSCx-hER-tWt-bCAv-eMsr-mRE-Appl-RefgFrzrRef-Refg-900kWh-500kWh</t>
  </si>
  <si>
    <t>SFM-w09-vSGx-hER-tWt-bCAv-eMsr-mRE-Appl-RefgFrzrRef-Refg-900kWh-500kWh</t>
  </si>
  <si>
    <t>SFM-w10-vSCx-hER-tWt-bCAv-eMsr-mRE-Appl-RefgFrzrRef-Refg-900kWh-500kWh</t>
  </si>
  <si>
    <t>SFM-w10-vSDx-hER-tWt-bCAv-eMsr-mRE-Appl-RefgFrzrRef-Refg-900kWh-500kWh</t>
  </si>
  <si>
    <t>SFM-w10-vSGx-hER-tWt-bCAv-eMsr-mRE-Appl-RefgFrzrRef-Refg-900kWh-500kWh</t>
  </si>
  <si>
    <t>SFM-w11-vPGx-hER-tWt-bCAv-eMsr-mRE-Appl-RefgFrzrRef-Refg-900kWh-500kWh</t>
  </si>
  <si>
    <t>SFM-w12-vPGx-hER-tWt-bCAv-eMsr-mRE-Appl-RefgFrzrRef-Refg-900kWh-500kWh</t>
  </si>
  <si>
    <t>SFM-w13-vPGx-hER-tWt-bCAv-eMsr-mRE-Appl-RefgFrzrRef-Refg-900kWh-500kWh</t>
  </si>
  <si>
    <t>SFM-w13-vSCx-hER-tWt-bCAv-eMsr-mRE-Appl-RefgFrzrRef-Refg-900kWh-500kWh</t>
  </si>
  <si>
    <t>SFM-w13-vSGx-hER-tWt-bCAv-eMsr-mRE-Appl-RefgFrzrRef-Refg-900kWh-500kWh</t>
  </si>
  <si>
    <t>SFM-w14-vSCx-hER-tWt-bCAv-eMsr-mRE-Appl-RefgFrzrRef-Refg-900kWh-500kWh</t>
  </si>
  <si>
    <t>SFM-w14-vSDx-hER-tWt-bCAv-eMsr-mRE-Appl-RefgFrzrRef-Refg-900kWh-500kWh</t>
  </si>
  <si>
    <t>SFM-w14-vSGx-hER-tWt-bCAv-eMsr-mRE-Appl-RefgFrzrRef-Refg-900kWh-500kWh</t>
  </si>
  <si>
    <t>SFM-w15-vSCx-hER-tWt-bCAv-eMsr-mRE-Appl-RefgFrzrRef-Refg-900kWh-500kWh</t>
  </si>
  <si>
    <t>SFM-w15-vSDx-hER-tWt-bCAv-eMsr-mRE-Appl-RefgFrzrRef-Refg-900kWh-500kWh</t>
  </si>
  <si>
    <t>SFM-w15-vSGx-hER-tWt-bCAv-eMsr-mRE-Appl-RefgFrzrRef-Refg-900kWh-500kWh</t>
  </si>
  <si>
    <t>SFM-w16-vPGx-hER-tWt-bCAv-eMsr-mRE-Appl-RefgFrzrRef-Refg-900kWh-500kWh</t>
  </si>
  <si>
    <t>SFM-w16-vSCx-hER-tWt-bCAv-eMsr-mRE-Appl-RefgFrzrRef-Refg-900kWh-500kWh</t>
  </si>
  <si>
    <t>SFM-w16-vSGx-hER-tWt-bCAv-eMsr-mRE-Appl-RefgFrzrRef-Refg-900kWh-500kWh</t>
  </si>
  <si>
    <t>MFM-w01-vPGx-hER-tWt-bCAv-eMsr-mRE-Appl-RefgFrzrRef-Refg-900kWh-500kWh</t>
  </si>
  <si>
    <t>MFM-w02-vPGx-hER-tWt-bCAv-eMsr-mRE-Appl-RefgFrzrRef-Refg-900kWh-500kWh</t>
  </si>
  <si>
    <t>MFM-w03-vPGx-hER-tWt-bCAv-eMsr-mRE-Appl-RefgFrzrRef-Refg-900kWh-500kWh</t>
  </si>
  <si>
    <t>MFM-w04-vPGx-hER-tWt-bCAv-eMsr-mRE-Appl-RefgFrzrRef-Refg-900kWh-500kWh</t>
  </si>
  <si>
    <t>MFM-w04-vSGx-hER-tWt-bCAv-eMsr-mRE-Appl-RefgFrzrRef-Refg-900kWh-500kWh</t>
  </si>
  <si>
    <t>MFM-w05-vPGx-hER-tWt-bCAv-eMsr-mRE-Appl-RefgFrzrRef-Refg-900kWh-500kWh</t>
  </si>
  <si>
    <t>MFM-w05-vSGx-hER-tWt-bCAv-eMsr-mRE-Appl-RefgFrzrRef-Refg-900kWh-500kWh</t>
  </si>
  <si>
    <t>MFM-w06-vSCx-hER-tWt-bCAv-eMsr-mRE-Appl-RefgFrzrRef-Refg-900kWh-500kWh</t>
  </si>
  <si>
    <t>MFM-w06-vSDx-hER-tWt-bCAv-eMsr-mRE-Appl-RefgFrzrRef-Refg-900kWh-500kWh</t>
  </si>
  <si>
    <t>MFM-w06-vSGx-hER-tWt-bCAv-eMsr-mRE-Appl-RefgFrzrRef-Refg-900kWh-500kWh</t>
  </si>
  <si>
    <t>MFM-w07-vSDx-hER-tWt-bCAv-eMsr-mRE-Appl-RefgFrzrRef-Refg-900kWh-500kWh</t>
  </si>
  <si>
    <t>MFM-w07-vSGx-hER-tWt-bCAv-eMsr-mRE-Appl-RefgFrzrRef-Refg-900kWh-500kWh</t>
  </si>
  <si>
    <t>MFM-w08-vSCx-hER-tWt-bCAv-eMsr-mRE-Appl-RefgFrzrRef-Refg-900kWh-500kWh</t>
  </si>
  <si>
    <t>MFM-w08-vSDx-hER-tWt-bCAv-eMsr-mRE-Appl-RefgFrzrRef-Refg-900kWh-500kWh</t>
  </si>
  <si>
    <t>MFM-w08-vSGx-hER-tWt-bCAv-eMsr-mRE-Appl-RefgFrzrRef-Refg-900kWh-500kWh</t>
  </si>
  <si>
    <t>MFM-w09-vSCx-hER-tWt-bCAv-eMsr-mRE-Appl-RefgFrzrRef-Refg-900kWh-500kWh</t>
  </si>
  <si>
    <t>MFM-w09-vSGx-hER-tWt-bCAv-eMsr-mRE-Appl-RefgFrzrRef-Refg-900kWh-500kWh</t>
  </si>
  <si>
    <t>MFM-w10-vSCx-hER-tWt-bCAv-eMsr-mRE-Appl-RefgFrzrRef-Refg-900kWh-500kWh</t>
  </si>
  <si>
    <t>MFM-w10-vSDx-hER-tWt-bCAv-eMsr-mRE-Appl-RefgFrzrRef-Refg-900kWh-500kWh</t>
  </si>
  <si>
    <t>MFM-w10-vSGx-hER-tWt-bCAv-eMsr-mRE-Appl-RefgFrzrRef-Refg-900kWh-500kWh</t>
  </si>
  <si>
    <t>MFM-w11-vPGx-hER-tWt-bCAv-eMsr-mRE-Appl-RefgFrzrRef-Refg-900kWh-500kWh</t>
  </si>
  <si>
    <t>MFM-w12-vPGx-hER-tWt-bCAv-eMsr-mRE-Appl-RefgFrzrRef-Refg-900kWh-500kWh</t>
  </si>
  <si>
    <t>MFM-w13-vPGx-hER-tWt-bCAv-eMsr-mRE-Appl-RefgFrzrRef-Refg-900kWh-500kWh</t>
  </si>
  <si>
    <t>MFM-w13-vSCx-hER-tWt-bCAv-eMsr-mRE-Appl-RefgFrzrRef-Refg-900kWh-500kWh</t>
  </si>
  <si>
    <t>MFM-w13-vSGx-hER-tWt-bCAv-eMsr-mRE-Appl-RefgFrzrRef-Refg-900kWh-500kWh</t>
  </si>
  <si>
    <t>MFM-w14-vSCx-hER-tWt-bCAv-eMsr-mRE-Appl-RefgFrzrRef-Refg-900kWh-500kWh</t>
  </si>
  <si>
    <t>MFM-w14-vSDx-hER-tWt-bCAv-eMsr-mRE-Appl-RefgFrzrRef-Refg-900kWh-500kWh</t>
  </si>
  <si>
    <t>MFM-w14-vSGx-hER-tWt-bCAv-eMsr-mRE-Appl-RefgFrzrRef-Refg-900kWh-500kWh</t>
  </si>
  <si>
    <t>MFM-w15-vSCx-hER-tWt-bCAv-eMsr-mRE-Appl-RefgFrzrRef-Refg-900kWh-500kWh</t>
  </si>
  <si>
    <t>MFM-w15-vSDx-hER-tWt-bCAv-eMsr-mRE-Appl-RefgFrzrRef-Refg-900kWh-500kWh</t>
  </si>
  <si>
    <t>MFM-w15-vSGx-hER-tWt-bCAv-eMsr-mRE-Appl-RefgFrzrRef-Refg-900kWh-500kWh</t>
  </si>
  <si>
    <t>MFM-w16-vPGx-hER-tWt-bCAv-eMsr-mRE-Appl-RefgFrzrRef-Refg-900kWh-500kWh</t>
  </si>
  <si>
    <t>MFM-w16-vSCx-hER-tWt-bCAv-eMsr-mRE-Appl-RefgFrzrRef-Refg-900kWh-500kWh</t>
  </si>
  <si>
    <t>MFM-w16-vSGx-hER-tWt-bCAv-eMsr-mRE-Appl-RefgFrzrRef-Refg-900kWh-500kWh</t>
  </si>
  <si>
    <t>DMO-w01-vPGx-hER-tWt-bCAv-eMsr-mRE-Appl-RefgFrzrRef-Refg-900kWh-500kWh</t>
  </si>
  <si>
    <t>DMO-w02-vPGx-hER-tWt-bCAv-eMsr-mRE-Appl-RefgFrzrRef-Refg-900kWh-500kWh</t>
  </si>
  <si>
    <t>DMO-w03-vPGx-hER-tWt-bCAv-eMsr-mRE-Appl-RefgFrzrRef-Refg-900kWh-500kWh</t>
  </si>
  <si>
    <t>DMO-w04-vPGx-hER-tWt-bCAv-eMsr-mRE-Appl-RefgFrzrRef-Refg-900kWh-500kWh</t>
  </si>
  <si>
    <t>DMO-w04-vSGx-hER-tWt-bCAv-eMsr-mRE-Appl-RefgFrzrRef-Refg-900kWh-500kWh</t>
  </si>
  <si>
    <t>DMO-w05-vPGx-hER-tWt-bCAv-eMsr-mRE-Appl-RefgFrzrRef-Refg-900kWh-500kWh</t>
  </si>
  <si>
    <t>DMO-w05-vSGx-hER-tWt-bCAv-eMsr-mRE-Appl-RefgFrzrRef-Refg-900kWh-500kWh</t>
  </si>
  <si>
    <t>DMO-w06-vSCx-hER-tWt-bCAv-eMsr-mRE-Appl-RefgFrzrRef-Refg-900kWh-500kWh</t>
  </si>
  <si>
    <t>DMO-w06-vSGx-hER-tWt-bCAv-eMsr-mRE-Appl-RefgFrzrRef-Refg-900kWh-500kWh</t>
  </si>
  <si>
    <t>DMO-w07-vSDx-hER-tWt-bCAv-eMsr-mRE-Appl-RefgFrzrRef-Refg-900kWh-500kWh</t>
  </si>
  <si>
    <t>DMO-w08-vSCx-hER-tWt-bCAv-eMsr-mRE-Appl-RefgFrzrRef-Refg-900kWh-500kWh</t>
  </si>
  <si>
    <t>DMO-w08-vSDx-hER-tWt-bCAv-eMsr-mRE-Appl-RefgFrzrRef-Refg-900kWh-500kWh</t>
  </si>
  <si>
    <t>DMO-w08-vSGx-hER-tWt-bCAv-eMsr-mRE-Appl-RefgFrzrRef-Refg-900kWh-500kWh</t>
  </si>
  <si>
    <t>DMO-w09-vSCx-hER-tWt-bCAv-eMsr-mRE-Appl-RefgFrzrRef-Refg-900kWh-500kWh</t>
  </si>
  <si>
    <t>DMO-w09-vSGx-hER-tWt-bCAv-eMsr-mRE-Appl-RefgFrzrRef-Refg-900kWh-500kWh</t>
  </si>
  <si>
    <t>DMO-w10-vSCx-hER-tWt-bCAv-eMsr-mRE-Appl-RefgFrzrRef-Refg-900kWh-500kWh</t>
  </si>
  <si>
    <t>DMO-w10-vSDx-hER-tWt-bCAv-eMsr-mRE-Appl-RefgFrzrRef-Refg-900kWh-500kWh</t>
  </si>
  <si>
    <t>DMO-w10-vSGx-hER-tWt-bCAv-eMsr-mRE-Appl-RefgFrzrRef-Refg-900kWh-500kWh</t>
  </si>
  <si>
    <t>DMO-w11-vPGx-hER-tWt-bCAv-eMsr-mRE-Appl-RefgFrzrRef-Refg-900kWh-500kWh</t>
  </si>
  <si>
    <t>DMO-w12-vPGx-hER-tWt-bCAv-eMsr-mRE-Appl-RefgFrzrRef-Refg-900kWh-500kWh</t>
  </si>
  <si>
    <t>DMO-w13-vPGx-hER-tWt-bCAv-eMsr-mRE-Appl-RefgFrzrRef-Refg-900kWh-500kWh</t>
  </si>
  <si>
    <t>DMO-w13-vSCx-hER-tWt-bCAv-eMsr-mRE-Appl-RefgFrzrRef-Refg-900kWh-500kWh</t>
  </si>
  <si>
    <t>DMO-w13-vSGx-hER-tWt-bCAv-eMsr-mRE-Appl-RefgFrzrRef-Refg-900kWh-500kWh</t>
  </si>
  <si>
    <t>DMO-w14-vSCx-hER-tWt-bCAv-eMsr-mRE-Appl-RefgFrzrRef-Refg-900kWh-500kWh</t>
  </si>
  <si>
    <t>DMO-w14-vSDx-hER-tWt-bCAv-eMsr-mRE-Appl-RefgFrzrRef-Refg-900kWh-500kWh</t>
  </si>
  <si>
    <t>DMO-w14-vSGx-hER-tWt-bCAv-eMsr-mRE-Appl-RefgFrzrRef-Refg-900kWh-500kWh</t>
  </si>
  <si>
    <t>DMO-w15-vSCx-hER-tWt-bCAv-eMsr-mRE-Appl-RefgFrzrRef-Refg-900kWh-500kWh</t>
  </si>
  <si>
    <t>DMO-w15-vSGx-hER-tWt-bCAv-eMsr-mRE-Appl-RefgFrzrRef-Refg-900kWh-500kWh</t>
  </si>
  <si>
    <t>DMO-w16-vPGx-hER-tWt-bCAv-eMsr-mRE-Appl-RefgFrzrRef-Refg-900kWh-500kWh</t>
  </si>
  <si>
    <t>DMO-w16-vSCx-hER-tWt-bCAv-eMsr-mRE-Appl-RefgFrzrRef-Refg-900kWh-500kWh</t>
  </si>
  <si>
    <t>DMO-w16-vSGx-hER-tWt-bCAv-eMsr-mRE-Appl-RefgFrzrRef-Refg-900kWh-500kWh</t>
  </si>
  <si>
    <t>SFM-w01-vPGx-hGF-tWt-bCAv-eMsr-mRE-Appl-RefgFrzrRef-Frzr-1400kWh-1000kWh</t>
  </si>
  <si>
    <t>SFM-w02-vPGx-hGF-tWt-bCAv-eMsr-mRE-Appl-RefgFrzrRef-Frzr-1400kWh-1000kWh</t>
  </si>
  <si>
    <t>SFM-w03-vPGx-hGF-tWt-bCAv-eMsr-mRE-Appl-RefgFrzrRef-Frzr-1400kWh-1000kWh</t>
  </si>
  <si>
    <t>SFM-w04-vPGx-hGF-tWt-bCAv-eMsr-mRE-Appl-RefgFrzrRef-Frzr-1400kWh-1000kWh</t>
  </si>
  <si>
    <t>SFM-w04-vSGx-hGF-tWt-bCAv-eMsr-mRE-Appl-RefgFrzrRef-Frzr-1400kWh-1000kWh</t>
  </si>
  <si>
    <t>SFM-w05-vPGx-hGF-tWt-bCAv-eMsr-mRE-Appl-RefgFrzrRef-Frzr-1400kWh-1000kWh</t>
  </si>
  <si>
    <t>SFM-w05-vSCx-hGF-tWt-bCAv-eMsr-mRE-Appl-RefgFrzrRef-Frzr-1400kWh-1000kWh</t>
  </si>
  <si>
    <t>SFM-w05-vSGx-hGF-tWt-bCAv-eMsr-mRE-Appl-RefgFrzrRef-Frzr-1400kWh-1000kWh</t>
  </si>
  <si>
    <t>SFM-w06-vSCx-hGF-tWt-bCAv-eMsr-mRE-Appl-RefgFrzrRef-Frzr-1400kWh-1000kWh</t>
  </si>
  <si>
    <t>SFM-w06-vSDx-hGF-tWt-bCAv-eMsr-mRE-Appl-RefgFrzrRef-Frzr-1400kWh-1000kWh</t>
  </si>
  <si>
    <t>SFM-w06-vSGx-hGF-tWt-bCAv-eMsr-mRE-Appl-RefgFrzrRef-Frzr-1400kWh-1000kWh</t>
  </si>
  <si>
    <t>SFM-w07-vSDx-hGF-tWt-bCAv-eMsr-mRE-Appl-RefgFrzrRef-Frzr-1400kWh-1000kWh</t>
  </si>
  <si>
    <t>SFM-w07-vSGx-hGF-tWt-bCAv-eMsr-mRE-Appl-RefgFrzrRef-Frzr-1400kWh-1000kWh</t>
  </si>
  <si>
    <t>SFM-w08-vSCx-hGF-tWt-bCAv-eMsr-mRE-Appl-RefgFrzrRef-Frzr-1400kWh-1000kWh</t>
  </si>
  <si>
    <t>SFM-w08-vSDx-hGF-tWt-bCAv-eMsr-mRE-Appl-RefgFrzrRef-Frzr-1400kWh-1000kWh</t>
  </si>
  <si>
    <t>SFM-w08-vSGx-hGF-tWt-bCAv-eMsr-mRE-Appl-RefgFrzrRef-Frzr-1400kWh-1000kWh</t>
  </si>
  <si>
    <t>SFM-w09-vSCx-hGF-tWt-bCAv-eMsr-mRE-Appl-RefgFrzrRef-Frzr-1400kWh-1000kWh</t>
  </si>
  <si>
    <t>SFM-w09-vSGx-hGF-tWt-bCAv-eMsr-mRE-Appl-RefgFrzrRef-Frzr-1400kWh-1000kWh</t>
  </si>
  <si>
    <t>SFM-w10-vSCx-hGF-tWt-bCAv-eMsr-mRE-Appl-RefgFrzrRef-Frzr-1400kWh-1000kWh</t>
  </si>
  <si>
    <t>SFM-w10-vSDx-hGF-tWt-bCAv-eMsr-mRE-Appl-RefgFrzrRef-Frzr-1400kWh-1000kWh</t>
  </si>
  <si>
    <t>SFM-w10-vSGx-hGF-tWt-bCAv-eMsr-mRE-Appl-RefgFrzrRef-Frzr-1400kWh-1000kWh</t>
  </si>
  <si>
    <t>SFM-w11-vPGx-hGF-tWt-bCAv-eMsr-mRE-Appl-RefgFrzrRef-Frzr-1400kWh-1000kWh</t>
  </si>
  <si>
    <t>SFM-w12-vPGx-hGF-tWt-bCAv-eMsr-mRE-Appl-RefgFrzrRef-Frzr-1400kWh-1000kWh</t>
  </si>
  <si>
    <t>SFM-w13-vPGx-hGF-tWt-bCAv-eMsr-mRE-Appl-RefgFrzrRef-Frzr-1400kWh-1000kWh</t>
  </si>
  <si>
    <t>SFM-w13-vSCx-hGF-tWt-bCAv-eMsr-mRE-Appl-RefgFrzrRef-Frzr-1400kWh-1000kWh</t>
  </si>
  <si>
    <t>SFM-w13-vSGx-hGF-tWt-bCAv-eMsr-mRE-Appl-RefgFrzrRef-Frzr-1400kWh-1000kWh</t>
  </si>
  <si>
    <t>SFM-w14-vSCx-hGF-tWt-bCAv-eMsr-mRE-Appl-RefgFrzrRef-Frzr-1400kWh-1000kWh</t>
  </si>
  <si>
    <t>SFM-w14-vSDx-hGF-tWt-bCAv-eMsr-mRE-Appl-RefgFrzrRef-Frzr-1400kWh-1000kWh</t>
  </si>
  <si>
    <t>SFM-w14-vSGx-hGF-tWt-bCAv-eMsr-mRE-Appl-RefgFrzrRef-Frzr-1400kWh-1000kWh</t>
  </si>
  <si>
    <t>SFM-w15-vSCx-hGF-tWt-bCAv-eMsr-mRE-Appl-RefgFrzrRef-Frzr-1400kWh-1000kWh</t>
  </si>
  <si>
    <t>SFM-w15-vSGx-hGF-tWt-bCAv-eMsr-mRE-Appl-RefgFrzrRef-Frzr-1400kWh-1000kWh</t>
  </si>
  <si>
    <t>SFM-w16-vPGx-hGF-tWt-bCAv-eMsr-mRE-Appl-RefgFrzrRef-Frzr-1400kWh-1000kWh</t>
  </si>
  <si>
    <t>SFM-w16-vSCx-hGF-tWt-bCAv-eMsr-mRE-Appl-RefgFrzrRef-Frzr-1400kWh-1000kWh</t>
  </si>
  <si>
    <t>SFM-w16-vSGx-hGF-tWt-bCAv-eMsr-mRE-Appl-RefgFrzrRef-Frzr-1400kWh-1000kWh</t>
  </si>
  <si>
    <t>MFM-w01-vPGx-hGF-tWt-bCAv-eMsr-mRE-Appl-RefgFrzrRef-Frzr-1400kWh-1000kWh</t>
  </si>
  <si>
    <t>MFM-w02-vPGx-hGF-tWt-bCAv-eMsr-mRE-Appl-RefgFrzrRef-Frzr-1400kWh-1000kWh</t>
  </si>
  <si>
    <t>MFM-w03-vPGx-hGF-tWt-bCAv-eMsr-mRE-Appl-RefgFrzrRef-Frzr-1400kWh-1000kWh</t>
  </si>
  <si>
    <t>MFM-w04-vPGx-hGF-tWt-bCAv-eMsr-mRE-Appl-RefgFrzrRef-Frzr-1400kWh-1000kWh</t>
  </si>
  <si>
    <t>MFM-w04-vSGx-hGF-tWt-bCAv-eMsr-mRE-Appl-RefgFrzrRef-Frzr-1400kWh-1000kWh</t>
  </si>
  <si>
    <t>MFM-w05-vPGx-hGF-tWt-bCAv-eMsr-mRE-Appl-RefgFrzrRef-Frzr-1400kWh-1000kWh</t>
  </si>
  <si>
    <t>MFM-w05-vSCx-hGF-tWt-bCAv-eMsr-mRE-Appl-RefgFrzrRef-Frzr-1400kWh-1000kWh</t>
  </si>
  <si>
    <t>MFM-w05-vSGx-hGF-tWt-bCAv-eMsr-mRE-Appl-RefgFrzrRef-Frzr-1400kWh-1000kWh</t>
  </si>
  <si>
    <t>MFM-w06-vSCx-hGF-tWt-bCAv-eMsr-mRE-Appl-RefgFrzrRef-Frzr-1400kWh-1000kWh</t>
  </si>
  <si>
    <t>MFM-w06-vSDx-hGF-tWt-bCAv-eMsr-mRE-Appl-RefgFrzrRef-Frzr-1400kWh-1000kWh</t>
  </si>
  <si>
    <t>MFM-w06-vSGx-hGF-tWt-bCAv-eMsr-mRE-Appl-RefgFrzrRef-Frzr-1400kWh-1000kWh</t>
  </si>
  <si>
    <t>MFM-w07-vSDx-hGF-tWt-bCAv-eMsr-mRE-Appl-RefgFrzrRef-Frzr-1400kWh-1000kWh</t>
  </si>
  <si>
    <t>MFM-w07-vSGx-hGF-tWt-bCAv-eMsr-mRE-Appl-RefgFrzrRef-Frzr-1400kWh-1000kWh</t>
  </si>
  <si>
    <t>MFM-w08-vSCx-hGF-tWt-bCAv-eMsr-mRE-Appl-RefgFrzrRef-Frzr-1400kWh-1000kWh</t>
  </si>
  <si>
    <t>MFM-w08-vSDx-hGF-tWt-bCAv-eMsr-mRE-Appl-RefgFrzrRef-Frzr-1400kWh-1000kWh</t>
  </si>
  <si>
    <t>MFM-w08-vSGx-hGF-tWt-bCAv-eMsr-mRE-Appl-RefgFrzrRef-Frzr-1400kWh-1000kWh</t>
  </si>
  <si>
    <t>MFM-w09-vSCx-hGF-tWt-bCAv-eMsr-mRE-Appl-RefgFrzrRef-Frzr-1400kWh-1000kWh</t>
  </si>
  <si>
    <t>MFM-w09-vSGx-hGF-tWt-bCAv-eMsr-mRE-Appl-RefgFrzrRef-Frzr-1400kWh-1000kWh</t>
  </si>
  <si>
    <t>MFM-w10-vSCx-hGF-tWt-bCAv-eMsr-mRE-Appl-RefgFrzrRef-Frzr-1400kWh-1000kWh</t>
  </si>
  <si>
    <t>MFM-w10-vSDx-hGF-tWt-bCAv-eMsr-mRE-Appl-RefgFrzrRef-Frzr-1400kWh-1000kWh</t>
  </si>
  <si>
    <t>MFM-w10-vSGx-hGF-tWt-bCAv-eMsr-mRE-Appl-RefgFrzrRef-Frzr-1400kWh-1000kWh</t>
  </si>
  <si>
    <t>MFM-w11-vPGx-hGF-tWt-bCAv-eMsr-mRE-Appl-RefgFrzrRef-Frzr-1400kWh-1000kWh</t>
  </si>
  <si>
    <t>MFM-w12-vPGx-hGF-tWt-bCAv-eMsr-mRE-Appl-RefgFrzrRef-Frzr-1400kWh-1000kWh</t>
  </si>
  <si>
    <t>MFM-w13-vPGx-hGF-tWt-bCAv-eMsr-mRE-Appl-RefgFrzrRef-Frzr-1400kWh-1000kWh</t>
  </si>
  <si>
    <t>MFM-w13-vSCx-hGF-tWt-bCAv-eMsr-mRE-Appl-RefgFrzrRef-Frzr-1400kWh-1000kWh</t>
  </si>
  <si>
    <t>MFM-w13-vSGx-hGF-tWt-bCAv-eMsr-mRE-Appl-RefgFrzrRef-Frzr-1400kWh-1000kWh</t>
  </si>
  <si>
    <t>MFM-w15-vSCx-hGF-tWt-bCAv-eMsr-mRE-Appl-RefgFrzrRef-Frzr-1400kWh-1000kWh</t>
  </si>
  <si>
    <t>MFM-w15-vSGx-hGF-tWt-bCAv-eMsr-mRE-Appl-RefgFrzrRef-Frzr-1400kWh-1000kWh</t>
  </si>
  <si>
    <t>MFM-w16-vPGx-hGF-tWt-bCAv-eMsr-mRE-Appl-RefgFrzrRef-Frzr-1400kWh-1000kWh</t>
  </si>
  <si>
    <t>MFM-w16-vSCx-hGF-tWt-bCAv-eMsr-mRE-Appl-RefgFrzrRef-Frzr-1400kWh-1000kWh</t>
  </si>
  <si>
    <t>DMO-w01-vPGx-hGF-tWt-bCAv-eMsr-mRE-Appl-RefgFrzrRef-Frzr-1400kWh-1000kWh</t>
  </si>
  <si>
    <t>DMO-w02-vPGx-hGF-tWt-bCAv-eMsr-mRE-Appl-RefgFrzrRef-Frzr-1400kWh-1000kWh</t>
  </si>
  <si>
    <t>DMO-w03-vPGx-hGF-tWt-bCAv-eMsr-mRE-Appl-RefgFrzrRef-Frzr-1400kWh-1000kWh</t>
  </si>
  <si>
    <t>DMO-w04-vPGx-hGF-tWt-bCAv-eMsr-mRE-Appl-RefgFrzrRef-Frzr-1400kWh-1000kWh</t>
  </si>
  <si>
    <t>DMO-w05-vPGx-hGF-tWt-bCAv-eMsr-mRE-Appl-RefgFrzrRef-Frzr-1400kWh-1000kWh</t>
  </si>
  <si>
    <t>DMO-w05-vSGx-hGF-tWt-bCAv-eMsr-mRE-Appl-RefgFrzrRef-Frzr-1400kWh-1000kWh</t>
  </si>
  <si>
    <t>DMO-w06-vSCx-hGF-tWt-bCAv-eMsr-mRE-Appl-RefgFrzrRef-Frzr-1400kWh-1000kWh</t>
  </si>
  <si>
    <t>DMO-w06-vSGx-hGF-tWt-bCAv-eMsr-mRE-Appl-RefgFrzrRef-Frzr-1400kWh-1000kWh</t>
  </si>
  <si>
    <t>DMO-w07-vSDx-hGF-tWt-bCAv-eMsr-mRE-Appl-RefgFrzrRef-Frzr-1400kWh-1000kWh</t>
  </si>
  <si>
    <t>DMO-w08-vSCx-hGF-tWt-bCAv-eMsr-mRE-Appl-RefgFrzrRef-Frzr-1400kWh-1000kWh</t>
  </si>
  <si>
    <t>DMO-w08-vSDx-hGF-tWt-bCAv-eMsr-mRE-Appl-RefgFrzrRef-Frzr-1400kWh-1000kWh</t>
  </si>
  <si>
    <t>DMO-w08-vSGx-hGF-tWt-bCAv-eMsr-mRE-Appl-RefgFrzrRef-Frzr-1400kWh-1000kWh</t>
  </si>
  <si>
    <t>DMO-w09-vSCx-hGF-tWt-bCAv-eMsr-mRE-Appl-RefgFrzrRef-Frzr-1400kWh-1000kWh</t>
  </si>
  <si>
    <t>DMO-w09-vSGx-hGF-tWt-bCAv-eMsr-mRE-Appl-RefgFrzrRef-Frzr-1400kWh-1000kWh</t>
  </si>
  <si>
    <t>DMO-w10-vSCx-hGF-tWt-bCAv-eMsr-mRE-Appl-RefgFrzrRef-Frzr-1400kWh-1000kWh</t>
  </si>
  <si>
    <t>DMO-w10-vSDx-hGF-tWt-bCAv-eMsr-mRE-Appl-RefgFrzrRef-Frzr-1400kWh-1000kWh</t>
  </si>
  <si>
    <t>DMO-w10-vSGx-hGF-tWt-bCAv-eMsr-mRE-Appl-RefgFrzrRef-Frzr-1400kWh-1000kWh</t>
  </si>
  <si>
    <t>DMO-w11-vPGx-hGF-tWt-bCAv-eMsr-mRE-Appl-RefgFrzrRef-Frzr-1400kWh-1000kWh</t>
  </si>
  <si>
    <t>DMO-w12-vPGx-hGF-tWt-bCAv-eMsr-mRE-Appl-RefgFrzrRef-Frzr-1400kWh-1000kWh</t>
  </si>
  <si>
    <t>DMO-w13-vPGx-hGF-tWt-bCAv-eMsr-mRE-Appl-RefgFrzrRef-Frzr-1400kWh-1000kWh</t>
  </si>
  <si>
    <t>DMO-w14-vSCx-hGF-tWt-bCAv-eMsr-mRE-Appl-RefgFrzrRef-Frzr-1400kWh-1000kWh</t>
  </si>
  <si>
    <t>DMO-w14-vSDx-hGF-tWt-bCAv-eMsr-mRE-Appl-RefgFrzrRef-Frzr-1400kWh-1000kWh</t>
  </si>
  <si>
    <t>DMO-w14-vSGx-hGF-tWt-bCAv-eMsr-mRE-Appl-RefgFrzrRef-Frzr-1400kWh-1000kWh</t>
  </si>
  <si>
    <t>DMO-w16-vPGx-hGF-tWt-bCAv-eMsr-mRE-Appl-RefgFrzrRef-Frzr-1400kWh-1000kWh</t>
  </si>
  <si>
    <t>SFM-w01-vPGx-hGF-tWt-bCAv-eMsr-mRE-Appl-RefgFrzrRef-Refg-900kWh-500kWh</t>
  </si>
  <si>
    <t>SFM-w02-vPGx-hGF-tWt-bCAv-eMsr-mRE-Appl-RefgFrzrRef-Refg-900kWh-500kWh</t>
  </si>
  <si>
    <t>SFM-w03-vPGx-hGF-tWt-bCAv-eMsr-mRE-Appl-RefgFrzrRef-Refg-900kWh-500kWh</t>
  </si>
  <si>
    <t>SFM-w04-vPGx-hGF-tWt-bCAv-eMsr-mRE-Appl-RefgFrzrRef-Refg-900kWh-500kWh</t>
  </si>
  <si>
    <t>SFM-w04-vSGx-hGF-tWt-bCAv-eMsr-mRE-Appl-RefgFrzrRef-Refg-900kWh-500kWh</t>
  </si>
  <si>
    <t>SFM-w05-vPGx-hGF-tWt-bCAv-eMsr-mRE-Appl-RefgFrzrRef-Refg-900kWh-500kWh</t>
  </si>
  <si>
    <t>SFM-w05-vSCx-hGF-tWt-bCAv-eMsr-mRE-Appl-RefgFrzrRef-Refg-900kWh-500kWh</t>
  </si>
  <si>
    <t>SFM-w05-vSGx-hGF-tWt-bCAv-eMsr-mRE-Appl-RefgFrzrRef-Refg-900kWh-500kWh</t>
  </si>
  <si>
    <t>SFM-w06-vSCx-hGF-tWt-bCAv-eMsr-mRE-Appl-RefgFrzrRef-Refg-900kWh-500kWh</t>
  </si>
  <si>
    <t>SFM-w06-vSDx-hGF-tWt-bCAv-eMsr-mRE-Appl-RefgFrzrRef-Refg-900kWh-500kWh</t>
  </si>
  <si>
    <t>SFM-w06-vSGx-hGF-tWt-bCAv-eMsr-mRE-Appl-RefgFrzrRef-Refg-900kWh-500kWh</t>
  </si>
  <si>
    <t>SFM-w07-vSDx-hGF-tWt-bCAv-eMsr-mRE-Appl-RefgFrzrRef-Refg-900kWh-500kWh</t>
  </si>
  <si>
    <t>SFM-w07-vSGx-hGF-tWt-bCAv-eMsr-mRE-Appl-RefgFrzrRef-Refg-900kWh-500kWh</t>
  </si>
  <si>
    <t>SFM-w08-vSCx-hGF-tWt-bCAv-eMsr-mRE-Appl-RefgFrzrRef-Refg-900kWh-500kWh</t>
  </si>
  <si>
    <t>SFM-w08-vSDx-hGF-tWt-bCAv-eMsr-mRE-Appl-RefgFrzrRef-Refg-900kWh-500kWh</t>
  </si>
  <si>
    <t>SFM-w08-vSGx-hGF-tWt-bCAv-eMsr-mRE-Appl-RefgFrzrRef-Refg-900kWh-500kWh</t>
  </si>
  <si>
    <t>SFM-w09-vSCx-hGF-tWt-bCAv-eMsr-mRE-Appl-RefgFrzrRef-Refg-900kWh-500kWh</t>
  </si>
  <si>
    <t>SFM-w09-vSGx-hGF-tWt-bCAv-eMsr-mRE-Appl-RefgFrzrRef-Refg-900kWh-500kWh</t>
  </si>
  <si>
    <t>SFM-w10-vSCx-hGF-tWt-bCAv-eMsr-mRE-Appl-RefgFrzrRef-Refg-900kWh-500kWh</t>
  </si>
  <si>
    <t>SFM-w10-vSDx-hGF-tWt-bCAv-eMsr-mRE-Appl-RefgFrzrRef-Refg-900kWh-500kWh</t>
  </si>
  <si>
    <t>SFM-w10-vSGx-hGF-tWt-bCAv-eMsr-mRE-Appl-RefgFrzrRef-Refg-900kWh-500kWh</t>
  </si>
  <si>
    <t>SFM-w11-vPGx-hGF-tWt-bCAv-eMsr-mRE-Appl-RefgFrzrRef-Refg-900kWh-500kWh</t>
  </si>
  <si>
    <t>SFM-w12-vPGx-hGF-tWt-bCAv-eMsr-mRE-Appl-RefgFrzrRef-Refg-900kWh-500kWh</t>
  </si>
  <si>
    <t>SFM-w13-vPGx-hGF-tWt-bCAv-eMsr-mRE-Appl-RefgFrzrRef-Refg-900kWh-500kWh</t>
  </si>
  <si>
    <t>SFM-w13-vSCx-hGF-tWt-bCAv-eMsr-mRE-Appl-RefgFrzrRef-Refg-900kWh-500kWh</t>
  </si>
  <si>
    <t>SFM-w13-vSGx-hGF-tWt-bCAv-eMsr-mRE-Appl-RefgFrzrRef-Refg-900kWh-500kWh</t>
  </si>
  <si>
    <t>SFM-w14-vSCx-hGF-tWt-bCAv-eMsr-mRE-Appl-RefgFrzrRef-Refg-900kWh-500kWh</t>
  </si>
  <si>
    <t>SFM-w14-vSDx-hGF-tWt-bCAv-eMsr-mRE-Appl-RefgFrzrRef-Refg-900kWh-500kWh</t>
  </si>
  <si>
    <t>SFM-w14-vSGx-hGF-tWt-bCAv-eMsr-mRE-Appl-RefgFrzrRef-Refg-900kWh-500kWh</t>
  </si>
  <si>
    <t>SFM-w15-vSCx-hGF-tWt-bCAv-eMsr-mRE-Appl-RefgFrzrRef-Refg-900kWh-500kWh</t>
  </si>
  <si>
    <t>SFM-w15-vSGx-hGF-tWt-bCAv-eMsr-mRE-Appl-RefgFrzrRef-Refg-900kWh-500kWh</t>
  </si>
  <si>
    <t>SFM-w16-vPGx-hGF-tWt-bCAv-eMsr-mRE-Appl-RefgFrzrRef-Refg-900kWh-500kWh</t>
  </si>
  <si>
    <t>SFM-w16-vSCx-hGF-tWt-bCAv-eMsr-mRE-Appl-RefgFrzrRef-Refg-900kWh-500kWh</t>
  </si>
  <si>
    <t>SFM-w16-vSGx-hGF-tWt-bCAv-eMsr-mRE-Appl-RefgFrzrRef-Refg-900kWh-500kWh</t>
  </si>
  <si>
    <t>MFM-w01-vPGx-hGF-tWt-bCAv-eMsr-mRE-Appl-RefgFrzrRef-Refg-900kWh-500kWh</t>
  </si>
  <si>
    <t>MFM-w02-vPGx-hGF-tWt-bCAv-eMsr-mRE-Appl-RefgFrzrRef-Refg-900kWh-500kWh</t>
  </si>
  <si>
    <t>MFM-w03-vPGx-hGF-tWt-bCAv-eMsr-mRE-Appl-RefgFrzrRef-Refg-900kWh-500kWh</t>
  </si>
  <si>
    <t>MFM-w04-vPGx-hGF-tWt-bCAv-eMsr-mRE-Appl-RefgFrzrRef-Refg-900kWh-500kWh</t>
  </si>
  <si>
    <t>MFM-w04-vSGx-hGF-tWt-bCAv-eMsr-mRE-Appl-RefgFrzrRef-Refg-900kWh-500kWh</t>
  </si>
  <si>
    <t>MFM-w05-vPGx-hGF-tWt-bCAv-eMsr-mRE-Appl-RefgFrzrRef-Refg-900kWh-500kWh</t>
  </si>
  <si>
    <t>MFM-w05-vSCx-hGF-tWt-bCAv-eMsr-mRE-Appl-RefgFrzrRef-Refg-900kWh-500kWh</t>
  </si>
  <si>
    <t>MFM-w05-vSGx-hGF-tWt-bCAv-eMsr-mRE-Appl-RefgFrzrRef-Refg-900kWh-500kWh</t>
  </si>
  <si>
    <t>MFM-w06-vSCx-hGF-tWt-bCAv-eMsr-mRE-Appl-RefgFrzrRef-Refg-900kWh-500kWh</t>
  </si>
  <si>
    <t>MFM-w06-vSDx-hGF-tWt-bCAv-eMsr-mRE-Appl-RefgFrzrRef-Refg-900kWh-500kWh</t>
  </si>
  <si>
    <t>MFM-w06-vSGx-hGF-tWt-bCAv-eMsr-mRE-Appl-RefgFrzrRef-Refg-900kWh-500kWh</t>
  </si>
  <si>
    <t>MFM-w07-vSDx-hGF-tWt-bCAv-eMsr-mRE-Appl-RefgFrzrRef-Refg-900kWh-500kWh</t>
  </si>
  <si>
    <t>MFM-w07-vSGx-hGF-tWt-bCAv-eMsr-mRE-Appl-RefgFrzrRef-Refg-900kWh-500kWh</t>
  </si>
  <si>
    <t>MFM-w08-vSCx-hGF-tWt-bCAv-eMsr-mRE-Appl-RefgFrzrRef-Refg-900kWh-500kWh</t>
  </si>
  <si>
    <t>MFM-w08-vSDx-hGF-tWt-bCAv-eMsr-mRE-Appl-RefgFrzrRef-Refg-900kWh-500kWh</t>
  </si>
  <si>
    <t>MFM-w08-vSGx-hGF-tWt-bCAv-eMsr-mRE-Appl-RefgFrzrRef-Refg-900kWh-500kWh</t>
  </si>
  <si>
    <t>MFM-w09-vSCx-hGF-tWt-bCAv-eMsr-mRE-Appl-RefgFrzrRef-Refg-900kWh-500kWh</t>
  </si>
  <si>
    <t>MFM-w09-vSGx-hGF-tWt-bCAv-eMsr-mRE-Appl-RefgFrzrRef-Refg-900kWh-500kWh</t>
  </si>
  <si>
    <t>MFM-w10-vSCx-hGF-tWt-bCAv-eMsr-mRE-Appl-RefgFrzrRef-Refg-900kWh-500kWh</t>
  </si>
  <si>
    <t>MFM-w10-vSDx-hGF-tWt-bCAv-eMsr-mRE-Appl-RefgFrzrRef-Refg-900kWh-500kWh</t>
  </si>
  <si>
    <t>MFM-w10-vSGx-hGF-tWt-bCAv-eMsr-mRE-Appl-RefgFrzrRef-Refg-900kWh-500kWh</t>
  </si>
  <si>
    <t>MFM-w11-vPGx-hGF-tWt-bCAv-eMsr-mRE-Appl-RefgFrzrRef-Refg-900kWh-500kWh</t>
  </si>
  <si>
    <t>MFM-w12-vPGx-hGF-tWt-bCAv-eMsr-mRE-Appl-RefgFrzrRef-Refg-900kWh-500kWh</t>
  </si>
  <si>
    <t>MFM-w13-vPGx-hGF-tWt-bCAv-eMsr-mRE-Appl-RefgFrzrRef-Refg-900kWh-500kWh</t>
  </si>
  <si>
    <t>MFM-w13-vSCx-hGF-tWt-bCAv-eMsr-mRE-Appl-RefgFrzrRef-Refg-900kWh-500kWh</t>
  </si>
  <si>
    <t>MFM-w13-vSGx-hGF-tWt-bCAv-eMsr-mRE-Appl-RefgFrzrRef-Refg-900kWh-500kWh</t>
  </si>
  <si>
    <t>MFM-w15-vSCx-hGF-tWt-bCAv-eMsr-mRE-Appl-RefgFrzrRef-Refg-900kWh-500kWh</t>
  </si>
  <si>
    <t>MFM-w15-vSGx-hGF-tWt-bCAv-eMsr-mRE-Appl-RefgFrzrRef-Refg-900kWh-500kWh</t>
  </si>
  <si>
    <t>MFM-w16-vPGx-hGF-tWt-bCAv-eMsr-mRE-Appl-RefgFrzrRef-Refg-900kWh-500kWh</t>
  </si>
  <si>
    <t>MFM-w16-vSCx-hGF-tWt-bCAv-eMsr-mRE-Appl-RefgFrzrRef-Refg-900kWh-500kWh</t>
  </si>
  <si>
    <t>DMO-w01-vPGx-hGF-tWt-bCAv-eMsr-mRE-Appl-RefgFrzrRef-Refg-900kWh-500kWh</t>
  </si>
  <si>
    <t>DMO-w02-vPGx-hGF-tWt-bCAv-eMsr-mRE-Appl-RefgFrzrRef-Refg-900kWh-500kWh</t>
  </si>
  <si>
    <t>DMO-w03-vPGx-hGF-tWt-bCAv-eMsr-mRE-Appl-RefgFrzrRef-Refg-900kWh-500kWh</t>
  </si>
  <si>
    <t>DMO-w04-vPGx-hGF-tWt-bCAv-eMsr-mRE-Appl-RefgFrzrRef-Refg-900kWh-500kWh</t>
  </si>
  <si>
    <t>DMO-w05-vPGx-hGF-tWt-bCAv-eMsr-mRE-Appl-RefgFrzrRef-Refg-900kWh-500kWh</t>
  </si>
  <si>
    <t>DMO-w05-vSGx-hGF-tWt-bCAv-eMsr-mRE-Appl-RefgFrzrRef-Refg-900kWh-500kWh</t>
  </si>
  <si>
    <t>DMO-w06-vSCx-hGF-tWt-bCAv-eMsr-mRE-Appl-RefgFrzrRef-Refg-900kWh-500kWh</t>
  </si>
  <si>
    <t>DMO-w06-vSGx-hGF-tWt-bCAv-eMsr-mRE-Appl-RefgFrzrRef-Refg-900kWh-500kWh</t>
  </si>
  <si>
    <t>DMO-w07-vSDx-hGF-tWt-bCAv-eMsr-mRE-Appl-RefgFrzrRef-Refg-900kWh-500kWh</t>
  </si>
  <si>
    <t>DMO-w08-vSCx-hGF-tWt-bCAv-eMsr-mRE-Appl-RefgFrzrRef-Refg-900kWh-500kWh</t>
  </si>
  <si>
    <t>DMO-w08-vSDx-hGF-tWt-bCAv-eMsr-mRE-Appl-RefgFrzrRef-Refg-900kWh-500kWh</t>
  </si>
  <si>
    <t>DMO-w08-vSGx-hGF-tWt-bCAv-eMsr-mRE-Appl-RefgFrzrRef-Refg-900kWh-500kWh</t>
  </si>
  <si>
    <t>DMO-w09-vSCx-hGF-tWt-bCAv-eMsr-mRE-Appl-RefgFrzrRef-Refg-900kWh-500kWh</t>
  </si>
  <si>
    <t>DMO-w09-vSGx-hGF-tWt-bCAv-eMsr-mRE-Appl-RefgFrzrRef-Refg-900kWh-500kWh</t>
  </si>
  <si>
    <t>DMO-w10-vSCx-hGF-tWt-bCAv-eMsr-mRE-Appl-RefgFrzrRef-Refg-900kWh-500kWh</t>
  </si>
  <si>
    <t>DMO-w10-vSDx-hGF-tWt-bCAv-eMsr-mRE-Appl-RefgFrzrRef-Refg-900kWh-500kWh</t>
  </si>
  <si>
    <t>DMO-w10-vSGx-hGF-tWt-bCAv-eMsr-mRE-Appl-RefgFrzrRef-Refg-900kWh-500kWh</t>
  </si>
  <si>
    <t>DMO-w11-vPGx-hGF-tWt-bCAv-eMsr-mRE-Appl-RefgFrzrRef-Refg-900kWh-500kWh</t>
  </si>
  <si>
    <t>DMO-w12-vPGx-hGF-tWt-bCAv-eMsr-mRE-Appl-RefgFrzrRef-Refg-900kWh-500kWh</t>
  </si>
  <si>
    <t>DMO-w13-vPGx-hGF-tWt-bCAv-eMsr-mRE-Appl-RefgFrzrRef-Refg-900kWh-500kWh</t>
  </si>
  <si>
    <t>DMO-w14-vSCx-hGF-tWt-bCAv-eMsr-mRE-Appl-RefgFrzrRef-Refg-900kWh-500kWh</t>
  </si>
  <si>
    <t>DMO-w14-vSDx-hGF-tWt-bCAv-eMsr-mRE-Appl-RefgFrzrRef-Refg-900kWh-500kWh</t>
  </si>
  <si>
    <t>DMO-w14-vSGx-hGF-tWt-bCAv-eMsr-mRE-Appl-RefgFrzrRef-Refg-900kWh-500kWh</t>
  </si>
  <si>
    <t>DMO-w16-vPGx-hGF-tWt-bCAv-eMsr-mRE-Appl-RefgFrzrRef-Refg-900kWh-500kWh</t>
  </si>
  <si>
    <t>SFM-w01-vPGx-hHP-tWt-bCAv-eMsr-mRE-Appl-RefgFrzrRef-Frzr-1400kWh-1000kWh</t>
  </si>
  <si>
    <t>SFM-w02-vPGx-hHP-tWt-bCAv-eMsr-mRE-Appl-RefgFrzrRef-Frzr-1400kWh-1000kWh</t>
  </si>
  <si>
    <t>SFM-w03-vPGx-hHP-tWt-bCAv-eMsr-mRE-Appl-RefgFrzrRef-Frzr-1400kWh-1000kWh</t>
  </si>
  <si>
    <t>SFM-w04-vPGx-hHP-tWt-bCAv-eMsr-mRE-Appl-RefgFrzrRef-Frzr-1400kWh-1000kWh</t>
  </si>
  <si>
    <t>SFM-w04-vSGx-hHP-tWt-bCAv-eMsr-mRE-Appl-RefgFrzrRef-Frzr-1400kWh-1000kWh</t>
  </si>
  <si>
    <t>SFM-w05-vPGx-hHP-tWt-bCAv-eMsr-mRE-Appl-RefgFrzrRef-Frzr-1400kWh-1000kWh</t>
  </si>
  <si>
    <t>SFM-w05-vSCx-hHP-tWt-bCAv-eMsr-mRE-Appl-RefgFrzrRef-Frzr-1400kWh-1000kWh</t>
  </si>
  <si>
    <t>SFM-w05-vSGx-hHP-tWt-bCAv-eMsr-mRE-Appl-RefgFrzrRef-Frzr-1400kWh-1000kWh</t>
  </si>
  <si>
    <t>SFM-w06-vSCx-hHP-tWt-bCAv-eMsr-mRE-Appl-RefgFrzrRef-Frzr-1400kWh-1000kWh</t>
  </si>
  <si>
    <t>SFM-w06-vSDx-hHP-tWt-bCAv-eMsr-mRE-Appl-RefgFrzrRef-Frzr-1400kWh-1000kWh</t>
  </si>
  <si>
    <t>SFM-w06-vSGx-hHP-tWt-bCAv-eMsr-mRE-Appl-RefgFrzrRef-Frzr-1400kWh-1000kWh</t>
  </si>
  <si>
    <t>SFM-w07-vSDx-hHP-tWt-bCAv-eMsr-mRE-Appl-RefgFrzrRef-Frzr-1400kWh-1000kWh</t>
  </si>
  <si>
    <t>SFM-w07-vSGx-hHP-tWt-bCAv-eMsr-mRE-Appl-RefgFrzrRef-Frzr-1400kWh-1000kWh</t>
  </si>
  <si>
    <t>SFM-w08-vSCx-hHP-tWt-bCAv-eMsr-mRE-Appl-RefgFrzrRef-Frzr-1400kWh-1000kWh</t>
  </si>
  <si>
    <t>SFM-w08-vSDx-hHP-tWt-bCAv-eMsr-mRE-Appl-RefgFrzrRef-Frzr-1400kWh-1000kWh</t>
  </si>
  <si>
    <t>SFM-w08-vSGx-hHP-tWt-bCAv-eMsr-mRE-Appl-RefgFrzrRef-Frzr-1400kWh-1000kWh</t>
  </si>
  <si>
    <t>SFM-w09-vSCx-hHP-tWt-bCAv-eMsr-mRE-Appl-RefgFrzrRef-Frzr-1400kWh-1000kWh</t>
  </si>
  <si>
    <t>SFM-w09-vSGx-hHP-tWt-bCAv-eMsr-mRE-Appl-RefgFrzrRef-Frzr-1400kWh-1000kWh</t>
  </si>
  <si>
    <t>SFM-w10-vSCx-hHP-tWt-bCAv-eMsr-mRE-Appl-RefgFrzrRef-Frzr-1400kWh-1000kWh</t>
  </si>
  <si>
    <t>SFM-w10-vSDx-hHP-tWt-bCAv-eMsr-mRE-Appl-RefgFrzrRef-Frzr-1400kWh-1000kWh</t>
  </si>
  <si>
    <t>SFM-w10-vSGx-hHP-tWt-bCAv-eMsr-mRE-Appl-RefgFrzrRef-Frzr-1400kWh-1000kWh</t>
  </si>
  <si>
    <t>SFM-w11-vPGx-hHP-tWt-bCAv-eMsr-mRE-Appl-RefgFrzrRef-Frzr-1400kWh-1000kWh</t>
  </si>
  <si>
    <t>SFM-w12-vPGx-hHP-tWt-bCAv-eMsr-mRE-Appl-RefgFrzrRef-Frzr-1400kWh-1000kWh</t>
  </si>
  <si>
    <t>SFM-w13-vPGx-hHP-tWt-bCAv-eMsr-mRE-Appl-RefgFrzrRef-Frzr-1400kWh-1000kWh</t>
  </si>
  <si>
    <t>SFM-w13-vSCx-hHP-tWt-bCAv-eMsr-mRE-Appl-RefgFrzrRef-Frzr-1400kWh-1000kWh</t>
  </si>
  <si>
    <t>SFM-w13-vSGx-hHP-tWt-bCAv-eMsr-mRE-Appl-RefgFrzrRef-Frzr-1400kWh-1000kWh</t>
  </si>
  <si>
    <t>SFM-w14-vSCx-hHP-tWt-bCAv-eMsr-mRE-Appl-RefgFrzrRef-Frzr-1400kWh-1000kWh</t>
  </si>
  <si>
    <t>SFM-w14-vSDx-hHP-tWt-bCAv-eMsr-mRE-Appl-RefgFrzrRef-Frzr-1400kWh-1000kWh</t>
  </si>
  <si>
    <t>SFM-w14-vSGx-hHP-tWt-bCAv-eMsr-mRE-Appl-RefgFrzrRef-Frzr-1400kWh-1000kWh</t>
  </si>
  <si>
    <t>SFM-w15-vSCx-hHP-tWt-bCAv-eMsr-mRE-Appl-RefgFrzrRef-Frzr-1400kWh-1000kWh</t>
  </si>
  <si>
    <t>SFM-w15-vSDx-hHP-tWt-bCAv-eMsr-mRE-Appl-RefgFrzrRef-Frzr-1400kWh-1000kWh</t>
  </si>
  <si>
    <t>SFM-w15-vSGx-hHP-tWt-bCAv-eMsr-mRE-Appl-RefgFrzrRef-Frzr-1400kWh-1000kWh</t>
  </si>
  <si>
    <t>SFM-w16-vPGx-hHP-tWt-bCAv-eMsr-mRE-Appl-RefgFrzrRef-Frzr-1400kWh-1000kWh</t>
  </si>
  <si>
    <t>SFM-w16-vSCx-hHP-tWt-bCAv-eMsr-mRE-Appl-RefgFrzrRef-Frzr-1400kWh-1000kWh</t>
  </si>
  <si>
    <t>SFM-w16-vSGx-hHP-tWt-bCAv-eMsr-mRE-Appl-RefgFrzrRef-Frzr-1400kWh-1000kWh</t>
  </si>
  <si>
    <t>MFM-w01-vPGx-hHP-tWt-bCAv-eMsr-mRE-Appl-RefgFrzrRef-Frzr-1400kWh-1000kWh</t>
  </si>
  <si>
    <t>MFM-w02-vPGx-hHP-tWt-bCAv-eMsr-mRE-Appl-RefgFrzrRef-Frzr-1400kWh-1000kWh</t>
  </si>
  <si>
    <t>MFM-w03-vPGx-hHP-tWt-bCAv-eMsr-mRE-Appl-RefgFrzrRef-Frzr-1400kWh-1000kWh</t>
  </si>
  <si>
    <t>MFM-w04-vPGx-hHP-tWt-bCAv-eMsr-mRE-Appl-RefgFrzrRef-Frzr-1400kWh-1000kWh</t>
  </si>
  <si>
    <t>MFM-w04-vSGx-hHP-tWt-bCAv-eMsr-mRE-Appl-RefgFrzrRef-Frzr-1400kWh-1000kWh</t>
  </si>
  <si>
    <t>MFM-w05-vPGx-hHP-tWt-bCAv-eMsr-mRE-Appl-RefgFrzrRef-Frzr-1400kWh-1000kWh</t>
  </si>
  <si>
    <t>MFM-w05-vSGx-hHP-tWt-bCAv-eMsr-mRE-Appl-RefgFrzrRef-Frzr-1400kWh-1000kWh</t>
  </si>
  <si>
    <t>MFM-w06-vSCx-hHP-tWt-bCAv-eMsr-mRE-Appl-RefgFrzrRef-Frzr-1400kWh-1000kWh</t>
  </si>
  <si>
    <t>MFM-w06-vSDx-hHP-tWt-bCAv-eMsr-mRE-Appl-RefgFrzrRef-Frzr-1400kWh-1000kWh</t>
  </si>
  <si>
    <t>MFM-w06-vSGx-hHP-tWt-bCAv-eMsr-mRE-Appl-RefgFrzrRef-Frzr-1400kWh-1000kWh</t>
  </si>
  <si>
    <t>MFM-w07-vSDx-hHP-tWt-bCAv-eMsr-mRE-Appl-RefgFrzrRef-Frzr-1400kWh-1000kWh</t>
  </si>
  <si>
    <t>MFM-w07-vSGx-hHP-tWt-bCAv-eMsr-mRE-Appl-RefgFrzrRef-Frzr-1400kWh-1000kWh</t>
  </si>
  <si>
    <t>MFM-w08-vSCx-hHP-tWt-bCAv-eMsr-mRE-Appl-RefgFrzrRef-Frzr-1400kWh-1000kWh</t>
  </si>
  <si>
    <t>MFM-w08-vSDx-hHP-tWt-bCAv-eMsr-mRE-Appl-RefgFrzrRef-Frzr-1400kWh-1000kWh</t>
  </si>
  <si>
    <t>MFM-w08-vSGx-hHP-tWt-bCAv-eMsr-mRE-Appl-RefgFrzrRef-Frzr-1400kWh-1000kWh</t>
  </si>
  <si>
    <t>MFM-w09-vSCx-hHP-tWt-bCAv-eMsr-mRE-Appl-RefgFrzrRef-Frzr-1400kWh-1000kWh</t>
  </si>
  <si>
    <t>MFM-w09-vSGx-hHP-tWt-bCAv-eMsr-mRE-Appl-RefgFrzrRef-Frzr-1400kWh-1000kWh</t>
  </si>
  <si>
    <t>MFM-w10-vSCx-hHP-tWt-bCAv-eMsr-mRE-Appl-RefgFrzrRef-Frzr-1400kWh-1000kWh</t>
  </si>
  <si>
    <t>MFM-w10-vSDx-hHP-tWt-bCAv-eMsr-mRE-Appl-RefgFrzrRef-Frzr-1400kWh-1000kWh</t>
  </si>
  <si>
    <t>MFM-w10-vSGx-hHP-tWt-bCAv-eMsr-mRE-Appl-RefgFrzrRef-Frzr-1400kWh-1000kWh</t>
  </si>
  <si>
    <t>MFM-w11-vPGx-hHP-tWt-bCAv-eMsr-mRE-Appl-RefgFrzrRef-Frzr-1400kWh-1000kWh</t>
  </si>
  <si>
    <t>MFM-w12-vPGx-hHP-tWt-bCAv-eMsr-mRE-Appl-RefgFrzrRef-Frzr-1400kWh-1000kWh</t>
  </si>
  <si>
    <t>MFM-w13-vPGx-hHP-tWt-bCAv-eMsr-mRE-Appl-RefgFrzrRef-Frzr-1400kWh-1000kWh</t>
  </si>
  <si>
    <t>MFM-w13-vSCx-hHP-tWt-bCAv-eMsr-mRE-Appl-RefgFrzrRef-Frzr-1400kWh-1000kWh</t>
  </si>
  <si>
    <t>MFM-w13-vSGx-hHP-tWt-bCAv-eMsr-mRE-Appl-RefgFrzrRef-Frzr-1400kWh-1000kWh</t>
  </si>
  <si>
    <t>MFM-w14-vSCx-hHP-tWt-bCAv-eMsr-mRE-Appl-RefgFrzrRef-Frzr-1400kWh-1000kWh</t>
  </si>
  <si>
    <t>MFM-w14-vSDx-hHP-tWt-bCAv-eMsr-mRE-Appl-RefgFrzrRef-Frzr-1400kWh-1000kWh</t>
  </si>
  <si>
    <t>MFM-w14-vSGx-hHP-tWt-bCAv-eMsr-mRE-Appl-RefgFrzrRef-Frzr-1400kWh-1000kWh</t>
  </si>
  <si>
    <t>MFM-w15-vSCx-hHP-tWt-bCAv-eMsr-mRE-Appl-RefgFrzrRef-Frzr-1400kWh-1000kWh</t>
  </si>
  <si>
    <t>MFM-w15-vSDx-hHP-tWt-bCAv-eMsr-mRE-Appl-RefgFrzrRef-Frzr-1400kWh-1000kWh</t>
  </si>
  <si>
    <t>MFM-w15-vSGx-hHP-tWt-bCAv-eMsr-mRE-Appl-RefgFrzrRef-Frzr-1400kWh-1000kWh</t>
  </si>
  <si>
    <t>MFM-w16-vPGx-hHP-tWt-bCAv-eMsr-mRE-Appl-RefgFrzrRef-Frzr-1400kWh-1000kWh</t>
  </si>
  <si>
    <t>MFM-w16-vSCx-hHP-tWt-bCAv-eMsr-mRE-Appl-RefgFrzrRef-Frzr-1400kWh-1000kWh</t>
  </si>
  <si>
    <t>MFM-w16-vSGx-hHP-tWt-bCAv-eMsr-mRE-Appl-RefgFrzrRef-Frzr-1400kWh-1000kWh</t>
  </si>
  <si>
    <t>DMO-w01-vPGx-hHP-tWt-bCAv-eMsr-mRE-Appl-RefgFrzrRef-Frzr-1400kWh-1000kWh</t>
  </si>
  <si>
    <t>DMO-w02-vPGx-hHP-tWt-bCAv-eMsr-mRE-Appl-RefgFrzrRef-Frzr-1400kWh-1000kWh</t>
  </si>
  <si>
    <t>DMO-w03-vPGx-hHP-tWt-bCAv-eMsr-mRE-Appl-RefgFrzrRef-Frzr-1400kWh-1000kWh</t>
  </si>
  <si>
    <t>DMO-w04-vPGx-hHP-tWt-bCAv-eMsr-mRE-Appl-RefgFrzrRef-Frzr-1400kWh-1000kWh</t>
  </si>
  <si>
    <t>DMO-w04-vSGx-hHP-tWt-bCAv-eMsr-mRE-Appl-RefgFrzrRef-Frzr-1400kWh-1000kWh</t>
  </si>
  <si>
    <t>DMO-w05-vPGx-hHP-tWt-bCAv-eMsr-mRE-Appl-RefgFrzrRef-Frzr-1400kWh-1000kWh</t>
  </si>
  <si>
    <t>DMO-w05-vSGx-hHP-tWt-bCAv-eMsr-mRE-Appl-RefgFrzrRef-Frzr-1400kWh-1000kWh</t>
  </si>
  <si>
    <t>DMO-w06-vSCx-hHP-tWt-bCAv-eMsr-mRE-Appl-RefgFrzrRef-Frzr-1400kWh-1000kWh</t>
  </si>
  <si>
    <t>DMO-w06-vSGx-hHP-tWt-bCAv-eMsr-mRE-Appl-RefgFrzrRef-Frzr-1400kWh-1000kWh</t>
  </si>
  <si>
    <t>DMO-w07-vSDx-hHP-tWt-bCAv-eMsr-mRE-Appl-RefgFrzrRef-Frzr-1400kWh-1000kWh</t>
  </si>
  <si>
    <t>DMO-w08-vSCx-hHP-tWt-bCAv-eMsr-mRE-Appl-RefgFrzrRef-Frzr-1400kWh-1000kWh</t>
  </si>
  <si>
    <t>DMO-w08-vSDx-hHP-tWt-bCAv-eMsr-mRE-Appl-RefgFrzrRef-Frzr-1400kWh-1000kWh</t>
  </si>
  <si>
    <t>DMO-w08-vSGx-hHP-tWt-bCAv-eMsr-mRE-Appl-RefgFrzrRef-Frzr-1400kWh-1000kWh</t>
  </si>
  <si>
    <t>DMO-w09-vSCx-hHP-tWt-bCAv-eMsr-mRE-Appl-RefgFrzrRef-Frzr-1400kWh-1000kWh</t>
  </si>
  <si>
    <t>DMO-w09-vSGx-hHP-tWt-bCAv-eMsr-mRE-Appl-RefgFrzrRef-Frzr-1400kWh-1000kWh</t>
  </si>
  <si>
    <t>DMO-w10-vSCx-hHP-tWt-bCAv-eMsr-mRE-Appl-RefgFrzrRef-Frzr-1400kWh-1000kWh</t>
  </si>
  <si>
    <t>DMO-w10-vSDx-hHP-tWt-bCAv-eMsr-mRE-Appl-RefgFrzrRef-Frzr-1400kWh-1000kWh</t>
  </si>
  <si>
    <t>DMO-w10-vSGx-hHP-tWt-bCAv-eMsr-mRE-Appl-RefgFrzrRef-Frzr-1400kWh-1000kWh</t>
  </si>
  <si>
    <t>DMO-w11-vPGx-hHP-tWt-bCAv-eMsr-mRE-Appl-RefgFrzrRef-Frzr-1400kWh-1000kWh</t>
  </si>
  <si>
    <t>DMO-w12-vPGx-hHP-tWt-bCAv-eMsr-mRE-Appl-RefgFrzrRef-Frzr-1400kWh-1000kWh</t>
  </si>
  <si>
    <t>DMO-w13-vPGx-hHP-tWt-bCAv-eMsr-mRE-Appl-RefgFrzrRef-Frzr-1400kWh-1000kWh</t>
  </si>
  <si>
    <t>DMO-w13-vSCx-hHP-tWt-bCAv-eMsr-mRE-Appl-RefgFrzrRef-Frzr-1400kWh-1000kWh</t>
  </si>
  <si>
    <t>DMO-w13-vSGx-hHP-tWt-bCAv-eMsr-mRE-Appl-RefgFrzrRef-Frzr-1400kWh-1000kWh</t>
  </si>
  <si>
    <t>DMO-w14-vSCx-hHP-tWt-bCAv-eMsr-mRE-Appl-RefgFrzrRef-Frzr-1400kWh-1000kWh</t>
  </si>
  <si>
    <t>DMO-w14-vSDx-hHP-tWt-bCAv-eMsr-mRE-Appl-RefgFrzrRef-Frzr-1400kWh-1000kWh</t>
  </si>
  <si>
    <t>DMO-w14-vSGx-hHP-tWt-bCAv-eMsr-mRE-Appl-RefgFrzrRef-Frzr-1400kWh-1000kWh</t>
  </si>
  <si>
    <t>DMO-w15-vSCx-hHP-tWt-bCAv-eMsr-mRE-Appl-RefgFrzrRef-Frzr-1400kWh-1000kWh</t>
  </si>
  <si>
    <t>DMO-w15-vSGx-hHP-tWt-bCAv-eMsr-mRE-Appl-RefgFrzrRef-Frzr-1400kWh-1000kWh</t>
  </si>
  <si>
    <t>DMO-w16-vPGx-hHP-tWt-bCAv-eMsr-mRE-Appl-RefgFrzrRef-Frzr-1400kWh-1000kWh</t>
  </si>
  <si>
    <t>DMO-w16-vSCx-hHP-tWt-bCAv-eMsr-mRE-Appl-RefgFrzrRef-Frzr-1400kWh-1000kWh</t>
  </si>
  <si>
    <t>DMO-w16-vSGx-hHP-tWt-bCAv-eMsr-mRE-Appl-RefgFrzrRef-Frzr-1400kWh-1000kWh</t>
  </si>
  <si>
    <t>SFM-w01-vPGx-hHP-tWt-bCAv-eMsr-mRE-Appl-RefgFrzrRef-Refg-900kWh-500kWh</t>
  </si>
  <si>
    <t>SFM-w02-vPGx-hHP-tWt-bCAv-eMsr-mRE-Appl-RefgFrzrRef-Refg-900kWh-500kWh</t>
  </si>
  <si>
    <t>SFM-w03-vPGx-hHP-tWt-bCAv-eMsr-mRE-Appl-RefgFrzrRef-Refg-900kWh-500kWh</t>
  </si>
  <si>
    <t>SFM-w04-vPGx-hHP-tWt-bCAv-eMsr-mRE-Appl-RefgFrzrRef-Refg-900kWh-500kWh</t>
  </si>
  <si>
    <t>SFM-w04-vSGx-hHP-tWt-bCAv-eMsr-mRE-Appl-RefgFrzrRef-Refg-900kWh-500kWh</t>
  </si>
  <si>
    <t>SFM-w05-vPGx-hHP-tWt-bCAv-eMsr-mRE-Appl-RefgFrzrRef-Refg-900kWh-500kWh</t>
  </si>
  <si>
    <t>SFM-w05-vSCx-hHP-tWt-bCAv-eMsr-mRE-Appl-RefgFrzrRef-Refg-900kWh-500kWh</t>
  </si>
  <si>
    <t>SFM-w05-vSGx-hHP-tWt-bCAv-eMsr-mRE-Appl-RefgFrzrRef-Refg-900kWh-500kWh</t>
  </si>
  <si>
    <t>SFM-w06-vSCx-hHP-tWt-bCAv-eMsr-mRE-Appl-RefgFrzrRef-Refg-900kWh-500kWh</t>
  </si>
  <si>
    <t>SFM-w06-vSDx-hHP-tWt-bCAv-eMsr-mRE-Appl-RefgFrzrRef-Refg-900kWh-500kWh</t>
  </si>
  <si>
    <t>SFM-w06-vSGx-hHP-tWt-bCAv-eMsr-mRE-Appl-RefgFrzrRef-Refg-900kWh-500kWh</t>
  </si>
  <si>
    <t>SFM-w07-vSDx-hHP-tWt-bCAv-eMsr-mRE-Appl-RefgFrzrRef-Refg-900kWh-500kWh</t>
  </si>
  <si>
    <t>SFM-w07-vSGx-hHP-tWt-bCAv-eMsr-mRE-Appl-RefgFrzrRef-Refg-900kWh-500kWh</t>
  </si>
  <si>
    <t>SFM-w08-vSCx-hHP-tWt-bCAv-eMsr-mRE-Appl-RefgFrzrRef-Refg-900kWh-500kWh</t>
  </si>
  <si>
    <t>SFM-w08-vSDx-hHP-tWt-bCAv-eMsr-mRE-Appl-RefgFrzrRef-Refg-900kWh-500kWh</t>
  </si>
  <si>
    <t>SFM-w08-vSGx-hHP-tWt-bCAv-eMsr-mRE-Appl-RefgFrzrRef-Refg-900kWh-500kWh</t>
  </si>
  <si>
    <t>SFM-w09-vSCx-hHP-tWt-bCAv-eMsr-mRE-Appl-RefgFrzrRef-Refg-900kWh-500kWh</t>
  </si>
  <si>
    <t>SFM-w09-vSGx-hHP-tWt-bCAv-eMsr-mRE-Appl-RefgFrzrRef-Refg-900kWh-500kWh</t>
  </si>
  <si>
    <t>SFM-w10-vSCx-hHP-tWt-bCAv-eMsr-mRE-Appl-RefgFrzrRef-Refg-900kWh-500kWh</t>
  </si>
  <si>
    <t>SFM-w10-vSDx-hHP-tWt-bCAv-eMsr-mRE-Appl-RefgFrzrRef-Refg-900kWh-500kWh</t>
  </si>
  <si>
    <t>SFM-w10-vSGx-hHP-tWt-bCAv-eMsr-mRE-Appl-RefgFrzrRef-Refg-900kWh-500kWh</t>
  </si>
  <si>
    <t>SFM-w11-vPGx-hHP-tWt-bCAv-eMsr-mRE-Appl-RefgFrzrRef-Refg-900kWh-500kWh</t>
  </si>
  <si>
    <t>SFM-w12-vPGx-hHP-tWt-bCAv-eMsr-mRE-Appl-RefgFrzrRef-Refg-900kWh-500kWh</t>
  </si>
  <si>
    <t>SFM-w13-vPGx-hHP-tWt-bCAv-eMsr-mRE-Appl-RefgFrzrRef-Refg-900kWh-500kWh</t>
  </si>
  <si>
    <t>SFM-w13-vSCx-hHP-tWt-bCAv-eMsr-mRE-Appl-RefgFrzrRef-Refg-900kWh-500kWh</t>
  </si>
  <si>
    <t>SFM-w13-vSGx-hHP-tWt-bCAv-eMsr-mRE-Appl-RefgFrzrRef-Refg-900kWh-500kWh</t>
  </si>
  <si>
    <t>SFM-w14-vSCx-hHP-tWt-bCAv-eMsr-mRE-Appl-RefgFrzrRef-Refg-900kWh-500kWh</t>
  </si>
  <si>
    <t>SFM-w14-vSDx-hHP-tWt-bCAv-eMsr-mRE-Appl-RefgFrzrRef-Refg-900kWh-500kWh</t>
  </si>
  <si>
    <t>SFM-w14-vSGx-hHP-tWt-bCAv-eMsr-mRE-Appl-RefgFrzrRef-Refg-900kWh-500kWh</t>
  </si>
  <si>
    <t>SFM-w15-vSCx-hHP-tWt-bCAv-eMsr-mRE-Appl-RefgFrzrRef-Refg-900kWh-500kWh</t>
  </si>
  <si>
    <t>SFM-w15-vSDx-hHP-tWt-bCAv-eMsr-mRE-Appl-RefgFrzrRef-Refg-900kWh-500kWh</t>
  </si>
  <si>
    <t>SFM-w15-vSGx-hHP-tWt-bCAv-eMsr-mRE-Appl-RefgFrzrRef-Refg-900kWh-500kWh</t>
  </si>
  <si>
    <t>SFM-w16-vPGx-hHP-tWt-bCAv-eMsr-mRE-Appl-RefgFrzrRef-Refg-900kWh-500kWh</t>
  </si>
  <si>
    <t>SFM-w16-vSCx-hHP-tWt-bCAv-eMsr-mRE-Appl-RefgFrzrRef-Refg-900kWh-500kWh</t>
  </si>
  <si>
    <t>SFM-w16-vSGx-hHP-tWt-bCAv-eMsr-mRE-Appl-RefgFrzrRef-Refg-900kWh-500kWh</t>
  </si>
  <si>
    <t>MFM-w01-vPGx-hHP-tWt-bCAv-eMsr-mRE-Appl-RefgFrzrRef-Refg-900kWh-500kWh</t>
  </si>
  <si>
    <t>MFM-w02-vPGx-hHP-tWt-bCAv-eMsr-mRE-Appl-RefgFrzrRef-Refg-900kWh-500kWh</t>
  </si>
  <si>
    <t>MFM-w03-vPGx-hHP-tWt-bCAv-eMsr-mRE-Appl-RefgFrzrRef-Refg-900kWh-500kWh</t>
  </si>
  <si>
    <t>MFM-w04-vPGx-hHP-tWt-bCAv-eMsr-mRE-Appl-RefgFrzrRef-Refg-900kWh-500kWh</t>
  </si>
  <si>
    <t>MFM-w04-vSGx-hHP-tWt-bCAv-eMsr-mRE-Appl-RefgFrzrRef-Refg-900kWh-500kWh</t>
  </si>
  <si>
    <t>MFM-w05-vPGx-hHP-tWt-bCAv-eMsr-mRE-Appl-RefgFrzrRef-Refg-900kWh-500kWh</t>
  </si>
  <si>
    <t>MFM-w05-vSGx-hHP-tWt-bCAv-eMsr-mRE-Appl-RefgFrzrRef-Refg-900kWh-500kWh</t>
  </si>
  <si>
    <t>MFM-w06-vSCx-hHP-tWt-bCAv-eMsr-mRE-Appl-RefgFrzrRef-Refg-900kWh-500kWh</t>
  </si>
  <si>
    <t>MFM-w06-vSDx-hHP-tWt-bCAv-eMsr-mRE-Appl-RefgFrzrRef-Refg-900kWh-500kWh</t>
  </si>
  <si>
    <t>MFM-w06-vSGx-hHP-tWt-bCAv-eMsr-mRE-Appl-RefgFrzrRef-Refg-900kWh-500kWh</t>
  </si>
  <si>
    <t>MFM-w07-vSDx-hHP-tWt-bCAv-eMsr-mRE-Appl-RefgFrzrRef-Refg-900kWh-500kWh</t>
  </si>
  <si>
    <t>MFM-w07-vSGx-hHP-tWt-bCAv-eMsr-mRE-Appl-RefgFrzrRef-Refg-900kWh-500kWh</t>
  </si>
  <si>
    <t>MFM-w08-vSCx-hHP-tWt-bCAv-eMsr-mRE-Appl-RefgFrzrRef-Refg-900kWh-500kWh</t>
  </si>
  <si>
    <t>MFM-w08-vSDx-hHP-tWt-bCAv-eMsr-mRE-Appl-RefgFrzrRef-Refg-900kWh-500kWh</t>
  </si>
  <si>
    <t>MFM-w08-vSGx-hHP-tWt-bCAv-eMsr-mRE-Appl-RefgFrzrRef-Refg-900kWh-500kWh</t>
  </si>
  <si>
    <t>MFM-w09-vSCx-hHP-tWt-bCAv-eMsr-mRE-Appl-RefgFrzrRef-Refg-900kWh-500kWh</t>
  </si>
  <si>
    <t>MFM-w09-vSGx-hHP-tWt-bCAv-eMsr-mRE-Appl-RefgFrzrRef-Refg-900kWh-500kWh</t>
  </si>
  <si>
    <t>MFM-w10-vSCx-hHP-tWt-bCAv-eMsr-mRE-Appl-RefgFrzrRef-Refg-900kWh-500kWh</t>
  </si>
  <si>
    <t>MFM-w10-vSDx-hHP-tWt-bCAv-eMsr-mRE-Appl-RefgFrzrRef-Refg-900kWh-500kWh</t>
  </si>
  <si>
    <t>MFM-w10-vSGx-hHP-tWt-bCAv-eMsr-mRE-Appl-RefgFrzrRef-Refg-900kWh-500kWh</t>
  </si>
  <si>
    <t>MFM-w11-vPGx-hHP-tWt-bCAv-eMsr-mRE-Appl-RefgFrzrRef-Refg-900kWh-500kWh</t>
  </si>
  <si>
    <t>MFM-w12-vPGx-hHP-tWt-bCAv-eMsr-mRE-Appl-RefgFrzrRef-Refg-900kWh-500kWh</t>
  </si>
  <si>
    <t>MFM-w13-vPGx-hHP-tWt-bCAv-eMsr-mRE-Appl-RefgFrzrRef-Refg-900kWh-500kWh</t>
  </si>
  <si>
    <t>MFM-w13-vSCx-hHP-tWt-bCAv-eMsr-mRE-Appl-RefgFrzrRef-Refg-900kWh-500kWh</t>
  </si>
  <si>
    <t>MFM-w13-vSGx-hHP-tWt-bCAv-eMsr-mRE-Appl-RefgFrzrRef-Refg-900kWh-500kWh</t>
  </si>
  <si>
    <t>MFM-w14-vSCx-hHP-tWt-bCAv-eMsr-mRE-Appl-RefgFrzrRef-Refg-900kWh-500kWh</t>
  </si>
  <si>
    <t>MFM-w14-vSDx-hHP-tWt-bCAv-eMsr-mRE-Appl-RefgFrzrRef-Refg-900kWh-500kWh</t>
  </si>
  <si>
    <t>MFM-w14-vSGx-hHP-tWt-bCAv-eMsr-mRE-Appl-RefgFrzrRef-Refg-900kWh-500kWh</t>
  </si>
  <si>
    <t>MFM-w15-vSCx-hHP-tWt-bCAv-eMsr-mRE-Appl-RefgFrzrRef-Refg-900kWh-500kWh</t>
  </si>
  <si>
    <t>MFM-w15-vSDx-hHP-tWt-bCAv-eMsr-mRE-Appl-RefgFrzrRef-Refg-900kWh-500kWh</t>
  </si>
  <si>
    <t>MFM-w15-vSGx-hHP-tWt-bCAv-eMsr-mRE-Appl-RefgFrzrRef-Refg-900kWh-500kWh</t>
  </si>
  <si>
    <t>MFM-w16-vPGx-hHP-tWt-bCAv-eMsr-mRE-Appl-RefgFrzrRef-Refg-900kWh-500kWh</t>
  </si>
  <si>
    <t>MFM-w16-vSCx-hHP-tWt-bCAv-eMsr-mRE-Appl-RefgFrzrRef-Refg-900kWh-500kWh</t>
  </si>
  <si>
    <t>MFM-w16-vSGx-hHP-tWt-bCAv-eMsr-mRE-Appl-RefgFrzrRef-Refg-900kWh-500kWh</t>
  </si>
  <si>
    <t>DMO-w01-vPGx-hHP-tWt-bCAv-eMsr-mRE-Appl-RefgFrzrRef-Refg-900kWh-500kWh</t>
  </si>
  <si>
    <t>DMO-w02-vPGx-hHP-tWt-bCAv-eMsr-mRE-Appl-RefgFrzrRef-Refg-900kWh-500kWh</t>
  </si>
  <si>
    <t>DMO-w03-vPGx-hHP-tWt-bCAv-eMsr-mRE-Appl-RefgFrzrRef-Refg-900kWh-500kWh</t>
  </si>
  <si>
    <t>DMO-w04-vPGx-hHP-tWt-bCAv-eMsr-mRE-Appl-RefgFrzrRef-Refg-900kWh-500kWh</t>
  </si>
  <si>
    <t>DMO-w04-vSGx-hHP-tWt-bCAv-eMsr-mRE-Appl-RefgFrzrRef-Refg-900kWh-500kWh</t>
  </si>
  <si>
    <t>DMO-w05-vPGx-hHP-tWt-bCAv-eMsr-mRE-Appl-RefgFrzrRef-Refg-900kWh-500kWh</t>
  </si>
  <si>
    <t>DMO-w05-vSGx-hHP-tWt-bCAv-eMsr-mRE-Appl-RefgFrzrRef-Refg-900kWh-500kWh</t>
  </si>
  <si>
    <t>DMO-w06-vSCx-hHP-tWt-bCAv-eMsr-mRE-Appl-RefgFrzrRef-Refg-900kWh-500kWh</t>
  </si>
  <si>
    <t>DMO-w06-vSGx-hHP-tWt-bCAv-eMsr-mRE-Appl-RefgFrzrRef-Refg-900kWh-500kWh</t>
  </si>
  <si>
    <t>DMO-w07-vSDx-hHP-tWt-bCAv-eMsr-mRE-Appl-RefgFrzrRef-Refg-900kWh-500kWh</t>
  </si>
  <si>
    <t>DMO-w08-vSCx-hHP-tWt-bCAv-eMsr-mRE-Appl-RefgFrzrRef-Refg-900kWh-500kWh</t>
  </si>
  <si>
    <t>DMO-w08-vSDx-hHP-tWt-bCAv-eMsr-mRE-Appl-RefgFrzrRef-Refg-900kWh-500kWh</t>
  </si>
  <si>
    <t>DMO-w08-vSGx-hHP-tWt-bCAv-eMsr-mRE-Appl-RefgFrzrRef-Refg-900kWh-500kWh</t>
  </si>
  <si>
    <t>DMO-w09-vSCx-hHP-tWt-bCAv-eMsr-mRE-Appl-RefgFrzrRef-Refg-900kWh-500kWh</t>
  </si>
  <si>
    <t>DMO-w09-vSGx-hHP-tWt-bCAv-eMsr-mRE-Appl-RefgFrzrRef-Refg-900kWh-500kWh</t>
  </si>
  <si>
    <t>DMO-w10-vSCx-hHP-tWt-bCAv-eMsr-mRE-Appl-RefgFrzrRef-Refg-900kWh-500kWh</t>
  </si>
  <si>
    <t>DMO-w10-vSDx-hHP-tWt-bCAv-eMsr-mRE-Appl-RefgFrzrRef-Refg-900kWh-500kWh</t>
  </si>
  <si>
    <t>DMO-w10-vSGx-hHP-tWt-bCAv-eMsr-mRE-Appl-RefgFrzrRef-Refg-900kWh-500kWh</t>
  </si>
  <si>
    <t>DMO-w11-vPGx-hHP-tWt-bCAv-eMsr-mRE-Appl-RefgFrzrRef-Refg-900kWh-500kWh</t>
  </si>
  <si>
    <t>DMO-w12-vPGx-hHP-tWt-bCAv-eMsr-mRE-Appl-RefgFrzrRef-Refg-900kWh-500kWh</t>
  </si>
  <si>
    <t>DMO-w13-vPGx-hHP-tWt-bCAv-eMsr-mRE-Appl-RefgFrzrRef-Refg-900kWh-500kWh</t>
  </si>
  <si>
    <t>DMO-w13-vSCx-hHP-tWt-bCAv-eMsr-mRE-Appl-RefgFrzrRef-Refg-900kWh-500kWh</t>
  </si>
  <si>
    <t>DMO-w13-vSGx-hHP-tWt-bCAv-eMsr-mRE-Appl-RefgFrzrRef-Refg-900kWh-500kWh</t>
  </si>
  <si>
    <t>DMO-w14-vSCx-hHP-tWt-bCAv-eMsr-mRE-Appl-RefgFrzrRef-Refg-900kWh-500kWh</t>
  </si>
  <si>
    <t>DMO-w14-vSDx-hHP-tWt-bCAv-eMsr-mRE-Appl-RefgFrzrRef-Refg-900kWh-500kWh</t>
  </si>
  <si>
    <t>DMO-w14-vSGx-hHP-tWt-bCAv-eMsr-mRE-Appl-RefgFrzrRef-Refg-900kWh-500kWh</t>
  </si>
  <si>
    <t>DMO-w15-vSCx-hHP-tWt-bCAv-eMsr-mRE-Appl-RefgFrzrRef-Refg-900kWh-500kWh</t>
  </si>
  <si>
    <t>DMO-w15-vSGx-hHP-tWt-bCAv-eMsr-mRE-Appl-RefgFrzrRef-Refg-900kWh-500kWh</t>
  </si>
  <si>
    <t>DMO-w16-vPGx-hHP-tWt-bCAv-eMsr-mRE-Appl-RefgFrzrRef-Refg-900kWh-500kWh</t>
  </si>
  <si>
    <t>DMO-w16-vSCx-hHP-tWt-bCAv-eMsr-mRE-Appl-RefgFrzrRef-Refg-900kWh-500kWh</t>
  </si>
  <si>
    <t>DMO-w16-vSGx-hHP-tWt-bCAv-eMsr-mRE-Appl-RefgFrzrRef-Refg-900kWh-500kWh</t>
  </si>
  <si>
    <t>SFM-w01-v03-hUN-tWt-bCAv-eMsr-mRE-Appl-RefgFrzrRef-RefgFrzr-1800kWh-600kWh-Uncond</t>
  </si>
  <si>
    <t>SFM-w02-v03-hUN-tWt-bCAv-eMsr-mRE-Appl-RefgFrzrRef-RefgFrzr-1800kWh-600kWh-Uncond</t>
  </si>
  <si>
    <t>SFM-w03-v03-hUN-tWt-bCAv-eMsr-mRE-Appl-RefgFrzrRef-RefgFrzr-1800kWh-600kWh-Uncond</t>
  </si>
  <si>
    <t>SFM-w04-v03-hUN-tWt-bCAv-eMsr-mRE-Appl-RefgFrzrRef-RefgFrzr-1800kWh-600kWh-Uncond</t>
  </si>
  <si>
    <t>SFM-w05-v03-hUN-tWt-bCAv-eMsr-mRE-Appl-RefgFrzrRef-RefgFrzr-1800kWh-600kWh-Uncond</t>
  </si>
  <si>
    <t>SFM-w06-v03-hUN-tWt-bCAv-eMsr-mRE-Appl-RefgFrzrRef-RefgFrzr-1800kWh-600kWh-Uncond</t>
  </si>
  <si>
    <t>SFM-w07-v03-hUN-tWt-bCAv-eMsr-mRE-Appl-RefgFrzrRef-RefgFrzr-1800kWh-600kWh-Uncond</t>
  </si>
  <si>
    <t>SFM-w08-v03-hUN-tWt-bCAv-eMsr-mRE-Appl-RefgFrzrRef-RefgFrzr-1800kWh-600kWh-Uncond</t>
  </si>
  <si>
    <t>SFM-w09-v03-hUN-tWt-bCAv-eMsr-mRE-Appl-RefgFrzrRef-RefgFrzr-1800kWh-600kWh-Uncond</t>
  </si>
  <si>
    <t>SFM-w10-v03-hUN-tWt-bCAv-eMsr-mRE-Appl-RefgFrzrRef-RefgFrzr-1800kWh-600kWh-Uncond</t>
  </si>
  <si>
    <t>SFM-w11-v03-hUN-tWt-bCAv-eMsr-mRE-Appl-RefgFrzrRef-RefgFrzr-1800kWh-600kWh-Uncond</t>
  </si>
  <si>
    <t>SFM-w12-v03-hUN-tWt-bCAv-eMsr-mRE-Appl-RefgFrzrRef-RefgFrzr-1800kWh-600kWh-Uncond</t>
  </si>
  <si>
    <t>SFM-w13-v03-hUN-tWt-bCAv-eMsr-mRE-Appl-RefgFrzrRef-RefgFrzr-1800kWh-600kWh-Uncond</t>
  </si>
  <si>
    <t>SFM-w14-v03-hUN-tWt-bCAv-eMsr-mRE-Appl-RefgFrzrRef-RefgFrzr-1800kWh-600kWh-Uncond</t>
  </si>
  <si>
    <t>SFM-w15-v03-hUN-tWt-bCAv-eMsr-mRE-Appl-RefgFrzrRef-RefgFrzr-1800kWh-600kWh-Uncond</t>
  </si>
  <si>
    <t>SFM-w16-v03-hUN-tWt-bCAv-eMsr-mRE-Appl-RefgFrzrRef-RefgFrzr-1800kWh-600kWh-Uncond</t>
  </si>
  <si>
    <t>SFM</t>
  </si>
  <si>
    <t>AC</t>
  </si>
  <si>
    <t>GF</t>
  </si>
  <si>
    <t>HP</t>
  </si>
  <si>
    <t>none</t>
  </si>
  <si>
    <t>ER</t>
  </si>
  <si>
    <t>Heating Type</t>
  </si>
  <si>
    <t>Cooling Type</t>
  </si>
  <si>
    <t>IOU</t>
  </si>
  <si>
    <t>Bldg Type</t>
  </si>
  <si>
    <t>Climate Zone</t>
  </si>
  <si>
    <t>MFM</t>
  </si>
  <si>
    <t>DMO</t>
  </si>
  <si>
    <t>Direct kWh</t>
  </si>
  <si>
    <t>Direct KW</t>
  </si>
  <si>
    <t>Whole Bldg kWh</t>
  </si>
  <si>
    <t>Whole Bldg KW</t>
  </si>
  <si>
    <t>Whole Bldg Gas</t>
  </si>
  <si>
    <t>PG</t>
  </si>
  <si>
    <t>GFDX</t>
  </si>
  <si>
    <t>L_HVACNames</t>
  </si>
  <si>
    <t>GFNC</t>
  </si>
  <si>
    <t>ERNC</t>
  </si>
  <si>
    <t>OX</t>
  </si>
  <si>
    <t>OHDX</t>
  </si>
  <si>
    <t>ON</t>
  </si>
  <si>
    <t>OHNC</t>
  </si>
  <si>
    <t>UN</t>
  </si>
  <si>
    <t>UNC</t>
  </si>
  <si>
    <t>SC</t>
  </si>
  <si>
    <t>SD</t>
  </si>
  <si>
    <t>Refrigerator Impcacts per Delta UEC</t>
  </si>
  <si>
    <t>Homes by Building, Vintage, and Utility Climate Zone, Source: RASS, KEMA Estimates 2002-2007</t>
  </si>
  <si>
    <t>Units:  Homes</t>
  </si>
  <si>
    <t>CA</t>
  </si>
  <si>
    <t>PG&amp;E</t>
  </si>
  <si>
    <t>SCE</t>
  </si>
  <si>
    <t>SDG&amp;E</t>
  </si>
  <si>
    <t>SCG</t>
  </si>
  <si>
    <t>T24 CZ</t>
  </si>
  <si>
    <t>Vintage</t>
  </si>
  <si>
    <t>SF - H/C</t>
  </si>
  <si>
    <t>SF - H</t>
  </si>
  <si>
    <t>MF - H/C</t>
  </si>
  <si>
    <t>MF - H</t>
  </si>
  <si>
    <t>MH - H/C</t>
  </si>
  <si>
    <t>Before 1978</t>
  </si>
  <si>
    <t>1978 - 1992</t>
  </si>
  <si>
    <t>1993 - 2001</t>
  </si>
  <si>
    <t>2002 - 2005</t>
  </si>
  <si>
    <t>2005-2007</t>
  </si>
  <si>
    <t>Total for Existing Vintages by CZ</t>
  </si>
  <si>
    <t>CZ</t>
  </si>
  <si>
    <t>Existing</t>
  </si>
  <si>
    <t>Single family, heating and cooling</t>
  </si>
  <si>
    <t>Single family, heating only</t>
  </si>
  <si>
    <t>Mulit-family, heating and cooling</t>
  </si>
  <si>
    <t>Multi-family, heating only</t>
  </si>
  <si>
    <t>Mobile home, heating and cooling</t>
  </si>
  <si>
    <t>Mobile home, heating only</t>
  </si>
  <si>
    <t>SFC</t>
  </si>
  <si>
    <t>SFH</t>
  </si>
  <si>
    <t>MFC</t>
  </si>
  <si>
    <t>MFH</t>
  </si>
  <si>
    <t>MHC</t>
  </si>
  <si>
    <t>MHH</t>
  </si>
  <si>
    <t>New</t>
  </si>
  <si>
    <t>all</t>
  </si>
  <si>
    <t>ExWts_PG</t>
  </si>
  <si>
    <t>ExWts_SC</t>
  </si>
  <si>
    <t>Re-Weighted for Unconditioned Space</t>
  </si>
  <si>
    <t>SFU</t>
  </si>
  <si>
    <t>0405 Non-Part Unc Space Frac:</t>
  </si>
  <si>
    <t>ExWts_SD</t>
  </si>
  <si>
    <t>These tables added for ARP ERT.</t>
  </si>
  <si>
    <t>Use DEER08 residential building saturations for existing buildings</t>
  </si>
  <si>
    <t>Assume that unconditined space is uniform across all strata at the 0405</t>
  </si>
  <si>
    <t>non-participant level of about 14.5%</t>
  </si>
  <si>
    <t>Recalculate weights by climate zone to included ~14.5% unconditioned space</t>
  </si>
  <si>
    <t>so that total cohort weight matches DEER 08 value</t>
  </si>
  <si>
    <t>Statewide Heating System Breakdown by Building Type (RASS Figure 10)</t>
  </si>
  <si>
    <t>Multi-Family Types</t>
  </si>
  <si>
    <t>Multi-Family Counts (from Table 16 RASS June 2006 Update)</t>
  </si>
  <si>
    <t>Single Family</t>
  </si>
  <si>
    <t>Multi-Family</t>
  </si>
  <si>
    <t>Mobile Home</t>
  </si>
  <si>
    <t>Townhouse</t>
  </si>
  <si>
    <t>2-4 Units</t>
  </si>
  <si>
    <t>5+ Units</t>
  </si>
  <si>
    <t>Gas</t>
  </si>
  <si>
    <t>Electric</t>
  </si>
  <si>
    <t>Other</t>
  </si>
  <si>
    <t>None</t>
  </si>
  <si>
    <t>Re-weighted to Include Specific HVAC System Types</t>
  </si>
  <si>
    <t>Multi Family</t>
  </si>
  <si>
    <t>Gas Heat Frac</t>
  </si>
  <si>
    <t>Elec Heat Frac</t>
  </si>
  <si>
    <t>Other Heat Frac</t>
  </si>
  <si>
    <t>OH</t>
  </si>
  <si>
    <t>SFG</t>
  </si>
  <si>
    <t>SFE</t>
  </si>
  <si>
    <t>SFO</t>
  </si>
  <si>
    <t>MFG</t>
  </si>
  <si>
    <t>MFE</t>
  </si>
  <si>
    <t>MFO</t>
  </si>
  <si>
    <t>MHG</t>
  </si>
  <si>
    <t>MHE</t>
  </si>
  <si>
    <t>MHO</t>
  </si>
  <si>
    <t>Including Unconditioned Space</t>
  </si>
  <si>
    <t>Excluding Unconditioned Space</t>
  </si>
  <si>
    <t>NCGF</t>
  </si>
  <si>
    <t>NCOH</t>
  </si>
  <si>
    <t>NCER</t>
  </si>
  <si>
    <t>NC</t>
  </si>
  <si>
    <t>ACGF</t>
  </si>
  <si>
    <t>ACOH</t>
  </si>
  <si>
    <t>Conditioned Space</t>
  </si>
  <si>
    <t>Unconditioned Space</t>
  </si>
  <si>
    <t>All Spaces</t>
  </si>
  <si>
    <t>Unconditioned Spaces</t>
  </si>
  <si>
    <t>Refrigerator</t>
  </si>
  <si>
    <t>Freezer</t>
  </si>
  <si>
    <t>All Space (default)</t>
  </si>
  <si>
    <t>Refrigerator UECs from 0608 Residential Retrofit Report</t>
  </si>
  <si>
    <t>New Replacement UEC Calculations:</t>
  </si>
  <si>
    <t>* Assume Code Baseline for Medium Refrigerator (Top Freezer) (469kWh)</t>
  </si>
  <si>
    <t>* Assume Code Baseline for Upright Freezer w/o Auto Defrost (454 kWh)</t>
  </si>
  <si>
    <t>Freezer UECs from 0405 ARP Report</t>
  </si>
  <si>
    <t>Annual</t>
  </si>
  <si>
    <t>Part Use</t>
  </si>
  <si>
    <t>Part Use Adjuster</t>
  </si>
  <si>
    <t>UECs for SCE claims</t>
  </si>
  <si>
    <t xml:space="preserve">SCE has broken down claims by capacity range. Capacity specific UECs are developed in a workpaper. ERT adjustments for </t>
  </si>
  <si>
    <t>baseline UECs for refrigerators are based on data 0608 EM&amp;V report. Since 0608 did not include freezers, SCE workpaper</t>
  </si>
  <si>
    <t>values are used for freezer baseline UECs.</t>
  </si>
  <si>
    <t>From Tables 112 and 113</t>
  </si>
  <si>
    <t>UEC = 491.83 + 98.96 * Dummy:Side-by-Side Configuration + 35.30 * Size (Cubic Feet) + 25.25 * Age (Years) + 19.98 * Iteraction: Side-by-Side x Age -413.99 * Dummy:2006-2008 Metering Sample</t>
  </si>
  <si>
    <t>SCE Size Range</t>
  </si>
  <si>
    <t>10-14</t>
  </si>
  <si>
    <t>Reference Size</t>
  </si>
  <si>
    <t>0608 UEC</t>
  </si>
  <si>
    <t>SCE UEC</t>
  </si>
  <si>
    <t>15-19</t>
  </si>
  <si>
    <t>20-24</t>
  </si>
  <si>
    <t>25-27</t>
  </si>
  <si>
    <t>28-32</t>
  </si>
  <si>
    <t>Measure UEC (see note)</t>
  </si>
  <si>
    <t>case where the non-participant acquires an appliance, even though collected</t>
  </si>
  <si>
    <t>appliances have been removed from the supply chain by the program. For</t>
  </si>
  <si>
    <t>refrigerators, about 49.2% would still acquire an appliance. For freezers,</t>
  </si>
  <si>
    <t>about 18.1% would still acquire an appliance.</t>
  </si>
  <si>
    <r>
      <rPr>
        <b/>
        <sz val="8"/>
        <rFont val="Verdana"/>
        <family val="2"/>
      </rPr>
      <t>NOTE:</t>
    </r>
    <r>
      <rPr>
        <sz val="8"/>
        <rFont val="Verdana"/>
        <family val="2"/>
      </rPr>
      <t xml:space="preserve"> Measure UEC is used only for the gross savings adjustment for the </t>
    </r>
  </si>
  <si>
    <t>0608 Baseline UEC</t>
  </si>
  <si>
    <t>PGE</t>
  </si>
  <si>
    <t>UNIT 1/2 - REFRIGERATOR</t>
  </si>
  <si>
    <t>UNIT 1/2 REMOVE AND RECYCLE SECOND REFRIGERATOR IN CONDITIONED SPACE</t>
  </si>
  <si>
    <t>UNIT 1/2 REMOVE AND RECYCLE SECOND REFRIGERATOR IN UNCONDITIONED SPACE</t>
  </si>
  <si>
    <t>UNIT 1/2 REPLACE AND RECYCLE SECOND REFRIGERATOR IN CONDITIONED SPACE</t>
  </si>
  <si>
    <t>UNIT 1/2 REPLACE AND RECYCLE SECOND REFRIGERATOR IN UNCONDITIONED SPACE</t>
  </si>
  <si>
    <t>Row Lookup</t>
  </si>
  <si>
    <t>Multiplier Range</t>
  </si>
  <si>
    <t>Refrig_Mult_All</t>
  </si>
  <si>
    <t>Refrig_Mult_Cond</t>
  </si>
  <si>
    <t>Refrig_Mult_Uncond</t>
  </si>
  <si>
    <t>Refrigerator Recycling 10 - 14 cubic feet</t>
  </si>
  <si>
    <t>Refrigerator Recycling 15 - 19 cubic feet</t>
  </si>
  <si>
    <t>Refrigerator Recycling 20- 24 cubic feet</t>
  </si>
  <si>
    <t>Refrigerator Recycling 25- 27 cubic feet</t>
  </si>
  <si>
    <t>Refrigerator Recycling 28- 32 cubic feet</t>
  </si>
  <si>
    <t>SDGE</t>
  </si>
  <si>
    <t>251001-EE Refrigerator Recycling</t>
  </si>
  <si>
    <t>Direct kW</t>
  </si>
  <si>
    <t>Whole Building kWh</t>
  </si>
  <si>
    <t>Whole Building kW</t>
  </si>
  <si>
    <t>Whole Building Therms</t>
  </si>
  <si>
    <t>Baseline DOE UEC</t>
  </si>
  <si>
    <t>Measure DOE UEC</t>
  </si>
  <si>
    <t>Use Split for Adjusted DOE UES?</t>
  </si>
  <si>
    <t>Adjusted DOE UES</t>
  </si>
  <si>
    <t>SCE lookup row</t>
  </si>
  <si>
    <t>Y</t>
  </si>
  <si>
    <t>N</t>
  </si>
  <si>
    <t>UNIT 1/2 - FREEZER</t>
  </si>
  <si>
    <t>UNIT 1/2 REMOVE AND RECYCLE SECOND FREEZER IN CONDITIONED SPACE</t>
  </si>
  <si>
    <t>UNIT 1/2 REMOVE AND RECYCLE SECOND FREEZER IN UNCONDITIONED SPACE</t>
  </si>
  <si>
    <t>UNIT 1/2 REPLACE AND RECYCLE SECOND FREEZER IN CONDITIONED SPACE</t>
  </si>
  <si>
    <t>UNIT 1/2 REPLACE AND RECYCLE SECOND FREEZER IN UNCONDITIONED SPACE</t>
  </si>
  <si>
    <t>Freezer Recycling 10 - 14 cubic feet</t>
  </si>
  <si>
    <t>Freezer Recycling 15 - 19 cubic feet</t>
  </si>
  <si>
    <t>Freezer Recycling 20- 24 cubic feet</t>
  </si>
  <si>
    <t>Freezer Recycling 25- 27 cubic feet</t>
  </si>
  <si>
    <t>Freezer Recycling 28- 32 cubic feet</t>
  </si>
  <si>
    <t>251001-EE Freezer Recycling</t>
  </si>
  <si>
    <t>Frzr_Mult_All</t>
  </si>
  <si>
    <t>Frzr_Mult_Cond</t>
  </si>
  <si>
    <t>Frzr_Mult_Uncond</t>
  </si>
  <si>
    <t>Measure</t>
  </si>
  <si>
    <t>2009 ERT UES</t>
  </si>
  <si>
    <t>Replace w/Better</t>
  </si>
  <si>
    <t>Replace w/Equal</t>
  </si>
  <si>
    <t>No Replacement</t>
  </si>
  <si>
    <t>Replace w/Better:</t>
  </si>
  <si>
    <t>A refrigerator is acquired that is the same as the unit removed through ARP</t>
  </si>
  <si>
    <t>A refrigerator is acquired that is more efficient than the unit removed through ARP</t>
  </si>
  <si>
    <t>No Replacement:</t>
  </si>
  <si>
    <t>No refrigerator is acquired since available supply is reduced by ARP</t>
  </si>
  <si>
    <t>For main refrigerators, this is assumed to include all cases where another unit is acquired since</t>
  </si>
  <si>
    <t>main refrigerators are most likely always present in a home and must be replaced with another unit.</t>
  </si>
  <si>
    <t>The fraction acquring used refrigerators (21.9%+3.6%=25.5%) would actually result in no savings,</t>
  </si>
  <si>
    <t>however, DMQC has allocated these in the "Bought New" category for main refrigerators in</t>
  </si>
  <si>
    <t>consideration of the relatively small amount of investigation into non-participant appliance</t>
  </si>
  <si>
    <t>acquisitions. No "Spare" refrigerators are included in the "Replace w/Better" category since the ARP</t>
  </si>
  <si>
    <t>would prevent the transfer of an appliance to an acquaintance, and the acquisition of a second</t>
  </si>
  <si>
    <t>appliance otherwise occurs out of preference.</t>
  </si>
  <si>
    <t>Replace w/ Equal:</t>
  </si>
  <si>
    <t>No refrigerators are included in this category. DMQC believes that additional research is</t>
  </si>
  <si>
    <t>needed into used refrigerator supply chains and acquisitions.</t>
  </si>
  <si>
    <t>"Acquired None" for main refrigerators and all cases for spares are included in this fraction. See</t>
  </si>
  <si>
    <t>discussion under "Replace w/Better" above.</t>
  </si>
  <si>
    <t>Refrigerator Acquisition Fractions</t>
  </si>
  <si>
    <t>A freezer is acquired that is more efficient than the unit removed through ARP</t>
  </si>
  <si>
    <t>A freezer is acquired that is the same as the unit removed through ARP</t>
  </si>
  <si>
    <t>No freezers are included in this category. DMQC believes that additional research is</t>
  </si>
  <si>
    <t>needed into used freezer supply chains and acquisitions.</t>
  </si>
  <si>
    <t>No freezer is acquired since available supply is reduced by ARP</t>
  </si>
  <si>
    <t>"Acquired None" for main freezers and all cases for spares are included in this fraction. See</t>
  </si>
  <si>
    <t>No "main" vs. "spare" distinction is provided for freezers. Therefore, freezers are treated</t>
  </si>
  <si>
    <t>similarly to "main" refrigerators. That is, all cases where a freezer is acquired are placed</t>
  </si>
  <si>
    <t>in the "Replace w/Better" category.</t>
  </si>
  <si>
    <t>Freezer Acquisition Fractions</t>
  </si>
  <si>
    <t>Replace w/New Fraction</t>
  </si>
  <si>
    <t>Replace w/Equal Fraction</t>
  </si>
  <si>
    <t>Not Replaced Fraction</t>
  </si>
  <si>
    <t>NOTE:</t>
  </si>
  <si>
    <t>SCE UECs from this table are not used. See</t>
  </si>
  <si>
    <t>below for calculations of SCE UECs by</t>
  </si>
  <si>
    <t>unit size range.</t>
  </si>
  <si>
    <t>IOU+CZ</t>
  </si>
  <si>
    <t>Conditoned + Unconditioned Spaces</t>
  </si>
  <si>
    <t>Unconditioned Spaces Only</t>
  </si>
  <si>
    <t>Conditioned + Unconditioned Spaces</t>
  </si>
  <si>
    <t>Weighted Freezer UES/delta DOE UEC</t>
  </si>
  <si>
    <t>Weighted Refrigerator UES/delta DOE UEC</t>
  </si>
  <si>
    <t>Weighted UES/delta DOE UEC for Refrigerators in Conditioned Space</t>
  </si>
  <si>
    <t>Weighted UES/delta DOE UEC for Freezers in Conditioned Space</t>
  </si>
  <si>
    <t>Values in blue background section are used for the ARP calculations. All values have been re-wieghted so they sum to one across a climate zone.</t>
  </si>
  <si>
    <t>2009 ERT</t>
  </si>
  <si>
    <t>Appliance Recycling Program (ARP)</t>
  </si>
  <si>
    <t>Unit Energy Savings (UES) Values</t>
  </si>
  <si>
    <t>This workbook calculates UES values for IOU claims for their recycling programs for used refrigerators and freezers</t>
  </si>
  <si>
    <t>2009 ERT Refrig ARP UES</t>
  </si>
  <si>
    <t>Tab</t>
  </si>
  <si>
    <t>Refrigerator UES values for each IOU measure by climate zone. UES values include:</t>
  </si>
  <si>
    <t>4)</t>
  </si>
  <si>
    <t>5)</t>
  </si>
  <si>
    <t>Direct Enduse kWh which is the electricity consumption savings of only the removed appliance</t>
  </si>
  <si>
    <t>Direct Enduse kW which is the peak demand savings of only the removed appliance</t>
  </si>
  <si>
    <t>Whole Building kWh which is the electricity consumption savings of the removed appliance including interactive effects with building HVAC systems</t>
  </si>
  <si>
    <t>Whole Building kW which is the peak demand savings of the removed appliance including interactive effects with building HVAC systems</t>
  </si>
  <si>
    <t>Whole Building therms which is the gas heating energy "takeback" due to interactive effects with the building HVAC systems</t>
  </si>
  <si>
    <t>2009 ERT Frzr ARP UES</t>
  </si>
  <si>
    <t>UEC Assumptions</t>
  </si>
  <si>
    <t>UES Multipliers</t>
  </si>
  <si>
    <t>Units of these multipliers are overal UES value per "delta DOE UEC kWh." The values for "delta DOE UEC kWh" are listing in the tables</t>
  </si>
  <si>
    <t>"2009 ERT Refrig ARP UES" and 2009 ERT Frzr ARP UES."</t>
  </si>
  <si>
    <t>Wtd Refrig Cond Spaces</t>
  </si>
  <si>
    <t>Development of the weighted UES multipliers for the following cases:</t>
  </si>
  <si>
    <t>Wtd Refrig All Spaces</t>
  </si>
  <si>
    <t>Wtd Frzr All Spaces</t>
  </si>
  <si>
    <t>Wtd Frzr Cond Spaces</t>
  </si>
  <si>
    <t>Refrigerator Impacts</t>
  </si>
  <si>
    <t>Tabulated impacts for refrigerator measures only, retrieved from "0608ERT Sim Results"</t>
  </si>
  <si>
    <t>Freezer Impacts</t>
  </si>
  <si>
    <t>Tabulated impacts for freezer measures only, retrieved from "0608ERT Sim Results"</t>
  </si>
  <si>
    <t>0608ERT Sim Results</t>
  </si>
  <si>
    <t>Lookups</t>
  </si>
  <si>
    <t>Small group of lookup tables to facilitate retrieval of results from "0608 ERT Sim Results"</t>
  </si>
  <si>
    <t>Results from reference simulations developed by the DMQC team in support of the 0608 ERT process</t>
  </si>
  <si>
    <t>Development of the weighted UES multipliers for IOU measures that specify the Freezer location was conditioned space</t>
  </si>
  <si>
    <t>The IOU measure specifies the Freezer was in unconditioned space</t>
  </si>
  <si>
    <t>Refrigerator UES values for each IOU measure by climate zone</t>
  </si>
  <si>
    <t>Development of baseline and measure DOE equivalent UECs for each IOU service territory</t>
  </si>
  <si>
    <t>Table of weighted savings multipliers for refrigerator and freezer measures by climate zone within each IOU service territory.</t>
  </si>
  <si>
    <t>The IOU measure does not specify whether the refrigerator location was conditioned or unconditioned space</t>
  </si>
  <si>
    <t>The IOU measure specifies the refrigerator was in unconditioned space</t>
  </si>
  <si>
    <t>Development of the weighted UES multipliers for IOU measures that specify the refrigerator location was conditioned space</t>
  </si>
  <si>
    <t>The IOU measure does not specify whether the Freezer location was conditioned or unconditioned space</t>
  </si>
  <si>
    <t>NumHomes</t>
  </si>
  <si>
    <t>0405ARP Acquisitions</t>
  </si>
  <si>
    <t>category that contribute to the gross savings adjustments. The following categories are used:</t>
  </si>
  <si>
    <t>References to the 0405 ARP evaluation report "non-participant" surveys. This data is used to develop the fractions of appliance  acquisitions by</t>
  </si>
  <si>
    <r>
      <rPr>
        <i/>
        <sz val="9"/>
        <rFont val="Verdana"/>
        <family val="2"/>
      </rPr>
      <t>Replace w/New</t>
    </r>
    <r>
      <rPr>
        <sz val="9"/>
        <rFont val="Verdana"/>
        <family val="2"/>
      </rPr>
      <t>: A new appliance is acquired since used appliances have been removed due to ARP</t>
    </r>
  </si>
  <si>
    <r>
      <rPr>
        <i/>
        <sz val="9"/>
        <rFont val="Verdana"/>
        <family val="2"/>
      </rPr>
      <t>Replace w/Equal</t>
    </r>
    <r>
      <rPr>
        <sz val="9"/>
        <rFont val="Verdana"/>
        <family val="2"/>
      </rPr>
      <t>: A used appliance of equivalent or worse performance is acquired, which would mean the ARP had no effect</t>
    </r>
  </si>
  <si>
    <t>No Replacement: No appliance is acquired because ARP has removed appliances from available supply</t>
  </si>
  <si>
    <t>2009 reported accomplishments for refrigerators by measure type within each IOU service territory</t>
  </si>
  <si>
    <t>2009 reported accomplishments for freezers by measure type within each IOU service territory</t>
  </si>
  <si>
    <t>EDProgramID</t>
  </si>
  <si>
    <t>MeasureName</t>
  </si>
  <si>
    <t>E3_Qty</t>
  </si>
  <si>
    <t>E3_Gr_Msr_Cost</t>
  </si>
  <si>
    <t>E3_Rebate</t>
  </si>
  <si>
    <t>E3_kW</t>
  </si>
  <si>
    <t>E3_GrkW</t>
  </si>
  <si>
    <t>E3_kWh</t>
  </si>
  <si>
    <t>E3_GrkWh</t>
  </si>
  <si>
    <t>E3_Thm</t>
  </si>
  <si>
    <t>E3_GrThm</t>
  </si>
  <si>
    <t>PGE2000</t>
  </si>
  <si>
    <t>UNIT 1 - REFRIGERATOR</t>
  </si>
  <si>
    <t>UNIT 1 REMOVE AND RECYCLE SECOND REFRIGERATOR IN CONDITIONED SPACE</t>
  </si>
  <si>
    <t>UNIT 1 REMOVE AND RECYCLE SECOND REFRIGERATOR IN UNCONDITIONED SPACE</t>
  </si>
  <si>
    <t>UNIT 1 REPLACE AND RECYCLE SECOND REFRIGERATOR IN CONDITIONED SPACE</t>
  </si>
  <si>
    <t>UNIT 1 REPLACE AND RECYCLE SECOND REFRIGERATOR IN UNCONDITIONED SPACE</t>
  </si>
  <si>
    <t>UNIT 2 - REFRIGERATOR</t>
  </si>
  <si>
    <t>UNIT 2 REMOVE AND RECYCLE SECOND REFRIGERATOR IN CONDITIONED SPACE</t>
  </si>
  <si>
    <t>UNIT 2 REMOVE AND RECYCLE SECOND REFRIGERATOR IN UNCONDITIONED SPACE</t>
  </si>
  <si>
    <t>UNIT 2 REPLACE AND RECYCLE SECOND REFRIGERATOR IN CONDITIONED SPACE</t>
  </si>
  <si>
    <t>UNIT 2 REPLACE AND RECYCLE SECOND REFRIGERATOR IN UNCONDITIONED SPACE</t>
  </si>
  <si>
    <t>SCE2500</t>
  </si>
  <si>
    <t>NULL</t>
  </si>
  <si>
    <t>sdge3028</t>
  </si>
  <si>
    <t>UNIT 1 - FREEZER</t>
  </si>
  <si>
    <t>UNIT 1 REMOVE AND RECYCLE FREEZER IN CONDITIONED SPACE</t>
  </si>
  <si>
    <t>UNIT 1 REMOVE AND RECYCLE FREEZER IN UNCONDITIONED SPACE</t>
  </si>
  <si>
    <t>UNIT 1 REPLACE AND RECYCLE FREEZER IN CONDITIONED SPACE</t>
  </si>
  <si>
    <t>UNIT 1 REPLACE AND RECYCLE FREEZER IN UNCONDITIONED SPACE</t>
  </si>
  <si>
    <t>UNIT 2 - FREEZER</t>
  </si>
  <si>
    <t>UNIT 2 REMOVE AND RECYCLE FREEZER IN CONDITIONED SPACE</t>
  </si>
  <si>
    <t>UNIT 2 REMOVE AND RECYCLE FREEZER IN UNCONDITIONED SPACE</t>
  </si>
  <si>
    <t>UNIT 2 REPLACE AND RECYCLE FREEZER IN CONDITIONED SPACE</t>
  </si>
  <si>
    <t>UNIT 2 REPLACE AND RECYCLE FREEZER IN UNCONDITIONED SPACE</t>
  </si>
  <si>
    <t>Freezer Recycling 20 - 24 cubic feet</t>
  </si>
  <si>
    <t>Freezer Recycling 25 - 27 cubic feet</t>
  </si>
  <si>
    <t>Freezer Recycling 28 - 32 cubic feet</t>
  </si>
  <si>
    <t>251002-EE Freezer Recycling</t>
  </si>
  <si>
    <t>2009 IOU Refrig Claims</t>
  </si>
  <si>
    <t>2009 IOU Frzr Claims</t>
  </si>
  <si>
    <t>Weights of homes by building type (Single Family, Multi-Family, Mobile Home) by climate zone within each IOU service territory from the DEER04 v2.05.</t>
  </si>
</sst>
</file>

<file path=xl/styles.xml><?xml version="1.0" encoding="utf-8"?>
<styleSheet xmlns="http://schemas.openxmlformats.org/spreadsheetml/2006/main">
  <numFmts count="12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00000;\-0.000000;&quot;-&quot;"/>
    <numFmt numFmtId="167" formatCode="0.0000"/>
    <numFmt numFmtId="168" formatCode="0.00000"/>
    <numFmt numFmtId="169" formatCode="0.000"/>
    <numFmt numFmtId="170" formatCode="0.000000"/>
    <numFmt numFmtId="171" formatCode="0.0000;\-0.0000;&quot;-&quot;"/>
    <numFmt numFmtId="172" formatCode="_(&quot;$&quot;* #,##0_);_(&quot;$&quot;* \(#,##0\);_(&quot;$&quot;* &quot;-&quot;??_);_(@_)"/>
  </numFmts>
  <fonts count="2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sz val="9"/>
      <color indexed="22"/>
      <name val="Arial"/>
      <family val="2"/>
    </font>
    <font>
      <b/>
      <sz val="10"/>
      <name val="Arial"/>
      <family val="2"/>
    </font>
    <font>
      <sz val="10"/>
      <color indexed="22"/>
      <name val="Arial"/>
      <family val="2"/>
    </font>
    <font>
      <sz val="8"/>
      <name val="Verdana"/>
      <family val="2"/>
    </font>
    <font>
      <b/>
      <sz val="8"/>
      <name val="Verdana"/>
      <family val="2"/>
    </font>
    <font>
      <u/>
      <sz val="9"/>
      <name val="Verdana"/>
      <family val="2"/>
    </font>
    <font>
      <b/>
      <u/>
      <sz val="9"/>
      <name val="Verdana"/>
      <family val="2"/>
    </font>
    <font>
      <b/>
      <u/>
      <sz val="8"/>
      <name val="Verdana"/>
      <family val="2"/>
    </font>
    <font>
      <b/>
      <sz val="12"/>
      <name val="Verdana"/>
      <family val="2"/>
    </font>
    <font>
      <i/>
      <sz val="9"/>
      <name val="Verdana"/>
      <family val="2"/>
    </font>
    <font>
      <u/>
      <sz val="10"/>
      <color theme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 style="medium">
        <color theme="3" tint="0.39994506668294322"/>
      </right>
      <top/>
      <bottom style="medium">
        <color theme="3" tint="0.39991454817346722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</borders>
  <cellStyleXfs count="47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3">
    <xf numFmtId="0" fontId="0" fillId="0" borderId="0" xfId="0"/>
    <xf numFmtId="0" fontId="5" fillId="2" borderId="1" xfId="0" applyFont="1" applyFill="1" applyBorder="1"/>
    <xf numFmtId="0" fontId="5" fillId="2" borderId="2" xfId="0" applyFont="1" applyFill="1" applyBorder="1"/>
    <xf numFmtId="0" fontId="5" fillId="2" borderId="3" xfId="0" applyFont="1" applyFill="1" applyBorder="1"/>
    <xf numFmtId="0" fontId="5" fillId="0" borderId="0" xfId="0" applyFont="1"/>
    <xf numFmtId="0" fontId="5" fillId="2" borderId="4" xfId="0" applyFont="1" applyFill="1" applyBorder="1"/>
    <xf numFmtId="0" fontId="5" fillId="2" borderId="0" xfId="0" applyFont="1" applyFill="1" applyBorder="1"/>
    <xf numFmtId="0" fontId="5" fillId="2" borderId="5" xfId="0" applyFont="1" applyFill="1" applyBorder="1"/>
    <xf numFmtId="0" fontId="5" fillId="2" borderId="6" xfId="0" applyFont="1" applyFill="1" applyBorder="1"/>
    <xf numFmtId="0" fontId="5" fillId="2" borderId="7" xfId="0" applyFont="1" applyFill="1" applyBorder="1"/>
    <xf numFmtId="0" fontId="5" fillId="2" borderId="8" xfId="0" applyFont="1" applyFill="1" applyBorder="1"/>
    <xf numFmtId="164" fontId="5" fillId="0" borderId="0" xfId="2" applyNumberFormat="1" applyFont="1"/>
    <xf numFmtId="0" fontId="6" fillId="0" borderId="0" xfId="0" applyFont="1"/>
    <xf numFmtId="165" fontId="5" fillId="0" borderId="0" xfId="1" applyNumberFormat="1" applyFont="1"/>
    <xf numFmtId="165" fontId="5" fillId="0" borderId="0" xfId="0" applyNumberFormat="1" applyFont="1"/>
    <xf numFmtId="0" fontId="5" fillId="0" borderId="0" xfId="0" applyFont="1" applyAlignment="1">
      <alignment horizontal="center"/>
    </xf>
    <xf numFmtId="164" fontId="5" fillId="0" borderId="0" xfId="0" applyNumberFormat="1" applyFont="1"/>
    <xf numFmtId="0" fontId="5" fillId="0" borderId="9" xfId="0" applyFont="1" applyBorder="1"/>
    <xf numFmtId="0" fontId="5" fillId="0" borderId="10" xfId="0" applyFont="1" applyBorder="1" applyAlignment="1">
      <alignment horizontal="right"/>
    </xf>
    <xf numFmtId="164" fontId="5" fillId="0" borderId="11" xfId="0" applyNumberFormat="1" applyFont="1" applyBorder="1"/>
    <xf numFmtId="0" fontId="5" fillId="0" borderId="12" xfId="0" applyFont="1" applyBorder="1"/>
    <xf numFmtId="0" fontId="5" fillId="0" borderId="13" xfId="0" applyFont="1" applyBorder="1" applyAlignment="1">
      <alignment horizontal="right"/>
    </xf>
    <xf numFmtId="164" fontId="5" fillId="0" borderId="14" xfId="0" applyNumberFormat="1" applyFont="1" applyBorder="1"/>
    <xf numFmtId="0" fontId="4" fillId="4" borderId="0" xfId="3" applyFill="1" applyAlignment="1">
      <alignment wrapText="1"/>
    </xf>
    <xf numFmtId="0" fontId="7" fillId="5" borderId="0" xfId="3" applyFont="1" applyFill="1" applyAlignment="1">
      <alignment horizontal="center" wrapText="1"/>
    </xf>
    <xf numFmtId="0" fontId="4" fillId="0" borderId="0" xfId="3" applyAlignment="1">
      <alignment wrapText="1"/>
    </xf>
    <xf numFmtId="0" fontId="4" fillId="0" borderId="0" xfId="3"/>
    <xf numFmtId="0" fontId="4" fillId="4" borderId="0" xfId="3" applyFill="1"/>
    <xf numFmtId="0" fontId="4" fillId="0" borderId="0" xfId="3" applyFill="1"/>
    <xf numFmtId="0" fontId="4" fillId="0" borderId="0" xfId="3" applyFill="1" applyAlignment="1">
      <alignment wrapText="1"/>
    </xf>
    <xf numFmtId="0" fontId="4" fillId="9" borderId="0" xfId="3" applyFill="1" applyAlignment="1">
      <alignment wrapText="1"/>
    </xf>
    <xf numFmtId="0" fontId="4" fillId="0" borderId="0" xfId="3" applyAlignment="1">
      <alignment horizontal="center" wrapText="1"/>
    </xf>
    <xf numFmtId="0" fontId="4" fillId="0" borderId="0" xfId="3" applyFill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9" fillId="9" borderId="0" xfId="0" applyFont="1" applyFill="1"/>
    <xf numFmtId="0" fontId="10" fillId="0" borderId="0" xfId="0" applyFo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5" fillId="0" borderId="0" xfId="0" quotePrefix="1" applyFont="1"/>
    <xf numFmtId="166" fontId="5" fillId="0" borderId="0" xfId="0" applyNumberFormat="1" applyFont="1"/>
    <xf numFmtId="0" fontId="2" fillId="0" borderId="0" xfId="470"/>
    <xf numFmtId="0" fontId="11" fillId="0" borderId="0" xfId="470" applyFont="1" applyAlignment="1"/>
    <xf numFmtId="0" fontId="12" fillId="0" borderId="0" xfId="470" applyFont="1"/>
    <xf numFmtId="0" fontId="13" fillId="0" borderId="0" xfId="470" applyFont="1" applyAlignment="1">
      <alignment horizontal="center"/>
    </xf>
    <xf numFmtId="0" fontId="14" fillId="0" borderId="0" xfId="470" applyFont="1" applyAlignment="1">
      <alignment horizontal="center"/>
    </xf>
    <xf numFmtId="0" fontId="15" fillId="0" borderId="0" xfId="470" applyFont="1" applyAlignment="1">
      <alignment horizontal="center"/>
    </xf>
    <xf numFmtId="0" fontId="11" fillId="0" borderId="15" xfId="470" applyFont="1" applyBorder="1" applyAlignment="1">
      <alignment horizontal="center"/>
    </xf>
    <xf numFmtId="0" fontId="11" fillId="0" borderId="15" xfId="470" applyFont="1" applyBorder="1" applyAlignment="1">
      <alignment horizontal="center" wrapText="1"/>
    </xf>
    <xf numFmtId="0" fontId="2" fillId="0" borderId="16" xfId="470" applyBorder="1" applyAlignment="1">
      <alignment horizontal="center"/>
    </xf>
    <xf numFmtId="0" fontId="2" fillId="0" borderId="17" xfId="470" applyBorder="1" applyAlignment="1">
      <alignment horizontal="center"/>
    </xf>
    <xf numFmtId="3" fontId="2" fillId="0" borderId="16" xfId="470" applyNumberFormat="1" applyBorder="1"/>
    <xf numFmtId="3" fontId="2" fillId="0" borderId="17" xfId="470" applyNumberFormat="1" applyBorder="1"/>
    <xf numFmtId="0" fontId="2" fillId="0" borderId="18" xfId="470" applyBorder="1" applyAlignment="1">
      <alignment horizontal="center"/>
    </xf>
    <xf numFmtId="0" fontId="2" fillId="0" borderId="0" xfId="470" applyBorder="1" applyAlignment="1">
      <alignment horizontal="center"/>
    </xf>
    <xf numFmtId="3" fontId="2" fillId="0" borderId="18" xfId="470" applyNumberFormat="1" applyBorder="1"/>
    <xf numFmtId="3" fontId="2" fillId="0" borderId="0" xfId="470" applyNumberFormat="1" applyBorder="1"/>
    <xf numFmtId="0" fontId="2" fillId="0" borderId="19" xfId="470" applyBorder="1" applyAlignment="1">
      <alignment horizontal="center"/>
    </xf>
    <xf numFmtId="0" fontId="2" fillId="0" borderId="20" xfId="470" applyBorder="1" applyAlignment="1">
      <alignment horizontal="center"/>
    </xf>
    <xf numFmtId="3" fontId="2" fillId="0" borderId="19" xfId="470" applyNumberFormat="1" applyBorder="1"/>
    <xf numFmtId="3" fontId="2" fillId="0" borderId="20" xfId="470" applyNumberFormat="1" applyBorder="1"/>
    <xf numFmtId="0" fontId="14" fillId="0" borderId="0" xfId="470" applyFont="1" applyBorder="1" applyAlignment="1">
      <alignment horizontal="left"/>
    </xf>
    <xf numFmtId="2" fontId="2" fillId="0" borderId="0" xfId="470" applyNumberFormat="1" applyBorder="1"/>
    <xf numFmtId="0" fontId="2" fillId="0" borderId="21" xfId="470" applyBorder="1" applyAlignment="1">
      <alignment horizontal="center"/>
    </xf>
    <xf numFmtId="2" fontId="2" fillId="0" borderId="21" xfId="470" applyNumberFormat="1" applyBorder="1"/>
    <xf numFmtId="0" fontId="2" fillId="0" borderId="0" xfId="470" applyAlignment="1">
      <alignment horizontal="center"/>
    </xf>
    <xf numFmtId="1" fontId="2" fillId="0" borderId="0" xfId="470" applyNumberFormat="1"/>
    <xf numFmtId="1" fontId="2" fillId="0" borderId="0" xfId="470" applyNumberFormat="1" applyAlignment="1">
      <alignment horizontal="center"/>
    </xf>
    <xf numFmtId="1" fontId="2" fillId="0" borderId="20" xfId="470" applyNumberFormat="1" applyBorder="1"/>
    <xf numFmtId="1" fontId="2" fillId="0" borderId="20" xfId="470" applyNumberFormat="1" applyBorder="1" applyAlignment="1">
      <alignment horizontal="center"/>
    </xf>
    <xf numFmtId="167" fontId="2" fillId="0" borderId="0" xfId="470" applyNumberFormat="1"/>
    <xf numFmtId="167" fontId="2" fillId="0" borderId="20" xfId="470" applyNumberFormat="1" applyBorder="1"/>
    <xf numFmtId="167" fontId="2" fillId="0" borderId="0" xfId="470" applyNumberFormat="1" applyBorder="1"/>
    <xf numFmtId="0" fontId="2" fillId="0" borderId="0" xfId="470" applyAlignment="1">
      <alignment horizontal="left"/>
    </xf>
    <xf numFmtId="0" fontId="2" fillId="10" borderId="0" xfId="470" applyFill="1"/>
    <xf numFmtId="0" fontId="2" fillId="10" borderId="0" xfId="470" applyFill="1" applyBorder="1" applyAlignment="1">
      <alignment horizontal="center"/>
    </xf>
    <xf numFmtId="167" fontId="2" fillId="10" borderId="0" xfId="470" applyNumberFormat="1" applyFill="1" applyBorder="1"/>
    <xf numFmtId="0" fontId="2" fillId="10" borderId="0" xfId="470" applyFill="1" applyBorder="1" applyAlignment="1">
      <alignment horizontal="left"/>
    </xf>
    <xf numFmtId="0" fontId="2" fillId="10" borderId="21" xfId="470" applyFill="1" applyBorder="1" applyAlignment="1">
      <alignment horizontal="center"/>
    </xf>
    <xf numFmtId="0" fontId="2" fillId="10" borderId="0" xfId="470" applyFill="1" applyBorder="1" applyAlignment="1">
      <alignment horizontal="right"/>
    </xf>
    <xf numFmtId="0" fontId="2" fillId="10" borderId="0" xfId="470" applyFill="1" applyAlignment="1">
      <alignment horizontal="center"/>
    </xf>
    <xf numFmtId="167" fontId="2" fillId="10" borderId="0" xfId="470" applyNumberFormat="1" applyFill="1"/>
    <xf numFmtId="0" fontId="2" fillId="10" borderId="20" xfId="470" applyFill="1" applyBorder="1" applyAlignment="1">
      <alignment horizontal="center"/>
    </xf>
    <xf numFmtId="167" fontId="2" fillId="10" borderId="20" xfId="470" applyNumberFormat="1" applyFill="1" applyBorder="1"/>
    <xf numFmtId="167" fontId="2" fillId="10" borderId="0" xfId="470" applyNumberFormat="1" applyFill="1" applyBorder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center" wrapText="1"/>
    </xf>
    <xf numFmtId="0" fontId="16" fillId="10" borderId="0" xfId="0" applyFont="1" applyFill="1"/>
    <xf numFmtId="0" fontId="16" fillId="10" borderId="0" xfId="0" applyFont="1" applyFill="1" applyAlignment="1">
      <alignment horizontal="center" wrapText="1"/>
    </xf>
    <xf numFmtId="169" fontId="16" fillId="10" borderId="0" xfId="0" applyNumberFormat="1" applyFont="1" applyFill="1" applyAlignment="1">
      <alignment horizontal="center"/>
    </xf>
    <xf numFmtId="169" fontId="16" fillId="10" borderId="0" xfId="0" applyNumberFormat="1" applyFont="1" applyFill="1"/>
    <xf numFmtId="0" fontId="16" fillId="10" borderId="0" xfId="0" applyFont="1" applyFill="1" applyAlignment="1">
      <alignment horizontal="center"/>
    </xf>
    <xf numFmtId="168" fontId="2" fillId="10" borderId="22" xfId="470" applyNumberFormat="1" applyFill="1" applyBorder="1"/>
    <xf numFmtId="168" fontId="2" fillId="10" borderId="22" xfId="470" applyNumberFormat="1" applyFill="1" applyBorder="1" applyAlignment="1">
      <alignment wrapText="1"/>
    </xf>
    <xf numFmtId="0" fontId="14" fillId="10" borderId="0" xfId="470" applyFont="1" applyFill="1"/>
    <xf numFmtId="168" fontId="2" fillId="10" borderId="23" xfId="470" applyNumberFormat="1" applyFill="1" applyBorder="1"/>
    <xf numFmtId="168" fontId="2" fillId="10" borderId="24" xfId="470" applyNumberFormat="1" applyFill="1" applyBorder="1"/>
    <xf numFmtId="168" fontId="2" fillId="10" borderId="0" xfId="470" applyNumberFormat="1" applyFill="1" applyBorder="1"/>
    <xf numFmtId="168" fontId="2" fillId="11" borderId="22" xfId="470" applyNumberFormat="1" applyFill="1" applyBorder="1"/>
    <xf numFmtId="168" fontId="2" fillId="11" borderId="22" xfId="470" applyNumberFormat="1" applyFill="1" applyBorder="1" applyAlignment="1">
      <alignment wrapText="1"/>
    </xf>
    <xf numFmtId="168" fontId="2" fillId="10" borderId="25" xfId="470" applyNumberFormat="1" applyFill="1" applyBorder="1"/>
    <xf numFmtId="168" fontId="2" fillId="10" borderId="25" xfId="470" applyNumberFormat="1" applyFill="1" applyBorder="1" applyAlignment="1">
      <alignment wrapText="1"/>
    </xf>
    <xf numFmtId="168" fontId="2" fillId="10" borderId="26" xfId="470" applyNumberFormat="1" applyFill="1" applyBorder="1"/>
    <xf numFmtId="168" fontId="2" fillId="11" borderId="30" xfId="470" applyNumberFormat="1" applyFill="1" applyBorder="1"/>
    <xf numFmtId="168" fontId="2" fillId="11" borderId="31" xfId="470" applyNumberFormat="1" applyFill="1" applyBorder="1"/>
    <xf numFmtId="168" fontId="2" fillId="11" borderId="30" xfId="470" applyNumberFormat="1" applyFill="1" applyBorder="1" applyAlignment="1">
      <alignment wrapText="1"/>
    </xf>
    <xf numFmtId="168" fontId="2" fillId="11" borderId="32" xfId="470" applyNumberFormat="1" applyFill="1" applyBorder="1"/>
    <xf numFmtId="168" fontId="2" fillId="11" borderId="33" xfId="470" applyNumberFormat="1" applyFill="1" applyBorder="1"/>
    <xf numFmtId="168" fontId="2" fillId="11" borderId="34" xfId="470" applyNumberFormat="1" applyFill="1" applyBorder="1"/>
    <xf numFmtId="168" fontId="2" fillId="12" borderId="30" xfId="470" applyNumberFormat="1" applyFill="1" applyBorder="1"/>
    <xf numFmtId="168" fontId="2" fillId="12" borderId="22" xfId="470" applyNumberFormat="1" applyFill="1" applyBorder="1"/>
    <xf numFmtId="168" fontId="2" fillId="12" borderId="31" xfId="470" applyNumberFormat="1" applyFill="1" applyBorder="1"/>
    <xf numFmtId="168" fontId="2" fillId="12" borderId="30" xfId="470" applyNumberFormat="1" applyFill="1" applyBorder="1" applyAlignment="1">
      <alignment wrapText="1"/>
    </xf>
    <xf numFmtId="168" fontId="2" fillId="12" borderId="22" xfId="470" applyNumberFormat="1" applyFill="1" applyBorder="1" applyAlignment="1">
      <alignment wrapText="1"/>
    </xf>
    <xf numFmtId="168" fontId="2" fillId="12" borderId="32" xfId="470" applyNumberFormat="1" applyFill="1" applyBorder="1"/>
    <xf numFmtId="168" fontId="2" fillId="12" borderId="33" xfId="470" applyNumberFormat="1" applyFill="1" applyBorder="1"/>
    <xf numFmtId="168" fontId="2" fillId="12" borderId="34" xfId="470" applyNumberFormat="1" applyFill="1" applyBorder="1"/>
    <xf numFmtId="0" fontId="2" fillId="10" borderId="27" xfId="470" applyFill="1" applyBorder="1"/>
    <xf numFmtId="0" fontId="2" fillId="10" borderId="28" xfId="470" applyFill="1" applyBorder="1"/>
    <xf numFmtId="0" fontId="2" fillId="10" borderId="29" xfId="470" applyFill="1" applyBorder="1"/>
    <xf numFmtId="168" fontId="2" fillId="13" borderId="30" xfId="470" applyNumberFormat="1" applyFill="1" applyBorder="1"/>
    <xf numFmtId="168" fontId="2" fillId="13" borderId="22" xfId="470" applyNumberFormat="1" applyFill="1" applyBorder="1"/>
    <xf numFmtId="168" fontId="2" fillId="13" borderId="31" xfId="470" applyNumberFormat="1" applyFill="1" applyBorder="1"/>
    <xf numFmtId="168" fontId="2" fillId="13" borderId="30" xfId="470" applyNumberFormat="1" applyFill="1" applyBorder="1" applyAlignment="1">
      <alignment wrapText="1"/>
    </xf>
    <xf numFmtId="168" fontId="2" fillId="13" borderId="22" xfId="470" applyNumberFormat="1" applyFill="1" applyBorder="1" applyAlignment="1">
      <alignment wrapText="1"/>
    </xf>
    <xf numFmtId="168" fontId="2" fillId="13" borderId="32" xfId="470" applyNumberFormat="1" applyFill="1" applyBorder="1"/>
    <xf numFmtId="168" fontId="2" fillId="13" borderId="33" xfId="470" applyNumberFormat="1" applyFill="1" applyBorder="1"/>
    <xf numFmtId="168" fontId="2" fillId="13" borderId="34" xfId="470" applyNumberFormat="1" applyFill="1" applyBorder="1"/>
    <xf numFmtId="168" fontId="2" fillId="12" borderId="31" xfId="470" applyNumberFormat="1" applyFill="1" applyBorder="1" applyAlignment="1">
      <alignment wrapText="1"/>
    </xf>
    <xf numFmtId="166" fontId="5" fillId="14" borderId="0" xfId="0" applyNumberFormat="1" applyFont="1" applyFill="1"/>
    <xf numFmtId="170" fontId="5" fillId="0" borderId="0" xfId="0" applyNumberFormat="1" applyFont="1"/>
    <xf numFmtId="0" fontId="2" fillId="0" borderId="0" xfId="470" applyFill="1" applyBorder="1"/>
    <xf numFmtId="0" fontId="14" fillId="0" borderId="0" xfId="470" applyFont="1" applyFill="1" applyBorder="1"/>
    <xf numFmtId="0" fontId="2" fillId="10" borderId="0" xfId="470" applyFill="1" applyAlignment="1">
      <alignment horizontal="left"/>
    </xf>
    <xf numFmtId="0" fontId="14" fillId="10" borderId="0" xfId="470" applyFont="1" applyFill="1" applyBorder="1" applyAlignment="1">
      <alignment horizontal="left"/>
    </xf>
    <xf numFmtId="166" fontId="16" fillId="0" borderId="0" xfId="0" applyNumberFormat="1" applyFont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35" xfId="0" applyFont="1" applyBorder="1"/>
    <xf numFmtId="0" fontId="16" fillId="0" borderId="0" xfId="0" applyFont="1" applyBorder="1"/>
    <xf numFmtId="0" fontId="16" fillId="0" borderId="36" xfId="0" applyFont="1" applyBorder="1"/>
    <xf numFmtId="0" fontId="16" fillId="0" borderId="12" xfId="0" applyFont="1" applyBorder="1"/>
    <xf numFmtId="1" fontId="16" fillId="0" borderId="13" xfId="0" applyNumberFormat="1" applyFont="1" applyBorder="1"/>
    <xf numFmtId="0" fontId="16" fillId="0" borderId="13" xfId="0" applyFont="1" applyBorder="1"/>
    <xf numFmtId="0" fontId="16" fillId="0" borderId="14" xfId="0" applyFont="1" applyBorder="1"/>
    <xf numFmtId="0" fontId="17" fillId="0" borderId="0" xfId="0" applyFont="1"/>
    <xf numFmtId="0" fontId="16" fillId="0" borderId="37" xfId="0" applyFont="1" applyBorder="1"/>
    <xf numFmtId="1" fontId="16" fillId="0" borderId="38" xfId="0" applyNumberFormat="1" applyFont="1" applyBorder="1"/>
    <xf numFmtId="0" fontId="16" fillId="0" borderId="38" xfId="0" applyFont="1" applyBorder="1"/>
    <xf numFmtId="0" fontId="16" fillId="0" borderId="39" xfId="0" applyFont="1" applyBorder="1"/>
    <xf numFmtId="0" fontId="16" fillId="0" borderId="0" xfId="0" applyFont="1" applyBorder="1" applyAlignment="1">
      <alignment horizontal="right"/>
    </xf>
    <xf numFmtId="167" fontId="16" fillId="0" borderId="0" xfId="0" applyNumberFormat="1" applyFont="1" applyBorder="1"/>
    <xf numFmtId="0" fontId="16" fillId="0" borderId="0" xfId="0" quotePrefix="1" applyFont="1"/>
    <xf numFmtId="0" fontId="16" fillId="0" borderId="0" xfId="0" applyFont="1" applyAlignment="1">
      <alignment wrapText="1"/>
    </xf>
    <xf numFmtId="1" fontId="16" fillId="0" borderId="0" xfId="0" applyNumberFormat="1" applyFont="1"/>
    <xf numFmtId="167" fontId="16" fillId="0" borderId="0" xfId="0" applyNumberFormat="1" applyFont="1"/>
    <xf numFmtId="0" fontId="5" fillId="0" borderId="35" xfId="0" applyFont="1" applyBorder="1"/>
    <xf numFmtId="0" fontId="5" fillId="0" borderId="0" xfId="0" applyFont="1" applyBorder="1" applyAlignment="1">
      <alignment horizontal="right"/>
    </xf>
    <xf numFmtId="164" fontId="5" fillId="0" borderId="36" xfId="0" applyNumberFormat="1" applyFont="1" applyBorder="1"/>
    <xf numFmtId="0" fontId="19" fillId="0" borderId="0" xfId="0" applyFont="1" applyAlignment="1">
      <alignment horizontal="right"/>
    </xf>
    <xf numFmtId="0" fontId="18" fillId="0" borderId="0" xfId="0" applyFont="1"/>
    <xf numFmtId="0" fontId="17" fillId="0" borderId="0" xfId="0" applyFont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wrapText="1"/>
    </xf>
    <xf numFmtId="0" fontId="10" fillId="2" borderId="0" xfId="0" applyFont="1" applyFill="1" applyAlignment="1">
      <alignment horizontal="center" wrapText="1"/>
    </xf>
    <xf numFmtId="1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166" fontId="10" fillId="2" borderId="0" xfId="0" applyNumberFormat="1" applyFont="1" applyFill="1"/>
    <xf numFmtId="0" fontId="20" fillId="0" borderId="0" xfId="0" applyFont="1"/>
    <xf numFmtId="0" fontId="20" fillId="0" borderId="0" xfId="0" applyFont="1" applyBorder="1"/>
    <xf numFmtId="0" fontId="5" fillId="0" borderId="9" xfId="0" applyFont="1" applyBorder="1" applyAlignment="1">
      <alignment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170" fontId="5" fillId="0" borderId="0" xfId="0" applyNumberFormat="1" applyFont="1" applyBorder="1"/>
    <xf numFmtId="170" fontId="5" fillId="0" borderId="36" xfId="0" applyNumberFormat="1" applyFont="1" applyBorder="1"/>
    <xf numFmtId="170" fontId="5" fillId="0" borderId="13" xfId="0" applyNumberFormat="1" applyFont="1" applyBorder="1"/>
    <xf numFmtId="170" fontId="5" fillId="0" borderId="14" xfId="0" applyNumberFormat="1" applyFont="1" applyBorder="1"/>
    <xf numFmtId="0" fontId="5" fillId="0" borderId="49" xfId="0" applyFont="1" applyBorder="1"/>
    <xf numFmtId="0" fontId="5" fillId="0" borderId="50" xfId="0" applyFont="1" applyBorder="1" applyAlignment="1">
      <alignment horizontal="center" wrapText="1"/>
    </xf>
    <xf numFmtId="0" fontId="5" fillId="0" borderId="50" xfId="0" applyFont="1" applyBorder="1"/>
    <xf numFmtId="0" fontId="5" fillId="0" borderId="51" xfId="0" applyFont="1" applyBorder="1" applyAlignment="1">
      <alignment horizontal="center" wrapText="1"/>
    </xf>
    <xf numFmtId="0" fontId="5" fillId="0" borderId="52" xfId="0" applyFont="1" applyBorder="1"/>
    <xf numFmtId="170" fontId="5" fillId="0" borderId="53" xfId="0" applyNumberFormat="1" applyFont="1" applyBorder="1"/>
    <xf numFmtId="0" fontId="5" fillId="0" borderId="54" xfId="0" applyFont="1" applyBorder="1"/>
    <xf numFmtId="170" fontId="5" fillId="0" borderId="55" xfId="0" applyNumberFormat="1" applyFont="1" applyBorder="1"/>
    <xf numFmtId="170" fontId="5" fillId="0" borderId="56" xfId="0" applyNumberFormat="1" applyFont="1" applyBorder="1"/>
    <xf numFmtId="0" fontId="6" fillId="0" borderId="0" xfId="0" applyFont="1" applyAlignment="1">
      <alignment horizontal="center"/>
    </xf>
    <xf numFmtId="0" fontId="5" fillId="0" borderId="57" xfId="0" applyFont="1" applyBorder="1"/>
    <xf numFmtId="0" fontId="5" fillId="0" borderId="58" xfId="0" applyFont="1" applyBorder="1" applyAlignment="1">
      <alignment horizontal="center" wrapText="1"/>
    </xf>
    <xf numFmtId="0" fontId="5" fillId="0" borderId="58" xfId="0" applyFont="1" applyBorder="1"/>
    <xf numFmtId="0" fontId="5" fillId="0" borderId="59" xfId="0" applyFont="1" applyBorder="1" applyAlignment="1">
      <alignment horizontal="center" wrapText="1"/>
    </xf>
    <xf numFmtId="0" fontId="5" fillId="0" borderId="60" xfId="0" applyFont="1" applyBorder="1"/>
    <xf numFmtId="170" fontId="5" fillId="0" borderId="61" xfId="0" applyNumberFormat="1" applyFont="1" applyBorder="1"/>
    <xf numFmtId="0" fontId="5" fillId="0" borderId="62" xfId="0" applyFont="1" applyBorder="1"/>
    <xf numFmtId="170" fontId="5" fillId="0" borderId="63" xfId="0" applyNumberFormat="1" applyFont="1" applyBorder="1"/>
    <xf numFmtId="170" fontId="5" fillId="0" borderId="64" xfId="0" applyNumberFormat="1" applyFont="1" applyBorder="1"/>
    <xf numFmtId="0" fontId="16" fillId="0" borderId="43" xfId="0" applyFont="1" applyFill="1" applyBorder="1"/>
    <xf numFmtId="0" fontId="16" fillId="0" borderId="45" xfId="0" applyFont="1" applyFill="1" applyBorder="1"/>
    <xf numFmtId="0" fontId="16" fillId="0" borderId="0" xfId="0" applyFont="1" applyFill="1" applyBorder="1"/>
    <xf numFmtId="0" fontId="16" fillId="0" borderId="44" xfId="0" applyFont="1" applyFill="1" applyBorder="1"/>
    <xf numFmtId="0" fontId="16" fillId="0" borderId="28" xfId="0" applyFont="1" applyFill="1" applyBorder="1"/>
    <xf numFmtId="0" fontId="16" fillId="0" borderId="28" xfId="0" applyFont="1" applyFill="1" applyBorder="1" applyAlignment="1">
      <alignment horizontal="center"/>
    </xf>
    <xf numFmtId="0" fontId="16" fillId="0" borderId="29" xfId="0" applyFont="1" applyFill="1" applyBorder="1"/>
    <xf numFmtId="0" fontId="16" fillId="0" borderId="42" xfId="0" applyFont="1" applyFill="1" applyBorder="1"/>
    <xf numFmtId="0" fontId="16" fillId="0" borderId="40" xfId="0" applyFont="1" applyFill="1" applyBorder="1"/>
    <xf numFmtId="0" fontId="16" fillId="0" borderId="21" xfId="0" applyFont="1" applyFill="1" applyBorder="1" applyAlignment="1">
      <alignment wrapText="1"/>
    </xf>
    <xf numFmtId="0" fontId="16" fillId="0" borderId="40" xfId="0" applyFont="1" applyFill="1" applyBorder="1" applyAlignment="1">
      <alignment horizontal="center" wrapText="1"/>
    </xf>
    <xf numFmtId="0" fontId="16" fillId="0" borderId="41" xfId="0" applyFont="1" applyFill="1" applyBorder="1" applyAlignment="1">
      <alignment horizontal="center" wrapText="1"/>
    </xf>
    <xf numFmtId="0" fontId="16" fillId="0" borderId="46" xfId="0" applyFont="1" applyFill="1" applyBorder="1"/>
    <xf numFmtId="0" fontId="16" fillId="0" borderId="47" xfId="0" applyFont="1" applyFill="1" applyBorder="1"/>
    <xf numFmtId="171" fontId="16" fillId="0" borderId="47" xfId="0" applyNumberFormat="1" applyFont="1" applyFill="1" applyBorder="1"/>
    <xf numFmtId="171" fontId="16" fillId="0" borderId="48" xfId="0" applyNumberFormat="1" applyFont="1" applyFill="1" applyBorder="1"/>
    <xf numFmtId="0" fontId="16" fillId="0" borderId="30" xfId="0" applyFont="1" applyFill="1" applyBorder="1"/>
    <xf numFmtId="0" fontId="16" fillId="0" borderId="22" xfId="0" applyFont="1" applyFill="1" applyBorder="1"/>
    <xf numFmtId="171" fontId="16" fillId="0" borderId="22" xfId="0" applyNumberFormat="1" applyFont="1" applyFill="1" applyBorder="1"/>
    <xf numFmtId="171" fontId="16" fillId="0" borderId="31" xfId="0" applyNumberFormat="1" applyFont="1" applyFill="1" applyBorder="1"/>
    <xf numFmtId="0" fontId="16" fillId="0" borderId="32" xfId="0" applyFont="1" applyFill="1" applyBorder="1"/>
    <xf numFmtId="0" fontId="16" fillId="0" borderId="33" xfId="0" applyFont="1" applyFill="1" applyBorder="1"/>
    <xf numFmtId="171" fontId="16" fillId="0" borderId="33" xfId="0" applyNumberFormat="1" applyFont="1" applyFill="1" applyBorder="1"/>
    <xf numFmtId="171" fontId="16" fillId="0" borderId="34" xfId="0" applyNumberFormat="1" applyFont="1" applyFill="1" applyBorder="1"/>
    <xf numFmtId="0" fontId="16" fillId="0" borderId="0" xfId="0" applyFont="1" applyFill="1"/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1" fillId="0" borderId="0" xfId="472"/>
    <xf numFmtId="165" fontId="0" fillId="0" borderId="0" xfId="473" applyNumberFormat="1" applyFont="1"/>
    <xf numFmtId="6" fontId="0" fillId="0" borderId="0" xfId="473" applyNumberFormat="1" applyFont="1"/>
    <xf numFmtId="172" fontId="0" fillId="0" borderId="0" xfId="474" applyNumberFormat="1" applyFont="1"/>
    <xf numFmtId="9" fontId="1" fillId="0" borderId="0" xfId="472" applyNumberFormat="1"/>
    <xf numFmtId="0" fontId="21" fillId="16" borderId="0" xfId="0" applyFont="1" applyFill="1"/>
    <xf numFmtId="0" fontId="5" fillId="16" borderId="0" xfId="0" applyFont="1" applyFill="1"/>
    <xf numFmtId="0" fontId="5" fillId="16" borderId="20" xfId="0" applyFont="1" applyFill="1" applyBorder="1"/>
    <xf numFmtId="0" fontId="23" fillId="16" borderId="0" xfId="471" applyFill="1" applyAlignment="1" applyProtection="1"/>
    <xf numFmtId="0" fontId="5" fillId="16" borderId="0" xfId="0" applyFont="1" applyFill="1" applyAlignment="1">
      <alignment horizontal="right"/>
    </xf>
    <xf numFmtId="171" fontId="16" fillId="17" borderId="22" xfId="0" applyNumberFormat="1" applyFont="1" applyFill="1" applyBorder="1"/>
    <xf numFmtId="0" fontId="16" fillId="18" borderId="28" xfId="0" applyFont="1" applyFill="1" applyBorder="1"/>
    <xf numFmtId="0" fontId="16" fillId="18" borderId="40" xfId="0" applyFont="1" applyFill="1" applyBorder="1" applyAlignment="1">
      <alignment horizontal="center" wrapText="1"/>
    </xf>
    <xf numFmtId="171" fontId="16" fillId="18" borderId="22" xfId="0" applyNumberFormat="1" applyFont="1" applyFill="1" applyBorder="1"/>
    <xf numFmtId="0" fontId="16" fillId="18" borderId="0" xfId="0" applyFont="1" applyFill="1"/>
    <xf numFmtId="0" fontId="16" fillId="19" borderId="44" xfId="0" applyFont="1" applyFill="1" applyBorder="1"/>
    <xf numFmtId="0" fontId="16" fillId="19" borderId="28" xfId="0" applyFont="1" applyFill="1" applyBorder="1"/>
    <xf numFmtId="0" fontId="16" fillId="19" borderId="40" xfId="0" applyFont="1" applyFill="1" applyBorder="1" applyAlignment="1">
      <alignment horizontal="center" wrapText="1"/>
    </xf>
    <xf numFmtId="171" fontId="16" fillId="19" borderId="22" xfId="0" applyNumberFormat="1" applyFont="1" applyFill="1" applyBorder="1"/>
    <xf numFmtId="0" fontId="16" fillId="19" borderId="0" xfId="0" applyFont="1" applyFill="1"/>
    <xf numFmtId="0" fontId="16" fillId="18" borderId="28" xfId="0" applyFont="1" applyFill="1" applyBorder="1" applyAlignment="1">
      <alignment horizontal="center"/>
    </xf>
    <xf numFmtId="0" fontId="16" fillId="18" borderId="29" xfId="0" applyFont="1" applyFill="1" applyBorder="1"/>
    <xf numFmtId="0" fontId="16" fillId="18" borderId="41" xfId="0" applyFont="1" applyFill="1" applyBorder="1" applyAlignment="1">
      <alignment horizontal="center" wrapText="1"/>
    </xf>
    <xf numFmtId="171" fontId="16" fillId="18" borderId="31" xfId="0" applyNumberFormat="1" applyFont="1" applyFill="1" applyBorder="1"/>
    <xf numFmtId="0" fontId="7" fillId="3" borderId="0" xfId="3" applyFont="1" applyFill="1" applyAlignment="1">
      <alignment horizontal="center" wrapText="1"/>
    </xf>
    <xf numFmtId="0" fontId="7" fillId="6" borderId="0" xfId="3" applyFont="1" applyFill="1" applyAlignment="1">
      <alignment horizontal="center" wrapText="1"/>
    </xf>
    <xf numFmtId="0" fontId="7" fillId="7" borderId="0" xfId="3" applyFont="1" applyFill="1" applyAlignment="1">
      <alignment horizontal="center" wrapText="1"/>
    </xf>
    <xf numFmtId="0" fontId="7" fillId="8" borderId="0" xfId="3" applyFont="1" applyFill="1" applyAlignment="1">
      <alignment horizontal="center" wrapText="1"/>
    </xf>
  </cellXfs>
  <cellStyles count="475">
    <cellStyle name="Comma" xfId="1" builtinId="3"/>
    <cellStyle name="Comma 2" xfId="473"/>
    <cellStyle name="Comma 3" xfId="4"/>
    <cellStyle name="Currency 2" xfId="474"/>
    <cellStyle name="Hyperlink" xfId="471" builtinId="8"/>
    <cellStyle name="Normal" xfId="0" builtinId="0"/>
    <cellStyle name="Normal 10" xfId="470"/>
    <cellStyle name="Normal 11" xfId="472"/>
    <cellStyle name="Normal 2" xfId="3"/>
    <cellStyle name="Normal 2 10" xfId="5"/>
    <cellStyle name="Normal 2 10 2" xfId="6"/>
    <cellStyle name="Normal 2 10 2 2" xfId="7"/>
    <cellStyle name="Normal 2 10 3" xfId="8"/>
    <cellStyle name="Normal 2 10 3 2" xfId="9"/>
    <cellStyle name="Normal 2 10 4" xfId="10"/>
    <cellStyle name="Normal 2 10 4 2" xfId="11"/>
    <cellStyle name="Normal 2 10 5" xfId="12"/>
    <cellStyle name="Normal 2 10 5 2" xfId="13"/>
    <cellStyle name="Normal 2 10 6" xfId="14"/>
    <cellStyle name="Normal 2 10 6 2" xfId="15"/>
    <cellStyle name="Normal 2 10 7" xfId="16"/>
    <cellStyle name="Normal 2 11" xfId="17"/>
    <cellStyle name="Normal 2 11 2" xfId="18"/>
    <cellStyle name="Normal 2 11 2 2" xfId="19"/>
    <cellStyle name="Normal 2 11 3" xfId="20"/>
    <cellStyle name="Normal 2 11 3 2" xfId="21"/>
    <cellStyle name="Normal 2 11 4" xfId="22"/>
    <cellStyle name="Normal 2 11 4 2" xfId="23"/>
    <cellStyle name="Normal 2 11 5" xfId="24"/>
    <cellStyle name="Normal 2 11 5 2" xfId="25"/>
    <cellStyle name="Normal 2 11 6" xfId="26"/>
    <cellStyle name="Normal 2 11 6 2" xfId="27"/>
    <cellStyle name="Normal 2 11 7" xfId="28"/>
    <cellStyle name="Normal 2 12" xfId="29"/>
    <cellStyle name="Normal 2 12 2" xfId="30"/>
    <cellStyle name="Normal 2 12 2 2" xfId="31"/>
    <cellStyle name="Normal 2 12 3" xfId="32"/>
    <cellStyle name="Normal 2 12 3 2" xfId="33"/>
    <cellStyle name="Normal 2 12 4" xfId="34"/>
    <cellStyle name="Normal 2 12 4 2" xfId="35"/>
    <cellStyle name="Normal 2 12 5" xfId="36"/>
    <cellStyle name="Normal 2 12 5 2" xfId="37"/>
    <cellStyle name="Normal 2 12 6" xfId="38"/>
    <cellStyle name="Normal 2 12 6 2" xfId="39"/>
    <cellStyle name="Normal 2 12 7" xfId="40"/>
    <cellStyle name="Normal 2 13" xfId="41"/>
    <cellStyle name="Normal 2 13 2" xfId="42"/>
    <cellStyle name="Normal 2 13 2 2" xfId="43"/>
    <cellStyle name="Normal 2 13 3" xfId="44"/>
    <cellStyle name="Normal 2 13 3 2" xfId="45"/>
    <cellStyle name="Normal 2 13 4" xfId="46"/>
    <cellStyle name="Normal 2 13 4 2" xfId="47"/>
    <cellStyle name="Normal 2 13 5" xfId="48"/>
    <cellStyle name="Normal 2 13 5 2" xfId="49"/>
    <cellStyle name="Normal 2 13 6" xfId="50"/>
    <cellStyle name="Normal 2 13 6 2" xfId="51"/>
    <cellStyle name="Normal 2 13 7" xfId="52"/>
    <cellStyle name="Normal 2 14" xfId="53"/>
    <cellStyle name="Normal 2 14 2" xfId="54"/>
    <cellStyle name="Normal 2 14 2 2" xfId="55"/>
    <cellStyle name="Normal 2 14 3" xfId="56"/>
    <cellStyle name="Normal 2 14 3 2" xfId="57"/>
    <cellStyle name="Normal 2 14 4" xfId="58"/>
    <cellStyle name="Normal 2 14 4 2" xfId="59"/>
    <cellStyle name="Normal 2 14 5" xfId="60"/>
    <cellStyle name="Normal 2 14 5 2" xfId="61"/>
    <cellStyle name="Normal 2 14 6" xfId="62"/>
    <cellStyle name="Normal 2 14 6 2" xfId="63"/>
    <cellStyle name="Normal 2 14 7" xfId="64"/>
    <cellStyle name="Normal 2 15" xfId="65"/>
    <cellStyle name="Normal 2 15 2" xfId="66"/>
    <cellStyle name="Normal 2 15 2 2" xfId="67"/>
    <cellStyle name="Normal 2 15 3" xfId="68"/>
    <cellStyle name="Normal 2 15 3 2" xfId="69"/>
    <cellStyle name="Normal 2 15 4" xfId="70"/>
    <cellStyle name="Normal 2 15 4 2" xfId="71"/>
    <cellStyle name="Normal 2 15 5" xfId="72"/>
    <cellStyle name="Normal 2 15 5 2" xfId="73"/>
    <cellStyle name="Normal 2 15 6" xfId="74"/>
    <cellStyle name="Normal 2 15 6 2" xfId="75"/>
    <cellStyle name="Normal 2 15 7" xfId="76"/>
    <cellStyle name="Normal 2 16" xfId="77"/>
    <cellStyle name="Normal 2 16 2" xfId="78"/>
    <cellStyle name="Normal 2 16 2 2" xfId="79"/>
    <cellStyle name="Normal 2 16 3" xfId="80"/>
    <cellStyle name="Normal 2 16 3 2" xfId="81"/>
    <cellStyle name="Normal 2 16 4" xfId="82"/>
    <cellStyle name="Normal 2 16 4 2" xfId="83"/>
    <cellStyle name="Normal 2 16 5" xfId="84"/>
    <cellStyle name="Normal 2 16 5 2" xfId="85"/>
    <cellStyle name="Normal 2 16 6" xfId="86"/>
    <cellStyle name="Normal 2 16 6 2" xfId="87"/>
    <cellStyle name="Normal 2 16 7" xfId="88"/>
    <cellStyle name="Normal 2 17" xfId="89"/>
    <cellStyle name="Normal 2 17 2" xfId="90"/>
    <cellStyle name="Normal 2 17 2 2" xfId="91"/>
    <cellStyle name="Normal 2 17 3" xfId="92"/>
    <cellStyle name="Normal 2 17 3 2" xfId="93"/>
    <cellStyle name="Normal 2 17 4" xfId="94"/>
    <cellStyle name="Normal 2 17 4 2" xfId="95"/>
    <cellStyle name="Normal 2 17 5" xfId="96"/>
    <cellStyle name="Normal 2 17 5 2" xfId="97"/>
    <cellStyle name="Normal 2 17 6" xfId="98"/>
    <cellStyle name="Normal 2 17 6 2" xfId="99"/>
    <cellStyle name="Normal 2 17 7" xfId="100"/>
    <cellStyle name="Normal 2 18" xfId="101"/>
    <cellStyle name="Normal 2 18 2" xfId="102"/>
    <cellStyle name="Normal 2 18 2 2" xfId="103"/>
    <cellStyle name="Normal 2 18 3" xfId="104"/>
    <cellStyle name="Normal 2 18 3 2" xfId="105"/>
    <cellStyle name="Normal 2 18 4" xfId="106"/>
    <cellStyle name="Normal 2 18 4 2" xfId="107"/>
    <cellStyle name="Normal 2 18 5" xfId="108"/>
    <cellStyle name="Normal 2 18 5 2" xfId="109"/>
    <cellStyle name="Normal 2 18 6" xfId="110"/>
    <cellStyle name="Normal 2 18 6 2" xfId="111"/>
    <cellStyle name="Normal 2 18 7" xfId="112"/>
    <cellStyle name="Normal 2 19" xfId="113"/>
    <cellStyle name="Normal 2 19 2" xfId="114"/>
    <cellStyle name="Normal 2 19 2 2" xfId="115"/>
    <cellStyle name="Normal 2 19 3" xfId="116"/>
    <cellStyle name="Normal 2 19 3 2" xfId="117"/>
    <cellStyle name="Normal 2 19 4" xfId="118"/>
    <cellStyle name="Normal 2 19 4 2" xfId="119"/>
    <cellStyle name="Normal 2 19 5" xfId="120"/>
    <cellStyle name="Normal 2 19 5 2" xfId="121"/>
    <cellStyle name="Normal 2 19 6" xfId="122"/>
    <cellStyle name="Normal 2 19 6 2" xfId="123"/>
    <cellStyle name="Normal 2 19 7" xfId="124"/>
    <cellStyle name="Normal 2 2" xfId="125"/>
    <cellStyle name="Normal 2 2 10" xfId="126"/>
    <cellStyle name="Normal 2 2 10 2" xfId="127"/>
    <cellStyle name="Normal 2 2 10 2 2" xfId="128"/>
    <cellStyle name="Normal 2 2 10 3" xfId="129"/>
    <cellStyle name="Normal 2 2 10 3 2" xfId="130"/>
    <cellStyle name="Normal 2 2 10 4" xfId="131"/>
    <cellStyle name="Normal 2 2 10 4 2" xfId="132"/>
    <cellStyle name="Normal 2 2 10 5" xfId="133"/>
    <cellStyle name="Normal 2 2 10 5 2" xfId="134"/>
    <cellStyle name="Normal 2 2 10 6" xfId="135"/>
    <cellStyle name="Normal 2 2 10 6 2" xfId="136"/>
    <cellStyle name="Normal 2 2 10 7" xfId="137"/>
    <cellStyle name="Normal 2 2 11" xfId="138"/>
    <cellStyle name="Normal 2 2 11 2" xfId="139"/>
    <cellStyle name="Normal 2 2 11 2 2" xfId="140"/>
    <cellStyle name="Normal 2 2 11 3" xfId="141"/>
    <cellStyle name="Normal 2 2 11 3 2" xfId="142"/>
    <cellStyle name="Normal 2 2 11 4" xfId="143"/>
    <cellStyle name="Normal 2 2 11 4 2" xfId="144"/>
    <cellStyle name="Normal 2 2 11 5" xfId="145"/>
    <cellStyle name="Normal 2 2 11 5 2" xfId="146"/>
    <cellStyle name="Normal 2 2 11 6" xfId="147"/>
    <cellStyle name="Normal 2 2 11 6 2" xfId="148"/>
    <cellStyle name="Normal 2 2 11 7" xfId="149"/>
    <cellStyle name="Normal 2 2 12" xfId="150"/>
    <cellStyle name="Normal 2 2 12 2" xfId="151"/>
    <cellStyle name="Normal 2 2 12 2 2" xfId="152"/>
    <cellStyle name="Normal 2 2 12 3" xfId="153"/>
    <cellStyle name="Normal 2 2 12 3 2" xfId="154"/>
    <cellStyle name="Normal 2 2 12 4" xfId="155"/>
    <cellStyle name="Normal 2 2 12 4 2" xfId="156"/>
    <cellStyle name="Normal 2 2 12 5" xfId="157"/>
    <cellStyle name="Normal 2 2 12 5 2" xfId="158"/>
    <cellStyle name="Normal 2 2 12 6" xfId="159"/>
    <cellStyle name="Normal 2 2 12 6 2" xfId="160"/>
    <cellStyle name="Normal 2 2 12 7" xfId="161"/>
    <cellStyle name="Normal 2 2 13" xfId="162"/>
    <cellStyle name="Normal 2 2 13 2" xfId="163"/>
    <cellStyle name="Normal 2 2 13 2 2" xfId="164"/>
    <cellStyle name="Normal 2 2 13 3" xfId="165"/>
    <cellStyle name="Normal 2 2 13 3 2" xfId="166"/>
    <cellStyle name="Normal 2 2 13 4" xfId="167"/>
    <cellStyle name="Normal 2 2 13 4 2" xfId="168"/>
    <cellStyle name="Normal 2 2 13 5" xfId="169"/>
    <cellStyle name="Normal 2 2 13 5 2" xfId="170"/>
    <cellStyle name="Normal 2 2 13 6" xfId="171"/>
    <cellStyle name="Normal 2 2 13 6 2" xfId="172"/>
    <cellStyle name="Normal 2 2 13 7" xfId="173"/>
    <cellStyle name="Normal 2 2 14" xfId="174"/>
    <cellStyle name="Normal 2 2 14 2" xfId="175"/>
    <cellStyle name="Normal 2 2 14 2 2" xfId="176"/>
    <cellStyle name="Normal 2 2 14 3" xfId="177"/>
    <cellStyle name="Normal 2 2 14 3 2" xfId="178"/>
    <cellStyle name="Normal 2 2 14 4" xfId="179"/>
    <cellStyle name="Normal 2 2 14 4 2" xfId="180"/>
    <cellStyle name="Normal 2 2 14 5" xfId="181"/>
    <cellStyle name="Normal 2 2 14 5 2" xfId="182"/>
    <cellStyle name="Normal 2 2 14 6" xfId="183"/>
    <cellStyle name="Normal 2 2 14 6 2" xfId="184"/>
    <cellStyle name="Normal 2 2 14 7" xfId="185"/>
    <cellStyle name="Normal 2 2 15" xfId="186"/>
    <cellStyle name="Normal 2 2 15 2" xfId="187"/>
    <cellStyle name="Normal 2 2 15 2 2" xfId="188"/>
    <cellStyle name="Normal 2 2 15 3" xfId="189"/>
    <cellStyle name="Normal 2 2 15 3 2" xfId="190"/>
    <cellStyle name="Normal 2 2 15 4" xfId="191"/>
    <cellStyle name="Normal 2 2 15 4 2" xfId="192"/>
    <cellStyle name="Normal 2 2 15 5" xfId="193"/>
    <cellStyle name="Normal 2 2 15 5 2" xfId="194"/>
    <cellStyle name="Normal 2 2 15 6" xfId="195"/>
    <cellStyle name="Normal 2 2 15 6 2" xfId="196"/>
    <cellStyle name="Normal 2 2 15 7" xfId="197"/>
    <cellStyle name="Normal 2 2 16" xfId="198"/>
    <cellStyle name="Normal 2 2 16 2" xfId="199"/>
    <cellStyle name="Normal 2 2 16 2 2" xfId="200"/>
    <cellStyle name="Normal 2 2 16 3" xfId="201"/>
    <cellStyle name="Normal 2 2 16 3 2" xfId="202"/>
    <cellStyle name="Normal 2 2 16 4" xfId="203"/>
    <cellStyle name="Normal 2 2 16 4 2" xfId="204"/>
    <cellStyle name="Normal 2 2 16 5" xfId="205"/>
    <cellStyle name="Normal 2 2 16 5 2" xfId="206"/>
    <cellStyle name="Normal 2 2 16 6" xfId="207"/>
    <cellStyle name="Normal 2 2 16 6 2" xfId="208"/>
    <cellStyle name="Normal 2 2 16 7" xfId="209"/>
    <cellStyle name="Normal 2 2 17" xfId="210"/>
    <cellStyle name="Normal 2 2 17 2" xfId="211"/>
    <cellStyle name="Normal 2 2 17 2 2" xfId="212"/>
    <cellStyle name="Normal 2 2 17 3" xfId="213"/>
    <cellStyle name="Normal 2 2 17 3 2" xfId="214"/>
    <cellStyle name="Normal 2 2 17 4" xfId="215"/>
    <cellStyle name="Normal 2 2 17 4 2" xfId="216"/>
    <cellStyle name="Normal 2 2 17 5" xfId="217"/>
    <cellStyle name="Normal 2 2 17 5 2" xfId="218"/>
    <cellStyle name="Normal 2 2 17 6" xfId="219"/>
    <cellStyle name="Normal 2 2 17 6 2" xfId="220"/>
    <cellStyle name="Normal 2 2 17 7" xfId="221"/>
    <cellStyle name="Normal 2 2 18" xfId="222"/>
    <cellStyle name="Normal 2 2 18 2" xfId="223"/>
    <cellStyle name="Normal 2 2 18 2 2" xfId="224"/>
    <cellStyle name="Normal 2 2 18 3" xfId="225"/>
    <cellStyle name="Normal 2 2 18 3 2" xfId="226"/>
    <cellStyle name="Normal 2 2 18 4" xfId="227"/>
    <cellStyle name="Normal 2 2 18 4 2" xfId="228"/>
    <cellStyle name="Normal 2 2 18 5" xfId="229"/>
    <cellStyle name="Normal 2 2 18 5 2" xfId="230"/>
    <cellStyle name="Normal 2 2 18 6" xfId="231"/>
    <cellStyle name="Normal 2 2 18 6 2" xfId="232"/>
    <cellStyle name="Normal 2 2 18 7" xfId="233"/>
    <cellStyle name="Normal 2 2 19" xfId="234"/>
    <cellStyle name="Normal 2 2 19 2" xfId="235"/>
    <cellStyle name="Normal 2 2 19 2 2" xfId="236"/>
    <cellStyle name="Normal 2 2 19 3" xfId="237"/>
    <cellStyle name="Normal 2 2 19 3 2" xfId="238"/>
    <cellStyle name="Normal 2 2 19 4" xfId="239"/>
    <cellStyle name="Normal 2 2 19 4 2" xfId="240"/>
    <cellStyle name="Normal 2 2 19 5" xfId="241"/>
    <cellStyle name="Normal 2 2 19 5 2" xfId="242"/>
    <cellStyle name="Normal 2 2 19 6" xfId="243"/>
    <cellStyle name="Normal 2 2 19 6 2" xfId="244"/>
    <cellStyle name="Normal 2 2 19 7" xfId="245"/>
    <cellStyle name="Normal 2 2 2" xfId="246"/>
    <cellStyle name="Normal 2 2 2 2" xfId="247"/>
    <cellStyle name="Normal 2 2 2 2 2" xfId="248"/>
    <cellStyle name="Normal 2 2 2 3" xfId="249"/>
    <cellStyle name="Normal 2 2 2 3 2" xfId="250"/>
    <cellStyle name="Normal 2 2 2 4" xfId="251"/>
    <cellStyle name="Normal 2 2 2 4 2" xfId="252"/>
    <cellStyle name="Normal 2 2 2 5" xfId="253"/>
    <cellStyle name="Normal 2 2 2 5 2" xfId="254"/>
    <cellStyle name="Normal 2 2 2 6" xfId="255"/>
    <cellStyle name="Normal 2 2 2 6 2" xfId="256"/>
    <cellStyle name="Normal 2 2 2 7" xfId="257"/>
    <cellStyle name="Normal 2 2 20" xfId="258"/>
    <cellStyle name="Normal 2 2 20 2" xfId="259"/>
    <cellStyle name="Normal 2 2 21" xfId="260"/>
    <cellStyle name="Normal 2 2 21 2" xfId="261"/>
    <cellStyle name="Normal 2 2 22" xfId="262"/>
    <cellStyle name="Normal 2 2 22 2" xfId="263"/>
    <cellStyle name="Normal 2 2 23" xfId="264"/>
    <cellStyle name="Normal 2 2 23 2" xfId="265"/>
    <cellStyle name="Normal 2 2 24" xfId="266"/>
    <cellStyle name="Normal 2 2 24 2" xfId="267"/>
    <cellStyle name="Normal 2 2 25" xfId="268"/>
    <cellStyle name="Normal 2 2 3" xfId="269"/>
    <cellStyle name="Normal 2 2 3 2" xfId="270"/>
    <cellStyle name="Normal 2 2 3 2 2" xfId="271"/>
    <cellStyle name="Normal 2 2 3 3" xfId="272"/>
    <cellStyle name="Normal 2 2 3 3 2" xfId="273"/>
    <cellStyle name="Normal 2 2 3 4" xfId="274"/>
    <cellStyle name="Normal 2 2 3 4 2" xfId="275"/>
    <cellStyle name="Normal 2 2 3 5" xfId="276"/>
    <cellStyle name="Normal 2 2 3 5 2" xfId="277"/>
    <cellStyle name="Normal 2 2 3 6" xfId="278"/>
    <cellStyle name="Normal 2 2 3 6 2" xfId="279"/>
    <cellStyle name="Normal 2 2 3 7" xfId="280"/>
    <cellStyle name="Normal 2 2 4" xfId="281"/>
    <cellStyle name="Normal 2 2 4 2" xfId="282"/>
    <cellStyle name="Normal 2 2 4 2 2" xfId="283"/>
    <cellStyle name="Normal 2 2 4 3" xfId="284"/>
    <cellStyle name="Normal 2 2 4 3 2" xfId="285"/>
    <cellStyle name="Normal 2 2 4 4" xfId="286"/>
    <cellStyle name="Normal 2 2 4 4 2" xfId="287"/>
    <cellStyle name="Normal 2 2 4 5" xfId="288"/>
    <cellStyle name="Normal 2 2 4 5 2" xfId="289"/>
    <cellStyle name="Normal 2 2 4 6" xfId="290"/>
    <cellStyle name="Normal 2 2 4 6 2" xfId="291"/>
    <cellStyle name="Normal 2 2 4 7" xfId="292"/>
    <cellStyle name="Normal 2 2 5" xfId="293"/>
    <cellStyle name="Normal 2 2 5 2" xfId="294"/>
    <cellStyle name="Normal 2 2 5 2 2" xfId="295"/>
    <cellStyle name="Normal 2 2 5 3" xfId="296"/>
    <cellStyle name="Normal 2 2 5 3 2" xfId="297"/>
    <cellStyle name="Normal 2 2 5 4" xfId="298"/>
    <cellStyle name="Normal 2 2 5 4 2" xfId="299"/>
    <cellStyle name="Normal 2 2 5 5" xfId="300"/>
    <cellStyle name="Normal 2 2 5 5 2" xfId="301"/>
    <cellStyle name="Normal 2 2 5 6" xfId="302"/>
    <cellStyle name="Normal 2 2 5 6 2" xfId="303"/>
    <cellStyle name="Normal 2 2 5 7" xfId="304"/>
    <cellStyle name="Normal 2 2 6" xfId="305"/>
    <cellStyle name="Normal 2 2 6 2" xfId="306"/>
    <cellStyle name="Normal 2 2 6 2 2" xfId="307"/>
    <cellStyle name="Normal 2 2 6 3" xfId="308"/>
    <cellStyle name="Normal 2 2 6 3 2" xfId="309"/>
    <cellStyle name="Normal 2 2 6 4" xfId="310"/>
    <cellStyle name="Normal 2 2 6 4 2" xfId="311"/>
    <cellStyle name="Normal 2 2 6 5" xfId="312"/>
    <cellStyle name="Normal 2 2 6 5 2" xfId="313"/>
    <cellStyle name="Normal 2 2 6 6" xfId="314"/>
    <cellStyle name="Normal 2 2 6 6 2" xfId="315"/>
    <cellStyle name="Normal 2 2 6 7" xfId="316"/>
    <cellStyle name="Normal 2 2 7" xfId="317"/>
    <cellStyle name="Normal 2 2 7 2" xfId="318"/>
    <cellStyle name="Normal 2 2 7 2 2" xfId="319"/>
    <cellStyle name="Normal 2 2 7 3" xfId="320"/>
    <cellStyle name="Normal 2 2 7 3 2" xfId="321"/>
    <cellStyle name="Normal 2 2 7 4" xfId="322"/>
    <cellStyle name="Normal 2 2 7 4 2" xfId="323"/>
    <cellStyle name="Normal 2 2 7 5" xfId="324"/>
    <cellStyle name="Normal 2 2 7 5 2" xfId="325"/>
    <cellStyle name="Normal 2 2 7 6" xfId="326"/>
    <cellStyle name="Normal 2 2 7 6 2" xfId="327"/>
    <cellStyle name="Normal 2 2 7 7" xfId="328"/>
    <cellStyle name="Normal 2 2 8" xfId="329"/>
    <cellStyle name="Normal 2 2 8 2" xfId="330"/>
    <cellStyle name="Normal 2 2 8 2 2" xfId="331"/>
    <cellStyle name="Normal 2 2 8 3" xfId="332"/>
    <cellStyle name="Normal 2 2 8 3 2" xfId="333"/>
    <cellStyle name="Normal 2 2 8 4" xfId="334"/>
    <cellStyle name="Normal 2 2 8 4 2" xfId="335"/>
    <cellStyle name="Normal 2 2 8 5" xfId="336"/>
    <cellStyle name="Normal 2 2 8 5 2" xfId="337"/>
    <cellStyle name="Normal 2 2 8 6" xfId="338"/>
    <cellStyle name="Normal 2 2 8 6 2" xfId="339"/>
    <cellStyle name="Normal 2 2 8 7" xfId="340"/>
    <cellStyle name="Normal 2 2 9" xfId="341"/>
    <cellStyle name="Normal 2 2 9 2" xfId="342"/>
    <cellStyle name="Normal 2 2 9 2 2" xfId="343"/>
    <cellStyle name="Normal 2 2 9 3" xfId="344"/>
    <cellStyle name="Normal 2 2 9 3 2" xfId="345"/>
    <cellStyle name="Normal 2 2 9 4" xfId="346"/>
    <cellStyle name="Normal 2 2 9 4 2" xfId="347"/>
    <cellStyle name="Normal 2 2 9 5" xfId="348"/>
    <cellStyle name="Normal 2 2 9 5 2" xfId="349"/>
    <cellStyle name="Normal 2 2 9 6" xfId="350"/>
    <cellStyle name="Normal 2 2 9 6 2" xfId="351"/>
    <cellStyle name="Normal 2 2 9 7" xfId="352"/>
    <cellStyle name="Normal 2 20" xfId="353"/>
    <cellStyle name="Normal 2 20 2" xfId="354"/>
    <cellStyle name="Normal 2 20 2 2" xfId="355"/>
    <cellStyle name="Normal 2 20 3" xfId="356"/>
    <cellStyle name="Normal 2 20 3 2" xfId="357"/>
    <cellStyle name="Normal 2 20 4" xfId="358"/>
    <cellStyle name="Normal 2 20 4 2" xfId="359"/>
    <cellStyle name="Normal 2 20 5" xfId="360"/>
    <cellStyle name="Normal 2 20 5 2" xfId="361"/>
    <cellStyle name="Normal 2 20 6" xfId="362"/>
    <cellStyle name="Normal 2 20 6 2" xfId="363"/>
    <cellStyle name="Normal 2 20 7" xfId="364"/>
    <cellStyle name="Normal 2 21" xfId="365"/>
    <cellStyle name="Normal 2 21 2" xfId="366"/>
    <cellStyle name="Normal 2 22" xfId="367"/>
    <cellStyle name="Normal 2 22 2" xfId="368"/>
    <cellStyle name="Normal 2 23" xfId="369"/>
    <cellStyle name="Normal 2 23 2" xfId="370"/>
    <cellStyle name="Normal 2 24" xfId="371"/>
    <cellStyle name="Normal 2 24 2" xfId="372"/>
    <cellStyle name="Normal 2 25" xfId="373"/>
    <cellStyle name="Normal 2 25 2" xfId="374"/>
    <cellStyle name="Normal 2 26" xfId="375"/>
    <cellStyle name="Normal 2 27" xfId="376"/>
    <cellStyle name="Normal 2 28" xfId="377"/>
    <cellStyle name="Normal 2 29" xfId="378"/>
    <cellStyle name="Normal 2 3" xfId="379"/>
    <cellStyle name="Normal 2 3 2" xfId="380"/>
    <cellStyle name="Normal 2 3 2 2" xfId="381"/>
    <cellStyle name="Normal 2 3 3" xfId="382"/>
    <cellStyle name="Normal 2 3 3 2" xfId="383"/>
    <cellStyle name="Normal 2 3 4" xfId="384"/>
    <cellStyle name="Normal 2 3 4 2" xfId="385"/>
    <cellStyle name="Normal 2 3 5" xfId="386"/>
    <cellStyle name="Normal 2 3 5 2" xfId="387"/>
    <cellStyle name="Normal 2 3 6" xfId="388"/>
    <cellStyle name="Normal 2 3 6 2" xfId="389"/>
    <cellStyle name="Normal 2 3 7" xfId="390"/>
    <cellStyle name="Normal 2 4" xfId="391"/>
    <cellStyle name="Normal 2 4 2" xfId="392"/>
    <cellStyle name="Normal 2 4 2 2" xfId="393"/>
    <cellStyle name="Normal 2 4 3" xfId="394"/>
    <cellStyle name="Normal 2 4 3 2" xfId="395"/>
    <cellStyle name="Normal 2 4 4" xfId="396"/>
    <cellStyle name="Normal 2 4 4 2" xfId="397"/>
    <cellStyle name="Normal 2 4 5" xfId="398"/>
    <cellStyle name="Normal 2 4 5 2" xfId="399"/>
    <cellStyle name="Normal 2 4 6" xfId="400"/>
    <cellStyle name="Normal 2 4 6 2" xfId="401"/>
    <cellStyle name="Normal 2 4 7" xfId="402"/>
    <cellStyle name="Normal 2 5" xfId="403"/>
    <cellStyle name="Normal 2 5 2" xfId="404"/>
    <cellStyle name="Normal 2 5 2 2" xfId="405"/>
    <cellStyle name="Normal 2 5 3" xfId="406"/>
    <cellStyle name="Normal 2 5 3 2" xfId="407"/>
    <cellStyle name="Normal 2 5 4" xfId="408"/>
    <cellStyle name="Normal 2 5 4 2" xfId="409"/>
    <cellStyle name="Normal 2 5 5" xfId="410"/>
    <cellStyle name="Normal 2 5 5 2" xfId="411"/>
    <cellStyle name="Normal 2 5 6" xfId="412"/>
    <cellStyle name="Normal 2 5 6 2" xfId="413"/>
    <cellStyle name="Normal 2 5 7" xfId="414"/>
    <cellStyle name="Normal 2 6" xfId="415"/>
    <cellStyle name="Normal 2 6 2" xfId="416"/>
    <cellStyle name="Normal 2 6 2 2" xfId="417"/>
    <cellStyle name="Normal 2 6 3" xfId="418"/>
    <cellStyle name="Normal 2 6 3 2" xfId="419"/>
    <cellStyle name="Normal 2 6 4" xfId="420"/>
    <cellStyle name="Normal 2 6 4 2" xfId="421"/>
    <cellStyle name="Normal 2 6 5" xfId="422"/>
    <cellStyle name="Normal 2 6 5 2" xfId="423"/>
    <cellStyle name="Normal 2 6 6" xfId="424"/>
    <cellStyle name="Normal 2 6 6 2" xfId="425"/>
    <cellStyle name="Normal 2 6 7" xfId="426"/>
    <cellStyle name="Normal 2 7" xfId="427"/>
    <cellStyle name="Normal 2 7 2" xfId="428"/>
    <cellStyle name="Normal 2 7 2 2" xfId="429"/>
    <cellStyle name="Normal 2 7 3" xfId="430"/>
    <cellStyle name="Normal 2 7 3 2" xfId="431"/>
    <cellStyle name="Normal 2 7 4" xfId="432"/>
    <cellStyle name="Normal 2 7 4 2" xfId="433"/>
    <cellStyle name="Normal 2 7 5" xfId="434"/>
    <cellStyle name="Normal 2 7 5 2" xfId="435"/>
    <cellStyle name="Normal 2 7 6" xfId="436"/>
    <cellStyle name="Normal 2 7 6 2" xfId="437"/>
    <cellStyle name="Normal 2 7 7" xfId="438"/>
    <cellStyle name="Normal 2 8" xfId="439"/>
    <cellStyle name="Normal 2 8 2" xfId="440"/>
    <cellStyle name="Normal 2 8 2 2" xfId="441"/>
    <cellStyle name="Normal 2 8 3" xfId="442"/>
    <cellStyle name="Normal 2 8 3 2" xfId="443"/>
    <cellStyle name="Normal 2 8 4" xfId="444"/>
    <cellStyle name="Normal 2 8 4 2" xfId="445"/>
    <cellStyle name="Normal 2 8 5" xfId="446"/>
    <cellStyle name="Normal 2 8 5 2" xfId="447"/>
    <cellStyle name="Normal 2 8 6" xfId="448"/>
    <cellStyle name="Normal 2 8 6 2" xfId="449"/>
    <cellStyle name="Normal 2 8 7" xfId="450"/>
    <cellStyle name="Normal 2 9" xfId="451"/>
    <cellStyle name="Normal 2 9 2" xfId="452"/>
    <cellStyle name="Normal 2 9 2 2" xfId="453"/>
    <cellStyle name="Normal 2 9 3" xfId="454"/>
    <cellStyle name="Normal 2 9 3 2" xfId="455"/>
    <cellStyle name="Normal 2 9 4" xfId="456"/>
    <cellStyle name="Normal 2 9 4 2" xfId="457"/>
    <cellStyle name="Normal 2 9 5" xfId="458"/>
    <cellStyle name="Normal 2 9 5 2" xfId="459"/>
    <cellStyle name="Normal 2 9 6" xfId="460"/>
    <cellStyle name="Normal 2 9 6 2" xfId="461"/>
    <cellStyle name="Normal 2 9 7" xfId="462"/>
    <cellStyle name="Normal 3" xfId="463"/>
    <cellStyle name="Normal 4" xfId="464"/>
    <cellStyle name="Normal 5" xfId="465"/>
    <cellStyle name="Normal 6" xfId="466"/>
    <cellStyle name="Normal 7" xfId="467"/>
    <cellStyle name="Normal 8" xfId="468"/>
    <cellStyle name="Normal 9" xfId="469"/>
    <cellStyle name="Percent" xfId="2" builtinId="5"/>
  </cellStyles>
  <dxfs count="1">
    <dxf>
      <font>
        <condense val="0"/>
        <extend val="0"/>
        <color indexed="22"/>
      </font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10</xdr:col>
      <xdr:colOff>409575</xdr:colOff>
      <xdr:row>16</xdr:row>
      <xdr:rowOff>123825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04800"/>
          <a:ext cx="5895975" cy="1952625"/>
        </a:xfrm>
        <a:prstGeom prst="rect">
          <a:avLst/>
        </a:prstGeom>
        <a:noFill/>
        <a:ln w="19050">
          <a:solidFill>
            <a:srgbClr val="558ED5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38100</xdr:rowOff>
    </xdr:from>
    <xdr:to>
      <xdr:col>12</xdr:col>
      <xdr:colOff>600075</xdr:colOff>
      <xdr:row>55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3790950"/>
          <a:ext cx="7305675" cy="3581400"/>
        </a:xfrm>
        <a:prstGeom prst="rect">
          <a:avLst/>
        </a:prstGeom>
        <a:noFill/>
        <a:ln w="19050">
          <a:solidFill>
            <a:srgbClr val="4F81BD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16</xdr:col>
      <xdr:colOff>66675</xdr:colOff>
      <xdr:row>95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9372600"/>
          <a:ext cx="9210675" cy="3352800"/>
        </a:xfrm>
        <a:prstGeom prst="rect">
          <a:avLst/>
        </a:prstGeom>
        <a:noFill/>
        <a:ln w="19050">
          <a:solidFill>
            <a:schemeClr val="tx2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18</xdr:col>
      <xdr:colOff>104775</xdr:colOff>
      <xdr:row>121</xdr:row>
      <xdr:rowOff>57150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2973050"/>
          <a:ext cx="10467975" cy="3257550"/>
        </a:xfrm>
        <a:prstGeom prst="rect">
          <a:avLst/>
        </a:prstGeom>
        <a:noFill/>
        <a:ln w="19050">
          <a:solidFill>
            <a:schemeClr val="tx2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66675</xdr:rowOff>
    </xdr:from>
    <xdr:to>
      <xdr:col>6</xdr:col>
      <xdr:colOff>104775</xdr:colOff>
      <xdr:row>54</xdr:row>
      <xdr:rowOff>90487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61950"/>
          <a:ext cx="3152775" cy="745331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259552</xdr:colOff>
      <xdr:row>11</xdr:row>
      <xdr:rowOff>135725</xdr:rowOff>
    </xdr:from>
    <xdr:to>
      <xdr:col>13</xdr:col>
      <xdr:colOff>2831302</xdr:colOff>
      <xdr:row>35</xdr:row>
      <xdr:rowOff>102387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26752" y="1716875"/>
          <a:ext cx="6229350" cy="339566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259552</xdr:colOff>
      <xdr:row>37</xdr:row>
      <xdr:rowOff>78575</xdr:rowOff>
    </xdr:from>
    <xdr:to>
      <xdr:col>14</xdr:col>
      <xdr:colOff>195259</xdr:colOff>
      <xdr:row>52</xdr:row>
      <xdr:rowOff>133343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26752" y="5374475"/>
          <a:ext cx="6755607" cy="219789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E54"/>
  <sheetViews>
    <sheetView workbookViewId="0"/>
  </sheetViews>
  <sheetFormatPr defaultRowHeight="11.25"/>
  <cols>
    <col min="1" max="1" width="9.140625" style="231"/>
    <col min="2" max="2" width="24.7109375" style="231" customWidth="1"/>
    <col min="3" max="3" width="0.85546875" style="231" customWidth="1"/>
    <col min="4" max="4" width="5.5703125" style="231" customWidth="1"/>
    <col min="5" max="5" width="133.28515625" style="231" customWidth="1"/>
    <col min="6" max="16384" width="9.140625" style="231"/>
  </cols>
  <sheetData>
    <row r="2" spans="2:5" ht="15">
      <c r="B2" s="230" t="s">
        <v>1121</v>
      </c>
    </row>
    <row r="3" spans="2:5" ht="15">
      <c r="B3" s="230" t="s">
        <v>1122</v>
      </c>
    </row>
    <row r="4" spans="2:5" ht="15">
      <c r="B4" s="230" t="s">
        <v>1123</v>
      </c>
    </row>
    <row r="5" spans="2:5">
      <c r="B5" s="231" t="s">
        <v>1124</v>
      </c>
    </row>
    <row r="7" spans="2:5">
      <c r="B7" s="232" t="s">
        <v>1126</v>
      </c>
      <c r="D7" s="232" t="s">
        <v>3</v>
      </c>
      <c r="E7" s="232"/>
    </row>
    <row r="8" spans="2:5" ht="12.75">
      <c r="B8" s="233" t="s">
        <v>1125</v>
      </c>
      <c r="D8" s="231" t="s">
        <v>1127</v>
      </c>
    </row>
    <row r="9" spans="2:5">
      <c r="D9" s="234" t="s">
        <v>40</v>
      </c>
      <c r="E9" s="231" t="s">
        <v>1130</v>
      </c>
    </row>
    <row r="10" spans="2:5">
      <c r="D10" s="234" t="s">
        <v>43</v>
      </c>
      <c r="E10" s="231" t="s">
        <v>1131</v>
      </c>
    </row>
    <row r="11" spans="2:5">
      <c r="D11" s="234" t="s">
        <v>44</v>
      </c>
      <c r="E11" s="231" t="s">
        <v>1132</v>
      </c>
    </row>
    <row r="12" spans="2:5">
      <c r="D12" s="234" t="s">
        <v>1128</v>
      </c>
      <c r="E12" s="231" t="s">
        <v>1133</v>
      </c>
    </row>
    <row r="13" spans="2:5">
      <c r="D13" s="234" t="s">
        <v>1129</v>
      </c>
      <c r="E13" s="231" t="s">
        <v>1134</v>
      </c>
    </row>
    <row r="14" spans="2:5" ht="3" customHeight="1">
      <c r="B14" s="223"/>
      <c r="C14" s="223"/>
      <c r="D14" s="224"/>
      <c r="E14" s="223"/>
    </row>
    <row r="15" spans="2:5" ht="12.75">
      <c r="B15" s="233" t="s">
        <v>1135</v>
      </c>
      <c r="D15" s="231" t="s">
        <v>1155</v>
      </c>
    </row>
    <row r="16" spans="2:5" ht="3" customHeight="1">
      <c r="B16" s="223"/>
      <c r="C16" s="223"/>
      <c r="D16" s="224"/>
      <c r="E16" s="223"/>
    </row>
    <row r="17" spans="2:5" ht="12.75">
      <c r="B17" s="233" t="s">
        <v>1136</v>
      </c>
      <c r="D17" s="231" t="s">
        <v>1156</v>
      </c>
    </row>
    <row r="18" spans="2:5" ht="3" customHeight="1">
      <c r="B18" s="223"/>
      <c r="C18" s="223"/>
      <c r="D18" s="224"/>
      <c r="E18" s="223"/>
    </row>
    <row r="19" spans="2:5" ht="12.75">
      <c r="B19" s="233" t="s">
        <v>1137</v>
      </c>
      <c r="D19" s="231" t="s">
        <v>1157</v>
      </c>
    </row>
    <row r="20" spans="2:5">
      <c r="D20" s="231" t="s">
        <v>1138</v>
      </c>
    </row>
    <row r="21" spans="2:5">
      <c r="D21" s="231" t="s">
        <v>1139</v>
      </c>
    </row>
    <row r="22" spans="2:5" ht="3" customHeight="1">
      <c r="B22" s="223"/>
      <c r="C22" s="223"/>
      <c r="D22" s="224"/>
      <c r="E22" s="223"/>
    </row>
    <row r="23" spans="2:5" ht="12.75">
      <c r="B23" s="233" t="s">
        <v>1142</v>
      </c>
      <c r="D23" s="231" t="s">
        <v>1141</v>
      </c>
    </row>
    <row r="24" spans="2:5">
      <c r="D24" s="234" t="s">
        <v>40</v>
      </c>
      <c r="E24" s="231" t="s">
        <v>1158</v>
      </c>
    </row>
    <row r="25" spans="2:5">
      <c r="D25" s="234" t="s">
        <v>43</v>
      </c>
      <c r="E25" s="231" t="s">
        <v>1159</v>
      </c>
    </row>
    <row r="26" spans="2:5" ht="3" customHeight="1">
      <c r="B26" s="223"/>
      <c r="C26" s="223"/>
      <c r="D26" s="224"/>
      <c r="E26" s="223"/>
    </row>
    <row r="27" spans="2:5" ht="12.75">
      <c r="B27" s="233" t="s">
        <v>1140</v>
      </c>
      <c r="D27" s="231" t="s">
        <v>1160</v>
      </c>
    </row>
    <row r="28" spans="2:5" ht="3" customHeight="1">
      <c r="B28" s="223"/>
      <c r="C28" s="223"/>
      <c r="D28" s="224"/>
      <c r="E28" s="223"/>
    </row>
    <row r="29" spans="2:5" ht="12.75">
      <c r="B29" s="233" t="s">
        <v>1143</v>
      </c>
      <c r="D29" s="231" t="s">
        <v>1141</v>
      </c>
    </row>
    <row r="30" spans="2:5">
      <c r="D30" s="234" t="s">
        <v>40</v>
      </c>
      <c r="E30" s="231" t="s">
        <v>1161</v>
      </c>
    </row>
    <row r="31" spans="2:5">
      <c r="D31" s="234" t="s">
        <v>43</v>
      </c>
      <c r="E31" s="231" t="s">
        <v>1154</v>
      </c>
    </row>
    <row r="32" spans="2:5" ht="3" customHeight="1">
      <c r="B32" s="223"/>
      <c r="C32" s="223"/>
      <c r="D32" s="224"/>
      <c r="E32" s="223"/>
    </row>
    <row r="33" spans="2:5" ht="12.75">
      <c r="B33" s="233" t="s">
        <v>1144</v>
      </c>
      <c r="D33" s="231" t="s">
        <v>1153</v>
      </c>
    </row>
    <row r="34" spans="2:5" ht="3" customHeight="1">
      <c r="B34" s="223"/>
      <c r="C34" s="223"/>
      <c r="D34" s="224"/>
      <c r="E34" s="223"/>
    </row>
    <row r="35" spans="2:5" ht="12.75">
      <c r="B35" s="233" t="s">
        <v>1145</v>
      </c>
      <c r="D35" s="231" t="s">
        <v>1146</v>
      </c>
    </row>
    <row r="36" spans="2:5" ht="3" customHeight="1">
      <c r="B36" s="223"/>
      <c r="C36" s="223"/>
      <c r="D36" s="224"/>
      <c r="E36" s="223"/>
    </row>
    <row r="37" spans="2:5" ht="12.75">
      <c r="B37" s="233" t="s">
        <v>1147</v>
      </c>
      <c r="D37" s="231" t="s">
        <v>1148</v>
      </c>
    </row>
    <row r="38" spans="2:5" ht="3" customHeight="1">
      <c r="B38" s="223"/>
      <c r="C38" s="223"/>
      <c r="D38" s="224"/>
      <c r="E38" s="223"/>
    </row>
    <row r="39" spans="2:5" ht="12.75">
      <c r="B39" s="233" t="s">
        <v>1149</v>
      </c>
      <c r="D39" s="231" t="s">
        <v>1152</v>
      </c>
    </row>
    <row r="40" spans="2:5" ht="3" customHeight="1">
      <c r="B40" s="223"/>
      <c r="C40" s="223"/>
      <c r="D40" s="224"/>
      <c r="E40" s="223"/>
    </row>
    <row r="41" spans="2:5" ht="12.75">
      <c r="B41" s="233" t="s">
        <v>1162</v>
      </c>
      <c r="D41" s="231" t="s">
        <v>1212</v>
      </c>
    </row>
    <row r="42" spans="2:5" ht="3" customHeight="1">
      <c r="B42" s="223"/>
      <c r="C42" s="223"/>
      <c r="D42" s="224"/>
      <c r="E42" s="223"/>
    </row>
    <row r="43" spans="2:5" ht="12.75">
      <c r="B43" s="233" t="s">
        <v>1163</v>
      </c>
      <c r="D43" s="231" t="s">
        <v>1165</v>
      </c>
    </row>
    <row r="44" spans="2:5">
      <c r="D44" s="231" t="s">
        <v>1164</v>
      </c>
    </row>
    <row r="45" spans="2:5">
      <c r="D45" s="234" t="s">
        <v>40</v>
      </c>
      <c r="E45" s="231" t="s">
        <v>1166</v>
      </c>
    </row>
    <row r="46" spans="2:5">
      <c r="D46" s="234" t="s">
        <v>43</v>
      </c>
      <c r="E46" s="231" t="s">
        <v>1167</v>
      </c>
    </row>
    <row r="47" spans="2:5">
      <c r="D47" s="234" t="s">
        <v>44</v>
      </c>
      <c r="E47" s="231" t="s">
        <v>1168</v>
      </c>
    </row>
    <row r="48" spans="2:5" ht="3" customHeight="1">
      <c r="B48" s="223"/>
      <c r="C48" s="223"/>
      <c r="D48" s="224"/>
      <c r="E48" s="223"/>
    </row>
    <row r="49" spans="2:5" ht="12.75">
      <c r="B49" s="233" t="s">
        <v>1210</v>
      </c>
      <c r="D49" s="231" t="s">
        <v>1169</v>
      </c>
    </row>
    <row r="50" spans="2:5" ht="3" customHeight="1">
      <c r="B50" s="223"/>
      <c r="C50" s="223"/>
      <c r="D50" s="224"/>
      <c r="E50" s="223"/>
    </row>
    <row r="51" spans="2:5" ht="12.75">
      <c r="B51" s="233" t="s">
        <v>1211</v>
      </c>
      <c r="D51" s="231" t="s">
        <v>1170</v>
      </c>
    </row>
    <row r="52" spans="2:5" ht="3" customHeight="1">
      <c r="B52" s="223"/>
      <c r="C52" s="223"/>
      <c r="D52" s="224"/>
      <c r="E52" s="223"/>
    </row>
    <row r="53" spans="2:5" ht="12.75">
      <c r="B53" s="233" t="s">
        <v>1150</v>
      </c>
      <c r="D53" s="231" t="s">
        <v>1151</v>
      </c>
    </row>
    <row r="54" spans="2:5" ht="3" customHeight="1">
      <c r="B54" s="223"/>
      <c r="C54" s="223"/>
      <c r="D54" s="224"/>
      <c r="E54" s="223"/>
    </row>
  </sheetData>
  <hyperlinks>
    <hyperlink ref="B8" location="'2009 ERT Refrig ARP UES'!A1" display="2009 ERT Refrig ARP UES"/>
    <hyperlink ref="B15" location="'2009 ERT Frzr ARP UES'!A1" display="2009 ERT Frzr ARP UES"/>
    <hyperlink ref="B17" location="'UEC Assumptions'!A1" display="UEC Assumptions"/>
    <hyperlink ref="B19" location="'UES Multipliers'!A1" display="UES Multipliers"/>
    <hyperlink ref="B23" location="'Wtd Refrig All Spaces'!A1" display="Wtd Refrig All Spaces"/>
    <hyperlink ref="B27" location="'Wtd Refrig Cond Spaces'!A1" display="Wtd Refrig Cond Spaces"/>
    <hyperlink ref="B29" location="'Wtd Freezer All Spaces'!A1" display="Wtd Frzr All Spaces"/>
    <hyperlink ref="B33" location="'Wtd Freezer Cond Spaces'!A1" display="Wtd Frzr Cond Spaces"/>
    <hyperlink ref="B35" location="'Refrigerator Impacts'!A1" display="Refrigerator Impacts"/>
    <hyperlink ref="B37" location="'Freezer Impacts'!A1" display="Freezer Impacts"/>
    <hyperlink ref="B39" location="'0608ERT Sim Results'!A1" display="0608ERT Sim Results"/>
    <hyperlink ref="B53" location="Lookups!A1" display="Lookups"/>
    <hyperlink ref="B41" location="'Num Homes'!A1" display="NumHomes"/>
    <hyperlink ref="B43" location="'0405ARP Acquisitions'!A1" display="0405ARP Acquisitions"/>
    <hyperlink ref="B49" location="'2009 IOU Refrig Claims'!A1" display="2009 IOU Refrig Claims"/>
    <hyperlink ref="B51" location="'2009 IOU Frzr Claims'!A1" display="2009 IOU Frzr Claim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3:AG151"/>
  <sheetViews>
    <sheetView workbookViewId="0"/>
  </sheetViews>
  <sheetFormatPr defaultRowHeight="11.25"/>
  <cols>
    <col min="1" max="3" width="9.140625" style="4"/>
    <col min="4" max="33" width="11.140625" style="4" customWidth="1"/>
    <col min="34" max="16384" width="9.140625" style="4"/>
  </cols>
  <sheetData>
    <row r="3" spans="1:33">
      <c r="D3" s="4" t="s">
        <v>906</v>
      </c>
    </row>
    <row r="4" spans="1:33">
      <c r="D4" s="4" t="s">
        <v>894</v>
      </c>
      <c r="E4" s="4" t="str">
        <f>D4</f>
        <v>GFDX</v>
      </c>
      <c r="F4" s="4" t="str">
        <f t="shared" ref="F4:H4" si="0">E4</f>
        <v>GFDX</v>
      </c>
      <c r="G4" s="4" t="str">
        <f t="shared" si="0"/>
        <v>GFDX</v>
      </c>
      <c r="H4" s="4" t="str">
        <f t="shared" si="0"/>
        <v>GFDX</v>
      </c>
      <c r="I4" s="4" t="s">
        <v>878</v>
      </c>
      <c r="J4" s="4" t="str">
        <f>I4</f>
        <v>HP</v>
      </c>
      <c r="K4" s="4" t="str">
        <f t="shared" ref="K4:M4" si="1">J4</f>
        <v>HP</v>
      </c>
      <c r="L4" s="4" t="str">
        <f t="shared" si="1"/>
        <v>HP</v>
      </c>
      <c r="M4" s="4" t="str">
        <f t="shared" si="1"/>
        <v>HP</v>
      </c>
      <c r="N4" s="4" t="s">
        <v>894</v>
      </c>
      <c r="O4" s="4" t="str">
        <f>N4</f>
        <v>GFDX</v>
      </c>
      <c r="P4" s="4" t="str">
        <f t="shared" ref="P4:R4" si="2">O4</f>
        <v>GFDX</v>
      </c>
      <c r="Q4" s="4" t="str">
        <f t="shared" si="2"/>
        <v>GFDX</v>
      </c>
      <c r="R4" s="4" t="str">
        <f t="shared" si="2"/>
        <v>GFDX</v>
      </c>
      <c r="S4" s="4" t="s">
        <v>896</v>
      </c>
      <c r="T4" s="4" t="str">
        <f>S4</f>
        <v>GFNC</v>
      </c>
      <c r="U4" s="4" t="str">
        <f t="shared" ref="U4:W4" si="3">T4</f>
        <v>GFNC</v>
      </c>
      <c r="V4" s="4" t="str">
        <f t="shared" si="3"/>
        <v>GFNC</v>
      </c>
      <c r="W4" s="4" t="str">
        <f t="shared" si="3"/>
        <v>GFNC</v>
      </c>
      <c r="X4" s="4" t="s">
        <v>897</v>
      </c>
      <c r="Y4" s="4" t="str">
        <f>X4</f>
        <v>ERNC</v>
      </c>
      <c r="Z4" s="4" t="str">
        <f t="shared" ref="Z4:AB4" si="4">Y4</f>
        <v>ERNC</v>
      </c>
      <c r="AA4" s="4" t="str">
        <f t="shared" si="4"/>
        <v>ERNC</v>
      </c>
      <c r="AB4" s="4" t="str">
        <f t="shared" si="4"/>
        <v>ERNC</v>
      </c>
      <c r="AC4" s="4" t="s">
        <v>903</v>
      </c>
      <c r="AD4" s="4" t="str">
        <f>AC4</f>
        <v>UNC</v>
      </c>
      <c r="AE4" s="4" t="str">
        <f t="shared" ref="AE4:AG4" si="5">AD4</f>
        <v>UNC</v>
      </c>
      <c r="AF4" s="4" t="str">
        <f t="shared" si="5"/>
        <v>UNC</v>
      </c>
      <c r="AG4" s="4" t="str">
        <f t="shared" si="5"/>
        <v>UNC</v>
      </c>
    </row>
    <row r="5" spans="1:33">
      <c r="C5" s="33" t="s">
        <v>881</v>
      </c>
      <c r="D5" s="15" t="s">
        <v>877</v>
      </c>
      <c r="E5" s="15" t="str">
        <f>D5</f>
        <v>GF</v>
      </c>
      <c r="F5" s="15" t="str">
        <f t="shared" ref="F5:H6" si="6">E5</f>
        <v>GF</v>
      </c>
      <c r="G5" s="15" t="str">
        <f t="shared" si="6"/>
        <v>GF</v>
      </c>
      <c r="H5" s="15" t="str">
        <f t="shared" si="6"/>
        <v>GF</v>
      </c>
      <c r="I5" s="15" t="s">
        <v>878</v>
      </c>
      <c r="J5" s="15" t="str">
        <f>I5</f>
        <v>HP</v>
      </c>
      <c r="K5" s="15" t="str">
        <f t="shared" ref="K5:M5" si="7">J5</f>
        <v>HP</v>
      </c>
      <c r="L5" s="15" t="str">
        <f t="shared" si="7"/>
        <v>HP</v>
      </c>
      <c r="M5" s="15" t="str">
        <f t="shared" si="7"/>
        <v>HP</v>
      </c>
      <c r="N5" s="15" t="s">
        <v>879</v>
      </c>
      <c r="O5" s="15" t="str">
        <f>N5</f>
        <v>none</v>
      </c>
      <c r="P5" s="15" t="str">
        <f t="shared" ref="P5:R5" si="8">O5</f>
        <v>none</v>
      </c>
      <c r="Q5" s="15" t="str">
        <f t="shared" si="8"/>
        <v>none</v>
      </c>
      <c r="R5" s="15" t="str">
        <f t="shared" si="8"/>
        <v>none</v>
      </c>
      <c r="S5" s="15" t="s">
        <v>877</v>
      </c>
      <c r="T5" s="15" t="str">
        <f>S5</f>
        <v>GF</v>
      </c>
      <c r="U5" s="15" t="str">
        <f t="shared" ref="U5:W5" si="9">T5</f>
        <v>GF</v>
      </c>
      <c r="V5" s="15" t="str">
        <f t="shared" si="9"/>
        <v>GF</v>
      </c>
      <c r="W5" s="15" t="str">
        <f t="shared" si="9"/>
        <v>GF</v>
      </c>
      <c r="X5" s="15" t="s">
        <v>880</v>
      </c>
      <c r="Y5" s="15" t="str">
        <f>X5</f>
        <v>ER</v>
      </c>
      <c r="Z5" s="15" t="str">
        <f t="shared" ref="Z5:AB5" si="10">Y5</f>
        <v>ER</v>
      </c>
      <c r="AA5" s="15" t="str">
        <f t="shared" si="10"/>
        <v>ER</v>
      </c>
      <c r="AB5" s="15" t="str">
        <f t="shared" si="10"/>
        <v>ER</v>
      </c>
      <c r="AC5" s="15" t="s">
        <v>879</v>
      </c>
      <c r="AD5" s="15" t="str">
        <f>AC5</f>
        <v>none</v>
      </c>
      <c r="AE5" s="15" t="str">
        <f t="shared" ref="AE5:AG5" si="11">AD5</f>
        <v>none</v>
      </c>
      <c r="AF5" s="15" t="str">
        <f t="shared" si="11"/>
        <v>none</v>
      </c>
      <c r="AG5" s="15" t="str">
        <f t="shared" si="11"/>
        <v>none</v>
      </c>
    </row>
    <row r="6" spans="1:33">
      <c r="C6" s="33" t="s">
        <v>882</v>
      </c>
      <c r="D6" s="15" t="s">
        <v>876</v>
      </c>
      <c r="E6" s="15" t="str">
        <f>D6</f>
        <v>AC</v>
      </c>
      <c r="F6" s="15" t="str">
        <f t="shared" si="6"/>
        <v>AC</v>
      </c>
      <c r="G6" s="15" t="str">
        <f t="shared" si="6"/>
        <v>AC</v>
      </c>
      <c r="H6" s="15" t="str">
        <f t="shared" si="6"/>
        <v>AC</v>
      </c>
      <c r="I6" s="15" t="s">
        <v>876</v>
      </c>
      <c r="J6" s="15" t="str">
        <f>I6</f>
        <v>AC</v>
      </c>
      <c r="K6" s="15" t="str">
        <f t="shared" ref="K6:M6" si="12">J6</f>
        <v>AC</v>
      </c>
      <c r="L6" s="15" t="str">
        <f t="shared" si="12"/>
        <v>AC</v>
      </c>
      <c r="M6" s="15" t="str">
        <f t="shared" si="12"/>
        <v>AC</v>
      </c>
      <c r="N6" s="15" t="s">
        <v>876</v>
      </c>
      <c r="O6" s="15" t="str">
        <f>N6</f>
        <v>AC</v>
      </c>
      <c r="P6" s="15" t="str">
        <f t="shared" ref="P6:R6" si="13">O6</f>
        <v>AC</v>
      </c>
      <c r="Q6" s="15" t="str">
        <f t="shared" si="13"/>
        <v>AC</v>
      </c>
      <c r="R6" s="15" t="str">
        <f t="shared" si="13"/>
        <v>AC</v>
      </c>
      <c r="S6" s="15" t="s">
        <v>879</v>
      </c>
      <c r="T6" s="15" t="str">
        <f>S6</f>
        <v>none</v>
      </c>
      <c r="U6" s="15" t="str">
        <f t="shared" ref="U6:W6" si="14">T6</f>
        <v>none</v>
      </c>
      <c r="V6" s="15" t="str">
        <f t="shared" si="14"/>
        <v>none</v>
      </c>
      <c r="W6" s="15" t="str">
        <f t="shared" si="14"/>
        <v>none</v>
      </c>
      <c r="X6" s="15" t="s">
        <v>879</v>
      </c>
      <c r="Y6" s="15" t="str">
        <f>X6</f>
        <v>none</v>
      </c>
      <c r="Z6" s="15" t="str">
        <f t="shared" ref="Z6:AB6" si="15">Y6</f>
        <v>none</v>
      </c>
      <c r="AA6" s="15" t="str">
        <f t="shared" si="15"/>
        <v>none</v>
      </c>
      <c r="AB6" s="15" t="str">
        <f t="shared" si="15"/>
        <v>none</v>
      </c>
      <c r="AC6" s="15" t="s">
        <v>879</v>
      </c>
      <c r="AD6" s="15" t="str">
        <f>AC6</f>
        <v>none</v>
      </c>
      <c r="AE6" s="15" t="str">
        <f t="shared" ref="AE6:AG6" si="16">AD6</f>
        <v>none</v>
      </c>
      <c r="AF6" s="15" t="str">
        <f t="shared" si="16"/>
        <v>none</v>
      </c>
      <c r="AG6" s="15" t="str">
        <f t="shared" si="16"/>
        <v>none</v>
      </c>
    </row>
    <row r="7" spans="1:33" ht="22.5">
      <c r="A7" s="34" t="s">
        <v>883</v>
      </c>
      <c r="B7" s="34" t="s">
        <v>884</v>
      </c>
      <c r="C7" s="34" t="s">
        <v>885</v>
      </c>
      <c r="D7" s="35" t="s">
        <v>888</v>
      </c>
      <c r="E7" s="35" t="s">
        <v>889</v>
      </c>
      <c r="F7" s="35" t="s">
        <v>890</v>
      </c>
      <c r="G7" s="35" t="s">
        <v>891</v>
      </c>
      <c r="H7" s="35" t="s">
        <v>892</v>
      </c>
      <c r="I7" s="35" t="str">
        <f>D7</f>
        <v>Direct kWh</v>
      </c>
      <c r="J7" s="35" t="str">
        <f t="shared" ref="J7:AG7" si="17">E7</f>
        <v>Direct KW</v>
      </c>
      <c r="K7" s="35" t="str">
        <f t="shared" si="17"/>
        <v>Whole Bldg kWh</v>
      </c>
      <c r="L7" s="35" t="str">
        <f t="shared" si="17"/>
        <v>Whole Bldg KW</v>
      </c>
      <c r="M7" s="35" t="str">
        <f t="shared" si="17"/>
        <v>Whole Bldg Gas</v>
      </c>
      <c r="N7" s="35" t="str">
        <f t="shared" si="17"/>
        <v>Direct kWh</v>
      </c>
      <c r="O7" s="35" t="str">
        <f t="shared" si="17"/>
        <v>Direct KW</v>
      </c>
      <c r="P7" s="35" t="str">
        <f t="shared" si="17"/>
        <v>Whole Bldg kWh</v>
      </c>
      <c r="Q7" s="35" t="str">
        <f t="shared" si="17"/>
        <v>Whole Bldg KW</v>
      </c>
      <c r="R7" s="35" t="str">
        <f t="shared" si="17"/>
        <v>Whole Bldg Gas</v>
      </c>
      <c r="S7" s="35" t="str">
        <f t="shared" si="17"/>
        <v>Direct kWh</v>
      </c>
      <c r="T7" s="35" t="str">
        <f t="shared" si="17"/>
        <v>Direct KW</v>
      </c>
      <c r="U7" s="35" t="str">
        <f t="shared" si="17"/>
        <v>Whole Bldg kWh</v>
      </c>
      <c r="V7" s="35" t="str">
        <f t="shared" si="17"/>
        <v>Whole Bldg KW</v>
      </c>
      <c r="W7" s="35" t="str">
        <f t="shared" si="17"/>
        <v>Whole Bldg Gas</v>
      </c>
      <c r="X7" s="35" t="str">
        <f t="shared" si="17"/>
        <v>Direct kWh</v>
      </c>
      <c r="Y7" s="35" t="str">
        <f t="shared" si="17"/>
        <v>Direct KW</v>
      </c>
      <c r="Z7" s="35" t="str">
        <f t="shared" si="17"/>
        <v>Whole Bldg kWh</v>
      </c>
      <c r="AA7" s="35" t="str">
        <f t="shared" si="17"/>
        <v>Whole Bldg KW</v>
      </c>
      <c r="AB7" s="35" t="str">
        <f t="shared" si="17"/>
        <v>Whole Bldg Gas</v>
      </c>
      <c r="AC7" s="35" t="str">
        <f t="shared" si="17"/>
        <v>Direct kWh</v>
      </c>
      <c r="AD7" s="35" t="str">
        <f t="shared" si="17"/>
        <v>Direct KW</v>
      </c>
      <c r="AE7" s="35" t="str">
        <f t="shared" si="17"/>
        <v>Whole Bldg kWh</v>
      </c>
      <c r="AF7" s="35" t="str">
        <f t="shared" si="17"/>
        <v>Whole Bldg KW</v>
      </c>
      <c r="AG7" s="35" t="str">
        <f t="shared" si="17"/>
        <v>Whole Bldg Gas</v>
      </c>
    </row>
    <row r="8" spans="1:33">
      <c r="A8" s="4" t="s">
        <v>893</v>
      </c>
      <c r="B8" s="4" t="s">
        <v>875</v>
      </c>
      <c r="C8" s="40">
        <v>1</v>
      </c>
      <c r="D8" s="41">
        <f t="shared" ref="D8:D55" ca="1" si="18">IF(ISERROR(VLOOKUP($A8&amp;"-"&amp;$B8&amp;"-"&amp;IF($C8&gt;9,TEXT($C8,0),"0"&amp;TEXT($C8,0))&amp;"-Ex-Refg-"&amp;D$4,Appliance_Impacts,5,FALSE)),0,VLOOKUP($A8&amp;"-"&amp;$B8&amp;"-"&amp;IF($C8&gt;9,TEXT($C8,0),"0"&amp;TEXT($C8,0))&amp;"-Ex-Refg-"&amp;D$4,Appliance_Impacts,5,FALSE))</f>
        <v>0.69346249999999998</v>
      </c>
      <c r="E8" s="41">
        <f t="shared" ref="E8:E55" ca="1" si="19">IF(ISERROR(VLOOKUP($A8&amp;"-"&amp;$B8&amp;"-"&amp;IF($C8&gt;9,TEXT($C8,0),"0"&amp;TEXT($C8,0))&amp;"-Ex-Refg-"&amp;E$4,Appliance_Impacts,6,FALSE)),0,VLOOKUP($A8&amp;"-"&amp;$B8&amp;"-"&amp;IF($C8&gt;9,TEXT($C8,0),"0"&amp;TEXT($C8,0))&amp;"-Ex-Refg-"&amp;E$4,Appliance_Impacts,6,FALSE))</f>
        <v>9.7062499999999994E-5</v>
      </c>
      <c r="F8" s="41">
        <f t="shared" ref="F8:F55" ca="1" si="20">IF(ISERROR(VLOOKUP($A8&amp;"-"&amp;$B8&amp;"-"&amp;IF($C8&gt;9,TEXT($C8,0),"0"&amp;TEXT($C8,0))&amp;"-Ex-Refg-"&amp;F$4,Appliance_Impacts,2,FALSE)),0,VLOOKUP($A8&amp;"-"&amp;$B8&amp;"-"&amp;IF($C8&gt;9,TEXT($C8,0),"0"&amp;TEXT($C8,0))&amp;"-Ex-Refg-"&amp;F$4,Appliance_Impacts,2,FALSE))</f>
        <v>0.68921999999999994</v>
      </c>
      <c r="G8" s="41">
        <f t="shared" ref="G8:G55" ca="1" si="21">IF(ISERROR(VLOOKUP($A8&amp;"-"&amp;$B8&amp;"-"&amp;IF($C8&gt;9,TEXT($C8,0),"0"&amp;TEXT($C8,0))&amp;"-Ex-Refg-"&amp;G$4,Appliance_Impacts,3,FALSE)),0,VLOOKUP($A8&amp;"-"&amp;$B8&amp;"-"&amp;IF($C8&gt;9,TEXT($C8,0),"0"&amp;TEXT($C8,0))&amp;"-Ex-Refg-"&amp;G$4,Appliance_Impacts,3,FALSE))</f>
        <v>1.364425E-4</v>
      </c>
      <c r="H8" s="41">
        <f t="shared" ref="H8:H55" ca="1" si="22">IF(ISERROR(VLOOKUP($A8&amp;"-"&amp;$B8&amp;"-"&amp;IF($C8&gt;9,TEXT($C8,0),"0"&amp;TEXT($C8,0))&amp;"-Ex-Refg-"&amp;H$4,Appliance_Impacts,4,FALSE)),0,VLOOKUP($A8&amp;"-"&amp;$B8&amp;"-"&amp;IF($C8&gt;9,TEXT($C8,0),"0"&amp;TEXT($C8,0))&amp;"-Ex-Refg-"&amp;H$4,Appliance_Impacts,4,FALSE))</f>
        <v>-3.2750000000000001E-2</v>
      </c>
      <c r="I8" s="41">
        <f t="shared" ref="I8:I55" ca="1" si="23">IF(ISERROR(VLOOKUP($A8&amp;"-"&amp;$B8&amp;"-"&amp;IF($C8&gt;9,TEXT($C8,0),"0"&amp;TEXT($C8,0))&amp;"-Ex-Refg-"&amp;I$4,Appliance_Impacts,5,FALSE)),0,VLOOKUP($A8&amp;"-"&amp;$B8&amp;"-"&amp;IF($C8&gt;9,TEXT($C8,0),"0"&amp;TEXT($C8,0))&amp;"-Ex-Refg-"&amp;I$4,Appliance_Impacts,5,FALSE))</f>
        <v>0.68625749999999996</v>
      </c>
      <c r="J8" s="41">
        <f t="shared" ref="J8:J55" ca="1" si="24">IF(ISERROR(VLOOKUP($A8&amp;"-"&amp;$B8&amp;"-"&amp;IF($C8&gt;9,TEXT($C8,0),"0"&amp;TEXT($C8,0))&amp;"-Ex-Refg-"&amp;J$4,Appliance_Impacts,6,FALSE)),0,VLOOKUP($A8&amp;"-"&amp;$B8&amp;"-"&amp;IF($C8&gt;9,TEXT($C8,0),"0"&amp;TEXT($C8,0))&amp;"-Ex-Refg-"&amp;J$4,Appliance_Impacts,6,FALSE))</f>
        <v>9.6512499999999995E-5</v>
      </c>
      <c r="K8" s="41">
        <f t="shared" ref="K8:K55" ca="1" si="25">IF(ISERROR(VLOOKUP($A8&amp;"-"&amp;$B8&amp;"-"&amp;IF($C8&gt;9,TEXT($C8,0),"0"&amp;TEXT($C8,0))&amp;"-Ex-Refg-"&amp;K$4,Appliance_Impacts,2,FALSE)),0,VLOOKUP($A8&amp;"-"&amp;$B8&amp;"-"&amp;IF($C8&gt;9,TEXT($C8,0),"0"&amp;TEXT($C8,0))&amp;"-Ex-Refg-"&amp;K$4,Appliance_Impacts,2,FALSE))</f>
        <v>0.46588000000000002</v>
      </c>
      <c r="L8" s="41">
        <f t="shared" ref="L8:L55" ca="1" si="26">IF(ISERROR(VLOOKUP($A8&amp;"-"&amp;$B8&amp;"-"&amp;IF($C8&gt;9,TEXT($C8,0),"0"&amp;TEXT($C8,0))&amp;"-Ex-Refg-"&amp;L$4,Appliance_Impacts,3,FALSE)),0,VLOOKUP($A8&amp;"-"&amp;$B8&amp;"-"&amp;IF($C8&gt;9,TEXT($C8,0),"0"&amp;TEXT($C8,0))&amp;"-Ex-Refg-"&amp;L$4,Appliance_Impacts,3,FALSE))</f>
        <v>1.4338E-4</v>
      </c>
      <c r="M8" s="41">
        <f t="shared" ref="M8:M55" ca="1" si="27">IF(ISERROR(VLOOKUP($A8&amp;"-"&amp;$B8&amp;"-"&amp;IF($C8&gt;9,TEXT($C8,0),"0"&amp;TEXT($C8,0))&amp;"-Ex-Refg-"&amp;M$4,Appliance_Impacts,4,FALSE)),0,VLOOKUP($A8&amp;"-"&amp;$B8&amp;"-"&amp;IF($C8&gt;9,TEXT($C8,0),"0"&amp;TEXT($C8,0))&amp;"-Ex-Refg-"&amp;M$4,Appliance_Impacts,4,FALSE))</f>
        <v>0</v>
      </c>
      <c r="N8" s="41">
        <f t="shared" ref="N8:N55" ca="1" si="28">IF(ISERROR(VLOOKUP($A8&amp;"-"&amp;$B8&amp;"-"&amp;IF($C8&gt;9,TEXT($C8,0),"0"&amp;TEXT($C8,0))&amp;"-Ex-Refg-"&amp;N$4,Appliance_Impacts,5,FALSE)),0,VLOOKUP($A8&amp;"-"&amp;$B8&amp;"-"&amp;IF($C8&gt;9,TEXT($C8,0),"0"&amp;TEXT($C8,0))&amp;"-Ex-Refg-"&amp;N$4,Appliance_Impacts,5,FALSE))</f>
        <v>0.69346249999999998</v>
      </c>
      <c r="O8" s="41">
        <f t="shared" ref="O8:O55" ca="1" si="29">IF(ISERROR(VLOOKUP($A8&amp;"-"&amp;$B8&amp;"-"&amp;IF($C8&gt;9,TEXT($C8,0),"0"&amp;TEXT($C8,0))&amp;"-Ex-Refg-"&amp;O$4,Appliance_Impacts,6,FALSE)),0,VLOOKUP($A8&amp;"-"&amp;$B8&amp;"-"&amp;IF($C8&gt;9,TEXT($C8,0),"0"&amp;TEXT($C8,0))&amp;"-Ex-Refg-"&amp;O$4,Appliance_Impacts,6,FALSE))</f>
        <v>9.7062499999999994E-5</v>
      </c>
      <c r="P8" s="41">
        <f t="shared" ref="P8:P55" ca="1" si="30">IF(ISERROR(VLOOKUP($A8&amp;"-"&amp;$B8&amp;"-"&amp;IF($C8&gt;9,TEXT($C8,0),"0"&amp;TEXT($C8,0))&amp;"-Ex-Refg-"&amp;P$4,Appliance_Impacts,2,FALSE)),0,VLOOKUP($A8&amp;"-"&amp;$B8&amp;"-"&amp;IF($C8&gt;9,TEXT($C8,0),"0"&amp;TEXT($C8,0))&amp;"-Ex-Refg-"&amp;P$4,Appliance_Impacts,2,FALSE))</f>
        <v>0.68921999999999994</v>
      </c>
      <c r="Q8" s="41">
        <f t="shared" ref="Q8:Q55" ca="1" si="31">IF(ISERROR(VLOOKUP($A8&amp;"-"&amp;$B8&amp;"-"&amp;IF($C8&gt;9,TEXT($C8,0),"0"&amp;TEXT($C8,0))&amp;"-Ex-Refg-"&amp;Q$4,Appliance_Impacts,3,FALSE)),0,VLOOKUP($A8&amp;"-"&amp;$B8&amp;"-"&amp;IF($C8&gt;9,TEXT($C8,0),"0"&amp;TEXT($C8,0))&amp;"-Ex-Refg-"&amp;Q$4,Appliance_Impacts,3,FALSE))</f>
        <v>1.364425E-4</v>
      </c>
      <c r="R8" s="41">
        <v>0</v>
      </c>
      <c r="S8" s="41">
        <f t="shared" ref="S8:S55" ca="1" si="32">IF(ISERROR(VLOOKUP($A8&amp;"-"&amp;$B8&amp;"-"&amp;IF($C8&gt;9,TEXT($C8,0),"0"&amp;TEXT($C8,0))&amp;"-Ex-Refg-"&amp;S$4,Appliance_Impacts,5,FALSE)),0,VLOOKUP($A8&amp;"-"&amp;$B8&amp;"-"&amp;IF($C8&gt;9,TEXT($C8,0),"0"&amp;TEXT($C8,0))&amp;"-Ex-Refg-"&amp;S$4,Appliance_Impacts,5,FALSE))</f>
        <v>0.70498249999999996</v>
      </c>
      <c r="T8" s="41">
        <f t="shared" ref="T8:T55" ca="1" si="33">IF(ISERROR(VLOOKUP($A8&amp;"-"&amp;$B8&amp;"-"&amp;IF($C8&gt;9,TEXT($C8,0),"0"&amp;TEXT($C8,0))&amp;"-Ex-Refg-"&amp;T$4,Appliance_Impacts,6,FALSE)),0,VLOOKUP($A8&amp;"-"&amp;$B8&amp;"-"&amp;IF($C8&gt;9,TEXT($C8,0),"0"&amp;TEXT($C8,0))&amp;"-Ex-Refg-"&amp;T$4,Appliance_Impacts,6,FALSE))</f>
        <v>9.9712499999999991E-5</v>
      </c>
      <c r="U8" s="41">
        <f t="shared" ref="U8:U55" ca="1" si="34">IF(ISERROR(VLOOKUP($A8&amp;"-"&amp;$B8&amp;"-"&amp;IF($C8&gt;9,TEXT($C8,0),"0"&amp;TEXT($C8,0))&amp;"-Ex-Refg-"&amp;U$4,Appliance_Impacts,2,FALSE)),0,VLOOKUP($A8&amp;"-"&amp;$B8&amp;"-"&amp;IF($C8&gt;9,TEXT($C8,0),"0"&amp;TEXT($C8,0))&amp;"-Ex-Refg-"&amp;U$4,Appliance_Impacts,2,FALSE))</f>
        <v>0.70498249999999996</v>
      </c>
      <c r="V8" s="41">
        <f t="shared" ref="V8:V55" ca="1" si="35">IF(ISERROR(VLOOKUP($A8&amp;"-"&amp;$B8&amp;"-"&amp;IF($C8&gt;9,TEXT($C8,0),"0"&amp;TEXT($C8,0))&amp;"-Ex-Refg-"&amp;V$4,Appliance_Impacts,3,FALSE)),0,VLOOKUP($A8&amp;"-"&amp;$B8&amp;"-"&amp;IF($C8&gt;9,TEXT($C8,0),"0"&amp;TEXT($C8,0))&amp;"-Ex-Refg-"&amp;V$4,Appliance_Impacts,3,FALSE))</f>
        <v>9.9712499999999991E-5</v>
      </c>
      <c r="W8" s="41">
        <f t="shared" ref="W8:W55" ca="1" si="36">IF(ISERROR(VLOOKUP($A8&amp;"-"&amp;$B8&amp;"-"&amp;IF($C8&gt;9,TEXT($C8,0),"0"&amp;TEXT($C8,0))&amp;"-Ex-Refg-"&amp;W$4,Appliance_Impacts,4,FALSE)),0,VLOOKUP($A8&amp;"-"&amp;$B8&amp;"-"&amp;IF($C8&gt;9,TEXT($C8,0),"0"&amp;TEXT($C8,0))&amp;"-Ex-Refg-"&amp;W$4,Appliance_Impacts,4,FALSE))</f>
        <v>-3.2841999999999996E-2</v>
      </c>
      <c r="X8" s="41">
        <f t="shared" ref="X8:X55" ca="1" si="37">IF(ISERROR(VLOOKUP($A8&amp;"-"&amp;$B8&amp;"-"&amp;IF($C8&gt;9,TEXT($C8,0),"0"&amp;TEXT($C8,0))&amp;"-Ex-Refg-"&amp;X$4,Appliance_Impacts,5,FALSE)),0,VLOOKUP($A8&amp;"-"&amp;$B8&amp;"-"&amp;IF($C8&gt;9,TEXT($C8,0),"0"&amp;TEXT($C8,0))&amp;"-Ex-Refg-"&amp;X$4,Appliance_Impacts,5,FALSE))</f>
        <v>0.69050250000000002</v>
      </c>
      <c r="Y8" s="41">
        <f t="shared" ref="Y8:Y55" ca="1" si="38">IF(ISERROR(VLOOKUP($A8&amp;"-"&amp;$B8&amp;"-"&amp;IF($C8&gt;9,TEXT($C8,0),"0"&amp;TEXT($C8,0))&amp;"-Ex-Refg-"&amp;Y$4,Appliance_Impacts,6,FALSE)),0,VLOOKUP($A8&amp;"-"&amp;$B8&amp;"-"&amp;IF($C8&gt;9,TEXT($C8,0),"0"&amp;TEXT($C8,0))&amp;"-Ex-Refg-"&amp;Y$4,Appliance_Impacts,6,FALSE))</f>
        <v>9.7675000000000002E-5</v>
      </c>
      <c r="Z8" s="41">
        <f t="shared" ref="Z8:Z55" ca="1" si="39">IF(ISERROR(VLOOKUP($A8&amp;"-"&amp;$B8&amp;"-"&amp;IF($C8&gt;9,TEXT($C8,0),"0"&amp;TEXT($C8,0))&amp;"-Ex-Refg-"&amp;Z$4,Appliance_Impacts,2,FALSE)),0,VLOOKUP($A8&amp;"-"&amp;$B8&amp;"-"&amp;IF($C8&gt;9,TEXT($C8,0),"0"&amp;TEXT($C8,0))&amp;"-Ex-Refg-"&amp;Z$4,Appliance_Impacts,2,FALSE))</f>
        <v>0.40377249999999998</v>
      </c>
      <c r="AA8" s="41">
        <f t="shared" ref="AA8:AA55" ca="1" si="40">IF(ISERROR(VLOOKUP($A8&amp;"-"&amp;$B8&amp;"-"&amp;IF($C8&gt;9,TEXT($C8,0),"0"&amp;TEXT($C8,0))&amp;"-Ex-Refg-"&amp;AA$4,Appliance_Impacts,3,FALSE)),0,VLOOKUP($A8&amp;"-"&amp;$B8&amp;"-"&amp;IF($C8&gt;9,TEXT($C8,0),"0"&amp;TEXT($C8,0))&amp;"-Ex-Refg-"&amp;AA$4,Appliance_Impacts,3,FALSE))</f>
        <v>9.7509999999999993E-5</v>
      </c>
      <c r="AB8" s="41">
        <f t="shared" ref="AB8:AB55" ca="1" si="41">IF(ISERROR(VLOOKUP($A8&amp;"-"&amp;$B8&amp;"-"&amp;IF($C8&gt;9,TEXT($C8,0),"0"&amp;TEXT($C8,0))&amp;"-Ex-Refg-"&amp;AB$4,Appliance_Impacts,4,FALSE)),0,VLOOKUP($A8&amp;"-"&amp;$B8&amp;"-"&amp;IF($C8&gt;9,TEXT($C8,0),"0"&amp;TEXT($C8,0))&amp;"-Ex-Refg-"&amp;AB$4,Appliance_Impacts,4,FALSE))</f>
        <v>0</v>
      </c>
      <c r="AC8" s="41">
        <f t="shared" ref="AC8:AC55" ca="1" si="42">IF(ISERROR(VLOOKUP("CA-SFM-"&amp;IF($C8&gt;9,TEXT($C8,0),"0"&amp;TEXT($C8,0))&amp;"-N8-RfUN-UNC",Appliance_Impacts,5,FALSE)),0,VLOOKUP("CA-SFM-"&amp;IF($C8&gt;9,TEXT($C8,0),"0"&amp;TEXT($C8,0))&amp;"-N8-RfUN-UNC",Appliance_Impacts,5,FALSE))</f>
        <v>0.47962499999999997</v>
      </c>
      <c r="AD8" s="41">
        <f t="shared" ref="AD8:AD55" ca="1" si="43">IF(ISERROR(VLOOKUP("CA-SFM-"&amp;IF($C8&gt;9,TEXT($C8,0),"0"&amp;TEXT($C8,0))&amp;"-N8-RfUN-UNC",Appliance_Impacts,6,FALSE)),0,VLOOKUP("CA-SFM-"&amp;IF($C8&gt;9,TEXT($C8,0),"0"&amp;TEXT($C8,0))&amp;"-N8-RfUN-UNC",Appliance_Impacts,6,FALSE))</f>
        <v>8.8879166666666661E-5</v>
      </c>
      <c r="AE8" s="41">
        <f t="shared" ref="AE8:AE55" ca="1" si="44">IF(ISERROR(VLOOKUP("CA-SFM-"&amp;IF($C8&gt;9,TEXT($C8,0),"0"&amp;TEXT($C8,0))&amp;"-N8-RfUN-UNC",Appliance_Impacts,2,FALSE)),0,VLOOKUP("CA-SFM-"&amp;IF($C8&gt;9,TEXT($C8,0),"0"&amp;TEXT($C8,0))&amp;"-N8-RfUN-UNC",Appliance_Impacts,2,FALSE))</f>
        <v>0.47919583333333332</v>
      </c>
      <c r="AF8" s="41">
        <f t="shared" ref="AF8:AF55" ca="1" si="45">IF(ISERROR(VLOOKUP("CA-SFM-"&amp;IF($C8&gt;9,TEXT($C8,0),"0"&amp;TEXT($C8,0))&amp;"-N8-RfUN-UNC",Appliance_Impacts,3,FALSE)),0,VLOOKUP("CA-SFM-"&amp;IF($C8&gt;9,TEXT($C8,0),"0"&amp;TEXT($C8,0))&amp;"-N8-RfUN-UNC",Appliance_Impacts,3,FALSE))</f>
        <v>9.0635000000000002E-5</v>
      </c>
      <c r="AG8" s="41">
        <f t="shared" ref="AG8:AG55" ca="1" si="46">IF(ISERROR(VLOOKUP("CA-SFM-"&amp;IF($C8&gt;9,TEXT($C8,0),"0"&amp;TEXT($C8,0))&amp;"-N8-RfUN-UNC",Appliance_Impacts,4,FALSE)),0,VLOOKUP("CA-SFM-"&amp;IF($C8&gt;9,TEXT($C8,0),"0"&amp;TEXT($C8,0))&amp;"-N8-RfUN-UNC",Appliance_Impacts,4,FALSE))</f>
        <v>0</v>
      </c>
    </row>
    <row r="9" spans="1:33">
      <c r="A9" s="4" t="str">
        <f>A8</f>
        <v>PG</v>
      </c>
      <c r="B9" s="4" t="str">
        <f>B8</f>
        <v>SFM</v>
      </c>
      <c r="C9" s="4">
        <f>C8+1</f>
        <v>2</v>
      </c>
      <c r="D9" s="41">
        <f t="shared" ca="1" si="18"/>
        <v>0.78022750000000007</v>
      </c>
      <c r="E9" s="41">
        <f t="shared" ca="1" si="19"/>
        <v>1.198725E-4</v>
      </c>
      <c r="F9" s="41">
        <f t="shared" ca="1" si="20"/>
        <v>0.83299250000000002</v>
      </c>
      <c r="G9" s="41">
        <f t="shared" ca="1" si="21"/>
        <v>2.2620250000000001E-4</v>
      </c>
      <c r="H9" s="41">
        <f t="shared" ca="1" si="22"/>
        <v>-3.0449E-2</v>
      </c>
      <c r="I9" s="41">
        <f t="shared" ca="1" si="23"/>
        <v>0.77564250000000001</v>
      </c>
      <c r="J9" s="41">
        <f t="shared" ca="1" si="24"/>
        <v>1.1981000000000001E-4</v>
      </c>
      <c r="K9" s="41">
        <f t="shared" ca="1" si="25"/>
        <v>0.58058999999999994</v>
      </c>
      <c r="L9" s="41">
        <f t="shared" ca="1" si="26"/>
        <v>2.4879249999999997E-4</v>
      </c>
      <c r="M9" s="41">
        <f t="shared" ca="1" si="27"/>
        <v>0</v>
      </c>
      <c r="N9" s="41">
        <f t="shared" ca="1" si="28"/>
        <v>0.78022750000000007</v>
      </c>
      <c r="O9" s="41">
        <f t="shared" ca="1" si="29"/>
        <v>1.198725E-4</v>
      </c>
      <c r="P9" s="41">
        <f t="shared" ca="1" si="30"/>
        <v>0.83299250000000002</v>
      </c>
      <c r="Q9" s="41">
        <f t="shared" ca="1" si="31"/>
        <v>2.2620250000000001E-4</v>
      </c>
      <c r="R9" s="41">
        <v>0</v>
      </c>
      <c r="S9" s="41">
        <f t="shared" ca="1" si="32"/>
        <v>0.78819000000000006</v>
      </c>
      <c r="T9" s="41">
        <f t="shared" ca="1" si="33"/>
        <v>1.349225E-4</v>
      </c>
      <c r="U9" s="41">
        <f t="shared" ca="1" si="34"/>
        <v>0.78819000000000006</v>
      </c>
      <c r="V9" s="41">
        <f t="shared" ca="1" si="35"/>
        <v>1.349225E-4</v>
      </c>
      <c r="W9" s="41">
        <f t="shared" ca="1" si="36"/>
        <v>-3.2012249999999999E-2</v>
      </c>
      <c r="X9" s="41">
        <f t="shared" ca="1" si="37"/>
        <v>0.80099750000000003</v>
      </c>
      <c r="Y9" s="41">
        <f t="shared" ca="1" si="38"/>
        <v>1.3525250000000002E-4</v>
      </c>
      <c r="Z9" s="41">
        <f t="shared" ca="1" si="39"/>
        <v>0.52335999999999994</v>
      </c>
      <c r="AA9" s="41">
        <f t="shared" ca="1" si="40"/>
        <v>1.3525000000000001E-4</v>
      </c>
      <c r="AB9" s="41">
        <f t="shared" ca="1" si="41"/>
        <v>0</v>
      </c>
      <c r="AC9" s="41">
        <f t="shared" ca="1" si="42"/>
        <v>0.57975416666666668</v>
      </c>
      <c r="AD9" s="41">
        <f t="shared" ca="1" si="43"/>
        <v>1.3932166666666667E-4</v>
      </c>
      <c r="AE9" s="41">
        <f t="shared" ca="1" si="44"/>
        <v>0.58038500000000004</v>
      </c>
      <c r="AF9" s="41">
        <f t="shared" ca="1" si="45"/>
        <v>1.40665E-4</v>
      </c>
      <c r="AG9" s="41">
        <f t="shared" ca="1" si="46"/>
        <v>0</v>
      </c>
    </row>
    <row r="10" spans="1:33">
      <c r="A10" s="4" t="str">
        <f t="shared" ref="A10:B25" si="47">A9</f>
        <v>PG</v>
      </c>
      <c r="B10" s="4" t="str">
        <f t="shared" si="47"/>
        <v>SFM</v>
      </c>
      <c r="C10" s="4">
        <f t="shared" ref="C10:C22" si="48">C9+1</f>
        <v>3</v>
      </c>
      <c r="D10" s="41">
        <f t="shared" ca="1" si="18"/>
        <v>0.76992749999999999</v>
      </c>
      <c r="E10" s="41">
        <f t="shared" ca="1" si="19"/>
        <v>1.0724749999999999E-4</v>
      </c>
      <c r="F10" s="41">
        <f t="shared" ca="1" si="20"/>
        <v>0.77788499999999994</v>
      </c>
      <c r="G10" s="41">
        <f t="shared" ca="1" si="21"/>
        <v>1.81495E-4</v>
      </c>
      <c r="H10" s="41">
        <f t="shared" ca="1" si="22"/>
        <v>-3.614125E-2</v>
      </c>
      <c r="I10" s="41">
        <f t="shared" ca="1" si="23"/>
        <v>0.76528249999999998</v>
      </c>
      <c r="J10" s="41">
        <f t="shared" ca="1" si="24"/>
        <v>1.072E-4</v>
      </c>
      <c r="K10" s="41">
        <f t="shared" ca="1" si="25"/>
        <v>0.53045750000000003</v>
      </c>
      <c r="L10" s="41">
        <f t="shared" ca="1" si="26"/>
        <v>1.7382000000000001E-4</v>
      </c>
      <c r="M10" s="41">
        <f t="shared" ca="1" si="27"/>
        <v>0</v>
      </c>
      <c r="N10" s="41">
        <f t="shared" ca="1" si="28"/>
        <v>0.76992749999999999</v>
      </c>
      <c r="O10" s="41">
        <f t="shared" ca="1" si="29"/>
        <v>1.0724749999999999E-4</v>
      </c>
      <c r="P10" s="41">
        <f t="shared" ca="1" si="30"/>
        <v>0.77788499999999994</v>
      </c>
      <c r="Q10" s="41">
        <f t="shared" ca="1" si="31"/>
        <v>1.81495E-4</v>
      </c>
      <c r="R10" s="41">
        <v>0</v>
      </c>
      <c r="S10" s="41">
        <f t="shared" ca="1" si="32"/>
        <v>0.7687949999999999</v>
      </c>
      <c r="T10" s="41">
        <f t="shared" ca="1" si="33"/>
        <v>1.125175E-4</v>
      </c>
      <c r="U10" s="41">
        <f t="shared" ca="1" si="34"/>
        <v>0.7687949999999999</v>
      </c>
      <c r="V10" s="41">
        <f t="shared" ca="1" si="35"/>
        <v>1.125175E-4</v>
      </c>
      <c r="W10" s="41">
        <f t="shared" ca="1" si="36"/>
        <v>-3.6839750000000004E-2</v>
      </c>
      <c r="X10" s="41">
        <f t="shared" ca="1" si="37"/>
        <v>0.77703250000000001</v>
      </c>
      <c r="Y10" s="41">
        <f t="shared" ca="1" si="38"/>
        <v>1.10455E-4</v>
      </c>
      <c r="Z10" s="41">
        <f t="shared" ca="1" si="39"/>
        <v>0.4597</v>
      </c>
      <c r="AA10" s="41">
        <f t="shared" ca="1" si="40"/>
        <v>1.104575E-4</v>
      </c>
      <c r="AB10" s="41">
        <f t="shared" ca="1" si="41"/>
        <v>0</v>
      </c>
      <c r="AC10" s="41">
        <f t="shared" ca="1" si="42"/>
        <v>0.56990166666666664</v>
      </c>
      <c r="AD10" s="41">
        <f t="shared" ca="1" si="43"/>
        <v>1.1350499999999999E-4</v>
      </c>
      <c r="AE10" s="41">
        <f t="shared" ca="1" si="44"/>
        <v>0.5682558333333334</v>
      </c>
      <c r="AF10" s="41">
        <f t="shared" ca="1" si="45"/>
        <v>1.1733E-4</v>
      </c>
      <c r="AG10" s="41">
        <f t="shared" ca="1" si="46"/>
        <v>0</v>
      </c>
    </row>
    <row r="11" spans="1:33">
      <c r="A11" s="4" t="str">
        <f t="shared" si="47"/>
        <v>PG</v>
      </c>
      <c r="B11" s="4" t="str">
        <f t="shared" si="47"/>
        <v>SFM</v>
      </c>
      <c r="C11" s="4">
        <f t="shared" si="48"/>
        <v>4</v>
      </c>
      <c r="D11" s="41">
        <f t="shared" ca="1" si="18"/>
        <v>0.78025250000000002</v>
      </c>
      <c r="E11" s="41">
        <f t="shared" ca="1" si="19"/>
        <v>1.099875E-4</v>
      </c>
      <c r="F11" s="41">
        <f t="shared" ca="1" si="20"/>
        <v>0.86282999999999999</v>
      </c>
      <c r="G11" s="41">
        <f t="shared" ca="1" si="21"/>
        <v>2.084725E-4</v>
      </c>
      <c r="H11" s="41">
        <f t="shared" ca="1" si="22"/>
        <v>-2.7116750000000002E-2</v>
      </c>
      <c r="I11" s="41">
        <f t="shared" ca="1" si="23"/>
        <v>0.77583250000000004</v>
      </c>
      <c r="J11" s="41">
        <f t="shared" ca="1" si="24"/>
        <v>1.100625E-4</v>
      </c>
      <c r="K11" s="41">
        <f t="shared" ca="1" si="25"/>
        <v>0.66609750000000001</v>
      </c>
      <c r="L11" s="41">
        <f t="shared" ca="1" si="26"/>
        <v>2.36775E-4</v>
      </c>
      <c r="M11" s="41">
        <f t="shared" ca="1" si="27"/>
        <v>0</v>
      </c>
      <c r="N11" s="41">
        <f t="shared" ca="1" si="28"/>
        <v>0.78025250000000002</v>
      </c>
      <c r="O11" s="41">
        <f t="shared" ca="1" si="29"/>
        <v>1.099875E-4</v>
      </c>
      <c r="P11" s="41">
        <f t="shared" ca="1" si="30"/>
        <v>0.86282999999999999</v>
      </c>
      <c r="Q11" s="41">
        <f t="shared" ca="1" si="31"/>
        <v>2.084725E-4</v>
      </c>
      <c r="R11" s="41">
        <v>0</v>
      </c>
      <c r="S11" s="41">
        <f t="shared" ca="1" si="32"/>
        <v>0.78837500000000005</v>
      </c>
      <c r="T11" s="41">
        <f t="shared" ca="1" si="33"/>
        <v>1.257725E-4</v>
      </c>
      <c r="U11" s="41">
        <f t="shared" ca="1" si="34"/>
        <v>0.78837500000000005</v>
      </c>
      <c r="V11" s="41">
        <f t="shared" ca="1" si="35"/>
        <v>1.257725E-4</v>
      </c>
      <c r="W11" s="41">
        <f t="shared" ca="1" si="36"/>
        <v>-2.7671500000000002E-2</v>
      </c>
      <c r="X11" s="41">
        <f t="shared" ca="1" si="37"/>
        <v>0.80602750000000001</v>
      </c>
      <c r="Y11" s="41">
        <f t="shared" ca="1" si="38"/>
        <v>1.2369E-4</v>
      </c>
      <c r="Z11" s="41">
        <f t="shared" ca="1" si="39"/>
        <v>0.57613750000000008</v>
      </c>
      <c r="AA11" s="41">
        <f t="shared" ca="1" si="40"/>
        <v>1.2369E-4</v>
      </c>
      <c r="AB11" s="41">
        <f t="shared" ca="1" si="41"/>
        <v>0</v>
      </c>
      <c r="AC11" s="41">
        <f t="shared" ca="1" si="42"/>
        <v>0.60834666666666659</v>
      </c>
      <c r="AD11" s="41">
        <f t="shared" ca="1" si="43"/>
        <v>1.2980333333333335E-4</v>
      </c>
      <c r="AE11" s="41">
        <f t="shared" ca="1" si="44"/>
        <v>0.60788833333333336</v>
      </c>
      <c r="AF11" s="41">
        <f t="shared" ca="1" si="45"/>
        <v>1.3355499999999999E-4</v>
      </c>
      <c r="AG11" s="41">
        <f t="shared" ca="1" si="46"/>
        <v>0</v>
      </c>
    </row>
    <row r="12" spans="1:33">
      <c r="A12" s="4" t="str">
        <f t="shared" si="47"/>
        <v>PG</v>
      </c>
      <c r="B12" s="4" t="str">
        <f t="shared" si="47"/>
        <v>SFM</v>
      </c>
      <c r="C12" s="4">
        <f t="shared" si="48"/>
        <v>5</v>
      </c>
      <c r="D12" s="41">
        <f t="shared" ca="1" si="18"/>
        <v>0.78576499999999994</v>
      </c>
      <c r="E12" s="41">
        <f t="shared" ca="1" si="19"/>
        <v>1.106525E-4</v>
      </c>
      <c r="F12" s="41">
        <f t="shared" ca="1" si="20"/>
        <v>0.80143500000000001</v>
      </c>
      <c r="G12" s="41">
        <f t="shared" ca="1" si="21"/>
        <v>2.0122E-4</v>
      </c>
      <c r="H12" s="41">
        <f t="shared" ca="1" si="22"/>
        <v>-3.9418750000000002E-2</v>
      </c>
      <c r="I12" s="41">
        <f t="shared" ca="1" si="23"/>
        <v>0.781335</v>
      </c>
      <c r="J12" s="41">
        <f t="shared" ca="1" si="24"/>
        <v>1.107175E-4</v>
      </c>
      <c r="K12" s="41">
        <f t="shared" ca="1" si="25"/>
        <v>0.50484250000000008</v>
      </c>
      <c r="L12" s="41">
        <f t="shared" ca="1" si="26"/>
        <v>1.9998499999999999E-4</v>
      </c>
      <c r="M12" s="41">
        <f t="shared" ca="1" si="27"/>
        <v>0</v>
      </c>
      <c r="N12" s="41">
        <f t="shared" ca="1" si="28"/>
        <v>0.78576499999999994</v>
      </c>
      <c r="O12" s="41">
        <f t="shared" ca="1" si="29"/>
        <v>1.106525E-4</v>
      </c>
      <c r="P12" s="41">
        <f t="shared" ca="1" si="30"/>
        <v>0.80143500000000001</v>
      </c>
      <c r="Q12" s="41">
        <f t="shared" ca="1" si="31"/>
        <v>2.0122E-4</v>
      </c>
      <c r="R12" s="41">
        <v>0</v>
      </c>
      <c r="S12" s="41">
        <f t="shared" ca="1" si="32"/>
        <v>0.79212000000000005</v>
      </c>
      <c r="T12" s="41">
        <f t="shared" ca="1" si="33"/>
        <v>1.1972E-4</v>
      </c>
      <c r="U12" s="41">
        <f t="shared" ca="1" si="34"/>
        <v>0.79212000000000005</v>
      </c>
      <c r="V12" s="41">
        <f t="shared" ca="1" si="35"/>
        <v>1.1972E-4</v>
      </c>
      <c r="W12" s="41">
        <f t="shared" ca="1" si="36"/>
        <v>-4.0623250000000007E-2</v>
      </c>
      <c r="X12" s="41">
        <f t="shared" ca="1" si="37"/>
        <v>0.79178499999999996</v>
      </c>
      <c r="Y12" s="41">
        <f t="shared" ca="1" si="38"/>
        <v>1.1803249999999999E-4</v>
      </c>
      <c r="Z12" s="41">
        <f t="shared" ca="1" si="39"/>
        <v>0.44009500000000001</v>
      </c>
      <c r="AA12" s="41">
        <f t="shared" ca="1" si="40"/>
        <v>1.18035E-4</v>
      </c>
      <c r="AB12" s="41">
        <f t="shared" ca="1" si="41"/>
        <v>0</v>
      </c>
      <c r="AC12" s="41">
        <f t="shared" ca="1" si="42"/>
        <v>0.5808658333333333</v>
      </c>
      <c r="AD12" s="41">
        <f t="shared" ca="1" si="43"/>
        <v>1.1881833333333332E-4</v>
      </c>
      <c r="AE12" s="41">
        <f t="shared" ca="1" si="44"/>
        <v>0.57943333333333336</v>
      </c>
      <c r="AF12" s="41">
        <f t="shared" ca="1" si="45"/>
        <v>1.2480916666666666E-4</v>
      </c>
      <c r="AG12" s="41">
        <f t="shared" ca="1" si="46"/>
        <v>0</v>
      </c>
    </row>
    <row r="13" spans="1:33">
      <c r="A13" s="4" t="str">
        <f t="shared" si="47"/>
        <v>PG</v>
      </c>
      <c r="B13" s="4" t="str">
        <f t="shared" si="47"/>
        <v>SFM</v>
      </c>
      <c r="C13" s="4">
        <f t="shared" si="48"/>
        <v>6</v>
      </c>
      <c r="D13" s="41">
        <f t="shared" ca="1" si="18"/>
        <v>0</v>
      </c>
      <c r="E13" s="41">
        <f t="shared" ca="1" si="19"/>
        <v>0</v>
      </c>
      <c r="F13" s="41">
        <f t="shared" ca="1" si="20"/>
        <v>0</v>
      </c>
      <c r="G13" s="41">
        <f t="shared" ca="1" si="21"/>
        <v>0</v>
      </c>
      <c r="H13" s="41">
        <f t="shared" ca="1" si="22"/>
        <v>0</v>
      </c>
      <c r="I13" s="41">
        <f t="shared" ca="1" si="23"/>
        <v>0</v>
      </c>
      <c r="J13" s="41">
        <f t="shared" ca="1" si="24"/>
        <v>0</v>
      </c>
      <c r="K13" s="41">
        <f t="shared" ca="1" si="25"/>
        <v>0</v>
      </c>
      <c r="L13" s="41">
        <f t="shared" ca="1" si="26"/>
        <v>0</v>
      </c>
      <c r="M13" s="41">
        <f t="shared" ca="1" si="27"/>
        <v>0</v>
      </c>
      <c r="N13" s="41">
        <f t="shared" ca="1" si="28"/>
        <v>0</v>
      </c>
      <c r="O13" s="41">
        <f t="shared" ca="1" si="29"/>
        <v>0</v>
      </c>
      <c r="P13" s="41">
        <f t="shared" ca="1" si="30"/>
        <v>0</v>
      </c>
      <c r="Q13" s="41">
        <f t="shared" ca="1" si="31"/>
        <v>0</v>
      </c>
      <c r="R13" s="41">
        <v>0</v>
      </c>
      <c r="S13" s="41">
        <f t="shared" ca="1" si="32"/>
        <v>0</v>
      </c>
      <c r="T13" s="41">
        <f t="shared" ca="1" si="33"/>
        <v>0</v>
      </c>
      <c r="U13" s="41">
        <f t="shared" ca="1" si="34"/>
        <v>0</v>
      </c>
      <c r="V13" s="41">
        <f t="shared" ca="1" si="35"/>
        <v>0</v>
      </c>
      <c r="W13" s="41">
        <f t="shared" ca="1" si="36"/>
        <v>0</v>
      </c>
      <c r="X13" s="41">
        <f t="shared" ca="1" si="37"/>
        <v>0</v>
      </c>
      <c r="Y13" s="41">
        <f t="shared" ca="1" si="38"/>
        <v>0</v>
      </c>
      <c r="Z13" s="41">
        <f t="shared" ca="1" si="39"/>
        <v>0</v>
      </c>
      <c r="AA13" s="41">
        <f t="shared" ca="1" si="40"/>
        <v>0</v>
      </c>
      <c r="AB13" s="41">
        <f t="shared" ca="1" si="41"/>
        <v>0</v>
      </c>
      <c r="AC13" s="41">
        <f t="shared" ca="1" si="42"/>
        <v>0.65839166666666671</v>
      </c>
      <c r="AD13" s="41">
        <f t="shared" ca="1" si="43"/>
        <v>1.1321416666666668E-4</v>
      </c>
      <c r="AE13" s="41">
        <f t="shared" ca="1" si="44"/>
        <v>0.66254833333333329</v>
      </c>
      <c r="AF13" s="41">
        <f t="shared" ca="1" si="45"/>
        <v>1.6411833333333334E-4</v>
      </c>
      <c r="AG13" s="41">
        <f t="shared" ca="1" si="46"/>
        <v>0</v>
      </c>
    </row>
    <row r="14" spans="1:33">
      <c r="A14" s="4" t="str">
        <f t="shared" si="47"/>
        <v>PG</v>
      </c>
      <c r="B14" s="4" t="str">
        <f t="shared" si="47"/>
        <v>SFM</v>
      </c>
      <c r="C14" s="4">
        <f t="shared" si="48"/>
        <v>7</v>
      </c>
      <c r="D14" s="41">
        <f t="shared" ca="1" si="18"/>
        <v>0</v>
      </c>
      <c r="E14" s="41">
        <f t="shared" ca="1" si="19"/>
        <v>0</v>
      </c>
      <c r="F14" s="41">
        <f t="shared" ca="1" si="20"/>
        <v>0</v>
      </c>
      <c r="G14" s="41">
        <f t="shared" ca="1" si="21"/>
        <v>0</v>
      </c>
      <c r="H14" s="41">
        <f t="shared" ca="1" si="22"/>
        <v>0</v>
      </c>
      <c r="I14" s="41">
        <f t="shared" ca="1" si="23"/>
        <v>0</v>
      </c>
      <c r="J14" s="41">
        <f t="shared" ca="1" si="24"/>
        <v>0</v>
      </c>
      <c r="K14" s="41">
        <f t="shared" ca="1" si="25"/>
        <v>0</v>
      </c>
      <c r="L14" s="41">
        <f t="shared" ca="1" si="26"/>
        <v>0</v>
      </c>
      <c r="M14" s="41">
        <f t="shared" ca="1" si="27"/>
        <v>0</v>
      </c>
      <c r="N14" s="41">
        <f t="shared" ca="1" si="28"/>
        <v>0</v>
      </c>
      <c r="O14" s="41">
        <f t="shared" ca="1" si="29"/>
        <v>0</v>
      </c>
      <c r="P14" s="41">
        <f t="shared" ca="1" si="30"/>
        <v>0</v>
      </c>
      <c r="Q14" s="41">
        <f t="shared" ca="1" si="31"/>
        <v>0</v>
      </c>
      <c r="R14" s="41">
        <v>0</v>
      </c>
      <c r="S14" s="41">
        <f t="shared" ca="1" si="32"/>
        <v>0</v>
      </c>
      <c r="T14" s="41">
        <f t="shared" ca="1" si="33"/>
        <v>0</v>
      </c>
      <c r="U14" s="41">
        <f t="shared" ca="1" si="34"/>
        <v>0</v>
      </c>
      <c r="V14" s="41">
        <f t="shared" ca="1" si="35"/>
        <v>0</v>
      </c>
      <c r="W14" s="41">
        <f t="shared" ca="1" si="36"/>
        <v>0</v>
      </c>
      <c r="X14" s="41">
        <f t="shared" ca="1" si="37"/>
        <v>0</v>
      </c>
      <c r="Y14" s="41">
        <f t="shared" ca="1" si="38"/>
        <v>0</v>
      </c>
      <c r="Z14" s="41">
        <f t="shared" ca="1" si="39"/>
        <v>0</v>
      </c>
      <c r="AA14" s="41">
        <f t="shared" ca="1" si="40"/>
        <v>0</v>
      </c>
      <c r="AB14" s="41">
        <f t="shared" ca="1" si="41"/>
        <v>0</v>
      </c>
      <c r="AC14" s="41">
        <f t="shared" ca="1" si="42"/>
        <v>0.68213000000000001</v>
      </c>
      <c r="AD14" s="41">
        <f t="shared" ca="1" si="43"/>
        <v>1.1950916666666667E-4</v>
      </c>
      <c r="AE14" s="41">
        <f t="shared" ca="1" si="44"/>
        <v>0.69078000000000006</v>
      </c>
      <c r="AF14" s="41">
        <f t="shared" ca="1" si="45"/>
        <v>1.0228333333333333E-4</v>
      </c>
      <c r="AG14" s="41">
        <f t="shared" ca="1" si="46"/>
        <v>0</v>
      </c>
    </row>
    <row r="15" spans="1:33">
      <c r="A15" s="4" t="str">
        <f t="shared" si="47"/>
        <v>PG</v>
      </c>
      <c r="B15" s="4" t="str">
        <f t="shared" si="47"/>
        <v>SFM</v>
      </c>
      <c r="C15" s="4">
        <f t="shared" si="48"/>
        <v>8</v>
      </c>
      <c r="D15" s="41">
        <f t="shared" ca="1" si="18"/>
        <v>0</v>
      </c>
      <c r="E15" s="41">
        <f t="shared" ca="1" si="19"/>
        <v>0</v>
      </c>
      <c r="F15" s="41">
        <f t="shared" ca="1" si="20"/>
        <v>0</v>
      </c>
      <c r="G15" s="41">
        <f t="shared" ca="1" si="21"/>
        <v>0</v>
      </c>
      <c r="H15" s="41">
        <f t="shared" ca="1" si="22"/>
        <v>0</v>
      </c>
      <c r="I15" s="41">
        <f t="shared" ca="1" si="23"/>
        <v>0</v>
      </c>
      <c r="J15" s="41">
        <f t="shared" ca="1" si="24"/>
        <v>0</v>
      </c>
      <c r="K15" s="41">
        <f t="shared" ca="1" si="25"/>
        <v>0</v>
      </c>
      <c r="L15" s="41">
        <f t="shared" ca="1" si="26"/>
        <v>0</v>
      </c>
      <c r="M15" s="41">
        <f t="shared" ca="1" si="27"/>
        <v>0</v>
      </c>
      <c r="N15" s="41">
        <f t="shared" ca="1" si="28"/>
        <v>0</v>
      </c>
      <c r="O15" s="41">
        <f t="shared" ca="1" si="29"/>
        <v>0</v>
      </c>
      <c r="P15" s="41">
        <f t="shared" ca="1" si="30"/>
        <v>0</v>
      </c>
      <c r="Q15" s="41">
        <f t="shared" ca="1" si="31"/>
        <v>0</v>
      </c>
      <c r="R15" s="41">
        <v>0</v>
      </c>
      <c r="S15" s="41">
        <f t="shared" ca="1" si="32"/>
        <v>0</v>
      </c>
      <c r="T15" s="41">
        <f t="shared" ca="1" si="33"/>
        <v>0</v>
      </c>
      <c r="U15" s="41">
        <f t="shared" ca="1" si="34"/>
        <v>0</v>
      </c>
      <c r="V15" s="41">
        <f t="shared" ca="1" si="35"/>
        <v>0</v>
      </c>
      <c r="W15" s="41">
        <f t="shared" ca="1" si="36"/>
        <v>0</v>
      </c>
      <c r="X15" s="41">
        <f t="shared" ca="1" si="37"/>
        <v>0</v>
      </c>
      <c r="Y15" s="41">
        <f t="shared" ca="1" si="38"/>
        <v>0</v>
      </c>
      <c r="Z15" s="41">
        <f t="shared" ca="1" si="39"/>
        <v>0</v>
      </c>
      <c r="AA15" s="41">
        <f t="shared" ca="1" si="40"/>
        <v>0</v>
      </c>
      <c r="AB15" s="41">
        <f t="shared" ca="1" si="41"/>
        <v>0</v>
      </c>
      <c r="AC15" s="41">
        <f t="shared" ca="1" si="42"/>
        <v>0.69885416666666667</v>
      </c>
      <c r="AD15" s="41">
        <f t="shared" ca="1" si="43"/>
        <v>1.4401833333333334E-4</v>
      </c>
      <c r="AE15" s="41">
        <f t="shared" ca="1" si="44"/>
        <v>0.70207166666666665</v>
      </c>
      <c r="AF15" s="41">
        <f t="shared" ca="1" si="45"/>
        <v>1.4679E-4</v>
      </c>
      <c r="AG15" s="41">
        <f t="shared" ca="1" si="46"/>
        <v>0</v>
      </c>
    </row>
    <row r="16" spans="1:33">
      <c r="A16" s="4" t="str">
        <f t="shared" si="47"/>
        <v>PG</v>
      </c>
      <c r="B16" s="4" t="str">
        <f t="shared" si="47"/>
        <v>SFM</v>
      </c>
      <c r="C16" s="4">
        <f t="shared" si="48"/>
        <v>9</v>
      </c>
      <c r="D16" s="41">
        <f t="shared" ca="1" si="18"/>
        <v>0</v>
      </c>
      <c r="E16" s="41">
        <f t="shared" ca="1" si="19"/>
        <v>0</v>
      </c>
      <c r="F16" s="41">
        <f t="shared" ca="1" si="20"/>
        <v>0</v>
      </c>
      <c r="G16" s="41">
        <f t="shared" ca="1" si="21"/>
        <v>0</v>
      </c>
      <c r="H16" s="41">
        <f t="shared" ca="1" si="22"/>
        <v>0</v>
      </c>
      <c r="I16" s="41">
        <f t="shared" ca="1" si="23"/>
        <v>0</v>
      </c>
      <c r="J16" s="41">
        <f t="shared" ca="1" si="24"/>
        <v>0</v>
      </c>
      <c r="K16" s="41">
        <f t="shared" ca="1" si="25"/>
        <v>0</v>
      </c>
      <c r="L16" s="41">
        <f t="shared" ca="1" si="26"/>
        <v>0</v>
      </c>
      <c r="M16" s="41">
        <f t="shared" ca="1" si="27"/>
        <v>0</v>
      </c>
      <c r="N16" s="41">
        <f t="shared" ca="1" si="28"/>
        <v>0</v>
      </c>
      <c r="O16" s="41">
        <f t="shared" ca="1" si="29"/>
        <v>0</v>
      </c>
      <c r="P16" s="41">
        <f t="shared" ca="1" si="30"/>
        <v>0</v>
      </c>
      <c r="Q16" s="41">
        <f t="shared" ca="1" si="31"/>
        <v>0</v>
      </c>
      <c r="R16" s="41">
        <v>0</v>
      </c>
      <c r="S16" s="41">
        <f t="shared" ca="1" si="32"/>
        <v>0</v>
      </c>
      <c r="T16" s="41">
        <f t="shared" ca="1" si="33"/>
        <v>0</v>
      </c>
      <c r="U16" s="41">
        <f t="shared" ca="1" si="34"/>
        <v>0</v>
      </c>
      <c r="V16" s="41">
        <f t="shared" ca="1" si="35"/>
        <v>0</v>
      </c>
      <c r="W16" s="41">
        <f t="shared" ca="1" si="36"/>
        <v>0</v>
      </c>
      <c r="X16" s="41">
        <f t="shared" ca="1" si="37"/>
        <v>0</v>
      </c>
      <c r="Y16" s="41">
        <f t="shared" ca="1" si="38"/>
        <v>0</v>
      </c>
      <c r="Z16" s="41">
        <f t="shared" ca="1" si="39"/>
        <v>0</v>
      </c>
      <c r="AA16" s="41">
        <f t="shared" ca="1" si="40"/>
        <v>0</v>
      </c>
      <c r="AB16" s="41">
        <f t="shared" ca="1" si="41"/>
        <v>0</v>
      </c>
      <c r="AC16" s="41">
        <f t="shared" ca="1" si="42"/>
        <v>0.71474916666666666</v>
      </c>
      <c r="AD16" s="41">
        <f t="shared" ca="1" si="43"/>
        <v>1.4287499999999999E-4</v>
      </c>
      <c r="AE16" s="41">
        <f t="shared" ca="1" si="44"/>
        <v>0.71980916666666661</v>
      </c>
      <c r="AF16" s="41">
        <f t="shared" ca="1" si="45"/>
        <v>1.414725E-4</v>
      </c>
      <c r="AG16" s="41">
        <f t="shared" ca="1" si="46"/>
        <v>0</v>
      </c>
    </row>
    <row r="17" spans="1:33">
      <c r="A17" s="4" t="str">
        <f t="shared" si="47"/>
        <v>PG</v>
      </c>
      <c r="B17" s="4" t="str">
        <f t="shared" si="47"/>
        <v>SFM</v>
      </c>
      <c r="C17" s="4">
        <f t="shared" si="48"/>
        <v>10</v>
      </c>
      <c r="D17" s="41">
        <f t="shared" ca="1" si="18"/>
        <v>0</v>
      </c>
      <c r="E17" s="41">
        <f t="shared" ca="1" si="19"/>
        <v>0</v>
      </c>
      <c r="F17" s="41">
        <f t="shared" ca="1" si="20"/>
        <v>0</v>
      </c>
      <c r="G17" s="41">
        <f t="shared" ca="1" si="21"/>
        <v>0</v>
      </c>
      <c r="H17" s="41">
        <f t="shared" ca="1" si="22"/>
        <v>0</v>
      </c>
      <c r="I17" s="41">
        <f t="shared" ca="1" si="23"/>
        <v>0</v>
      </c>
      <c r="J17" s="41">
        <f t="shared" ca="1" si="24"/>
        <v>0</v>
      </c>
      <c r="K17" s="41">
        <f t="shared" ca="1" si="25"/>
        <v>0</v>
      </c>
      <c r="L17" s="41">
        <f t="shared" ca="1" si="26"/>
        <v>0</v>
      </c>
      <c r="M17" s="41">
        <f t="shared" ca="1" si="27"/>
        <v>0</v>
      </c>
      <c r="N17" s="41">
        <f t="shared" ca="1" si="28"/>
        <v>0</v>
      </c>
      <c r="O17" s="41">
        <f t="shared" ca="1" si="29"/>
        <v>0</v>
      </c>
      <c r="P17" s="41">
        <f t="shared" ca="1" si="30"/>
        <v>0</v>
      </c>
      <c r="Q17" s="41">
        <f t="shared" ca="1" si="31"/>
        <v>0</v>
      </c>
      <c r="R17" s="41">
        <v>0</v>
      </c>
      <c r="S17" s="41">
        <f t="shared" ca="1" si="32"/>
        <v>0</v>
      </c>
      <c r="T17" s="41">
        <f t="shared" ca="1" si="33"/>
        <v>0</v>
      </c>
      <c r="U17" s="41">
        <f t="shared" ca="1" si="34"/>
        <v>0</v>
      </c>
      <c r="V17" s="41">
        <f t="shared" ca="1" si="35"/>
        <v>0</v>
      </c>
      <c r="W17" s="41">
        <f t="shared" ca="1" si="36"/>
        <v>0</v>
      </c>
      <c r="X17" s="41">
        <f t="shared" ca="1" si="37"/>
        <v>0</v>
      </c>
      <c r="Y17" s="41">
        <f t="shared" ca="1" si="38"/>
        <v>0</v>
      </c>
      <c r="Z17" s="41">
        <f t="shared" ca="1" si="39"/>
        <v>0</v>
      </c>
      <c r="AA17" s="41">
        <f t="shared" ca="1" si="40"/>
        <v>0</v>
      </c>
      <c r="AB17" s="41">
        <f t="shared" ca="1" si="41"/>
        <v>0</v>
      </c>
      <c r="AC17" s="41">
        <f t="shared" ca="1" si="42"/>
        <v>0.71883833333333336</v>
      </c>
      <c r="AD17" s="41">
        <f t="shared" ca="1" si="43"/>
        <v>1.5311250000000002E-4</v>
      </c>
      <c r="AE17" s="41">
        <f t="shared" ca="1" si="44"/>
        <v>0.72522166666666665</v>
      </c>
      <c r="AF17" s="41">
        <f t="shared" ca="1" si="45"/>
        <v>1.5502333333333333E-4</v>
      </c>
      <c r="AG17" s="41">
        <f t="shared" ca="1" si="46"/>
        <v>0</v>
      </c>
    </row>
    <row r="18" spans="1:33">
      <c r="A18" s="4" t="str">
        <f t="shared" si="47"/>
        <v>PG</v>
      </c>
      <c r="B18" s="4" t="str">
        <f t="shared" si="47"/>
        <v>SFM</v>
      </c>
      <c r="C18" s="4">
        <f t="shared" si="48"/>
        <v>11</v>
      </c>
      <c r="D18" s="41">
        <f t="shared" ca="1" si="18"/>
        <v>0.79798749999999996</v>
      </c>
      <c r="E18" s="41">
        <f t="shared" ca="1" si="19"/>
        <v>1.13905E-4</v>
      </c>
      <c r="F18" s="41">
        <f t="shared" ca="1" si="20"/>
        <v>0.92597249999999998</v>
      </c>
      <c r="G18" s="41">
        <f t="shared" ca="1" si="21"/>
        <v>2.0715000000000002E-4</v>
      </c>
      <c r="H18" s="41">
        <f t="shared" ca="1" si="22"/>
        <v>-2.524875E-2</v>
      </c>
      <c r="I18" s="41">
        <f t="shared" ca="1" si="23"/>
        <v>0.79434749999999998</v>
      </c>
      <c r="J18" s="41">
        <f t="shared" ca="1" si="24"/>
        <v>1.14055E-4</v>
      </c>
      <c r="K18" s="41">
        <f t="shared" ca="1" si="25"/>
        <v>0.75805750000000005</v>
      </c>
      <c r="L18" s="41">
        <f t="shared" ca="1" si="26"/>
        <v>2.4672499999999999E-4</v>
      </c>
      <c r="M18" s="41">
        <f t="shared" ca="1" si="27"/>
        <v>0</v>
      </c>
      <c r="N18" s="41">
        <f t="shared" ca="1" si="28"/>
        <v>0.79798749999999996</v>
      </c>
      <c r="O18" s="41">
        <f t="shared" ca="1" si="29"/>
        <v>1.13905E-4</v>
      </c>
      <c r="P18" s="41">
        <f t="shared" ca="1" si="30"/>
        <v>0.92597249999999998</v>
      </c>
      <c r="Q18" s="41">
        <f t="shared" ca="1" si="31"/>
        <v>2.0715000000000002E-4</v>
      </c>
      <c r="R18" s="41">
        <v>0</v>
      </c>
      <c r="S18" s="41">
        <f t="shared" ca="1" si="32"/>
        <v>0.82150750000000006</v>
      </c>
      <c r="T18" s="41">
        <f t="shared" ca="1" si="33"/>
        <v>1.3899750000000001E-4</v>
      </c>
      <c r="U18" s="41">
        <f t="shared" ca="1" si="34"/>
        <v>0.82150750000000006</v>
      </c>
      <c r="V18" s="41">
        <f t="shared" ca="1" si="35"/>
        <v>1.3899750000000001E-4</v>
      </c>
      <c r="W18" s="41">
        <f t="shared" ca="1" si="36"/>
        <v>-2.5344500000000002E-2</v>
      </c>
      <c r="X18" s="41">
        <f t="shared" ca="1" si="37"/>
        <v>0.85918249999999996</v>
      </c>
      <c r="Y18" s="41">
        <f t="shared" ca="1" si="38"/>
        <v>1.4072499999999999E-4</v>
      </c>
      <c r="Z18" s="41">
        <f t="shared" ca="1" si="39"/>
        <v>0.62570250000000005</v>
      </c>
      <c r="AA18" s="41">
        <f t="shared" ca="1" si="40"/>
        <v>1.4072499999999999E-4</v>
      </c>
      <c r="AB18" s="41">
        <f t="shared" ca="1" si="41"/>
        <v>0</v>
      </c>
      <c r="AC18" s="41">
        <f t="shared" ca="1" si="42"/>
        <v>0.64151166666666659</v>
      </c>
      <c r="AD18" s="41">
        <f t="shared" ca="1" si="43"/>
        <v>1.4771916666666667E-4</v>
      </c>
      <c r="AE18" s="41">
        <f t="shared" ca="1" si="44"/>
        <v>0.64453916666666666</v>
      </c>
      <c r="AF18" s="41">
        <f t="shared" ca="1" si="45"/>
        <v>1.4970333333333332E-4</v>
      </c>
      <c r="AG18" s="41">
        <f t="shared" ca="1" si="46"/>
        <v>0</v>
      </c>
    </row>
    <row r="19" spans="1:33">
      <c r="A19" s="4" t="str">
        <f t="shared" si="47"/>
        <v>PG</v>
      </c>
      <c r="B19" s="4" t="str">
        <f t="shared" si="47"/>
        <v>SFM</v>
      </c>
      <c r="C19" s="4">
        <f t="shared" si="48"/>
        <v>12</v>
      </c>
      <c r="D19" s="41">
        <f t="shared" ca="1" si="18"/>
        <v>0.78803749999999995</v>
      </c>
      <c r="E19" s="41">
        <f t="shared" ca="1" si="19"/>
        <v>1.143975E-4</v>
      </c>
      <c r="F19" s="41">
        <f t="shared" ca="1" si="20"/>
        <v>0.89075249999999995</v>
      </c>
      <c r="G19" s="41">
        <f t="shared" ca="1" si="21"/>
        <v>2.0863500000000001E-4</v>
      </c>
      <c r="H19" s="41">
        <f t="shared" ca="1" si="22"/>
        <v>-2.70555E-2</v>
      </c>
      <c r="I19" s="41">
        <f t="shared" ca="1" si="23"/>
        <v>0.78399750000000001</v>
      </c>
      <c r="J19" s="41">
        <f t="shared" ca="1" si="24"/>
        <v>1.14535E-4</v>
      </c>
      <c r="K19" s="41">
        <f t="shared" ca="1" si="25"/>
        <v>0.70550500000000005</v>
      </c>
      <c r="L19" s="41">
        <f t="shared" ca="1" si="26"/>
        <v>2.5159250000000003E-4</v>
      </c>
      <c r="M19" s="41">
        <f t="shared" ca="1" si="27"/>
        <v>0</v>
      </c>
      <c r="N19" s="41">
        <f t="shared" ca="1" si="28"/>
        <v>0.78803749999999995</v>
      </c>
      <c r="O19" s="41">
        <f t="shared" ca="1" si="29"/>
        <v>1.143975E-4</v>
      </c>
      <c r="P19" s="41">
        <f t="shared" ca="1" si="30"/>
        <v>0.89075249999999995</v>
      </c>
      <c r="Q19" s="41">
        <f t="shared" ca="1" si="31"/>
        <v>2.0863500000000001E-4</v>
      </c>
      <c r="R19" s="41">
        <v>0</v>
      </c>
      <c r="S19" s="41">
        <f t="shared" ca="1" si="32"/>
        <v>0.79369500000000004</v>
      </c>
      <c r="T19" s="41">
        <f t="shared" ca="1" si="33"/>
        <v>1.4113999999999999E-4</v>
      </c>
      <c r="U19" s="41">
        <f t="shared" ca="1" si="34"/>
        <v>0.79369500000000004</v>
      </c>
      <c r="V19" s="41">
        <f t="shared" ca="1" si="35"/>
        <v>1.4113999999999999E-4</v>
      </c>
      <c r="W19" s="41">
        <f t="shared" ca="1" si="36"/>
        <v>-2.5896499999999999E-2</v>
      </c>
      <c r="X19" s="41">
        <f t="shared" ca="1" si="37"/>
        <v>0.83109250000000001</v>
      </c>
      <c r="Y19" s="41">
        <f t="shared" ca="1" si="38"/>
        <v>1.3936250000000001E-4</v>
      </c>
      <c r="Z19" s="41">
        <f t="shared" ca="1" si="39"/>
        <v>0.58993250000000008</v>
      </c>
      <c r="AA19" s="41">
        <f t="shared" ca="1" si="40"/>
        <v>1.3935999999999999E-4</v>
      </c>
      <c r="AB19" s="41">
        <f t="shared" ca="1" si="41"/>
        <v>0</v>
      </c>
      <c r="AC19" s="41">
        <f t="shared" ca="1" si="42"/>
        <v>0.61371249999999999</v>
      </c>
      <c r="AD19" s="41">
        <f t="shared" ca="1" si="43"/>
        <v>1.4890083333333334E-4</v>
      </c>
      <c r="AE19" s="41">
        <f t="shared" ca="1" si="44"/>
        <v>0.61612916666666673</v>
      </c>
      <c r="AF19" s="41">
        <f t="shared" ca="1" si="45"/>
        <v>1.5122833333333334E-4</v>
      </c>
      <c r="AG19" s="41">
        <f t="shared" ca="1" si="46"/>
        <v>0</v>
      </c>
    </row>
    <row r="20" spans="1:33">
      <c r="A20" s="4" t="str">
        <f t="shared" si="47"/>
        <v>PG</v>
      </c>
      <c r="B20" s="4" t="str">
        <f t="shared" si="47"/>
        <v>SFM</v>
      </c>
      <c r="C20" s="4">
        <f t="shared" si="48"/>
        <v>13</v>
      </c>
      <c r="D20" s="41">
        <f t="shared" ca="1" si="18"/>
        <v>0.85195750000000003</v>
      </c>
      <c r="E20" s="41">
        <f t="shared" ca="1" si="19"/>
        <v>1.19925E-4</v>
      </c>
      <c r="F20" s="41">
        <f t="shared" ca="1" si="20"/>
        <v>1.0079450000000001</v>
      </c>
      <c r="G20" s="41">
        <f t="shared" ca="1" si="21"/>
        <v>2.0709999999999999E-4</v>
      </c>
      <c r="H20" s="41">
        <f t="shared" ca="1" si="22"/>
        <v>-2.5798000000000001E-2</v>
      </c>
      <c r="I20" s="41">
        <f t="shared" ca="1" si="23"/>
        <v>0.84836500000000004</v>
      </c>
      <c r="J20" s="41">
        <f t="shared" ca="1" si="24"/>
        <v>1.2012E-4</v>
      </c>
      <c r="K20" s="41">
        <f t="shared" ca="1" si="25"/>
        <v>0.84274000000000004</v>
      </c>
      <c r="L20" s="41">
        <f t="shared" ca="1" si="26"/>
        <v>2.5170250000000003E-4</v>
      </c>
      <c r="M20" s="41">
        <f t="shared" ca="1" si="27"/>
        <v>0</v>
      </c>
      <c r="N20" s="41">
        <f t="shared" ca="1" si="28"/>
        <v>0.85195750000000003</v>
      </c>
      <c r="O20" s="41">
        <f t="shared" ca="1" si="29"/>
        <v>1.19925E-4</v>
      </c>
      <c r="P20" s="41">
        <f t="shared" ca="1" si="30"/>
        <v>1.0079450000000001</v>
      </c>
      <c r="Q20" s="41">
        <f t="shared" ca="1" si="31"/>
        <v>2.0709999999999999E-4</v>
      </c>
      <c r="R20" s="41">
        <v>0</v>
      </c>
      <c r="S20" s="41">
        <f t="shared" ca="1" si="32"/>
        <v>0.87738499999999997</v>
      </c>
      <c r="T20" s="41">
        <f t="shared" ca="1" si="33"/>
        <v>1.5420249999999999E-4</v>
      </c>
      <c r="U20" s="41">
        <f t="shared" ca="1" si="34"/>
        <v>0.87738499999999997</v>
      </c>
      <c r="V20" s="41">
        <f t="shared" ca="1" si="35"/>
        <v>1.5420249999999999E-4</v>
      </c>
      <c r="W20" s="41">
        <f t="shared" ca="1" si="36"/>
        <v>-2.4675250000000003E-2</v>
      </c>
      <c r="X20" s="41">
        <f t="shared" ca="1" si="37"/>
        <v>0.92847999999999997</v>
      </c>
      <c r="Y20" s="41">
        <f t="shared" ca="1" si="38"/>
        <v>1.5552E-4</v>
      </c>
      <c r="Z20" s="41">
        <f t="shared" ca="1" si="39"/>
        <v>0.68860500000000002</v>
      </c>
      <c r="AA20" s="41">
        <f t="shared" ca="1" si="40"/>
        <v>1.5552E-4</v>
      </c>
      <c r="AB20" s="41">
        <f t="shared" ca="1" si="41"/>
        <v>0</v>
      </c>
      <c r="AC20" s="41">
        <f t="shared" ca="1" si="42"/>
        <v>0.71214250000000001</v>
      </c>
      <c r="AD20" s="41">
        <f t="shared" ca="1" si="43"/>
        <v>1.5925416666666666E-4</v>
      </c>
      <c r="AE20" s="41">
        <f t="shared" ca="1" si="44"/>
        <v>0.7156325</v>
      </c>
      <c r="AF20" s="41">
        <f t="shared" ca="1" si="45"/>
        <v>1.6139916666666666E-4</v>
      </c>
      <c r="AG20" s="41">
        <f t="shared" ca="1" si="46"/>
        <v>0</v>
      </c>
    </row>
    <row r="21" spans="1:33">
      <c r="A21" s="4" t="str">
        <f t="shared" si="47"/>
        <v>PG</v>
      </c>
      <c r="B21" s="4" t="str">
        <f t="shared" si="47"/>
        <v>SFM</v>
      </c>
      <c r="C21" s="4">
        <f t="shared" si="48"/>
        <v>14</v>
      </c>
      <c r="D21" s="41">
        <f t="shared" ca="1" si="18"/>
        <v>0</v>
      </c>
      <c r="E21" s="41">
        <f t="shared" ca="1" si="19"/>
        <v>0</v>
      </c>
      <c r="F21" s="41">
        <f t="shared" ca="1" si="20"/>
        <v>0</v>
      </c>
      <c r="G21" s="41">
        <f t="shared" ca="1" si="21"/>
        <v>0</v>
      </c>
      <c r="H21" s="41">
        <f t="shared" ca="1" si="22"/>
        <v>0</v>
      </c>
      <c r="I21" s="41">
        <f t="shared" ca="1" si="23"/>
        <v>0</v>
      </c>
      <c r="J21" s="41">
        <f t="shared" ca="1" si="24"/>
        <v>0</v>
      </c>
      <c r="K21" s="41">
        <f t="shared" ca="1" si="25"/>
        <v>0</v>
      </c>
      <c r="L21" s="41">
        <f t="shared" ca="1" si="26"/>
        <v>0</v>
      </c>
      <c r="M21" s="41">
        <f t="shared" ca="1" si="27"/>
        <v>0</v>
      </c>
      <c r="N21" s="41">
        <f t="shared" ca="1" si="28"/>
        <v>0</v>
      </c>
      <c r="O21" s="41">
        <f t="shared" ca="1" si="29"/>
        <v>0</v>
      </c>
      <c r="P21" s="41">
        <f t="shared" ca="1" si="30"/>
        <v>0</v>
      </c>
      <c r="Q21" s="41">
        <f t="shared" ca="1" si="31"/>
        <v>0</v>
      </c>
      <c r="R21" s="41">
        <v>0</v>
      </c>
      <c r="S21" s="41">
        <f t="shared" ca="1" si="32"/>
        <v>0</v>
      </c>
      <c r="T21" s="41">
        <f t="shared" ca="1" si="33"/>
        <v>0</v>
      </c>
      <c r="U21" s="41">
        <f t="shared" ca="1" si="34"/>
        <v>0</v>
      </c>
      <c r="V21" s="41">
        <f t="shared" ca="1" si="35"/>
        <v>0</v>
      </c>
      <c r="W21" s="41">
        <f t="shared" ca="1" si="36"/>
        <v>0</v>
      </c>
      <c r="X21" s="41">
        <f t="shared" ca="1" si="37"/>
        <v>0</v>
      </c>
      <c r="Y21" s="41">
        <f t="shared" ca="1" si="38"/>
        <v>0</v>
      </c>
      <c r="Z21" s="41">
        <f t="shared" ca="1" si="39"/>
        <v>0</v>
      </c>
      <c r="AA21" s="41">
        <f t="shared" ca="1" si="40"/>
        <v>0</v>
      </c>
      <c r="AB21" s="41">
        <f t="shared" ca="1" si="41"/>
        <v>0</v>
      </c>
      <c r="AC21" s="41">
        <f t="shared" ca="1" si="42"/>
        <v>0.66622333333333328</v>
      </c>
      <c r="AD21" s="41">
        <f t="shared" ca="1" si="43"/>
        <v>1.5743500000000001E-4</v>
      </c>
      <c r="AE21" s="41">
        <f t="shared" ca="1" si="44"/>
        <v>0.67109916666666658</v>
      </c>
      <c r="AF21" s="41">
        <f t="shared" ca="1" si="45"/>
        <v>1.5939666666666666E-4</v>
      </c>
      <c r="AG21" s="41">
        <f t="shared" ca="1" si="46"/>
        <v>0</v>
      </c>
    </row>
    <row r="22" spans="1:33">
      <c r="A22" s="4" t="str">
        <f t="shared" si="47"/>
        <v>PG</v>
      </c>
      <c r="B22" s="4" t="str">
        <f t="shared" si="47"/>
        <v>SFM</v>
      </c>
      <c r="C22" s="4">
        <f t="shared" si="48"/>
        <v>15</v>
      </c>
      <c r="D22" s="41">
        <f t="shared" ca="1" si="18"/>
        <v>0</v>
      </c>
      <c r="E22" s="41">
        <f t="shared" ca="1" si="19"/>
        <v>0</v>
      </c>
      <c r="F22" s="41">
        <f t="shared" ca="1" si="20"/>
        <v>0</v>
      </c>
      <c r="G22" s="41">
        <f t="shared" ca="1" si="21"/>
        <v>0</v>
      </c>
      <c r="H22" s="41">
        <f t="shared" ca="1" si="22"/>
        <v>0</v>
      </c>
      <c r="I22" s="41">
        <f t="shared" ca="1" si="23"/>
        <v>0</v>
      </c>
      <c r="J22" s="41">
        <f t="shared" ca="1" si="24"/>
        <v>0</v>
      </c>
      <c r="K22" s="41">
        <f t="shared" ca="1" si="25"/>
        <v>0</v>
      </c>
      <c r="L22" s="41">
        <f t="shared" ca="1" si="26"/>
        <v>0</v>
      </c>
      <c r="M22" s="41">
        <f t="shared" ca="1" si="27"/>
        <v>0</v>
      </c>
      <c r="N22" s="41">
        <f t="shared" ca="1" si="28"/>
        <v>0</v>
      </c>
      <c r="O22" s="41">
        <f t="shared" ca="1" si="29"/>
        <v>0</v>
      </c>
      <c r="P22" s="41">
        <f t="shared" ca="1" si="30"/>
        <v>0</v>
      </c>
      <c r="Q22" s="41">
        <f t="shared" ca="1" si="31"/>
        <v>0</v>
      </c>
      <c r="R22" s="41">
        <v>0</v>
      </c>
      <c r="S22" s="41">
        <f t="shared" ca="1" si="32"/>
        <v>0</v>
      </c>
      <c r="T22" s="41">
        <f t="shared" ca="1" si="33"/>
        <v>0</v>
      </c>
      <c r="U22" s="41">
        <f t="shared" ca="1" si="34"/>
        <v>0</v>
      </c>
      <c r="V22" s="41">
        <f t="shared" ca="1" si="35"/>
        <v>0</v>
      </c>
      <c r="W22" s="41">
        <f t="shared" ca="1" si="36"/>
        <v>0</v>
      </c>
      <c r="X22" s="41">
        <f t="shared" ca="1" si="37"/>
        <v>0</v>
      </c>
      <c r="Y22" s="41">
        <f t="shared" ca="1" si="38"/>
        <v>0</v>
      </c>
      <c r="Z22" s="41">
        <f t="shared" ca="1" si="39"/>
        <v>0</v>
      </c>
      <c r="AA22" s="41">
        <f t="shared" ca="1" si="40"/>
        <v>0</v>
      </c>
      <c r="AB22" s="41">
        <f t="shared" ca="1" si="41"/>
        <v>0</v>
      </c>
      <c r="AC22" s="41">
        <f t="shared" ca="1" si="42"/>
        <v>0.91107499999999997</v>
      </c>
      <c r="AD22" s="41">
        <f t="shared" ca="1" si="43"/>
        <v>1.7274416666666667E-4</v>
      </c>
      <c r="AE22" s="41">
        <f t="shared" ca="1" si="44"/>
        <v>0.91853333333333331</v>
      </c>
      <c r="AF22" s="41">
        <f t="shared" ca="1" si="45"/>
        <v>1.7534499999999998E-4</v>
      </c>
      <c r="AG22" s="41">
        <f t="shared" ca="1" si="46"/>
        <v>0</v>
      </c>
    </row>
    <row r="23" spans="1:33">
      <c r="A23" s="4" t="str">
        <f t="shared" si="47"/>
        <v>PG</v>
      </c>
      <c r="B23" s="4" t="str">
        <f t="shared" si="47"/>
        <v>SFM</v>
      </c>
      <c r="C23" s="4">
        <f t="shared" ref="C23" si="49">C22+1</f>
        <v>16</v>
      </c>
      <c r="D23" s="41">
        <f t="shared" ca="1" si="18"/>
        <v>0.70364749999999998</v>
      </c>
      <c r="E23" s="41">
        <f t="shared" ca="1" si="19"/>
        <v>1.067525E-4</v>
      </c>
      <c r="F23" s="41">
        <f t="shared" ca="1" si="20"/>
        <v>0.76591999999999993</v>
      </c>
      <c r="G23" s="41">
        <f t="shared" ca="1" si="21"/>
        <v>1.9675999999999998E-4</v>
      </c>
      <c r="H23" s="41">
        <f t="shared" ca="1" si="22"/>
        <v>-3.33175E-2</v>
      </c>
      <c r="I23" s="41">
        <f t="shared" ca="1" si="23"/>
        <v>0.69984999999999997</v>
      </c>
      <c r="J23" s="41">
        <f t="shared" ca="1" si="24"/>
        <v>1.067625E-4</v>
      </c>
      <c r="K23" s="41">
        <f t="shared" ca="1" si="25"/>
        <v>0.47327750000000002</v>
      </c>
      <c r="L23" s="41">
        <f t="shared" ca="1" si="26"/>
        <v>2.2014499999999999E-4</v>
      </c>
      <c r="M23" s="41">
        <f t="shared" ca="1" si="27"/>
        <v>0</v>
      </c>
      <c r="N23" s="41">
        <f t="shared" ca="1" si="28"/>
        <v>0.70364749999999998</v>
      </c>
      <c r="O23" s="41">
        <f t="shared" ca="1" si="29"/>
        <v>1.067525E-4</v>
      </c>
      <c r="P23" s="41">
        <f t="shared" ca="1" si="30"/>
        <v>0.76591999999999993</v>
      </c>
      <c r="Q23" s="41">
        <f t="shared" ca="1" si="31"/>
        <v>1.9675999999999998E-4</v>
      </c>
      <c r="R23" s="41">
        <v>0</v>
      </c>
      <c r="S23" s="41">
        <f t="shared" ca="1" si="32"/>
        <v>0.71617500000000012</v>
      </c>
      <c r="T23" s="41">
        <f t="shared" ca="1" si="33"/>
        <v>1.2771500000000001E-4</v>
      </c>
      <c r="U23" s="41">
        <f t="shared" ca="1" si="34"/>
        <v>0.71617500000000012</v>
      </c>
      <c r="V23" s="41">
        <f t="shared" ca="1" si="35"/>
        <v>1.2771500000000001E-4</v>
      </c>
      <c r="W23" s="41">
        <f t="shared" ca="1" si="36"/>
        <v>-3.44065E-2</v>
      </c>
      <c r="X23" s="41">
        <f t="shared" ca="1" si="37"/>
        <v>0.71716750000000007</v>
      </c>
      <c r="Y23" s="41">
        <f t="shared" ca="1" si="38"/>
        <v>1.2745500000000001E-4</v>
      </c>
      <c r="Z23" s="41">
        <f t="shared" ca="1" si="39"/>
        <v>0.39555750000000001</v>
      </c>
      <c r="AA23" s="41">
        <f t="shared" ca="1" si="40"/>
        <v>1.2745500000000001E-4</v>
      </c>
      <c r="AB23" s="41">
        <f t="shared" ca="1" si="41"/>
        <v>0</v>
      </c>
      <c r="AC23" s="41">
        <f t="shared" ca="1" si="42"/>
        <v>0.42491249999999997</v>
      </c>
      <c r="AD23" s="41">
        <f t="shared" ca="1" si="43"/>
        <v>1.3544000000000002E-4</v>
      </c>
      <c r="AE23" s="41">
        <f t="shared" ca="1" si="44"/>
        <v>0.42497916666666669</v>
      </c>
      <c r="AF23" s="41">
        <f t="shared" ca="1" si="45"/>
        <v>1.3793083333333333E-4</v>
      </c>
      <c r="AG23" s="41">
        <f t="shared" ca="1" si="46"/>
        <v>0</v>
      </c>
    </row>
    <row r="24" spans="1:33">
      <c r="A24" s="4" t="str">
        <f t="shared" si="47"/>
        <v>PG</v>
      </c>
      <c r="B24" s="4" t="s">
        <v>886</v>
      </c>
      <c r="C24" s="4">
        <f>C8</f>
        <v>1</v>
      </c>
      <c r="D24" s="41">
        <f t="shared" ca="1" si="18"/>
        <v>0.84233749999999996</v>
      </c>
      <c r="E24" s="41">
        <f t="shared" ca="1" si="19"/>
        <v>1.038E-4</v>
      </c>
      <c r="F24" s="41">
        <f t="shared" ca="1" si="20"/>
        <v>0.84129999999999994</v>
      </c>
      <c r="G24" s="41">
        <f t="shared" ca="1" si="21"/>
        <v>1.2763999999999999E-4</v>
      </c>
      <c r="H24" s="41">
        <f t="shared" ca="1" si="22"/>
        <v>-3.8114000000000002E-2</v>
      </c>
      <c r="I24" s="41">
        <f t="shared" ca="1" si="23"/>
        <v>0.83636750000000004</v>
      </c>
      <c r="J24" s="41">
        <f t="shared" ca="1" si="24"/>
        <v>1.0326E-4</v>
      </c>
      <c r="K24" s="41">
        <f t="shared" ca="1" si="25"/>
        <v>0.50965499999999997</v>
      </c>
      <c r="L24" s="41">
        <f t="shared" ca="1" si="26"/>
        <v>1.2211749999999999E-4</v>
      </c>
      <c r="M24" s="41">
        <f t="shared" ca="1" si="27"/>
        <v>0</v>
      </c>
      <c r="N24" s="41">
        <f t="shared" ca="1" si="28"/>
        <v>0.84233749999999996</v>
      </c>
      <c r="O24" s="41">
        <f t="shared" ca="1" si="29"/>
        <v>1.038E-4</v>
      </c>
      <c r="P24" s="41">
        <f t="shared" ca="1" si="30"/>
        <v>0.84129999999999994</v>
      </c>
      <c r="Q24" s="41">
        <f t="shared" ca="1" si="31"/>
        <v>1.2763999999999999E-4</v>
      </c>
      <c r="R24" s="41">
        <v>0</v>
      </c>
      <c r="S24" s="41">
        <f t="shared" ca="1" si="32"/>
        <v>0.85322750000000003</v>
      </c>
      <c r="T24" s="41">
        <f t="shared" ca="1" si="33"/>
        <v>1.0654250000000001E-4</v>
      </c>
      <c r="U24" s="41">
        <f t="shared" ca="1" si="34"/>
        <v>0.85322750000000003</v>
      </c>
      <c r="V24" s="41">
        <f t="shared" ca="1" si="35"/>
        <v>1.0654250000000001E-4</v>
      </c>
      <c r="W24" s="41">
        <f t="shared" ca="1" si="36"/>
        <v>-3.5653999999999998E-2</v>
      </c>
      <c r="X24" s="41">
        <f t="shared" ca="1" si="37"/>
        <v>0.86436999999999997</v>
      </c>
      <c r="Y24" s="41">
        <f t="shared" ca="1" si="38"/>
        <v>1.0846E-4</v>
      </c>
      <c r="Z24" s="41">
        <f t="shared" ca="1" si="39"/>
        <v>0.29490250000000001</v>
      </c>
      <c r="AA24" s="41">
        <f t="shared" ca="1" si="40"/>
        <v>1.0476499999999999E-4</v>
      </c>
      <c r="AB24" s="41">
        <f t="shared" ca="1" si="41"/>
        <v>0</v>
      </c>
      <c r="AC24" s="41">
        <f t="shared" ca="1" si="42"/>
        <v>0.47962499999999997</v>
      </c>
      <c r="AD24" s="41">
        <f t="shared" ca="1" si="43"/>
        <v>8.8879166666666661E-5</v>
      </c>
      <c r="AE24" s="41">
        <f t="shared" ca="1" si="44"/>
        <v>0.47919583333333332</v>
      </c>
      <c r="AF24" s="41">
        <f t="shared" ca="1" si="45"/>
        <v>9.0635000000000002E-5</v>
      </c>
      <c r="AG24" s="41">
        <f t="shared" ca="1" si="46"/>
        <v>0</v>
      </c>
    </row>
    <row r="25" spans="1:33">
      <c r="A25" s="4" t="str">
        <f t="shared" si="47"/>
        <v>PG</v>
      </c>
      <c r="B25" s="4" t="str">
        <f>B24</f>
        <v>MFM</v>
      </c>
      <c r="C25" s="4">
        <f t="shared" ref="C25:C55" si="50">C9</f>
        <v>2</v>
      </c>
      <c r="D25" s="41">
        <f t="shared" ca="1" si="18"/>
        <v>0.88268500000000005</v>
      </c>
      <c r="E25" s="41">
        <f t="shared" ca="1" si="19"/>
        <v>1.2381499999999999E-4</v>
      </c>
      <c r="F25" s="41">
        <f t="shared" ca="1" si="20"/>
        <v>0.92876999999999998</v>
      </c>
      <c r="G25" s="41">
        <f t="shared" ca="1" si="21"/>
        <v>2.0843500000000001E-4</v>
      </c>
      <c r="H25" s="41">
        <f t="shared" ca="1" si="22"/>
        <v>-2.7269250000000002E-2</v>
      </c>
      <c r="I25" s="41">
        <f t="shared" ca="1" si="23"/>
        <v>0.87634000000000001</v>
      </c>
      <c r="J25" s="41">
        <f t="shared" ca="1" si="24"/>
        <v>1.2351000000000002E-4</v>
      </c>
      <c r="K25" s="41">
        <f t="shared" ca="1" si="25"/>
        <v>0.66281000000000001</v>
      </c>
      <c r="L25" s="41">
        <f t="shared" ca="1" si="26"/>
        <v>2.1843000000000001E-4</v>
      </c>
      <c r="M25" s="41">
        <f t="shared" ca="1" si="27"/>
        <v>0</v>
      </c>
      <c r="N25" s="41">
        <f t="shared" ca="1" si="28"/>
        <v>0.88268500000000005</v>
      </c>
      <c r="O25" s="41">
        <f t="shared" ca="1" si="29"/>
        <v>1.2381499999999999E-4</v>
      </c>
      <c r="P25" s="41">
        <f t="shared" ca="1" si="30"/>
        <v>0.92876999999999998</v>
      </c>
      <c r="Q25" s="41">
        <f t="shared" ca="1" si="31"/>
        <v>2.0843500000000001E-4</v>
      </c>
      <c r="R25" s="41">
        <v>0</v>
      </c>
      <c r="S25" s="41">
        <f t="shared" ca="1" si="32"/>
        <v>0.90286749999999993</v>
      </c>
      <c r="T25" s="41">
        <f t="shared" ca="1" si="33"/>
        <v>1.4017249999999999E-4</v>
      </c>
      <c r="U25" s="41">
        <f t="shared" ca="1" si="34"/>
        <v>0.90286749999999993</v>
      </c>
      <c r="V25" s="41">
        <f t="shared" ca="1" si="35"/>
        <v>1.4017249999999999E-4</v>
      </c>
      <c r="W25" s="41">
        <f t="shared" ca="1" si="36"/>
        <v>-2.780475E-2</v>
      </c>
      <c r="X25" s="41">
        <f t="shared" ca="1" si="37"/>
        <v>0.95750000000000002</v>
      </c>
      <c r="Y25" s="41">
        <f t="shared" ca="1" si="38"/>
        <v>1.555025E-4</v>
      </c>
      <c r="Z25" s="41">
        <f t="shared" ca="1" si="39"/>
        <v>0.6073075</v>
      </c>
      <c r="AA25" s="41">
        <f t="shared" ca="1" si="40"/>
        <v>1.555025E-4</v>
      </c>
      <c r="AB25" s="41">
        <f t="shared" ca="1" si="41"/>
        <v>0</v>
      </c>
      <c r="AC25" s="41">
        <f t="shared" ca="1" si="42"/>
        <v>0.57975416666666668</v>
      </c>
      <c r="AD25" s="41">
        <f t="shared" ca="1" si="43"/>
        <v>1.3932166666666667E-4</v>
      </c>
      <c r="AE25" s="41">
        <f t="shared" ca="1" si="44"/>
        <v>0.58038500000000004</v>
      </c>
      <c r="AF25" s="41">
        <f t="shared" ca="1" si="45"/>
        <v>1.40665E-4</v>
      </c>
      <c r="AG25" s="41">
        <f t="shared" ca="1" si="46"/>
        <v>0</v>
      </c>
    </row>
    <row r="26" spans="1:33">
      <c r="A26" s="4" t="str">
        <f t="shared" ref="A26:A55" si="51">A25</f>
        <v>PG</v>
      </c>
      <c r="B26" s="4" t="str">
        <f t="shared" ref="B26:B39" si="52">B25</f>
        <v>MFM</v>
      </c>
      <c r="C26" s="4">
        <f t="shared" si="50"/>
        <v>3</v>
      </c>
      <c r="D26" s="41">
        <f t="shared" ca="1" si="18"/>
        <v>0.87648250000000005</v>
      </c>
      <c r="E26" s="41">
        <f t="shared" ca="1" si="19"/>
        <v>1.1474750000000001E-4</v>
      </c>
      <c r="F26" s="41">
        <f t="shared" ca="1" si="20"/>
        <v>0.88672749999999989</v>
      </c>
      <c r="G26" s="41">
        <f t="shared" ca="1" si="21"/>
        <v>1.5964500000000001E-4</v>
      </c>
      <c r="H26" s="41">
        <f t="shared" ca="1" si="22"/>
        <v>-3.1613500000000003E-2</v>
      </c>
      <c r="I26" s="41">
        <f t="shared" ca="1" si="23"/>
        <v>0.86955250000000006</v>
      </c>
      <c r="J26" s="41">
        <f t="shared" ca="1" si="24"/>
        <v>1.1402749999999999E-4</v>
      </c>
      <c r="K26" s="41">
        <f t="shared" ca="1" si="25"/>
        <v>0.60844999999999994</v>
      </c>
      <c r="L26" s="41">
        <f t="shared" ca="1" si="26"/>
        <v>1.5608000000000001E-4</v>
      </c>
      <c r="M26" s="41">
        <f t="shared" ca="1" si="27"/>
        <v>0</v>
      </c>
      <c r="N26" s="41">
        <f t="shared" ca="1" si="28"/>
        <v>0.87648250000000005</v>
      </c>
      <c r="O26" s="41">
        <f t="shared" ca="1" si="29"/>
        <v>1.1474750000000001E-4</v>
      </c>
      <c r="P26" s="41">
        <f t="shared" ca="1" si="30"/>
        <v>0.88672749999999989</v>
      </c>
      <c r="Q26" s="41">
        <f t="shared" ca="1" si="31"/>
        <v>1.5964500000000001E-4</v>
      </c>
      <c r="R26" s="41">
        <v>0</v>
      </c>
      <c r="S26" s="41">
        <f t="shared" ca="1" si="32"/>
        <v>0.88303250000000011</v>
      </c>
      <c r="T26" s="41">
        <f t="shared" ca="1" si="33"/>
        <v>1.170725E-4</v>
      </c>
      <c r="U26" s="41">
        <f t="shared" ca="1" si="34"/>
        <v>0.88303250000000011</v>
      </c>
      <c r="V26" s="41">
        <f t="shared" ca="1" si="35"/>
        <v>1.170725E-4</v>
      </c>
      <c r="W26" s="41">
        <f t="shared" ca="1" si="36"/>
        <v>-3.2523749999999997E-2</v>
      </c>
      <c r="X26" s="41">
        <f t="shared" ca="1" si="37"/>
        <v>0.91759249999999992</v>
      </c>
      <c r="Y26" s="41">
        <f t="shared" ca="1" si="38"/>
        <v>1.24375E-4</v>
      </c>
      <c r="Z26" s="41">
        <f t="shared" ca="1" si="39"/>
        <v>0.50422500000000003</v>
      </c>
      <c r="AA26" s="41">
        <f t="shared" ca="1" si="40"/>
        <v>1.24375E-4</v>
      </c>
      <c r="AB26" s="41">
        <f t="shared" ca="1" si="41"/>
        <v>0</v>
      </c>
      <c r="AC26" s="41">
        <f t="shared" ca="1" si="42"/>
        <v>0.56990166666666664</v>
      </c>
      <c r="AD26" s="41">
        <f t="shared" ca="1" si="43"/>
        <v>1.1350499999999999E-4</v>
      </c>
      <c r="AE26" s="41">
        <f t="shared" ca="1" si="44"/>
        <v>0.5682558333333334</v>
      </c>
      <c r="AF26" s="41">
        <f t="shared" ca="1" si="45"/>
        <v>1.1733E-4</v>
      </c>
      <c r="AG26" s="41">
        <f t="shared" ca="1" si="46"/>
        <v>0</v>
      </c>
    </row>
    <row r="27" spans="1:33">
      <c r="A27" s="4" t="str">
        <f t="shared" si="51"/>
        <v>PG</v>
      </c>
      <c r="B27" s="4" t="str">
        <f t="shared" si="52"/>
        <v>MFM</v>
      </c>
      <c r="C27" s="4">
        <f t="shared" si="50"/>
        <v>4</v>
      </c>
      <c r="D27" s="41">
        <f t="shared" ca="1" si="18"/>
        <v>0.88395250000000003</v>
      </c>
      <c r="E27" s="41">
        <f t="shared" ca="1" si="19"/>
        <v>1.1823749999999999E-4</v>
      </c>
      <c r="F27" s="41">
        <f t="shared" ca="1" si="20"/>
        <v>0.94058750000000002</v>
      </c>
      <c r="G27" s="41">
        <f t="shared" ca="1" si="21"/>
        <v>1.9259999999999999E-4</v>
      </c>
      <c r="H27" s="41">
        <f t="shared" ca="1" si="22"/>
        <v>-2.4410299999999999E-2</v>
      </c>
      <c r="I27" s="41">
        <f t="shared" ca="1" si="23"/>
        <v>0.87700500000000003</v>
      </c>
      <c r="J27" s="41">
        <f t="shared" ca="1" si="24"/>
        <v>1.1784499999999999E-4</v>
      </c>
      <c r="K27" s="41">
        <f t="shared" ca="1" si="25"/>
        <v>0.71715000000000007</v>
      </c>
      <c r="L27" s="41">
        <f t="shared" ca="1" si="26"/>
        <v>1.92425E-4</v>
      </c>
      <c r="M27" s="41">
        <f t="shared" ca="1" si="27"/>
        <v>0</v>
      </c>
      <c r="N27" s="41">
        <f t="shared" ca="1" si="28"/>
        <v>0.88395250000000003</v>
      </c>
      <c r="O27" s="41">
        <f t="shared" ca="1" si="29"/>
        <v>1.1823749999999999E-4</v>
      </c>
      <c r="P27" s="41">
        <f t="shared" ca="1" si="30"/>
        <v>0.94058750000000002</v>
      </c>
      <c r="Q27" s="41">
        <f t="shared" ca="1" si="31"/>
        <v>1.9259999999999999E-4</v>
      </c>
      <c r="R27" s="41">
        <v>0</v>
      </c>
      <c r="S27" s="41">
        <f t="shared" ca="1" si="32"/>
        <v>0.90332999999999997</v>
      </c>
      <c r="T27" s="41">
        <f t="shared" ca="1" si="33"/>
        <v>1.2756249999999999E-4</v>
      </c>
      <c r="U27" s="41">
        <f t="shared" ca="1" si="34"/>
        <v>0.90332999999999997</v>
      </c>
      <c r="V27" s="41">
        <f t="shared" ca="1" si="35"/>
        <v>1.2756249999999999E-4</v>
      </c>
      <c r="W27" s="41">
        <f t="shared" ca="1" si="36"/>
        <v>-2.6371250000000002E-2</v>
      </c>
      <c r="X27" s="41">
        <f t="shared" ca="1" si="37"/>
        <v>0.95668249999999999</v>
      </c>
      <c r="Y27" s="41">
        <f t="shared" ca="1" si="38"/>
        <v>1.395275E-4</v>
      </c>
      <c r="Z27" s="41">
        <f t="shared" ca="1" si="39"/>
        <v>0.65222499999999994</v>
      </c>
      <c r="AA27" s="41">
        <f t="shared" ca="1" si="40"/>
        <v>1.395275E-4</v>
      </c>
      <c r="AB27" s="41">
        <f t="shared" ca="1" si="41"/>
        <v>0</v>
      </c>
      <c r="AC27" s="41">
        <f t="shared" ca="1" si="42"/>
        <v>0.60834666666666659</v>
      </c>
      <c r="AD27" s="41">
        <f t="shared" ca="1" si="43"/>
        <v>1.2980333333333335E-4</v>
      </c>
      <c r="AE27" s="41">
        <f t="shared" ca="1" si="44"/>
        <v>0.60788833333333336</v>
      </c>
      <c r="AF27" s="41">
        <f t="shared" ca="1" si="45"/>
        <v>1.3355499999999999E-4</v>
      </c>
      <c r="AG27" s="41">
        <f t="shared" ca="1" si="46"/>
        <v>0</v>
      </c>
    </row>
    <row r="28" spans="1:33">
      <c r="A28" s="4" t="str">
        <f t="shared" si="51"/>
        <v>PG</v>
      </c>
      <c r="B28" s="4" t="str">
        <f t="shared" si="52"/>
        <v>MFM</v>
      </c>
      <c r="C28" s="4">
        <f t="shared" si="50"/>
        <v>5</v>
      </c>
      <c r="D28" s="41">
        <f t="shared" ca="1" si="18"/>
        <v>0.89273250000000004</v>
      </c>
      <c r="E28" s="41">
        <f t="shared" ca="1" si="19"/>
        <v>1.1769250000000001E-4</v>
      </c>
      <c r="F28" s="41">
        <f t="shared" ca="1" si="20"/>
        <v>0.90446749999999998</v>
      </c>
      <c r="G28" s="41">
        <f t="shared" ca="1" si="21"/>
        <v>1.4714750000000001E-4</v>
      </c>
      <c r="H28" s="41">
        <f t="shared" ca="1" si="22"/>
        <v>-2.8424000000000001E-2</v>
      </c>
      <c r="I28" s="41">
        <f t="shared" ca="1" si="23"/>
        <v>0.88487750000000009</v>
      </c>
      <c r="J28" s="41">
        <f t="shared" ca="1" si="24"/>
        <v>1.167575E-4</v>
      </c>
      <c r="K28" s="41">
        <f t="shared" ca="1" si="25"/>
        <v>0.63659999999999994</v>
      </c>
      <c r="L28" s="41">
        <f t="shared" ca="1" si="26"/>
        <v>1.549E-4</v>
      </c>
      <c r="M28" s="41">
        <f t="shared" ca="1" si="27"/>
        <v>0</v>
      </c>
      <c r="N28" s="41">
        <f t="shared" ca="1" si="28"/>
        <v>0.89273250000000004</v>
      </c>
      <c r="O28" s="41">
        <f t="shared" ca="1" si="29"/>
        <v>1.1769250000000001E-4</v>
      </c>
      <c r="P28" s="41">
        <f t="shared" ca="1" si="30"/>
        <v>0.90446749999999998</v>
      </c>
      <c r="Q28" s="41">
        <f t="shared" ca="1" si="31"/>
        <v>1.4714750000000001E-4</v>
      </c>
      <c r="R28" s="41">
        <v>0</v>
      </c>
      <c r="S28" s="41">
        <f t="shared" ca="1" si="32"/>
        <v>0.89909499999999998</v>
      </c>
      <c r="T28" s="41">
        <f t="shared" ca="1" si="33"/>
        <v>1.22855E-4</v>
      </c>
      <c r="U28" s="41">
        <f t="shared" ca="1" si="34"/>
        <v>0.89909499999999998</v>
      </c>
      <c r="V28" s="41">
        <f t="shared" ca="1" si="35"/>
        <v>1.22855E-4</v>
      </c>
      <c r="W28" s="41">
        <f t="shared" ca="1" si="36"/>
        <v>-3.3423750000000002E-2</v>
      </c>
      <c r="X28" s="41">
        <f t="shared" ca="1" si="37"/>
        <v>0.94474249999999993</v>
      </c>
      <c r="Y28" s="41">
        <f t="shared" ca="1" si="38"/>
        <v>1.313575E-4</v>
      </c>
      <c r="Z28" s="41">
        <f t="shared" ca="1" si="39"/>
        <v>0.57680500000000001</v>
      </c>
      <c r="AA28" s="41">
        <f t="shared" ca="1" si="40"/>
        <v>1.313575E-4</v>
      </c>
      <c r="AB28" s="41">
        <f t="shared" ca="1" si="41"/>
        <v>0</v>
      </c>
      <c r="AC28" s="41">
        <f t="shared" ca="1" si="42"/>
        <v>0.5808658333333333</v>
      </c>
      <c r="AD28" s="41">
        <f t="shared" ca="1" si="43"/>
        <v>1.1881833333333332E-4</v>
      </c>
      <c r="AE28" s="41">
        <f t="shared" ca="1" si="44"/>
        <v>0.57943333333333336</v>
      </c>
      <c r="AF28" s="41">
        <f t="shared" ca="1" si="45"/>
        <v>1.2480916666666666E-4</v>
      </c>
      <c r="AG28" s="41">
        <f t="shared" ca="1" si="46"/>
        <v>0</v>
      </c>
    </row>
    <row r="29" spans="1:33">
      <c r="A29" s="4" t="str">
        <f t="shared" si="51"/>
        <v>PG</v>
      </c>
      <c r="B29" s="4" t="str">
        <f t="shared" si="52"/>
        <v>MFM</v>
      </c>
      <c r="C29" s="4">
        <f t="shared" si="50"/>
        <v>6</v>
      </c>
      <c r="D29" s="41">
        <f t="shared" ca="1" si="18"/>
        <v>0</v>
      </c>
      <c r="E29" s="41">
        <f t="shared" ca="1" si="19"/>
        <v>0</v>
      </c>
      <c r="F29" s="41">
        <f t="shared" ca="1" si="20"/>
        <v>0</v>
      </c>
      <c r="G29" s="41">
        <f t="shared" ca="1" si="21"/>
        <v>0</v>
      </c>
      <c r="H29" s="41">
        <f t="shared" ca="1" si="22"/>
        <v>0</v>
      </c>
      <c r="I29" s="41">
        <f t="shared" ca="1" si="23"/>
        <v>0</v>
      </c>
      <c r="J29" s="41">
        <f t="shared" ca="1" si="24"/>
        <v>0</v>
      </c>
      <c r="K29" s="41">
        <f t="shared" ca="1" si="25"/>
        <v>0</v>
      </c>
      <c r="L29" s="41">
        <f t="shared" ca="1" si="26"/>
        <v>0</v>
      </c>
      <c r="M29" s="41">
        <f t="shared" ca="1" si="27"/>
        <v>0</v>
      </c>
      <c r="N29" s="41">
        <f t="shared" ca="1" si="28"/>
        <v>0</v>
      </c>
      <c r="O29" s="41">
        <f t="shared" ca="1" si="29"/>
        <v>0</v>
      </c>
      <c r="P29" s="41">
        <f t="shared" ca="1" si="30"/>
        <v>0</v>
      </c>
      <c r="Q29" s="41">
        <f t="shared" ca="1" si="31"/>
        <v>0</v>
      </c>
      <c r="R29" s="41">
        <v>0</v>
      </c>
      <c r="S29" s="41">
        <f t="shared" ca="1" si="32"/>
        <v>0</v>
      </c>
      <c r="T29" s="41">
        <f t="shared" ca="1" si="33"/>
        <v>0</v>
      </c>
      <c r="U29" s="41">
        <f t="shared" ca="1" si="34"/>
        <v>0</v>
      </c>
      <c r="V29" s="41">
        <f t="shared" ca="1" si="35"/>
        <v>0</v>
      </c>
      <c r="W29" s="41">
        <f t="shared" ca="1" si="36"/>
        <v>0</v>
      </c>
      <c r="X29" s="41">
        <f t="shared" ca="1" si="37"/>
        <v>0</v>
      </c>
      <c r="Y29" s="41">
        <f t="shared" ca="1" si="38"/>
        <v>0</v>
      </c>
      <c r="Z29" s="41">
        <f t="shared" ca="1" si="39"/>
        <v>0</v>
      </c>
      <c r="AA29" s="41">
        <f t="shared" ca="1" si="40"/>
        <v>0</v>
      </c>
      <c r="AB29" s="41">
        <f t="shared" ca="1" si="41"/>
        <v>0</v>
      </c>
      <c r="AC29" s="41">
        <f t="shared" ca="1" si="42"/>
        <v>0.65839166666666671</v>
      </c>
      <c r="AD29" s="41">
        <f t="shared" ca="1" si="43"/>
        <v>1.1321416666666668E-4</v>
      </c>
      <c r="AE29" s="41">
        <f t="shared" ca="1" si="44"/>
        <v>0.66254833333333329</v>
      </c>
      <c r="AF29" s="41">
        <f t="shared" ca="1" si="45"/>
        <v>1.6411833333333334E-4</v>
      </c>
      <c r="AG29" s="41">
        <f t="shared" ca="1" si="46"/>
        <v>0</v>
      </c>
    </row>
    <row r="30" spans="1:33">
      <c r="A30" s="4" t="str">
        <f t="shared" si="51"/>
        <v>PG</v>
      </c>
      <c r="B30" s="4" t="str">
        <f t="shared" si="52"/>
        <v>MFM</v>
      </c>
      <c r="C30" s="4">
        <f t="shared" si="50"/>
        <v>7</v>
      </c>
      <c r="D30" s="41">
        <f t="shared" ca="1" si="18"/>
        <v>0</v>
      </c>
      <c r="E30" s="41">
        <f t="shared" ca="1" si="19"/>
        <v>0</v>
      </c>
      <c r="F30" s="41">
        <f t="shared" ca="1" si="20"/>
        <v>0</v>
      </c>
      <c r="G30" s="41">
        <f t="shared" ca="1" si="21"/>
        <v>0</v>
      </c>
      <c r="H30" s="41">
        <f t="shared" ca="1" si="22"/>
        <v>0</v>
      </c>
      <c r="I30" s="41">
        <f t="shared" ca="1" si="23"/>
        <v>0</v>
      </c>
      <c r="J30" s="41">
        <f t="shared" ca="1" si="24"/>
        <v>0</v>
      </c>
      <c r="K30" s="41">
        <f t="shared" ca="1" si="25"/>
        <v>0</v>
      </c>
      <c r="L30" s="41">
        <f t="shared" ca="1" si="26"/>
        <v>0</v>
      </c>
      <c r="M30" s="41">
        <f t="shared" ca="1" si="27"/>
        <v>0</v>
      </c>
      <c r="N30" s="41">
        <f t="shared" ca="1" si="28"/>
        <v>0</v>
      </c>
      <c r="O30" s="41">
        <f t="shared" ca="1" si="29"/>
        <v>0</v>
      </c>
      <c r="P30" s="41">
        <f t="shared" ca="1" si="30"/>
        <v>0</v>
      </c>
      <c r="Q30" s="41">
        <f t="shared" ca="1" si="31"/>
        <v>0</v>
      </c>
      <c r="R30" s="41">
        <v>0</v>
      </c>
      <c r="S30" s="41">
        <f t="shared" ca="1" si="32"/>
        <v>0</v>
      </c>
      <c r="T30" s="41">
        <f t="shared" ca="1" si="33"/>
        <v>0</v>
      </c>
      <c r="U30" s="41">
        <f t="shared" ca="1" si="34"/>
        <v>0</v>
      </c>
      <c r="V30" s="41">
        <f t="shared" ca="1" si="35"/>
        <v>0</v>
      </c>
      <c r="W30" s="41">
        <f t="shared" ca="1" si="36"/>
        <v>0</v>
      </c>
      <c r="X30" s="41">
        <f t="shared" ca="1" si="37"/>
        <v>0</v>
      </c>
      <c r="Y30" s="41">
        <f t="shared" ca="1" si="38"/>
        <v>0</v>
      </c>
      <c r="Z30" s="41">
        <f t="shared" ca="1" si="39"/>
        <v>0</v>
      </c>
      <c r="AA30" s="41">
        <f t="shared" ca="1" si="40"/>
        <v>0</v>
      </c>
      <c r="AB30" s="41">
        <f t="shared" ca="1" si="41"/>
        <v>0</v>
      </c>
      <c r="AC30" s="41">
        <f t="shared" ca="1" si="42"/>
        <v>0.68213000000000001</v>
      </c>
      <c r="AD30" s="41">
        <f t="shared" ca="1" si="43"/>
        <v>1.1950916666666667E-4</v>
      </c>
      <c r="AE30" s="41">
        <f t="shared" ca="1" si="44"/>
        <v>0.69078000000000006</v>
      </c>
      <c r="AF30" s="41">
        <f t="shared" ca="1" si="45"/>
        <v>1.0228333333333333E-4</v>
      </c>
      <c r="AG30" s="41">
        <f t="shared" ca="1" si="46"/>
        <v>0</v>
      </c>
    </row>
    <row r="31" spans="1:33">
      <c r="A31" s="4" t="str">
        <f t="shared" si="51"/>
        <v>PG</v>
      </c>
      <c r="B31" s="4" t="str">
        <f t="shared" si="52"/>
        <v>MFM</v>
      </c>
      <c r="C31" s="4">
        <f t="shared" si="50"/>
        <v>8</v>
      </c>
      <c r="D31" s="41">
        <f t="shared" ca="1" si="18"/>
        <v>0</v>
      </c>
      <c r="E31" s="41">
        <f t="shared" ca="1" si="19"/>
        <v>0</v>
      </c>
      <c r="F31" s="41">
        <f t="shared" ca="1" si="20"/>
        <v>0</v>
      </c>
      <c r="G31" s="41">
        <f t="shared" ca="1" si="21"/>
        <v>0</v>
      </c>
      <c r="H31" s="41">
        <f t="shared" ca="1" si="22"/>
        <v>0</v>
      </c>
      <c r="I31" s="41">
        <f t="shared" ca="1" si="23"/>
        <v>0</v>
      </c>
      <c r="J31" s="41">
        <f t="shared" ca="1" si="24"/>
        <v>0</v>
      </c>
      <c r="K31" s="41">
        <f t="shared" ca="1" si="25"/>
        <v>0</v>
      </c>
      <c r="L31" s="41">
        <f t="shared" ca="1" si="26"/>
        <v>0</v>
      </c>
      <c r="M31" s="41">
        <f t="shared" ca="1" si="27"/>
        <v>0</v>
      </c>
      <c r="N31" s="41">
        <f t="shared" ca="1" si="28"/>
        <v>0</v>
      </c>
      <c r="O31" s="41">
        <f t="shared" ca="1" si="29"/>
        <v>0</v>
      </c>
      <c r="P31" s="41">
        <f t="shared" ca="1" si="30"/>
        <v>0</v>
      </c>
      <c r="Q31" s="41">
        <f t="shared" ca="1" si="31"/>
        <v>0</v>
      </c>
      <c r="R31" s="41">
        <v>0</v>
      </c>
      <c r="S31" s="41">
        <f t="shared" ca="1" si="32"/>
        <v>0</v>
      </c>
      <c r="T31" s="41">
        <f t="shared" ca="1" si="33"/>
        <v>0</v>
      </c>
      <c r="U31" s="41">
        <f t="shared" ca="1" si="34"/>
        <v>0</v>
      </c>
      <c r="V31" s="41">
        <f t="shared" ca="1" si="35"/>
        <v>0</v>
      </c>
      <c r="W31" s="41">
        <f t="shared" ca="1" si="36"/>
        <v>0</v>
      </c>
      <c r="X31" s="41">
        <f t="shared" ca="1" si="37"/>
        <v>0</v>
      </c>
      <c r="Y31" s="41">
        <f t="shared" ca="1" si="38"/>
        <v>0</v>
      </c>
      <c r="Z31" s="41">
        <f t="shared" ca="1" si="39"/>
        <v>0</v>
      </c>
      <c r="AA31" s="41">
        <f t="shared" ca="1" si="40"/>
        <v>0</v>
      </c>
      <c r="AB31" s="41">
        <f t="shared" ca="1" si="41"/>
        <v>0</v>
      </c>
      <c r="AC31" s="41">
        <f t="shared" ca="1" si="42"/>
        <v>0.69885416666666667</v>
      </c>
      <c r="AD31" s="41">
        <f t="shared" ca="1" si="43"/>
        <v>1.4401833333333334E-4</v>
      </c>
      <c r="AE31" s="41">
        <f t="shared" ca="1" si="44"/>
        <v>0.70207166666666665</v>
      </c>
      <c r="AF31" s="41">
        <f t="shared" ca="1" si="45"/>
        <v>1.4679E-4</v>
      </c>
      <c r="AG31" s="41">
        <f t="shared" ca="1" si="46"/>
        <v>0</v>
      </c>
    </row>
    <row r="32" spans="1:33">
      <c r="A32" s="4" t="str">
        <f t="shared" si="51"/>
        <v>PG</v>
      </c>
      <c r="B32" s="4" t="str">
        <f t="shared" si="52"/>
        <v>MFM</v>
      </c>
      <c r="C32" s="4">
        <f t="shared" si="50"/>
        <v>9</v>
      </c>
      <c r="D32" s="41">
        <f t="shared" ca="1" si="18"/>
        <v>0</v>
      </c>
      <c r="E32" s="41">
        <f t="shared" ca="1" si="19"/>
        <v>0</v>
      </c>
      <c r="F32" s="41">
        <f t="shared" ca="1" si="20"/>
        <v>0</v>
      </c>
      <c r="G32" s="41">
        <f t="shared" ca="1" si="21"/>
        <v>0</v>
      </c>
      <c r="H32" s="41">
        <f t="shared" ca="1" si="22"/>
        <v>0</v>
      </c>
      <c r="I32" s="41">
        <f t="shared" ca="1" si="23"/>
        <v>0</v>
      </c>
      <c r="J32" s="41">
        <f t="shared" ca="1" si="24"/>
        <v>0</v>
      </c>
      <c r="K32" s="41">
        <f t="shared" ca="1" si="25"/>
        <v>0</v>
      </c>
      <c r="L32" s="41">
        <f t="shared" ca="1" si="26"/>
        <v>0</v>
      </c>
      <c r="M32" s="41">
        <f t="shared" ca="1" si="27"/>
        <v>0</v>
      </c>
      <c r="N32" s="41">
        <f t="shared" ca="1" si="28"/>
        <v>0</v>
      </c>
      <c r="O32" s="41">
        <f t="shared" ca="1" si="29"/>
        <v>0</v>
      </c>
      <c r="P32" s="41">
        <f t="shared" ca="1" si="30"/>
        <v>0</v>
      </c>
      <c r="Q32" s="41">
        <f t="shared" ca="1" si="31"/>
        <v>0</v>
      </c>
      <c r="R32" s="41">
        <v>0</v>
      </c>
      <c r="S32" s="41">
        <f t="shared" ca="1" si="32"/>
        <v>0</v>
      </c>
      <c r="T32" s="41">
        <f t="shared" ca="1" si="33"/>
        <v>0</v>
      </c>
      <c r="U32" s="41">
        <f t="shared" ca="1" si="34"/>
        <v>0</v>
      </c>
      <c r="V32" s="41">
        <f t="shared" ca="1" si="35"/>
        <v>0</v>
      </c>
      <c r="W32" s="41">
        <f t="shared" ca="1" si="36"/>
        <v>0</v>
      </c>
      <c r="X32" s="41">
        <f t="shared" ca="1" si="37"/>
        <v>0</v>
      </c>
      <c r="Y32" s="41">
        <f t="shared" ca="1" si="38"/>
        <v>0</v>
      </c>
      <c r="Z32" s="41">
        <f t="shared" ca="1" si="39"/>
        <v>0</v>
      </c>
      <c r="AA32" s="41">
        <f t="shared" ca="1" si="40"/>
        <v>0</v>
      </c>
      <c r="AB32" s="41">
        <f t="shared" ca="1" si="41"/>
        <v>0</v>
      </c>
      <c r="AC32" s="41">
        <f t="shared" ca="1" si="42"/>
        <v>0.71474916666666666</v>
      </c>
      <c r="AD32" s="41">
        <f t="shared" ca="1" si="43"/>
        <v>1.4287499999999999E-4</v>
      </c>
      <c r="AE32" s="41">
        <f t="shared" ca="1" si="44"/>
        <v>0.71980916666666661</v>
      </c>
      <c r="AF32" s="41">
        <f t="shared" ca="1" si="45"/>
        <v>1.414725E-4</v>
      </c>
      <c r="AG32" s="41">
        <f t="shared" ca="1" si="46"/>
        <v>0</v>
      </c>
    </row>
    <row r="33" spans="1:33">
      <c r="A33" s="4" t="str">
        <f t="shared" si="51"/>
        <v>PG</v>
      </c>
      <c r="B33" s="4" t="str">
        <f t="shared" si="52"/>
        <v>MFM</v>
      </c>
      <c r="C33" s="4">
        <f t="shared" si="50"/>
        <v>10</v>
      </c>
      <c r="D33" s="41">
        <f t="shared" ca="1" si="18"/>
        <v>0</v>
      </c>
      <c r="E33" s="41">
        <f t="shared" ca="1" si="19"/>
        <v>0</v>
      </c>
      <c r="F33" s="41">
        <f t="shared" ca="1" si="20"/>
        <v>0</v>
      </c>
      <c r="G33" s="41">
        <f t="shared" ca="1" si="21"/>
        <v>0</v>
      </c>
      <c r="H33" s="41">
        <f t="shared" ca="1" si="22"/>
        <v>0</v>
      </c>
      <c r="I33" s="41">
        <f t="shared" ca="1" si="23"/>
        <v>0</v>
      </c>
      <c r="J33" s="41">
        <f t="shared" ca="1" si="24"/>
        <v>0</v>
      </c>
      <c r="K33" s="41">
        <f t="shared" ca="1" si="25"/>
        <v>0</v>
      </c>
      <c r="L33" s="41">
        <f t="shared" ca="1" si="26"/>
        <v>0</v>
      </c>
      <c r="M33" s="41">
        <f t="shared" ca="1" si="27"/>
        <v>0</v>
      </c>
      <c r="N33" s="41">
        <f t="shared" ca="1" si="28"/>
        <v>0</v>
      </c>
      <c r="O33" s="41">
        <f t="shared" ca="1" si="29"/>
        <v>0</v>
      </c>
      <c r="P33" s="41">
        <f t="shared" ca="1" si="30"/>
        <v>0</v>
      </c>
      <c r="Q33" s="41">
        <f t="shared" ca="1" si="31"/>
        <v>0</v>
      </c>
      <c r="R33" s="41">
        <v>0</v>
      </c>
      <c r="S33" s="41">
        <f t="shared" ca="1" si="32"/>
        <v>0</v>
      </c>
      <c r="T33" s="41">
        <f t="shared" ca="1" si="33"/>
        <v>0</v>
      </c>
      <c r="U33" s="41">
        <f t="shared" ca="1" si="34"/>
        <v>0</v>
      </c>
      <c r="V33" s="41">
        <f t="shared" ca="1" si="35"/>
        <v>0</v>
      </c>
      <c r="W33" s="41">
        <f t="shared" ca="1" si="36"/>
        <v>0</v>
      </c>
      <c r="X33" s="41">
        <f t="shared" ca="1" si="37"/>
        <v>0</v>
      </c>
      <c r="Y33" s="41">
        <f t="shared" ca="1" si="38"/>
        <v>0</v>
      </c>
      <c r="Z33" s="41">
        <f t="shared" ca="1" si="39"/>
        <v>0</v>
      </c>
      <c r="AA33" s="41">
        <f t="shared" ca="1" si="40"/>
        <v>0</v>
      </c>
      <c r="AB33" s="41">
        <f t="shared" ca="1" si="41"/>
        <v>0</v>
      </c>
      <c r="AC33" s="41">
        <f t="shared" ca="1" si="42"/>
        <v>0.71883833333333336</v>
      </c>
      <c r="AD33" s="41">
        <f t="shared" ca="1" si="43"/>
        <v>1.5311250000000002E-4</v>
      </c>
      <c r="AE33" s="41">
        <f t="shared" ca="1" si="44"/>
        <v>0.72522166666666665</v>
      </c>
      <c r="AF33" s="41">
        <f t="shared" ca="1" si="45"/>
        <v>1.5502333333333333E-4</v>
      </c>
      <c r="AG33" s="41">
        <f t="shared" ca="1" si="46"/>
        <v>0</v>
      </c>
    </row>
    <row r="34" spans="1:33">
      <c r="A34" s="4" t="str">
        <f t="shared" si="51"/>
        <v>PG</v>
      </c>
      <c r="B34" s="4" t="str">
        <f t="shared" si="52"/>
        <v>MFM</v>
      </c>
      <c r="C34" s="4">
        <f t="shared" si="50"/>
        <v>11</v>
      </c>
      <c r="D34" s="41">
        <f t="shared" ca="1" si="18"/>
        <v>0.88851500000000005</v>
      </c>
      <c r="E34" s="41">
        <f t="shared" ca="1" si="19"/>
        <v>1.192425E-4</v>
      </c>
      <c r="F34" s="41">
        <f t="shared" ca="1" si="20"/>
        <v>1.006775</v>
      </c>
      <c r="G34" s="41">
        <f t="shared" ca="1" si="21"/>
        <v>2.0425249999999999E-4</v>
      </c>
      <c r="H34" s="41">
        <f t="shared" ca="1" si="22"/>
        <v>-2.3363825000000001E-2</v>
      </c>
      <c r="I34" s="41">
        <f t="shared" ca="1" si="23"/>
        <v>0.88368499999999994</v>
      </c>
      <c r="J34" s="41">
        <f t="shared" ca="1" si="24"/>
        <v>1.191775E-4</v>
      </c>
      <c r="K34" s="41">
        <f t="shared" ca="1" si="25"/>
        <v>0.80190499999999998</v>
      </c>
      <c r="L34" s="41">
        <f t="shared" ca="1" si="26"/>
        <v>2.2374000000000002E-4</v>
      </c>
      <c r="M34" s="41">
        <f t="shared" ca="1" si="27"/>
        <v>0</v>
      </c>
      <c r="N34" s="41">
        <f t="shared" ca="1" si="28"/>
        <v>0.88851500000000005</v>
      </c>
      <c r="O34" s="41">
        <f t="shared" ca="1" si="29"/>
        <v>1.192425E-4</v>
      </c>
      <c r="P34" s="41">
        <f t="shared" ca="1" si="30"/>
        <v>1.006775</v>
      </c>
      <c r="Q34" s="41">
        <f t="shared" ca="1" si="31"/>
        <v>2.0425249999999999E-4</v>
      </c>
      <c r="R34" s="41">
        <v>0</v>
      </c>
      <c r="S34" s="41">
        <f t="shared" ca="1" si="32"/>
        <v>0.93728999999999996</v>
      </c>
      <c r="T34" s="41">
        <f t="shared" ca="1" si="33"/>
        <v>1.430875E-4</v>
      </c>
      <c r="U34" s="41">
        <f t="shared" ca="1" si="34"/>
        <v>0.93728999999999996</v>
      </c>
      <c r="V34" s="41">
        <f t="shared" ca="1" si="35"/>
        <v>1.430875E-4</v>
      </c>
      <c r="W34" s="41">
        <f t="shared" ca="1" si="36"/>
        <v>-2.36525E-2</v>
      </c>
      <c r="X34" s="41">
        <f t="shared" ca="1" si="37"/>
        <v>1.0079549999999999</v>
      </c>
      <c r="Y34" s="41">
        <f t="shared" ca="1" si="38"/>
        <v>1.5823000000000001E-4</v>
      </c>
      <c r="Z34" s="41">
        <f t="shared" ca="1" si="39"/>
        <v>0.70094750000000006</v>
      </c>
      <c r="AA34" s="41">
        <f t="shared" ca="1" si="40"/>
        <v>1.5823000000000001E-4</v>
      </c>
      <c r="AB34" s="41">
        <f t="shared" ca="1" si="41"/>
        <v>0</v>
      </c>
      <c r="AC34" s="41">
        <f t="shared" ca="1" si="42"/>
        <v>0.64151166666666659</v>
      </c>
      <c r="AD34" s="41">
        <f t="shared" ca="1" si="43"/>
        <v>1.4771916666666667E-4</v>
      </c>
      <c r="AE34" s="41">
        <f t="shared" ca="1" si="44"/>
        <v>0.64453916666666666</v>
      </c>
      <c r="AF34" s="41">
        <f t="shared" ca="1" si="45"/>
        <v>1.4970333333333332E-4</v>
      </c>
      <c r="AG34" s="41">
        <f t="shared" ca="1" si="46"/>
        <v>0</v>
      </c>
    </row>
    <row r="35" spans="1:33">
      <c r="A35" s="4" t="str">
        <f t="shared" si="51"/>
        <v>PG</v>
      </c>
      <c r="B35" s="4" t="str">
        <f t="shared" si="52"/>
        <v>MFM</v>
      </c>
      <c r="C35" s="4">
        <f t="shared" si="50"/>
        <v>12</v>
      </c>
      <c r="D35" s="41">
        <f t="shared" ca="1" si="18"/>
        <v>0.89038749999999989</v>
      </c>
      <c r="E35" s="41">
        <f t="shared" ca="1" si="19"/>
        <v>1.2077749999999999E-4</v>
      </c>
      <c r="F35" s="41">
        <f t="shared" ca="1" si="20"/>
        <v>0.97526499999999994</v>
      </c>
      <c r="G35" s="41">
        <f t="shared" ca="1" si="21"/>
        <v>2.032325E-4</v>
      </c>
      <c r="H35" s="41">
        <f t="shared" ca="1" si="22"/>
        <v>-2.594875E-2</v>
      </c>
      <c r="I35" s="41">
        <f t="shared" ca="1" si="23"/>
        <v>0.88482249999999996</v>
      </c>
      <c r="J35" s="41">
        <f t="shared" ca="1" si="24"/>
        <v>1.2069E-4</v>
      </c>
      <c r="K35" s="41">
        <f t="shared" ca="1" si="25"/>
        <v>0.74432500000000001</v>
      </c>
      <c r="L35" s="41">
        <f t="shared" ca="1" si="26"/>
        <v>2.2176999999999999E-4</v>
      </c>
      <c r="M35" s="41">
        <f t="shared" ca="1" si="27"/>
        <v>0</v>
      </c>
      <c r="N35" s="41">
        <f t="shared" ca="1" si="28"/>
        <v>0.89038749999999989</v>
      </c>
      <c r="O35" s="41">
        <f t="shared" ca="1" si="29"/>
        <v>1.2077749999999999E-4</v>
      </c>
      <c r="P35" s="41">
        <f t="shared" ca="1" si="30"/>
        <v>0.97526499999999994</v>
      </c>
      <c r="Q35" s="41">
        <f t="shared" ca="1" si="31"/>
        <v>2.032325E-4</v>
      </c>
      <c r="R35" s="41">
        <v>0</v>
      </c>
      <c r="S35" s="41">
        <f t="shared" ca="1" si="32"/>
        <v>0.91916500000000001</v>
      </c>
      <c r="T35" s="41">
        <f t="shared" ca="1" si="33"/>
        <v>1.4310500000000001E-4</v>
      </c>
      <c r="U35" s="41">
        <f t="shared" ca="1" si="34"/>
        <v>0.91916500000000001</v>
      </c>
      <c r="V35" s="41">
        <f t="shared" ca="1" si="35"/>
        <v>1.4310500000000001E-4</v>
      </c>
      <c r="W35" s="41">
        <f t="shared" ca="1" si="36"/>
        <v>-2.7028249999999997E-2</v>
      </c>
      <c r="X35" s="41">
        <f t="shared" ca="1" si="37"/>
        <v>0.98664249999999998</v>
      </c>
      <c r="Y35" s="41">
        <f t="shared" ca="1" si="38"/>
        <v>1.5681500000000001E-4</v>
      </c>
      <c r="Z35" s="41">
        <f t="shared" ca="1" si="39"/>
        <v>0.66062500000000002</v>
      </c>
      <c r="AA35" s="41">
        <f t="shared" ca="1" si="40"/>
        <v>1.5681750000000002E-4</v>
      </c>
      <c r="AB35" s="41">
        <f t="shared" ca="1" si="41"/>
        <v>0</v>
      </c>
      <c r="AC35" s="41">
        <f t="shared" ca="1" si="42"/>
        <v>0.61371249999999999</v>
      </c>
      <c r="AD35" s="41">
        <f t="shared" ca="1" si="43"/>
        <v>1.4890083333333334E-4</v>
      </c>
      <c r="AE35" s="41">
        <f t="shared" ca="1" si="44"/>
        <v>0.61612916666666673</v>
      </c>
      <c r="AF35" s="41">
        <f t="shared" ca="1" si="45"/>
        <v>1.5122833333333334E-4</v>
      </c>
      <c r="AG35" s="41">
        <f t="shared" ca="1" si="46"/>
        <v>0</v>
      </c>
    </row>
    <row r="36" spans="1:33">
      <c r="A36" s="4" t="str">
        <f t="shared" si="51"/>
        <v>PG</v>
      </c>
      <c r="B36" s="4" t="str">
        <f t="shared" si="52"/>
        <v>MFM</v>
      </c>
      <c r="C36" s="4">
        <f t="shared" si="50"/>
        <v>13</v>
      </c>
      <c r="D36" s="41">
        <f t="shared" ca="1" si="18"/>
        <v>0.923875</v>
      </c>
      <c r="E36" s="41">
        <f t="shared" ca="1" si="19"/>
        <v>1.2070249999999999E-4</v>
      </c>
      <c r="F36" s="41">
        <f t="shared" ca="1" si="20"/>
        <v>1.0804575000000001</v>
      </c>
      <c r="G36" s="41">
        <f t="shared" ca="1" si="21"/>
        <v>1.8859250000000002E-4</v>
      </c>
      <c r="H36" s="41">
        <f t="shared" ca="1" si="22"/>
        <v>-2.170095E-2</v>
      </c>
      <c r="I36" s="41">
        <f t="shared" ca="1" si="23"/>
        <v>0.91918000000000011</v>
      </c>
      <c r="J36" s="41">
        <f t="shared" ca="1" si="24"/>
        <v>1.206775E-4</v>
      </c>
      <c r="K36" s="41">
        <f t="shared" ca="1" si="25"/>
        <v>0.89042250000000001</v>
      </c>
      <c r="L36" s="41">
        <f t="shared" ca="1" si="26"/>
        <v>2.0373249999999999E-4</v>
      </c>
      <c r="M36" s="41">
        <f t="shared" ca="1" si="27"/>
        <v>0</v>
      </c>
      <c r="N36" s="41">
        <f t="shared" ca="1" si="28"/>
        <v>0.923875</v>
      </c>
      <c r="O36" s="41">
        <f t="shared" ca="1" si="29"/>
        <v>1.2070249999999999E-4</v>
      </c>
      <c r="P36" s="41">
        <f t="shared" ca="1" si="30"/>
        <v>1.0804575000000001</v>
      </c>
      <c r="Q36" s="41">
        <f t="shared" ca="1" si="31"/>
        <v>1.8859250000000002E-4</v>
      </c>
      <c r="R36" s="41">
        <v>0</v>
      </c>
      <c r="S36" s="41">
        <f t="shared" ca="1" si="32"/>
        <v>0.99774499999999999</v>
      </c>
      <c r="T36" s="41">
        <f t="shared" ca="1" si="33"/>
        <v>1.5924750000000001E-4</v>
      </c>
      <c r="U36" s="41">
        <f t="shared" ca="1" si="34"/>
        <v>0.99774499999999999</v>
      </c>
      <c r="V36" s="41">
        <f t="shared" ca="1" si="35"/>
        <v>1.5924750000000001E-4</v>
      </c>
      <c r="W36" s="41">
        <f t="shared" ca="1" si="36"/>
        <v>-2.2941775000000001E-2</v>
      </c>
      <c r="X36" s="41">
        <f t="shared" ca="1" si="37"/>
        <v>1.0753775000000001</v>
      </c>
      <c r="Y36" s="41">
        <f t="shared" ca="1" si="38"/>
        <v>1.7447E-4</v>
      </c>
      <c r="Z36" s="41">
        <f t="shared" ca="1" si="39"/>
        <v>0.78935</v>
      </c>
      <c r="AA36" s="41">
        <f t="shared" ca="1" si="40"/>
        <v>1.7447E-4</v>
      </c>
      <c r="AB36" s="41">
        <f t="shared" ca="1" si="41"/>
        <v>0</v>
      </c>
      <c r="AC36" s="41">
        <f t="shared" ca="1" si="42"/>
        <v>0.71214250000000001</v>
      </c>
      <c r="AD36" s="41">
        <f t="shared" ca="1" si="43"/>
        <v>1.5925416666666666E-4</v>
      </c>
      <c r="AE36" s="41">
        <f t="shared" ca="1" si="44"/>
        <v>0.7156325</v>
      </c>
      <c r="AF36" s="41">
        <f t="shared" ca="1" si="45"/>
        <v>1.6139916666666666E-4</v>
      </c>
      <c r="AG36" s="41">
        <f t="shared" ca="1" si="46"/>
        <v>0</v>
      </c>
    </row>
    <row r="37" spans="1:33">
      <c r="A37" s="4" t="str">
        <f t="shared" si="51"/>
        <v>PG</v>
      </c>
      <c r="B37" s="4" t="str">
        <f t="shared" si="52"/>
        <v>MFM</v>
      </c>
      <c r="C37" s="4">
        <f t="shared" si="50"/>
        <v>14</v>
      </c>
      <c r="D37" s="41">
        <f t="shared" ca="1" si="18"/>
        <v>0</v>
      </c>
      <c r="E37" s="41">
        <f t="shared" ca="1" si="19"/>
        <v>0</v>
      </c>
      <c r="F37" s="41">
        <f t="shared" ca="1" si="20"/>
        <v>0</v>
      </c>
      <c r="G37" s="41">
        <f t="shared" ca="1" si="21"/>
        <v>0</v>
      </c>
      <c r="H37" s="41">
        <f t="shared" ca="1" si="22"/>
        <v>0</v>
      </c>
      <c r="I37" s="41">
        <f t="shared" ca="1" si="23"/>
        <v>0</v>
      </c>
      <c r="J37" s="41">
        <f t="shared" ca="1" si="24"/>
        <v>0</v>
      </c>
      <c r="K37" s="41">
        <f t="shared" ca="1" si="25"/>
        <v>0</v>
      </c>
      <c r="L37" s="41">
        <f t="shared" ca="1" si="26"/>
        <v>0</v>
      </c>
      <c r="M37" s="41">
        <f t="shared" ca="1" si="27"/>
        <v>0</v>
      </c>
      <c r="N37" s="41">
        <f t="shared" ca="1" si="28"/>
        <v>0</v>
      </c>
      <c r="O37" s="41">
        <f t="shared" ca="1" si="29"/>
        <v>0</v>
      </c>
      <c r="P37" s="41">
        <f t="shared" ca="1" si="30"/>
        <v>0</v>
      </c>
      <c r="Q37" s="41">
        <f t="shared" ca="1" si="31"/>
        <v>0</v>
      </c>
      <c r="R37" s="41">
        <v>0</v>
      </c>
      <c r="S37" s="41">
        <f t="shared" ca="1" si="32"/>
        <v>0</v>
      </c>
      <c r="T37" s="41">
        <f t="shared" ca="1" si="33"/>
        <v>0</v>
      </c>
      <c r="U37" s="41">
        <f t="shared" ca="1" si="34"/>
        <v>0</v>
      </c>
      <c r="V37" s="41">
        <f t="shared" ca="1" si="35"/>
        <v>0</v>
      </c>
      <c r="W37" s="41">
        <f t="shared" ca="1" si="36"/>
        <v>0</v>
      </c>
      <c r="X37" s="41">
        <f t="shared" ca="1" si="37"/>
        <v>0</v>
      </c>
      <c r="Y37" s="41">
        <f t="shared" ca="1" si="38"/>
        <v>0</v>
      </c>
      <c r="Z37" s="41">
        <f t="shared" ca="1" si="39"/>
        <v>0</v>
      </c>
      <c r="AA37" s="41">
        <f t="shared" ca="1" si="40"/>
        <v>0</v>
      </c>
      <c r="AB37" s="41">
        <f t="shared" ca="1" si="41"/>
        <v>0</v>
      </c>
      <c r="AC37" s="41">
        <f t="shared" ca="1" si="42"/>
        <v>0.66622333333333328</v>
      </c>
      <c r="AD37" s="41">
        <f t="shared" ca="1" si="43"/>
        <v>1.5743500000000001E-4</v>
      </c>
      <c r="AE37" s="41">
        <f t="shared" ca="1" si="44"/>
        <v>0.67109916666666658</v>
      </c>
      <c r="AF37" s="41">
        <f t="shared" ca="1" si="45"/>
        <v>1.5939666666666666E-4</v>
      </c>
      <c r="AG37" s="41">
        <f t="shared" ca="1" si="46"/>
        <v>0</v>
      </c>
    </row>
    <row r="38" spans="1:33">
      <c r="A38" s="4" t="str">
        <f t="shared" si="51"/>
        <v>PG</v>
      </c>
      <c r="B38" s="4" t="str">
        <f t="shared" si="52"/>
        <v>MFM</v>
      </c>
      <c r="C38" s="4">
        <f t="shared" si="50"/>
        <v>15</v>
      </c>
      <c r="D38" s="41">
        <f t="shared" ca="1" si="18"/>
        <v>0</v>
      </c>
      <c r="E38" s="41">
        <f t="shared" ca="1" si="19"/>
        <v>0</v>
      </c>
      <c r="F38" s="41">
        <f t="shared" ca="1" si="20"/>
        <v>0</v>
      </c>
      <c r="G38" s="41">
        <f t="shared" ca="1" si="21"/>
        <v>0</v>
      </c>
      <c r="H38" s="41">
        <f t="shared" ca="1" si="22"/>
        <v>0</v>
      </c>
      <c r="I38" s="41">
        <f t="shared" ca="1" si="23"/>
        <v>0</v>
      </c>
      <c r="J38" s="41">
        <f t="shared" ca="1" si="24"/>
        <v>0</v>
      </c>
      <c r="K38" s="41">
        <f t="shared" ca="1" si="25"/>
        <v>0</v>
      </c>
      <c r="L38" s="41">
        <f t="shared" ca="1" si="26"/>
        <v>0</v>
      </c>
      <c r="M38" s="41">
        <f t="shared" ca="1" si="27"/>
        <v>0</v>
      </c>
      <c r="N38" s="41">
        <f t="shared" ca="1" si="28"/>
        <v>0</v>
      </c>
      <c r="O38" s="41">
        <f t="shared" ca="1" si="29"/>
        <v>0</v>
      </c>
      <c r="P38" s="41">
        <f t="shared" ca="1" si="30"/>
        <v>0</v>
      </c>
      <c r="Q38" s="41">
        <f t="shared" ca="1" si="31"/>
        <v>0</v>
      </c>
      <c r="R38" s="41">
        <v>0</v>
      </c>
      <c r="S38" s="41">
        <f t="shared" ca="1" si="32"/>
        <v>0</v>
      </c>
      <c r="T38" s="41">
        <f t="shared" ca="1" si="33"/>
        <v>0</v>
      </c>
      <c r="U38" s="41">
        <f t="shared" ca="1" si="34"/>
        <v>0</v>
      </c>
      <c r="V38" s="41">
        <f t="shared" ca="1" si="35"/>
        <v>0</v>
      </c>
      <c r="W38" s="41">
        <f t="shared" ca="1" si="36"/>
        <v>0</v>
      </c>
      <c r="X38" s="41">
        <f t="shared" ca="1" si="37"/>
        <v>0</v>
      </c>
      <c r="Y38" s="41">
        <f t="shared" ca="1" si="38"/>
        <v>0</v>
      </c>
      <c r="Z38" s="41">
        <f t="shared" ca="1" si="39"/>
        <v>0</v>
      </c>
      <c r="AA38" s="41">
        <f t="shared" ca="1" si="40"/>
        <v>0</v>
      </c>
      <c r="AB38" s="41">
        <f t="shared" ca="1" si="41"/>
        <v>0</v>
      </c>
      <c r="AC38" s="41">
        <f t="shared" ca="1" si="42"/>
        <v>0.91107499999999997</v>
      </c>
      <c r="AD38" s="41">
        <f t="shared" ca="1" si="43"/>
        <v>1.7274416666666667E-4</v>
      </c>
      <c r="AE38" s="41">
        <f t="shared" ca="1" si="44"/>
        <v>0.91853333333333331</v>
      </c>
      <c r="AF38" s="41">
        <f t="shared" ca="1" si="45"/>
        <v>1.7534499999999998E-4</v>
      </c>
      <c r="AG38" s="41">
        <f t="shared" ca="1" si="46"/>
        <v>0</v>
      </c>
    </row>
    <row r="39" spans="1:33">
      <c r="A39" s="4" t="str">
        <f t="shared" si="51"/>
        <v>PG</v>
      </c>
      <c r="B39" s="4" t="str">
        <f t="shared" si="52"/>
        <v>MFM</v>
      </c>
      <c r="C39" s="4">
        <f t="shared" si="50"/>
        <v>16</v>
      </c>
      <c r="D39" s="41">
        <f t="shared" ca="1" si="18"/>
        <v>0.79328750000000003</v>
      </c>
      <c r="E39" s="41">
        <f t="shared" ca="1" si="19"/>
        <v>1.0572500000000001E-4</v>
      </c>
      <c r="F39" s="41">
        <f t="shared" ca="1" si="20"/>
        <v>0.86147999999999991</v>
      </c>
      <c r="G39" s="41">
        <f t="shared" ca="1" si="21"/>
        <v>1.6106749999999999E-4</v>
      </c>
      <c r="H39" s="41">
        <f t="shared" ca="1" si="22"/>
        <v>-2.8799999999999999E-2</v>
      </c>
      <c r="I39" s="41">
        <f t="shared" ca="1" si="23"/>
        <v>0.78897000000000006</v>
      </c>
      <c r="J39" s="41">
        <f t="shared" ca="1" si="24"/>
        <v>1.0572E-4</v>
      </c>
      <c r="K39" s="41">
        <f t="shared" ca="1" si="25"/>
        <v>0.58025249999999995</v>
      </c>
      <c r="L39" s="41">
        <f t="shared" ca="1" si="26"/>
        <v>1.7490249999999998E-4</v>
      </c>
      <c r="M39" s="41">
        <f t="shared" ca="1" si="27"/>
        <v>0</v>
      </c>
      <c r="N39" s="41">
        <f t="shared" ca="1" si="28"/>
        <v>0.79328750000000003</v>
      </c>
      <c r="O39" s="41">
        <f t="shared" ca="1" si="29"/>
        <v>1.0572500000000001E-4</v>
      </c>
      <c r="P39" s="41">
        <f t="shared" ca="1" si="30"/>
        <v>0.86147999999999991</v>
      </c>
      <c r="Q39" s="41">
        <f t="shared" ca="1" si="31"/>
        <v>1.6106749999999999E-4</v>
      </c>
      <c r="R39" s="41">
        <v>0</v>
      </c>
      <c r="S39" s="41">
        <f t="shared" ca="1" si="32"/>
        <v>0.82193749999999999</v>
      </c>
      <c r="T39" s="41">
        <f t="shared" ca="1" si="33"/>
        <v>1.3207750000000001E-4</v>
      </c>
      <c r="U39" s="41">
        <f t="shared" ca="1" si="34"/>
        <v>0.82193749999999999</v>
      </c>
      <c r="V39" s="41">
        <f t="shared" ca="1" si="35"/>
        <v>1.3207750000000001E-4</v>
      </c>
      <c r="W39" s="41">
        <f t="shared" ca="1" si="36"/>
        <v>-2.7675000000000002E-2</v>
      </c>
      <c r="X39" s="41">
        <f t="shared" ca="1" si="37"/>
        <v>0.8627475</v>
      </c>
      <c r="Y39" s="41">
        <f t="shared" ca="1" si="38"/>
        <v>1.440925E-4</v>
      </c>
      <c r="Z39" s="41">
        <f t="shared" ca="1" si="39"/>
        <v>0.45886000000000005</v>
      </c>
      <c r="AA39" s="41">
        <f t="shared" ca="1" si="40"/>
        <v>1.440925E-4</v>
      </c>
      <c r="AB39" s="41">
        <f t="shared" ca="1" si="41"/>
        <v>0</v>
      </c>
      <c r="AC39" s="41">
        <f t="shared" ca="1" si="42"/>
        <v>0.42491249999999997</v>
      </c>
      <c r="AD39" s="41">
        <f t="shared" ca="1" si="43"/>
        <v>1.3544000000000002E-4</v>
      </c>
      <c r="AE39" s="41">
        <f t="shared" ca="1" si="44"/>
        <v>0.42497916666666669</v>
      </c>
      <c r="AF39" s="41">
        <f t="shared" ca="1" si="45"/>
        <v>1.3793083333333333E-4</v>
      </c>
      <c r="AG39" s="41">
        <f t="shared" ca="1" si="46"/>
        <v>0</v>
      </c>
    </row>
    <row r="40" spans="1:33">
      <c r="A40" s="4" t="str">
        <f t="shared" si="51"/>
        <v>PG</v>
      </c>
      <c r="B40" s="4" t="s">
        <v>887</v>
      </c>
      <c r="C40" s="4">
        <f t="shared" si="50"/>
        <v>1</v>
      </c>
      <c r="D40" s="41">
        <f t="shared" ca="1" si="18"/>
        <v>0.72497500000000004</v>
      </c>
      <c r="E40" s="41">
        <f t="shared" ca="1" si="19"/>
        <v>9.8685000000000008E-5</v>
      </c>
      <c r="F40" s="41">
        <f t="shared" ca="1" si="20"/>
        <v>0.77552750000000004</v>
      </c>
      <c r="G40" s="41">
        <f t="shared" ca="1" si="21"/>
        <v>1.031725E-4</v>
      </c>
      <c r="H40" s="41">
        <f t="shared" ca="1" si="22"/>
        <v>-3.44E-2</v>
      </c>
      <c r="I40" s="41">
        <f t="shared" ca="1" si="23"/>
        <v>0.72436999999999996</v>
      </c>
      <c r="J40" s="41">
        <f t="shared" ca="1" si="24"/>
        <v>9.8672499999999987E-5</v>
      </c>
      <c r="K40" s="41">
        <f t="shared" ca="1" si="25"/>
        <v>0.39742499999999997</v>
      </c>
      <c r="L40" s="41">
        <f t="shared" ca="1" si="26"/>
        <v>1.1788750000000001E-4</v>
      </c>
      <c r="M40" s="41">
        <f t="shared" ca="1" si="27"/>
        <v>0</v>
      </c>
      <c r="N40" s="41">
        <f t="shared" ca="1" si="28"/>
        <v>0.72497500000000004</v>
      </c>
      <c r="O40" s="41">
        <f t="shared" ca="1" si="29"/>
        <v>9.8685000000000008E-5</v>
      </c>
      <c r="P40" s="41">
        <f t="shared" ca="1" si="30"/>
        <v>0.77552750000000004</v>
      </c>
      <c r="Q40" s="41">
        <f t="shared" ca="1" si="31"/>
        <v>1.031725E-4</v>
      </c>
      <c r="R40" s="41">
        <v>0</v>
      </c>
      <c r="S40" s="41">
        <f t="shared" ca="1" si="32"/>
        <v>0.72468250000000001</v>
      </c>
      <c r="T40" s="41">
        <f t="shared" ca="1" si="33"/>
        <v>1.1313250000000001E-4</v>
      </c>
      <c r="U40" s="41">
        <f t="shared" ca="1" si="34"/>
        <v>0.72468250000000001</v>
      </c>
      <c r="V40" s="41">
        <f t="shared" ca="1" si="35"/>
        <v>1.1313250000000001E-4</v>
      </c>
      <c r="W40" s="41">
        <f t="shared" ca="1" si="36"/>
        <v>-3.2177749999999998E-2</v>
      </c>
      <c r="X40" s="41">
        <f t="shared" ca="1" si="37"/>
        <v>0.74428749999999999</v>
      </c>
      <c r="Y40" s="41">
        <f t="shared" ca="1" si="38"/>
        <v>1.146075E-4</v>
      </c>
      <c r="Z40" s="41">
        <f t="shared" ca="1" si="39"/>
        <v>0.42758499999999999</v>
      </c>
      <c r="AA40" s="41">
        <f t="shared" ca="1" si="40"/>
        <v>1.1461E-4</v>
      </c>
      <c r="AB40" s="41">
        <f t="shared" ca="1" si="41"/>
        <v>0</v>
      </c>
      <c r="AC40" s="41">
        <f t="shared" ca="1" si="42"/>
        <v>0.47962499999999997</v>
      </c>
      <c r="AD40" s="41">
        <f t="shared" ca="1" si="43"/>
        <v>8.8879166666666661E-5</v>
      </c>
      <c r="AE40" s="41">
        <f t="shared" ca="1" si="44"/>
        <v>0.47919583333333332</v>
      </c>
      <c r="AF40" s="41">
        <f t="shared" ca="1" si="45"/>
        <v>9.0635000000000002E-5</v>
      </c>
      <c r="AG40" s="41">
        <f t="shared" ca="1" si="46"/>
        <v>0</v>
      </c>
    </row>
    <row r="41" spans="1:33">
      <c r="A41" s="4" t="str">
        <f t="shared" si="51"/>
        <v>PG</v>
      </c>
      <c r="B41" s="4" t="str">
        <f>B40</f>
        <v>DMO</v>
      </c>
      <c r="C41" s="4">
        <f t="shared" si="50"/>
        <v>2</v>
      </c>
      <c r="D41" s="41">
        <f t="shared" ca="1" si="18"/>
        <v>0.78405000000000002</v>
      </c>
      <c r="E41" s="41">
        <f t="shared" ca="1" si="19"/>
        <v>1.175925E-4</v>
      </c>
      <c r="F41" s="41">
        <f t="shared" ca="1" si="20"/>
        <v>0.94803250000000006</v>
      </c>
      <c r="G41" s="41">
        <f t="shared" ca="1" si="21"/>
        <v>2.2811250000000002E-4</v>
      </c>
      <c r="H41" s="41">
        <f t="shared" ca="1" si="22"/>
        <v>-2.8218750000000001E-2</v>
      </c>
      <c r="I41" s="41">
        <f t="shared" ca="1" si="23"/>
        <v>0.78381249999999991</v>
      </c>
      <c r="J41" s="41">
        <f t="shared" ca="1" si="24"/>
        <v>1.178325E-4</v>
      </c>
      <c r="K41" s="41">
        <f t="shared" ca="1" si="25"/>
        <v>0.63840000000000008</v>
      </c>
      <c r="L41" s="41">
        <f t="shared" ca="1" si="26"/>
        <v>2.7637499999999998E-4</v>
      </c>
      <c r="M41" s="41">
        <f t="shared" ca="1" si="27"/>
        <v>0</v>
      </c>
      <c r="N41" s="41">
        <f t="shared" ca="1" si="28"/>
        <v>0.78405000000000002</v>
      </c>
      <c r="O41" s="41">
        <f t="shared" ca="1" si="29"/>
        <v>1.175925E-4</v>
      </c>
      <c r="P41" s="41">
        <f t="shared" ca="1" si="30"/>
        <v>0.94803250000000006</v>
      </c>
      <c r="Q41" s="41">
        <f t="shared" ca="1" si="31"/>
        <v>2.2811250000000002E-4</v>
      </c>
      <c r="R41" s="41">
        <v>0</v>
      </c>
      <c r="S41" s="41">
        <f t="shared" ca="1" si="32"/>
        <v>0.81337999999999999</v>
      </c>
      <c r="T41" s="41">
        <f t="shared" ca="1" si="33"/>
        <v>1.5601999999999999E-4</v>
      </c>
      <c r="U41" s="41">
        <f t="shared" ca="1" si="34"/>
        <v>0.81337999999999999</v>
      </c>
      <c r="V41" s="41">
        <f t="shared" ca="1" si="35"/>
        <v>1.5601999999999999E-4</v>
      </c>
      <c r="W41" s="41">
        <f t="shared" ca="1" si="36"/>
        <v>-2.8398500000000004E-2</v>
      </c>
      <c r="X41" s="41">
        <f t="shared" ca="1" si="37"/>
        <v>0.85240499999999997</v>
      </c>
      <c r="Y41" s="41">
        <f t="shared" ca="1" si="38"/>
        <v>1.6202000000000002E-4</v>
      </c>
      <c r="Z41" s="41">
        <f t="shared" ca="1" si="39"/>
        <v>0.58395249999999999</v>
      </c>
      <c r="AA41" s="41">
        <f t="shared" ca="1" si="40"/>
        <v>1.6202000000000002E-4</v>
      </c>
      <c r="AB41" s="41">
        <f t="shared" ca="1" si="41"/>
        <v>0</v>
      </c>
      <c r="AC41" s="41">
        <f t="shared" ca="1" si="42"/>
        <v>0.57975416666666668</v>
      </c>
      <c r="AD41" s="41">
        <f t="shared" ca="1" si="43"/>
        <v>1.3932166666666667E-4</v>
      </c>
      <c r="AE41" s="41">
        <f t="shared" ca="1" si="44"/>
        <v>0.58038500000000004</v>
      </c>
      <c r="AF41" s="41">
        <f t="shared" ca="1" si="45"/>
        <v>1.40665E-4</v>
      </c>
      <c r="AG41" s="41">
        <f t="shared" ca="1" si="46"/>
        <v>0</v>
      </c>
    </row>
    <row r="42" spans="1:33">
      <c r="A42" s="4" t="str">
        <f t="shared" si="51"/>
        <v>PG</v>
      </c>
      <c r="B42" s="4" t="str">
        <f t="shared" ref="B42:B55" si="53">B41</f>
        <v>DMO</v>
      </c>
      <c r="C42" s="4">
        <f t="shared" si="50"/>
        <v>3</v>
      </c>
      <c r="D42" s="41">
        <f t="shared" ca="1" si="18"/>
        <v>0.77630750000000004</v>
      </c>
      <c r="E42" s="41">
        <f t="shared" ca="1" si="19"/>
        <v>1.0599249999999999E-4</v>
      </c>
      <c r="F42" s="41">
        <f t="shared" ca="1" si="20"/>
        <v>0.91467749999999992</v>
      </c>
      <c r="G42" s="41">
        <f t="shared" ca="1" si="21"/>
        <v>2.0691749999999999E-4</v>
      </c>
      <c r="H42" s="41">
        <f t="shared" ca="1" si="22"/>
        <v>-3.110125E-2</v>
      </c>
      <c r="I42" s="41">
        <f t="shared" ca="1" si="23"/>
        <v>0.77597499999999997</v>
      </c>
      <c r="J42" s="41">
        <f t="shared" ca="1" si="24"/>
        <v>1.06295E-4</v>
      </c>
      <c r="K42" s="41">
        <f t="shared" ca="1" si="25"/>
        <v>0.58961249999999998</v>
      </c>
      <c r="L42" s="41">
        <f t="shared" ca="1" si="26"/>
        <v>2.5832000000000003E-4</v>
      </c>
      <c r="M42" s="41">
        <f t="shared" ca="1" si="27"/>
        <v>0</v>
      </c>
      <c r="N42" s="41">
        <f t="shared" ca="1" si="28"/>
        <v>0.77630750000000004</v>
      </c>
      <c r="O42" s="41">
        <f t="shared" ca="1" si="29"/>
        <v>1.0599249999999999E-4</v>
      </c>
      <c r="P42" s="41">
        <f t="shared" ca="1" si="30"/>
        <v>0.91467749999999992</v>
      </c>
      <c r="Q42" s="41">
        <f t="shared" ca="1" si="31"/>
        <v>2.0691749999999999E-4</v>
      </c>
      <c r="R42" s="41">
        <v>0</v>
      </c>
      <c r="S42" s="41">
        <f t="shared" ca="1" si="32"/>
        <v>0.80120500000000006</v>
      </c>
      <c r="T42" s="41">
        <f t="shared" ca="1" si="33"/>
        <v>1.2685999999999999E-4</v>
      </c>
      <c r="U42" s="41">
        <f t="shared" ca="1" si="34"/>
        <v>0.80120500000000006</v>
      </c>
      <c r="V42" s="41">
        <f t="shared" ca="1" si="35"/>
        <v>1.2685999999999999E-4</v>
      </c>
      <c r="W42" s="41">
        <f t="shared" ca="1" si="36"/>
        <v>-3.4134749999999998E-2</v>
      </c>
      <c r="X42" s="41">
        <f t="shared" ca="1" si="37"/>
        <v>0.82242749999999998</v>
      </c>
      <c r="Y42" s="41">
        <f t="shared" ca="1" si="38"/>
        <v>1.331975E-4</v>
      </c>
      <c r="Z42" s="41">
        <f t="shared" ca="1" si="39"/>
        <v>0.52198999999999995</v>
      </c>
      <c r="AA42" s="41">
        <f t="shared" ca="1" si="40"/>
        <v>1.331975E-4</v>
      </c>
      <c r="AB42" s="41">
        <f t="shared" ca="1" si="41"/>
        <v>0</v>
      </c>
      <c r="AC42" s="41">
        <f t="shared" ca="1" si="42"/>
        <v>0.56990166666666664</v>
      </c>
      <c r="AD42" s="41">
        <f t="shared" ca="1" si="43"/>
        <v>1.1350499999999999E-4</v>
      </c>
      <c r="AE42" s="41">
        <f t="shared" ca="1" si="44"/>
        <v>0.5682558333333334</v>
      </c>
      <c r="AF42" s="41">
        <f t="shared" ca="1" si="45"/>
        <v>1.1733E-4</v>
      </c>
      <c r="AG42" s="41">
        <f t="shared" ca="1" si="46"/>
        <v>0</v>
      </c>
    </row>
    <row r="43" spans="1:33">
      <c r="A43" s="4" t="str">
        <f t="shared" si="51"/>
        <v>PG</v>
      </c>
      <c r="B43" s="4" t="str">
        <f t="shared" si="53"/>
        <v>DMO</v>
      </c>
      <c r="C43" s="4">
        <f t="shared" si="50"/>
        <v>4</v>
      </c>
      <c r="D43" s="41">
        <f t="shared" ca="1" si="18"/>
        <v>0.79290000000000005</v>
      </c>
      <c r="E43" s="41">
        <f t="shared" ca="1" si="19"/>
        <v>1.0910249999999999E-4</v>
      </c>
      <c r="F43" s="41">
        <f t="shared" ca="1" si="20"/>
        <v>1.011215</v>
      </c>
      <c r="G43" s="41">
        <f t="shared" ca="1" si="21"/>
        <v>2.08125E-4</v>
      </c>
      <c r="H43" s="41">
        <f t="shared" ca="1" si="22"/>
        <v>-2.68095E-2</v>
      </c>
      <c r="I43" s="41">
        <f t="shared" ca="1" si="23"/>
        <v>0.792825</v>
      </c>
      <c r="J43" s="41">
        <f t="shared" ca="1" si="24"/>
        <v>1.094375E-4</v>
      </c>
      <c r="K43" s="41">
        <f t="shared" ca="1" si="25"/>
        <v>0.77175749999999999</v>
      </c>
      <c r="L43" s="41">
        <f t="shared" ca="1" si="26"/>
        <v>2.5988749999999999E-4</v>
      </c>
      <c r="M43" s="41">
        <f t="shared" ca="1" si="27"/>
        <v>0</v>
      </c>
      <c r="N43" s="41">
        <f t="shared" ca="1" si="28"/>
        <v>0.79290000000000005</v>
      </c>
      <c r="O43" s="41">
        <f t="shared" ca="1" si="29"/>
        <v>1.0910249999999999E-4</v>
      </c>
      <c r="P43" s="41">
        <f t="shared" ca="1" si="30"/>
        <v>1.011215</v>
      </c>
      <c r="Q43" s="41">
        <f t="shared" ca="1" si="31"/>
        <v>2.08125E-4</v>
      </c>
      <c r="R43" s="41">
        <v>0</v>
      </c>
      <c r="S43" s="41">
        <f t="shared" ca="1" si="32"/>
        <v>0.82844249999999997</v>
      </c>
      <c r="T43" s="41">
        <f t="shared" ca="1" si="33"/>
        <v>1.4245999999999999E-4</v>
      </c>
      <c r="U43" s="41">
        <f t="shared" ca="1" si="34"/>
        <v>0.82844249999999997</v>
      </c>
      <c r="V43" s="41">
        <f t="shared" ca="1" si="35"/>
        <v>1.4245999999999999E-4</v>
      </c>
      <c r="W43" s="41">
        <f t="shared" ca="1" si="36"/>
        <v>-2.7498999999999999E-2</v>
      </c>
      <c r="X43" s="41">
        <f t="shared" ca="1" si="37"/>
        <v>0.86876249999999999</v>
      </c>
      <c r="Y43" s="41">
        <f t="shared" ca="1" si="38"/>
        <v>1.4817500000000001E-4</v>
      </c>
      <c r="Z43" s="41">
        <f t="shared" ca="1" si="39"/>
        <v>0.61957499999999999</v>
      </c>
      <c r="AA43" s="41">
        <f t="shared" ca="1" si="40"/>
        <v>1.4817500000000001E-4</v>
      </c>
      <c r="AB43" s="41">
        <f t="shared" ca="1" si="41"/>
        <v>0</v>
      </c>
      <c r="AC43" s="41">
        <f t="shared" ca="1" si="42"/>
        <v>0.60834666666666659</v>
      </c>
      <c r="AD43" s="41">
        <f t="shared" ca="1" si="43"/>
        <v>1.2980333333333335E-4</v>
      </c>
      <c r="AE43" s="41">
        <f t="shared" ca="1" si="44"/>
        <v>0.60788833333333336</v>
      </c>
      <c r="AF43" s="41">
        <f t="shared" ca="1" si="45"/>
        <v>1.3355499999999999E-4</v>
      </c>
      <c r="AG43" s="41">
        <f t="shared" ca="1" si="46"/>
        <v>0</v>
      </c>
    </row>
    <row r="44" spans="1:33">
      <c r="A44" s="4" t="str">
        <f t="shared" si="51"/>
        <v>PG</v>
      </c>
      <c r="B44" s="4" t="str">
        <f t="shared" si="53"/>
        <v>DMO</v>
      </c>
      <c r="C44" s="4">
        <f t="shared" si="50"/>
        <v>5</v>
      </c>
      <c r="D44" s="41">
        <f t="shared" ca="1" si="18"/>
        <v>0.80589749999999993</v>
      </c>
      <c r="E44" s="41">
        <f t="shared" ca="1" si="19"/>
        <v>1.0970000000000001E-4</v>
      </c>
      <c r="F44" s="41">
        <f t="shared" ca="1" si="20"/>
        <v>0.9675149999999999</v>
      </c>
      <c r="G44" s="41">
        <f t="shared" ca="1" si="21"/>
        <v>2.1112999999999999E-4</v>
      </c>
      <c r="H44" s="41">
        <f t="shared" ca="1" si="22"/>
        <v>-3.6662750000000001E-2</v>
      </c>
      <c r="I44" s="41">
        <f t="shared" ca="1" si="23"/>
        <v>0.80537250000000005</v>
      </c>
      <c r="J44" s="41">
        <f t="shared" ca="1" si="24"/>
        <v>1.0994749999999999E-4</v>
      </c>
      <c r="K44" s="41">
        <f t="shared" ca="1" si="25"/>
        <v>0.56372750000000005</v>
      </c>
      <c r="L44" s="41">
        <f t="shared" ca="1" si="26"/>
        <v>2.210825E-4</v>
      </c>
      <c r="M44" s="41">
        <f t="shared" ca="1" si="27"/>
        <v>0</v>
      </c>
      <c r="N44" s="41">
        <f t="shared" ca="1" si="28"/>
        <v>0.80589749999999993</v>
      </c>
      <c r="O44" s="41">
        <f t="shared" ca="1" si="29"/>
        <v>1.0970000000000001E-4</v>
      </c>
      <c r="P44" s="41">
        <f t="shared" ca="1" si="30"/>
        <v>0.9675149999999999</v>
      </c>
      <c r="Q44" s="41">
        <f t="shared" ca="1" si="31"/>
        <v>2.1112999999999999E-4</v>
      </c>
      <c r="R44" s="41">
        <v>0</v>
      </c>
      <c r="S44" s="41">
        <f t="shared" ca="1" si="32"/>
        <v>0.82272750000000006</v>
      </c>
      <c r="T44" s="41">
        <f t="shared" ca="1" si="33"/>
        <v>1.3398000000000001E-4</v>
      </c>
      <c r="U44" s="41">
        <f t="shared" ca="1" si="34"/>
        <v>0.82272750000000006</v>
      </c>
      <c r="V44" s="41">
        <f t="shared" ca="1" si="35"/>
        <v>1.3398000000000001E-4</v>
      </c>
      <c r="W44" s="41">
        <f t="shared" ca="1" si="36"/>
        <v>-3.7508E-2</v>
      </c>
      <c r="X44" s="41">
        <f t="shared" ca="1" si="37"/>
        <v>0.85231250000000003</v>
      </c>
      <c r="Y44" s="41">
        <f t="shared" ca="1" si="38"/>
        <v>1.430825E-4</v>
      </c>
      <c r="Z44" s="41">
        <f t="shared" ca="1" si="39"/>
        <v>0.49141499999999999</v>
      </c>
      <c r="AA44" s="41">
        <f t="shared" ca="1" si="40"/>
        <v>1.430825E-4</v>
      </c>
      <c r="AB44" s="41">
        <f t="shared" ca="1" si="41"/>
        <v>0</v>
      </c>
      <c r="AC44" s="41">
        <f t="shared" ca="1" si="42"/>
        <v>0.5808658333333333</v>
      </c>
      <c r="AD44" s="41">
        <f t="shared" ca="1" si="43"/>
        <v>1.1881833333333332E-4</v>
      </c>
      <c r="AE44" s="41">
        <f t="shared" ca="1" si="44"/>
        <v>0.57943333333333336</v>
      </c>
      <c r="AF44" s="41">
        <f t="shared" ca="1" si="45"/>
        <v>1.2480916666666666E-4</v>
      </c>
      <c r="AG44" s="41">
        <f t="shared" ca="1" si="46"/>
        <v>0</v>
      </c>
    </row>
    <row r="45" spans="1:33">
      <c r="A45" s="4" t="str">
        <f t="shared" si="51"/>
        <v>PG</v>
      </c>
      <c r="B45" s="4" t="str">
        <f t="shared" si="53"/>
        <v>DMO</v>
      </c>
      <c r="C45" s="4">
        <f t="shared" si="50"/>
        <v>6</v>
      </c>
      <c r="D45" s="41">
        <f t="shared" ca="1" si="18"/>
        <v>0</v>
      </c>
      <c r="E45" s="41">
        <f t="shared" ca="1" si="19"/>
        <v>0</v>
      </c>
      <c r="F45" s="41">
        <f t="shared" ca="1" si="20"/>
        <v>0</v>
      </c>
      <c r="G45" s="41">
        <f t="shared" ca="1" si="21"/>
        <v>0</v>
      </c>
      <c r="H45" s="41">
        <f t="shared" ca="1" si="22"/>
        <v>0</v>
      </c>
      <c r="I45" s="41">
        <f t="shared" ca="1" si="23"/>
        <v>0</v>
      </c>
      <c r="J45" s="41">
        <f t="shared" ca="1" si="24"/>
        <v>0</v>
      </c>
      <c r="K45" s="41">
        <f t="shared" ca="1" si="25"/>
        <v>0</v>
      </c>
      <c r="L45" s="41">
        <f t="shared" ca="1" si="26"/>
        <v>0</v>
      </c>
      <c r="M45" s="41">
        <f t="shared" ca="1" si="27"/>
        <v>0</v>
      </c>
      <c r="N45" s="41">
        <f t="shared" ca="1" si="28"/>
        <v>0</v>
      </c>
      <c r="O45" s="41">
        <f t="shared" ca="1" si="29"/>
        <v>0</v>
      </c>
      <c r="P45" s="41">
        <f t="shared" ca="1" si="30"/>
        <v>0</v>
      </c>
      <c r="Q45" s="41">
        <f t="shared" ca="1" si="31"/>
        <v>0</v>
      </c>
      <c r="R45" s="41">
        <v>0</v>
      </c>
      <c r="S45" s="41">
        <f t="shared" ca="1" si="32"/>
        <v>0</v>
      </c>
      <c r="T45" s="41">
        <f t="shared" ca="1" si="33"/>
        <v>0</v>
      </c>
      <c r="U45" s="41">
        <f t="shared" ca="1" si="34"/>
        <v>0</v>
      </c>
      <c r="V45" s="41">
        <f t="shared" ca="1" si="35"/>
        <v>0</v>
      </c>
      <c r="W45" s="41">
        <f t="shared" ca="1" si="36"/>
        <v>0</v>
      </c>
      <c r="X45" s="41">
        <f t="shared" ca="1" si="37"/>
        <v>0</v>
      </c>
      <c r="Y45" s="41">
        <f t="shared" ca="1" si="38"/>
        <v>0</v>
      </c>
      <c r="Z45" s="41">
        <f t="shared" ca="1" si="39"/>
        <v>0</v>
      </c>
      <c r="AA45" s="41">
        <f t="shared" ca="1" si="40"/>
        <v>0</v>
      </c>
      <c r="AB45" s="41">
        <f t="shared" ca="1" si="41"/>
        <v>0</v>
      </c>
      <c r="AC45" s="41">
        <f t="shared" ca="1" si="42"/>
        <v>0.65839166666666671</v>
      </c>
      <c r="AD45" s="41">
        <f t="shared" ca="1" si="43"/>
        <v>1.1321416666666668E-4</v>
      </c>
      <c r="AE45" s="41">
        <f t="shared" ca="1" si="44"/>
        <v>0.66254833333333329</v>
      </c>
      <c r="AF45" s="41">
        <f t="shared" ca="1" si="45"/>
        <v>1.6411833333333334E-4</v>
      </c>
      <c r="AG45" s="41">
        <f t="shared" ca="1" si="46"/>
        <v>0</v>
      </c>
    </row>
    <row r="46" spans="1:33">
      <c r="A46" s="4" t="str">
        <f t="shared" si="51"/>
        <v>PG</v>
      </c>
      <c r="B46" s="4" t="str">
        <f t="shared" si="53"/>
        <v>DMO</v>
      </c>
      <c r="C46" s="4">
        <f t="shared" si="50"/>
        <v>7</v>
      </c>
      <c r="D46" s="41">
        <f t="shared" ca="1" si="18"/>
        <v>0</v>
      </c>
      <c r="E46" s="41">
        <f t="shared" ca="1" si="19"/>
        <v>0</v>
      </c>
      <c r="F46" s="41">
        <f t="shared" ca="1" si="20"/>
        <v>0</v>
      </c>
      <c r="G46" s="41">
        <f t="shared" ca="1" si="21"/>
        <v>0</v>
      </c>
      <c r="H46" s="41">
        <f t="shared" ca="1" si="22"/>
        <v>0</v>
      </c>
      <c r="I46" s="41">
        <f t="shared" ca="1" si="23"/>
        <v>0</v>
      </c>
      <c r="J46" s="41">
        <f t="shared" ca="1" si="24"/>
        <v>0</v>
      </c>
      <c r="K46" s="41">
        <f t="shared" ca="1" si="25"/>
        <v>0</v>
      </c>
      <c r="L46" s="41">
        <f t="shared" ca="1" si="26"/>
        <v>0</v>
      </c>
      <c r="M46" s="41">
        <f t="shared" ca="1" si="27"/>
        <v>0</v>
      </c>
      <c r="N46" s="41">
        <f t="shared" ca="1" si="28"/>
        <v>0</v>
      </c>
      <c r="O46" s="41">
        <f t="shared" ca="1" si="29"/>
        <v>0</v>
      </c>
      <c r="P46" s="41">
        <f t="shared" ca="1" si="30"/>
        <v>0</v>
      </c>
      <c r="Q46" s="41">
        <f t="shared" ca="1" si="31"/>
        <v>0</v>
      </c>
      <c r="R46" s="41">
        <v>0</v>
      </c>
      <c r="S46" s="41">
        <f t="shared" ca="1" si="32"/>
        <v>0</v>
      </c>
      <c r="T46" s="41">
        <f t="shared" ca="1" si="33"/>
        <v>0</v>
      </c>
      <c r="U46" s="41">
        <f t="shared" ca="1" si="34"/>
        <v>0</v>
      </c>
      <c r="V46" s="41">
        <f t="shared" ca="1" si="35"/>
        <v>0</v>
      </c>
      <c r="W46" s="41">
        <f t="shared" ca="1" si="36"/>
        <v>0</v>
      </c>
      <c r="X46" s="41">
        <f t="shared" ca="1" si="37"/>
        <v>0</v>
      </c>
      <c r="Y46" s="41">
        <f t="shared" ca="1" si="38"/>
        <v>0</v>
      </c>
      <c r="Z46" s="41">
        <f t="shared" ca="1" si="39"/>
        <v>0</v>
      </c>
      <c r="AA46" s="41">
        <f t="shared" ca="1" si="40"/>
        <v>0</v>
      </c>
      <c r="AB46" s="41">
        <f t="shared" ca="1" si="41"/>
        <v>0</v>
      </c>
      <c r="AC46" s="41">
        <f t="shared" ca="1" si="42"/>
        <v>0.68213000000000001</v>
      </c>
      <c r="AD46" s="41">
        <f t="shared" ca="1" si="43"/>
        <v>1.1950916666666667E-4</v>
      </c>
      <c r="AE46" s="41">
        <f t="shared" ca="1" si="44"/>
        <v>0.69078000000000006</v>
      </c>
      <c r="AF46" s="41">
        <f t="shared" ca="1" si="45"/>
        <v>1.0228333333333333E-4</v>
      </c>
      <c r="AG46" s="41">
        <f t="shared" ca="1" si="46"/>
        <v>0</v>
      </c>
    </row>
    <row r="47" spans="1:33">
      <c r="A47" s="4" t="str">
        <f t="shared" si="51"/>
        <v>PG</v>
      </c>
      <c r="B47" s="4" t="str">
        <f t="shared" si="53"/>
        <v>DMO</v>
      </c>
      <c r="C47" s="4">
        <f t="shared" si="50"/>
        <v>8</v>
      </c>
      <c r="D47" s="41">
        <f t="shared" ca="1" si="18"/>
        <v>0</v>
      </c>
      <c r="E47" s="41">
        <f t="shared" ca="1" si="19"/>
        <v>0</v>
      </c>
      <c r="F47" s="41">
        <f t="shared" ca="1" si="20"/>
        <v>0</v>
      </c>
      <c r="G47" s="41">
        <f t="shared" ca="1" si="21"/>
        <v>0</v>
      </c>
      <c r="H47" s="41">
        <f t="shared" ca="1" si="22"/>
        <v>0</v>
      </c>
      <c r="I47" s="41">
        <f t="shared" ca="1" si="23"/>
        <v>0</v>
      </c>
      <c r="J47" s="41">
        <f t="shared" ca="1" si="24"/>
        <v>0</v>
      </c>
      <c r="K47" s="41">
        <f t="shared" ca="1" si="25"/>
        <v>0</v>
      </c>
      <c r="L47" s="41">
        <f t="shared" ca="1" si="26"/>
        <v>0</v>
      </c>
      <c r="M47" s="41">
        <f t="shared" ca="1" si="27"/>
        <v>0</v>
      </c>
      <c r="N47" s="41">
        <f t="shared" ca="1" si="28"/>
        <v>0</v>
      </c>
      <c r="O47" s="41">
        <f t="shared" ca="1" si="29"/>
        <v>0</v>
      </c>
      <c r="P47" s="41">
        <f t="shared" ca="1" si="30"/>
        <v>0</v>
      </c>
      <c r="Q47" s="41">
        <f t="shared" ca="1" si="31"/>
        <v>0</v>
      </c>
      <c r="R47" s="41">
        <v>0</v>
      </c>
      <c r="S47" s="41">
        <f t="shared" ca="1" si="32"/>
        <v>0</v>
      </c>
      <c r="T47" s="41">
        <f t="shared" ca="1" si="33"/>
        <v>0</v>
      </c>
      <c r="U47" s="41">
        <f t="shared" ca="1" si="34"/>
        <v>0</v>
      </c>
      <c r="V47" s="41">
        <f t="shared" ca="1" si="35"/>
        <v>0</v>
      </c>
      <c r="W47" s="41">
        <f t="shared" ca="1" si="36"/>
        <v>0</v>
      </c>
      <c r="X47" s="41">
        <f t="shared" ca="1" si="37"/>
        <v>0</v>
      </c>
      <c r="Y47" s="41">
        <f t="shared" ca="1" si="38"/>
        <v>0</v>
      </c>
      <c r="Z47" s="41">
        <f t="shared" ca="1" si="39"/>
        <v>0</v>
      </c>
      <c r="AA47" s="41">
        <f t="shared" ca="1" si="40"/>
        <v>0</v>
      </c>
      <c r="AB47" s="41">
        <f t="shared" ca="1" si="41"/>
        <v>0</v>
      </c>
      <c r="AC47" s="41">
        <f t="shared" ca="1" si="42"/>
        <v>0.69885416666666667</v>
      </c>
      <c r="AD47" s="41">
        <f t="shared" ca="1" si="43"/>
        <v>1.4401833333333334E-4</v>
      </c>
      <c r="AE47" s="41">
        <f t="shared" ca="1" si="44"/>
        <v>0.70207166666666665</v>
      </c>
      <c r="AF47" s="41">
        <f t="shared" ca="1" si="45"/>
        <v>1.4679E-4</v>
      </c>
      <c r="AG47" s="41">
        <f t="shared" ca="1" si="46"/>
        <v>0</v>
      </c>
    </row>
    <row r="48" spans="1:33">
      <c r="A48" s="4" t="str">
        <f t="shared" si="51"/>
        <v>PG</v>
      </c>
      <c r="B48" s="4" t="str">
        <f t="shared" si="53"/>
        <v>DMO</v>
      </c>
      <c r="C48" s="4">
        <f t="shared" si="50"/>
        <v>9</v>
      </c>
      <c r="D48" s="41">
        <f t="shared" ca="1" si="18"/>
        <v>0</v>
      </c>
      <c r="E48" s="41">
        <f t="shared" ca="1" si="19"/>
        <v>0</v>
      </c>
      <c r="F48" s="41">
        <f t="shared" ca="1" si="20"/>
        <v>0</v>
      </c>
      <c r="G48" s="41">
        <f t="shared" ca="1" si="21"/>
        <v>0</v>
      </c>
      <c r="H48" s="41">
        <f t="shared" ca="1" si="22"/>
        <v>0</v>
      </c>
      <c r="I48" s="41">
        <f t="shared" ca="1" si="23"/>
        <v>0</v>
      </c>
      <c r="J48" s="41">
        <f t="shared" ca="1" si="24"/>
        <v>0</v>
      </c>
      <c r="K48" s="41">
        <f t="shared" ca="1" si="25"/>
        <v>0</v>
      </c>
      <c r="L48" s="41">
        <f t="shared" ca="1" si="26"/>
        <v>0</v>
      </c>
      <c r="M48" s="41">
        <f t="shared" ca="1" si="27"/>
        <v>0</v>
      </c>
      <c r="N48" s="41">
        <f t="shared" ca="1" si="28"/>
        <v>0</v>
      </c>
      <c r="O48" s="41">
        <f t="shared" ca="1" si="29"/>
        <v>0</v>
      </c>
      <c r="P48" s="41">
        <f t="shared" ca="1" si="30"/>
        <v>0</v>
      </c>
      <c r="Q48" s="41">
        <f t="shared" ca="1" si="31"/>
        <v>0</v>
      </c>
      <c r="R48" s="41">
        <v>0</v>
      </c>
      <c r="S48" s="41">
        <f t="shared" ca="1" si="32"/>
        <v>0</v>
      </c>
      <c r="T48" s="41">
        <f t="shared" ca="1" si="33"/>
        <v>0</v>
      </c>
      <c r="U48" s="41">
        <f t="shared" ca="1" si="34"/>
        <v>0</v>
      </c>
      <c r="V48" s="41">
        <f t="shared" ca="1" si="35"/>
        <v>0</v>
      </c>
      <c r="W48" s="41">
        <f t="shared" ca="1" si="36"/>
        <v>0</v>
      </c>
      <c r="X48" s="41">
        <f t="shared" ca="1" si="37"/>
        <v>0</v>
      </c>
      <c r="Y48" s="41">
        <f t="shared" ca="1" si="38"/>
        <v>0</v>
      </c>
      <c r="Z48" s="41">
        <f t="shared" ca="1" si="39"/>
        <v>0</v>
      </c>
      <c r="AA48" s="41">
        <f t="shared" ca="1" si="40"/>
        <v>0</v>
      </c>
      <c r="AB48" s="41">
        <f t="shared" ca="1" si="41"/>
        <v>0</v>
      </c>
      <c r="AC48" s="41">
        <f t="shared" ca="1" si="42"/>
        <v>0.71474916666666666</v>
      </c>
      <c r="AD48" s="41">
        <f t="shared" ca="1" si="43"/>
        <v>1.4287499999999999E-4</v>
      </c>
      <c r="AE48" s="41">
        <f t="shared" ca="1" si="44"/>
        <v>0.71980916666666661</v>
      </c>
      <c r="AF48" s="41">
        <f t="shared" ca="1" si="45"/>
        <v>1.414725E-4</v>
      </c>
      <c r="AG48" s="41">
        <f t="shared" ca="1" si="46"/>
        <v>0</v>
      </c>
    </row>
    <row r="49" spans="1:33">
      <c r="A49" s="4" t="str">
        <f t="shared" si="51"/>
        <v>PG</v>
      </c>
      <c r="B49" s="4" t="str">
        <f t="shared" si="53"/>
        <v>DMO</v>
      </c>
      <c r="C49" s="4">
        <f t="shared" si="50"/>
        <v>10</v>
      </c>
      <c r="D49" s="41">
        <f t="shared" ca="1" si="18"/>
        <v>0</v>
      </c>
      <c r="E49" s="41">
        <f t="shared" ca="1" si="19"/>
        <v>0</v>
      </c>
      <c r="F49" s="41">
        <f t="shared" ca="1" si="20"/>
        <v>0</v>
      </c>
      <c r="G49" s="41">
        <f t="shared" ca="1" si="21"/>
        <v>0</v>
      </c>
      <c r="H49" s="41">
        <f t="shared" ca="1" si="22"/>
        <v>0</v>
      </c>
      <c r="I49" s="41">
        <f t="shared" ca="1" si="23"/>
        <v>0</v>
      </c>
      <c r="J49" s="41">
        <f t="shared" ca="1" si="24"/>
        <v>0</v>
      </c>
      <c r="K49" s="41">
        <f t="shared" ca="1" si="25"/>
        <v>0</v>
      </c>
      <c r="L49" s="41">
        <f t="shared" ca="1" si="26"/>
        <v>0</v>
      </c>
      <c r="M49" s="41">
        <f t="shared" ca="1" si="27"/>
        <v>0</v>
      </c>
      <c r="N49" s="41">
        <f t="shared" ca="1" si="28"/>
        <v>0</v>
      </c>
      <c r="O49" s="41">
        <f t="shared" ca="1" si="29"/>
        <v>0</v>
      </c>
      <c r="P49" s="41">
        <f t="shared" ca="1" si="30"/>
        <v>0</v>
      </c>
      <c r="Q49" s="41">
        <f t="shared" ca="1" si="31"/>
        <v>0</v>
      </c>
      <c r="R49" s="41">
        <v>0</v>
      </c>
      <c r="S49" s="41">
        <f t="shared" ca="1" si="32"/>
        <v>0</v>
      </c>
      <c r="T49" s="41">
        <f t="shared" ca="1" si="33"/>
        <v>0</v>
      </c>
      <c r="U49" s="41">
        <f t="shared" ca="1" si="34"/>
        <v>0</v>
      </c>
      <c r="V49" s="41">
        <f t="shared" ca="1" si="35"/>
        <v>0</v>
      </c>
      <c r="W49" s="41">
        <f t="shared" ca="1" si="36"/>
        <v>0</v>
      </c>
      <c r="X49" s="41">
        <f t="shared" ca="1" si="37"/>
        <v>0</v>
      </c>
      <c r="Y49" s="41">
        <f t="shared" ca="1" si="38"/>
        <v>0</v>
      </c>
      <c r="Z49" s="41">
        <f t="shared" ca="1" si="39"/>
        <v>0</v>
      </c>
      <c r="AA49" s="41">
        <f t="shared" ca="1" si="40"/>
        <v>0</v>
      </c>
      <c r="AB49" s="41">
        <f t="shared" ca="1" si="41"/>
        <v>0</v>
      </c>
      <c r="AC49" s="41">
        <f t="shared" ca="1" si="42"/>
        <v>0.71883833333333336</v>
      </c>
      <c r="AD49" s="41">
        <f t="shared" ca="1" si="43"/>
        <v>1.5311250000000002E-4</v>
      </c>
      <c r="AE49" s="41">
        <f t="shared" ca="1" si="44"/>
        <v>0.72522166666666665</v>
      </c>
      <c r="AF49" s="41">
        <f t="shared" ca="1" si="45"/>
        <v>1.5502333333333333E-4</v>
      </c>
      <c r="AG49" s="41">
        <f t="shared" ca="1" si="46"/>
        <v>0</v>
      </c>
    </row>
    <row r="50" spans="1:33">
      <c r="A50" s="4" t="str">
        <f t="shared" si="51"/>
        <v>PG</v>
      </c>
      <c r="B50" s="4" t="str">
        <f t="shared" si="53"/>
        <v>DMO</v>
      </c>
      <c r="C50" s="4">
        <f t="shared" si="50"/>
        <v>11</v>
      </c>
      <c r="D50" s="41">
        <f t="shared" ca="1" si="18"/>
        <v>0.82103499999999996</v>
      </c>
      <c r="E50" s="41">
        <f t="shared" ca="1" si="19"/>
        <v>1.1729500000000001E-4</v>
      </c>
      <c r="F50" s="41">
        <f t="shared" ca="1" si="20"/>
        <v>1.0468525</v>
      </c>
      <c r="G50" s="41">
        <f t="shared" ca="1" si="21"/>
        <v>2.2783999999999999E-4</v>
      </c>
      <c r="H50" s="41">
        <f t="shared" ca="1" si="22"/>
        <v>-2.8747750000000002E-2</v>
      </c>
      <c r="I50" s="41">
        <f t="shared" ca="1" si="23"/>
        <v>0.82050749999999995</v>
      </c>
      <c r="J50" s="41">
        <f t="shared" ca="1" si="24"/>
        <v>1.1750250000000001E-4</v>
      </c>
      <c r="K50" s="41">
        <f t="shared" ca="1" si="25"/>
        <v>0.76432500000000003</v>
      </c>
      <c r="L50" s="41">
        <f t="shared" ca="1" si="26"/>
        <v>2.7608999999999999E-4</v>
      </c>
      <c r="M50" s="41">
        <f t="shared" ca="1" si="27"/>
        <v>0</v>
      </c>
      <c r="N50" s="41">
        <f t="shared" ca="1" si="28"/>
        <v>0.82103499999999996</v>
      </c>
      <c r="O50" s="41">
        <f t="shared" ca="1" si="29"/>
        <v>1.1729500000000001E-4</v>
      </c>
      <c r="P50" s="41">
        <f t="shared" ca="1" si="30"/>
        <v>1.0468525</v>
      </c>
      <c r="Q50" s="41">
        <f t="shared" ca="1" si="31"/>
        <v>2.2783999999999999E-4</v>
      </c>
      <c r="R50" s="41">
        <v>0</v>
      </c>
      <c r="S50" s="41">
        <f t="shared" ca="1" si="32"/>
        <v>0.87119500000000005</v>
      </c>
      <c r="T50" s="41">
        <f t="shared" ca="1" si="33"/>
        <v>1.6203999999999999E-4</v>
      </c>
      <c r="U50" s="41">
        <f t="shared" ca="1" si="34"/>
        <v>0.87119500000000005</v>
      </c>
      <c r="V50" s="41">
        <f t="shared" ca="1" si="35"/>
        <v>1.6203999999999999E-4</v>
      </c>
      <c r="W50" s="41">
        <f t="shared" ca="1" si="36"/>
        <v>-2.8202999999999999E-2</v>
      </c>
      <c r="X50" s="41">
        <f t="shared" ca="1" si="37"/>
        <v>0.92793999999999999</v>
      </c>
      <c r="Y50" s="41">
        <f t="shared" ca="1" si="38"/>
        <v>1.6747250000000001E-4</v>
      </c>
      <c r="Z50" s="41">
        <f t="shared" ca="1" si="39"/>
        <v>0.66293999999999997</v>
      </c>
      <c r="AA50" s="41">
        <f t="shared" ca="1" si="40"/>
        <v>1.6747250000000001E-4</v>
      </c>
      <c r="AB50" s="41">
        <f t="shared" ca="1" si="41"/>
        <v>0</v>
      </c>
      <c r="AC50" s="41">
        <f t="shared" ca="1" si="42"/>
        <v>0.64151166666666659</v>
      </c>
      <c r="AD50" s="41">
        <f t="shared" ca="1" si="43"/>
        <v>1.4771916666666667E-4</v>
      </c>
      <c r="AE50" s="41">
        <f t="shared" ca="1" si="44"/>
        <v>0.64453916666666666</v>
      </c>
      <c r="AF50" s="41">
        <f t="shared" ca="1" si="45"/>
        <v>1.4970333333333332E-4</v>
      </c>
      <c r="AG50" s="41">
        <f t="shared" ca="1" si="46"/>
        <v>0</v>
      </c>
    </row>
    <row r="51" spans="1:33">
      <c r="A51" s="4" t="str">
        <f t="shared" si="51"/>
        <v>PG</v>
      </c>
      <c r="B51" s="4" t="str">
        <f t="shared" si="53"/>
        <v>DMO</v>
      </c>
      <c r="C51" s="4">
        <f t="shared" si="50"/>
        <v>12</v>
      </c>
      <c r="D51" s="41">
        <f t="shared" ca="1" si="18"/>
        <v>0.79759749999999996</v>
      </c>
      <c r="E51" s="41">
        <f t="shared" ca="1" si="19"/>
        <v>1.1584250000000001E-4</v>
      </c>
      <c r="F51" s="41">
        <f t="shared" ca="1" si="20"/>
        <v>1.0028075000000001</v>
      </c>
      <c r="G51" s="41">
        <f t="shared" ca="1" si="21"/>
        <v>2.2319249999999999E-4</v>
      </c>
      <c r="H51" s="41">
        <f t="shared" ca="1" si="22"/>
        <v>-2.7097000000000003E-2</v>
      </c>
      <c r="I51" s="41">
        <f t="shared" ca="1" si="23"/>
        <v>0.79721999999999993</v>
      </c>
      <c r="J51" s="41">
        <f t="shared" ca="1" si="24"/>
        <v>1.1606999999999999E-4</v>
      </c>
      <c r="K51" s="41">
        <f t="shared" ca="1" si="25"/>
        <v>0.7429675</v>
      </c>
      <c r="L51" s="41">
        <f t="shared" ca="1" si="26"/>
        <v>2.75615E-4</v>
      </c>
      <c r="M51" s="41">
        <f t="shared" ca="1" si="27"/>
        <v>0</v>
      </c>
      <c r="N51" s="41">
        <f t="shared" ca="1" si="28"/>
        <v>0.79759749999999996</v>
      </c>
      <c r="O51" s="41">
        <f t="shared" ca="1" si="29"/>
        <v>1.1584250000000001E-4</v>
      </c>
      <c r="P51" s="41">
        <f t="shared" ca="1" si="30"/>
        <v>1.0028075000000001</v>
      </c>
      <c r="Q51" s="41">
        <f t="shared" ca="1" si="31"/>
        <v>2.2319249999999999E-4</v>
      </c>
      <c r="R51" s="41">
        <v>0</v>
      </c>
      <c r="S51" s="41">
        <f t="shared" ca="1" si="32"/>
        <v>0.83457750000000008</v>
      </c>
      <c r="T51" s="41">
        <f t="shared" ca="1" si="33"/>
        <v>1.6539499999999998E-4</v>
      </c>
      <c r="U51" s="41">
        <f t="shared" ca="1" si="34"/>
        <v>0.83457750000000008</v>
      </c>
      <c r="V51" s="41">
        <f t="shared" ca="1" si="35"/>
        <v>1.6539499999999998E-4</v>
      </c>
      <c r="W51" s="41">
        <f t="shared" ca="1" si="36"/>
        <v>-2.4700000000000003E-2</v>
      </c>
      <c r="X51" s="41">
        <f t="shared" ca="1" si="37"/>
        <v>0.88870000000000005</v>
      </c>
      <c r="Y51" s="41">
        <f t="shared" ca="1" si="38"/>
        <v>1.691625E-4</v>
      </c>
      <c r="Z51" s="41">
        <f t="shared" ca="1" si="39"/>
        <v>0.64492249999999995</v>
      </c>
      <c r="AA51" s="41">
        <f t="shared" ca="1" si="40"/>
        <v>1.691625E-4</v>
      </c>
      <c r="AB51" s="41">
        <f t="shared" ca="1" si="41"/>
        <v>0</v>
      </c>
      <c r="AC51" s="41">
        <f t="shared" ca="1" si="42"/>
        <v>0.61371249999999999</v>
      </c>
      <c r="AD51" s="41">
        <f t="shared" ca="1" si="43"/>
        <v>1.4890083333333334E-4</v>
      </c>
      <c r="AE51" s="41">
        <f t="shared" ca="1" si="44"/>
        <v>0.61612916666666673</v>
      </c>
      <c r="AF51" s="41">
        <f t="shared" ca="1" si="45"/>
        <v>1.5122833333333334E-4</v>
      </c>
      <c r="AG51" s="41">
        <f t="shared" ca="1" si="46"/>
        <v>0</v>
      </c>
    </row>
    <row r="52" spans="1:33">
      <c r="A52" s="4" t="str">
        <f t="shared" si="51"/>
        <v>PG</v>
      </c>
      <c r="B52" s="4" t="str">
        <f t="shared" si="53"/>
        <v>DMO</v>
      </c>
      <c r="C52" s="4">
        <f t="shared" si="50"/>
        <v>13</v>
      </c>
      <c r="D52" s="41">
        <f t="shared" ca="1" si="18"/>
        <v>0.86207499999999992</v>
      </c>
      <c r="E52" s="41">
        <f t="shared" ca="1" si="19"/>
        <v>1.2266000000000002E-4</v>
      </c>
      <c r="F52" s="41">
        <f t="shared" ca="1" si="20"/>
        <v>1.1392599999999999</v>
      </c>
      <c r="G52" s="41">
        <f t="shared" ca="1" si="21"/>
        <v>2.3893000000000002E-4</v>
      </c>
      <c r="H52" s="41">
        <f t="shared" ca="1" si="22"/>
        <v>-2.4258425E-2</v>
      </c>
      <c r="I52" s="41">
        <f t="shared" ca="1" si="23"/>
        <v>0.86180250000000003</v>
      </c>
      <c r="J52" s="41">
        <f t="shared" ca="1" si="24"/>
        <v>1.2289749999999999E-4</v>
      </c>
      <c r="K52" s="41">
        <f t="shared" ca="1" si="25"/>
        <v>0.91068250000000006</v>
      </c>
      <c r="L52" s="41">
        <f t="shared" ca="1" si="26"/>
        <v>3.0383500000000002E-4</v>
      </c>
      <c r="M52" s="41">
        <f t="shared" ca="1" si="27"/>
        <v>0</v>
      </c>
      <c r="N52" s="41">
        <f t="shared" ca="1" si="28"/>
        <v>0.86207499999999992</v>
      </c>
      <c r="O52" s="41">
        <f t="shared" ca="1" si="29"/>
        <v>1.2266000000000002E-4</v>
      </c>
      <c r="P52" s="41">
        <f t="shared" ca="1" si="30"/>
        <v>1.1392599999999999</v>
      </c>
      <c r="Q52" s="41">
        <f t="shared" ca="1" si="31"/>
        <v>2.3893000000000002E-4</v>
      </c>
      <c r="R52" s="41">
        <v>0</v>
      </c>
      <c r="S52" s="41">
        <f t="shared" ca="1" si="32"/>
        <v>0.9443474999999999</v>
      </c>
      <c r="T52" s="41">
        <f t="shared" ca="1" si="33"/>
        <v>1.7302749999999998E-4</v>
      </c>
      <c r="U52" s="41">
        <f t="shared" ca="1" si="34"/>
        <v>0.9443474999999999</v>
      </c>
      <c r="V52" s="41">
        <f t="shared" ca="1" si="35"/>
        <v>1.7302749999999998E-4</v>
      </c>
      <c r="W52" s="41">
        <f t="shared" ca="1" si="36"/>
        <v>-2.8881E-2</v>
      </c>
      <c r="X52" s="41">
        <f t="shared" ca="1" si="37"/>
        <v>0.98753500000000005</v>
      </c>
      <c r="Y52" s="41">
        <f t="shared" ca="1" si="38"/>
        <v>1.841325E-4</v>
      </c>
      <c r="Z52" s="41">
        <f t="shared" ca="1" si="39"/>
        <v>0.75883499999999993</v>
      </c>
      <c r="AA52" s="41">
        <f t="shared" ca="1" si="40"/>
        <v>1.841325E-4</v>
      </c>
      <c r="AB52" s="41">
        <f t="shared" ca="1" si="41"/>
        <v>0</v>
      </c>
      <c r="AC52" s="41">
        <f t="shared" ca="1" si="42"/>
        <v>0.71214250000000001</v>
      </c>
      <c r="AD52" s="41">
        <f t="shared" ca="1" si="43"/>
        <v>1.5925416666666666E-4</v>
      </c>
      <c r="AE52" s="41">
        <f t="shared" ca="1" si="44"/>
        <v>0.7156325</v>
      </c>
      <c r="AF52" s="41">
        <f t="shared" ca="1" si="45"/>
        <v>1.6139916666666666E-4</v>
      </c>
      <c r="AG52" s="41">
        <f t="shared" ca="1" si="46"/>
        <v>0</v>
      </c>
    </row>
    <row r="53" spans="1:33">
      <c r="A53" s="4" t="str">
        <f t="shared" si="51"/>
        <v>PG</v>
      </c>
      <c r="B53" s="4" t="str">
        <f t="shared" si="53"/>
        <v>DMO</v>
      </c>
      <c r="C53" s="4">
        <f t="shared" si="50"/>
        <v>14</v>
      </c>
      <c r="D53" s="41">
        <f t="shared" ca="1" si="18"/>
        <v>0</v>
      </c>
      <c r="E53" s="41">
        <f t="shared" ca="1" si="19"/>
        <v>0</v>
      </c>
      <c r="F53" s="41">
        <f t="shared" ca="1" si="20"/>
        <v>0</v>
      </c>
      <c r="G53" s="41">
        <f t="shared" ca="1" si="21"/>
        <v>0</v>
      </c>
      <c r="H53" s="41">
        <f t="shared" ca="1" si="22"/>
        <v>0</v>
      </c>
      <c r="I53" s="41">
        <f t="shared" ca="1" si="23"/>
        <v>0</v>
      </c>
      <c r="J53" s="41">
        <f t="shared" ca="1" si="24"/>
        <v>0</v>
      </c>
      <c r="K53" s="41">
        <f t="shared" ca="1" si="25"/>
        <v>0</v>
      </c>
      <c r="L53" s="41">
        <f t="shared" ca="1" si="26"/>
        <v>0</v>
      </c>
      <c r="M53" s="41">
        <f t="shared" ca="1" si="27"/>
        <v>0</v>
      </c>
      <c r="N53" s="41">
        <f t="shared" ca="1" si="28"/>
        <v>0</v>
      </c>
      <c r="O53" s="41">
        <f t="shared" ca="1" si="29"/>
        <v>0</v>
      </c>
      <c r="P53" s="41">
        <f t="shared" ca="1" si="30"/>
        <v>0</v>
      </c>
      <c r="Q53" s="41">
        <f t="shared" ca="1" si="31"/>
        <v>0</v>
      </c>
      <c r="R53" s="41">
        <v>0</v>
      </c>
      <c r="S53" s="41">
        <f t="shared" ca="1" si="32"/>
        <v>0</v>
      </c>
      <c r="T53" s="41">
        <f t="shared" ca="1" si="33"/>
        <v>0</v>
      </c>
      <c r="U53" s="41">
        <f t="shared" ca="1" si="34"/>
        <v>0</v>
      </c>
      <c r="V53" s="41">
        <f t="shared" ca="1" si="35"/>
        <v>0</v>
      </c>
      <c r="W53" s="41">
        <f t="shared" ca="1" si="36"/>
        <v>0</v>
      </c>
      <c r="X53" s="41">
        <f t="shared" ca="1" si="37"/>
        <v>0</v>
      </c>
      <c r="Y53" s="41">
        <f t="shared" ca="1" si="38"/>
        <v>0</v>
      </c>
      <c r="Z53" s="41">
        <f t="shared" ca="1" si="39"/>
        <v>0</v>
      </c>
      <c r="AA53" s="41">
        <f t="shared" ca="1" si="40"/>
        <v>0</v>
      </c>
      <c r="AB53" s="41">
        <f t="shared" ca="1" si="41"/>
        <v>0</v>
      </c>
      <c r="AC53" s="41">
        <f t="shared" ca="1" si="42"/>
        <v>0.66622333333333328</v>
      </c>
      <c r="AD53" s="41">
        <f t="shared" ca="1" si="43"/>
        <v>1.5743500000000001E-4</v>
      </c>
      <c r="AE53" s="41">
        <f t="shared" ca="1" si="44"/>
        <v>0.67109916666666658</v>
      </c>
      <c r="AF53" s="41">
        <f t="shared" ca="1" si="45"/>
        <v>1.5939666666666666E-4</v>
      </c>
      <c r="AG53" s="41">
        <f t="shared" ca="1" si="46"/>
        <v>0</v>
      </c>
    </row>
    <row r="54" spans="1:33">
      <c r="A54" s="4" t="str">
        <f t="shared" si="51"/>
        <v>PG</v>
      </c>
      <c r="B54" s="4" t="str">
        <f t="shared" si="53"/>
        <v>DMO</v>
      </c>
      <c r="C54" s="4">
        <f t="shared" si="50"/>
        <v>15</v>
      </c>
      <c r="D54" s="41">
        <f t="shared" ca="1" si="18"/>
        <v>0</v>
      </c>
      <c r="E54" s="41">
        <f t="shared" ca="1" si="19"/>
        <v>0</v>
      </c>
      <c r="F54" s="41">
        <f t="shared" ca="1" si="20"/>
        <v>0</v>
      </c>
      <c r="G54" s="41">
        <f t="shared" ca="1" si="21"/>
        <v>0</v>
      </c>
      <c r="H54" s="41">
        <f t="shared" ca="1" si="22"/>
        <v>0</v>
      </c>
      <c r="I54" s="41">
        <f t="shared" ca="1" si="23"/>
        <v>0</v>
      </c>
      <c r="J54" s="41">
        <f t="shared" ca="1" si="24"/>
        <v>0</v>
      </c>
      <c r="K54" s="41">
        <f t="shared" ca="1" si="25"/>
        <v>0</v>
      </c>
      <c r="L54" s="41">
        <f t="shared" ca="1" si="26"/>
        <v>0</v>
      </c>
      <c r="M54" s="41">
        <f t="shared" ca="1" si="27"/>
        <v>0</v>
      </c>
      <c r="N54" s="41">
        <f t="shared" ca="1" si="28"/>
        <v>0</v>
      </c>
      <c r="O54" s="41">
        <f t="shared" ca="1" si="29"/>
        <v>0</v>
      </c>
      <c r="P54" s="41">
        <f t="shared" ca="1" si="30"/>
        <v>0</v>
      </c>
      <c r="Q54" s="41">
        <f t="shared" ca="1" si="31"/>
        <v>0</v>
      </c>
      <c r="R54" s="41">
        <v>0</v>
      </c>
      <c r="S54" s="41">
        <f t="shared" ca="1" si="32"/>
        <v>0</v>
      </c>
      <c r="T54" s="41">
        <f t="shared" ca="1" si="33"/>
        <v>0</v>
      </c>
      <c r="U54" s="41">
        <f t="shared" ca="1" si="34"/>
        <v>0</v>
      </c>
      <c r="V54" s="41">
        <f t="shared" ca="1" si="35"/>
        <v>0</v>
      </c>
      <c r="W54" s="41">
        <f t="shared" ca="1" si="36"/>
        <v>0</v>
      </c>
      <c r="X54" s="41">
        <f t="shared" ca="1" si="37"/>
        <v>0</v>
      </c>
      <c r="Y54" s="41">
        <f t="shared" ca="1" si="38"/>
        <v>0</v>
      </c>
      <c r="Z54" s="41">
        <f t="shared" ca="1" si="39"/>
        <v>0</v>
      </c>
      <c r="AA54" s="41">
        <f t="shared" ca="1" si="40"/>
        <v>0</v>
      </c>
      <c r="AB54" s="41">
        <f t="shared" ca="1" si="41"/>
        <v>0</v>
      </c>
      <c r="AC54" s="41">
        <f t="shared" ca="1" si="42"/>
        <v>0.91107499999999997</v>
      </c>
      <c r="AD54" s="41">
        <f t="shared" ca="1" si="43"/>
        <v>1.7274416666666667E-4</v>
      </c>
      <c r="AE54" s="41">
        <f t="shared" ca="1" si="44"/>
        <v>0.91853333333333331</v>
      </c>
      <c r="AF54" s="41">
        <f t="shared" ca="1" si="45"/>
        <v>1.7534499999999998E-4</v>
      </c>
      <c r="AG54" s="41">
        <f t="shared" ca="1" si="46"/>
        <v>0</v>
      </c>
    </row>
    <row r="55" spans="1:33">
      <c r="A55" s="4" t="str">
        <f t="shared" si="51"/>
        <v>PG</v>
      </c>
      <c r="B55" s="4" t="str">
        <f t="shared" si="53"/>
        <v>DMO</v>
      </c>
      <c r="C55" s="4">
        <f t="shared" si="50"/>
        <v>16</v>
      </c>
      <c r="D55" s="41">
        <f t="shared" ca="1" si="18"/>
        <v>0.71179749999999997</v>
      </c>
      <c r="E55" s="41">
        <f t="shared" ca="1" si="19"/>
        <v>1.0574E-4</v>
      </c>
      <c r="F55" s="41">
        <f t="shared" ca="1" si="20"/>
        <v>0.84066000000000007</v>
      </c>
      <c r="G55" s="41">
        <f t="shared" ca="1" si="21"/>
        <v>1.9613499999999998E-4</v>
      </c>
      <c r="H55" s="41">
        <f t="shared" ca="1" si="22"/>
        <v>-3.4911500000000005E-2</v>
      </c>
      <c r="I55" s="41">
        <f t="shared" ca="1" si="23"/>
        <v>0.71218749999999997</v>
      </c>
      <c r="J55" s="41">
        <f t="shared" ca="1" si="24"/>
        <v>1.0593500000000001E-4</v>
      </c>
      <c r="K55" s="41">
        <f t="shared" ca="1" si="25"/>
        <v>0.4220275</v>
      </c>
      <c r="L55" s="41">
        <f t="shared" ca="1" si="26"/>
        <v>2.3596499999999998E-4</v>
      </c>
      <c r="M55" s="41">
        <f t="shared" ca="1" si="27"/>
        <v>0</v>
      </c>
      <c r="N55" s="41">
        <f t="shared" ca="1" si="28"/>
        <v>0.71179749999999997</v>
      </c>
      <c r="O55" s="41">
        <f t="shared" ca="1" si="29"/>
        <v>1.0574E-4</v>
      </c>
      <c r="P55" s="41">
        <f t="shared" ca="1" si="30"/>
        <v>0.84066000000000007</v>
      </c>
      <c r="Q55" s="41">
        <f t="shared" ca="1" si="31"/>
        <v>1.9613499999999998E-4</v>
      </c>
      <c r="R55" s="41">
        <v>0</v>
      </c>
      <c r="S55" s="41">
        <f t="shared" ca="1" si="32"/>
        <v>0.74327500000000002</v>
      </c>
      <c r="T55" s="41">
        <f t="shared" ca="1" si="33"/>
        <v>1.501525E-4</v>
      </c>
      <c r="U55" s="41">
        <f t="shared" ca="1" si="34"/>
        <v>0.74327500000000002</v>
      </c>
      <c r="V55" s="41">
        <f t="shared" ca="1" si="35"/>
        <v>1.501525E-4</v>
      </c>
      <c r="W55" s="41">
        <f t="shared" ca="1" si="36"/>
        <v>-3.5952000000000005E-2</v>
      </c>
      <c r="X55" s="41">
        <f t="shared" ca="1" si="37"/>
        <v>0.7778775</v>
      </c>
      <c r="Y55" s="41">
        <f t="shared" ca="1" si="38"/>
        <v>1.541325E-4</v>
      </c>
      <c r="Z55" s="41">
        <f t="shared" ca="1" si="39"/>
        <v>0.46278750000000002</v>
      </c>
      <c r="AA55" s="41">
        <f t="shared" ca="1" si="40"/>
        <v>1.541325E-4</v>
      </c>
      <c r="AB55" s="41">
        <f t="shared" ca="1" si="41"/>
        <v>0</v>
      </c>
      <c r="AC55" s="41">
        <f t="shared" ca="1" si="42"/>
        <v>0.42491249999999997</v>
      </c>
      <c r="AD55" s="41">
        <f t="shared" ca="1" si="43"/>
        <v>1.3544000000000002E-4</v>
      </c>
      <c r="AE55" s="41">
        <f t="shared" ca="1" si="44"/>
        <v>0.42497916666666669</v>
      </c>
      <c r="AF55" s="41">
        <f t="shared" ca="1" si="45"/>
        <v>1.3793083333333333E-4</v>
      </c>
      <c r="AG55" s="41">
        <f t="shared" ca="1" si="46"/>
        <v>0</v>
      </c>
    </row>
    <row r="56" spans="1:33">
      <c r="A56" s="4" t="s">
        <v>904</v>
      </c>
      <c r="B56" s="4" t="s">
        <v>875</v>
      </c>
      <c r="C56" s="40">
        <v>1</v>
      </c>
      <c r="D56" s="41">
        <f t="shared" ref="D56:D103" ca="1" si="54">IF(ISERROR(VLOOKUP($A56&amp;"-"&amp;$B56&amp;"-"&amp;IF($C56&gt;9,TEXT($C56,0),"0"&amp;TEXT($C56,0))&amp;"-Ex-Refg-"&amp;D$4,Appliance_Impacts,5,FALSE)),0,VLOOKUP($A56&amp;"-"&amp;$B56&amp;"-"&amp;IF($C56&gt;9,TEXT($C56,0),"0"&amp;TEXT($C56,0))&amp;"-Ex-Refg-"&amp;D$4,Appliance_Impacts,5,FALSE))</f>
        <v>0</v>
      </c>
      <c r="E56" s="41">
        <f t="shared" ref="E56:E103" ca="1" si="55">IF(ISERROR(VLOOKUP($A56&amp;"-"&amp;$B56&amp;"-"&amp;IF($C56&gt;9,TEXT($C56,0),"0"&amp;TEXT($C56,0))&amp;"-Ex-Refg-"&amp;E$4,Appliance_Impacts,6,FALSE)),0,VLOOKUP($A56&amp;"-"&amp;$B56&amp;"-"&amp;IF($C56&gt;9,TEXT($C56,0),"0"&amp;TEXT($C56,0))&amp;"-Ex-Refg-"&amp;E$4,Appliance_Impacts,6,FALSE))</f>
        <v>0</v>
      </c>
      <c r="F56" s="41">
        <f t="shared" ref="F56:F103" ca="1" si="56">IF(ISERROR(VLOOKUP($A56&amp;"-"&amp;$B56&amp;"-"&amp;IF($C56&gt;9,TEXT($C56,0),"0"&amp;TEXT($C56,0))&amp;"-Ex-Refg-"&amp;F$4,Appliance_Impacts,2,FALSE)),0,VLOOKUP($A56&amp;"-"&amp;$B56&amp;"-"&amp;IF($C56&gt;9,TEXT($C56,0),"0"&amp;TEXT($C56,0))&amp;"-Ex-Refg-"&amp;F$4,Appliance_Impacts,2,FALSE))</f>
        <v>0</v>
      </c>
      <c r="G56" s="41">
        <f t="shared" ref="G56:G103" ca="1" si="57">IF(ISERROR(VLOOKUP($A56&amp;"-"&amp;$B56&amp;"-"&amp;IF($C56&gt;9,TEXT($C56,0),"0"&amp;TEXT($C56,0))&amp;"-Ex-Refg-"&amp;G$4,Appliance_Impacts,3,FALSE)),0,VLOOKUP($A56&amp;"-"&amp;$B56&amp;"-"&amp;IF($C56&gt;9,TEXT($C56,0),"0"&amp;TEXT($C56,0))&amp;"-Ex-Refg-"&amp;G$4,Appliance_Impacts,3,FALSE))</f>
        <v>0</v>
      </c>
      <c r="H56" s="41">
        <f t="shared" ref="H56:H103" ca="1" si="58">IF(ISERROR(VLOOKUP($A56&amp;"-"&amp;$B56&amp;"-"&amp;IF($C56&gt;9,TEXT($C56,0),"0"&amp;TEXT($C56,0))&amp;"-Ex-Refg-"&amp;H$4,Appliance_Impacts,4,FALSE)),0,VLOOKUP($A56&amp;"-"&amp;$B56&amp;"-"&amp;IF($C56&gt;9,TEXT($C56,0),"0"&amp;TEXT($C56,0))&amp;"-Ex-Refg-"&amp;H$4,Appliance_Impacts,4,FALSE))</f>
        <v>0</v>
      </c>
      <c r="I56" s="41">
        <f t="shared" ref="I56:I103" ca="1" si="59">IF(ISERROR(VLOOKUP($A56&amp;"-"&amp;$B56&amp;"-"&amp;IF($C56&gt;9,TEXT($C56,0),"0"&amp;TEXT($C56,0))&amp;"-Ex-Refg-"&amp;I$4,Appliance_Impacts,5,FALSE)),0,VLOOKUP($A56&amp;"-"&amp;$B56&amp;"-"&amp;IF($C56&gt;9,TEXT($C56,0),"0"&amp;TEXT($C56,0))&amp;"-Ex-Refg-"&amp;I$4,Appliance_Impacts,5,FALSE))</f>
        <v>0</v>
      </c>
      <c r="J56" s="41">
        <f t="shared" ref="J56:J103" ca="1" si="60">IF(ISERROR(VLOOKUP($A56&amp;"-"&amp;$B56&amp;"-"&amp;IF($C56&gt;9,TEXT($C56,0),"0"&amp;TEXT($C56,0))&amp;"-Ex-Refg-"&amp;J$4,Appliance_Impacts,6,FALSE)),0,VLOOKUP($A56&amp;"-"&amp;$B56&amp;"-"&amp;IF($C56&gt;9,TEXT($C56,0),"0"&amp;TEXT($C56,0))&amp;"-Ex-Refg-"&amp;J$4,Appliance_Impacts,6,FALSE))</f>
        <v>0</v>
      </c>
      <c r="K56" s="41">
        <f t="shared" ref="K56:K103" ca="1" si="61">IF(ISERROR(VLOOKUP($A56&amp;"-"&amp;$B56&amp;"-"&amp;IF($C56&gt;9,TEXT($C56,0),"0"&amp;TEXT($C56,0))&amp;"-Ex-Refg-"&amp;K$4,Appliance_Impacts,2,FALSE)),0,VLOOKUP($A56&amp;"-"&amp;$B56&amp;"-"&amp;IF($C56&gt;9,TEXT($C56,0),"0"&amp;TEXT($C56,0))&amp;"-Ex-Refg-"&amp;K$4,Appliance_Impacts,2,FALSE))</f>
        <v>0</v>
      </c>
      <c r="L56" s="41">
        <f t="shared" ref="L56:L103" ca="1" si="62">IF(ISERROR(VLOOKUP($A56&amp;"-"&amp;$B56&amp;"-"&amp;IF($C56&gt;9,TEXT($C56,0),"0"&amp;TEXT($C56,0))&amp;"-Ex-Refg-"&amp;L$4,Appliance_Impacts,3,FALSE)),0,VLOOKUP($A56&amp;"-"&amp;$B56&amp;"-"&amp;IF($C56&gt;9,TEXT($C56,0),"0"&amp;TEXT($C56,0))&amp;"-Ex-Refg-"&amp;L$4,Appliance_Impacts,3,FALSE))</f>
        <v>0</v>
      </c>
      <c r="M56" s="41">
        <f t="shared" ref="M56:M103" ca="1" si="63">IF(ISERROR(VLOOKUP($A56&amp;"-"&amp;$B56&amp;"-"&amp;IF($C56&gt;9,TEXT($C56,0),"0"&amp;TEXT($C56,0))&amp;"-Ex-Refg-"&amp;M$4,Appliance_Impacts,4,FALSE)),0,VLOOKUP($A56&amp;"-"&amp;$B56&amp;"-"&amp;IF($C56&gt;9,TEXT($C56,0),"0"&amp;TEXT($C56,0))&amp;"-Ex-Refg-"&amp;M$4,Appliance_Impacts,4,FALSE))</f>
        <v>0</v>
      </c>
      <c r="N56" s="41">
        <f t="shared" ref="N56:N103" ca="1" si="64">IF(ISERROR(VLOOKUP($A56&amp;"-"&amp;$B56&amp;"-"&amp;IF($C56&gt;9,TEXT($C56,0),"0"&amp;TEXT($C56,0))&amp;"-Ex-Refg-"&amp;N$4,Appliance_Impacts,5,FALSE)),0,VLOOKUP($A56&amp;"-"&amp;$B56&amp;"-"&amp;IF($C56&gt;9,TEXT($C56,0),"0"&amp;TEXT($C56,0))&amp;"-Ex-Refg-"&amp;N$4,Appliance_Impacts,5,FALSE))</f>
        <v>0</v>
      </c>
      <c r="O56" s="41">
        <f t="shared" ref="O56:O103" ca="1" si="65">IF(ISERROR(VLOOKUP($A56&amp;"-"&amp;$B56&amp;"-"&amp;IF($C56&gt;9,TEXT($C56,0),"0"&amp;TEXT($C56,0))&amp;"-Ex-Refg-"&amp;O$4,Appliance_Impacts,6,FALSE)),0,VLOOKUP($A56&amp;"-"&amp;$B56&amp;"-"&amp;IF($C56&gt;9,TEXT($C56,0),"0"&amp;TEXT($C56,0))&amp;"-Ex-Refg-"&amp;O$4,Appliance_Impacts,6,FALSE))</f>
        <v>0</v>
      </c>
      <c r="P56" s="41">
        <f t="shared" ref="P56:P103" ca="1" si="66">IF(ISERROR(VLOOKUP($A56&amp;"-"&amp;$B56&amp;"-"&amp;IF($C56&gt;9,TEXT($C56,0),"0"&amp;TEXT($C56,0))&amp;"-Ex-Refg-"&amp;P$4,Appliance_Impacts,2,FALSE)),0,VLOOKUP($A56&amp;"-"&amp;$B56&amp;"-"&amp;IF($C56&gt;9,TEXT($C56,0),"0"&amp;TEXT($C56,0))&amp;"-Ex-Refg-"&amp;P$4,Appliance_Impacts,2,FALSE))</f>
        <v>0</v>
      </c>
      <c r="Q56" s="41">
        <f t="shared" ref="Q56:Q103" ca="1" si="67">IF(ISERROR(VLOOKUP($A56&amp;"-"&amp;$B56&amp;"-"&amp;IF($C56&gt;9,TEXT($C56,0),"0"&amp;TEXT($C56,0))&amp;"-Ex-Refg-"&amp;Q$4,Appliance_Impacts,3,FALSE)),0,VLOOKUP($A56&amp;"-"&amp;$B56&amp;"-"&amp;IF($C56&gt;9,TEXT($C56,0),"0"&amp;TEXT($C56,0))&amp;"-Ex-Refg-"&amp;Q$4,Appliance_Impacts,3,FALSE))</f>
        <v>0</v>
      </c>
      <c r="R56" s="41">
        <v>0</v>
      </c>
      <c r="S56" s="41">
        <f t="shared" ref="S56:S103" ca="1" si="68">IF(ISERROR(VLOOKUP($A56&amp;"-"&amp;$B56&amp;"-"&amp;IF($C56&gt;9,TEXT($C56,0),"0"&amp;TEXT($C56,0))&amp;"-Ex-Refg-"&amp;S$4,Appliance_Impacts,5,FALSE)),0,VLOOKUP($A56&amp;"-"&amp;$B56&amp;"-"&amp;IF($C56&gt;9,TEXT($C56,0),"0"&amp;TEXT($C56,0))&amp;"-Ex-Refg-"&amp;S$4,Appliance_Impacts,5,FALSE))</f>
        <v>0</v>
      </c>
      <c r="T56" s="41">
        <f t="shared" ref="T56:T103" ca="1" si="69">IF(ISERROR(VLOOKUP($A56&amp;"-"&amp;$B56&amp;"-"&amp;IF($C56&gt;9,TEXT($C56,0),"0"&amp;TEXT($C56,0))&amp;"-Ex-Refg-"&amp;T$4,Appliance_Impacts,6,FALSE)),0,VLOOKUP($A56&amp;"-"&amp;$B56&amp;"-"&amp;IF($C56&gt;9,TEXT($C56,0),"0"&amp;TEXT($C56,0))&amp;"-Ex-Refg-"&amp;T$4,Appliance_Impacts,6,FALSE))</f>
        <v>0</v>
      </c>
      <c r="U56" s="41">
        <f t="shared" ref="U56:U103" ca="1" si="70">IF(ISERROR(VLOOKUP($A56&amp;"-"&amp;$B56&amp;"-"&amp;IF($C56&gt;9,TEXT($C56,0),"0"&amp;TEXT($C56,0))&amp;"-Ex-Refg-"&amp;U$4,Appliance_Impacts,2,FALSE)),0,VLOOKUP($A56&amp;"-"&amp;$B56&amp;"-"&amp;IF($C56&gt;9,TEXT($C56,0),"0"&amp;TEXT($C56,0))&amp;"-Ex-Refg-"&amp;U$4,Appliance_Impacts,2,FALSE))</f>
        <v>0</v>
      </c>
      <c r="V56" s="41">
        <f t="shared" ref="V56:V103" ca="1" si="71">IF(ISERROR(VLOOKUP($A56&amp;"-"&amp;$B56&amp;"-"&amp;IF($C56&gt;9,TEXT($C56,0),"0"&amp;TEXT($C56,0))&amp;"-Ex-Refg-"&amp;V$4,Appliance_Impacts,3,FALSE)),0,VLOOKUP($A56&amp;"-"&amp;$B56&amp;"-"&amp;IF($C56&gt;9,TEXT($C56,0),"0"&amp;TEXT($C56,0))&amp;"-Ex-Refg-"&amp;V$4,Appliance_Impacts,3,FALSE))</f>
        <v>0</v>
      </c>
      <c r="W56" s="41">
        <f t="shared" ref="W56:W103" ca="1" si="72">IF(ISERROR(VLOOKUP($A56&amp;"-"&amp;$B56&amp;"-"&amp;IF($C56&gt;9,TEXT($C56,0),"0"&amp;TEXT($C56,0))&amp;"-Ex-Refg-"&amp;W$4,Appliance_Impacts,4,FALSE)),0,VLOOKUP($A56&amp;"-"&amp;$B56&amp;"-"&amp;IF($C56&gt;9,TEXT($C56,0),"0"&amp;TEXT($C56,0))&amp;"-Ex-Refg-"&amp;W$4,Appliance_Impacts,4,FALSE))</f>
        <v>0</v>
      </c>
      <c r="X56" s="41">
        <f t="shared" ref="X56:X103" ca="1" si="73">IF(ISERROR(VLOOKUP($A56&amp;"-"&amp;$B56&amp;"-"&amp;IF($C56&gt;9,TEXT($C56,0),"0"&amp;TEXT($C56,0))&amp;"-Ex-Refg-"&amp;X$4,Appliance_Impacts,5,FALSE)),0,VLOOKUP($A56&amp;"-"&amp;$B56&amp;"-"&amp;IF($C56&gt;9,TEXT($C56,0),"0"&amp;TEXT($C56,0))&amp;"-Ex-Refg-"&amp;X$4,Appliance_Impacts,5,FALSE))</f>
        <v>0</v>
      </c>
      <c r="Y56" s="41">
        <f t="shared" ref="Y56:Y103" ca="1" si="74">IF(ISERROR(VLOOKUP($A56&amp;"-"&amp;$B56&amp;"-"&amp;IF($C56&gt;9,TEXT($C56,0),"0"&amp;TEXT($C56,0))&amp;"-Ex-Refg-"&amp;Y$4,Appliance_Impacts,6,FALSE)),0,VLOOKUP($A56&amp;"-"&amp;$B56&amp;"-"&amp;IF($C56&gt;9,TEXT($C56,0),"0"&amp;TEXT($C56,0))&amp;"-Ex-Refg-"&amp;Y$4,Appliance_Impacts,6,FALSE))</f>
        <v>0</v>
      </c>
      <c r="Z56" s="41">
        <f t="shared" ref="Z56:Z103" ca="1" si="75">IF(ISERROR(VLOOKUP($A56&amp;"-"&amp;$B56&amp;"-"&amp;IF($C56&gt;9,TEXT($C56,0),"0"&amp;TEXT($C56,0))&amp;"-Ex-Refg-"&amp;Z$4,Appliance_Impacts,2,FALSE)),0,VLOOKUP($A56&amp;"-"&amp;$B56&amp;"-"&amp;IF($C56&gt;9,TEXT($C56,0),"0"&amp;TEXT($C56,0))&amp;"-Ex-Refg-"&amp;Z$4,Appliance_Impacts,2,FALSE))</f>
        <v>0</v>
      </c>
      <c r="AA56" s="41">
        <f t="shared" ref="AA56:AA103" ca="1" si="76">IF(ISERROR(VLOOKUP($A56&amp;"-"&amp;$B56&amp;"-"&amp;IF($C56&gt;9,TEXT($C56,0),"0"&amp;TEXT($C56,0))&amp;"-Ex-Refg-"&amp;AA$4,Appliance_Impacts,3,FALSE)),0,VLOOKUP($A56&amp;"-"&amp;$B56&amp;"-"&amp;IF($C56&gt;9,TEXT($C56,0),"0"&amp;TEXT($C56,0))&amp;"-Ex-Refg-"&amp;AA$4,Appliance_Impacts,3,FALSE))</f>
        <v>0</v>
      </c>
      <c r="AB56" s="41">
        <f t="shared" ref="AB56:AB103" ca="1" si="77">IF(ISERROR(VLOOKUP($A56&amp;"-"&amp;$B56&amp;"-"&amp;IF($C56&gt;9,TEXT($C56,0),"0"&amp;TEXT($C56,0))&amp;"-Ex-Refg-"&amp;AB$4,Appliance_Impacts,4,FALSE)),0,VLOOKUP($A56&amp;"-"&amp;$B56&amp;"-"&amp;IF($C56&gt;9,TEXT($C56,0),"0"&amp;TEXT($C56,0))&amp;"-Ex-Refg-"&amp;AB$4,Appliance_Impacts,4,FALSE))</f>
        <v>0</v>
      </c>
      <c r="AC56" s="41">
        <f t="shared" ref="AC56:AC103" ca="1" si="78">IF(ISERROR(VLOOKUP("CA-SFM-"&amp;IF($C56&gt;9,TEXT($C56,0),"0"&amp;TEXT($C56,0))&amp;"-N8-RfUN-UNC",Appliance_Impacts,5,FALSE)),0,VLOOKUP("CA-SFM-"&amp;IF($C56&gt;9,TEXT($C56,0),"0"&amp;TEXT($C56,0))&amp;"-N8-RfUN-UNC",Appliance_Impacts,5,FALSE))</f>
        <v>0.47962499999999997</v>
      </c>
      <c r="AD56" s="41">
        <f t="shared" ref="AD56:AD103" ca="1" si="79">IF(ISERROR(VLOOKUP("CA-SFM-"&amp;IF($C56&gt;9,TEXT($C56,0),"0"&amp;TEXT($C56,0))&amp;"-N8-RfUN-UNC",Appliance_Impacts,6,FALSE)),0,VLOOKUP("CA-SFM-"&amp;IF($C56&gt;9,TEXT($C56,0),"0"&amp;TEXT($C56,0))&amp;"-N8-RfUN-UNC",Appliance_Impacts,6,FALSE))</f>
        <v>8.8879166666666661E-5</v>
      </c>
      <c r="AE56" s="41">
        <f t="shared" ref="AE56:AE103" ca="1" si="80">IF(ISERROR(VLOOKUP("CA-SFM-"&amp;IF($C56&gt;9,TEXT($C56,0),"0"&amp;TEXT($C56,0))&amp;"-N8-RfUN-UNC",Appliance_Impacts,2,FALSE)),0,VLOOKUP("CA-SFM-"&amp;IF($C56&gt;9,TEXT($C56,0),"0"&amp;TEXT($C56,0))&amp;"-N8-RfUN-UNC",Appliance_Impacts,2,FALSE))</f>
        <v>0.47919583333333332</v>
      </c>
      <c r="AF56" s="41">
        <f t="shared" ref="AF56:AF103" ca="1" si="81">IF(ISERROR(VLOOKUP("CA-SFM-"&amp;IF($C56&gt;9,TEXT($C56,0),"0"&amp;TEXT($C56,0))&amp;"-N8-RfUN-UNC",Appliance_Impacts,3,FALSE)),0,VLOOKUP("CA-SFM-"&amp;IF($C56&gt;9,TEXT($C56,0),"0"&amp;TEXT($C56,0))&amp;"-N8-RfUN-UNC",Appliance_Impacts,3,FALSE))</f>
        <v>9.0635000000000002E-5</v>
      </c>
      <c r="AG56" s="41">
        <f t="shared" ref="AG56:AG103" ca="1" si="82">IF(ISERROR(VLOOKUP("CA-SFM-"&amp;IF($C56&gt;9,TEXT($C56,0),"0"&amp;TEXT($C56,0))&amp;"-N8-RfUN-UNC",Appliance_Impacts,4,FALSE)),0,VLOOKUP("CA-SFM-"&amp;IF($C56&gt;9,TEXT($C56,0),"0"&amp;TEXT($C56,0))&amp;"-N8-RfUN-UNC",Appliance_Impacts,4,FALSE))</f>
        <v>0</v>
      </c>
    </row>
    <row r="57" spans="1:33">
      <c r="A57" s="4" t="str">
        <f>A56</f>
        <v>SC</v>
      </c>
      <c r="B57" s="4" t="str">
        <f>B56</f>
        <v>SFM</v>
      </c>
      <c r="C57" s="4">
        <f>C56+1</f>
        <v>2</v>
      </c>
      <c r="D57" s="41">
        <f t="shared" ca="1" si="54"/>
        <v>0</v>
      </c>
      <c r="E57" s="41">
        <f t="shared" ca="1" si="55"/>
        <v>0</v>
      </c>
      <c r="F57" s="41">
        <f t="shared" ca="1" si="56"/>
        <v>0</v>
      </c>
      <c r="G57" s="41">
        <f t="shared" ca="1" si="57"/>
        <v>0</v>
      </c>
      <c r="H57" s="41">
        <f t="shared" ca="1" si="58"/>
        <v>0</v>
      </c>
      <c r="I57" s="41">
        <f t="shared" ca="1" si="59"/>
        <v>0</v>
      </c>
      <c r="J57" s="41">
        <f t="shared" ca="1" si="60"/>
        <v>0</v>
      </c>
      <c r="K57" s="41">
        <f t="shared" ca="1" si="61"/>
        <v>0</v>
      </c>
      <c r="L57" s="41">
        <f t="shared" ca="1" si="62"/>
        <v>0</v>
      </c>
      <c r="M57" s="41">
        <f t="shared" ca="1" si="63"/>
        <v>0</v>
      </c>
      <c r="N57" s="41">
        <f t="shared" ca="1" si="64"/>
        <v>0</v>
      </c>
      <c r="O57" s="41">
        <f t="shared" ca="1" si="65"/>
        <v>0</v>
      </c>
      <c r="P57" s="41">
        <f t="shared" ca="1" si="66"/>
        <v>0</v>
      </c>
      <c r="Q57" s="41">
        <f t="shared" ca="1" si="67"/>
        <v>0</v>
      </c>
      <c r="R57" s="41">
        <v>0</v>
      </c>
      <c r="S57" s="41">
        <f t="shared" ca="1" si="68"/>
        <v>0</v>
      </c>
      <c r="T57" s="41">
        <f t="shared" ca="1" si="69"/>
        <v>0</v>
      </c>
      <c r="U57" s="41">
        <f t="shared" ca="1" si="70"/>
        <v>0</v>
      </c>
      <c r="V57" s="41">
        <f t="shared" ca="1" si="71"/>
        <v>0</v>
      </c>
      <c r="W57" s="41">
        <f t="shared" ca="1" si="72"/>
        <v>0</v>
      </c>
      <c r="X57" s="41">
        <f t="shared" ca="1" si="73"/>
        <v>0</v>
      </c>
      <c r="Y57" s="41">
        <f t="shared" ca="1" si="74"/>
        <v>0</v>
      </c>
      <c r="Z57" s="41">
        <f t="shared" ca="1" si="75"/>
        <v>0</v>
      </c>
      <c r="AA57" s="41">
        <f t="shared" ca="1" si="76"/>
        <v>0</v>
      </c>
      <c r="AB57" s="41">
        <f t="shared" ca="1" si="77"/>
        <v>0</v>
      </c>
      <c r="AC57" s="41">
        <f t="shared" ca="1" si="78"/>
        <v>0.57975416666666668</v>
      </c>
      <c r="AD57" s="41">
        <f t="shared" ca="1" si="79"/>
        <v>1.3932166666666667E-4</v>
      </c>
      <c r="AE57" s="41">
        <f t="shared" ca="1" si="80"/>
        <v>0.58038500000000004</v>
      </c>
      <c r="AF57" s="41">
        <f t="shared" ca="1" si="81"/>
        <v>1.40665E-4</v>
      </c>
      <c r="AG57" s="41">
        <f t="shared" ca="1" si="82"/>
        <v>0</v>
      </c>
    </row>
    <row r="58" spans="1:33">
      <c r="A58" s="4" t="str">
        <f t="shared" ref="A58:B58" si="83">A57</f>
        <v>SC</v>
      </c>
      <c r="B58" s="4" t="str">
        <f t="shared" si="83"/>
        <v>SFM</v>
      </c>
      <c r="C58" s="4">
        <f t="shared" ref="C58:C71" si="84">C57+1</f>
        <v>3</v>
      </c>
      <c r="D58" s="41">
        <f t="shared" ca="1" si="54"/>
        <v>0</v>
      </c>
      <c r="E58" s="41">
        <f t="shared" ca="1" si="55"/>
        <v>0</v>
      </c>
      <c r="F58" s="41">
        <f t="shared" ca="1" si="56"/>
        <v>0</v>
      </c>
      <c r="G58" s="41">
        <f t="shared" ca="1" si="57"/>
        <v>0</v>
      </c>
      <c r="H58" s="41">
        <f t="shared" ca="1" si="58"/>
        <v>0</v>
      </c>
      <c r="I58" s="41">
        <f t="shared" ca="1" si="59"/>
        <v>0</v>
      </c>
      <c r="J58" s="41">
        <f t="shared" ca="1" si="60"/>
        <v>0</v>
      </c>
      <c r="K58" s="41">
        <f t="shared" ca="1" si="61"/>
        <v>0</v>
      </c>
      <c r="L58" s="41">
        <f t="shared" ca="1" si="62"/>
        <v>0</v>
      </c>
      <c r="M58" s="41">
        <f t="shared" ca="1" si="63"/>
        <v>0</v>
      </c>
      <c r="N58" s="41">
        <f t="shared" ca="1" si="64"/>
        <v>0</v>
      </c>
      <c r="O58" s="41">
        <f t="shared" ca="1" si="65"/>
        <v>0</v>
      </c>
      <c r="P58" s="41">
        <f t="shared" ca="1" si="66"/>
        <v>0</v>
      </c>
      <c r="Q58" s="41">
        <f t="shared" ca="1" si="67"/>
        <v>0</v>
      </c>
      <c r="R58" s="41">
        <v>0</v>
      </c>
      <c r="S58" s="41">
        <f t="shared" ca="1" si="68"/>
        <v>0</v>
      </c>
      <c r="T58" s="41">
        <f t="shared" ca="1" si="69"/>
        <v>0</v>
      </c>
      <c r="U58" s="41">
        <f t="shared" ca="1" si="70"/>
        <v>0</v>
      </c>
      <c r="V58" s="41">
        <f t="shared" ca="1" si="71"/>
        <v>0</v>
      </c>
      <c r="W58" s="41">
        <f t="shared" ca="1" si="72"/>
        <v>0</v>
      </c>
      <c r="X58" s="41">
        <f t="shared" ca="1" si="73"/>
        <v>0</v>
      </c>
      <c r="Y58" s="41">
        <f t="shared" ca="1" si="74"/>
        <v>0</v>
      </c>
      <c r="Z58" s="41">
        <f t="shared" ca="1" si="75"/>
        <v>0</v>
      </c>
      <c r="AA58" s="41">
        <f t="shared" ca="1" si="76"/>
        <v>0</v>
      </c>
      <c r="AB58" s="41">
        <f t="shared" ca="1" si="77"/>
        <v>0</v>
      </c>
      <c r="AC58" s="41">
        <f t="shared" ca="1" si="78"/>
        <v>0.56990166666666664</v>
      </c>
      <c r="AD58" s="41">
        <f t="shared" ca="1" si="79"/>
        <v>1.1350499999999999E-4</v>
      </c>
      <c r="AE58" s="41">
        <f t="shared" ca="1" si="80"/>
        <v>0.5682558333333334</v>
      </c>
      <c r="AF58" s="41">
        <f t="shared" ca="1" si="81"/>
        <v>1.1733E-4</v>
      </c>
      <c r="AG58" s="41">
        <f t="shared" ca="1" si="82"/>
        <v>0</v>
      </c>
    </row>
    <row r="59" spans="1:33">
      <c r="A59" s="4" t="str">
        <f t="shared" ref="A59:B59" si="85">A58</f>
        <v>SC</v>
      </c>
      <c r="B59" s="4" t="str">
        <f t="shared" si="85"/>
        <v>SFM</v>
      </c>
      <c r="C59" s="4">
        <f t="shared" si="84"/>
        <v>4</v>
      </c>
      <c r="D59" s="41">
        <f t="shared" ca="1" si="54"/>
        <v>0</v>
      </c>
      <c r="E59" s="41">
        <f t="shared" ca="1" si="55"/>
        <v>0</v>
      </c>
      <c r="F59" s="41">
        <f t="shared" ca="1" si="56"/>
        <v>0</v>
      </c>
      <c r="G59" s="41">
        <f t="shared" ca="1" si="57"/>
        <v>0</v>
      </c>
      <c r="H59" s="41">
        <f t="shared" ca="1" si="58"/>
        <v>0</v>
      </c>
      <c r="I59" s="41">
        <f t="shared" ca="1" si="59"/>
        <v>0</v>
      </c>
      <c r="J59" s="41">
        <f t="shared" ca="1" si="60"/>
        <v>0</v>
      </c>
      <c r="K59" s="41">
        <f t="shared" ca="1" si="61"/>
        <v>0</v>
      </c>
      <c r="L59" s="41">
        <f t="shared" ca="1" si="62"/>
        <v>0</v>
      </c>
      <c r="M59" s="41">
        <f t="shared" ca="1" si="63"/>
        <v>0</v>
      </c>
      <c r="N59" s="41">
        <f t="shared" ca="1" si="64"/>
        <v>0</v>
      </c>
      <c r="O59" s="41">
        <f t="shared" ca="1" si="65"/>
        <v>0</v>
      </c>
      <c r="P59" s="41">
        <f t="shared" ca="1" si="66"/>
        <v>0</v>
      </c>
      <c r="Q59" s="41">
        <f t="shared" ca="1" si="67"/>
        <v>0</v>
      </c>
      <c r="R59" s="41">
        <v>0</v>
      </c>
      <c r="S59" s="41">
        <f t="shared" ca="1" si="68"/>
        <v>0</v>
      </c>
      <c r="T59" s="41">
        <f t="shared" ca="1" si="69"/>
        <v>0</v>
      </c>
      <c r="U59" s="41">
        <f t="shared" ca="1" si="70"/>
        <v>0</v>
      </c>
      <c r="V59" s="41">
        <f t="shared" ca="1" si="71"/>
        <v>0</v>
      </c>
      <c r="W59" s="41">
        <f t="shared" ca="1" si="72"/>
        <v>0</v>
      </c>
      <c r="X59" s="41">
        <f t="shared" ca="1" si="73"/>
        <v>0</v>
      </c>
      <c r="Y59" s="41">
        <f t="shared" ca="1" si="74"/>
        <v>0</v>
      </c>
      <c r="Z59" s="41">
        <f t="shared" ca="1" si="75"/>
        <v>0</v>
      </c>
      <c r="AA59" s="41">
        <f t="shared" ca="1" si="76"/>
        <v>0</v>
      </c>
      <c r="AB59" s="41">
        <f t="shared" ca="1" si="77"/>
        <v>0</v>
      </c>
      <c r="AC59" s="41">
        <f t="shared" ca="1" si="78"/>
        <v>0.60834666666666659</v>
      </c>
      <c r="AD59" s="41">
        <f t="shared" ca="1" si="79"/>
        <v>1.2980333333333335E-4</v>
      </c>
      <c r="AE59" s="41">
        <f t="shared" ca="1" si="80"/>
        <v>0.60788833333333336</v>
      </c>
      <c r="AF59" s="41">
        <f t="shared" ca="1" si="81"/>
        <v>1.3355499999999999E-4</v>
      </c>
      <c r="AG59" s="41">
        <f t="shared" ca="1" si="82"/>
        <v>0</v>
      </c>
    </row>
    <row r="60" spans="1:33">
      <c r="A60" s="4" t="str">
        <f t="shared" ref="A60:B60" si="86">A59</f>
        <v>SC</v>
      </c>
      <c r="B60" s="4" t="str">
        <f t="shared" si="86"/>
        <v>SFM</v>
      </c>
      <c r="C60" s="4">
        <f t="shared" si="84"/>
        <v>5</v>
      </c>
      <c r="D60" s="41">
        <f t="shared" ca="1" si="54"/>
        <v>0.78749250000000004</v>
      </c>
      <c r="E60" s="41">
        <f t="shared" ca="1" si="55"/>
        <v>1.1075500000000001E-4</v>
      </c>
      <c r="F60" s="41">
        <f t="shared" ca="1" si="56"/>
        <v>0.8043300000000001</v>
      </c>
      <c r="G60" s="41">
        <f t="shared" ca="1" si="57"/>
        <v>1.9097750000000001E-4</v>
      </c>
      <c r="H60" s="41">
        <f t="shared" ca="1" si="58"/>
        <v>-3.8858250000000004E-2</v>
      </c>
      <c r="I60" s="41">
        <f t="shared" ca="1" si="59"/>
        <v>0.78327500000000005</v>
      </c>
      <c r="J60" s="41">
        <f t="shared" ca="1" si="60"/>
        <v>1.1077E-4</v>
      </c>
      <c r="K60" s="41">
        <f t="shared" ca="1" si="61"/>
        <v>0.51788250000000002</v>
      </c>
      <c r="L60" s="41">
        <f t="shared" ca="1" si="62"/>
        <v>2.0310749999999999E-4</v>
      </c>
      <c r="M60" s="41">
        <f t="shared" ca="1" si="63"/>
        <v>0</v>
      </c>
      <c r="N60" s="41">
        <f t="shared" ca="1" si="64"/>
        <v>0.78749250000000004</v>
      </c>
      <c r="O60" s="41">
        <f t="shared" ca="1" si="65"/>
        <v>1.1075500000000001E-4</v>
      </c>
      <c r="P60" s="41">
        <f t="shared" ca="1" si="66"/>
        <v>0.8043300000000001</v>
      </c>
      <c r="Q60" s="41">
        <f t="shared" ca="1" si="67"/>
        <v>1.9097750000000001E-4</v>
      </c>
      <c r="R60" s="41">
        <v>0</v>
      </c>
      <c r="S60" s="41">
        <f t="shared" ca="1" si="68"/>
        <v>0.78686250000000002</v>
      </c>
      <c r="T60" s="41">
        <f t="shared" ca="1" si="69"/>
        <v>1.216275E-4</v>
      </c>
      <c r="U60" s="41">
        <f t="shared" ca="1" si="70"/>
        <v>0.78686250000000002</v>
      </c>
      <c r="V60" s="41">
        <f t="shared" ca="1" si="71"/>
        <v>1.216275E-4</v>
      </c>
      <c r="W60" s="41">
        <f t="shared" ca="1" si="72"/>
        <v>-3.9399999999999998E-2</v>
      </c>
      <c r="X60" s="41">
        <f t="shared" ca="1" si="73"/>
        <v>0.79308999999999996</v>
      </c>
      <c r="Y60" s="41">
        <f t="shared" ca="1" si="74"/>
        <v>1.1849749999999999E-4</v>
      </c>
      <c r="Z60" s="41">
        <f t="shared" ca="1" si="75"/>
        <v>0.44315750000000004</v>
      </c>
      <c r="AA60" s="41">
        <f t="shared" ca="1" si="76"/>
        <v>1.1849999999999999E-4</v>
      </c>
      <c r="AB60" s="41">
        <f t="shared" ca="1" si="77"/>
        <v>0</v>
      </c>
      <c r="AC60" s="41">
        <f t="shared" ca="1" si="78"/>
        <v>0.5808658333333333</v>
      </c>
      <c r="AD60" s="41">
        <f t="shared" ca="1" si="79"/>
        <v>1.1881833333333332E-4</v>
      </c>
      <c r="AE60" s="41">
        <f t="shared" ca="1" si="80"/>
        <v>0.57943333333333336</v>
      </c>
      <c r="AF60" s="41">
        <f t="shared" ca="1" si="81"/>
        <v>1.2480916666666666E-4</v>
      </c>
      <c r="AG60" s="41">
        <f t="shared" ca="1" si="82"/>
        <v>0</v>
      </c>
    </row>
    <row r="61" spans="1:33">
      <c r="A61" s="4" t="str">
        <f t="shared" ref="A61:B61" si="87">A60</f>
        <v>SC</v>
      </c>
      <c r="B61" s="4" t="str">
        <f t="shared" si="87"/>
        <v>SFM</v>
      </c>
      <c r="C61" s="4">
        <f t="shared" si="84"/>
        <v>6</v>
      </c>
      <c r="D61" s="41">
        <f t="shared" ca="1" si="54"/>
        <v>0.80150750000000004</v>
      </c>
      <c r="E61" s="41">
        <f t="shared" ca="1" si="55"/>
        <v>1.042275E-4</v>
      </c>
      <c r="F61" s="41">
        <f t="shared" ca="1" si="56"/>
        <v>0.90788499999999994</v>
      </c>
      <c r="G61" s="41">
        <f t="shared" ca="1" si="57"/>
        <v>1.83585E-4</v>
      </c>
      <c r="H61" s="41">
        <f t="shared" ca="1" si="58"/>
        <v>-2.5493499999999999E-2</v>
      </c>
      <c r="I61" s="41">
        <f t="shared" ca="1" si="59"/>
        <v>0.798265</v>
      </c>
      <c r="J61" s="41">
        <f t="shared" ca="1" si="60"/>
        <v>1.041475E-4</v>
      </c>
      <c r="K61" s="41">
        <f t="shared" ca="1" si="61"/>
        <v>0.73863249999999991</v>
      </c>
      <c r="L61" s="41">
        <f t="shared" ca="1" si="62"/>
        <v>2.1701499999999998E-4</v>
      </c>
      <c r="M61" s="41">
        <f t="shared" ca="1" si="63"/>
        <v>0</v>
      </c>
      <c r="N61" s="41">
        <f t="shared" ca="1" si="64"/>
        <v>0.80150750000000004</v>
      </c>
      <c r="O61" s="41">
        <f t="shared" ca="1" si="65"/>
        <v>1.042275E-4</v>
      </c>
      <c r="P61" s="41">
        <f t="shared" ca="1" si="66"/>
        <v>0.90788499999999994</v>
      </c>
      <c r="Q61" s="41">
        <f t="shared" ca="1" si="67"/>
        <v>1.83585E-4</v>
      </c>
      <c r="R61" s="41">
        <v>0</v>
      </c>
      <c r="S61" s="41">
        <f t="shared" ca="1" si="68"/>
        <v>0.81200000000000006</v>
      </c>
      <c r="T61" s="41">
        <f t="shared" ca="1" si="69"/>
        <v>1.1447749999999999E-4</v>
      </c>
      <c r="U61" s="41">
        <f t="shared" ca="1" si="70"/>
        <v>0.81200000000000006</v>
      </c>
      <c r="V61" s="41">
        <f t="shared" ca="1" si="71"/>
        <v>1.1447749999999999E-4</v>
      </c>
      <c r="W61" s="41">
        <f t="shared" ca="1" si="72"/>
        <v>-2.667725E-2</v>
      </c>
      <c r="X61" s="41">
        <f t="shared" ca="1" si="73"/>
        <v>0.8448</v>
      </c>
      <c r="Y61" s="41">
        <f t="shared" ca="1" si="74"/>
        <v>1.152925E-4</v>
      </c>
      <c r="Z61" s="41">
        <f t="shared" ca="1" si="75"/>
        <v>0.64458250000000006</v>
      </c>
      <c r="AA61" s="41">
        <f t="shared" ca="1" si="76"/>
        <v>1.15295E-4</v>
      </c>
      <c r="AB61" s="41">
        <f t="shared" ca="1" si="77"/>
        <v>0</v>
      </c>
      <c r="AC61" s="41">
        <f t="shared" ca="1" si="78"/>
        <v>0.65839166666666671</v>
      </c>
      <c r="AD61" s="41">
        <f t="shared" ca="1" si="79"/>
        <v>1.1321416666666668E-4</v>
      </c>
      <c r="AE61" s="41">
        <f t="shared" ca="1" si="80"/>
        <v>0.66254833333333329</v>
      </c>
      <c r="AF61" s="41">
        <f t="shared" ca="1" si="81"/>
        <v>1.6411833333333334E-4</v>
      </c>
      <c r="AG61" s="41">
        <f t="shared" ca="1" si="82"/>
        <v>0</v>
      </c>
    </row>
    <row r="62" spans="1:33">
      <c r="A62" s="4" t="str">
        <f t="shared" ref="A62:B62" si="88">A61</f>
        <v>SC</v>
      </c>
      <c r="B62" s="4" t="str">
        <f t="shared" si="88"/>
        <v>SFM</v>
      </c>
      <c r="C62" s="4">
        <f t="shared" si="84"/>
        <v>7</v>
      </c>
      <c r="D62" s="41">
        <f t="shared" ca="1" si="54"/>
        <v>0</v>
      </c>
      <c r="E62" s="41">
        <f t="shared" ca="1" si="55"/>
        <v>0</v>
      </c>
      <c r="F62" s="41">
        <f t="shared" ca="1" si="56"/>
        <v>0</v>
      </c>
      <c r="G62" s="41">
        <f t="shared" ca="1" si="57"/>
        <v>0</v>
      </c>
      <c r="H62" s="41">
        <f t="shared" ca="1" si="58"/>
        <v>0</v>
      </c>
      <c r="I62" s="41">
        <f t="shared" ca="1" si="59"/>
        <v>0</v>
      </c>
      <c r="J62" s="41">
        <f t="shared" ca="1" si="60"/>
        <v>0</v>
      </c>
      <c r="K62" s="41">
        <f t="shared" ca="1" si="61"/>
        <v>0</v>
      </c>
      <c r="L62" s="41">
        <f t="shared" ca="1" si="62"/>
        <v>0</v>
      </c>
      <c r="M62" s="41">
        <f t="shared" ca="1" si="63"/>
        <v>0</v>
      </c>
      <c r="N62" s="41">
        <f t="shared" ca="1" si="64"/>
        <v>0</v>
      </c>
      <c r="O62" s="41">
        <f t="shared" ca="1" si="65"/>
        <v>0</v>
      </c>
      <c r="P62" s="41">
        <f t="shared" ca="1" si="66"/>
        <v>0</v>
      </c>
      <c r="Q62" s="41">
        <f t="shared" ca="1" si="67"/>
        <v>0</v>
      </c>
      <c r="R62" s="41">
        <v>0</v>
      </c>
      <c r="S62" s="41">
        <f t="shared" ca="1" si="68"/>
        <v>0</v>
      </c>
      <c r="T62" s="41">
        <f t="shared" ca="1" si="69"/>
        <v>0</v>
      </c>
      <c r="U62" s="41">
        <f t="shared" ca="1" si="70"/>
        <v>0</v>
      </c>
      <c r="V62" s="41">
        <f t="shared" ca="1" si="71"/>
        <v>0</v>
      </c>
      <c r="W62" s="41">
        <f t="shared" ca="1" si="72"/>
        <v>0</v>
      </c>
      <c r="X62" s="41">
        <f t="shared" ca="1" si="73"/>
        <v>0</v>
      </c>
      <c r="Y62" s="41">
        <f t="shared" ca="1" si="74"/>
        <v>0</v>
      </c>
      <c r="Z62" s="41">
        <f t="shared" ca="1" si="75"/>
        <v>0</v>
      </c>
      <c r="AA62" s="41">
        <f t="shared" ca="1" si="76"/>
        <v>0</v>
      </c>
      <c r="AB62" s="41">
        <f t="shared" ca="1" si="77"/>
        <v>0</v>
      </c>
      <c r="AC62" s="41">
        <f t="shared" ca="1" si="78"/>
        <v>0.68213000000000001</v>
      </c>
      <c r="AD62" s="41">
        <f t="shared" ca="1" si="79"/>
        <v>1.1950916666666667E-4</v>
      </c>
      <c r="AE62" s="41">
        <f t="shared" ca="1" si="80"/>
        <v>0.69078000000000006</v>
      </c>
      <c r="AF62" s="41">
        <f t="shared" ca="1" si="81"/>
        <v>1.0228333333333333E-4</v>
      </c>
      <c r="AG62" s="41">
        <f t="shared" ca="1" si="82"/>
        <v>0</v>
      </c>
    </row>
    <row r="63" spans="1:33">
      <c r="A63" s="4" t="str">
        <f t="shared" ref="A63:B63" si="89">A62</f>
        <v>SC</v>
      </c>
      <c r="B63" s="4" t="str">
        <f t="shared" si="89"/>
        <v>SFM</v>
      </c>
      <c r="C63" s="4">
        <f t="shared" si="84"/>
        <v>8</v>
      </c>
      <c r="D63" s="41">
        <f t="shared" ca="1" si="54"/>
        <v>0.82036750000000003</v>
      </c>
      <c r="E63" s="41">
        <f t="shared" ca="1" si="55"/>
        <v>1.115475E-4</v>
      </c>
      <c r="F63" s="41">
        <f t="shared" ca="1" si="56"/>
        <v>0.94841500000000001</v>
      </c>
      <c r="G63" s="41">
        <f t="shared" ca="1" si="57"/>
        <v>1.7526250000000001E-4</v>
      </c>
      <c r="H63" s="41">
        <f t="shared" ca="1" si="58"/>
        <v>-2.1654725E-2</v>
      </c>
      <c r="I63" s="41">
        <f t="shared" ca="1" si="59"/>
        <v>0.81686499999999995</v>
      </c>
      <c r="J63" s="41">
        <f t="shared" ca="1" si="60"/>
        <v>1.1180000000000001E-4</v>
      </c>
      <c r="K63" s="41">
        <f t="shared" ca="1" si="61"/>
        <v>0.81066000000000005</v>
      </c>
      <c r="L63" s="41">
        <f t="shared" ca="1" si="62"/>
        <v>2.0918750000000001E-4</v>
      </c>
      <c r="M63" s="41">
        <f t="shared" ca="1" si="63"/>
        <v>0</v>
      </c>
      <c r="N63" s="41">
        <f t="shared" ca="1" si="64"/>
        <v>0.82036750000000003</v>
      </c>
      <c r="O63" s="41">
        <f t="shared" ca="1" si="65"/>
        <v>1.115475E-4</v>
      </c>
      <c r="P63" s="41">
        <f t="shared" ca="1" si="66"/>
        <v>0.94841500000000001</v>
      </c>
      <c r="Q63" s="41">
        <f t="shared" ca="1" si="67"/>
        <v>1.7526250000000001E-4</v>
      </c>
      <c r="R63" s="41">
        <v>0</v>
      </c>
      <c r="S63" s="41">
        <f t="shared" ca="1" si="68"/>
        <v>0.84172749999999996</v>
      </c>
      <c r="T63" s="41">
        <f t="shared" ca="1" si="69"/>
        <v>1.431875E-4</v>
      </c>
      <c r="U63" s="41">
        <f t="shared" ca="1" si="70"/>
        <v>0.84172749999999996</v>
      </c>
      <c r="V63" s="41">
        <f t="shared" ca="1" si="71"/>
        <v>1.431875E-4</v>
      </c>
      <c r="W63" s="41">
        <f t="shared" ca="1" si="72"/>
        <v>-2.2304274999999998E-2</v>
      </c>
      <c r="X63" s="41">
        <f t="shared" ca="1" si="73"/>
        <v>0.8772875</v>
      </c>
      <c r="Y63" s="41">
        <f t="shared" ca="1" si="74"/>
        <v>1.4003E-4</v>
      </c>
      <c r="Z63" s="41">
        <f t="shared" ca="1" si="75"/>
        <v>0.71379249999999994</v>
      </c>
      <c r="AA63" s="41">
        <f t="shared" ca="1" si="76"/>
        <v>1.40025E-4</v>
      </c>
      <c r="AB63" s="41">
        <f t="shared" ca="1" si="77"/>
        <v>0</v>
      </c>
      <c r="AC63" s="41">
        <f t="shared" ca="1" si="78"/>
        <v>0.69885416666666667</v>
      </c>
      <c r="AD63" s="41">
        <f t="shared" ca="1" si="79"/>
        <v>1.4401833333333334E-4</v>
      </c>
      <c r="AE63" s="41">
        <f t="shared" ca="1" si="80"/>
        <v>0.70207166666666665</v>
      </c>
      <c r="AF63" s="41">
        <f t="shared" ca="1" si="81"/>
        <v>1.4679E-4</v>
      </c>
      <c r="AG63" s="41">
        <f t="shared" ca="1" si="82"/>
        <v>0</v>
      </c>
    </row>
    <row r="64" spans="1:33">
      <c r="A64" s="4" t="str">
        <f t="shared" ref="A64:B64" si="90">A63</f>
        <v>SC</v>
      </c>
      <c r="B64" s="4" t="str">
        <f t="shared" si="90"/>
        <v>SFM</v>
      </c>
      <c r="C64" s="4">
        <f t="shared" si="84"/>
        <v>9</v>
      </c>
      <c r="D64" s="41">
        <f t="shared" ca="1" si="54"/>
        <v>0.83517750000000002</v>
      </c>
      <c r="E64" s="41">
        <f t="shared" ca="1" si="55"/>
        <v>1.1205E-4</v>
      </c>
      <c r="F64" s="41">
        <f t="shared" ca="1" si="56"/>
        <v>0.99020750000000002</v>
      </c>
      <c r="G64" s="41">
        <f t="shared" ca="1" si="57"/>
        <v>1.9755499999999997E-4</v>
      </c>
      <c r="H64" s="41">
        <f t="shared" ca="1" si="58"/>
        <v>-2.6307999999999998E-2</v>
      </c>
      <c r="I64" s="41">
        <f t="shared" ca="1" si="59"/>
        <v>0.83182749999999994</v>
      </c>
      <c r="J64" s="41">
        <f t="shared" ca="1" si="60"/>
        <v>1.1223E-4</v>
      </c>
      <c r="K64" s="41">
        <f t="shared" ca="1" si="61"/>
        <v>0.82825000000000004</v>
      </c>
      <c r="L64" s="41">
        <f t="shared" ca="1" si="62"/>
        <v>2.3751000000000002E-4</v>
      </c>
      <c r="M64" s="41">
        <f t="shared" ca="1" si="63"/>
        <v>0</v>
      </c>
      <c r="N64" s="41">
        <f t="shared" ca="1" si="64"/>
        <v>0.83517750000000002</v>
      </c>
      <c r="O64" s="41">
        <f t="shared" ca="1" si="65"/>
        <v>1.1205E-4</v>
      </c>
      <c r="P64" s="41">
        <f t="shared" ca="1" si="66"/>
        <v>0.99020750000000002</v>
      </c>
      <c r="Q64" s="41">
        <f t="shared" ca="1" si="67"/>
        <v>1.9755499999999997E-4</v>
      </c>
      <c r="R64" s="41">
        <v>0</v>
      </c>
      <c r="S64" s="41">
        <f t="shared" ca="1" si="68"/>
        <v>0.86387249999999993</v>
      </c>
      <c r="T64" s="41">
        <f t="shared" ca="1" si="69"/>
        <v>1.3789E-4</v>
      </c>
      <c r="U64" s="41">
        <f t="shared" ca="1" si="70"/>
        <v>0.86387249999999993</v>
      </c>
      <c r="V64" s="41">
        <f t="shared" ca="1" si="71"/>
        <v>1.3789E-4</v>
      </c>
      <c r="W64" s="41">
        <f t="shared" ca="1" si="72"/>
        <v>-2.7647249999999998E-2</v>
      </c>
      <c r="X64" s="41">
        <f t="shared" ca="1" si="73"/>
        <v>0.89170500000000008</v>
      </c>
      <c r="Y64" s="41">
        <f t="shared" ca="1" si="74"/>
        <v>1.367475E-4</v>
      </c>
      <c r="Z64" s="41">
        <f t="shared" ca="1" si="75"/>
        <v>0.69277500000000003</v>
      </c>
      <c r="AA64" s="41">
        <f t="shared" ca="1" si="76"/>
        <v>1.3674499999999999E-4</v>
      </c>
      <c r="AB64" s="41">
        <f t="shared" ca="1" si="77"/>
        <v>0</v>
      </c>
      <c r="AC64" s="41">
        <f t="shared" ca="1" si="78"/>
        <v>0.71474916666666666</v>
      </c>
      <c r="AD64" s="41">
        <f t="shared" ca="1" si="79"/>
        <v>1.4287499999999999E-4</v>
      </c>
      <c r="AE64" s="41">
        <f t="shared" ca="1" si="80"/>
        <v>0.71980916666666661</v>
      </c>
      <c r="AF64" s="41">
        <f t="shared" ca="1" si="81"/>
        <v>1.414725E-4</v>
      </c>
      <c r="AG64" s="41">
        <f t="shared" ca="1" si="82"/>
        <v>0</v>
      </c>
    </row>
    <row r="65" spans="1:33">
      <c r="A65" s="4" t="str">
        <f t="shared" ref="A65:B65" si="91">A64</f>
        <v>SC</v>
      </c>
      <c r="B65" s="4" t="str">
        <f t="shared" si="91"/>
        <v>SFM</v>
      </c>
      <c r="C65" s="4">
        <f t="shared" si="84"/>
        <v>10</v>
      </c>
      <c r="D65" s="41">
        <f t="shared" ca="1" si="54"/>
        <v>0.85566500000000001</v>
      </c>
      <c r="E65" s="41">
        <f t="shared" ca="1" si="55"/>
        <v>1.1794000000000001E-4</v>
      </c>
      <c r="F65" s="41">
        <f t="shared" ca="1" si="56"/>
        <v>0.99358250000000004</v>
      </c>
      <c r="G65" s="41">
        <f t="shared" ca="1" si="57"/>
        <v>2.1154750000000001E-4</v>
      </c>
      <c r="H65" s="41">
        <f t="shared" ca="1" si="58"/>
        <v>-2.5849999999999998E-2</v>
      </c>
      <c r="I65" s="41">
        <f t="shared" ca="1" si="59"/>
        <v>0.85220750000000001</v>
      </c>
      <c r="J65" s="41">
        <f t="shared" ca="1" si="60"/>
        <v>1.1805499999999999E-4</v>
      </c>
      <c r="K65" s="41">
        <f t="shared" ca="1" si="61"/>
        <v>0.8173999999999999</v>
      </c>
      <c r="L65" s="41">
        <f t="shared" ca="1" si="62"/>
        <v>2.496175E-4</v>
      </c>
      <c r="M65" s="41">
        <f t="shared" ca="1" si="63"/>
        <v>0</v>
      </c>
      <c r="N65" s="41">
        <f t="shared" ca="1" si="64"/>
        <v>0.85566500000000001</v>
      </c>
      <c r="O65" s="41">
        <f t="shared" ca="1" si="65"/>
        <v>1.1794000000000001E-4</v>
      </c>
      <c r="P65" s="41">
        <f t="shared" ca="1" si="66"/>
        <v>0.99358250000000004</v>
      </c>
      <c r="Q65" s="41">
        <f t="shared" ca="1" si="67"/>
        <v>2.1154750000000001E-4</v>
      </c>
      <c r="R65" s="41">
        <v>0</v>
      </c>
      <c r="S65" s="41">
        <f t="shared" ca="1" si="68"/>
        <v>0.87640249999999997</v>
      </c>
      <c r="T65" s="41">
        <f t="shared" ca="1" si="69"/>
        <v>1.473875E-4</v>
      </c>
      <c r="U65" s="41">
        <f t="shared" ca="1" si="70"/>
        <v>0.87640249999999997</v>
      </c>
      <c r="V65" s="41">
        <f t="shared" ca="1" si="71"/>
        <v>1.473875E-4</v>
      </c>
      <c r="W65" s="41">
        <f t="shared" ca="1" si="72"/>
        <v>-2.5627749999999998E-2</v>
      </c>
      <c r="X65" s="41">
        <f t="shared" ca="1" si="73"/>
        <v>0.91201499999999991</v>
      </c>
      <c r="Y65" s="41">
        <f t="shared" ca="1" si="74"/>
        <v>1.4480250000000001E-4</v>
      </c>
      <c r="Z65" s="41">
        <f t="shared" ca="1" si="75"/>
        <v>0.68581749999999997</v>
      </c>
      <c r="AA65" s="41">
        <f t="shared" ca="1" si="76"/>
        <v>1.4480250000000001E-4</v>
      </c>
      <c r="AB65" s="41">
        <f t="shared" ca="1" si="77"/>
        <v>0</v>
      </c>
      <c r="AC65" s="41">
        <f t="shared" ca="1" si="78"/>
        <v>0.71883833333333336</v>
      </c>
      <c r="AD65" s="41">
        <f t="shared" ca="1" si="79"/>
        <v>1.5311250000000002E-4</v>
      </c>
      <c r="AE65" s="41">
        <f t="shared" ca="1" si="80"/>
        <v>0.72522166666666665</v>
      </c>
      <c r="AF65" s="41">
        <f t="shared" ca="1" si="81"/>
        <v>1.5502333333333333E-4</v>
      </c>
      <c r="AG65" s="41">
        <f t="shared" ca="1" si="82"/>
        <v>0</v>
      </c>
    </row>
    <row r="66" spans="1:33">
      <c r="A66" s="4" t="str">
        <f t="shared" ref="A66:B66" si="92">A65</f>
        <v>SC</v>
      </c>
      <c r="B66" s="4" t="str">
        <f t="shared" si="92"/>
        <v>SFM</v>
      </c>
      <c r="C66" s="4">
        <f t="shared" si="84"/>
        <v>11</v>
      </c>
      <c r="D66" s="41">
        <f t="shared" ca="1" si="54"/>
        <v>0</v>
      </c>
      <c r="E66" s="41">
        <f t="shared" ca="1" si="55"/>
        <v>0</v>
      </c>
      <c r="F66" s="41">
        <f t="shared" ca="1" si="56"/>
        <v>0</v>
      </c>
      <c r="G66" s="41">
        <f t="shared" ca="1" si="57"/>
        <v>0</v>
      </c>
      <c r="H66" s="41">
        <f t="shared" ca="1" si="58"/>
        <v>0</v>
      </c>
      <c r="I66" s="41">
        <f t="shared" ca="1" si="59"/>
        <v>0</v>
      </c>
      <c r="J66" s="41">
        <f t="shared" ca="1" si="60"/>
        <v>0</v>
      </c>
      <c r="K66" s="41">
        <f t="shared" ca="1" si="61"/>
        <v>0</v>
      </c>
      <c r="L66" s="41">
        <f t="shared" ca="1" si="62"/>
        <v>0</v>
      </c>
      <c r="M66" s="41">
        <f t="shared" ca="1" si="63"/>
        <v>0</v>
      </c>
      <c r="N66" s="41">
        <f t="shared" ca="1" si="64"/>
        <v>0</v>
      </c>
      <c r="O66" s="41">
        <f t="shared" ca="1" si="65"/>
        <v>0</v>
      </c>
      <c r="P66" s="41">
        <f t="shared" ca="1" si="66"/>
        <v>0</v>
      </c>
      <c r="Q66" s="41">
        <f t="shared" ca="1" si="67"/>
        <v>0</v>
      </c>
      <c r="R66" s="41">
        <v>0</v>
      </c>
      <c r="S66" s="41">
        <f t="shared" ca="1" si="68"/>
        <v>0</v>
      </c>
      <c r="T66" s="41">
        <f t="shared" ca="1" si="69"/>
        <v>0</v>
      </c>
      <c r="U66" s="41">
        <f t="shared" ca="1" si="70"/>
        <v>0</v>
      </c>
      <c r="V66" s="41">
        <f t="shared" ca="1" si="71"/>
        <v>0</v>
      </c>
      <c r="W66" s="41">
        <f t="shared" ca="1" si="72"/>
        <v>0</v>
      </c>
      <c r="X66" s="41">
        <f t="shared" ca="1" si="73"/>
        <v>0</v>
      </c>
      <c r="Y66" s="41">
        <f t="shared" ca="1" si="74"/>
        <v>0</v>
      </c>
      <c r="Z66" s="41">
        <f t="shared" ca="1" si="75"/>
        <v>0</v>
      </c>
      <c r="AA66" s="41">
        <f t="shared" ca="1" si="76"/>
        <v>0</v>
      </c>
      <c r="AB66" s="41">
        <f t="shared" ca="1" si="77"/>
        <v>0</v>
      </c>
      <c r="AC66" s="41">
        <f t="shared" ca="1" si="78"/>
        <v>0.64151166666666659</v>
      </c>
      <c r="AD66" s="41">
        <f t="shared" ca="1" si="79"/>
        <v>1.4771916666666667E-4</v>
      </c>
      <c r="AE66" s="41">
        <f t="shared" ca="1" si="80"/>
        <v>0.64453916666666666</v>
      </c>
      <c r="AF66" s="41">
        <f t="shared" ca="1" si="81"/>
        <v>1.4970333333333332E-4</v>
      </c>
      <c r="AG66" s="41">
        <f t="shared" ca="1" si="82"/>
        <v>0</v>
      </c>
    </row>
    <row r="67" spans="1:33">
      <c r="A67" s="4" t="str">
        <f t="shared" ref="A67:B67" si="93">A66</f>
        <v>SC</v>
      </c>
      <c r="B67" s="4" t="str">
        <f t="shared" si="93"/>
        <v>SFM</v>
      </c>
      <c r="C67" s="4">
        <f t="shared" si="84"/>
        <v>12</v>
      </c>
      <c r="D67" s="41">
        <f t="shared" ca="1" si="54"/>
        <v>0</v>
      </c>
      <c r="E67" s="41">
        <f t="shared" ca="1" si="55"/>
        <v>0</v>
      </c>
      <c r="F67" s="41">
        <f t="shared" ca="1" si="56"/>
        <v>0</v>
      </c>
      <c r="G67" s="41">
        <f t="shared" ca="1" si="57"/>
        <v>0</v>
      </c>
      <c r="H67" s="41">
        <f t="shared" ca="1" si="58"/>
        <v>0</v>
      </c>
      <c r="I67" s="41">
        <f t="shared" ca="1" si="59"/>
        <v>0</v>
      </c>
      <c r="J67" s="41">
        <f t="shared" ca="1" si="60"/>
        <v>0</v>
      </c>
      <c r="K67" s="41">
        <f t="shared" ca="1" si="61"/>
        <v>0</v>
      </c>
      <c r="L67" s="41">
        <f t="shared" ca="1" si="62"/>
        <v>0</v>
      </c>
      <c r="M67" s="41">
        <f t="shared" ca="1" si="63"/>
        <v>0</v>
      </c>
      <c r="N67" s="41">
        <f t="shared" ca="1" si="64"/>
        <v>0</v>
      </c>
      <c r="O67" s="41">
        <f t="shared" ca="1" si="65"/>
        <v>0</v>
      </c>
      <c r="P67" s="41">
        <f t="shared" ca="1" si="66"/>
        <v>0</v>
      </c>
      <c r="Q67" s="41">
        <f t="shared" ca="1" si="67"/>
        <v>0</v>
      </c>
      <c r="R67" s="41">
        <v>0</v>
      </c>
      <c r="S67" s="41">
        <f t="shared" ca="1" si="68"/>
        <v>0</v>
      </c>
      <c r="T67" s="41">
        <f t="shared" ca="1" si="69"/>
        <v>0</v>
      </c>
      <c r="U67" s="41">
        <f t="shared" ca="1" si="70"/>
        <v>0</v>
      </c>
      <c r="V67" s="41">
        <f t="shared" ca="1" si="71"/>
        <v>0</v>
      </c>
      <c r="W67" s="41">
        <f t="shared" ca="1" si="72"/>
        <v>0</v>
      </c>
      <c r="X67" s="41">
        <f t="shared" ca="1" si="73"/>
        <v>0</v>
      </c>
      <c r="Y67" s="41">
        <f t="shared" ca="1" si="74"/>
        <v>0</v>
      </c>
      <c r="Z67" s="41">
        <f t="shared" ca="1" si="75"/>
        <v>0</v>
      </c>
      <c r="AA67" s="41">
        <f t="shared" ca="1" si="76"/>
        <v>0</v>
      </c>
      <c r="AB67" s="41">
        <f t="shared" ca="1" si="77"/>
        <v>0</v>
      </c>
      <c r="AC67" s="41">
        <f t="shared" ca="1" si="78"/>
        <v>0.61371249999999999</v>
      </c>
      <c r="AD67" s="41">
        <f t="shared" ca="1" si="79"/>
        <v>1.4890083333333334E-4</v>
      </c>
      <c r="AE67" s="41">
        <f t="shared" ca="1" si="80"/>
        <v>0.61612916666666673</v>
      </c>
      <c r="AF67" s="41">
        <f t="shared" ca="1" si="81"/>
        <v>1.5122833333333334E-4</v>
      </c>
      <c r="AG67" s="41">
        <f t="shared" ca="1" si="82"/>
        <v>0</v>
      </c>
    </row>
    <row r="68" spans="1:33">
      <c r="A68" s="4" t="str">
        <f t="shared" ref="A68:B68" si="94">A67</f>
        <v>SC</v>
      </c>
      <c r="B68" s="4" t="str">
        <f t="shared" si="94"/>
        <v>SFM</v>
      </c>
      <c r="C68" s="4">
        <f t="shared" si="84"/>
        <v>13</v>
      </c>
      <c r="D68" s="41">
        <f t="shared" ca="1" si="54"/>
        <v>0.85143749999999996</v>
      </c>
      <c r="E68" s="41">
        <f t="shared" ca="1" si="55"/>
        <v>1.19185E-4</v>
      </c>
      <c r="F68" s="41">
        <f t="shared" ca="1" si="56"/>
        <v>1.008705</v>
      </c>
      <c r="G68" s="41">
        <f t="shared" ca="1" si="57"/>
        <v>2.0405249999999998E-4</v>
      </c>
      <c r="H68" s="41">
        <f t="shared" ca="1" si="58"/>
        <v>-2.5882499999999999E-2</v>
      </c>
      <c r="I68" s="41">
        <f t="shared" ca="1" si="59"/>
        <v>0.84791250000000007</v>
      </c>
      <c r="J68" s="41">
        <f t="shared" ca="1" si="60"/>
        <v>1.19385E-4</v>
      </c>
      <c r="K68" s="41">
        <f t="shared" ca="1" si="61"/>
        <v>0.84199250000000003</v>
      </c>
      <c r="L68" s="41">
        <f t="shared" ca="1" si="62"/>
        <v>2.4755250000000001E-4</v>
      </c>
      <c r="M68" s="41">
        <f t="shared" ca="1" si="63"/>
        <v>0</v>
      </c>
      <c r="N68" s="41">
        <f t="shared" ca="1" si="64"/>
        <v>0.85143749999999996</v>
      </c>
      <c r="O68" s="41">
        <f t="shared" ca="1" si="65"/>
        <v>1.19185E-4</v>
      </c>
      <c r="P68" s="41">
        <f t="shared" ca="1" si="66"/>
        <v>1.008705</v>
      </c>
      <c r="Q68" s="41">
        <f t="shared" ca="1" si="67"/>
        <v>2.0405249999999998E-4</v>
      </c>
      <c r="R68" s="41">
        <v>0</v>
      </c>
      <c r="S68" s="41">
        <f t="shared" ca="1" si="68"/>
        <v>0.87931749999999997</v>
      </c>
      <c r="T68" s="41">
        <f t="shared" ca="1" si="69"/>
        <v>1.5379E-4</v>
      </c>
      <c r="U68" s="41">
        <f t="shared" ca="1" si="70"/>
        <v>0.87931749999999997</v>
      </c>
      <c r="V68" s="41">
        <f t="shared" ca="1" si="71"/>
        <v>1.5379E-4</v>
      </c>
      <c r="W68" s="41">
        <f t="shared" ca="1" si="72"/>
        <v>-2.5120749999999997E-2</v>
      </c>
      <c r="X68" s="41">
        <f t="shared" ca="1" si="73"/>
        <v>0.92867500000000003</v>
      </c>
      <c r="Y68" s="41">
        <f t="shared" ca="1" si="74"/>
        <v>1.5533999999999999E-4</v>
      </c>
      <c r="Z68" s="41">
        <f t="shared" ca="1" si="75"/>
        <v>0.68528250000000002</v>
      </c>
      <c r="AA68" s="41">
        <f t="shared" ca="1" si="76"/>
        <v>1.5533999999999999E-4</v>
      </c>
      <c r="AB68" s="41">
        <f t="shared" ca="1" si="77"/>
        <v>0</v>
      </c>
      <c r="AC68" s="41">
        <f t="shared" ca="1" si="78"/>
        <v>0.71214250000000001</v>
      </c>
      <c r="AD68" s="41">
        <f t="shared" ca="1" si="79"/>
        <v>1.5925416666666666E-4</v>
      </c>
      <c r="AE68" s="41">
        <f t="shared" ca="1" si="80"/>
        <v>0.7156325</v>
      </c>
      <c r="AF68" s="41">
        <f t="shared" ca="1" si="81"/>
        <v>1.6139916666666666E-4</v>
      </c>
      <c r="AG68" s="41">
        <f t="shared" ca="1" si="82"/>
        <v>0</v>
      </c>
    </row>
    <row r="69" spans="1:33">
      <c r="A69" s="4" t="str">
        <f t="shared" ref="A69:B69" si="95">A68</f>
        <v>SC</v>
      </c>
      <c r="B69" s="4" t="str">
        <f t="shared" si="95"/>
        <v>SFM</v>
      </c>
      <c r="C69" s="4">
        <f t="shared" si="84"/>
        <v>14</v>
      </c>
      <c r="D69" s="41">
        <f t="shared" ca="1" si="54"/>
        <v>0.80703000000000003</v>
      </c>
      <c r="E69" s="41">
        <f t="shared" ca="1" si="55"/>
        <v>1.0808999999999999E-4</v>
      </c>
      <c r="F69" s="41">
        <f t="shared" ca="1" si="56"/>
        <v>0.98018500000000008</v>
      </c>
      <c r="G69" s="41">
        <f t="shared" ca="1" si="57"/>
        <v>1.8006999999999998E-4</v>
      </c>
      <c r="H69" s="41">
        <f t="shared" ca="1" si="58"/>
        <v>-2.6757749999999997E-2</v>
      </c>
      <c r="I69" s="41">
        <f t="shared" ca="1" si="59"/>
        <v>0.80462250000000002</v>
      </c>
      <c r="J69" s="41">
        <f t="shared" ca="1" si="60"/>
        <v>1.083875E-4</v>
      </c>
      <c r="K69" s="41">
        <f t="shared" ca="1" si="61"/>
        <v>0.81224000000000007</v>
      </c>
      <c r="L69" s="41">
        <f t="shared" ca="1" si="62"/>
        <v>2.2132749999999998E-4</v>
      </c>
      <c r="M69" s="41">
        <f t="shared" ca="1" si="63"/>
        <v>0</v>
      </c>
      <c r="N69" s="41">
        <f t="shared" ca="1" si="64"/>
        <v>0.80703000000000003</v>
      </c>
      <c r="O69" s="41">
        <f t="shared" ca="1" si="65"/>
        <v>1.0808999999999999E-4</v>
      </c>
      <c r="P69" s="41">
        <f t="shared" ca="1" si="66"/>
        <v>0.98018500000000008</v>
      </c>
      <c r="Q69" s="41">
        <f t="shared" ca="1" si="67"/>
        <v>1.8006999999999998E-4</v>
      </c>
      <c r="R69" s="41">
        <v>0</v>
      </c>
      <c r="S69" s="41">
        <f t="shared" ca="1" si="68"/>
        <v>0.84973249999999989</v>
      </c>
      <c r="T69" s="41">
        <f t="shared" ca="1" si="69"/>
        <v>1.55785E-4</v>
      </c>
      <c r="U69" s="41">
        <f t="shared" ca="1" si="70"/>
        <v>0.84973249999999989</v>
      </c>
      <c r="V69" s="41">
        <f t="shared" ca="1" si="71"/>
        <v>1.55785E-4</v>
      </c>
      <c r="W69" s="41">
        <f t="shared" ca="1" si="72"/>
        <v>-2.3866100000000001E-2</v>
      </c>
      <c r="X69" s="41">
        <f t="shared" ca="1" si="73"/>
        <v>0.89666999999999997</v>
      </c>
      <c r="Y69" s="41">
        <f t="shared" ca="1" si="74"/>
        <v>1.5079000000000001E-4</v>
      </c>
      <c r="Z69" s="41">
        <f t="shared" ca="1" si="75"/>
        <v>0.65241499999999997</v>
      </c>
      <c r="AA69" s="41">
        <f t="shared" ca="1" si="76"/>
        <v>1.5079000000000001E-4</v>
      </c>
      <c r="AB69" s="41">
        <f t="shared" ca="1" si="77"/>
        <v>0</v>
      </c>
      <c r="AC69" s="41">
        <f t="shared" ca="1" si="78"/>
        <v>0.66622333333333328</v>
      </c>
      <c r="AD69" s="41">
        <f t="shared" ca="1" si="79"/>
        <v>1.5743500000000001E-4</v>
      </c>
      <c r="AE69" s="41">
        <f t="shared" ca="1" si="80"/>
        <v>0.67109916666666658</v>
      </c>
      <c r="AF69" s="41">
        <f t="shared" ca="1" si="81"/>
        <v>1.5939666666666666E-4</v>
      </c>
      <c r="AG69" s="41">
        <f t="shared" ca="1" si="82"/>
        <v>0</v>
      </c>
    </row>
    <row r="70" spans="1:33">
      <c r="A70" s="4" t="str">
        <f t="shared" ref="A70:B70" si="96">A69</f>
        <v>SC</v>
      </c>
      <c r="B70" s="4" t="str">
        <f t="shared" si="96"/>
        <v>SFM</v>
      </c>
      <c r="C70" s="4">
        <f t="shared" si="84"/>
        <v>15</v>
      </c>
      <c r="D70" s="41">
        <f t="shared" ca="1" si="54"/>
        <v>0.94003249999999994</v>
      </c>
      <c r="E70" s="41">
        <f t="shared" ca="1" si="55"/>
        <v>1.220925E-4</v>
      </c>
      <c r="F70" s="41">
        <f t="shared" ca="1" si="56"/>
        <v>1.2275849999999999</v>
      </c>
      <c r="G70" s="41">
        <f t="shared" ca="1" si="57"/>
        <v>2.1361000000000001E-4</v>
      </c>
      <c r="H70" s="41">
        <f t="shared" ca="1" si="58"/>
        <v>-1.8008975E-2</v>
      </c>
      <c r="I70" s="41">
        <f t="shared" ca="1" si="59"/>
        <v>0.93719249999999998</v>
      </c>
      <c r="J70" s="41">
        <f t="shared" ca="1" si="60"/>
        <v>1.2219499999999999E-4</v>
      </c>
      <c r="K70" s="41">
        <f t="shared" ca="1" si="61"/>
        <v>1.140255</v>
      </c>
      <c r="L70" s="41">
        <f t="shared" ca="1" si="62"/>
        <v>2.5517749999999999E-4</v>
      </c>
      <c r="M70" s="41">
        <f t="shared" ca="1" si="63"/>
        <v>0</v>
      </c>
      <c r="N70" s="41">
        <f t="shared" ca="1" si="64"/>
        <v>0.94003249999999994</v>
      </c>
      <c r="O70" s="41">
        <f t="shared" ca="1" si="65"/>
        <v>1.220925E-4</v>
      </c>
      <c r="P70" s="41">
        <f t="shared" ca="1" si="66"/>
        <v>1.2275849999999999</v>
      </c>
      <c r="Q70" s="41">
        <f t="shared" ca="1" si="67"/>
        <v>2.1361000000000001E-4</v>
      </c>
      <c r="R70" s="41">
        <v>0</v>
      </c>
      <c r="S70" s="41">
        <f t="shared" ca="1" si="68"/>
        <v>1.0116700000000001</v>
      </c>
      <c r="T70" s="41">
        <f t="shared" ca="1" si="69"/>
        <v>1.7103250000000001E-4</v>
      </c>
      <c r="U70" s="41">
        <f t="shared" ca="1" si="70"/>
        <v>1.0116700000000001</v>
      </c>
      <c r="V70" s="41">
        <f t="shared" ca="1" si="71"/>
        <v>1.7103250000000001E-4</v>
      </c>
      <c r="W70" s="41">
        <f t="shared" ca="1" si="72"/>
        <v>-1.6574999999999999E-2</v>
      </c>
      <c r="X70" s="41">
        <f t="shared" ca="1" si="73"/>
        <v>1.0916174999999999</v>
      </c>
      <c r="Y70" s="41">
        <f t="shared" ca="1" si="74"/>
        <v>1.6819250000000001E-4</v>
      </c>
      <c r="Z70" s="41">
        <f t="shared" ca="1" si="75"/>
        <v>0.96128249999999993</v>
      </c>
      <c r="AA70" s="41">
        <f t="shared" ca="1" si="76"/>
        <v>1.6819250000000001E-4</v>
      </c>
      <c r="AB70" s="41">
        <f t="shared" ca="1" si="77"/>
        <v>0</v>
      </c>
      <c r="AC70" s="41">
        <f t="shared" ca="1" si="78"/>
        <v>0.91107499999999997</v>
      </c>
      <c r="AD70" s="41">
        <f t="shared" ca="1" si="79"/>
        <v>1.7274416666666667E-4</v>
      </c>
      <c r="AE70" s="41">
        <f t="shared" ca="1" si="80"/>
        <v>0.91853333333333331</v>
      </c>
      <c r="AF70" s="41">
        <f t="shared" ca="1" si="81"/>
        <v>1.7534499999999998E-4</v>
      </c>
      <c r="AG70" s="41">
        <f t="shared" ca="1" si="82"/>
        <v>0</v>
      </c>
    </row>
    <row r="71" spans="1:33">
      <c r="A71" s="4" t="str">
        <f t="shared" ref="A71:B71" si="97">A70</f>
        <v>SC</v>
      </c>
      <c r="B71" s="4" t="str">
        <f t="shared" si="97"/>
        <v>SFM</v>
      </c>
      <c r="C71" s="4">
        <f t="shared" si="84"/>
        <v>16</v>
      </c>
      <c r="D71" s="41">
        <f t="shared" ca="1" si="54"/>
        <v>0.70157250000000004</v>
      </c>
      <c r="E71" s="41">
        <f t="shared" ca="1" si="55"/>
        <v>1.068975E-4</v>
      </c>
      <c r="F71" s="41">
        <f t="shared" ca="1" si="56"/>
        <v>0.76636499999999996</v>
      </c>
      <c r="G71" s="41">
        <f t="shared" ca="1" si="57"/>
        <v>1.9163749999999999E-4</v>
      </c>
      <c r="H71" s="41">
        <f t="shared" ca="1" si="58"/>
        <v>-3.38245E-2</v>
      </c>
      <c r="I71" s="41">
        <f t="shared" ca="1" si="59"/>
        <v>0.69772250000000002</v>
      </c>
      <c r="J71" s="41">
        <f t="shared" ca="1" si="60"/>
        <v>1.069725E-4</v>
      </c>
      <c r="K71" s="41">
        <f t="shared" ca="1" si="61"/>
        <v>0.4838575</v>
      </c>
      <c r="L71" s="41">
        <f t="shared" ca="1" si="62"/>
        <v>2.2152000000000001E-4</v>
      </c>
      <c r="M71" s="41">
        <f t="shared" ca="1" si="63"/>
        <v>0</v>
      </c>
      <c r="N71" s="41">
        <f t="shared" ca="1" si="64"/>
        <v>0.70157250000000004</v>
      </c>
      <c r="O71" s="41">
        <f t="shared" ca="1" si="65"/>
        <v>1.068975E-4</v>
      </c>
      <c r="P71" s="41">
        <f t="shared" ca="1" si="66"/>
        <v>0.76636499999999996</v>
      </c>
      <c r="Q71" s="41">
        <f t="shared" ca="1" si="67"/>
        <v>1.9163749999999999E-4</v>
      </c>
      <c r="R71" s="41">
        <v>0</v>
      </c>
      <c r="S71" s="41">
        <f t="shared" ca="1" si="68"/>
        <v>0.71671499999999999</v>
      </c>
      <c r="T71" s="41">
        <f t="shared" ca="1" si="69"/>
        <v>1.2826250000000001E-4</v>
      </c>
      <c r="U71" s="41">
        <f t="shared" ca="1" si="70"/>
        <v>0.71671499999999999</v>
      </c>
      <c r="V71" s="41">
        <f t="shared" ca="1" si="71"/>
        <v>1.2826250000000001E-4</v>
      </c>
      <c r="W71" s="41">
        <f t="shared" ca="1" si="72"/>
        <v>-3.4218249999999999E-2</v>
      </c>
      <c r="X71" s="41">
        <f t="shared" ca="1" si="73"/>
        <v>0.71507999999999994</v>
      </c>
      <c r="Y71" s="41">
        <f t="shared" ca="1" si="74"/>
        <v>1.2765500000000001E-4</v>
      </c>
      <c r="Z71" s="41">
        <f t="shared" ca="1" si="75"/>
        <v>0.39540249999999999</v>
      </c>
      <c r="AA71" s="41">
        <f t="shared" ca="1" si="76"/>
        <v>1.276525E-4</v>
      </c>
      <c r="AB71" s="41">
        <f t="shared" ca="1" si="77"/>
        <v>0</v>
      </c>
      <c r="AC71" s="41">
        <f t="shared" ca="1" si="78"/>
        <v>0.42491249999999997</v>
      </c>
      <c r="AD71" s="41">
        <f t="shared" ca="1" si="79"/>
        <v>1.3544000000000002E-4</v>
      </c>
      <c r="AE71" s="41">
        <f t="shared" ca="1" si="80"/>
        <v>0.42497916666666669</v>
      </c>
      <c r="AF71" s="41">
        <f t="shared" ca="1" si="81"/>
        <v>1.3793083333333333E-4</v>
      </c>
      <c r="AG71" s="41">
        <f t="shared" ca="1" si="82"/>
        <v>0</v>
      </c>
    </row>
    <row r="72" spans="1:33">
      <c r="A72" s="4" t="str">
        <f t="shared" ref="A72" si="98">A71</f>
        <v>SC</v>
      </c>
      <c r="B72" s="4" t="s">
        <v>886</v>
      </c>
      <c r="C72" s="4">
        <f>C56</f>
        <v>1</v>
      </c>
      <c r="D72" s="41">
        <f t="shared" ca="1" si="54"/>
        <v>0</v>
      </c>
      <c r="E72" s="41">
        <f t="shared" ca="1" si="55"/>
        <v>0</v>
      </c>
      <c r="F72" s="41">
        <f t="shared" ca="1" si="56"/>
        <v>0</v>
      </c>
      <c r="G72" s="41">
        <f t="shared" ca="1" si="57"/>
        <v>0</v>
      </c>
      <c r="H72" s="41">
        <f t="shared" ca="1" si="58"/>
        <v>0</v>
      </c>
      <c r="I72" s="41">
        <f t="shared" ca="1" si="59"/>
        <v>0</v>
      </c>
      <c r="J72" s="41">
        <f t="shared" ca="1" si="60"/>
        <v>0</v>
      </c>
      <c r="K72" s="41">
        <f t="shared" ca="1" si="61"/>
        <v>0</v>
      </c>
      <c r="L72" s="41">
        <f t="shared" ca="1" si="62"/>
        <v>0</v>
      </c>
      <c r="M72" s="41">
        <f t="shared" ca="1" si="63"/>
        <v>0</v>
      </c>
      <c r="N72" s="41">
        <f t="shared" ca="1" si="64"/>
        <v>0</v>
      </c>
      <c r="O72" s="41">
        <f t="shared" ca="1" si="65"/>
        <v>0</v>
      </c>
      <c r="P72" s="41">
        <f t="shared" ca="1" si="66"/>
        <v>0</v>
      </c>
      <c r="Q72" s="41">
        <f t="shared" ca="1" si="67"/>
        <v>0</v>
      </c>
      <c r="R72" s="41">
        <v>0</v>
      </c>
      <c r="S72" s="41">
        <f t="shared" ca="1" si="68"/>
        <v>0</v>
      </c>
      <c r="T72" s="41">
        <f t="shared" ca="1" si="69"/>
        <v>0</v>
      </c>
      <c r="U72" s="41">
        <f t="shared" ca="1" si="70"/>
        <v>0</v>
      </c>
      <c r="V72" s="41">
        <f t="shared" ca="1" si="71"/>
        <v>0</v>
      </c>
      <c r="W72" s="41">
        <f t="shared" ca="1" si="72"/>
        <v>0</v>
      </c>
      <c r="X72" s="41">
        <f t="shared" ca="1" si="73"/>
        <v>0</v>
      </c>
      <c r="Y72" s="41">
        <f t="shared" ca="1" si="74"/>
        <v>0</v>
      </c>
      <c r="Z72" s="41">
        <f t="shared" ca="1" si="75"/>
        <v>0</v>
      </c>
      <c r="AA72" s="41">
        <f t="shared" ca="1" si="76"/>
        <v>0</v>
      </c>
      <c r="AB72" s="41">
        <f t="shared" ca="1" si="77"/>
        <v>0</v>
      </c>
      <c r="AC72" s="41">
        <f t="shared" ca="1" si="78"/>
        <v>0.47962499999999997</v>
      </c>
      <c r="AD72" s="41">
        <f t="shared" ca="1" si="79"/>
        <v>8.8879166666666661E-5</v>
      </c>
      <c r="AE72" s="41">
        <f t="shared" ca="1" si="80"/>
        <v>0.47919583333333332</v>
      </c>
      <c r="AF72" s="41">
        <f t="shared" ca="1" si="81"/>
        <v>9.0635000000000002E-5</v>
      </c>
      <c r="AG72" s="41">
        <f t="shared" ca="1" si="82"/>
        <v>0</v>
      </c>
    </row>
    <row r="73" spans="1:33">
      <c r="A73" s="4" t="str">
        <f t="shared" ref="A73:B88" si="99">A72</f>
        <v>SC</v>
      </c>
      <c r="B73" s="4" t="str">
        <f>B72</f>
        <v>MFM</v>
      </c>
      <c r="C73" s="4">
        <f t="shared" ref="C73:C103" si="100">C57</f>
        <v>2</v>
      </c>
      <c r="D73" s="41">
        <f t="shared" ca="1" si="54"/>
        <v>0</v>
      </c>
      <c r="E73" s="41">
        <f t="shared" ca="1" si="55"/>
        <v>0</v>
      </c>
      <c r="F73" s="41">
        <f t="shared" ca="1" si="56"/>
        <v>0</v>
      </c>
      <c r="G73" s="41">
        <f t="shared" ca="1" si="57"/>
        <v>0</v>
      </c>
      <c r="H73" s="41">
        <f t="shared" ca="1" si="58"/>
        <v>0</v>
      </c>
      <c r="I73" s="41">
        <f t="shared" ca="1" si="59"/>
        <v>0</v>
      </c>
      <c r="J73" s="41">
        <f t="shared" ca="1" si="60"/>
        <v>0</v>
      </c>
      <c r="K73" s="41">
        <f t="shared" ca="1" si="61"/>
        <v>0</v>
      </c>
      <c r="L73" s="41">
        <f t="shared" ca="1" si="62"/>
        <v>0</v>
      </c>
      <c r="M73" s="41">
        <f t="shared" ca="1" si="63"/>
        <v>0</v>
      </c>
      <c r="N73" s="41">
        <f t="shared" ca="1" si="64"/>
        <v>0</v>
      </c>
      <c r="O73" s="41">
        <f t="shared" ca="1" si="65"/>
        <v>0</v>
      </c>
      <c r="P73" s="41">
        <f t="shared" ca="1" si="66"/>
        <v>0</v>
      </c>
      <c r="Q73" s="41">
        <f t="shared" ca="1" si="67"/>
        <v>0</v>
      </c>
      <c r="R73" s="41">
        <v>0</v>
      </c>
      <c r="S73" s="41">
        <f t="shared" ca="1" si="68"/>
        <v>0</v>
      </c>
      <c r="T73" s="41">
        <f t="shared" ca="1" si="69"/>
        <v>0</v>
      </c>
      <c r="U73" s="41">
        <f t="shared" ca="1" si="70"/>
        <v>0</v>
      </c>
      <c r="V73" s="41">
        <f t="shared" ca="1" si="71"/>
        <v>0</v>
      </c>
      <c r="W73" s="41">
        <f t="shared" ca="1" si="72"/>
        <v>0</v>
      </c>
      <c r="X73" s="41">
        <f t="shared" ca="1" si="73"/>
        <v>0</v>
      </c>
      <c r="Y73" s="41">
        <f t="shared" ca="1" si="74"/>
        <v>0</v>
      </c>
      <c r="Z73" s="41">
        <f t="shared" ca="1" si="75"/>
        <v>0</v>
      </c>
      <c r="AA73" s="41">
        <f t="shared" ca="1" si="76"/>
        <v>0</v>
      </c>
      <c r="AB73" s="41">
        <f t="shared" ca="1" si="77"/>
        <v>0</v>
      </c>
      <c r="AC73" s="41">
        <f t="shared" ca="1" si="78"/>
        <v>0.57975416666666668</v>
      </c>
      <c r="AD73" s="41">
        <f t="shared" ca="1" si="79"/>
        <v>1.3932166666666667E-4</v>
      </c>
      <c r="AE73" s="41">
        <f t="shared" ca="1" si="80"/>
        <v>0.58038500000000004</v>
      </c>
      <c r="AF73" s="41">
        <f t="shared" ca="1" si="81"/>
        <v>1.40665E-4</v>
      </c>
      <c r="AG73" s="41">
        <f t="shared" ca="1" si="82"/>
        <v>0</v>
      </c>
    </row>
    <row r="74" spans="1:33">
      <c r="A74" s="4" t="str">
        <f t="shared" si="99"/>
        <v>SC</v>
      </c>
      <c r="B74" s="4" t="str">
        <f t="shared" si="99"/>
        <v>MFM</v>
      </c>
      <c r="C74" s="4">
        <f t="shared" si="100"/>
        <v>3</v>
      </c>
      <c r="D74" s="41">
        <f t="shared" ca="1" si="54"/>
        <v>0</v>
      </c>
      <c r="E74" s="41">
        <f t="shared" ca="1" si="55"/>
        <v>0</v>
      </c>
      <c r="F74" s="41">
        <f t="shared" ca="1" si="56"/>
        <v>0</v>
      </c>
      <c r="G74" s="41">
        <f t="shared" ca="1" si="57"/>
        <v>0</v>
      </c>
      <c r="H74" s="41">
        <f t="shared" ca="1" si="58"/>
        <v>0</v>
      </c>
      <c r="I74" s="41">
        <f t="shared" ca="1" si="59"/>
        <v>0</v>
      </c>
      <c r="J74" s="41">
        <f t="shared" ca="1" si="60"/>
        <v>0</v>
      </c>
      <c r="K74" s="41">
        <f t="shared" ca="1" si="61"/>
        <v>0</v>
      </c>
      <c r="L74" s="41">
        <f t="shared" ca="1" si="62"/>
        <v>0</v>
      </c>
      <c r="M74" s="41">
        <f t="shared" ca="1" si="63"/>
        <v>0</v>
      </c>
      <c r="N74" s="41">
        <f t="shared" ca="1" si="64"/>
        <v>0</v>
      </c>
      <c r="O74" s="41">
        <f t="shared" ca="1" si="65"/>
        <v>0</v>
      </c>
      <c r="P74" s="41">
        <f t="shared" ca="1" si="66"/>
        <v>0</v>
      </c>
      <c r="Q74" s="41">
        <f t="shared" ca="1" si="67"/>
        <v>0</v>
      </c>
      <c r="R74" s="41">
        <v>0</v>
      </c>
      <c r="S74" s="41">
        <f t="shared" ca="1" si="68"/>
        <v>0</v>
      </c>
      <c r="T74" s="41">
        <f t="shared" ca="1" si="69"/>
        <v>0</v>
      </c>
      <c r="U74" s="41">
        <f t="shared" ca="1" si="70"/>
        <v>0</v>
      </c>
      <c r="V74" s="41">
        <f t="shared" ca="1" si="71"/>
        <v>0</v>
      </c>
      <c r="W74" s="41">
        <f t="shared" ca="1" si="72"/>
        <v>0</v>
      </c>
      <c r="X74" s="41">
        <f t="shared" ca="1" si="73"/>
        <v>0</v>
      </c>
      <c r="Y74" s="41">
        <f t="shared" ca="1" si="74"/>
        <v>0</v>
      </c>
      <c r="Z74" s="41">
        <f t="shared" ca="1" si="75"/>
        <v>0</v>
      </c>
      <c r="AA74" s="41">
        <f t="shared" ca="1" si="76"/>
        <v>0</v>
      </c>
      <c r="AB74" s="41">
        <f t="shared" ca="1" si="77"/>
        <v>0</v>
      </c>
      <c r="AC74" s="41">
        <f t="shared" ca="1" si="78"/>
        <v>0.56990166666666664</v>
      </c>
      <c r="AD74" s="41">
        <f t="shared" ca="1" si="79"/>
        <v>1.1350499999999999E-4</v>
      </c>
      <c r="AE74" s="41">
        <f t="shared" ca="1" si="80"/>
        <v>0.5682558333333334</v>
      </c>
      <c r="AF74" s="41">
        <f t="shared" ca="1" si="81"/>
        <v>1.1733E-4</v>
      </c>
      <c r="AG74" s="41">
        <f t="shared" ca="1" si="82"/>
        <v>0</v>
      </c>
    </row>
    <row r="75" spans="1:33">
      <c r="A75" s="4" t="str">
        <f t="shared" si="99"/>
        <v>SC</v>
      </c>
      <c r="B75" s="4" t="str">
        <f t="shared" si="99"/>
        <v>MFM</v>
      </c>
      <c r="C75" s="4">
        <f t="shared" si="100"/>
        <v>4</v>
      </c>
      <c r="D75" s="41">
        <f t="shared" ca="1" si="54"/>
        <v>0</v>
      </c>
      <c r="E75" s="41">
        <f t="shared" ca="1" si="55"/>
        <v>0</v>
      </c>
      <c r="F75" s="41">
        <f t="shared" ca="1" si="56"/>
        <v>0</v>
      </c>
      <c r="G75" s="41">
        <f t="shared" ca="1" si="57"/>
        <v>0</v>
      </c>
      <c r="H75" s="41">
        <f t="shared" ca="1" si="58"/>
        <v>0</v>
      </c>
      <c r="I75" s="41">
        <f t="shared" ca="1" si="59"/>
        <v>0</v>
      </c>
      <c r="J75" s="41">
        <f t="shared" ca="1" si="60"/>
        <v>0</v>
      </c>
      <c r="K75" s="41">
        <f t="shared" ca="1" si="61"/>
        <v>0</v>
      </c>
      <c r="L75" s="41">
        <f t="shared" ca="1" si="62"/>
        <v>0</v>
      </c>
      <c r="M75" s="41">
        <f t="shared" ca="1" si="63"/>
        <v>0</v>
      </c>
      <c r="N75" s="41">
        <f t="shared" ca="1" si="64"/>
        <v>0</v>
      </c>
      <c r="O75" s="41">
        <f t="shared" ca="1" si="65"/>
        <v>0</v>
      </c>
      <c r="P75" s="41">
        <f t="shared" ca="1" si="66"/>
        <v>0</v>
      </c>
      <c r="Q75" s="41">
        <f t="shared" ca="1" si="67"/>
        <v>0</v>
      </c>
      <c r="R75" s="41">
        <v>0</v>
      </c>
      <c r="S75" s="41">
        <f t="shared" ca="1" si="68"/>
        <v>0</v>
      </c>
      <c r="T75" s="41">
        <f t="shared" ca="1" si="69"/>
        <v>0</v>
      </c>
      <c r="U75" s="41">
        <f t="shared" ca="1" si="70"/>
        <v>0</v>
      </c>
      <c r="V75" s="41">
        <f t="shared" ca="1" si="71"/>
        <v>0</v>
      </c>
      <c r="W75" s="41">
        <f t="shared" ca="1" si="72"/>
        <v>0</v>
      </c>
      <c r="X75" s="41">
        <f t="shared" ca="1" si="73"/>
        <v>0</v>
      </c>
      <c r="Y75" s="41">
        <f t="shared" ca="1" si="74"/>
        <v>0</v>
      </c>
      <c r="Z75" s="41">
        <f t="shared" ca="1" si="75"/>
        <v>0</v>
      </c>
      <c r="AA75" s="41">
        <f t="shared" ca="1" si="76"/>
        <v>0</v>
      </c>
      <c r="AB75" s="41">
        <f t="shared" ca="1" si="77"/>
        <v>0</v>
      </c>
      <c r="AC75" s="41">
        <f t="shared" ca="1" si="78"/>
        <v>0.60834666666666659</v>
      </c>
      <c r="AD75" s="41">
        <f t="shared" ca="1" si="79"/>
        <v>1.2980333333333335E-4</v>
      </c>
      <c r="AE75" s="41">
        <f t="shared" ca="1" si="80"/>
        <v>0.60788833333333336</v>
      </c>
      <c r="AF75" s="41">
        <f t="shared" ca="1" si="81"/>
        <v>1.3355499999999999E-4</v>
      </c>
      <c r="AG75" s="41">
        <f t="shared" ca="1" si="82"/>
        <v>0</v>
      </c>
    </row>
    <row r="76" spans="1:33">
      <c r="A76" s="4" t="str">
        <f t="shared" si="99"/>
        <v>SC</v>
      </c>
      <c r="B76" s="4" t="str">
        <f t="shared" si="99"/>
        <v>MFM</v>
      </c>
      <c r="C76" s="4">
        <f t="shared" si="100"/>
        <v>5</v>
      </c>
      <c r="D76" s="41">
        <f t="shared" ca="1" si="54"/>
        <v>0</v>
      </c>
      <c r="E76" s="41">
        <f t="shared" ca="1" si="55"/>
        <v>0</v>
      </c>
      <c r="F76" s="41">
        <f t="shared" ca="1" si="56"/>
        <v>0</v>
      </c>
      <c r="G76" s="41">
        <f t="shared" ca="1" si="57"/>
        <v>0</v>
      </c>
      <c r="H76" s="41">
        <f t="shared" ca="1" si="58"/>
        <v>0</v>
      </c>
      <c r="I76" s="41">
        <f t="shared" ca="1" si="59"/>
        <v>0</v>
      </c>
      <c r="J76" s="41">
        <f t="shared" ca="1" si="60"/>
        <v>0</v>
      </c>
      <c r="K76" s="41">
        <f t="shared" ca="1" si="61"/>
        <v>0</v>
      </c>
      <c r="L76" s="41">
        <f t="shared" ca="1" si="62"/>
        <v>0</v>
      </c>
      <c r="M76" s="41">
        <f t="shared" ca="1" si="63"/>
        <v>0</v>
      </c>
      <c r="N76" s="41">
        <f t="shared" ca="1" si="64"/>
        <v>0</v>
      </c>
      <c r="O76" s="41">
        <f t="shared" ca="1" si="65"/>
        <v>0</v>
      </c>
      <c r="P76" s="41">
        <f t="shared" ca="1" si="66"/>
        <v>0</v>
      </c>
      <c r="Q76" s="41">
        <f t="shared" ca="1" si="67"/>
        <v>0</v>
      </c>
      <c r="R76" s="41">
        <v>0</v>
      </c>
      <c r="S76" s="41">
        <f t="shared" ca="1" si="68"/>
        <v>0.90068749999999997</v>
      </c>
      <c r="T76" s="41">
        <f t="shared" ca="1" si="69"/>
        <v>1.2304499999999998E-4</v>
      </c>
      <c r="U76" s="41">
        <f t="shared" ca="1" si="70"/>
        <v>0.90068749999999997</v>
      </c>
      <c r="V76" s="41">
        <f t="shared" ca="1" si="71"/>
        <v>1.2304499999999998E-4</v>
      </c>
      <c r="W76" s="41">
        <f t="shared" ca="1" si="72"/>
        <v>-3.3399999999999999E-2</v>
      </c>
      <c r="X76" s="41">
        <f t="shared" ca="1" si="73"/>
        <v>0</v>
      </c>
      <c r="Y76" s="41">
        <f t="shared" ca="1" si="74"/>
        <v>0</v>
      </c>
      <c r="Z76" s="41">
        <f t="shared" ca="1" si="75"/>
        <v>0</v>
      </c>
      <c r="AA76" s="41">
        <f t="shared" ca="1" si="76"/>
        <v>0</v>
      </c>
      <c r="AB76" s="41">
        <f t="shared" ca="1" si="77"/>
        <v>0</v>
      </c>
      <c r="AC76" s="41">
        <f t="shared" ca="1" si="78"/>
        <v>0.5808658333333333</v>
      </c>
      <c r="AD76" s="41">
        <f t="shared" ca="1" si="79"/>
        <v>1.1881833333333332E-4</v>
      </c>
      <c r="AE76" s="41">
        <f t="shared" ca="1" si="80"/>
        <v>0.57943333333333336</v>
      </c>
      <c r="AF76" s="41">
        <f t="shared" ca="1" si="81"/>
        <v>1.2480916666666666E-4</v>
      </c>
      <c r="AG76" s="41">
        <f t="shared" ca="1" si="82"/>
        <v>0</v>
      </c>
    </row>
    <row r="77" spans="1:33">
      <c r="A77" s="4" t="str">
        <f t="shared" si="99"/>
        <v>SC</v>
      </c>
      <c r="B77" s="4" t="str">
        <f t="shared" si="99"/>
        <v>MFM</v>
      </c>
      <c r="C77" s="4">
        <f t="shared" si="100"/>
        <v>6</v>
      </c>
      <c r="D77" s="41">
        <f t="shared" ca="1" si="54"/>
        <v>0.89576499999999992</v>
      </c>
      <c r="E77" s="41">
        <f t="shared" ca="1" si="55"/>
        <v>1.129925E-4</v>
      </c>
      <c r="F77" s="41">
        <f t="shared" ca="1" si="56"/>
        <v>0.98600750000000004</v>
      </c>
      <c r="G77" s="41">
        <f t="shared" ca="1" si="57"/>
        <v>1.6147000000000001E-4</v>
      </c>
      <c r="H77" s="41">
        <f t="shared" ca="1" si="58"/>
        <v>-2.1481674999999999E-2</v>
      </c>
      <c r="I77" s="41">
        <f t="shared" ca="1" si="59"/>
        <v>0.88983250000000003</v>
      </c>
      <c r="J77" s="41">
        <f t="shared" ca="1" si="60"/>
        <v>1.1259999999999999E-4</v>
      </c>
      <c r="K77" s="41">
        <f t="shared" ca="1" si="61"/>
        <v>0.79900249999999995</v>
      </c>
      <c r="L77" s="41">
        <f t="shared" ca="1" si="62"/>
        <v>1.7477500000000001E-4</v>
      </c>
      <c r="M77" s="41">
        <f t="shared" ca="1" si="63"/>
        <v>0</v>
      </c>
      <c r="N77" s="41">
        <f t="shared" ca="1" si="64"/>
        <v>0.89576499999999992</v>
      </c>
      <c r="O77" s="41">
        <f t="shared" ca="1" si="65"/>
        <v>1.129925E-4</v>
      </c>
      <c r="P77" s="41">
        <f t="shared" ca="1" si="66"/>
        <v>0.98600750000000004</v>
      </c>
      <c r="Q77" s="41">
        <f t="shared" ca="1" si="67"/>
        <v>1.6147000000000001E-4</v>
      </c>
      <c r="R77" s="41">
        <v>0</v>
      </c>
      <c r="S77" s="41">
        <f t="shared" ca="1" si="68"/>
        <v>0.91744249999999994</v>
      </c>
      <c r="T77" s="41">
        <f t="shared" ca="1" si="69"/>
        <v>1.191975E-4</v>
      </c>
      <c r="U77" s="41">
        <f t="shared" ca="1" si="70"/>
        <v>0.91744249999999994</v>
      </c>
      <c r="V77" s="41">
        <f t="shared" ca="1" si="71"/>
        <v>1.191975E-4</v>
      </c>
      <c r="W77" s="41">
        <f t="shared" ca="1" si="72"/>
        <v>-2.5323749999999999E-2</v>
      </c>
      <c r="X77" s="41">
        <f t="shared" ca="1" si="73"/>
        <v>0.97388750000000002</v>
      </c>
      <c r="Y77" s="41">
        <f t="shared" ca="1" si="74"/>
        <v>1.299025E-4</v>
      </c>
      <c r="Z77" s="41">
        <f t="shared" ca="1" si="75"/>
        <v>0.71520250000000007</v>
      </c>
      <c r="AA77" s="41">
        <f t="shared" ca="1" si="76"/>
        <v>1.299025E-4</v>
      </c>
      <c r="AB77" s="41">
        <f t="shared" ca="1" si="77"/>
        <v>0</v>
      </c>
      <c r="AC77" s="41">
        <f t="shared" ca="1" si="78"/>
        <v>0.65839166666666671</v>
      </c>
      <c r="AD77" s="41">
        <f t="shared" ca="1" si="79"/>
        <v>1.1321416666666668E-4</v>
      </c>
      <c r="AE77" s="41">
        <f t="shared" ca="1" si="80"/>
        <v>0.66254833333333329</v>
      </c>
      <c r="AF77" s="41">
        <f t="shared" ca="1" si="81"/>
        <v>1.6411833333333334E-4</v>
      </c>
      <c r="AG77" s="41">
        <f t="shared" ca="1" si="82"/>
        <v>0</v>
      </c>
    </row>
    <row r="78" spans="1:33">
      <c r="A78" s="4" t="str">
        <f t="shared" si="99"/>
        <v>SC</v>
      </c>
      <c r="B78" s="4" t="str">
        <f t="shared" si="99"/>
        <v>MFM</v>
      </c>
      <c r="C78" s="4">
        <f t="shared" si="100"/>
        <v>7</v>
      </c>
      <c r="D78" s="41">
        <f t="shared" ca="1" si="54"/>
        <v>0</v>
      </c>
      <c r="E78" s="41">
        <f t="shared" ca="1" si="55"/>
        <v>0</v>
      </c>
      <c r="F78" s="41">
        <f t="shared" ca="1" si="56"/>
        <v>0</v>
      </c>
      <c r="G78" s="41">
        <f t="shared" ca="1" si="57"/>
        <v>0</v>
      </c>
      <c r="H78" s="41">
        <f t="shared" ca="1" si="58"/>
        <v>0</v>
      </c>
      <c r="I78" s="41">
        <f t="shared" ca="1" si="59"/>
        <v>0</v>
      </c>
      <c r="J78" s="41">
        <f t="shared" ca="1" si="60"/>
        <v>0</v>
      </c>
      <c r="K78" s="41">
        <f t="shared" ca="1" si="61"/>
        <v>0</v>
      </c>
      <c r="L78" s="41">
        <f t="shared" ca="1" si="62"/>
        <v>0</v>
      </c>
      <c r="M78" s="41">
        <f t="shared" ca="1" si="63"/>
        <v>0</v>
      </c>
      <c r="N78" s="41">
        <f t="shared" ca="1" si="64"/>
        <v>0</v>
      </c>
      <c r="O78" s="41">
        <f t="shared" ca="1" si="65"/>
        <v>0</v>
      </c>
      <c r="P78" s="41">
        <f t="shared" ca="1" si="66"/>
        <v>0</v>
      </c>
      <c r="Q78" s="41">
        <f t="shared" ca="1" si="67"/>
        <v>0</v>
      </c>
      <c r="R78" s="41">
        <v>0</v>
      </c>
      <c r="S78" s="41">
        <f t="shared" ca="1" si="68"/>
        <v>0</v>
      </c>
      <c r="T78" s="41">
        <f t="shared" ca="1" si="69"/>
        <v>0</v>
      </c>
      <c r="U78" s="41">
        <f t="shared" ca="1" si="70"/>
        <v>0</v>
      </c>
      <c r="V78" s="41">
        <f t="shared" ca="1" si="71"/>
        <v>0</v>
      </c>
      <c r="W78" s="41">
        <f t="shared" ca="1" si="72"/>
        <v>0</v>
      </c>
      <c r="X78" s="41">
        <f t="shared" ca="1" si="73"/>
        <v>0</v>
      </c>
      <c r="Y78" s="41">
        <f t="shared" ca="1" si="74"/>
        <v>0</v>
      </c>
      <c r="Z78" s="41">
        <f t="shared" ca="1" si="75"/>
        <v>0</v>
      </c>
      <c r="AA78" s="41">
        <f t="shared" ca="1" si="76"/>
        <v>0</v>
      </c>
      <c r="AB78" s="41">
        <f t="shared" ca="1" si="77"/>
        <v>0</v>
      </c>
      <c r="AC78" s="41">
        <f t="shared" ca="1" si="78"/>
        <v>0.68213000000000001</v>
      </c>
      <c r="AD78" s="41">
        <f t="shared" ca="1" si="79"/>
        <v>1.1950916666666667E-4</v>
      </c>
      <c r="AE78" s="41">
        <f t="shared" ca="1" si="80"/>
        <v>0.69078000000000006</v>
      </c>
      <c r="AF78" s="41">
        <f t="shared" ca="1" si="81"/>
        <v>1.0228333333333333E-4</v>
      </c>
      <c r="AG78" s="41">
        <f t="shared" ca="1" si="82"/>
        <v>0</v>
      </c>
    </row>
    <row r="79" spans="1:33">
      <c r="A79" s="4" t="str">
        <f t="shared" si="99"/>
        <v>SC</v>
      </c>
      <c r="B79" s="4" t="str">
        <f t="shared" si="99"/>
        <v>MFM</v>
      </c>
      <c r="C79" s="4">
        <f t="shared" si="100"/>
        <v>8</v>
      </c>
      <c r="D79" s="41">
        <f t="shared" ca="1" si="54"/>
        <v>0.90969499999999992</v>
      </c>
      <c r="E79" s="41">
        <f t="shared" ca="1" si="55"/>
        <v>1.1611750000000001E-4</v>
      </c>
      <c r="F79" s="41">
        <f t="shared" ca="1" si="56"/>
        <v>1.043085</v>
      </c>
      <c r="G79" s="41">
        <f t="shared" ca="1" si="57"/>
        <v>1.8270249999999998E-4</v>
      </c>
      <c r="H79" s="41">
        <f t="shared" ca="1" si="58"/>
        <v>-1.8587625E-2</v>
      </c>
      <c r="I79" s="41">
        <f t="shared" ca="1" si="59"/>
        <v>0.9042</v>
      </c>
      <c r="J79" s="41">
        <f t="shared" ca="1" si="60"/>
        <v>1.16155E-4</v>
      </c>
      <c r="K79" s="41">
        <f t="shared" ca="1" si="61"/>
        <v>0.88038499999999997</v>
      </c>
      <c r="L79" s="41">
        <f t="shared" ca="1" si="62"/>
        <v>1.983E-4</v>
      </c>
      <c r="M79" s="41">
        <f t="shared" ca="1" si="63"/>
        <v>0</v>
      </c>
      <c r="N79" s="41">
        <f t="shared" ca="1" si="64"/>
        <v>0.90969499999999992</v>
      </c>
      <c r="O79" s="41">
        <f t="shared" ca="1" si="65"/>
        <v>1.1611750000000001E-4</v>
      </c>
      <c r="P79" s="41">
        <f t="shared" ca="1" si="66"/>
        <v>1.043085</v>
      </c>
      <c r="Q79" s="41">
        <f t="shared" ca="1" si="67"/>
        <v>1.8270249999999998E-4</v>
      </c>
      <c r="R79" s="41">
        <v>0</v>
      </c>
      <c r="S79" s="41">
        <f t="shared" ca="1" si="68"/>
        <v>0.9510424999999999</v>
      </c>
      <c r="T79" s="41">
        <f t="shared" ca="1" si="69"/>
        <v>1.380225E-4</v>
      </c>
      <c r="U79" s="41">
        <f t="shared" ca="1" si="70"/>
        <v>0.9510424999999999</v>
      </c>
      <c r="V79" s="41">
        <f t="shared" ca="1" si="71"/>
        <v>1.380225E-4</v>
      </c>
      <c r="W79" s="41">
        <f t="shared" ca="1" si="72"/>
        <v>-2.0272874999999999E-2</v>
      </c>
      <c r="X79" s="41">
        <f t="shared" ca="1" si="73"/>
        <v>1.0136275000000001</v>
      </c>
      <c r="Y79" s="41">
        <f t="shared" ca="1" si="74"/>
        <v>1.4777749999999999E-4</v>
      </c>
      <c r="Z79" s="41">
        <f t="shared" ca="1" si="75"/>
        <v>0.78613749999999993</v>
      </c>
      <c r="AA79" s="41">
        <f t="shared" ca="1" si="76"/>
        <v>1.4777749999999999E-4</v>
      </c>
      <c r="AB79" s="41">
        <f t="shared" ca="1" si="77"/>
        <v>0</v>
      </c>
      <c r="AC79" s="41">
        <f t="shared" ca="1" si="78"/>
        <v>0.69885416666666667</v>
      </c>
      <c r="AD79" s="41">
        <f t="shared" ca="1" si="79"/>
        <v>1.4401833333333334E-4</v>
      </c>
      <c r="AE79" s="41">
        <f t="shared" ca="1" si="80"/>
        <v>0.70207166666666665</v>
      </c>
      <c r="AF79" s="41">
        <f t="shared" ca="1" si="81"/>
        <v>1.4679E-4</v>
      </c>
      <c r="AG79" s="41">
        <f t="shared" ca="1" si="82"/>
        <v>0</v>
      </c>
    </row>
    <row r="80" spans="1:33">
      <c r="A80" s="4" t="str">
        <f t="shared" si="99"/>
        <v>SC</v>
      </c>
      <c r="B80" s="4" t="str">
        <f t="shared" si="99"/>
        <v>MFM</v>
      </c>
      <c r="C80" s="4">
        <f t="shared" si="100"/>
        <v>9</v>
      </c>
      <c r="D80" s="41">
        <f t="shared" ca="1" si="54"/>
        <v>0.90300999999999998</v>
      </c>
      <c r="E80" s="41">
        <f t="shared" ca="1" si="55"/>
        <v>1.1453E-4</v>
      </c>
      <c r="F80" s="41">
        <f t="shared" ca="1" si="56"/>
        <v>1.0599025</v>
      </c>
      <c r="G80" s="41">
        <f t="shared" ca="1" si="57"/>
        <v>1.8657E-4</v>
      </c>
      <c r="H80" s="41">
        <f t="shared" ca="1" si="58"/>
        <v>-1.9779675E-2</v>
      </c>
      <c r="I80" s="41">
        <f t="shared" ca="1" si="59"/>
        <v>0.89897000000000005</v>
      </c>
      <c r="J80" s="41">
        <f t="shared" ca="1" si="60"/>
        <v>1.145525E-4</v>
      </c>
      <c r="K80" s="41">
        <f t="shared" ca="1" si="61"/>
        <v>0.89120750000000004</v>
      </c>
      <c r="L80" s="41">
        <f t="shared" ca="1" si="62"/>
        <v>2.011875E-4</v>
      </c>
      <c r="M80" s="41">
        <f t="shared" ca="1" si="63"/>
        <v>0</v>
      </c>
      <c r="N80" s="41">
        <f t="shared" ca="1" si="64"/>
        <v>0.90300999999999998</v>
      </c>
      <c r="O80" s="41">
        <f t="shared" ca="1" si="65"/>
        <v>1.1453E-4</v>
      </c>
      <c r="P80" s="41">
        <f t="shared" ca="1" si="66"/>
        <v>1.0599025</v>
      </c>
      <c r="Q80" s="41">
        <f t="shared" ca="1" si="67"/>
        <v>1.8657E-4</v>
      </c>
      <c r="R80" s="41">
        <v>0</v>
      </c>
      <c r="S80" s="41">
        <f t="shared" ca="1" si="68"/>
        <v>0.95853250000000001</v>
      </c>
      <c r="T80" s="41">
        <f t="shared" ca="1" si="69"/>
        <v>1.3896500000000001E-4</v>
      </c>
      <c r="U80" s="41">
        <f t="shared" ca="1" si="70"/>
        <v>0.95853250000000001</v>
      </c>
      <c r="V80" s="41">
        <f t="shared" ca="1" si="71"/>
        <v>1.3896500000000001E-4</v>
      </c>
      <c r="W80" s="41">
        <f t="shared" ca="1" si="72"/>
        <v>-2.1870650000000002E-2</v>
      </c>
      <c r="X80" s="41">
        <f t="shared" ca="1" si="73"/>
        <v>1.0203575</v>
      </c>
      <c r="Y80" s="41">
        <f t="shared" ca="1" si="74"/>
        <v>1.5191E-4</v>
      </c>
      <c r="Z80" s="41">
        <f t="shared" ca="1" si="75"/>
        <v>0.78207750000000009</v>
      </c>
      <c r="AA80" s="41">
        <f t="shared" ca="1" si="76"/>
        <v>1.5191E-4</v>
      </c>
      <c r="AB80" s="41">
        <f t="shared" ca="1" si="77"/>
        <v>0</v>
      </c>
      <c r="AC80" s="41">
        <f t="shared" ca="1" si="78"/>
        <v>0.71474916666666666</v>
      </c>
      <c r="AD80" s="41">
        <f t="shared" ca="1" si="79"/>
        <v>1.4287499999999999E-4</v>
      </c>
      <c r="AE80" s="41">
        <f t="shared" ca="1" si="80"/>
        <v>0.71980916666666661</v>
      </c>
      <c r="AF80" s="41">
        <f t="shared" ca="1" si="81"/>
        <v>1.414725E-4</v>
      </c>
      <c r="AG80" s="41">
        <f t="shared" ca="1" si="82"/>
        <v>0</v>
      </c>
    </row>
    <row r="81" spans="1:33">
      <c r="A81" s="4" t="str">
        <f t="shared" si="99"/>
        <v>SC</v>
      </c>
      <c r="B81" s="4" t="str">
        <f t="shared" si="99"/>
        <v>MFM</v>
      </c>
      <c r="C81" s="4">
        <f t="shared" si="100"/>
        <v>10</v>
      </c>
      <c r="D81" s="41">
        <f t="shared" ca="1" si="54"/>
        <v>0.93159000000000003</v>
      </c>
      <c r="E81" s="41">
        <f t="shared" ca="1" si="55"/>
        <v>1.2348750000000001E-4</v>
      </c>
      <c r="F81" s="41">
        <f t="shared" ca="1" si="56"/>
        <v>1.0548500000000001</v>
      </c>
      <c r="G81" s="41">
        <f t="shared" ca="1" si="57"/>
        <v>2.0759749999999999E-4</v>
      </c>
      <c r="H81" s="41">
        <f t="shared" ca="1" si="58"/>
        <v>-2.1505349999999999E-2</v>
      </c>
      <c r="I81" s="41">
        <f t="shared" ca="1" si="59"/>
        <v>0.92628749999999993</v>
      </c>
      <c r="J81" s="41">
        <f t="shared" ca="1" si="60"/>
        <v>1.2342000000000001E-4</v>
      </c>
      <c r="K81" s="41">
        <f t="shared" ca="1" si="61"/>
        <v>0.87090999999999996</v>
      </c>
      <c r="L81" s="41">
        <f t="shared" ca="1" si="62"/>
        <v>2.245925E-4</v>
      </c>
      <c r="M81" s="41">
        <f t="shared" ca="1" si="63"/>
        <v>0</v>
      </c>
      <c r="N81" s="41">
        <f t="shared" ca="1" si="64"/>
        <v>0.93159000000000003</v>
      </c>
      <c r="O81" s="41">
        <f t="shared" ca="1" si="65"/>
        <v>1.2348750000000001E-4</v>
      </c>
      <c r="P81" s="41">
        <f t="shared" ca="1" si="66"/>
        <v>1.0548500000000001</v>
      </c>
      <c r="Q81" s="41">
        <f t="shared" ca="1" si="67"/>
        <v>2.0759749999999999E-4</v>
      </c>
      <c r="R81" s="41">
        <v>0</v>
      </c>
      <c r="S81" s="41">
        <f t="shared" ca="1" si="68"/>
        <v>0.97835250000000007</v>
      </c>
      <c r="T81" s="41">
        <f t="shared" ca="1" si="69"/>
        <v>1.5141999999999998E-4</v>
      </c>
      <c r="U81" s="41">
        <f t="shared" ca="1" si="70"/>
        <v>0.97835250000000007</v>
      </c>
      <c r="V81" s="41">
        <f t="shared" ca="1" si="71"/>
        <v>1.5141999999999998E-4</v>
      </c>
      <c r="W81" s="41">
        <f t="shared" ca="1" si="72"/>
        <v>-2.2465000000000002E-2</v>
      </c>
      <c r="X81" s="41">
        <f t="shared" ca="1" si="73"/>
        <v>1.0466299999999999</v>
      </c>
      <c r="Y81" s="41">
        <f t="shared" ca="1" si="74"/>
        <v>1.6526750000000001E-4</v>
      </c>
      <c r="Z81" s="41">
        <f t="shared" ca="1" si="75"/>
        <v>0.78947500000000004</v>
      </c>
      <c r="AA81" s="41">
        <f t="shared" ca="1" si="76"/>
        <v>1.6526750000000001E-4</v>
      </c>
      <c r="AB81" s="41">
        <f t="shared" ca="1" si="77"/>
        <v>0</v>
      </c>
      <c r="AC81" s="41">
        <f t="shared" ca="1" si="78"/>
        <v>0.71883833333333336</v>
      </c>
      <c r="AD81" s="41">
        <f t="shared" ca="1" si="79"/>
        <v>1.5311250000000002E-4</v>
      </c>
      <c r="AE81" s="41">
        <f t="shared" ca="1" si="80"/>
        <v>0.72522166666666665</v>
      </c>
      <c r="AF81" s="41">
        <f t="shared" ca="1" si="81"/>
        <v>1.5502333333333333E-4</v>
      </c>
      <c r="AG81" s="41">
        <f t="shared" ca="1" si="82"/>
        <v>0</v>
      </c>
    </row>
    <row r="82" spans="1:33">
      <c r="A82" s="4" t="str">
        <f t="shared" si="99"/>
        <v>SC</v>
      </c>
      <c r="B82" s="4" t="str">
        <f t="shared" si="99"/>
        <v>MFM</v>
      </c>
      <c r="C82" s="4">
        <f t="shared" si="100"/>
        <v>11</v>
      </c>
      <c r="D82" s="41">
        <f t="shared" ca="1" si="54"/>
        <v>0</v>
      </c>
      <c r="E82" s="41">
        <f t="shared" ca="1" si="55"/>
        <v>0</v>
      </c>
      <c r="F82" s="41">
        <f t="shared" ca="1" si="56"/>
        <v>0</v>
      </c>
      <c r="G82" s="41">
        <f t="shared" ca="1" si="57"/>
        <v>0</v>
      </c>
      <c r="H82" s="41">
        <f t="shared" ca="1" si="58"/>
        <v>0</v>
      </c>
      <c r="I82" s="41">
        <f t="shared" ca="1" si="59"/>
        <v>0</v>
      </c>
      <c r="J82" s="41">
        <f t="shared" ca="1" si="60"/>
        <v>0</v>
      </c>
      <c r="K82" s="41">
        <f t="shared" ca="1" si="61"/>
        <v>0</v>
      </c>
      <c r="L82" s="41">
        <f t="shared" ca="1" si="62"/>
        <v>0</v>
      </c>
      <c r="M82" s="41">
        <f t="shared" ca="1" si="63"/>
        <v>0</v>
      </c>
      <c r="N82" s="41">
        <f t="shared" ca="1" si="64"/>
        <v>0</v>
      </c>
      <c r="O82" s="41">
        <f t="shared" ca="1" si="65"/>
        <v>0</v>
      </c>
      <c r="P82" s="41">
        <f t="shared" ca="1" si="66"/>
        <v>0</v>
      </c>
      <c r="Q82" s="41">
        <f t="shared" ca="1" si="67"/>
        <v>0</v>
      </c>
      <c r="R82" s="41">
        <v>0</v>
      </c>
      <c r="S82" s="41">
        <f t="shared" ca="1" si="68"/>
        <v>0</v>
      </c>
      <c r="T82" s="41">
        <f t="shared" ca="1" si="69"/>
        <v>0</v>
      </c>
      <c r="U82" s="41">
        <f t="shared" ca="1" si="70"/>
        <v>0</v>
      </c>
      <c r="V82" s="41">
        <f t="shared" ca="1" si="71"/>
        <v>0</v>
      </c>
      <c r="W82" s="41">
        <f t="shared" ca="1" si="72"/>
        <v>0</v>
      </c>
      <c r="X82" s="41">
        <f t="shared" ca="1" si="73"/>
        <v>0</v>
      </c>
      <c r="Y82" s="41">
        <f t="shared" ca="1" si="74"/>
        <v>0</v>
      </c>
      <c r="Z82" s="41">
        <f t="shared" ca="1" si="75"/>
        <v>0</v>
      </c>
      <c r="AA82" s="41">
        <f t="shared" ca="1" si="76"/>
        <v>0</v>
      </c>
      <c r="AB82" s="41">
        <f t="shared" ca="1" si="77"/>
        <v>0</v>
      </c>
      <c r="AC82" s="41">
        <f t="shared" ca="1" si="78"/>
        <v>0.64151166666666659</v>
      </c>
      <c r="AD82" s="41">
        <f t="shared" ca="1" si="79"/>
        <v>1.4771916666666667E-4</v>
      </c>
      <c r="AE82" s="41">
        <f t="shared" ca="1" si="80"/>
        <v>0.64453916666666666</v>
      </c>
      <c r="AF82" s="41">
        <f t="shared" ca="1" si="81"/>
        <v>1.4970333333333332E-4</v>
      </c>
      <c r="AG82" s="41">
        <f t="shared" ca="1" si="82"/>
        <v>0</v>
      </c>
    </row>
    <row r="83" spans="1:33">
      <c r="A83" s="4" t="str">
        <f t="shared" si="99"/>
        <v>SC</v>
      </c>
      <c r="B83" s="4" t="str">
        <f t="shared" si="99"/>
        <v>MFM</v>
      </c>
      <c r="C83" s="4">
        <f t="shared" si="100"/>
        <v>12</v>
      </c>
      <c r="D83" s="41">
        <f t="shared" ca="1" si="54"/>
        <v>0</v>
      </c>
      <c r="E83" s="41">
        <f t="shared" ca="1" si="55"/>
        <v>0</v>
      </c>
      <c r="F83" s="41">
        <f t="shared" ca="1" si="56"/>
        <v>0</v>
      </c>
      <c r="G83" s="41">
        <f t="shared" ca="1" si="57"/>
        <v>0</v>
      </c>
      <c r="H83" s="41">
        <f t="shared" ca="1" si="58"/>
        <v>0</v>
      </c>
      <c r="I83" s="41">
        <f t="shared" ca="1" si="59"/>
        <v>0</v>
      </c>
      <c r="J83" s="41">
        <f t="shared" ca="1" si="60"/>
        <v>0</v>
      </c>
      <c r="K83" s="41">
        <f t="shared" ca="1" si="61"/>
        <v>0</v>
      </c>
      <c r="L83" s="41">
        <f t="shared" ca="1" si="62"/>
        <v>0</v>
      </c>
      <c r="M83" s="41">
        <f t="shared" ca="1" si="63"/>
        <v>0</v>
      </c>
      <c r="N83" s="41">
        <f t="shared" ca="1" si="64"/>
        <v>0</v>
      </c>
      <c r="O83" s="41">
        <f t="shared" ca="1" si="65"/>
        <v>0</v>
      </c>
      <c r="P83" s="41">
        <f t="shared" ca="1" si="66"/>
        <v>0</v>
      </c>
      <c r="Q83" s="41">
        <f t="shared" ca="1" si="67"/>
        <v>0</v>
      </c>
      <c r="R83" s="41">
        <v>0</v>
      </c>
      <c r="S83" s="41">
        <f t="shared" ca="1" si="68"/>
        <v>0</v>
      </c>
      <c r="T83" s="41">
        <f t="shared" ca="1" si="69"/>
        <v>0</v>
      </c>
      <c r="U83" s="41">
        <f t="shared" ca="1" si="70"/>
        <v>0</v>
      </c>
      <c r="V83" s="41">
        <f t="shared" ca="1" si="71"/>
        <v>0</v>
      </c>
      <c r="W83" s="41">
        <f t="shared" ca="1" si="72"/>
        <v>0</v>
      </c>
      <c r="X83" s="41">
        <f t="shared" ca="1" si="73"/>
        <v>0</v>
      </c>
      <c r="Y83" s="41">
        <f t="shared" ca="1" si="74"/>
        <v>0</v>
      </c>
      <c r="Z83" s="41">
        <f t="shared" ca="1" si="75"/>
        <v>0</v>
      </c>
      <c r="AA83" s="41">
        <f t="shared" ca="1" si="76"/>
        <v>0</v>
      </c>
      <c r="AB83" s="41">
        <f t="shared" ca="1" si="77"/>
        <v>0</v>
      </c>
      <c r="AC83" s="41">
        <f t="shared" ca="1" si="78"/>
        <v>0.61371249999999999</v>
      </c>
      <c r="AD83" s="41">
        <f t="shared" ca="1" si="79"/>
        <v>1.4890083333333334E-4</v>
      </c>
      <c r="AE83" s="41">
        <f t="shared" ca="1" si="80"/>
        <v>0.61612916666666673</v>
      </c>
      <c r="AF83" s="41">
        <f t="shared" ca="1" si="81"/>
        <v>1.5122833333333334E-4</v>
      </c>
      <c r="AG83" s="41">
        <f t="shared" ca="1" si="82"/>
        <v>0</v>
      </c>
    </row>
    <row r="84" spans="1:33">
      <c r="A84" s="4" t="str">
        <f t="shared" si="99"/>
        <v>SC</v>
      </c>
      <c r="B84" s="4" t="str">
        <f t="shared" si="99"/>
        <v>MFM</v>
      </c>
      <c r="C84" s="4">
        <f t="shared" si="100"/>
        <v>13</v>
      </c>
      <c r="D84" s="41">
        <f t="shared" ca="1" si="54"/>
        <v>0.92435249999999991</v>
      </c>
      <c r="E84" s="41">
        <f t="shared" ca="1" si="55"/>
        <v>1.20565E-4</v>
      </c>
      <c r="F84" s="41">
        <f t="shared" ca="1" si="56"/>
        <v>1.0815649999999999</v>
      </c>
      <c r="G84" s="41">
        <f t="shared" ca="1" si="57"/>
        <v>1.8739749999999999E-4</v>
      </c>
      <c r="H84" s="41">
        <f t="shared" ca="1" si="58"/>
        <v>-2.1441249999999999E-2</v>
      </c>
      <c r="I84" s="41">
        <f t="shared" ca="1" si="59"/>
        <v>0.91964000000000001</v>
      </c>
      <c r="J84" s="41">
        <f t="shared" ca="1" si="60"/>
        <v>1.2054000000000001E-4</v>
      </c>
      <c r="K84" s="41">
        <f t="shared" ca="1" si="61"/>
        <v>0.89348499999999997</v>
      </c>
      <c r="L84" s="41">
        <f t="shared" ca="1" si="62"/>
        <v>2.0274E-4</v>
      </c>
      <c r="M84" s="41">
        <f t="shared" ca="1" si="63"/>
        <v>0</v>
      </c>
      <c r="N84" s="41">
        <f t="shared" ca="1" si="64"/>
        <v>0.92435249999999991</v>
      </c>
      <c r="O84" s="41">
        <f t="shared" ca="1" si="65"/>
        <v>1.20565E-4</v>
      </c>
      <c r="P84" s="41">
        <f t="shared" ca="1" si="66"/>
        <v>1.0815649999999999</v>
      </c>
      <c r="Q84" s="41">
        <f t="shared" ca="1" si="67"/>
        <v>1.8739749999999999E-4</v>
      </c>
      <c r="R84" s="41">
        <v>0</v>
      </c>
      <c r="S84" s="41">
        <f t="shared" ca="1" si="68"/>
        <v>0.99906499999999998</v>
      </c>
      <c r="T84" s="41">
        <f t="shared" ca="1" si="69"/>
        <v>1.5909499999999999E-4</v>
      </c>
      <c r="U84" s="41">
        <f t="shared" ca="1" si="70"/>
        <v>0.99906499999999998</v>
      </c>
      <c r="V84" s="41">
        <f t="shared" ca="1" si="71"/>
        <v>1.5909499999999999E-4</v>
      </c>
      <c r="W84" s="41">
        <f t="shared" ca="1" si="72"/>
        <v>-2.25734E-2</v>
      </c>
      <c r="X84" s="41">
        <f t="shared" ca="1" si="73"/>
        <v>1.0780775</v>
      </c>
      <c r="Y84" s="41">
        <f t="shared" ca="1" si="74"/>
        <v>1.747025E-4</v>
      </c>
      <c r="Z84" s="41">
        <f t="shared" ca="1" si="75"/>
        <v>0.79367999999999994</v>
      </c>
      <c r="AA84" s="41">
        <f t="shared" ca="1" si="76"/>
        <v>1.747025E-4</v>
      </c>
      <c r="AB84" s="41">
        <f t="shared" ca="1" si="77"/>
        <v>0</v>
      </c>
      <c r="AC84" s="41">
        <f t="shared" ca="1" si="78"/>
        <v>0.71214250000000001</v>
      </c>
      <c r="AD84" s="41">
        <f t="shared" ca="1" si="79"/>
        <v>1.5925416666666666E-4</v>
      </c>
      <c r="AE84" s="41">
        <f t="shared" ca="1" si="80"/>
        <v>0.7156325</v>
      </c>
      <c r="AF84" s="41">
        <f t="shared" ca="1" si="81"/>
        <v>1.6139916666666666E-4</v>
      </c>
      <c r="AG84" s="41">
        <f t="shared" ca="1" si="82"/>
        <v>0</v>
      </c>
    </row>
    <row r="85" spans="1:33">
      <c r="A85" s="4" t="str">
        <f t="shared" si="99"/>
        <v>SC</v>
      </c>
      <c r="B85" s="4" t="str">
        <f t="shared" si="99"/>
        <v>MFM</v>
      </c>
      <c r="C85" s="4">
        <f t="shared" si="100"/>
        <v>14</v>
      </c>
      <c r="D85" s="41">
        <f t="shared" ca="1" si="54"/>
        <v>0.87209249999999994</v>
      </c>
      <c r="E85" s="41">
        <f t="shared" ca="1" si="55"/>
        <v>1.11115E-4</v>
      </c>
      <c r="F85" s="41">
        <f t="shared" ca="1" si="56"/>
        <v>1.0393425000000001</v>
      </c>
      <c r="G85" s="41">
        <f t="shared" ca="1" si="57"/>
        <v>1.6710249999999998E-4</v>
      </c>
      <c r="H85" s="41">
        <f t="shared" ca="1" si="58"/>
        <v>-2.0781600000000001E-2</v>
      </c>
      <c r="I85" s="41">
        <f t="shared" ca="1" si="59"/>
        <v>0.86882999999999999</v>
      </c>
      <c r="J85" s="41">
        <f t="shared" ca="1" si="60"/>
        <v>1.111E-4</v>
      </c>
      <c r="K85" s="41">
        <f t="shared" ca="1" si="61"/>
        <v>0.86740499999999998</v>
      </c>
      <c r="L85" s="41">
        <f t="shared" ca="1" si="62"/>
        <v>1.8204000000000001E-4</v>
      </c>
      <c r="M85" s="41">
        <f t="shared" ca="1" si="63"/>
        <v>0</v>
      </c>
      <c r="N85" s="41">
        <f t="shared" ca="1" si="64"/>
        <v>0.87209249999999994</v>
      </c>
      <c r="O85" s="41">
        <f t="shared" ca="1" si="65"/>
        <v>1.11115E-4</v>
      </c>
      <c r="P85" s="41">
        <f t="shared" ca="1" si="66"/>
        <v>1.0393425000000001</v>
      </c>
      <c r="Q85" s="41">
        <f t="shared" ca="1" si="67"/>
        <v>1.6710249999999998E-4</v>
      </c>
      <c r="R85" s="41">
        <v>0</v>
      </c>
      <c r="S85" s="41">
        <f t="shared" ca="1" si="68"/>
        <v>0</v>
      </c>
      <c r="T85" s="41">
        <f t="shared" ca="1" si="69"/>
        <v>0</v>
      </c>
      <c r="U85" s="41">
        <f t="shared" ca="1" si="70"/>
        <v>0</v>
      </c>
      <c r="V85" s="41">
        <f t="shared" ca="1" si="71"/>
        <v>0</v>
      </c>
      <c r="W85" s="41">
        <f t="shared" ca="1" si="72"/>
        <v>0</v>
      </c>
      <c r="X85" s="41">
        <f t="shared" ca="1" si="73"/>
        <v>1.0380849999999999</v>
      </c>
      <c r="Y85" s="41">
        <f t="shared" ca="1" si="74"/>
        <v>1.7377000000000001E-4</v>
      </c>
      <c r="Z85" s="41">
        <f t="shared" ca="1" si="75"/>
        <v>0.75473249999999992</v>
      </c>
      <c r="AA85" s="41">
        <f t="shared" ca="1" si="76"/>
        <v>1.7377000000000001E-4</v>
      </c>
      <c r="AB85" s="41">
        <f t="shared" ca="1" si="77"/>
        <v>0</v>
      </c>
      <c r="AC85" s="41">
        <f t="shared" ca="1" si="78"/>
        <v>0.66622333333333328</v>
      </c>
      <c r="AD85" s="41">
        <f t="shared" ca="1" si="79"/>
        <v>1.5743500000000001E-4</v>
      </c>
      <c r="AE85" s="41">
        <f t="shared" ca="1" si="80"/>
        <v>0.67109916666666658</v>
      </c>
      <c r="AF85" s="41">
        <f t="shared" ca="1" si="81"/>
        <v>1.5939666666666666E-4</v>
      </c>
      <c r="AG85" s="41">
        <f t="shared" ca="1" si="82"/>
        <v>0</v>
      </c>
    </row>
    <row r="86" spans="1:33">
      <c r="A86" s="4" t="str">
        <f t="shared" si="99"/>
        <v>SC</v>
      </c>
      <c r="B86" s="4" t="str">
        <f t="shared" si="99"/>
        <v>MFM</v>
      </c>
      <c r="C86" s="4">
        <f t="shared" si="100"/>
        <v>15</v>
      </c>
      <c r="D86" s="41">
        <f t="shared" ca="1" si="54"/>
        <v>0.97356750000000003</v>
      </c>
      <c r="E86" s="41">
        <f t="shared" ca="1" si="55"/>
        <v>1.2063E-4</v>
      </c>
      <c r="F86" s="41">
        <f t="shared" ca="1" si="56"/>
        <v>1.2573375</v>
      </c>
      <c r="G86" s="41">
        <f t="shared" ca="1" si="57"/>
        <v>1.8379750000000001E-4</v>
      </c>
      <c r="H86" s="41">
        <f t="shared" ca="1" si="58"/>
        <v>-1.2059925000000001E-2</v>
      </c>
      <c r="I86" s="41">
        <f t="shared" ca="1" si="59"/>
        <v>0.97030000000000005</v>
      </c>
      <c r="J86" s="41">
        <f t="shared" ca="1" si="60"/>
        <v>1.20555E-4</v>
      </c>
      <c r="K86" s="41">
        <f t="shared" ca="1" si="61"/>
        <v>1.1725825000000001</v>
      </c>
      <c r="L86" s="41">
        <f t="shared" ca="1" si="62"/>
        <v>1.9941000000000002E-4</v>
      </c>
      <c r="M86" s="41">
        <f t="shared" ca="1" si="63"/>
        <v>0</v>
      </c>
      <c r="N86" s="41">
        <f t="shared" ca="1" si="64"/>
        <v>0.97356750000000003</v>
      </c>
      <c r="O86" s="41">
        <f t="shared" ca="1" si="65"/>
        <v>1.2063E-4</v>
      </c>
      <c r="P86" s="41">
        <f t="shared" ca="1" si="66"/>
        <v>1.2573375</v>
      </c>
      <c r="Q86" s="41">
        <f t="shared" ca="1" si="67"/>
        <v>1.8379750000000001E-4</v>
      </c>
      <c r="R86" s="41">
        <v>0</v>
      </c>
      <c r="S86" s="41">
        <f t="shared" ca="1" si="68"/>
        <v>1.1554575</v>
      </c>
      <c r="T86" s="41">
        <f t="shared" ca="1" si="69"/>
        <v>1.7683250000000001E-4</v>
      </c>
      <c r="U86" s="41">
        <f t="shared" ca="1" si="70"/>
        <v>1.1554575</v>
      </c>
      <c r="V86" s="41">
        <f t="shared" ca="1" si="71"/>
        <v>1.7683250000000001E-4</v>
      </c>
      <c r="W86" s="41">
        <f t="shared" ca="1" si="72"/>
        <v>-1.3065E-2</v>
      </c>
      <c r="X86" s="41">
        <f t="shared" ca="1" si="73"/>
        <v>1.221185</v>
      </c>
      <c r="Y86" s="41">
        <f t="shared" ca="1" si="74"/>
        <v>1.8843749999999999E-4</v>
      </c>
      <c r="Z86" s="41">
        <f t="shared" ca="1" si="75"/>
        <v>1.0721274999999999</v>
      </c>
      <c r="AA86" s="41">
        <f t="shared" ca="1" si="76"/>
        <v>1.8843749999999999E-4</v>
      </c>
      <c r="AB86" s="41">
        <f t="shared" ca="1" si="77"/>
        <v>0</v>
      </c>
      <c r="AC86" s="41">
        <f t="shared" ca="1" si="78"/>
        <v>0.91107499999999997</v>
      </c>
      <c r="AD86" s="41">
        <f t="shared" ca="1" si="79"/>
        <v>1.7274416666666667E-4</v>
      </c>
      <c r="AE86" s="41">
        <f t="shared" ca="1" si="80"/>
        <v>0.91853333333333331</v>
      </c>
      <c r="AF86" s="41">
        <f t="shared" ca="1" si="81"/>
        <v>1.7534499999999998E-4</v>
      </c>
      <c r="AG86" s="41">
        <f t="shared" ca="1" si="82"/>
        <v>0</v>
      </c>
    </row>
    <row r="87" spans="1:33">
      <c r="A87" s="4" t="str">
        <f t="shared" si="99"/>
        <v>SC</v>
      </c>
      <c r="B87" s="4" t="str">
        <f t="shared" si="99"/>
        <v>MFM</v>
      </c>
      <c r="C87" s="4">
        <f t="shared" si="100"/>
        <v>16</v>
      </c>
      <c r="D87" s="41">
        <f t="shared" ca="1" si="54"/>
        <v>0.80051000000000005</v>
      </c>
      <c r="E87" s="41">
        <f t="shared" ca="1" si="55"/>
        <v>1.0871000000000001E-4</v>
      </c>
      <c r="F87" s="41">
        <f t="shared" ca="1" si="56"/>
        <v>0.86507250000000002</v>
      </c>
      <c r="G87" s="41">
        <f t="shared" ca="1" si="57"/>
        <v>1.7102E-4</v>
      </c>
      <c r="H87" s="41">
        <f t="shared" ca="1" si="58"/>
        <v>-2.81695E-2</v>
      </c>
      <c r="I87" s="41">
        <f t="shared" ca="1" si="59"/>
        <v>0.7957550000000001</v>
      </c>
      <c r="J87" s="41">
        <f t="shared" ca="1" si="60"/>
        <v>1.08695E-4</v>
      </c>
      <c r="K87" s="41">
        <f t="shared" ca="1" si="61"/>
        <v>0.58419500000000002</v>
      </c>
      <c r="L87" s="41">
        <f t="shared" ca="1" si="62"/>
        <v>1.852375E-4</v>
      </c>
      <c r="M87" s="41">
        <f t="shared" ca="1" si="63"/>
        <v>0</v>
      </c>
      <c r="N87" s="41">
        <f t="shared" ca="1" si="64"/>
        <v>0.80051000000000005</v>
      </c>
      <c r="O87" s="41">
        <f t="shared" ca="1" si="65"/>
        <v>1.0871000000000001E-4</v>
      </c>
      <c r="P87" s="41">
        <f t="shared" ca="1" si="66"/>
        <v>0.86507250000000002</v>
      </c>
      <c r="Q87" s="41">
        <f t="shared" ca="1" si="67"/>
        <v>1.7102E-4</v>
      </c>
      <c r="R87" s="41">
        <v>0</v>
      </c>
      <c r="S87" s="41">
        <f t="shared" ca="1" si="68"/>
        <v>0.82141750000000002</v>
      </c>
      <c r="T87" s="41">
        <f t="shared" ca="1" si="69"/>
        <v>1.3162999999999998E-4</v>
      </c>
      <c r="U87" s="41">
        <f t="shared" ca="1" si="70"/>
        <v>0.82141750000000002</v>
      </c>
      <c r="V87" s="41">
        <f t="shared" ca="1" si="71"/>
        <v>1.3162999999999998E-4</v>
      </c>
      <c r="W87" s="41">
        <f t="shared" ca="1" si="72"/>
        <v>-2.8294E-2</v>
      </c>
      <c r="X87" s="41">
        <f t="shared" ca="1" si="73"/>
        <v>0.86938249999999995</v>
      </c>
      <c r="Y87" s="41">
        <f t="shared" ca="1" si="74"/>
        <v>1.45425E-4</v>
      </c>
      <c r="Z87" s="41">
        <f t="shared" ca="1" si="75"/>
        <v>0.47181249999999997</v>
      </c>
      <c r="AA87" s="41">
        <f t="shared" ca="1" si="76"/>
        <v>1.45425E-4</v>
      </c>
      <c r="AB87" s="41">
        <f t="shared" ca="1" si="77"/>
        <v>0</v>
      </c>
      <c r="AC87" s="41">
        <f t="shared" ca="1" si="78"/>
        <v>0.42491249999999997</v>
      </c>
      <c r="AD87" s="41">
        <f t="shared" ca="1" si="79"/>
        <v>1.3544000000000002E-4</v>
      </c>
      <c r="AE87" s="41">
        <f t="shared" ca="1" si="80"/>
        <v>0.42497916666666669</v>
      </c>
      <c r="AF87" s="41">
        <f t="shared" ca="1" si="81"/>
        <v>1.3793083333333333E-4</v>
      </c>
      <c r="AG87" s="41">
        <f t="shared" ca="1" si="82"/>
        <v>0</v>
      </c>
    </row>
    <row r="88" spans="1:33">
      <c r="A88" s="4" t="str">
        <f t="shared" si="99"/>
        <v>SC</v>
      </c>
      <c r="B88" s="4" t="s">
        <v>887</v>
      </c>
      <c r="C88" s="4">
        <f t="shared" si="100"/>
        <v>1</v>
      </c>
      <c r="D88" s="41">
        <f t="shared" ca="1" si="54"/>
        <v>0</v>
      </c>
      <c r="E88" s="41">
        <f t="shared" ca="1" si="55"/>
        <v>0</v>
      </c>
      <c r="F88" s="41">
        <f t="shared" ca="1" si="56"/>
        <v>0</v>
      </c>
      <c r="G88" s="41">
        <f t="shared" ca="1" si="57"/>
        <v>0</v>
      </c>
      <c r="H88" s="41">
        <f t="shared" ca="1" si="58"/>
        <v>0</v>
      </c>
      <c r="I88" s="41">
        <f t="shared" ca="1" si="59"/>
        <v>0</v>
      </c>
      <c r="J88" s="41">
        <f t="shared" ca="1" si="60"/>
        <v>0</v>
      </c>
      <c r="K88" s="41">
        <f t="shared" ca="1" si="61"/>
        <v>0</v>
      </c>
      <c r="L88" s="41">
        <f t="shared" ca="1" si="62"/>
        <v>0</v>
      </c>
      <c r="M88" s="41">
        <f t="shared" ca="1" si="63"/>
        <v>0</v>
      </c>
      <c r="N88" s="41">
        <f t="shared" ca="1" si="64"/>
        <v>0</v>
      </c>
      <c r="O88" s="41">
        <f t="shared" ca="1" si="65"/>
        <v>0</v>
      </c>
      <c r="P88" s="41">
        <f t="shared" ca="1" si="66"/>
        <v>0</v>
      </c>
      <c r="Q88" s="41">
        <f t="shared" ca="1" si="67"/>
        <v>0</v>
      </c>
      <c r="R88" s="41">
        <v>0</v>
      </c>
      <c r="S88" s="41">
        <f t="shared" ca="1" si="68"/>
        <v>0</v>
      </c>
      <c r="T88" s="41">
        <f t="shared" ca="1" si="69"/>
        <v>0</v>
      </c>
      <c r="U88" s="41">
        <f t="shared" ca="1" si="70"/>
        <v>0</v>
      </c>
      <c r="V88" s="41">
        <f t="shared" ca="1" si="71"/>
        <v>0</v>
      </c>
      <c r="W88" s="41">
        <f t="shared" ca="1" si="72"/>
        <v>0</v>
      </c>
      <c r="X88" s="41">
        <f t="shared" ca="1" si="73"/>
        <v>0</v>
      </c>
      <c r="Y88" s="41">
        <f t="shared" ca="1" si="74"/>
        <v>0</v>
      </c>
      <c r="Z88" s="41">
        <f t="shared" ca="1" si="75"/>
        <v>0</v>
      </c>
      <c r="AA88" s="41">
        <f t="shared" ca="1" si="76"/>
        <v>0</v>
      </c>
      <c r="AB88" s="41">
        <f t="shared" ca="1" si="77"/>
        <v>0</v>
      </c>
      <c r="AC88" s="41">
        <f t="shared" ca="1" si="78"/>
        <v>0.47962499999999997</v>
      </c>
      <c r="AD88" s="41">
        <f t="shared" ca="1" si="79"/>
        <v>8.8879166666666661E-5</v>
      </c>
      <c r="AE88" s="41">
        <f t="shared" ca="1" si="80"/>
        <v>0.47919583333333332</v>
      </c>
      <c r="AF88" s="41">
        <f t="shared" ca="1" si="81"/>
        <v>9.0635000000000002E-5</v>
      </c>
      <c r="AG88" s="41">
        <f t="shared" ca="1" si="82"/>
        <v>0</v>
      </c>
    </row>
    <row r="89" spans="1:33">
      <c r="A89" s="4" t="str">
        <f t="shared" ref="A89:B103" si="101">A88</f>
        <v>SC</v>
      </c>
      <c r="B89" s="4" t="str">
        <f>B88</f>
        <v>DMO</v>
      </c>
      <c r="C89" s="4">
        <f t="shared" si="100"/>
        <v>2</v>
      </c>
      <c r="D89" s="41">
        <f t="shared" ca="1" si="54"/>
        <v>0</v>
      </c>
      <c r="E89" s="41">
        <f t="shared" ca="1" si="55"/>
        <v>0</v>
      </c>
      <c r="F89" s="41">
        <f t="shared" ca="1" si="56"/>
        <v>0</v>
      </c>
      <c r="G89" s="41">
        <f t="shared" ca="1" si="57"/>
        <v>0</v>
      </c>
      <c r="H89" s="41">
        <f t="shared" ca="1" si="58"/>
        <v>0</v>
      </c>
      <c r="I89" s="41">
        <f t="shared" ca="1" si="59"/>
        <v>0</v>
      </c>
      <c r="J89" s="41">
        <f t="shared" ca="1" si="60"/>
        <v>0</v>
      </c>
      <c r="K89" s="41">
        <f t="shared" ca="1" si="61"/>
        <v>0</v>
      </c>
      <c r="L89" s="41">
        <f t="shared" ca="1" si="62"/>
        <v>0</v>
      </c>
      <c r="M89" s="41">
        <f t="shared" ca="1" si="63"/>
        <v>0</v>
      </c>
      <c r="N89" s="41">
        <f t="shared" ca="1" si="64"/>
        <v>0</v>
      </c>
      <c r="O89" s="41">
        <f t="shared" ca="1" si="65"/>
        <v>0</v>
      </c>
      <c r="P89" s="41">
        <f t="shared" ca="1" si="66"/>
        <v>0</v>
      </c>
      <c r="Q89" s="41">
        <f t="shared" ca="1" si="67"/>
        <v>0</v>
      </c>
      <c r="R89" s="41">
        <v>0</v>
      </c>
      <c r="S89" s="41">
        <f t="shared" ca="1" si="68"/>
        <v>0</v>
      </c>
      <c r="T89" s="41">
        <f t="shared" ca="1" si="69"/>
        <v>0</v>
      </c>
      <c r="U89" s="41">
        <f t="shared" ca="1" si="70"/>
        <v>0</v>
      </c>
      <c r="V89" s="41">
        <f t="shared" ca="1" si="71"/>
        <v>0</v>
      </c>
      <c r="W89" s="41">
        <f t="shared" ca="1" si="72"/>
        <v>0</v>
      </c>
      <c r="X89" s="41">
        <f t="shared" ca="1" si="73"/>
        <v>0</v>
      </c>
      <c r="Y89" s="41">
        <f t="shared" ca="1" si="74"/>
        <v>0</v>
      </c>
      <c r="Z89" s="41">
        <f t="shared" ca="1" si="75"/>
        <v>0</v>
      </c>
      <c r="AA89" s="41">
        <f t="shared" ca="1" si="76"/>
        <v>0</v>
      </c>
      <c r="AB89" s="41">
        <f t="shared" ca="1" si="77"/>
        <v>0</v>
      </c>
      <c r="AC89" s="41">
        <f t="shared" ca="1" si="78"/>
        <v>0.57975416666666668</v>
      </c>
      <c r="AD89" s="41">
        <f t="shared" ca="1" si="79"/>
        <v>1.3932166666666667E-4</v>
      </c>
      <c r="AE89" s="41">
        <f t="shared" ca="1" si="80"/>
        <v>0.58038500000000004</v>
      </c>
      <c r="AF89" s="41">
        <f t="shared" ca="1" si="81"/>
        <v>1.40665E-4</v>
      </c>
      <c r="AG89" s="41">
        <f t="shared" ca="1" si="82"/>
        <v>0</v>
      </c>
    </row>
    <row r="90" spans="1:33">
      <c r="A90" s="4" t="str">
        <f t="shared" si="101"/>
        <v>SC</v>
      </c>
      <c r="B90" s="4" t="str">
        <f t="shared" si="101"/>
        <v>DMO</v>
      </c>
      <c r="C90" s="4">
        <f t="shared" si="100"/>
        <v>3</v>
      </c>
      <c r="D90" s="41">
        <f t="shared" ca="1" si="54"/>
        <v>0</v>
      </c>
      <c r="E90" s="41">
        <f t="shared" ca="1" si="55"/>
        <v>0</v>
      </c>
      <c r="F90" s="41">
        <f t="shared" ca="1" si="56"/>
        <v>0</v>
      </c>
      <c r="G90" s="41">
        <f t="shared" ca="1" si="57"/>
        <v>0</v>
      </c>
      <c r="H90" s="41">
        <f t="shared" ca="1" si="58"/>
        <v>0</v>
      </c>
      <c r="I90" s="41">
        <f t="shared" ca="1" si="59"/>
        <v>0</v>
      </c>
      <c r="J90" s="41">
        <f t="shared" ca="1" si="60"/>
        <v>0</v>
      </c>
      <c r="K90" s="41">
        <f t="shared" ca="1" si="61"/>
        <v>0</v>
      </c>
      <c r="L90" s="41">
        <f t="shared" ca="1" si="62"/>
        <v>0</v>
      </c>
      <c r="M90" s="41">
        <f t="shared" ca="1" si="63"/>
        <v>0</v>
      </c>
      <c r="N90" s="41">
        <f t="shared" ca="1" si="64"/>
        <v>0</v>
      </c>
      <c r="O90" s="41">
        <f t="shared" ca="1" si="65"/>
        <v>0</v>
      </c>
      <c r="P90" s="41">
        <f t="shared" ca="1" si="66"/>
        <v>0</v>
      </c>
      <c r="Q90" s="41">
        <f t="shared" ca="1" si="67"/>
        <v>0</v>
      </c>
      <c r="R90" s="41">
        <v>0</v>
      </c>
      <c r="S90" s="41">
        <f t="shared" ca="1" si="68"/>
        <v>0</v>
      </c>
      <c r="T90" s="41">
        <f t="shared" ca="1" si="69"/>
        <v>0</v>
      </c>
      <c r="U90" s="41">
        <f t="shared" ca="1" si="70"/>
        <v>0</v>
      </c>
      <c r="V90" s="41">
        <f t="shared" ca="1" si="71"/>
        <v>0</v>
      </c>
      <c r="W90" s="41">
        <f t="shared" ca="1" si="72"/>
        <v>0</v>
      </c>
      <c r="X90" s="41">
        <f t="shared" ca="1" si="73"/>
        <v>0</v>
      </c>
      <c r="Y90" s="41">
        <f t="shared" ca="1" si="74"/>
        <v>0</v>
      </c>
      <c r="Z90" s="41">
        <f t="shared" ca="1" si="75"/>
        <v>0</v>
      </c>
      <c r="AA90" s="41">
        <f t="shared" ca="1" si="76"/>
        <v>0</v>
      </c>
      <c r="AB90" s="41">
        <f t="shared" ca="1" si="77"/>
        <v>0</v>
      </c>
      <c r="AC90" s="41">
        <f t="shared" ca="1" si="78"/>
        <v>0.56990166666666664</v>
      </c>
      <c r="AD90" s="41">
        <f t="shared" ca="1" si="79"/>
        <v>1.1350499999999999E-4</v>
      </c>
      <c r="AE90" s="41">
        <f t="shared" ca="1" si="80"/>
        <v>0.5682558333333334</v>
      </c>
      <c r="AF90" s="41">
        <f t="shared" ca="1" si="81"/>
        <v>1.1733E-4</v>
      </c>
      <c r="AG90" s="41">
        <f t="shared" ca="1" si="82"/>
        <v>0</v>
      </c>
    </row>
    <row r="91" spans="1:33">
      <c r="A91" s="4" t="str">
        <f t="shared" si="101"/>
        <v>SC</v>
      </c>
      <c r="B91" s="4" t="str">
        <f t="shared" si="101"/>
        <v>DMO</v>
      </c>
      <c r="C91" s="4">
        <f t="shared" si="100"/>
        <v>4</v>
      </c>
      <c r="D91" s="41">
        <f t="shared" ca="1" si="54"/>
        <v>0</v>
      </c>
      <c r="E91" s="41">
        <f t="shared" ca="1" si="55"/>
        <v>0</v>
      </c>
      <c r="F91" s="41">
        <f t="shared" ca="1" si="56"/>
        <v>0</v>
      </c>
      <c r="G91" s="41">
        <f t="shared" ca="1" si="57"/>
        <v>0</v>
      </c>
      <c r="H91" s="41">
        <f t="shared" ca="1" si="58"/>
        <v>0</v>
      </c>
      <c r="I91" s="41">
        <f t="shared" ca="1" si="59"/>
        <v>0</v>
      </c>
      <c r="J91" s="41">
        <f t="shared" ca="1" si="60"/>
        <v>0</v>
      </c>
      <c r="K91" s="41">
        <f t="shared" ca="1" si="61"/>
        <v>0</v>
      </c>
      <c r="L91" s="41">
        <f t="shared" ca="1" si="62"/>
        <v>0</v>
      </c>
      <c r="M91" s="41">
        <f t="shared" ca="1" si="63"/>
        <v>0</v>
      </c>
      <c r="N91" s="41">
        <f t="shared" ca="1" si="64"/>
        <v>0</v>
      </c>
      <c r="O91" s="41">
        <f t="shared" ca="1" si="65"/>
        <v>0</v>
      </c>
      <c r="P91" s="41">
        <f t="shared" ca="1" si="66"/>
        <v>0</v>
      </c>
      <c r="Q91" s="41">
        <f t="shared" ca="1" si="67"/>
        <v>0</v>
      </c>
      <c r="R91" s="41">
        <v>0</v>
      </c>
      <c r="S91" s="41">
        <f t="shared" ca="1" si="68"/>
        <v>0</v>
      </c>
      <c r="T91" s="41">
        <f t="shared" ca="1" si="69"/>
        <v>0</v>
      </c>
      <c r="U91" s="41">
        <f t="shared" ca="1" si="70"/>
        <v>0</v>
      </c>
      <c r="V91" s="41">
        <f t="shared" ca="1" si="71"/>
        <v>0</v>
      </c>
      <c r="W91" s="41">
        <f t="shared" ca="1" si="72"/>
        <v>0</v>
      </c>
      <c r="X91" s="41">
        <f t="shared" ca="1" si="73"/>
        <v>0</v>
      </c>
      <c r="Y91" s="41">
        <f t="shared" ca="1" si="74"/>
        <v>0</v>
      </c>
      <c r="Z91" s="41">
        <f t="shared" ca="1" si="75"/>
        <v>0</v>
      </c>
      <c r="AA91" s="41">
        <f t="shared" ca="1" si="76"/>
        <v>0</v>
      </c>
      <c r="AB91" s="41">
        <f t="shared" ca="1" si="77"/>
        <v>0</v>
      </c>
      <c r="AC91" s="41">
        <f t="shared" ca="1" si="78"/>
        <v>0.60834666666666659</v>
      </c>
      <c r="AD91" s="41">
        <f t="shared" ca="1" si="79"/>
        <v>1.2980333333333335E-4</v>
      </c>
      <c r="AE91" s="41">
        <f t="shared" ca="1" si="80"/>
        <v>0.60788833333333336</v>
      </c>
      <c r="AF91" s="41">
        <f t="shared" ca="1" si="81"/>
        <v>1.3355499999999999E-4</v>
      </c>
      <c r="AG91" s="41">
        <f t="shared" ca="1" si="82"/>
        <v>0</v>
      </c>
    </row>
    <row r="92" spans="1:33">
      <c r="A92" s="4" t="str">
        <f t="shared" si="101"/>
        <v>SC</v>
      </c>
      <c r="B92" s="4" t="str">
        <f t="shared" si="101"/>
        <v>DMO</v>
      </c>
      <c r="C92" s="4">
        <f t="shared" si="100"/>
        <v>5</v>
      </c>
      <c r="D92" s="41">
        <f t="shared" ca="1" si="54"/>
        <v>0</v>
      </c>
      <c r="E92" s="41">
        <f t="shared" ca="1" si="55"/>
        <v>0</v>
      </c>
      <c r="F92" s="41">
        <f t="shared" ca="1" si="56"/>
        <v>0</v>
      </c>
      <c r="G92" s="41">
        <f t="shared" ca="1" si="57"/>
        <v>0</v>
      </c>
      <c r="H92" s="41">
        <f t="shared" ca="1" si="58"/>
        <v>0</v>
      </c>
      <c r="I92" s="41">
        <f t="shared" ca="1" si="59"/>
        <v>0</v>
      </c>
      <c r="J92" s="41">
        <f t="shared" ca="1" si="60"/>
        <v>0</v>
      </c>
      <c r="K92" s="41">
        <f t="shared" ca="1" si="61"/>
        <v>0</v>
      </c>
      <c r="L92" s="41">
        <f t="shared" ca="1" si="62"/>
        <v>0</v>
      </c>
      <c r="M92" s="41">
        <f t="shared" ca="1" si="63"/>
        <v>0</v>
      </c>
      <c r="N92" s="41">
        <f t="shared" ca="1" si="64"/>
        <v>0</v>
      </c>
      <c r="O92" s="41">
        <f t="shared" ca="1" si="65"/>
        <v>0</v>
      </c>
      <c r="P92" s="41">
        <f t="shared" ca="1" si="66"/>
        <v>0</v>
      </c>
      <c r="Q92" s="41">
        <f t="shared" ca="1" si="67"/>
        <v>0</v>
      </c>
      <c r="R92" s="41">
        <v>0</v>
      </c>
      <c r="S92" s="41">
        <f t="shared" ca="1" si="68"/>
        <v>0</v>
      </c>
      <c r="T92" s="41">
        <f t="shared" ca="1" si="69"/>
        <v>0</v>
      </c>
      <c r="U92" s="41">
        <f t="shared" ca="1" si="70"/>
        <v>0</v>
      </c>
      <c r="V92" s="41">
        <f t="shared" ca="1" si="71"/>
        <v>0</v>
      </c>
      <c r="W92" s="41">
        <f t="shared" ca="1" si="72"/>
        <v>0</v>
      </c>
      <c r="X92" s="41">
        <f t="shared" ca="1" si="73"/>
        <v>0</v>
      </c>
      <c r="Y92" s="41">
        <f t="shared" ca="1" si="74"/>
        <v>0</v>
      </c>
      <c r="Z92" s="41">
        <f t="shared" ca="1" si="75"/>
        <v>0</v>
      </c>
      <c r="AA92" s="41">
        <f t="shared" ca="1" si="76"/>
        <v>0</v>
      </c>
      <c r="AB92" s="41">
        <f t="shared" ca="1" si="77"/>
        <v>0</v>
      </c>
      <c r="AC92" s="41">
        <f t="shared" ca="1" si="78"/>
        <v>0.5808658333333333</v>
      </c>
      <c r="AD92" s="41">
        <f t="shared" ca="1" si="79"/>
        <v>1.1881833333333332E-4</v>
      </c>
      <c r="AE92" s="41">
        <f t="shared" ca="1" si="80"/>
        <v>0.57943333333333336</v>
      </c>
      <c r="AF92" s="41">
        <f t="shared" ca="1" si="81"/>
        <v>1.2480916666666666E-4</v>
      </c>
      <c r="AG92" s="41">
        <f t="shared" ca="1" si="82"/>
        <v>0</v>
      </c>
    </row>
    <row r="93" spans="1:33">
      <c r="A93" s="4" t="str">
        <f t="shared" si="101"/>
        <v>SC</v>
      </c>
      <c r="B93" s="4" t="str">
        <f t="shared" si="101"/>
        <v>DMO</v>
      </c>
      <c r="C93" s="4">
        <f t="shared" si="100"/>
        <v>6</v>
      </c>
      <c r="D93" s="41">
        <f t="shared" ca="1" si="54"/>
        <v>0.806975</v>
      </c>
      <c r="E93" s="41">
        <f t="shared" ca="1" si="55"/>
        <v>1.0162499999999999E-4</v>
      </c>
      <c r="F93" s="41">
        <f t="shared" ca="1" si="56"/>
        <v>1.0704975000000001</v>
      </c>
      <c r="G93" s="41">
        <f t="shared" ca="1" si="57"/>
        <v>1.8513000000000001E-4</v>
      </c>
      <c r="H93" s="41">
        <f t="shared" ca="1" si="58"/>
        <v>-2.5228E-2</v>
      </c>
      <c r="I93" s="41">
        <f t="shared" ca="1" si="59"/>
        <v>0.80696500000000004</v>
      </c>
      <c r="J93" s="41">
        <f t="shared" ca="1" si="60"/>
        <v>1.0197E-4</v>
      </c>
      <c r="K93" s="41">
        <f t="shared" ca="1" si="61"/>
        <v>0.87426000000000004</v>
      </c>
      <c r="L93" s="41">
        <f t="shared" ca="1" si="62"/>
        <v>2.5036250000000002E-4</v>
      </c>
      <c r="M93" s="41">
        <f t="shared" ca="1" si="63"/>
        <v>0</v>
      </c>
      <c r="N93" s="41">
        <f t="shared" ca="1" si="64"/>
        <v>0.806975</v>
      </c>
      <c r="O93" s="41">
        <f t="shared" ca="1" si="65"/>
        <v>1.0162499999999999E-4</v>
      </c>
      <c r="P93" s="41">
        <f t="shared" ca="1" si="66"/>
        <v>1.0704975000000001</v>
      </c>
      <c r="Q93" s="41">
        <f t="shared" ca="1" si="67"/>
        <v>1.8513000000000001E-4</v>
      </c>
      <c r="R93" s="41">
        <v>0</v>
      </c>
      <c r="S93" s="41">
        <f t="shared" ca="1" si="68"/>
        <v>0.85622249999999989</v>
      </c>
      <c r="T93" s="41">
        <f t="shared" ca="1" si="69"/>
        <v>1.2387499999999999E-4</v>
      </c>
      <c r="U93" s="41">
        <f t="shared" ca="1" si="70"/>
        <v>0.85622249999999989</v>
      </c>
      <c r="V93" s="41">
        <f t="shared" ca="1" si="71"/>
        <v>1.2387499999999999E-4</v>
      </c>
      <c r="W93" s="41">
        <f t="shared" ca="1" si="72"/>
        <v>-2.4747975000000002E-2</v>
      </c>
      <c r="X93" s="41">
        <f t="shared" ca="1" si="73"/>
        <v>0.89768000000000003</v>
      </c>
      <c r="Y93" s="41">
        <f t="shared" ca="1" si="74"/>
        <v>1.382E-4</v>
      </c>
      <c r="Z93" s="41">
        <f t="shared" ca="1" si="75"/>
        <v>0.66661000000000004</v>
      </c>
      <c r="AA93" s="41">
        <f t="shared" ca="1" si="76"/>
        <v>1.382E-4</v>
      </c>
      <c r="AB93" s="41">
        <f t="shared" ca="1" si="77"/>
        <v>0</v>
      </c>
      <c r="AC93" s="41">
        <f t="shared" ca="1" si="78"/>
        <v>0.65839166666666671</v>
      </c>
      <c r="AD93" s="41">
        <f t="shared" ca="1" si="79"/>
        <v>1.1321416666666668E-4</v>
      </c>
      <c r="AE93" s="41">
        <f t="shared" ca="1" si="80"/>
        <v>0.66254833333333329</v>
      </c>
      <c r="AF93" s="41">
        <f t="shared" ca="1" si="81"/>
        <v>1.6411833333333334E-4</v>
      </c>
      <c r="AG93" s="41">
        <f t="shared" ca="1" si="82"/>
        <v>0</v>
      </c>
    </row>
    <row r="94" spans="1:33">
      <c r="A94" s="4" t="str">
        <f t="shared" si="101"/>
        <v>SC</v>
      </c>
      <c r="B94" s="4" t="str">
        <f t="shared" si="101"/>
        <v>DMO</v>
      </c>
      <c r="C94" s="4">
        <f t="shared" si="100"/>
        <v>7</v>
      </c>
      <c r="D94" s="41">
        <f t="shared" ca="1" si="54"/>
        <v>0</v>
      </c>
      <c r="E94" s="41">
        <f t="shared" ca="1" si="55"/>
        <v>0</v>
      </c>
      <c r="F94" s="41">
        <f t="shared" ca="1" si="56"/>
        <v>0</v>
      </c>
      <c r="G94" s="41">
        <f t="shared" ca="1" si="57"/>
        <v>0</v>
      </c>
      <c r="H94" s="41">
        <f t="shared" ca="1" si="58"/>
        <v>0</v>
      </c>
      <c r="I94" s="41">
        <f t="shared" ca="1" si="59"/>
        <v>0</v>
      </c>
      <c r="J94" s="41">
        <f t="shared" ca="1" si="60"/>
        <v>0</v>
      </c>
      <c r="K94" s="41">
        <f t="shared" ca="1" si="61"/>
        <v>0</v>
      </c>
      <c r="L94" s="41">
        <f t="shared" ca="1" si="62"/>
        <v>0</v>
      </c>
      <c r="M94" s="41">
        <f t="shared" ca="1" si="63"/>
        <v>0</v>
      </c>
      <c r="N94" s="41">
        <f t="shared" ca="1" si="64"/>
        <v>0</v>
      </c>
      <c r="O94" s="41">
        <f t="shared" ca="1" si="65"/>
        <v>0</v>
      </c>
      <c r="P94" s="41">
        <f t="shared" ca="1" si="66"/>
        <v>0</v>
      </c>
      <c r="Q94" s="41">
        <f t="shared" ca="1" si="67"/>
        <v>0</v>
      </c>
      <c r="R94" s="41">
        <v>0</v>
      </c>
      <c r="S94" s="41">
        <f t="shared" ca="1" si="68"/>
        <v>0</v>
      </c>
      <c r="T94" s="41">
        <f t="shared" ca="1" si="69"/>
        <v>0</v>
      </c>
      <c r="U94" s="41">
        <f t="shared" ca="1" si="70"/>
        <v>0</v>
      </c>
      <c r="V94" s="41">
        <f t="shared" ca="1" si="71"/>
        <v>0</v>
      </c>
      <c r="W94" s="41">
        <f t="shared" ca="1" si="72"/>
        <v>0</v>
      </c>
      <c r="X94" s="41">
        <f t="shared" ca="1" si="73"/>
        <v>0</v>
      </c>
      <c r="Y94" s="41">
        <f t="shared" ca="1" si="74"/>
        <v>0</v>
      </c>
      <c r="Z94" s="41">
        <f t="shared" ca="1" si="75"/>
        <v>0</v>
      </c>
      <c r="AA94" s="41">
        <f t="shared" ca="1" si="76"/>
        <v>0</v>
      </c>
      <c r="AB94" s="41">
        <f t="shared" ca="1" si="77"/>
        <v>0</v>
      </c>
      <c r="AC94" s="41">
        <f t="shared" ca="1" si="78"/>
        <v>0.68213000000000001</v>
      </c>
      <c r="AD94" s="41">
        <f t="shared" ca="1" si="79"/>
        <v>1.1950916666666667E-4</v>
      </c>
      <c r="AE94" s="41">
        <f t="shared" ca="1" si="80"/>
        <v>0.69078000000000006</v>
      </c>
      <c r="AF94" s="41">
        <f t="shared" ca="1" si="81"/>
        <v>1.0228333333333333E-4</v>
      </c>
      <c r="AG94" s="41">
        <f t="shared" ca="1" si="82"/>
        <v>0</v>
      </c>
    </row>
    <row r="95" spans="1:33">
      <c r="A95" s="4" t="str">
        <f t="shared" si="101"/>
        <v>SC</v>
      </c>
      <c r="B95" s="4" t="str">
        <f t="shared" si="101"/>
        <v>DMO</v>
      </c>
      <c r="C95" s="4">
        <f t="shared" si="100"/>
        <v>8</v>
      </c>
      <c r="D95" s="41">
        <f t="shared" ca="1" si="54"/>
        <v>0.82068250000000009</v>
      </c>
      <c r="E95" s="41">
        <f t="shared" ca="1" si="55"/>
        <v>1.059825E-4</v>
      </c>
      <c r="F95" s="41">
        <f t="shared" ca="1" si="56"/>
        <v>1.123165</v>
      </c>
      <c r="G95" s="41">
        <f t="shared" ca="1" si="57"/>
        <v>1.8928E-4</v>
      </c>
      <c r="H95" s="41">
        <f t="shared" ca="1" si="58"/>
        <v>-2.2974049999999999E-2</v>
      </c>
      <c r="I95" s="41">
        <f t="shared" ca="1" si="59"/>
        <v>0.82069749999999997</v>
      </c>
      <c r="J95" s="41">
        <f t="shared" ca="1" si="60"/>
        <v>1.06325E-4</v>
      </c>
      <c r="K95" s="41">
        <f t="shared" ca="1" si="61"/>
        <v>0.99408750000000001</v>
      </c>
      <c r="L95" s="41">
        <f t="shared" ca="1" si="62"/>
        <v>2.4483999999999997E-4</v>
      </c>
      <c r="M95" s="41">
        <f t="shared" ca="1" si="63"/>
        <v>0</v>
      </c>
      <c r="N95" s="41">
        <f t="shared" ca="1" si="64"/>
        <v>0.82068250000000009</v>
      </c>
      <c r="O95" s="41">
        <f t="shared" ca="1" si="65"/>
        <v>1.059825E-4</v>
      </c>
      <c r="P95" s="41">
        <f t="shared" ca="1" si="66"/>
        <v>1.123165</v>
      </c>
      <c r="Q95" s="41">
        <f t="shared" ca="1" si="67"/>
        <v>1.8928E-4</v>
      </c>
      <c r="R95" s="41">
        <v>0</v>
      </c>
      <c r="S95" s="41">
        <f t="shared" ca="1" si="68"/>
        <v>0.89500000000000002</v>
      </c>
      <c r="T95" s="41">
        <f t="shared" ca="1" si="69"/>
        <v>1.5463750000000001E-4</v>
      </c>
      <c r="U95" s="41">
        <f t="shared" ca="1" si="70"/>
        <v>0.89500000000000002</v>
      </c>
      <c r="V95" s="41">
        <f t="shared" ca="1" si="71"/>
        <v>1.5463750000000001E-4</v>
      </c>
      <c r="W95" s="41">
        <f t="shared" ca="1" si="72"/>
        <v>-2.4362849999999998E-2</v>
      </c>
      <c r="X95" s="41">
        <f t="shared" ca="1" si="73"/>
        <v>0.94236000000000009</v>
      </c>
      <c r="Y95" s="41">
        <f t="shared" ca="1" si="74"/>
        <v>1.68025E-4</v>
      </c>
      <c r="Z95" s="41">
        <f t="shared" ca="1" si="75"/>
        <v>0.73382499999999995</v>
      </c>
      <c r="AA95" s="41">
        <f t="shared" ca="1" si="76"/>
        <v>1.68025E-4</v>
      </c>
      <c r="AB95" s="41">
        <f t="shared" ca="1" si="77"/>
        <v>0</v>
      </c>
      <c r="AC95" s="41">
        <f t="shared" ca="1" si="78"/>
        <v>0.69885416666666667</v>
      </c>
      <c r="AD95" s="41">
        <f t="shared" ca="1" si="79"/>
        <v>1.4401833333333334E-4</v>
      </c>
      <c r="AE95" s="41">
        <f t="shared" ca="1" si="80"/>
        <v>0.70207166666666665</v>
      </c>
      <c r="AF95" s="41">
        <f t="shared" ca="1" si="81"/>
        <v>1.4679E-4</v>
      </c>
      <c r="AG95" s="41">
        <f t="shared" ca="1" si="82"/>
        <v>0</v>
      </c>
    </row>
    <row r="96" spans="1:33">
      <c r="A96" s="4" t="str">
        <f t="shared" si="101"/>
        <v>SC</v>
      </c>
      <c r="B96" s="4" t="str">
        <f t="shared" si="101"/>
        <v>DMO</v>
      </c>
      <c r="C96" s="4">
        <f t="shared" si="100"/>
        <v>9</v>
      </c>
      <c r="D96" s="41">
        <f t="shared" ca="1" si="54"/>
        <v>0.84394750000000007</v>
      </c>
      <c r="E96" s="41">
        <f t="shared" ca="1" si="55"/>
        <v>1.125775E-4</v>
      </c>
      <c r="F96" s="41">
        <f t="shared" ca="1" si="56"/>
        <v>1.1085425</v>
      </c>
      <c r="G96" s="41">
        <f t="shared" ca="1" si="57"/>
        <v>2.1575000000000001E-4</v>
      </c>
      <c r="H96" s="41">
        <f t="shared" ca="1" si="58"/>
        <v>-2.5349E-2</v>
      </c>
      <c r="I96" s="41">
        <f t="shared" ca="1" si="59"/>
        <v>0.84370999999999996</v>
      </c>
      <c r="J96" s="41">
        <f t="shared" ca="1" si="60"/>
        <v>1.1283E-4</v>
      </c>
      <c r="K96" s="41">
        <f t="shared" ca="1" si="61"/>
        <v>0.79536000000000007</v>
      </c>
      <c r="L96" s="41">
        <f t="shared" ca="1" si="62"/>
        <v>2.1789499999999999E-4</v>
      </c>
      <c r="M96" s="41">
        <f t="shared" ca="1" si="63"/>
        <v>0</v>
      </c>
      <c r="N96" s="41">
        <f t="shared" ca="1" si="64"/>
        <v>0.84394750000000007</v>
      </c>
      <c r="O96" s="41">
        <f t="shared" ca="1" si="65"/>
        <v>1.125775E-4</v>
      </c>
      <c r="P96" s="41">
        <f t="shared" ca="1" si="66"/>
        <v>1.1085425</v>
      </c>
      <c r="Q96" s="41">
        <f t="shared" ca="1" si="67"/>
        <v>2.1575000000000001E-4</v>
      </c>
      <c r="R96" s="41">
        <v>0</v>
      </c>
      <c r="S96" s="41">
        <f t="shared" ca="1" si="68"/>
        <v>0.91563749999999999</v>
      </c>
      <c r="T96" s="41">
        <f t="shared" ca="1" si="69"/>
        <v>1.5705250000000001E-4</v>
      </c>
      <c r="U96" s="41">
        <f t="shared" ca="1" si="70"/>
        <v>0.91563749999999999</v>
      </c>
      <c r="V96" s="41">
        <f t="shared" ca="1" si="71"/>
        <v>1.5705250000000001E-4</v>
      </c>
      <c r="W96" s="41">
        <f t="shared" ca="1" si="72"/>
        <v>-2.9197000000000001E-2</v>
      </c>
      <c r="X96" s="41">
        <f t="shared" ca="1" si="73"/>
        <v>0.95762249999999993</v>
      </c>
      <c r="Y96" s="41">
        <f t="shared" ca="1" si="74"/>
        <v>1.623075E-4</v>
      </c>
      <c r="Z96" s="41">
        <f t="shared" ca="1" si="75"/>
        <v>0.72580500000000003</v>
      </c>
      <c r="AA96" s="41">
        <f t="shared" ca="1" si="76"/>
        <v>1.6230499999999999E-4</v>
      </c>
      <c r="AB96" s="41">
        <f t="shared" ca="1" si="77"/>
        <v>0</v>
      </c>
      <c r="AC96" s="41">
        <f t="shared" ca="1" si="78"/>
        <v>0.71474916666666666</v>
      </c>
      <c r="AD96" s="41">
        <f t="shared" ca="1" si="79"/>
        <v>1.4287499999999999E-4</v>
      </c>
      <c r="AE96" s="41">
        <f t="shared" ca="1" si="80"/>
        <v>0.71980916666666661</v>
      </c>
      <c r="AF96" s="41">
        <f t="shared" ca="1" si="81"/>
        <v>1.414725E-4</v>
      </c>
      <c r="AG96" s="41">
        <f t="shared" ca="1" si="82"/>
        <v>0</v>
      </c>
    </row>
    <row r="97" spans="1:33">
      <c r="A97" s="4" t="str">
        <f t="shared" si="101"/>
        <v>SC</v>
      </c>
      <c r="B97" s="4" t="str">
        <f t="shared" si="101"/>
        <v>DMO</v>
      </c>
      <c r="C97" s="4">
        <f t="shared" si="100"/>
        <v>10</v>
      </c>
      <c r="D97" s="41">
        <f t="shared" ca="1" si="54"/>
        <v>0.8458</v>
      </c>
      <c r="E97" s="41">
        <f t="shared" ca="1" si="55"/>
        <v>1.1506E-4</v>
      </c>
      <c r="F97" s="41">
        <f t="shared" ca="1" si="56"/>
        <v>1.1527125</v>
      </c>
      <c r="G97" s="41">
        <f t="shared" ca="1" si="57"/>
        <v>2.2138000000000003E-4</v>
      </c>
      <c r="H97" s="41">
        <f t="shared" ca="1" si="58"/>
        <v>-2.2542824999999999E-2</v>
      </c>
      <c r="I97" s="41">
        <f t="shared" ca="1" si="59"/>
        <v>0.84562999999999999</v>
      </c>
      <c r="J97" s="41">
        <f t="shared" ca="1" si="60"/>
        <v>1.1528999999999999E-4</v>
      </c>
      <c r="K97" s="41">
        <f t="shared" ca="1" si="61"/>
        <v>0.9677849999999999</v>
      </c>
      <c r="L97" s="41">
        <f t="shared" ca="1" si="62"/>
        <v>2.8026499999999997E-4</v>
      </c>
      <c r="M97" s="41">
        <f t="shared" ca="1" si="63"/>
        <v>0</v>
      </c>
      <c r="N97" s="41">
        <f t="shared" ca="1" si="64"/>
        <v>0.8458</v>
      </c>
      <c r="O97" s="41">
        <f t="shared" ca="1" si="65"/>
        <v>1.1506E-4</v>
      </c>
      <c r="P97" s="41">
        <f t="shared" ca="1" si="66"/>
        <v>1.1527125</v>
      </c>
      <c r="Q97" s="41">
        <f t="shared" ca="1" si="67"/>
        <v>2.2138000000000003E-4</v>
      </c>
      <c r="R97" s="41">
        <v>0</v>
      </c>
      <c r="S97" s="41">
        <f t="shared" ca="1" si="68"/>
        <v>0.92301250000000001</v>
      </c>
      <c r="T97" s="41">
        <f t="shared" ca="1" si="69"/>
        <v>1.7248750000000001E-4</v>
      </c>
      <c r="U97" s="41">
        <f t="shared" ca="1" si="70"/>
        <v>0.92301250000000001</v>
      </c>
      <c r="V97" s="41">
        <f t="shared" ca="1" si="71"/>
        <v>1.7248750000000001E-4</v>
      </c>
      <c r="W97" s="41">
        <f t="shared" ca="1" si="72"/>
        <v>-2.3505574999999997E-2</v>
      </c>
      <c r="X97" s="41">
        <f t="shared" ca="1" si="73"/>
        <v>0.97224500000000003</v>
      </c>
      <c r="Y97" s="41">
        <f t="shared" ca="1" si="74"/>
        <v>1.7926000000000002E-4</v>
      </c>
      <c r="Z97" s="41">
        <f t="shared" ca="1" si="75"/>
        <v>0.76362750000000001</v>
      </c>
      <c r="AA97" s="41">
        <f t="shared" ca="1" si="76"/>
        <v>1.7926000000000002E-4</v>
      </c>
      <c r="AB97" s="41">
        <f t="shared" ca="1" si="77"/>
        <v>0</v>
      </c>
      <c r="AC97" s="41">
        <f t="shared" ca="1" si="78"/>
        <v>0.71883833333333336</v>
      </c>
      <c r="AD97" s="41">
        <f t="shared" ca="1" si="79"/>
        <v>1.5311250000000002E-4</v>
      </c>
      <c r="AE97" s="41">
        <f t="shared" ca="1" si="80"/>
        <v>0.72522166666666665</v>
      </c>
      <c r="AF97" s="41">
        <f t="shared" ca="1" si="81"/>
        <v>1.5502333333333333E-4</v>
      </c>
      <c r="AG97" s="41">
        <f t="shared" ca="1" si="82"/>
        <v>0</v>
      </c>
    </row>
    <row r="98" spans="1:33">
      <c r="A98" s="4" t="str">
        <f t="shared" si="101"/>
        <v>SC</v>
      </c>
      <c r="B98" s="4" t="str">
        <f t="shared" si="101"/>
        <v>DMO</v>
      </c>
      <c r="C98" s="4">
        <f t="shared" si="100"/>
        <v>11</v>
      </c>
      <c r="D98" s="41">
        <f t="shared" ca="1" si="54"/>
        <v>0</v>
      </c>
      <c r="E98" s="41">
        <f t="shared" ca="1" si="55"/>
        <v>0</v>
      </c>
      <c r="F98" s="41">
        <f t="shared" ca="1" si="56"/>
        <v>0</v>
      </c>
      <c r="G98" s="41">
        <f t="shared" ca="1" si="57"/>
        <v>0</v>
      </c>
      <c r="H98" s="41">
        <f t="shared" ca="1" si="58"/>
        <v>0</v>
      </c>
      <c r="I98" s="41">
        <f t="shared" ca="1" si="59"/>
        <v>0</v>
      </c>
      <c r="J98" s="41">
        <f t="shared" ca="1" si="60"/>
        <v>0</v>
      </c>
      <c r="K98" s="41">
        <f t="shared" ca="1" si="61"/>
        <v>0</v>
      </c>
      <c r="L98" s="41">
        <f t="shared" ca="1" si="62"/>
        <v>0</v>
      </c>
      <c r="M98" s="41">
        <f t="shared" ca="1" si="63"/>
        <v>0</v>
      </c>
      <c r="N98" s="41">
        <f t="shared" ca="1" si="64"/>
        <v>0</v>
      </c>
      <c r="O98" s="41">
        <f t="shared" ca="1" si="65"/>
        <v>0</v>
      </c>
      <c r="P98" s="41">
        <f t="shared" ca="1" si="66"/>
        <v>0</v>
      </c>
      <c r="Q98" s="41">
        <f t="shared" ca="1" si="67"/>
        <v>0</v>
      </c>
      <c r="R98" s="41">
        <v>0</v>
      </c>
      <c r="S98" s="41">
        <f t="shared" ca="1" si="68"/>
        <v>0</v>
      </c>
      <c r="T98" s="41">
        <f t="shared" ca="1" si="69"/>
        <v>0</v>
      </c>
      <c r="U98" s="41">
        <f t="shared" ca="1" si="70"/>
        <v>0</v>
      </c>
      <c r="V98" s="41">
        <f t="shared" ca="1" si="71"/>
        <v>0</v>
      </c>
      <c r="W98" s="41">
        <f t="shared" ca="1" si="72"/>
        <v>0</v>
      </c>
      <c r="X98" s="41">
        <f t="shared" ca="1" si="73"/>
        <v>0</v>
      </c>
      <c r="Y98" s="41">
        <f t="shared" ca="1" si="74"/>
        <v>0</v>
      </c>
      <c r="Z98" s="41">
        <f t="shared" ca="1" si="75"/>
        <v>0</v>
      </c>
      <c r="AA98" s="41">
        <f t="shared" ca="1" si="76"/>
        <v>0</v>
      </c>
      <c r="AB98" s="41">
        <f t="shared" ca="1" si="77"/>
        <v>0</v>
      </c>
      <c r="AC98" s="41">
        <f t="shared" ca="1" si="78"/>
        <v>0.64151166666666659</v>
      </c>
      <c r="AD98" s="41">
        <f t="shared" ca="1" si="79"/>
        <v>1.4771916666666667E-4</v>
      </c>
      <c r="AE98" s="41">
        <f t="shared" ca="1" si="80"/>
        <v>0.64453916666666666</v>
      </c>
      <c r="AF98" s="41">
        <f t="shared" ca="1" si="81"/>
        <v>1.4970333333333332E-4</v>
      </c>
      <c r="AG98" s="41">
        <f t="shared" ca="1" si="82"/>
        <v>0</v>
      </c>
    </row>
    <row r="99" spans="1:33">
      <c r="A99" s="4" t="str">
        <f t="shared" si="101"/>
        <v>SC</v>
      </c>
      <c r="B99" s="4" t="str">
        <f t="shared" si="101"/>
        <v>DMO</v>
      </c>
      <c r="C99" s="4">
        <f t="shared" si="100"/>
        <v>12</v>
      </c>
      <c r="D99" s="41">
        <f t="shared" ca="1" si="54"/>
        <v>0</v>
      </c>
      <c r="E99" s="41">
        <f t="shared" ca="1" si="55"/>
        <v>0</v>
      </c>
      <c r="F99" s="41">
        <f t="shared" ca="1" si="56"/>
        <v>0</v>
      </c>
      <c r="G99" s="41">
        <f t="shared" ca="1" si="57"/>
        <v>0</v>
      </c>
      <c r="H99" s="41">
        <f t="shared" ca="1" si="58"/>
        <v>0</v>
      </c>
      <c r="I99" s="41">
        <f t="shared" ca="1" si="59"/>
        <v>0</v>
      </c>
      <c r="J99" s="41">
        <f t="shared" ca="1" si="60"/>
        <v>0</v>
      </c>
      <c r="K99" s="41">
        <f t="shared" ca="1" si="61"/>
        <v>0</v>
      </c>
      <c r="L99" s="41">
        <f t="shared" ca="1" si="62"/>
        <v>0</v>
      </c>
      <c r="M99" s="41">
        <f t="shared" ca="1" si="63"/>
        <v>0</v>
      </c>
      <c r="N99" s="41">
        <f t="shared" ca="1" si="64"/>
        <v>0</v>
      </c>
      <c r="O99" s="41">
        <f t="shared" ca="1" si="65"/>
        <v>0</v>
      </c>
      <c r="P99" s="41">
        <f t="shared" ca="1" si="66"/>
        <v>0</v>
      </c>
      <c r="Q99" s="41">
        <f t="shared" ca="1" si="67"/>
        <v>0</v>
      </c>
      <c r="R99" s="41">
        <v>0</v>
      </c>
      <c r="S99" s="41">
        <f t="shared" ca="1" si="68"/>
        <v>0</v>
      </c>
      <c r="T99" s="41">
        <f t="shared" ca="1" si="69"/>
        <v>0</v>
      </c>
      <c r="U99" s="41">
        <f t="shared" ca="1" si="70"/>
        <v>0</v>
      </c>
      <c r="V99" s="41">
        <f t="shared" ca="1" si="71"/>
        <v>0</v>
      </c>
      <c r="W99" s="41">
        <f t="shared" ca="1" si="72"/>
        <v>0</v>
      </c>
      <c r="X99" s="41">
        <f t="shared" ca="1" si="73"/>
        <v>0</v>
      </c>
      <c r="Y99" s="41">
        <f t="shared" ca="1" si="74"/>
        <v>0</v>
      </c>
      <c r="Z99" s="41">
        <f t="shared" ca="1" si="75"/>
        <v>0</v>
      </c>
      <c r="AA99" s="41">
        <f t="shared" ca="1" si="76"/>
        <v>0</v>
      </c>
      <c r="AB99" s="41">
        <f t="shared" ca="1" si="77"/>
        <v>0</v>
      </c>
      <c r="AC99" s="41">
        <f t="shared" ca="1" si="78"/>
        <v>0.61371249999999999</v>
      </c>
      <c r="AD99" s="41">
        <f t="shared" ca="1" si="79"/>
        <v>1.4890083333333334E-4</v>
      </c>
      <c r="AE99" s="41">
        <f t="shared" ca="1" si="80"/>
        <v>0.61612916666666673</v>
      </c>
      <c r="AF99" s="41">
        <f t="shared" ca="1" si="81"/>
        <v>1.5122833333333334E-4</v>
      </c>
      <c r="AG99" s="41">
        <f t="shared" ca="1" si="82"/>
        <v>0</v>
      </c>
    </row>
    <row r="100" spans="1:33">
      <c r="A100" s="4" t="str">
        <f t="shared" si="101"/>
        <v>SC</v>
      </c>
      <c r="B100" s="4" t="str">
        <f t="shared" si="101"/>
        <v>DMO</v>
      </c>
      <c r="C100" s="4">
        <f t="shared" si="100"/>
        <v>13</v>
      </c>
      <c r="D100" s="41">
        <f t="shared" ca="1" si="54"/>
        <v>0.86284499999999997</v>
      </c>
      <c r="E100" s="41">
        <f t="shared" ca="1" si="55"/>
        <v>1.2264250000000002E-4</v>
      </c>
      <c r="F100" s="41">
        <f t="shared" ca="1" si="56"/>
        <v>1.1412125</v>
      </c>
      <c r="G100" s="41">
        <f t="shared" ca="1" si="57"/>
        <v>2.3915499999999998E-4</v>
      </c>
      <c r="H100" s="41">
        <f t="shared" ca="1" si="58"/>
        <v>-2.4517000000000001E-2</v>
      </c>
      <c r="I100" s="41">
        <f t="shared" ca="1" si="59"/>
        <v>0.86255999999999999</v>
      </c>
      <c r="J100" s="41">
        <f t="shared" ca="1" si="60"/>
        <v>1.2288500000000001E-4</v>
      </c>
      <c r="K100" s="41">
        <f t="shared" ca="1" si="61"/>
        <v>0.9090625</v>
      </c>
      <c r="L100" s="41">
        <f t="shared" ca="1" si="62"/>
        <v>3.0404249999999998E-4</v>
      </c>
      <c r="M100" s="41">
        <f t="shared" ca="1" si="63"/>
        <v>0</v>
      </c>
      <c r="N100" s="41">
        <f t="shared" ca="1" si="64"/>
        <v>0.86284499999999997</v>
      </c>
      <c r="O100" s="41">
        <f t="shared" ca="1" si="65"/>
        <v>1.2264250000000002E-4</v>
      </c>
      <c r="P100" s="41">
        <f t="shared" ca="1" si="66"/>
        <v>1.1412125</v>
      </c>
      <c r="Q100" s="41">
        <f t="shared" ca="1" si="67"/>
        <v>2.3915499999999998E-4</v>
      </c>
      <c r="R100" s="41">
        <v>0</v>
      </c>
      <c r="S100" s="41">
        <f t="shared" ca="1" si="68"/>
        <v>0</v>
      </c>
      <c r="T100" s="41">
        <f t="shared" ca="1" si="69"/>
        <v>0</v>
      </c>
      <c r="U100" s="41">
        <f t="shared" ca="1" si="70"/>
        <v>0</v>
      </c>
      <c r="V100" s="41">
        <f t="shared" ca="1" si="71"/>
        <v>0</v>
      </c>
      <c r="W100" s="41">
        <f t="shared" ca="1" si="72"/>
        <v>0</v>
      </c>
      <c r="X100" s="41">
        <f t="shared" ca="1" si="73"/>
        <v>0.98822750000000004</v>
      </c>
      <c r="Y100" s="41">
        <f t="shared" ca="1" si="74"/>
        <v>1.8410249999999999E-4</v>
      </c>
      <c r="Z100" s="41">
        <f t="shared" ca="1" si="75"/>
        <v>0.75722999999999996</v>
      </c>
      <c r="AA100" s="41">
        <f t="shared" ca="1" si="76"/>
        <v>1.8410249999999999E-4</v>
      </c>
      <c r="AB100" s="41">
        <f t="shared" ca="1" si="77"/>
        <v>0</v>
      </c>
      <c r="AC100" s="41">
        <f t="shared" ca="1" si="78"/>
        <v>0.71214250000000001</v>
      </c>
      <c r="AD100" s="41">
        <f t="shared" ca="1" si="79"/>
        <v>1.5925416666666666E-4</v>
      </c>
      <c r="AE100" s="41">
        <f t="shared" ca="1" si="80"/>
        <v>0.7156325</v>
      </c>
      <c r="AF100" s="41">
        <f t="shared" ca="1" si="81"/>
        <v>1.6139916666666666E-4</v>
      </c>
      <c r="AG100" s="41">
        <f t="shared" ca="1" si="82"/>
        <v>0</v>
      </c>
    </row>
    <row r="101" spans="1:33">
      <c r="A101" s="4" t="str">
        <f t="shared" si="101"/>
        <v>SC</v>
      </c>
      <c r="B101" s="4" t="str">
        <f t="shared" si="101"/>
        <v>DMO</v>
      </c>
      <c r="C101" s="4">
        <f t="shared" si="100"/>
        <v>14</v>
      </c>
      <c r="D101" s="41">
        <f t="shared" ca="1" si="54"/>
        <v>0.80535250000000003</v>
      </c>
      <c r="E101" s="41">
        <f t="shared" ca="1" si="55"/>
        <v>1.0984000000000001E-4</v>
      </c>
      <c r="F101" s="41">
        <f t="shared" ca="1" si="56"/>
        <v>1.1002049999999999</v>
      </c>
      <c r="G101" s="41">
        <f t="shared" ca="1" si="57"/>
        <v>1.8895749999999999E-4</v>
      </c>
      <c r="H101" s="41">
        <f t="shared" ca="1" si="58"/>
        <v>-2.2526150000000002E-2</v>
      </c>
      <c r="I101" s="41">
        <f t="shared" ca="1" si="59"/>
        <v>0.80564999999999998</v>
      </c>
      <c r="J101" s="41">
        <f t="shared" ca="1" si="60"/>
        <v>1.1051999999999999E-4</v>
      </c>
      <c r="K101" s="41">
        <f t="shared" ca="1" si="61"/>
        <v>0.88620750000000004</v>
      </c>
      <c r="L101" s="41">
        <f t="shared" ca="1" si="62"/>
        <v>2.1334499999999998E-4</v>
      </c>
      <c r="M101" s="41">
        <f t="shared" ca="1" si="63"/>
        <v>0</v>
      </c>
      <c r="N101" s="41">
        <f t="shared" ca="1" si="64"/>
        <v>0.80535250000000003</v>
      </c>
      <c r="O101" s="41">
        <f t="shared" ca="1" si="65"/>
        <v>1.0984000000000001E-4</v>
      </c>
      <c r="P101" s="41">
        <f t="shared" ca="1" si="66"/>
        <v>1.1002049999999999</v>
      </c>
      <c r="Q101" s="41">
        <f t="shared" ca="1" si="67"/>
        <v>1.8895749999999999E-4</v>
      </c>
      <c r="R101" s="41">
        <v>0</v>
      </c>
      <c r="S101" s="41">
        <f t="shared" ca="1" si="68"/>
        <v>0.90229749999999997</v>
      </c>
      <c r="T101" s="41">
        <f t="shared" ca="1" si="69"/>
        <v>1.7572999999999997E-4</v>
      </c>
      <c r="U101" s="41">
        <f t="shared" ca="1" si="70"/>
        <v>0.90229749999999997</v>
      </c>
      <c r="V101" s="41">
        <f t="shared" ca="1" si="71"/>
        <v>1.7572999999999997E-4</v>
      </c>
      <c r="W101" s="41">
        <f t="shared" ca="1" si="72"/>
        <v>-2.3912049999999997E-2</v>
      </c>
      <c r="X101" s="41">
        <f t="shared" ca="1" si="73"/>
        <v>0.95767750000000007</v>
      </c>
      <c r="Y101" s="41">
        <f t="shared" ca="1" si="74"/>
        <v>1.873275E-4</v>
      </c>
      <c r="Z101" s="41">
        <f t="shared" ca="1" si="75"/>
        <v>0.74105500000000002</v>
      </c>
      <c r="AA101" s="41">
        <f t="shared" ca="1" si="76"/>
        <v>1.873275E-4</v>
      </c>
      <c r="AB101" s="41">
        <f t="shared" ca="1" si="77"/>
        <v>0</v>
      </c>
      <c r="AC101" s="41">
        <f t="shared" ca="1" si="78"/>
        <v>0.66622333333333328</v>
      </c>
      <c r="AD101" s="41">
        <f t="shared" ca="1" si="79"/>
        <v>1.5743500000000001E-4</v>
      </c>
      <c r="AE101" s="41">
        <f t="shared" ca="1" si="80"/>
        <v>0.67109916666666658</v>
      </c>
      <c r="AF101" s="41">
        <f t="shared" ca="1" si="81"/>
        <v>1.5939666666666666E-4</v>
      </c>
      <c r="AG101" s="41">
        <f t="shared" ca="1" si="82"/>
        <v>0</v>
      </c>
    </row>
    <row r="102" spans="1:33">
      <c r="A102" s="4" t="str">
        <f t="shared" si="101"/>
        <v>SC</v>
      </c>
      <c r="B102" s="4" t="str">
        <f t="shared" si="101"/>
        <v>DMO</v>
      </c>
      <c r="C102" s="4">
        <f t="shared" si="100"/>
        <v>15</v>
      </c>
      <c r="D102" s="41">
        <f t="shared" ca="1" si="54"/>
        <v>0.94713250000000004</v>
      </c>
      <c r="E102" s="41">
        <f t="shared" ca="1" si="55"/>
        <v>1.2244E-4</v>
      </c>
      <c r="F102" s="41">
        <f t="shared" ca="1" si="56"/>
        <v>1.3945249999999998</v>
      </c>
      <c r="G102" s="41">
        <f t="shared" ca="1" si="57"/>
        <v>2.1976750000000001E-4</v>
      </c>
      <c r="H102" s="41">
        <f t="shared" ca="1" si="58"/>
        <v>-1.7428224999999999E-2</v>
      </c>
      <c r="I102" s="41">
        <f t="shared" ca="1" si="59"/>
        <v>0.94694500000000004</v>
      </c>
      <c r="J102" s="41">
        <f t="shared" ca="1" si="60"/>
        <v>1.225625E-4</v>
      </c>
      <c r="K102" s="41">
        <f t="shared" ca="1" si="61"/>
        <v>1.1891275000000001</v>
      </c>
      <c r="L102" s="41">
        <f t="shared" ca="1" si="62"/>
        <v>2.2062499999999998E-4</v>
      </c>
      <c r="M102" s="41">
        <f t="shared" ca="1" si="63"/>
        <v>0</v>
      </c>
      <c r="N102" s="41">
        <f t="shared" ca="1" si="64"/>
        <v>0.94713250000000004</v>
      </c>
      <c r="O102" s="41">
        <f t="shared" ca="1" si="65"/>
        <v>1.2244E-4</v>
      </c>
      <c r="P102" s="41">
        <f t="shared" ca="1" si="66"/>
        <v>1.3945249999999998</v>
      </c>
      <c r="Q102" s="41">
        <f t="shared" ca="1" si="67"/>
        <v>2.1976750000000001E-4</v>
      </c>
      <c r="R102" s="41">
        <v>0</v>
      </c>
      <c r="S102" s="41">
        <f t="shared" ca="1" si="68"/>
        <v>0</v>
      </c>
      <c r="T102" s="41">
        <f t="shared" ca="1" si="69"/>
        <v>0</v>
      </c>
      <c r="U102" s="41">
        <f t="shared" ca="1" si="70"/>
        <v>0</v>
      </c>
      <c r="V102" s="41">
        <f t="shared" ca="1" si="71"/>
        <v>0</v>
      </c>
      <c r="W102" s="41">
        <f t="shared" ca="1" si="72"/>
        <v>0</v>
      </c>
      <c r="X102" s="41">
        <f t="shared" ca="1" si="73"/>
        <v>1.1562075000000001</v>
      </c>
      <c r="Y102" s="41">
        <f t="shared" ca="1" si="74"/>
        <v>1.9836499999999999E-4</v>
      </c>
      <c r="Z102" s="41">
        <f t="shared" ca="1" si="75"/>
        <v>0.98791749999999989</v>
      </c>
      <c r="AA102" s="41">
        <f t="shared" ca="1" si="76"/>
        <v>1.983625E-4</v>
      </c>
      <c r="AB102" s="41">
        <f t="shared" ca="1" si="77"/>
        <v>0</v>
      </c>
      <c r="AC102" s="41">
        <f t="shared" ca="1" si="78"/>
        <v>0.91107499999999997</v>
      </c>
      <c r="AD102" s="41">
        <f t="shared" ca="1" si="79"/>
        <v>1.7274416666666667E-4</v>
      </c>
      <c r="AE102" s="41">
        <f t="shared" ca="1" si="80"/>
        <v>0.91853333333333331</v>
      </c>
      <c r="AF102" s="41">
        <f t="shared" ca="1" si="81"/>
        <v>1.7534499999999998E-4</v>
      </c>
      <c r="AG102" s="41">
        <f t="shared" ca="1" si="82"/>
        <v>0</v>
      </c>
    </row>
    <row r="103" spans="1:33">
      <c r="A103" s="4" t="str">
        <f t="shared" si="101"/>
        <v>SC</v>
      </c>
      <c r="B103" s="4" t="str">
        <f t="shared" si="101"/>
        <v>DMO</v>
      </c>
      <c r="C103" s="4">
        <f t="shared" si="100"/>
        <v>16</v>
      </c>
      <c r="D103" s="41">
        <f t="shared" ca="1" si="54"/>
        <v>0.71184250000000004</v>
      </c>
      <c r="E103" s="41">
        <f t="shared" ca="1" si="55"/>
        <v>1.0581749999999999E-4</v>
      </c>
      <c r="F103" s="41">
        <f t="shared" ca="1" si="56"/>
        <v>0.84210750000000001</v>
      </c>
      <c r="G103" s="41">
        <f t="shared" ca="1" si="57"/>
        <v>1.9703249999999999E-4</v>
      </c>
      <c r="H103" s="41">
        <f t="shared" ca="1" si="58"/>
        <v>-3.5018500000000001E-2</v>
      </c>
      <c r="I103" s="41">
        <f t="shared" ca="1" si="59"/>
        <v>0.71222750000000001</v>
      </c>
      <c r="J103" s="41">
        <f t="shared" ca="1" si="60"/>
        <v>1.060125E-4</v>
      </c>
      <c r="K103" s="41">
        <f t="shared" ca="1" si="61"/>
        <v>0.41896250000000002</v>
      </c>
      <c r="L103" s="41">
        <f t="shared" ca="1" si="62"/>
        <v>2.37345E-4</v>
      </c>
      <c r="M103" s="41">
        <f t="shared" ca="1" si="63"/>
        <v>0</v>
      </c>
      <c r="N103" s="41">
        <f t="shared" ca="1" si="64"/>
        <v>0.71184250000000004</v>
      </c>
      <c r="O103" s="41">
        <f t="shared" ca="1" si="65"/>
        <v>1.0581749999999999E-4</v>
      </c>
      <c r="P103" s="41">
        <f t="shared" ca="1" si="66"/>
        <v>0.84210750000000001</v>
      </c>
      <c r="Q103" s="41">
        <f t="shared" ca="1" si="67"/>
        <v>1.9703249999999999E-4</v>
      </c>
      <c r="R103" s="41">
        <v>0</v>
      </c>
      <c r="S103" s="41">
        <f t="shared" ca="1" si="68"/>
        <v>0</v>
      </c>
      <c r="T103" s="41">
        <f t="shared" ca="1" si="69"/>
        <v>0</v>
      </c>
      <c r="U103" s="41">
        <f t="shared" ca="1" si="70"/>
        <v>0</v>
      </c>
      <c r="V103" s="41">
        <f t="shared" ca="1" si="71"/>
        <v>0</v>
      </c>
      <c r="W103" s="41">
        <f t="shared" ca="1" si="72"/>
        <v>0</v>
      </c>
      <c r="X103" s="41">
        <f t="shared" ca="1" si="73"/>
        <v>0.77760499999999988</v>
      </c>
      <c r="Y103" s="41">
        <f t="shared" ca="1" si="74"/>
        <v>1.5417499999999999E-4</v>
      </c>
      <c r="Z103" s="41">
        <f t="shared" ca="1" si="75"/>
        <v>0.46181</v>
      </c>
      <c r="AA103" s="41">
        <f t="shared" ca="1" si="76"/>
        <v>1.5417499999999999E-4</v>
      </c>
      <c r="AB103" s="41">
        <f t="shared" ca="1" si="77"/>
        <v>0</v>
      </c>
      <c r="AC103" s="41">
        <f t="shared" ca="1" si="78"/>
        <v>0.42491249999999997</v>
      </c>
      <c r="AD103" s="41">
        <f t="shared" ca="1" si="79"/>
        <v>1.3544000000000002E-4</v>
      </c>
      <c r="AE103" s="41">
        <f t="shared" ca="1" si="80"/>
        <v>0.42497916666666669</v>
      </c>
      <c r="AF103" s="41">
        <f t="shared" ca="1" si="81"/>
        <v>1.3793083333333333E-4</v>
      </c>
      <c r="AG103" s="41">
        <f t="shared" ca="1" si="82"/>
        <v>0</v>
      </c>
    </row>
    <row r="104" spans="1:33">
      <c r="A104" s="4" t="s">
        <v>905</v>
      </c>
      <c r="B104" s="4" t="s">
        <v>875</v>
      </c>
      <c r="C104" s="40">
        <v>1</v>
      </c>
      <c r="D104" s="41">
        <f t="shared" ref="D104:D151" ca="1" si="102">IF(ISERROR(VLOOKUP($A104&amp;"-"&amp;$B104&amp;"-"&amp;IF($C104&gt;9,TEXT($C104,0),"0"&amp;TEXT($C104,0))&amp;"-Ex-Refg-"&amp;D$4,Appliance_Impacts,5,FALSE)),0,VLOOKUP($A104&amp;"-"&amp;$B104&amp;"-"&amp;IF($C104&gt;9,TEXT($C104,0),"0"&amp;TEXT($C104,0))&amp;"-Ex-Refg-"&amp;D$4,Appliance_Impacts,5,FALSE))</f>
        <v>0</v>
      </c>
      <c r="E104" s="41">
        <f t="shared" ref="E104:E151" ca="1" si="103">IF(ISERROR(VLOOKUP($A104&amp;"-"&amp;$B104&amp;"-"&amp;IF($C104&gt;9,TEXT($C104,0),"0"&amp;TEXT($C104,0))&amp;"-Ex-Refg-"&amp;E$4,Appliance_Impacts,6,FALSE)),0,VLOOKUP($A104&amp;"-"&amp;$B104&amp;"-"&amp;IF($C104&gt;9,TEXT($C104,0),"0"&amp;TEXT($C104,0))&amp;"-Ex-Refg-"&amp;E$4,Appliance_Impacts,6,FALSE))</f>
        <v>0</v>
      </c>
      <c r="F104" s="41">
        <f t="shared" ref="F104:F151" ca="1" si="104">IF(ISERROR(VLOOKUP($A104&amp;"-"&amp;$B104&amp;"-"&amp;IF($C104&gt;9,TEXT($C104,0),"0"&amp;TEXT($C104,0))&amp;"-Ex-Refg-"&amp;F$4,Appliance_Impacts,2,FALSE)),0,VLOOKUP($A104&amp;"-"&amp;$B104&amp;"-"&amp;IF($C104&gt;9,TEXT($C104,0),"0"&amp;TEXT($C104,0))&amp;"-Ex-Refg-"&amp;F$4,Appliance_Impacts,2,FALSE))</f>
        <v>0</v>
      </c>
      <c r="G104" s="41">
        <f t="shared" ref="G104:G151" ca="1" si="105">IF(ISERROR(VLOOKUP($A104&amp;"-"&amp;$B104&amp;"-"&amp;IF($C104&gt;9,TEXT($C104,0),"0"&amp;TEXT($C104,0))&amp;"-Ex-Refg-"&amp;G$4,Appliance_Impacts,3,FALSE)),0,VLOOKUP($A104&amp;"-"&amp;$B104&amp;"-"&amp;IF($C104&gt;9,TEXT($C104,0),"0"&amp;TEXT($C104,0))&amp;"-Ex-Refg-"&amp;G$4,Appliance_Impacts,3,FALSE))</f>
        <v>0</v>
      </c>
      <c r="H104" s="41">
        <f t="shared" ref="H104:H151" ca="1" si="106">IF(ISERROR(VLOOKUP($A104&amp;"-"&amp;$B104&amp;"-"&amp;IF($C104&gt;9,TEXT($C104,0),"0"&amp;TEXT($C104,0))&amp;"-Ex-Refg-"&amp;H$4,Appliance_Impacts,4,FALSE)),0,VLOOKUP($A104&amp;"-"&amp;$B104&amp;"-"&amp;IF($C104&gt;9,TEXT($C104,0),"0"&amp;TEXT($C104,0))&amp;"-Ex-Refg-"&amp;H$4,Appliance_Impacts,4,FALSE))</f>
        <v>0</v>
      </c>
      <c r="I104" s="41">
        <f t="shared" ref="I104:I151" ca="1" si="107">IF(ISERROR(VLOOKUP($A104&amp;"-"&amp;$B104&amp;"-"&amp;IF($C104&gt;9,TEXT($C104,0),"0"&amp;TEXT($C104,0))&amp;"-Ex-Refg-"&amp;I$4,Appliance_Impacts,5,FALSE)),0,VLOOKUP($A104&amp;"-"&amp;$B104&amp;"-"&amp;IF($C104&gt;9,TEXT($C104,0),"0"&amp;TEXT($C104,0))&amp;"-Ex-Refg-"&amp;I$4,Appliance_Impacts,5,FALSE))</f>
        <v>0</v>
      </c>
      <c r="J104" s="41">
        <f t="shared" ref="J104:J151" ca="1" si="108">IF(ISERROR(VLOOKUP($A104&amp;"-"&amp;$B104&amp;"-"&amp;IF($C104&gt;9,TEXT($C104,0),"0"&amp;TEXT($C104,0))&amp;"-Ex-Refg-"&amp;J$4,Appliance_Impacts,6,FALSE)),0,VLOOKUP($A104&amp;"-"&amp;$B104&amp;"-"&amp;IF($C104&gt;9,TEXT($C104,0),"0"&amp;TEXT($C104,0))&amp;"-Ex-Refg-"&amp;J$4,Appliance_Impacts,6,FALSE))</f>
        <v>0</v>
      </c>
      <c r="K104" s="41">
        <f t="shared" ref="K104:K151" ca="1" si="109">IF(ISERROR(VLOOKUP($A104&amp;"-"&amp;$B104&amp;"-"&amp;IF($C104&gt;9,TEXT($C104,0),"0"&amp;TEXT($C104,0))&amp;"-Ex-Refg-"&amp;K$4,Appliance_Impacts,2,FALSE)),0,VLOOKUP($A104&amp;"-"&amp;$B104&amp;"-"&amp;IF($C104&gt;9,TEXT($C104,0),"0"&amp;TEXT($C104,0))&amp;"-Ex-Refg-"&amp;K$4,Appliance_Impacts,2,FALSE))</f>
        <v>0</v>
      </c>
      <c r="L104" s="41">
        <f t="shared" ref="L104:L151" ca="1" si="110">IF(ISERROR(VLOOKUP($A104&amp;"-"&amp;$B104&amp;"-"&amp;IF($C104&gt;9,TEXT($C104,0),"0"&amp;TEXT($C104,0))&amp;"-Ex-Refg-"&amp;L$4,Appliance_Impacts,3,FALSE)),0,VLOOKUP($A104&amp;"-"&amp;$B104&amp;"-"&amp;IF($C104&gt;9,TEXT($C104,0),"0"&amp;TEXT($C104,0))&amp;"-Ex-Refg-"&amp;L$4,Appliance_Impacts,3,FALSE))</f>
        <v>0</v>
      </c>
      <c r="M104" s="41">
        <f t="shared" ref="M104:M151" ca="1" si="111">IF(ISERROR(VLOOKUP($A104&amp;"-"&amp;$B104&amp;"-"&amp;IF($C104&gt;9,TEXT($C104,0),"0"&amp;TEXT($C104,0))&amp;"-Ex-Refg-"&amp;M$4,Appliance_Impacts,4,FALSE)),0,VLOOKUP($A104&amp;"-"&amp;$B104&amp;"-"&amp;IF($C104&gt;9,TEXT($C104,0),"0"&amp;TEXT($C104,0))&amp;"-Ex-Refg-"&amp;M$4,Appliance_Impacts,4,FALSE))</f>
        <v>0</v>
      </c>
      <c r="N104" s="41">
        <f t="shared" ref="N104:N151" ca="1" si="112">IF(ISERROR(VLOOKUP($A104&amp;"-"&amp;$B104&amp;"-"&amp;IF($C104&gt;9,TEXT($C104,0),"0"&amp;TEXT($C104,0))&amp;"-Ex-Refg-"&amp;N$4,Appliance_Impacts,5,FALSE)),0,VLOOKUP($A104&amp;"-"&amp;$B104&amp;"-"&amp;IF($C104&gt;9,TEXT($C104,0),"0"&amp;TEXT($C104,0))&amp;"-Ex-Refg-"&amp;N$4,Appliance_Impacts,5,FALSE))</f>
        <v>0</v>
      </c>
      <c r="O104" s="41">
        <f t="shared" ref="O104:O151" ca="1" si="113">IF(ISERROR(VLOOKUP($A104&amp;"-"&amp;$B104&amp;"-"&amp;IF($C104&gt;9,TEXT($C104,0),"0"&amp;TEXT($C104,0))&amp;"-Ex-Refg-"&amp;O$4,Appliance_Impacts,6,FALSE)),0,VLOOKUP($A104&amp;"-"&amp;$B104&amp;"-"&amp;IF($C104&gt;9,TEXT($C104,0),"0"&amp;TEXT($C104,0))&amp;"-Ex-Refg-"&amp;O$4,Appliance_Impacts,6,FALSE))</f>
        <v>0</v>
      </c>
      <c r="P104" s="41">
        <f t="shared" ref="P104:P151" ca="1" si="114">IF(ISERROR(VLOOKUP($A104&amp;"-"&amp;$B104&amp;"-"&amp;IF($C104&gt;9,TEXT($C104,0),"0"&amp;TEXT($C104,0))&amp;"-Ex-Refg-"&amp;P$4,Appliance_Impacts,2,FALSE)),0,VLOOKUP($A104&amp;"-"&amp;$B104&amp;"-"&amp;IF($C104&gt;9,TEXT($C104,0),"0"&amp;TEXT($C104,0))&amp;"-Ex-Refg-"&amp;P$4,Appliance_Impacts,2,FALSE))</f>
        <v>0</v>
      </c>
      <c r="Q104" s="41">
        <f t="shared" ref="Q104:Q151" ca="1" si="115">IF(ISERROR(VLOOKUP($A104&amp;"-"&amp;$B104&amp;"-"&amp;IF($C104&gt;9,TEXT($C104,0),"0"&amp;TEXT($C104,0))&amp;"-Ex-Refg-"&amp;Q$4,Appliance_Impacts,3,FALSE)),0,VLOOKUP($A104&amp;"-"&amp;$B104&amp;"-"&amp;IF($C104&gt;9,TEXT($C104,0),"0"&amp;TEXT($C104,0))&amp;"-Ex-Refg-"&amp;Q$4,Appliance_Impacts,3,FALSE))</f>
        <v>0</v>
      </c>
      <c r="R104" s="41">
        <v>0</v>
      </c>
      <c r="S104" s="41">
        <f t="shared" ref="S104:S151" ca="1" si="116">IF(ISERROR(VLOOKUP($A104&amp;"-"&amp;$B104&amp;"-"&amp;IF($C104&gt;9,TEXT($C104,0),"0"&amp;TEXT($C104,0))&amp;"-Ex-Refg-"&amp;S$4,Appliance_Impacts,5,FALSE)),0,VLOOKUP($A104&amp;"-"&amp;$B104&amp;"-"&amp;IF($C104&gt;9,TEXT($C104,0),"0"&amp;TEXT($C104,0))&amp;"-Ex-Refg-"&amp;S$4,Appliance_Impacts,5,FALSE))</f>
        <v>0</v>
      </c>
      <c r="T104" s="41">
        <f t="shared" ref="T104:T151" ca="1" si="117">IF(ISERROR(VLOOKUP($A104&amp;"-"&amp;$B104&amp;"-"&amp;IF($C104&gt;9,TEXT($C104,0),"0"&amp;TEXT($C104,0))&amp;"-Ex-Refg-"&amp;T$4,Appliance_Impacts,6,FALSE)),0,VLOOKUP($A104&amp;"-"&amp;$B104&amp;"-"&amp;IF($C104&gt;9,TEXT($C104,0),"0"&amp;TEXT($C104,0))&amp;"-Ex-Refg-"&amp;T$4,Appliance_Impacts,6,FALSE))</f>
        <v>0</v>
      </c>
      <c r="U104" s="41">
        <f t="shared" ref="U104:U151" ca="1" si="118">IF(ISERROR(VLOOKUP($A104&amp;"-"&amp;$B104&amp;"-"&amp;IF($C104&gt;9,TEXT($C104,0),"0"&amp;TEXT($C104,0))&amp;"-Ex-Refg-"&amp;U$4,Appliance_Impacts,2,FALSE)),0,VLOOKUP($A104&amp;"-"&amp;$B104&amp;"-"&amp;IF($C104&gt;9,TEXT($C104,0),"0"&amp;TEXT($C104,0))&amp;"-Ex-Refg-"&amp;U$4,Appliance_Impacts,2,FALSE))</f>
        <v>0</v>
      </c>
      <c r="V104" s="41">
        <f t="shared" ref="V104:V151" ca="1" si="119">IF(ISERROR(VLOOKUP($A104&amp;"-"&amp;$B104&amp;"-"&amp;IF($C104&gt;9,TEXT($C104,0),"0"&amp;TEXT($C104,0))&amp;"-Ex-Refg-"&amp;V$4,Appliance_Impacts,3,FALSE)),0,VLOOKUP($A104&amp;"-"&amp;$B104&amp;"-"&amp;IF($C104&gt;9,TEXT($C104,0),"0"&amp;TEXT($C104,0))&amp;"-Ex-Refg-"&amp;V$4,Appliance_Impacts,3,FALSE))</f>
        <v>0</v>
      </c>
      <c r="W104" s="41">
        <f t="shared" ref="W104:W151" ca="1" si="120">IF(ISERROR(VLOOKUP($A104&amp;"-"&amp;$B104&amp;"-"&amp;IF($C104&gt;9,TEXT($C104,0),"0"&amp;TEXT($C104,0))&amp;"-Ex-Refg-"&amp;W$4,Appliance_Impacts,4,FALSE)),0,VLOOKUP($A104&amp;"-"&amp;$B104&amp;"-"&amp;IF($C104&gt;9,TEXT($C104,0),"0"&amp;TEXT($C104,0))&amp;"-Ex-Refg-"&amp;W$4,Appliance_Impacts,4,FALSE))</f>
        <v>0</v>
      </c>
      <c r="X104" s="41">
        <f t="shared" ref="X104:X151" ca="1" si="121">IF(ISERROR(VLOOKUP($A104&amp;"-"&amp;$B104&amp;"-"&amp;IF($C104&gt;9,TEXT($C104,0),"0"&amp;TEXT($C104,0))&amp;"-Ex-Refg-"&amp;X$4,Appliance_Impacts,5,FALSE)),0,VLOOKUP($A104&amp;"-"&amp;$B104&amp;"-"&amp;IF($C104&gt;9,TEXT($C104,0),"0"&amp;TEXT($C104,0))&amp;"-Ex-Refg-"&amp;X$4,Appliance_Impacts,5,FALSE))</f>
        <v>0</v>
      </c>
      <c r="Y104" s="41">
        <f t="shared" ref="Y104:Y151" ca="1" si="122">IF(ISERROR(VLOOKUP($A104&amp;"-"&amp;$B104&amp;"-"&amp;IF($C104&gt;9,TEXT($C104,0),"0"&amp;TEXT($C104,0))&amp;"-Ex-Refg-"&amp;Y$4,Appliance_Impacts,6,FALSE)),0,VLOOKUP($A104&amp;"-"&amp;$B104&amp;"-"&amp;IF($C104&gt;9,TEXT($C104,0),"0"&amp;TEXT($C104,0))&amp;"-Ex-Refg-"&amp;Y$4,Appliance_Impacts,6,FALSE))</f>
        <v>0</v>
      </c>
      <c r="Z104" s="41">
        <f t="shared" ref="Z104:Z151" ca="1" si="123">IF(ISERROR(VLOOKUP($A104&amp;"-"&amp;$B104&amp;"-"&amp;IF($C104&gt;9,TEXT($C104,0),"0"&amp;TEXT($C104,0))&amp;"-Ex-Refg-"&amp;Z$4,Appliance_Impacts,2,FALSE)),0,VLOOKUP($A104&amp;"-"&amp;$B104&amp;"-"&amp;IF($C104&gt;9,TEXT($C104,0),"0"&amp;TEXT($C104,0))&amp;"-Ex-Refg-"&amp;Z$4,Appliance_Impacts,2,FALSE))</f>
        <v>0</v>
      </c>
      <c r="AA104" s="41">
        <f t="shared" ref="AA104:AA151" ca="1" si="124">IF(ISERROR(VLOOKUP($A104&amp;"-"&amp;$B104&amp;"-"&amp;IF($C104&gt;9,TEXT($C104,0),"0"&amp;TEXT($C104,0))&amp;"-Ex-Refg-"&amp;AA$4,Appliance_Impacts,3,FALSE)),0,VLOOKUP($A104&amp;"-"&amp;$B104&amp;"-"&amp;IF($C104&gt;9,TEXT($C104,0),"0"&amp;TEXT($C104,0))&amp;"-Ex-Refg-"&amp;AA$4,Appliance_Impacts,3,FALSE))</f>
        <v>0</v>
      </c>
      <c r="AB104" s="41">
        <f t="shared" ref="AB104:AB151" ca="1" si="125">IF(ISERROR(VLOOKUP($A104&amp;"-"&amp;$B104&amp;"-"&amp;IF($C104&gt;9,TEXT($C104,0),"0"&amp;TEXT($C104,0))&amp;"-Ex-Refg-"&amp;AB$4,Appliance_Impacts,4,FALSE)),0,VLOOKUP($A104&amp;"-"&amp;$B104&amp;"-"&amp;IF($C104&gt;9,TEXT($C104,0),"0"&amp;TEXT($C104,0))&amp;"-Ex-Refg-"&amp;AB$4,Appliance_Impacts,4,FALSE))</f>
        <v>0</v>
      </c>
      <c r="AC104" s="41">
        <f t="shared" ref="AC104:AC151" ca="1" si="126">IF(ISERROR(VLOOKUP("CA-SFM-"&amp;IF($C104&gt;9,TEXT($C104,0),"0"&amp;TEXT($C104,0))&amp;"-N8-RfUN-UNC",Appliance_Impacts,5,FALSE)),0,VLOOKUP("CA-SFM-"&amp;IF($C104&gt;9,TEXT($C104,0),"0"&amp;TEXT($C104,0))&amp;"-N8-RfUN-UNC",Appliance_Impacts,5,FALSE))</f>
        <v>0.47962499999999997</v>
      </c>
      <c r="AD104" s="41">
        <f t="shared" ref="AD104:AD151" ca="1" si="127">IF(ISERROR(VLOOKUP("CA-SFM-"&amp;IF($C104&gt;9,TEXT($C104,0),"0"&amp;TEXT($C104,0))&amp;"-N8-RfUN-UNC",Appliance_Impacts,6,FALSE)),0,VLOOKUP("CA-SFM-"&amp;IF($C104&gt;9,TEXT($C104,0),"0"&amp;TEXT($C104,0))&amp;"-N8-RfUN-UNC",Appliance_Impacts,6,FALSE))</f>
        <v>8.8879166666666661E-5</v>
      </c>
      <c r="AE104" s="41">
        <f t="shared" ref="AE104:AE151" ca="1" si="128">IF(ISERROR(VLOOKUP("CA-SFM-"&amp;IF($C104&gt;9,TEXT($C104,0),"0"&amp;TEXT($C104,0))&amp;"-N8-RfUN-UNC",Appliance_Impacts,2,FALSE)),0,VLOOKUP("CA-SFM-"&amp;IF($C104&gt;9,TEXT($C104,0),"0"&amp;TEXT($C104,0))&amp;"-N8-RfUN-UNC",Appliance_Impacts,2,FALSE))</f>
        <v>0.47919583333333332</v>
      </c>
      <c r="AF104" s="41">
        <f t="shared" ref="AF104:AF151" ca="1" si="129">IF(ISERROR(VLOOKUP("CA-SFM-"&amp;IF($C104&gt;9,TEXT($C104,0),"0"&amp;TEXT($C104,0))&amp;"-N8-RfUN-UNC",Appliance_Impacts,3,FALSE)),0,VLOOKUP("CA-SFM-"&amp;IF($C104&gt;9,TEXT($C104,0),"0"&amp;TEXT($C104,0))&amp;"-N8-RfUN-UNC",Appliance_Impacts,3,FALSE))</f>
        <v>9.0635000000000002E-5</v>
      </c>
      <c r="AG104" s="41">
        <f t="shared" ref="AG104:AG151" ca="1" si="130">IF(ISERROR(VLOOKUP("CA-SFM-"&amp;IF($C104&gt;9,TEXT($C104,0),"0"&amp;TEXT($C104,0))&amp;"-N8-RfUN-UNC",Appliance_Impacts,4,FALSE)),0,VLOOKUP("CA-SFM-"&amp;IF($C104&gt;9,TEXT($C104,0),"0"&amp;TEXT($C104,0))&amp;"-N8-RfUN-UNC",Appliance_Impacts,4,FALSE))</f>
        <v>0</v>
      </c>
    </row>
    <row r="105" spans="1:33">
      <c r="A105" s="4" t="str">
        <f>A104</f>
        <v>SD</v>
      </c>
      <c r="B105" s="4" t="str">
        <f>B104</f>
        <v>SFM</v>
      </c>
      <c r="C105" s="4">
        <f>C104+1</f>
        <v>2</v>
      </c>
      <c r="D105" s="41">
        <f t="shared" ca="1" si="102"/>
        <v>0</v>
      </c>
      <c r="E105" s="41">
        <f t="shared" ca="1" si="103"/>
        <v>0</v>
      </c>
      <c r="F105" s="41">
        <f t="shared" ca="1" si="104"/>
        <v>0</v>
      </c>
      <c r="G105" s="41">
        <f t="shared" ca="1" si="105"/>
        <v>0</v>
      </c>
      <c r="H105" s="41">
        <f t="shared" ca="1" si="106"/>
        <v>0</v>
      </c>
      <c r="I105" s="41">
        <f t="shared" ca="1" si="107"/>
        <v>0</v>
      </c>
      <c r="J105" s="41">
        <f t="shared" ca="1" si="108"/>
        <v>0</v>
      </c>
      <c r="K105" s="41">
        <f t="shared" ca="1" si="109"/>
        <v>0</v>
      </c>
      <c r="L105" s="41">
        <f t="shared" ca="1" si="110"/>
        <v>0</v>
      </c>
      <c r="M105" s="41">
        <f t="shared" ca="1" si="111"/>
        <v>0</v>
      </c>
      <c r="N105" s="41">
        <f t="shared" ca="1" si="112"/>
        <v>0</v>
      </c>
      <c r="O105" s="41">
        <f t="shared" ca="1" si="113"/>
        <v>0</v>
      </c>
      <c r="P105" s="41">
        <f t="shared" ca="1" si="114"/>
        <v>0</v>
      </c>
      <c r="Q105" s="41">
        <f t="shared" ca="1" si="115"/>
        <v>0</v>
      </c>
      <c r="R105" s="41">
        <v>0</v>
      </c>
      <c r="S105" s="41">
        <f t="shared" ca="1" si="116"/>
        <v>0</v>
      </c>
      <c r="T105" s="41">
        <f t="shared" ca="1" si="117"/>
        <v>0</v>
      </c>
      <c r="U105" s="41">
        <f t="shared" ca="1" si="118"/>
        <v>0</v>
      </c>
      <c r="V105" s="41">
        <f t="shared" ca="1" si="119"/>
        <v>0</v>
      </c>
      <c r="W105" s="41">
        <f t="shared" ca="1" si="120"/>
        <v>0</v>
      </c>
      <c r="X105" s="41">
        <f t="shared" ca="1" si="121"/>
        <v>0</v>
      </c>
      <c r="Y105" s="41">
        <f t="shared" ca="1" si="122"/>
        <v>0</v>
      </c>
      <c r="Z105" s="41">
        <f t="shared" ca="1" si="123"/>
        <v>0</v>
      </c>
      <c r="AA105" s="41">
        <f t="shared" ca="1" si="124"/>
        <v>0</v>
      </c>
      <c r="AB105" s="41">
        <f t="shared" ca="1" si="125"/>
        <v>0</v>
      </c>
      <c r="AC105" s="41">
        <f t="shared" ca="1" si="126"/>
        <v>0.57975416666666668</v>
      </c>
      <c r="AD105" s="41">
        <f t="shared" ca="1" si="127"/>
        <v>1.3932166666666667E-4</v>
      </c>
      <c r="AE105" s="41">
        <f t="shared" ca="1" si="128"/>
        <v>0.58038500000000004</v>
      </c>
      <c r="AF105" s="41">
        <f t="shared" ca="1" si="129"/>
        <v>1.40665E-4</v>
      </c>
      <c r="AG105" s="41">
        <f t="shared" ca="1" si="130"/>
        <v>0</v>
      </c>
    </row>
    <row r="106" spans="1:33">
      <c r="A106" s="4" t="str">
        <f t="shared" ref="A106:B106" si="131">A105</f>
        <v>SD</v>
      </c>
      <c r="B106" s="4" t="str">
        <f t="shared" si="131"/>
        <v>SFM</v>
      </c>
      <c r="C106" s="4">
        <f t="shared" ref="C106:C119" si="132">C105+1</f>
        <v>3</v>
      </c>
      <c r="D106" s="41">
        <f t="shared" ca="1" si="102"/>
        <v>0</v>
      </c>
      <c r="E106" s="41">
        <f t="shared" ca="1" si="103"/>
        <v>0</v>
      </c>
      <c r="F106" s="41">
        <f t="shared" ca="1" si="104"/>
        <v>0</v>
      </c>
      <c r="G106" s="41">
        <f t="shared" ca="1" si="105"/>
        <v>0</v>
      </c>
      <c r="H106" s="41">
        <f t="shared" ca="1" si="106"/>
        <v>0</v>
      </c>
      <c r="I106" s="41">
        <f t="shared" ca="1" si="107"/>
        <v>0</v>
      </c>
      <c r="J106" s="41">
        <f t="shared" ca="1" si="108"/>
        <v>0</v>
      </c>
      <c r="K106" s="41">
        <f t="shared" ca="1" si="109"/>
        <v>0</v>
      </c>
      <c r="L106" s="41">
        <f t="shared" ca="1" si="110"/>
        <v>0</v>
      </c>
      <c r="M106" s="41">
        <f t="shared" ca="1" si="111"/>
        <v>0</v>
      </c>
      <c r="N106" s="41">
        <f t="shared" ca="1" si="112"/>
        <v>0</v>
      </c>
      <c r="O106" s="41">
        <f t="shared" ca="1" si="113"/>
        <v>0</v>
      </c>
      <c r="P106" s="41">
        <f t="shared" ca="1" si="114"/>
        <v>0</v>
      </c>
      <c r="Q106" s="41">
        <f t="shared" ca="1" si="115"/>
        <v>0</v>
      </c>
      <c r="R106" s="41">
        <v>0</v>
      </c>
      <c r="S106" s="41">
        <f t="shared" ca="1" si="116"/>
        <v>0</v>
      </c>
      <c r="T106" s="41">
        <f t="shared" ca="1" si="117"/>
        <v>0</v>
      </c>
      <c r="U106" s="41">
        <f t="shared" ca="1" si="118"/>
        <v>0</v>
      </c>
      <c r="V106" s="41">
        <f t="shared" ca="1" si="119"/>
        <v>0</v>
      </c>
      <c r="W106" s="41">
        <f t="shared" ca="1" si="120"/>
        <v>0</v>
      </c>
      <c r="X106" s="41">
        <f t="shared" ca="1" si="121"/>
        <v>0</v>
      </c>
      <c r="Y106" s="41">
        <f t="shared" ca="1" si="122"/>
        <v>0</v>
      </c>
      <c r="Z106" s="41">
        <f t="shared" ca="1" si="123"/>
        <v>0</v>
      </c>
      <c r="AA106" s="41">
        <f t="shared" ca="1" si="124"/>
        <v>0</v>
      </c>
      <c r="AB106" s="41">
        <f t="shared" ca="1" si="125"/>
        <v>0</v>
      </c>
      <c r="AC106" s="41">
        <f t="shared" ca="1" si="126"/>
        <v>0.56990166666666664</v>
      </c>
      <c r="AD106" s="41">
        <f t="shared" ca="1" si="127"/>
        <v>1.1350499999999999E-4</v>
      </c>
      <c r="AE106" s="41">
        <f t="shared" ca="1" si="128"/>
        <v>0.5682558333333334</v>
      </c>
      <c r="AF106" s="41">
        <f t="shared" ca="1" si="129"/>
        <v>1.1733E-4</v>
      </c>
      <c r="AG106" s="41">
        <f t="shared" ca="1" si="130"/>
        <v>0</v>
      </c>
    </row>
    <row r="107" spans="1:33">
      <c r="A107" s="4" t="str">
        <f t="shared" ref="A107:B107" si="133">A106</f>
        <v>SD</v>
      </c>
      <c r="B107" s="4" t="str">
        <f t="shared" si="133"/>
        <v>SFM</v>
      </c>
      <c r="C107" s="4">
        <f t="shared" si="132"/>
        <v>4</v>
      </c>
      <c r="D107" s="41">
        <f t="shared" ca="1" si="102"/>
        <v>0</v>
      </c>
      <c r="E107" s="41">
        <f t="shared" ca="1" si="103"/>
        <v>0</v>
      </c>
      <c r="F107" s="41">
        <f t="shared" ca="1" si="104"/>
        <v>0</v>
      </c>
      <c r="G107" s="41">
        <f t="shared" ca="1" si="105"/>
        <v>0</v>
      </c>
      <c r="H107" s="41">
        <f t="shared" ca="1" si="106"/>
        <v>0</v>
      </c>
      <c r="I107" s="41">
        <f t="shared" ca="1" si="107"/>
        <v>0</v>
      </c>
      <c r="J107" s="41">
        <f t="shared" ca="1" si="108"/>
        <v>0</v>
      </c>
      <c r="K107" s="41">
        <f t="shared" ca="1" si="109"/>
        <v>0</v>
      </c>
      <c r="L107" s="41">
        <f t="shared" ca="1" si="110"/>
        <v>0</v>
      </c>
      <c r="M107" s="41">
        <f t="shared" ca="1" si="111"/>
        <v>0</v>
      </c>
      <c r="N107" s="41">
        <f t="shared" ca="1" si="112"/>
        <v>0</v>
      </c>
      <c r="O107" s="41">
        <f t="shared" ca="1" si="113"/>
        <v>0</v>
      </c>
      <c r="P107" s="41">
        <f t="shared" ca="1" si="114"/>
        <v>0</v>
      </c>
      <c r="Q107" s="41">
        <f t="shared" ca="1" si="115"/>
        <v>0</v>
      </c>
      <c r="R107" s="41">
        <v>0</v>
      </c>
      <c r="S107" s="41">
        <f t="shared" ca="1" si="116"/>
        <v>0</v>
      </c>
      <c r="T107" s="41">
        <f t="shared" ca="1" si="117"/>
        <v>0</v>
      </c>
      <c r="U107" s="41">
        <f t="shared" ca="1" si="118"/>
        <v>0</v>
      </c>
      <c r="V107" s="41">
        <f t="shared" ca="1" si="119"/>
        <v>0</v>
      </c>
      <c r="W107" s="41">
        <f t="shared" ca="1" si="120"/>
        <v>0</v>
      </c>
      <c r="X107" s="41">
        <f t="shared" ca="1" si="121"/>
        <v>0</v>
      </c>
      <c r="Y107" s="41">
        <f t="shared" ca="1" si="122"/>
        <v>0</v>
      </c>
      <c r="Z107" s="41">
        <f t="shared" ca="1" si="123"/>
        <v>0</v>
      </c>
      <c r="AA107" s="41">
        <f t="shared" ca="1" si="124"/>
        <v>0</v>
      </c>
      <c r="AB107" s="41">
        <f t="shared" ca="1" si="125"/>
        <v>0</v>
      </c>
      <c r="AC107" s="41">
        <f t="shared" ca="1" si="126"/>
        <v>0.60834666666666659</v>
      </c>
      <c r="AD107" s="41">
        <f t="shared" ca="1" si="127"/>
        <v>1.2980333333333335E-4</v>
      </c>
      <c r="AE107" s="41">
        <f t="shared" ca="1" si="128"/>
        <v>0.60788833333333336</v>
      </c>
      <c r="AF107" s="41">
        <f t="shared" ca="1" si="129"/>
        <v>1.3355499999999999E-4</v>
      </c>
      <c r="AG107" s="41">
        <f t="shared" ca="1" si="130"/>
        <v>0</v>
      </c>
    </row>
    <row r="108" spans="1:33">
      <c r="A108" s="4" t="str">
        <f t="shared" ref="A108:B108" si="134">A107</f>
        <v>SD</v>
      </c>
      <c r="B108" s="4" t="str">
        <f t="shared" si="134"/>
        <v>SFM</v>
      </c>
      <c r="C108" s="4">
        <f t="shared" si="132"/>
        <v>5</v>
      </c>
      <c r="D108" s="41">
        <f t="shared" ca="1" si="102"/>
        <v>0</v>
      </c>
      <c r="E108" s="41">
        <f t="shared" ca="1" si="103"/>
        <v>0</v>
      </c>
      <c r="F108" s="41">
        <f t="shared" ca="1" si="104"/>
        <v>0</v>
      </c>
      <c r="G108" s="41">
        <f t="shared" ca="1" si="105"/>
        <v>0</v>
      </c>
      <c r="H108" s="41">
        <f t="shared" ca="1" si="106"/>
        <v>0</v>
      </c>
      <c r="I108" s="41">
        <f t="shared" ca="1" si="107"/>
        <v>0</v>
      </c>
      <c r="J108" s="41">
        <f t="shared" ca="1" si="108"/>
        <v>0</v>
      </c>
      <c r="K108" s="41">
        <f t="shared" ca="1" si="109"/>
        <v>0</v>
      </c>
      <c r="L108" s="41">
        <f t="shared" ca="1" si="110"/>
        <v>0</v>
      </c>
      <c r="M108" s="41">
        <f t="shared" ca="1" si="111"/>
        <v>0</v>
      </c>
      <c r="N108" s="41">
        <f t="shared" ca="1" si="112"/>
        <v>0</v>
      </c>
      <c r="O108" s="41">
        <f t="shared" ca="1" si="113"/>
        <v>0</v>
      </c>
      <c r="P108" s="41">
        <f t="shared" ca="1" si="114"/>
        <v>0</v>
      </c>
      <c r="Q108" s="41">
        <f t="shared" ca="1" si="115"/>
        <v>0</v>
      </c>
      <c r="R108" s="41">
        <v>0</v>
      </c>
      <c r="S108" s="41">
        <f t="shared" ca="1" si="116"/>
        <v>0</v>
      </c>
      <c r="T108" s="41">
        <f t="shared" ca="1" si="117"/>
        <v>0</v>
      </c>
      <c r="U108" s="41">
        <f t="shared" ca="1" si="118"/>
        <v>0</v>
      </c>
      <c r="V108" s="41">
        <f t="shared" ca="1" si="119"/>
        <v>0</v>
      </c>
      <c r="W108" s="41">
        <f t="shared" ca="1" si="120"/>
        <v>0</v>
      </c>
      <c r="X108" s="41">
        <f t="shared" ca="1" si="121"/>
        <v>0</v>
      </c>
      <c r="Y108" s="41">
        <f t="shared" ca="1" si="122"/>
        <v>0</v>
      </c>
      <c r="Z108" s="41">
        <f t="shared" ca="1" si="123"/>
        <v>0</v>
      </c>
      <c r="AA108" s="41">
        <f t="shared" ca="1" si="124"/>
        <v>0</v>
      </c>
      <c r="AB108" s="41">
        <f t="shared" ca="1" si="125"/>
        <v>0</v>
      </c>
      <c r="AC108" s="41">
        <f t="shared" ca="1" si="126"/>
        <v>0.5808658333333333</v>
      </c>
      <c r="AD108" s="41">
        <f t="shared" ca="1" si="127"/>
        <v>1.1881833333333332E-4</v>
      </c>
      <c r="AE108" s="41">
        <f t="shared" ca="1" si="128"/>
        <v>0.57943333333333336</v>
      </c>
      <c r="AF108" s="41">
        <f t="shared" ca="1" si="129"/>
        <v>1.2480916666666666E-4</v>
      </c>
      <c r="AG108" s="41">
        <f t="shared" ca="1" si="130"/>
        <v>0</v>
      </c>
    </row>
    <row r="109" spans="1:33">
      <c r="A109" s="4" t="str">
        <f t="shared" ref="A109:B109" si="135">A108</f>
        <v>SD</v>
      </c>
      <c r="B109" s="4" t="str">
        <f t="shared" si="135"/>
        <v>SFM</v>
      </c>
      <c r="C109" s="4">
        <f t="shared" si="132"/>
        <v>6</v>
      </c>
      <c r="D109" s="41">
        <f t="shared" ca="1" si="102"/>
        <v>0.81100250000000007</v>
      </c>
      <c r="E109" s="41">
        <f t="shared" ca="1" si="103"/>
        <v>1.038E-4</v>
      </c>
      <c r="F109" s="41">
        <f t="shared" ca="1" si="104"/>
        <v>0.9094199999999999</v>
      </c>
      <c r="G109" s="41">
        <f t="shared" ca="1" si="105"/>
        <v>1.8891749999999999E-4</v>
      </c>
      <c r="H109" s="41">
        <f t="shared" ca="1" si="106"/>
        <v>-2.5967250000000001E-2</v>
      </c>
      <c r="I109" s="41">
        <f t="shared" ca="1" si="107"/>
        <v>0.80825500000000006</v>
      </c>
      <c r="J109" s="41">
        <f t="shared" ca="1" si="108"/>
        <v>1.0365E-4</v>
      </c>
      <c r="K109" s="41">
        <f t="shared" ca="1" si="109"/>
        <v>0.73908249999999998</v>
      </c>
      <c r="L109" s="41">
        <f t="shared" ca="1" si="110"/>
        <v>1.82485E-4</v>
      </c>
      <c r="M109" s="41">
        <f t="shared" ca="1" si="111"/>
        <v>0</v>
      </c>
      <c r="N109" s="41">
        <f t="shared" ca="1" si="112"/>
        <v>0.81100250000000007</v>
      </c>
      <c r="O109" s="41">
        <f t="shared" ca="1" si="113"/>
        <v>1.038E-4</v>
      </c>
      <c r="P109" s="41">
        <f t="shared" ca="1" si="114"/>
        <v>0.9094199999999999</v>
      </c>
      <c r="Q109" s="41">
        <f t="shared" ca="1" si="115"/>
        <v>1.8891749999999999E-4</v>
      </c>
      <c r="R109" s="41">
        <v>0</v>
      </c>
      <c r="S109" s="41">
        <f t="shared" ca="1" si="116"/>
        <v>0.82550000000000001</v>
      </c>
      <c r="T109" s="41">
        <f t="shared" ca="1" si="117"/>
        <v>1.1171E-4</v>
      </c>
      <c r="U109" s="41">
        <f t="shared" ca="1" si="118"/>
        <v>0.82550000000000001</v>
      </c>
      <c r="V109" s="41">
        <f t="shared" ca="1" si="119"/>
        <v>1.1171E-4</v>
      </c>
      <c r="W109" s="41">
        <f t="shared" ca="1" si="120"/>
        <v>-2.7088000000000001E-2</v>
      </c>
      <c r="X109" s="41">
        <f t="shared" ca="1" si="121"/>
        <v>0.85001249999999995</v>
      </c>
      <c r="Y109" s="41">
        <f t="shared" ca="1" si="122"/>
        <v>1.154825E-4</v>
      </c>
      <c r="Z109" s="41">
        <f t="shared" ca="1" si="123"/>
        <v>0.62153999999999998</v>
      </c>
      <c r="AA109" s="41">
        <f t="shared" ca="1" si="124"/>
        <v>1.154825E-4</v>
      </c>
      <c r="AB109" s="41">
        <f t="shared" ca="1" si="125"/>
        <v>0</v>
      </c>
      <c r="AC109" s="41">
        <f t="shared" ca="1" si="126"/>
        <v>0.65839166666666671</v>
      </c>
      <c r="AD109" s="41">
        <f t="shared" ca="1" si="127"/>
        <v>1.1321416666666668E-4</v>
      </c>
      <c r="AE109" s="41">
        <f t="shared" ca="1" si="128"/>
        <v>0.66254833333333329</v>
      </c>
      <c r="AF109" s="41">
        <f t="shared" ca="1" si="129"/>
        <v>1.6411833333333334E-4</v>
      </c>
      <c r="AG109" s="41">
        <f t="shared" ca="1" si="130"/>
        <v>0</v>
      </c>
    </row>
    <row r="110" spans="1:33">
      <c r="A110" s="4" t="str">
        <f t="shared" ref="A110:B110" si="136">A109</f>
        <v>SD</v>
      </c>
      <c r="B110" s="4" t="str">
        <f t="shared" si="136"/>
        <v>SFM</v>
      </c>
      <c r="C110" s="4">
        <f t="shared" si="132"/>
        <v>7</v>
      </c>
      <c r="D110" s="41">
        <f t="shared" ca="1" si="102"/>
        <v>0.81387749999999992</v>
      </c>
      <c r="E110" s="41">
        <f t="shared" ca="1" si="103"/>
        <v>1.070525E-4</v>
      </c>
      <c r="F110" s="41">
        <f t="shared" ca="1" si="104"/>
        <v>0.91761250000000005</v>
      </c>
      <c r="G110" s="41">
        <f t="shared" ca="1" si="105"/>
        <v>2.1885000000000001E-4</v>
      </c>
      <c r="H110" s="41">
        <f t="shared" ca="1" si="106"/>
        <v>-2.13572E-2</v>
      </c>
      <c r="I110" s="41">
        <f t="shared" ca="1" si="107"/>
        <v>0.81047999999999998</v>
      </c>
      <c r="J110" s="41">
        <f t="shared" ca="1" si="108"/>
        <v>1.07145E-4</v>
      </c>
      <c r="K110" s="41">
        <f t="shared" ca="1" si="109"/>
        <v>0.76579249999999999</v>
      </c>
      <c r="L110" s="41">
        <f t="shared" ca="1" si="110"/>
        <v>1.8037250000000002E-4</v>
      </c>
      <c r="M110" s="41">
        <f t="shared" ca="1" si="111"/>
        <v>0</v>
      </c>
      <c r="N110" s="41">
        <f t="shared" ca="1" si="112"/>
        <v>0.81387749999999992</v>
      </c>
      <c r="O110" s="41">
        <f t="shared" ca="1" si="113"/>
        <v>1.070525E-4</v>
      </c>
      <c r="P110" s="41">
        <f t="shared" ca="1" si="114"/>
        <v>0.91761250000000005</v>
      </c>
      <c r="Q110" s="41">
        <f t="shared" ca="1" si="115"/>
        <v>2.1885000000000001E-4</v>
      </c>
      <c r="R110" s="41">
        <v>0</v>
      </c>
      <c r="S110" s="41">
        <f t="shared" ca="1" si="116"/>
        <v>0.82535999999999998</v>
      </c>
      <c r="T110" s="41">
        <f t="shared" ca="1" si="117"/>
        <v>1.1847750000000001E-4</v>
      </c>
      <c r="U110" s="41">
        <f t="shared" ca="1" si="118"/>
        <v>0.82535999999999998</v>
      </c>
      <c r="V110" s="41">
        <f t="shared" ca="1" si="119"/>
        <v>1.1847750000000001E-4</v>
      </c>
      <c r="W110" s="41">
        <f t="shared" ca="1" si="120"/>
        <v>-2.2356824999999997E-2</v>
      </c>
      <c r="X110" s="41">
        <f t="shared" ca="1" si="121"/>
        <v>0.85543999999999998</v>
      </c>
      <c r="Y110" s="41">
        <f t="shared" ca="1" si="122"/>
        <v>1.213575E-4</v>
      </c>
      <c r="Z110" s="41">
        <f t="shared" ca="1" si="123"/>
        <v>0.68110999999999999</v>
      </c>
      <c r="AA110" s="41">
        <f t="shared" ca="1" si="124"/>
        <v>1.2135500000000001E-4</v>
      </c>
      <c r="AB110" s="41">
        <f t="shared" ca="1" si="125"/>
        <v>0</v>
      </c>
      <c r="AC110" s="41">
        <f t="shared" ca="1" si="126"/>
        <v>0.68213000000000001</v>
      </c>
      <c r="AD110" s="41">
        <f t="shared" ca="1" si="127"/>
        <v>1.1950916666666667E-4</v>
      </c>
      <c r="AE110" s="41">
        <f t="shared" ca="1" si="128"/>
        <v>0.69078000000000006</v>
      </c>
      <c r="AF110" s="41">
        <f t="shared" ca="1" si="129"/>
        <v>1.0228333333333333E-4</v>
      </c>
      <c r="AG110" s="41">
        <f t="shared" ca="1" si="130"/>
        <v>0</v>
      </c>
    </row>
    <row r="111" spans="1:33">
      <c r="A111" s="4" t="str">
        <f t="shared" ref="A111:B111" si="137">A110</f>
        <v>SD</v>
      </c>
      <c r="B111" s="4" t="str">
        <f t="shared" si="137"/>
        <v>SFM</v>
      </c>
      <c r="C111" s="4">
        <f t="shared" si="132"/>
        <v>8</v>
      </c>
      <c r="D111" s="41">
        <f t="shared" ca="1" si="102"/>
        <v>0.82234750000000001</v>
      </c>
      <c r="E111" s="41">
        <f t="shared" ca="1" si="103"/>
        <v>1.0843749999999999E-4</v>
      </c>
      <c r="F111" s="41">
        <f t="shared" ca="1" si="104"/>
        <v>0.94945499999999994</v>
      </c>
      <c r="G111" s="41">
        <f t="shared" ca="1" si="105"/>
        <v>1.70175E-4</v>
      </c>
      <c r="H111" s="41">
        <f t="shared" ca="1" si="106"/>
        <v>-2.2267575000000001E-2</v>
      </c>
      <c r="I111" s="41">
        <f t="shared" ca="1" si="107"/>
        <v>0.81969499999999995</v>
      </c>
      <c r="J111" s="41">
        <f t="shared" ca="1" si="108"/>
        <v>1.086E-4</v>
      </c>
      <c r="K111" s="41">
        <f t="shared" ca="1" si="109"/>
        <v>0.80765749999999992</v>
      </c>
      <c r="L111" s="41">
        <f t="shared" ca="1" si="110"/>
        <v>2.050175E-4</v>
      </c>
      <c r="M111" s="41">
        <f t="shared" ca="1" si="111"/>
        <v>0</v>
      </c>
      <c r="N111" s="41">
        <f t="shared" ca="1" si="112"/>
        <v>0.82234750000000001</v>
      </c>
      <c r="O111" s="41">
        <f t="shared" ca="1" si="113"/>
        <v>1.0843749999999999E-4</v>
      </c>
      <c r="P111" s="41">
        <f t="shared" ca="1" si="114"/>
        <v>0.94945499999999994</v>
      </c>
      <c r="Q111" s="41">
        <f t="shared" ca="1" si="115"/>
        <v>1.70175E-4</v>
      </c>
      <c r="R111" s="41">
        <v>0</v>
      </c>
      <c r="S111" s="41">
        <f t="shared" ca="1" si="116"/>
        <v>0.84480999999999995</v>
      </c>
      <c r="T111" s="41">
        <f t="shared" ca="1" si="117"/>
        <v>1.4249249999999998E-4</v>
      </c>
      <c r="U111" s="41">
        <f t="shared" ca="1" si="118"/>
        <v>0.84480999999999995</v>
      </c>
      <c r="V111" s="41">
        <f t="shared" ca="1" si="119"/>
        <v>1.4249249999999998E-4</v>
      </c>
      <c r="W111" s="41">
        <f t="shared" ca="1" si="120"/>
        <v>-2.2838875000000002E-2</v>
      </c>
      <c r="X111" s="41">
        <f t="shared" ca="1" si="121"/>
        <v>0.87078750000000005</v>
      </c>
      <c r="Y111" s="41">
        <f t="shared" ca="1" si="122"/>
        <v>1.3789E-4</v>
      </c>
      <c r="Z111" s="41">
        <f t="shared" ca="1" si="123"/>
        <v>0.67248999999999992</v>
      </c>
      <c r="AA111" s="41">
        <f t="shared" ca="1" si="124"/>
        <v>1.3789E-4</v>
      </c>
      <c r="AB111" s="41">
        <f t="shared" ca="1" si="125"/>
        <v>0</v>
      </c>
      <c r="AC111" s="41">
        <f t="shared" ca="1" si="126"/>
        <v>0.69885416666666667</v>
      </c>
      <c r="AD111" s="41">
        <f t="shared" ca="1" si="127"/>
        <v>1.4401833333333334E-4</v>
      </c>
      <c r="AE111" s="41">
        <f t="shared" ca="1" si="128"/>
        <v>0.70207166666666665</v>
      </c>
      <c r="AF111" s="41">
        <f t="shared" ca="1" si="129"/>
        <v>1.4679E-4</v>
      </c>
      <c r="AG111" s="41">
        <f t="shared" ca="1" si="130"/>
        <v>0</v>
      </c>
    </row>
    <row r="112" spans="1:33">
      <c r="A112" s="4" t="str">
        <f t="shared" ref="A112:B112" si="138">A111</f>
        <v>SD</v>
      </c>
      <c r="B112" s="4" t="str">
        <f t="shared" si="138"/>
        <v>SFM</v>
      </c>
      <c r="C112" s="4">
        <f t="shared" si="132"/>
        <v>9</v>
      </c>
      <c r="D112" s="41">
        <f t="shared" ca="1" si="102"/>
        <v>0</v>
      </c>
      <c r="E112" s="41">
        <f t="shared" ca="1" si="103"/>
        <v>0</v>
      </c>
      <c r="F112" s="41">
        <f t="shared" ca="1" si="104"/>
        <v>0</v>
      </c>
      <c r="G112" s="41">
        <f t="shared" ca="1" si="105"/>
        <v>0</v>
      </c>
      <c r="H112" s="41">
        <f t="shared" ca="1" si="106"/>
        <v>0</v>
      </c>
      <c r="I112" s="41">
        <f t="shared" ca="1" si="107"/>
        <v>0</v>
      </c>
      <c r="J112" s="41">
        <f t="shared" ca="1" si="108"/>
        <v>0</v>
      </c>
      <c r="K112" s="41">
        <f t="shared" ca="1" si="109"/>
        <v>0</v>
      </c>
      <c r="L112" s="41">
        <f t="shared" ca="1" si="110"/>
        <v>0</v>
      </c>
      <c r="M112" s="41">
        <f t="shared" ca="1" si="111"/>
        <v>0</v>
      </c>
      <c r="N112" s="41">
        <f t="shared" ca="1" si="112"/>
        <v>0</v>
      </c>
      <c r="O112" s="41">
        <f t="shared" ca="1" si="113"/>
        <v>0</v>
      </c>
      <c r="P112" s="41">
        <f t="shared" ca="1" si="114"/>
        <v>0</v>
      </c>
      <c r="Q112" s="41">
        <f t="shared" ca="1" si="115"/>
        <v>0</v>
      </c>
      <c r="R112" s="41">
        <v>0</v>
      </c>
      <c r="S112" s="41">
        <f t="shared" ca="1" si="116"/>
        <v>0</v>
      </c>
      <c r="T112" s="41">
        <f t="shared" ca="1" si="117"/>
        <v>0</v>
      </c>
      <c r="U112" s="41">
        <f t="shared" ca="1" si="118"/>
        <v>0</v>
      </c>
      <c r="V112" s="41">
        <f t="shared" ca="1" si="119"/>
        <v>0</v>
      </c>
      <c r="W112" s="41">
        <f t="shared" ca="1" si="120"/>
        <v>0</v>
      </c>
      <c r="X112" s="41">
        <f t="shared" ca="1" si="121"/>
        <v>0</v>
      </c>
      <c r="Y112" s="41">
        <f t="shared" ca="1" si="122"/>
        <v>0</v>
      </c>
      <c r="Z112" s="41">
        <f t="shared" ca="1" si="123"/>
        <v>0</v>
      </c>
      <c r="AA112" s="41">
        <f t="shared" ca="1" si="124"/>
        <v>0</v>
      </c>
      <c r="AB112" s="41">
        <f t="shared" ca="1" si="125"/>
        <v>0</v>
      </c>
      <c r="AC112" s="41">
        <f t="shared" ca="1" si="126"/>
        <v>0.71474916666666666</v>
      </c>
      <c r="AD112" s="41">
        <f t="shared" ca="1" si="127"/>
        <v>1.4287499999999999E-4</v>
      </c>
      <c r="AE112" s="41">
        <f t="shared" ca="1" si="128"/>
        <v>0.71980916666666661</v>
      </c>
      <c r="AF112" s="41">
        <f t="shared" ca="1" si="129"/>
        <v>1.414725E-4</v>
      </c>
      <c r="AG112" s="41">
        <f t="shared" ca="1" si="130"/>
        <v>0</v>
      </c>
    </row>
    <row r="113" spans="1:33">
      <c r="A113" s="4" t="str">
        <f t="shared" ref="A113:B113" si="139">A112</f>
        <v>SD</v>
      </c>
      <c r="B113" s="4" t="str">
        <f t="shared" si="139"/>
        <v>SFM</v>
      </c>
      <c r="C113" s="4">
        <f t="shared" si="132"/>
        <v>10</v>
      </c>
      <c r="D113" s="41">
        <f t="shared" ca="1" si="102"/>
        <v>0.85446749999999994</v>
      </c>
      <c r="E113" s="41">
        <f t="shared" ca="1" si="103"/>
        <v>1.18075E-4</v>
      </c>
      <c r="F113" s="41">
        <f t="shared" ca="1" si="104"/>
        <v>0.99204999999999999</v>
      </c>
      <c r="G113" s="41">
        <f t="shared" ca="1" si="105"/>
        <v>2.112425E-4</v>
      </c>
      <c r="H113" s="41">
        <f t="shared" ca="1" si="106"/>
        <v>-2.577925E-2</v>
      </c>
      <c r="I113" s="41">
        <f t="shared" ca="1" si="107"/>
        <v>0.85093999999999992</v>
      </c>
      <c r="J113" s="41">
        <f t="shared" ca="1" si="108"/>
        <v>1.1820249999999999E-4</v>
      </c>
      <c r="K113" s="41">
        <f t="shared" ca="1" si="109"/>
        <v>0.81831500000000001</v>
      </c>
      <c r="L113" s="41">
        <f t="shared" ca="1" si="110"/>
        <v>2.4939750000000001E-4</v>
      </c>
      <c r="M113" s="41">
        <f t="shared" ca="1" si="111"/>
        <v>0</v>
      </c>
      <c r="N113" s="41">
        <f t="shared" ca="1" si="112"/>
        <v>0.85446749999999994</v>
      </c>
      <c r="O113" s="41">
        <f t="shared" ca="1" si="113"/>
        <v>1.18075E-4</v>
      </c>
      <c r="P113" s="41">
        <f t="shared" ca="1" si="114"/>
        <v>0.99204999999999999</v>
      </c>
      <c r="Q113" s="41">
        <f t="shared" ca="1" si="115"/>
        <v>2.112425E-4</v>
      </c>
      <c r="R113" s="41">
        <v>0</v>
      </c>
      <c r="S113" s="41">
        <f t="shared" ca="1" si="116"/>
        <v>0.87807000000000002</v>
      </c>
      <c r="T113" s="41">
        <f t="shared" ca="1" si="117"/>
        <v>1.46145E-4</v>
      </c>
      <c r="U113" s="41">
        <f t="shared" ca="1" si="118"/>
        <v>0.87807000000000002</v>
      </c>
      <c r="V113" s="41">
        <f t="shared" ca="1" si="119"/>
        <v>1.46145E-4</v>
      </c>
      <c r="W113" s="41">
        <f t="shared" ca="1" si="120"/>
        <v>-2.593825E-2</v>
      </c>
      <c r="X113" s="41">
        <f t="shared" ca="1" si="121"/>
        <v>0.91090749999999998</v>
      </c>
      <c r="Y113" s="41">
        <f t="shared" ca="1" si="122"/>
        <v>1.447225E-4</v>
      </c>
      <c r="Z113" s="41">
        <f t="shared" ca="1" si="123"/>
        <v>0.68866749999999999</v>
      </c>
      <c r="AA113" s="41">
        <f t="shared" ca="1" si="124"/>
        <v>1.447225E-4</v>
      </c>
      <c r="AB113" s="41">
        <f t="shared" ca="1" si="125"/>
        <v>0</v>
      </c>
      <c r="AC113" s="41">
        <f t="shared" ca="1" si="126"/>
        <v>0.71883833333333336</v>
      </c>
      <c r="AD113" s="41">
        <f t="shared" ca="1" si="127"/>
        <v>1.5311250000000002E-4</v>
      </c>
      <c r="AE113" s="41">
        <f t="shared" ca="1" si="128"/>
        <v>0.72522166666666665</v>
      </c>
      <c r="AF113" s="41">
        <f t="shared" ca="1" si="129"/>
        <v>1.5502333333333333E-4</v>
      </c>
      <c r="AG113" s="41">
        <f t="shared" ca="1" si="130"/>
        <v>0</v>
      </c>
    </row>
    <row r="114" spans="1:33">
      <c r="A114" s="4" t="str">
        <f t="shared" ref="A114:B114" si="140">A113</f>
        <v>SD</v>
      </c>
      <c r="B114" s="4" t="str">
        <f t="shared" si="140"/>
        <v>SFM</v>
      </c>
      <c r="C114" s="4">
        <f t="shared" si="132"/>
        <v>11</v>
      </c>
      <c r="D114" s="41">
        <f t="shared" ca="1" si="102"/>
        <v>0</v>
      </c>
      <c r="E114" s="41">
        <f t="shared" ca="1" si="103"/>
        <v>0</v>
      </c>
      <c r="F114" s="41">
        <f t="shared" ca="1" si="104"/>
        <v>0</v>
      </c>
      <c r="G114" s="41">
        <f t="shared" ca="1" si="105"/>
        <v>0</v>
      </c>
      <c r="H114" s="41">
        <f t="shared" ca="1" si="106"/>
        <v>0</v>
      </c>
      <c r="I114" s="41">
        <f t="shared" ca="1" si="107"/>
        <v>0</v>
      </c>
      <c r="J114" s="41">
        <f t="shared" ca="1" si="108"/>
        <v>0</v>
      </c>
      <c r="K114" s="41">
        <f t="shared" ca="1" si="109"/>
        <v>0</v>
      </c>
      <c r="L114" s="41">
        <f t="shared" ca="1" si="110"/>
        <v>0</v>
      </c>
      <c r="M114" s="41">
        <f t="shared" ca="1" si="111"/>
        <v>0</v>
      </c>
      <c r="N114" s="41">
        <f t="shared" ca="1" si="112"/>
        <v>0</v>
      </c>
      <c r="O114" s="41">
        <f t="shared" ca="1" si="113"/>
        <v>0</v>
      </c>
      <c r="P114" s="41">
        <f t="shared" ca="1" si="114"/>
        <v>0</v>
      </c>
      <c r="Q114" s="41">
        <f t="shared" ca="1" si="115"/>
        <v>0</v>
      </c>
      <c r="R114" s="41">
        <v>0</v>
      </c>
      <c r="S114" s="41">
        <f t="shared" ca="1" si="116"/>
        <v>0</v>
      </c>
      <c r="T114" s="41">
        <f t="shared" ca="1" si="117"/>
        <v>0</v>
      </c>
      <c r="U114" s="41">
        <f t="shared" ca="1" si="118"/>
        <v>0</v>
      </c>
      <c r="V114" s="41">
        <f t="shared" ca="1" si="119"/>
        <v>0</v>
      </c>
      <c r="W114" s="41">
        <f t="shared" ca="1" si="120"/>
        <v>0</v>
      </c>
      <c r="X114" s="41">
        <f t="shared" ca="1" si="121"/>
        <v>0</v>
      </c>
      <c r="Y114" s="41">
        <f t="shared" ca="1" si="122"/>
        <v>0</v>
      </c>
      <c r="Z114" s="41">
        <f t="shared" ca="1" si="123"/>
        <v>0</v>
      </c>
      <c r="AA114" s="41">
        <f t="shared" ca="1" si="124"/>
        <v>0</v>
      </c>
      <c r="AB114" s="41">
        <f t="shared" ca="1" si="125"/>
        <v>0</v>
      </c>
      <c r="AC114" s="41">
        <f t="shared" ca="1" si="126"/>
        <v>0.64151166666666659</v>
      </c>
      <c r="AD114" s="41">
        <f t="shared" ca="1" si="127"/>
        <v>1.4771916666666667E-4</v>
      </c>
      <c r="AE114" s="41">
        <f t="shared" ca="1" si="128"/>
        <v>0.64453916666666666</v>
      </c>
      <c r="AF114" s="41">
        <f t="shared" ca="1" si="129"/>
        <v>1.4970333333333332E-4</v>
      </c>
      <c r="AG114" s="41">
        <f t="shared" ca="1" si="130"/>
        <v>0</v>
      </c>
    </row>
    <row r="115" spans="1:33">
      <c r="A115" s="4" t="str">
        <f t="shared" ref="A115:B115" si="141">A114</f>
        <v>SD</v>
      </c>
      <c r="B115" s="4" t="str">
        <f t="shared" si="141"/>
        <v>SFM</v>
      </c>
      <c r="C115" s="4">
        <f t="shared" si="132"/>
        <v>12</v>
      </c>
      <c r="D115" s="41">
        <f t="shared" ca="1" si="102"/>
        <v>0</v>
      </c>
      <c r="E115" s="41">
        <f t="shared" ca="1" si="103"/>
        <v>0</v>
      </c>
      <c r="F115" s="41">
        <f t="shared" ca="1" si="104"/>
        <v>0</v>
      </c>
      <c r="G115" s="41">
        <f t="shared" ca="1" si="105"/>
        <v>0</v>
      </c>
      <c r="H115" s="41">
        <f t="shared" ca="1" si="106"/>
        <v>0</v>
      </c>
      <c r="I115" s="41">
        <f t="shared" ca="1" si="107"/>
        <v>0</v>
      </c>
      <c r="J115" s="41">
        <f t="shared" ca="1" si="108"/>
        <v>0</v>
      </c>
      <c r="K115" s="41">
        <f t="shared" ca="1" si="109"/>
        <v>0</v>
      </c>
      <c r="L115" s="41">
        <f t="shared" ca="1" si="110"/>
        <v>0</v>
      </c>
      <c r="M115" s="41">
        <f t="shared" ca="1" si="111"/>
        <v>0</v>
      </c>
      <c r="N115" s="41">
        <f t="shared" ca="1" si="112"/>
        <v>0</v>
      </c>
      <c r="O115" s="41">
        <f t="shared" ca="1" si="113"/>
        <v>0</v>
      </c>
      <c r="P115" s="41">
        <f t="shared" ca="1" si="114"/>
        <v>0</v>
      </c>
      <c r="Q115" s="41">
        <f t="shared" ca="1" si="115"/>
        <v>0</v>
      </c>
      <c r="R115" s="41">
        <v>0</v>
      </c>
      <c r="S115" s="41">
        <f t="shared" ca="1" si="116"/>
        <v>0</v>
      </c>
      <c r="T115" s="41">
        <f t="shared" ca="1" si="117"/>
        <v>0</v>
      </c>
      <c r="U115" s="41">
        <f t="shared" ca="1" si="118"/>
        <v>0</v>
      </c>
      <c r="V115" s="41">
        <f t="shared" ca="1" si="119"/>
        <v>0</v>
      </c>
      <c r="W115" s="41">
        <f t="shared" ca="1" si="120"/>
        <v>0</v>
      </c>
      <c r="X115" s="41">
        <f t="shared" ca="1" si="121"/>
        <v>0</v>
      </c>
      <c r="Y115" s="41">
        <f t="shared" ca="1" si="122"/>
        <v>0</v>
      </c>
      <c r="Z115" s="41">
        <f t="shared" ca="1" si="123"/>
        <v>0</v>
      </c>
      <c r="AA115" s="41">
        <f t="shared" ca="1" si="124"/>
        <v>0</v>
      </c>
      <c r="AB115" s="41">
        <f t="shared" ca="1" si="125"/>
        <v>0</v>
      </c>
      <c r="AC115" s="41">
        <f t="shared" ca="1" si="126"/>
        <v>0.61371249999999999</v>
      </c>
      <c r="AD115" s="41">
        <f t="shared" ca="1" si="127"/>
        <v>1.4890083333333334E-4</v>
      </c>
      <c r="AE115" s="41">
        <f t="shared" ca="1" si="128"/>
        <v>0.61612916666666673</v>
      </c>
      <c r="AF115" s="41">
        <f t="shared" ca="1" si="129"/>
        <v>1.5122833333333334E-4</v>
      </c>
      <c r="AG115" s="41">
        <f t="shared" ca="1" si="130"/>
        <v>0</v>
      </c>
    </row>
    <row r="116" spans="1:33">
      <c r="A116" s="4" t="str">
        <f t="shared" ref="A116:B116" si="142">A115</f>
        <v>SD</v>
      </c>
      <c r="B116" s="4" t="str">
        <f t="shared" si="142"/>
        <v>SFM</v>
      </c>
      <c r="C116" s="4">
        <f t="shared" si="132"/>
        <v>13</v>
      </c>
      <c r="D116" s="41">
        <f t="shared" ca="1" si="102"/>
        <v>0</v>
      </c>
      <c r="E116" s="41">
        <f t="shared" ca="1" si="103"/>
        <v>0</v>
      </c>
      <c r="F116" s="41">
        <f t="shared" ca="1" si="104"/>
        <v>0</v>
      </c>
      <c r="G116" s="41">
        <f t="shared" ca="1" si="105"/>
        <v>0</v>
      </c>
      <c r="H116" s="41">
        <f t="shared" ca="1" si="106"/>
        <v>0</v>
      </c>
      <c r="I116" s="41">
        <f t="shared" ca="1" si="107"/>
        <v>0</v>
      </c>
      <c r="J116" s="41">
        <f t="shared" ca="1" si="108"/>
        <v>0</v>
      </c>
      <c r="K116" s="41">
        <f t="shared" ca="1" si="109"/>
        <v>0</v>
      </c>
      <c r="L116" s="41">
        <f t="shared" ca="1" si="110"/>
        <v>0</v>
      </c>
      <c r="M116" s="41">
        <f t="shared" ca="1" si="111"/>
        <v>0</v>
      </c>
      <c r="N116" s="41">
        <f t="shared" ca="1" si="112"/>
        <v>0</v>
      </c>
      <c r="O116" s="41">
        <f t="shared" ca="1" si="113"/>
        <v>0</v>
      </c>
      <c r="P116" s="41">
        <f t="shared" ca="1" si="114"/>
        <v>0</v>
      </c>
      <c r="Q116" s="41">
        <f t="shared" ca="1" si="115"/>
        <v>0</v>
      </c>
      <c r="R116" s="41">
        <v>0</v>
      </c>
      <c r="S116" s="41">
        <f t="shared" ca="1" si="116"/>
        <v>0</v>
      </c>
      <c r="T116" s="41">
        <f t="shared" ca="1" si="117"/>
        <v>0</v>
      </c>
      <c r="U116" s="41">
        <f t="shared" ca="1" si="118"/>
        <v>0</v>
      </c>
      <c r="V116" s="41">
        <f t="shared" ca="1" si="119"/>
        <v>0</v>
      </c>
      <c r="W116" s="41">
        <f t="shared" ca="1" si="120"/>
        <v>0</v>
      </c>
      <c r="X116" s="41">
        <f t="shared" ca="1" si="121"/>
        <v>0</v>
      </c>
      <c r="Y116" s="41">
        <f t="shared" ca="1" si="122"/>
        <v>0</v>
      </c>
      <c r="Z116" s="41">
        <f t="shared" ca="1" si="123"/>
        <v>0</v>
      </c>
      <c r="AA116" s="41">
        <f t="shared" ca="1" si="124"/>
        <v>0</v>
      </c>
      <c r="AB116" s="41">
        <f t="shared" ca="1" si="125"/>
        <v>0</v>
      </c>
      <c r="AC116" s="41">
        <f t="shared" ca="1" si="126"/>
        <v>0.71214250000000001</v>
      </c>
      <c r="AD116" s="41">
        <f t="shared" ca="1" si="127"/>
        <v>1.5925416666666666E-4</v>
      </c>
      <c r="AE116" s="41">
        <f t="shared" ca="1" si="128"/>
        <v>0.7156325</v>
      </c>
      <c r="AF116" s="41">
        <f t="shared" ca="1" si="129"/>
        <v>1.6139916666666666E-4</v>
      </c>
      <c r="AG116" s="41">
        <f t="shared" ca="1" si="130"/>
        <v>0</v>
      </c>
    </row>
    <row r="117" spans="1:33">
      <c r="A117" s="4" t="str">
        <f t="shared" ref="A117:B117" si="143">A116</f>
        <v>SD</v>
      </c>
      <c r="B117" s="4" t="str">
        <f t="shared" si="143"/>
        <v>SFM</v>
      </c>
      <c r="C117" s="4">
        <f t="shared" si="132"/>
        <v>14</v>
      </c>
      <c r="D117" s="41">
        <f t="shared" ca="1" si="102"/>
        <v>0.80106999999999995</v>
      </c>
      <c r="E117" s="41">
        <f t="shared" ca="1" si="103"/>
        <v>1.098225E-4</v>
      </c>
      <c r="F117" s="41">
        <f t="shared" ca="1" si="104"/>
        <v>0.97841499999999992</v>
      </c>
      <c r="G117" s="41">
        <f t="shared" ca="1" si="105"/>
        <v>1.8599E-4</v>
      </c>
      <c r="H117" s="41">
        <f t="shared" ca="1" si="106"/>
        <v>-2.4722675E-2</v>
      </c>
      <c r="I117" s="41">
        <f t="shared" ca="1" si="107"/>
        <v>0.79844250000000005</v>
      </c>
      <c r="J117" s="41">
        <f t="shared" ca="1" si="108"/>
        <v>1.1006E-4</v>
      </c>
      <c r="K117" s="41">
        <f t="shared" ca="1" si="109"/>
        <v>0.83454499999999998</v>
      </c>
      <c r="L117" s="41">
        <f t="shared" ca="1" si="110"/>
        <v>2.3071999999999999E-4</v>
      </c>
      <c r="M117" s="41">
        <f t="shared" ca="1" si="111"/>
        <v>0</v>
      </c>
      <c r="N117" s="41">
        <f t="shared" ca="1" si="112"/>
        <v>0.80106999999999995</v>
      </c>
      <c r="O117" s="41">
        <f t="shared" ca="1" si="113"/>
        <v>1.098225E-4</v>
      </c>
      <c r="P117" s="41">
        <f t="shared" ca="1" si="114"/>
        <v>0.97841499999999992</v>
      </c>
      <c r="Q117" s="41">
        <f t="shared" ca="1" si="115"/>
        <v>1.8599E-4</v>
      </c>
      <c r="R117" s="41">
        <v>0</v>
      </c>
      <c r="S117" s="41">
        <f t="shared" ca="1" si="116"/>
        <v>0.85235249999999996</v>
      </c>
      <c r="T117" s="41">
        <f t="shared" ca="1" si="117"/>
        <v>1.5047500000000001E-4</v>
      </c>
      <c r="U117" s="41">
        <f t="shared" ca="1" si="118"/>
        <v>0.85235249999999996</v>
      </c>
      <c r="V117" s="41">
        <f t="shared" ca="1" si="119"/>
        <v>1.5047500000000001E-4</v>
      </c>
      <c r="W117" s="41">
        <f t="shared" ca="1" si="120"/>
        <v>-2.5459499999999999E-2</v>
      </c>
      <c r="X117" s="41">
        <f t="shared" ca="1" si="121"/>
        <v>0.88768000000000002</v>
      </c>
      <c r="Y117" s="41">
        <f t="shared" ca="1" si="122"/>
        <v>1.5095000000000001E-4</v>
      </c>
      <c r="Z117" s="41">
        <f t="shared" ca="1" si="123"/>
        <v>0.67463499999999998</v>
      </c>
      <c r="AA117" s="41">
        <f t="shared" ca="1" si="124"/>
        <v>1.5095000000000001E-4</v>
      </c>
      <c r="AB117" s="41">
        <f t="shared" ca="1" si="125"/>
        <v>0</v>
      </c>
      <c r="AC117" s="41">
        <f t="shared" ca="1" si="126"/>
        <v>0.66622333333333328</v>
      </c>
      <c r="AD117" s="41">
        <f t="shared" ca="1" si="127"/>
        <v>1.5743500000000001E-4</v>
      </c>
      <c r="AE117" s="41">
        <f t="shared" ca="1" si="128"/>
        <v>0.67109916666666658</v>
      </c>
      <c r="AF117" s="41">
        <f t="shared" ca="1" si="129"/>
        <v>1.5939666666666666E-4</v>
      </c>
      <c r="AG117" s="41">
        <f t="shared" ca="1" si="130"/>
        <v>0</v>
      </c>
    </row>
    <row r="118" spans="1:33">
      <c r="A118" s="4" t="str">
        <f t="shared" ref="A118:B118" si="144">A117</f>
        <v>SD</v>
      </c>
      <c r="B118" s="4" t="str">
        <f t="shared" si="144"/>
        <v>SFM</v>
      </c>
      <c r="C118" s="4">
        <f t="shared" si="132"/>
        <v>15</v>
      </c>
      <c r="D118" s="41">
        <f t="shared" ca="1" si="102"/>
        <v>0.94074749999999996</v>
      </c>
      <c r="E118" s="41">
        <f t="shared" ca="1" si="103"/>
        <v>1.249325E-4</v>
      </c>
      <c r="F118" s="41">
        <f t="shared" ca="1" si="104"/>
        <v>1.2133025000000002</v>
      </c>
      <c r="G118" s="41">
        <f t="shared" ca="1" si="105"/>
        <v>2.1919750000000003E-4</v>
      </c>
      <c r="H118" s="41">
        <f t="shared" ca="1" si="106"/>
        <v>-1.6836250000000001E-2</v>
      </c>
      <c r="I118" s="41">
        <f t="shared" ca="1" si="107"/>
        <v>0.93772999999999995</v>
      </c>
      <c r="J118" s="41">
        <f t="shared" ca="1" si="108"/>
        <v>1.250325E-4</v>
      </c>
      <c r="K118" s="41">
        <f t="shared" ca="1" si="109"/>
        <v>1.1762699999999999</v>
      </c>
      <c r="L118" s="41">
        <f t="shared" ca="1" si="110"/>
        <v>2.7881249999999998E-4</v>
      </c>
      <c r="M118" s="41">
        <f t="shared" ca="1" si="111"/>
        <v>0</v>
      </c>
      <c r="N118" s="41">
        <f t="shared" ca="1" si="112"/>
        <v>0.94074749999999996</v>
      </c>
      <c r="O118" s="41">
        <f t="shared" ca="1" si="113"/>
        <v>1.249325E-4</v>
      </c>
      <c r="P118" s="41">
        <f t="shared" ca="1" si="114"/>
        <v>1.2133025000000002</v>
      </c>
      <c r="Q118" s="41">
        <f t="shared" ca="1" si="115"/>
        <v>2.1919750000000003E-4</v>
      </c>
      <c r="R118" s="41">
        <v>0</v>
      </c>
      <c r="S118" s="41">
        <f t="shared" ca="1" si="116"/>
        <v>0</v>
      </c>
      <c r="T118" s="41">
        <f t="shared" ca="1" si="117"/>
        <v>0</v>
      </c>
      <c r="U118" s="41">
        <f t="shared" ca="1" si="118"/>
        <v>0</v>
      </c>
      <c r="V118" s="41">
        <f t="shared" ca="1" si="119"/>
        <v>0</v>
      </c>
      <c r="W118" s="41">
        <f t="shared" ca="1" si="120"/>
        <v>0</v>
      </c>
      <c r="X118" s="41">
        <f t="shared" ca="1" si="121"/>
        <v>1.0906875</v>
      </c>
      <c r="Y118" s="41">
        <f t="shared" ca="1" si="122"/>
        <v>1.6868500000000002E-4</v>
      </c>
      <c r="Z118" s="41">
        <f t="shared" ca="1" si="123"/>
        <v>0.99938500000000008</v>
      </c>
      <c r="AA118" s="41">
        <f t="shared" ca="1" si="124"/>
        <v>1.6868500000000002E-4</v>
      </c>
      <c r="AB118" s="41">
        <f t="shared" ca="1" si="125"/>
        <v>0</v>
      </c>
      <c r="AC118" s="41">
        <f t="shared" ca="1" si="126"/>
        <v>0.91107499999999997</v>
      </c>
      <c r="AD118" s="41">
        <f t="shared" ca="1" si="127"/>
        <v>1.7274416666666667E-4</v>
      </c>
      <c r="AE118" s="41">
        <f t="shared" ca="1" si="128"/>
        <v>0.91853333333333331</v>
      </c>
      <c r="AF118" s="41">
        <f t="shared" ca="1" si="129"/>
        <v>1.7534499999999998E-4</v>
      </c>
      <c r="AG118" s="41">
        <f t="shared" ca="1" si="130"/>
        <v>0</v>
      </c>
    </row>
    <row r="119" spans="1:33">
      <c r="A119" s="4" t="str">
        <f t="shared" ref="A119:B119" si="145">A118</f>
        <v>SD</v>
      </c>
      <c r="B119" s="4" t="str">
        <f t="shared" si="145"/>
        <v>SFM</v>
      </c>
      <c r="C119" s="4">
        <f t="shared" si="132"/>
        <v>16</v>
      </c>
      <c r="D119" s="41">
        <f t="shared" ca="1" si="102"/>
        <v>0</v>
      </c>
      <c r="E119" s="41">
        <f t="shared" ca="1" si="103"/>
        <v>0</v>
      </c>
      <c r="F119" s="41">
        <f t="shared" ca="1" si="104"/>
        <v>0</v>
      </c>
      <c r="G119" s="41">
        <f t="shared" ca="1" si="105"/>
        <v>0</v>
      </c>
      <c r="H119" s="41">
        <f t="shared" ca="1" si="106"/>
        <v>0</v>
      </c>
      <c r="I119" s="41">
        <f t="shared" ca="1" si="107"/>
        <v>0</v>
      </c>
      <c r="J119" s="41">
        <f t="shared" ca="1" si="108"/>
        <v>0</v>
      </c>
      <c r="K119" s="41">
        <f t="shared" ca="1" si="109"/>
        <v>0</v>
      </c>
      <c r="L119" s="41">
        <f t="shared" ca="1" si="110"/>
        <v>0</v>
      </c>
      <c r="M119" s="41">
        <f t="shared" ca="1" si="111"/>
        <v>0</v>
      </c>
      <c r="N119" s="41">
        <f t="shared" ca="1" si="112"/>
        <v>0</v>
      </c>
      <c r="O119" s="41">
        <f t="shared" ca="1" si="113"/>
        <v>0</v>
      </c>
      <c r="P119" s="41">
        <f t="shared" ca="1" si="114"/>
        <v>0</v>
      </c>
      <c r="Q119" s="41">
        <f t="shared" ca="1" si="115"/>
        <v>0</v>
      </c>
      <c r="R119" s="41">
        <v>0</v>
      </c>
      <c r="S119" s="41">
        <f t="shared" ca="1" si="116"/>
        <v>0</v>
      </c>
      <c r="T119" s="41">
        <f t="shared" ca="1" si="117"/>
        <v>0</v>
      </c>
      <c r="U119" s="41">
        <f t="shared" ca="1" si="118"/>
        <v>0</v>
      </c>
      <c r="V119" s="41">
        <f t="shared" ca="1" si="119"/>
        <v>0</v>
      </c>
      <c r="W119" s="41">
        <f t="shared" ca="1" si="120"/>
        <v>0</v>
      </c>
      <c r="X119" s="41">
        <f t="shared" ca="1" si="121"/>
        <v>0</v>
      </c>
      <c r="Y119" s="41">
        <f t="shared" ca="1" si="122"/>
        <v>0</v>
      </c>
      <c r="Z119" s="41">
        <f t="shared" ca="1" si="123"/>
        <v>0</v>
      </c>
      <c r="AA119" s="41">
        <f t="shared" ca="1" si="124"/>
        <v>0</v>
      </c>
      <c r="AB119" s="41">
        <f t="shared" ca="1" si="125"/>
        <v>0</v>
      </c>
      <c r="AC119" s="41">
        <f t="shared" ca="1" si="126"/>
        <v>0.42491249999999997</v>
      </c>
      <c r="AD119" s="41">
        <f t="shared" ca="1" si="127"/>
        <v>1.3544000000000002E-4</v>
      </c>
      <c r="AE119" s="41">
        <f t="shared" ca="1" si="128"/>
        <v>0.42497916666666669</v>
      </c>
      <c r="AF119" s="41">
        <f t="shared" ca="1" si="129"/>
        <v>1.3793083333333333E-4</v>
      </c>
      <c r="AG119" s="41">
        <f t="shared" ca="1" si="130"/>
        <v>0</v>
      </c>
    </row>
    <row r="120" spans="1:33">
      <c r="A120" s="4" t="str">
        <f t="shared" ref="A120" si="146">A119</f>
        <v>SD</v>
      </c>
      <c r="B120" s="4" t="s">
        <v>886</v>
      </c>
      <c r="C120" s="4">
        <f>C104</f>
        <v>1</v>
      </c>
      <c r="D120" s="41">
        <f t="shared" ca="1" si="102"/>
        <v>0</v>
      </c>
      <c r="E120" s="41">
        <f t="shared" ca="1" si="103"/>
        <v>0</v>
      </c>
      <c r="F120" s="41">
        <f t="shared" ca="1" si="104"/>
        <v>0</v>
      </c>
      <c r="G120" s="41">
        <f t="shared" ca="1" si="105"/>
        <v>0</v>
      </c>
      <c r="H120" s="41">
        <f t="shared" ca="1" si="106"/>
        <v>0</v>
      </c>
      <c r="I120" s="41">
        <f t="shared" ca="1" si="107"/>
        <v>0</v>
      </c>
      <c r="J120" s="41">
        <f t="shared" ca="1" si="108"/>
        <v>0</v>
      </c>
      <c r="K120" s="41">
        <f t="shared" ca="1" si="109"/>
        <v>0</v>
      </c>
      <c r="L120" s="41">
        <f t="shared" ca="1" si="110"/>
        <v>0</v>
      </c>
      <c r="M120" s="41">
        <f t="shared" ca="1" si="111"/>
        <v>0</v>
      </c>
      <c r="N120" s="41">
        <f t="shared" ca="1" si="112"/>
        <v>0</v>
      </c>
      <c r="O120" s="41">
        <f t="shared" ca="1" si="113"/>
        <v>0</v>
      </c>
      <c r="P120" s="41">
        <f t="shared" ca="1" si="114"/>
        <v>0</v>
      </c>
      <c r="Q120" s="41">
        <f t="shared" ca="1" si="115"/>
        <v>0</v>
      </c>
      <c r="R120" s="41">
        <v>0</v>
      </c>
      <c r="S120" s="41">
        <f t="shared" ca="1" si="116"/>
        <v>0</v>
      </c>
      <c r="T120" s="41">
        <f t="shared" ca="1" si="117"/>
        <v>0</v>
      </c>
      <c r="U120" s="41">
        <f t="shared" ca="1" si="118"/>
        <v>0</v>
      </c>
      <c r="V120" s="41">
        <f t="shared" ca="1" si="119"/>
        <v>0</v>
      </c>
      <c r="W120" s="41">
        <f t="shared" ca="1" si="120"/>
        <v>0</v>
      </c>
      <c r="X120" s="41">
        <f t="shared" ca="1" si="121"/>
        <v>0</v>
      </c>
      <c r="Y120" s="41">
        <f t="shared" ca="1" si="122"/>
        <v>0</v>
      </c>
      <c r="Z120" s="41">
        <f t="shared" ca="1" si="123"/>
        <v>0</v>
      </c>
      <c r="AA120" s="41">
        <f t="shared" ca="1" si="124"/>
        <v>0</v>
      </c>
      <c r="AB120" s="41">
        <f t="shared" ca="1" si="125"/>
        <v>0</v>
      </c>
      <c r="AC120" s="41">
        <f t="shared" ca="1" si="126"/>
        <v>0.47962499999999997</v>
      </c>
      <c r="AD120" s="41">
        <f t="shared" ca="1" si="127"/>
        <v>8.8879166666666661E-5</v>
      </c>
      <c r="AE120" s="41">
        <f t="shared" ca="1" si="128"/>
        <v>0.47919583333333332</v>
      </c>
      <c r="AF120" s="41">
        <f t="shared" ca="1" si="129"/>
        <v>9.0635000000000002E-5</v>
      </c>
      <c r="AG120" s="41">
        <f t="shared" ca="1" si="130"/>
        <v>0</v>
      </c>
    </row>
    <row r="121" spans="1:33">
      <c r="A121" s="4" t="str">
        <f t="shared" ref="A121" si="147">A120</f>
        <v>SD</v>
      </c>
      <c r="B121" s="4" t="str">
        <f>B120</f>
        <v>MFM</v>
      </c>
      <c r="C121" s="4">
        <f t="shared" ref="C121:C151" si="148">C105</f>
        <v>2</v>
      </c>
      <c r="D121" s="41">
        <f t="shared" ca="1" si="102"/>
        <v>0</v>
      </c>
      <c r="E121" s="41">
        <f t="shared" ca="1" si="103"/>
        <v>0</v>
      </c>
      <c r="F121" s="41">
        <f t="shared" ca="1" si="104"/>
        <v>0</v>
      </c>
      <c r="G121" s="41">
        <f t="shared" ca="1" si="105"/>
        <v>0</v>
      </c>
      <c r="H121" s="41">
        <f t="shared" ca="1" si="106"/>
        <v>0</v>
      </c>
      <c r="I121" s="41">
        <f t="shared" ca="1" si="107"/>
        <v>0</v>
      </c>
      <c r="J121" s="41">
        <f t="shared" ca="1" si="108"/>
        <v>0</v>
      </c>
      <c r="K121" s="41">
        <f t="shared" ca="1" si="109"/>
        <v>0</v>
      </c>
      <c r="L121" s="41">
        <f t="shared" ca="1" si="110"/>
        <v>0</v>
      </c>
      <c r="M121" s="41">
        <f t="shared" ca="1" si="111"/>
        <v>0</v>
      </c>
      <c r="N121" s="41">
        <f t="shared" ca="1" si="112"/>
        <v>0</v>
      </c>
      <c r="O121" s="41">
        <f t="shared" ca="1" si="113"/>
        <v>0</v>
      </c>
      <c r="P121" s="41">
        <f t="shared" ca="1" si="114"/>
        <v>0</v>
      </c>
      <c r="Q121" s="41">
        <f t="shared" ca="1" si="115"/>
        <v>0</v>
      </c>
      <c r="R121" s="41">
        <v>0</v>
      </c>
      <c r="S121" s="41">
        <f t="shared" ca="1" si="116"/>
        <v>0</v>
      </c>
      <c r="T121" s="41">
        <f t="shared" ca="1" si="117"/>
        <v>0</v>
      </c>
      <c r="U121" s="41">
        <f t="shared" ca="1" si="118"/>
        <v>0</v>
      </c>
      <c r="V121" s="41">
        <f t="shared" ca="1" si="119"/>
        <v>0</v>
      </c>
      <c r="W121" s="41">
        <f t="shared" ca="1" si="120"/>
        <v>0</v>
      </c>
      <c r="X121" s="41">
        <f t="shared" ca="1" si="121"/>
        <v>0</v>
      </c>
      <c r="Y121" s="41">
        <f t="shared" ca="1" si="122"/>
        <v>0</v>
      </c>
      <c r="Z121" s="41">
        <f t="shared" ca="1" si="123"/>
        <v>0</v>
      </c>
      <c r="AA121" s="41">
        <f t="shared" ca="1" si="124"/>
        <v>0</v>
      </c>
      <c r="AB121" s="41">
        <f t="shared" ca="1" si="125"/>
        <v>0</v>
      </c>
      <c r="AC121" s="41">
        <f t="shared" ca="1" si="126"/>
        <v>0.57975416666666668</v>
      </c>
      <c r="AD121" s="41">
        <f t="shared" ca="1" si="127"/>
        <v>1.3932166666666667E-4</v>
      </c>
      <c r="AE121" s="41">
        <f t="shared" ca="1" si="128"/>
        <v>0.58038500000000004</v>
      </c>
      <c r="AF121" s="41">
        <f t="shared" ca="1" si="129"/>
        <v>1.40665E-4</v>
      </c>
      <c r="AG121" s="41">
        <f t="shared" ca="1" si="130"/>
        <v>0</v>
      </c>
    </row>
    <row r="122" spans="1:33">
      <c r="A122" s="4" t="str">
        <f t="shared" ref="A122:B122" si="149">A121</f>
        <v>SD</v>
      </c>
      <c r="B122" s="4" t="str">
        <f t="shared" si="149"/>
        <v>MFM</v>
      </c>
      <c r="C122" s="4">
        <f t="shared" si="148"/>
        <v>3</v>
      </c>
      <c r="D122" s="41">
        <f t="shared" ca="1" si="102"/>
        <v>0</v>
      </c>
      <c r="E122" s="41">
        <f t="shared" ca="1" si="103"/>
        <v>0</v>
      </c>
      <c r="F122" s="41">
        <f t="shared" ca="1" si="104"/>
        <v>0</v>
      </c>
      <c r="G122" s="41">
        <f t="shared" ca="1" si="105"/>
        <v>0</v>
      </c>
      <c r="H122" s="41">
        <f t="shared" ca="1" si="106"/>
        <v>0</v>
      </c>
      <c r="I122" s="41">
        <f t="shared" ca="1" si="107"/>
        <v>0</v>
      </c>
      <c r="J122" s="41">
        <f t="shared" ca="1" si="108"/>
        <v>0</v>
      </c>
      <c r="K122" s="41">
        <f t="shared" ca="1" si="109"/>
        <v>0</v>
      </c>
      <c r="L122" s="41">
        <f t="shared" ca="1" si="110"/>
        <v>0</v>
      </c>
      <c r="M122" s="41">
        <f t="shared" ca="1" si="111"/>
        <v>0</v>
      </c>
      <c r="N122" s="41">
        <f t="shared" ca="1" si="112"/>
        <v>0</v>
      </c>
      <c r="O122" s="41">
        <f t="shared" ca="1" si="113"/>
        <v>0</v>
      </c>
      <c r="P122" s="41">
        <f t="shared" ca="1" si="114"/>
        <v>0</v>
      </c>
      <c r="Q122" s="41">
        <f t="shared" ca="1" si="115"/>
        <v>0</v>
      </c>
      <c r="R122" s="41">
        <v>0</v>
      </c>
      <c r="S122" s="41">
        <f t="shared" ca="1" si="116"/>
        <v>0</v>
      </c>
      <c r="T122" s="41">
        <f t="shared" ca="1" si="117"/>
        <v>0</v>
      </c>
      <c r="U122" s="41">
        <f t="shared" ca="1" si="118"/>
        <v>0</v>
      </c>
      <c r="V122" s="41">
        <f t="shared" ca="1" si="119"/>
        <v>0</v>
      </c>
      <c r="W122" s="41">
        <f t="shared" ca="1" si="120"/>
        <v>0</v>
      </c>
      <c r="X122" s="41">
        <f t="shared" ca="1" si="121"/>
        <v>0</v>
      </c>
      <c r="Y122" s="41">
        <f t="shared" ca="1" si="122"/>
        <v>0</v>
      </c>
      <c r="Z122" s="41">
        <f t="shared" ca="1" si="123"/>
        <v>0</v>
      </c>
      <c r="AA122" s="41">
        <f t="shared" ca="1" si="124"/>
        <v>0</v>
      </c>
      <c r="AB122" s="41">
        <f t="shared" ca="1" si="125"/>
        <v>0</v>
      </c>
      <c r="AC122" s="41">
        <f t="shared" ca="1" si="126"/>
        <v>0.56990166666666664</v>
      </c>
      <c r="AD122" s="41">
        <f t="shared" ca="1" si="127"/>
        <v>1.1350499999999999E-4</v>
      </c>
      <c r="AE122" s="41">
        <f t="shared" ca="1" si="128"/>
        <v>0.5682558333333334</v>
      </c>
      <c r="AF122" s="41">
        <f t="shared" ca="1" si="129"/>
        <v>1.1733E-4</v>
      </c>
      <c r="AG122" s="41">
        <f t="shared" ca="1" si="130"/>
        <v>0</v>
      </c>
    </row>
    <row r="123" spans="1:33">
      <c r="A123" s="4" t="str">
        <f t="shared" ref="A123:B123" si="150">A122</f>
        <v>SD</v>
      </c>
      <c r="B123" s="4" t="str">
        <f t="shared" si="150"/>
        <v>MFM</v>
      </c>
      <c r="C123" s="4">
        <f t="shared" si="148"/>
        <v>4</v>
      </c>
      <c r="D123" s="41">
        <f t="shared" ca="1" si="102"/>
        <v>0</v>
      </c>
      <c r="E123" s="41">
        <f t="shared" ca="1" si="103"/>
        <v>0</v>
      </c>
      <c r="F123" s="41">
        <f t="shared" ca="1" si="104"/>
        <v>0</v>
      </c>
      <c r="G123" s="41">
        <f t="shared" ca="1" si="105"/>
        <v>0</v>
      </c>
      <c r="H123" s="41">
        <f t="shared" ca="1" si="106"/>
        <v>0</v>
      </c>
      <c r="I123" s="41">
        <f t="shared" ca="1" si="107"/>
        <v>0</v>
      </c>
      <c r="J123" s="41">
        <f t="shared" ca="1" si="108"/>
        <v>0</v>
      </c>
      <c r="K123" s="41">
        <f t="shared" ca="1" si="109"/>
        <v>0</v>
      </c>
      <c r="L123" s="41">
        <f t="shared" ca="1" si="110"/>
        <v>0</v>
      </c>
      <c r="M123" s="41">
        <f t="shared" ca="1" si="111"/>
        <v>0</v>
      </c>
      <c r="N123" s="41">
        <f t="shared" ca="1" si="112"/>
        <v>0</v>
      </c>
      <c r="O123" s="41">
        <f t="shared" ca="1" si="113"/>
        <v>0</v>
      </c>
      <c r="P123" s="41">
        <f t="shared" ca="1" si="114"/>
        <v>0</v>
      </c>
      <c r="Q123" s="41">
        <f t="shared" ca="1" si="115"/>
        <v>0</v>
      </c>
      <c r="R123" s="41">
        <v>0</v>
      </c>
      <c r="S123" s="41">
        <f t="shared" ca="1" si="116"/>
        <v>0</v>
      </c>
      <c r="T123" s="41">
        <f t="shared" ca="1" si="117"/>
        <v>0</v>
      </c>
      <c r="U123" s="41">
        <f t="shared" ca="1" si="118"/>
        <v>0</v>
      </c>
      <c r="V123" s="41">
        <f t="shared" ca="1" si="119"/>
        <v>0</v>
      </c>
      <c r="W123" s="41">
        <f t="shared" ca="1" si="120"/>
        <v>0</v>
      </c>
      <c r="X123" s="41">
        <f t="shared" ca="1" si="121"/>
        <v>0</v>
      </c>
      <c r="Y123" s="41">
        <f t="shared" ca="1" si="122"/>
        <v>0</v>
      </c>
      <c r="Z123" s="41">
        <f t="shared" ca="1" si="123"/>
        <v>0</v>
      </c>
      <c r="AA123" s="41">
        <f t="shared" ca="1" si="124"/>
        <v>0</v>
      </c>
      <c r="AB123" s="41">
        <f t="shared" ca="1" si="125"/>
        <v>0</v>
      </c>
      <c r="AC123" s="41">
        <f t="shared" ca="1" si="126"/>
        <v>0.60834666666666659</v>
      </c>
      <c r="AD123" s="41">
        <f t="shared" ca="1" si="127"/>
        <v>1.2980333333333335E-4</v>
      </c>
      <c r="AE123" s="41">
        <f t="shared" ca="1" si="128"/>
        <v>0.60788833333333336</v>
      </c>
      <c r="AF123" s="41">
        <f t="shared" ca="1" si="129"/>
        <v>1.3355499999999999E-4</v>
      </c>
      <c r="AG123" s="41">
        <f t="shared" ca="1" si="130"/>
        <v>0</v>
      </c>
    </row>
    <row r="124" spans="1:33">
      <c r="A124" s="4" t="str">
        <f t="shared" ref="A124:B124" si="151">A123</f>
        <v>SD</v>
      </c>
      <c r="B124" s="4" t="str">
        <f t="shared" si="151"/>
        <v>MFM</v>
      </c>
      <c r="C124" s="4">
        <f t="shared" si="148"/>
        <v>5</v>
      </c>
      <c r="D124" s="41">
        <f t="shared" ca="1" si="102"/>
        <v>0</v>
      </c>
      <c r="E124" s="41">
        <f t="shared" ca="1" si="103"/>
        <v>0</v>
      </c>
      <c r="F124" s="41">
        <f t="shared" ca="1" si="104"/>
        <v>0</v>
      </c>
      <c r="G124" s="41">
        <f t="shared" ca="1" si="105"/>
        <v>0</v>
      </c>
      <c r="H124" s="41">
        <f t="shared" ca="1" si="106"/>
        <v>0</v>
      </c>
      <c r="I124" s="41">
        <f t="shared" ca="1" si="107"/>
        <v>0</v>
      </c>
      <c r="J124" s="41">
        <f t="shared" ca="1" si="108"/>
        <v>0</v>
      </c>
      <c r="K124" s="41">
        <f t="shared" ca="1" si="109"/>
        <v>0</v>
      </c>
      <c r="L124" s="41">
        <f t="shared" ca="1" si="110"/>
        <v>0</v>
      </c>
      <c r="M124" s="41">
        <f t="shared" ca="1" si="111"/>
        <v>0</v>
      </c>
      <c r="N124" s="41">
        <f t="shared" ca="1" si="112"/>
        <v>0</v>
      </c>
      <c r="O124" s="41">
        <f t="shared" ca="1" si="113"/>
        <v>0</v>
      </c>
      <c r="P124" s="41">
        <f t="shared" ca="1" si="114"/>
        <v>0</v>
      </c>
      <c r="Q124" s="41">
        <f t="shared" ca="1" si="115"/>
        <v>0</v>
      </c>
      <c r="R124" s="41">
        <v>0</v>
      </c>
      <c r="S124" s="41">
        <f t="shared" ca="1" si="116"/>
        <v>0</v>
      </c>
      <c r="T124" s="41">
        <f t="shared" ca="1" si="117"/>
        <v>0</v>
      </c>
      <c r="U124" s="41">
        <f t="shared" ca="1" si="118"/>
        <v>0</v>
      </c>
      <c r="V124" s="41">
        <f t="shared" ca="1" si="119"/>
        <v>0</v>
      </c>
      <c r="W124" s="41">
        <f t="shared" ca="1" si="120"/>
        <v>0</v>
      </c>
      <c r="X124" s="41">
        <f t="shared" ca="1" si="121"/>
        <v>0</v>
      </c>
      <c r="Y124" s="41">
        <f t="shared" ca="1" si="122"/>
        <v>0</v>
      </c>
      <c r="Z124" s="41">
        <f t="shared" ca="1" si="123"/>
        <v>0</v>
      </c>
      <c r="AA124" s="41">
        <f t="shared" ca="1" si="124"/>
        <v>0</v>
      </c>
      <c r="AB124" s="41">
        <f t="shared" ca="1" si="125"/>
        <v>0</v>
      </c>
      <c r="AC124" s="41">
        <f t="shared" ca="1" si="126"/>
        <v>0.5808658333333333</v>
      </c>
      <c r="AD124" s="41">
        <f t="shared" ca="1" si="127"/>
        <v>1.1881833333333332E-4</v>
      </c>
      <c r="AE124" s="41">
        <f t="shared" ca="1" si="128"/>
        <v>0.57943333333333336</v>
      </c>
      <c r="AF124" s="41">
        <f t="shared" ca="1" si="129"/>
        <v>1.2480916666666666E-4</v>
      </c>
      <c r="AG124" s="41">
        <f t="shared" ca="1" si="130"/>
        <v>0</v>
      </c>
    </row>
    <row r="125" spans="1:33">
      <c r="A125" s="4" t="str">
        <f t="shared" ref="A125:B125" si="152">A124</f>
        <v>SD</v>
      </c>
      <c r="B125" s="4" t="str">
        <f t="shared" si="152"/>
        <v>MFM</v>
      </c>
      <c r="C125" s="4">
        <f t="shared" si="148"/>
        <v>6</v>
      </c>
      <c r="D125" s="41">
        <f t="shared" ca="1" si="102"/>
        <v>0.8963549999999999</v>
      </c>
      <c r="E125" s="41">
        <f t="shared" ca="1" si="103"/>
        <v>1.134825E-4</v>
      </c>
      <c r="F125" s="41">
        <f t="shared" ca="1" si="104"/>
        <v>0.9830525</v>
      </c>
      <c r="G125" s="41">
        <f t="shared" ca="1" si="105"/>
        <v>1.5897E-4</v>
      </c>
      <c r="H125" s="41">
        <f t="shared" ca="1" si="106"/>
        <v>-2.0588099999999998E-2</v>
      </c>
      <c r="I125" s="41">
        <f t="shared" ca="1" si="107"/>
        <v>0.89032</v>
      </c>
      <c r="J125" s="41">
        <f t="shared" ca="1" si="108"/>
        <v>1.1297750000000001E-4</v>
      </c>
      <c r="K125" s="41">
        <f t="shared" ca="1" si="109"/>
        <v>0.80177999999999994</v>
      </c>
      <c r="L125" s="41">
        <f t="shared" ca="1" si="110"/>
        <v>1.8441249999999999E-4</v>
      </c>
      <c r="M125" s="41">
        <f t="shared" ca="1" si="111"/>
        <v>0</v>
      </c>
      <c r="N125" s="41">
        <f t="shared" ca="1" si="112"/>
        <v>0.8963549999999999</v>
      </c>
      <c r="O125" s="41">
        <f t="shared" ca="1" si="113"/>
        <v>1.134825E-4</v>
      </c>
      <c r="P125" s="41">
        <f t="shared" ca="1" si="114"/>
        <v>0.9830525</v>
      </c>
      <c r="Q125" s="41">
        <f t="shared" ca="1" si="115"/>
        <v>1.5897E-4</v>
      </c>
      <c r="R125" s="41">
        <v>0</v>
      </c>
      <c r="S125" s="41">
        <f t="shared" ca="1" si="116"/>
        <v>0.91696</v>
      </c>
      <c r="T125" s="41">
        <f t="shared" ca="1" si="117"/>
        <v>1.1889749999999999E-4</v>
      </c>
      <c r="U125" s="41">
        <f t="shared" ca="1" si="118"/>
        <v>0.91696</v>
      </c>
      <c r="V125" s="41">
        <f t="shared" ca="1" si="119"/>
        <v>1.1889749999999999E-4</v>
      </c>
      <c r="W125" s="41">
        <f t="shared" ca="1" si="120"/>
        <v>-2.5081250000000003E-2</v>
      </c>
      <c r="X125" s="41">
        <f t="shared" ca="1" si="121"/>
        <v>0.97637499999999999</v>
      </c>
      <c r="Y125" s="41">
        <f t="shared" ca="1" si="122"/>
        <v>1.2988250000000001E-4</v>
      </c>
      <c r="Z125" s="41">
        <f t="shared" ca="1" si="123"/>
        <v>0.73045749999999998</v>
      </c>
      <c r="AA125" s="41">
        <f t="shared" ca="1" si="124"/>
        <v>1.2988250000000001E-4</v>
      </c>
      <c r="AB125" s="41">
        <f t="shared" ca="1" si="125"/>
        <v>0</v>
      </c>
      <c r="AC125" s="41">
        <f t="shared" ca="1" si="126"/>
        <v>0.65839166666666671</v>
      </c>
      <c r="AD125" s="41">
        <f t="shared" ca="1" si="127"/>
        <v>1.1321416666666668E-4</v>
      </c>
      <c r="AE125" s="41">
        <f t="shared" ca="1" si="128"/>
        <v>0.66254833333333329</v>
      </c>
      <c r="AF125" s="41">
        <f t="shared" ca="1" si="129"/>
        <v>1.6411833333333334E-4</v>
      </c>
      <c r="AG125" s="41">
        <f t="shared" ca="1" si="130"/>
        <v>0</v>
      </c>
    </row>
    <row r="126" spans="1:33">
      <c r="A126" s="4" t="str">
        <f t="shared" ref="A126:B126" si="153">A125</f>
        <v>SD</v>
      </c>
      <c r="B126" s="4" t="str">
        <f t="shared" si="153"/>
        <v>MFM</v>
      </c>
      <c r="C126" s="4">
        <f t="shared" si="148"/>
        <v>7</v>
      </c>
      <c r="D126" s="41">
        <f t="shared" ca="1" si="102"/>
        <v>0.90590749999999998</v>
      </c>
      <c r="E126" s="41">
        <f t="shared" ca="1" si="103"/>
        <v>1.1472750000000001E-4</v>
      </c>
      <c r="F126" s="41">
        <f t="shared" ca="1" si="104"/>
        <v>0.99421749999999998</v>
      </c>
      <c r="G126" s="41">
        <f t="shared" ca="1" si="105"/>
        <v>1.8467750000000002E-4</v>
      </c>
      <c r="H126" s="41">
        <f t="shared" ca="1" si="106"/>
        <v>-1.8553750000000001E-2</v>
      </c>
      <c r="I126" s="41">
        <f t="shared" ca="1" si="107"/>
        <v>0.89927999999999997</v>
      </c>
      <c r="J126" s="41">
        <f t="shared" ca="1" si="108"/>
        <v>1.142825E-4</v>
      </c>
      <c r="K126" s="41">
        <f t="shared" ca="1" si="109"/>
        <v>0.82593749999999999</v>
      </c>
      <c r="L126" s="41">
        <f t="shared" ca="1" si="110"/>
        <v>1.787375E-4</v>
      </c>
      <c r="M126" s="41">
        <f t="shared" ca="1" si="111"/>
        <v>0</v>
      </c>
      <c r="N126" s="41">
        <f t="shared" ca="1" si="112"/>
        <v>0.90590749999999998</v>
      </c>
      <c r="O126" s="41">
        <f t="shared" ca="1" si="113"/>
        <v>1.1472750000000001E-4</v>
      </c>
      <c r="P126" s="41">
        <f t="shared" ca="1" si="114"/>
        <v>0.99421749999999998</v>
      </c>
      <c r="Q126" s="41">
        <f t="shared" ca="1" si="115"/>
        <v>1.8467750000000002E-4</v>
      </c>
      <c r="R126" s="41">
        <v>0</v>
      </c>
      <c r="S126" s="41">
        <f t="shared" ca="1" si="116"/>
        <v>0.92924000000000007</v>
      </c>
      <c r="T126" s="41">
        <f t="shared" ca="1" si="117"/>
        <v>1.212325E-4</v>
      </c>
      <c r="U126" s="41">
        <f t="shared" ca="1" si="118"/>
        <v>0.92924000000000007</v>
      </c>
      <c r="V126" s="41">
        <f t="shared" ca="1" si="119"/>
        <v>1.212325E-4</v>
      </c>
      <c r="W126" s="41">
        <f t="shared" ca="1" si="120"/>
        <v>-2.0846025000000001E-2</v>
      </c>
      <c r="X126" s="41">
        <f t="shared" ca="1" si="121"/>
        <v>0.98811749999999998</v>
      </c>
      <c r="Y126" s="41">
        <f t="shared" ca="1" si="122"/>
        <v>1.3375E-4</v>
      </c>
      <c r="Z126" s="41">
        <f t="shared" ca="1" si="123"/>
        <v>0.7615725000000001</v>
      </c>
      <c r="AA126" s="41">
        <f t="shared" ca="1" si="124"/>
        <v>1.3375E-4</v>
      </c>
      <c r="AB126" s="41">
        <f t="shared" ca="1" si="125"/>
        <v>0</v>
      </c>
      <c r="AC126" s="41">
        <f t="shared" ca="1" si="126"/>
        <v>0.68213000000000001</v>
      </c>
      <c r="AD126" s="41">
        <f t="shared" ca="1" si="127"/>
        <v>1.1950916666666667E-4</v>
      </c>
      <c r="AE126" s="41">
        <f t="shared" ca="1" si="128"/>
        <v>0.69078000000000006</v>
      </c>
      <c r="AF126" s="41">
        <f t="shared" ca="1" si="129"/>
        <v>1.0228333333333333E-4</v>
      </c>
      <c r="AG126" s="41">
        <f t="shared" ca="1" si="130"/>
        <v>0</v>
      </c>
    </row>
    <row r="127" spans="1:33">
      <c r="A127" s="4" t="str">
        <f t="shared" ref="A127:B127" si="154">A126</f>
        <v>SD</v>
      </c>
      <c r="B127" s="4" t="str">
        <f t="shared" si="154"/>
        <v>MFM</v>
      </c>
      <c r="C127" s="4">
        <f t="shared" si="148"/>
        <v>8</v>
      </c>
      <c r="D127" s="41">
        <f t="shared" ca="1" si="102"/>
        <v>0.90136499999999997</v>
      </c>
      <c r="E127" s="41">
        <f t="shared" ca="1" si="103"/>
        <v>1.13925E-4</v>
      </c>
      <c r="F127" s="41">
        <f t="shared" ca="1" si="104"/>
        <v>1.0414575000000001</v>
      </c>
      <c r="G127" s="41">
        <f t="shared" ca="1" si="105"/>
        <v>1.7788000000000002E-4</v>
      </c>
      <c r="H127" s="41">
        <f t="shared" ca="1" si="106"/>
        <v>-1.651335E-2</v>
      </c>
      <c r="I127" s="41">
        <f t="shared" ca="1" si="107"/>
        <v>0.89641749999999998</v>
      </c>
      <c r="J127" s="41">
        <f t="shared" ca="1" si="108"/>
        <v>1.1395000000000001E-4</v>
      </c>
      <c r="K127" s="41">
        <f t="shared" ca="1" si="109"/>
        <v>0.89947750000000004</v>
      </c>
      <c r="L127" s="41">
        <f t="shared" ca="1" si="110"/>
        <v>1.944925E-4</v>
      </c>
      <c r="M127" s="41">
        <f t="shared" ca="1" si="111"/>
        <v>0</v>
      </c>
      <c r="N127" s="41">
        <f t="shared" ca="1" si="112"/>
        <v>0.90136499999999997</v>
      </c>
      <c r="O127" s="41">
        <f t="shared" ca="1" si="113"/>
        <v>1.13925E-4</v>
      </c>
      <c r="P127" s="41">
        <f t="shared" ca="1" si="114"/>
        <v>1.0414575000000001</v>
      </c>
      <c r="Q127" s="41">
        <f t="shared" ca="1" si="115"/>
        <v>1.7788000000000002E-4</v>
      </c>
      <c r="R127" s="41">
        <v>0</v>
      </c>
      <c r="S127" s="41">
        <f t="shared" ca="1" si="116"/>
        <v>0.94959749999999998</v>
      </c>
      <c r="T127" s="41">
        <f t="shared" ca="1" si="117"/>
        <v>1.363975E-4</v>
      </c>
      <c r="U127" s="41">
        <f t="shared" ca="1" si="118"/>
        <v>0.94959749999999998</v>
      </c>
      <c r="V127" s="41">
        <f t="shared" ca="1" si="119"/>
        <v>1.363975E-4</v>
      </c>
      <c r="W127" s="41">
        <f t="shared" ca="1" si="120"/>
        <v>-1.9211625E-2</v>
      </c>
      <c r="X127" s="41">
        <f t="shared" ca="1" si="121"/>
        <v>1.0126850000000001</v>
      </c>
      <c r="Y127" s="41">
        <f t="shared" ca="1" si="122"/>
        <v>1.4604E-4</v>
      </c>
      <c r="Z127" s="41">
        <f t="shared" ca="1" si="123"/>
        <v>0.80052000000000012</v>
      </c>
      <c r="AA127" s="41">
        <f t="shared" ca="1" si="124"/>
        <v>1.4604E-4</v>
      </c>
      <c r="AB127" s="41">
        <f t="shared" ca="1" si="125"/>
        <v>0</v>
      </c>
      <c r="AC127" s="41">
        <f t="shared" ca="1" si="126"/>
        <v>0.69885416666666667</v>
      </c>
      <c r="AD127" s="41">
        <f t="shared" ca="1" si="127"/>
        <v>1.4401833333333334E-4</v>
      </c>
      <c r="AE127" s="41">
        <f t="shared" ca="1" si="128"/>
        <v>0.70207166666666665</v>
      </c>
      <c r="AF127" s="41">
        <f t="shared" ca="1" si="129"/>
        <v>1.4679E-4</v>
      </c>
      <c r="AG127" s="41">
        <f t="shared" ca="1" si="130"/>
        <v>0</v>
      </c>
    </row>
    <row r="128" spans="1:33">
      <c r="A128" s="4" t="str">
        <f t="shared" ref="A128:B128" si="155">A127</f>
        <v>SD</v>
      </c>
      <c r="B128" s="4" t="str">
        <f t="shared" si="155"/>
        <v>MFM</v>
      </c>
      <c r="C128" s="4">
        <f t="shared" si="148"/>
        <v>9</v>
      </c>
      <c r="D128" s="41">
        <f t="shared" ca="1" si="102"/>
        <v>0</v>
      </c>
      <c r="E128" s="41">
        <f t="shared" ca="1" si="103"/>
        <v>0</v>
      </c>
      <c r="F128" s="41">
        <f t="shared" ca="1" si="104"/>
        <v>0</v>
      </c>
      <c r="G128" s="41">
        <f t="shared" ca="1" si="105"/>
        <v>0</v>
      </c>
      <c r="H128" s="41">
        <f t="shared" ca="1" si="106"/>
        <v>0</v>
      </c>
      <c r="I128" s="41">
        <f t="shared" ca="1" si="107"/>
        <v>0</v>
      </c>
      <c r="J128" s="41">
        <f t="shared" ca="1" si="108"/>
        <v>0</v>
      </c>
      <c r="K128" s="41">
        <f t="shared" ca="1" si="109"/>
        <v>0</v>
      </c>
      <c r="L128" s="41">
        <f t="shared" ca="1" si="110"/>
        <v>0</v>
      </c>
      <c r="M128" s="41">
        <f t="shared" ca="1" si="111"/>
        <v>0</v>
      </c>
      <c r="N128" s="41">
        <f t="shared" ca="1" si="112"/>
        <v>0</v>
      </c>
      <c r="O128" s="41">
        <f t="shared" ca="1" si="113"/>
        <v>0</v>
      </c>
      <c r="P128" s="41">
        <f t="shared" ca="1" si="114"/>
        <v>0</v>
      </c>
      <c r="Q128" s="41">
        <f t="shared" ca="1" si="115"/>
        <v>0</v>
      </c>
      <c r="R128" s="41">
        <v>0</v>
      </c>
      <c r="S128" s="41">
        <f t="shared" ca="1" si="116"/>
        <v>0</v>
      </c>
      <c r="T128" s="41">
        <f t="shared" ca="1" si="117"/>
        <v>0</v>
      </c>
      <c r="U128" s="41">
        <f t="shared" ca="1" si="118"/>
        <v>0</v>
      </c>
      <c r="V128" s="41">
        <f t="shared" ca="1" si="119"/>
        <v>0</v>
      </c>
      <c r="W128" s="41">
        <f t="shared" ca="1" si="120"/>
        <v>0</v>
      </c>
      <c r="X128" s="41">
        <f t="shared" ca="1" si="121"/>
        <v>0</v>
      </c>
      <c r="Y128" s="41">
        <f t="shared" ca="1" si="122"/>
        <v>0</v>
      </c>
      <c r="Z128" s="41">
        <f t="shared" ca="1" si="123"/>
        <v>0</v>
      </c>
      <c r="AA128" s="41">
        <f t="shared" ca="1" si="124"/>
        <v>0</v>
      </c>
      <c r="AB128" s="41">
        <f t="shared" ca="1" si="125"/>
        <v>0</v>
      </c>
      <c r="AC128" s="41">
        <f t="shared" ca="1" si="126"/>
        <v>0.71474916666666666</v>
      </c>
      <c r="AD128" s="41">
        <f t="shared" ca="1" si="127"/>
        <v>1.4287499999999999E-4</v>
      </c>
      <c r="AE128" s="41">
        <f t="shared" ca="1" si="128"/>
        <v>0.71980916666666661</v>
      </c>
      <c r="AF128" s="41">
        <f t="shared" ca="1" si="129"/>
        <v>1.414725E-4</v>
      </c>
      <c r="AG128" s="41">
        <f t="shared" ca="1" si="130"/>
        <v>0</v>
      </c>
    </row>
    <row r="129" spans="1:33">
      <c r="A129" s="4" t="str">
        <f t="shared" ref="A129:B129" si="156">A128</f>
        <v>SD</v>
      </c>
      <c r="B129" s="4" t="str">
        <f t="shared" si="156"/>
        <v>MFM</v>
      </c>
      <c r="C129" s="4">
        <f t="shared" si="148"/>
        <v>10</v>
      </c>
      <c r="D129" s="41">
        <f t="shared" ca="1" si="102"/>
        <v>0.93172500000000003</v>
      </c>
      <c r="E129" s="41">
        <f t="shared" ca="1" si="103"/>
        <v>1.23485E-4</v>
      </c>
      <c r="F129" s="41">
        <f t="shared" ca="1" si="104"/>
        <v>1.0549025000000001</v>
      </c>
      <c r="G129" s="41">
        <f t="shared" ca="1" si="105"/>
        <v>2.0749000000000001E-4</v>
      </c>
      <c r="H129" s="41">
        <f t="shared" ca="1" si="106"/>
        <v>-2.1398225000000003E-2</v>
      </c>
      <c r="I129" s="41">
        <f t="shared" ca="1" si="107"/>
        <v>0.9263975000000001</v>
      </c>
      <c r="J129" s="41">
        <f t="shared" ca="1" si="108"/>
        <v>1.234175E-4</v>
      </c>
      <c r="K129" s="41">
        <f t="shared" ca="1" si="109"/>
        <v>0.87159750000000003</v>
      </c>
      <c r="L129" s="41">
        <f t="shared" ca="1" si="110"/>
        <v>2.245375E-4</v>
      </c>
      <c r="M129" s="41">
        <f t="shared" ca="1" si="111"/>
        <v>0</v>
      </c>
      <c r="N129" s="41">
        <f t="shared" ca="1" si="112"/>
        <v>0.93172500000000003</v>
      </c>
      <c r="O129" s="41">
        <f t="shared" ca="1" si="113"/>
        <v>1.23485E-4</v>
      </c>
      <c r="P129" s="41">
        <f t="shared" ca="1" si="114"/>
        <v>1.0549025000000001</v>
      </c>
      <c r="Q129" s="41">
        <f t="shared" ca="1" si="115"/>
        <v>2.0749000000000001E-4</v>
      </c>
      <c r="R129" s="41">
        <v>0</v>
      </c>
      <c r="S129" s="41">
        <f t="shared" ca="1" si="116"/>
        <v>0.98188750000000002</v>
      </c>
      <c r="T129" s="41">
        <f t="shared" ca="1" si="117"/>
        <v>1.4925249999999998E-4</v>
      </c>
      <c r="U129" s="41">
        <f t="shared" ca="1" si="118"/>
        <v>0.98188750000000002</v>
      </c>
      <c r="V129" s="41">
        <f t="shared" ca="1" si="119"/>
        <v>1.4925249999999998E-4</v>
      </c>
      <c r="W129" s="41">
        <f t="shared" ca="1" si="120"/>
        <v>-2.0108749999999998E-2</v>
      </c>
      <c r="X129" s="41">
        <f t="shared" ca="1" si="121"/>
        <v>1.0471125000000001</v>
      </c>
      <c r="Y129" s="41">
        <f t="shared" ca="1" si="122"/>
        <v>1.6526249999999999E-4</v>
      </c>
      <c r="Z129" s="41">
        <f t="shared" ca="1" si="123"/>
        <v>0.79099000000000008</v>
      </c>
      <c r="AA129" s="41">
        <f t="shared" ca="1" si="124"/>
        <v>1.6526249999999999E-4</v>
      </c>
      <c r="AB129" s="41">
        <f t="shared" ca="1" si="125"/>
        <v>0</v>
      </c>
      <c r="AC129" s="41">
        <f t="shared" ca="1" si="126"/>
        <v>0.71883833333333336</v>
      </c>
      <c r="AD129" s="41">
        <f t="shared" ca="1" si="127"/>
        <v>1.5311250000000002E-4</v>
      </c>
      <c r="AE129" s="41">
        <f t="shared" ca="1" si="128"/>
        <v>0.72522166666666665</v>
      </c>
      <c r="AF129" s="41">
        <f t="shared" ca="1" si="129"/>
        <v>1.5502333333333333E-4</v>
      </c>
      <c r="AG129" s="41">
        <f t="shared" ca="1" si="130"/>
        <v>0</v>
      </c>
    </row>
    <row r="130" spans="1:33">
      <c r="A130" s="4" t="str">
        <f t="shared" ref="A130:B130" si="157">A129</f>
        <v>SD</v>
      </c>
      <c r="B130" s="4" t="str">
        <f t="shared" si="157"/>
        <v>MFM</v>
      </c>
      <c r="C130" s="4">
        <f t="shared" si="148"/>
        <v>11</v>
      </c>
      <c r="D130" s="41">
        <f t="shared" ca="1" si="102"/>
        <v>0</v>
      </c>
      <c r="E130" s="41">
        <f t="shared" ca="1" si="103"/>
        <v>0</v>
      </c>
      <c r="F130" s="41">
        <f t="shared" ca="1" si="104"/>
        <v>0</v>
      </c>
      <c r="G130" s="41">
        <f t="shared" ca="1" si="105"/>
        <v>0</v>
      </c>
      <c r="H130" s="41">
        <f t="shared" ca="1" si="106"/>
        <v>0</v>
      </c>
      <c r="I130" s="41">
        <f t="shared" ca="1" si="107"/>
        <v>0</v>
      </c>
      <c r="J130" s="41">
        <f t="shared" ca="1" si="108"/>
        <v>0</v>
      </c>
      <c r="K130" s="41">
        <f t="shared" ca="1" si="109"/>
        <v>0</v>
      </c>
      <c r="L130" s="41">
        <f t="shared" ca="1" si="110"/>
        <v>0</v>
      </c>
      <c r="M130" s="41">
        <f t="shared" ca="1" si="111"/>
        <v>0</v>
      </c>
      <c r="N130" s="41">
        <f t="shared" ca="1" si="112"/>
        <v>0</v>
      </c>
      <c r="O130" s="41">
        <f t="shared" ca="1" si="113"/>
        <v>0</v>
      </c>
      <c r="P130" s="41">
        <f t="shared" ca="1" si="114"/>
        <v>0</v>
      </c>
      <c r="Q130" s="41">
        <f t="shared" ca="1" si="115"/>
        <v>0</v>
      </c>
      <c r="R130" s="41">
        <v>0</v>
      </c>
      <c r="S130" s="41">
        <f t="shared" ca="1" si="116"/>
        <v>0</v>
      </c>
      <c r="T130" s="41">
        <f t="shared" ca="1" si="117"/>
        <v>0</v>
      </c>
      <c r="U130" s="41">
        <f t="shared" ca="1" si="118"/>
        <v>0</v>
      </c>
      <c r="V130" s="41">
        <f t="shared" ca="1" si="119"/>
        <v>0</v>
      </c>
      <c r="W130" s="41">
        <f t="shared" ca="1" si="120"/>
        <v>0</v>
      </c>
      <c r="X130" s="41">
        <f t="shared" ca="1" si="121"/>
        <v>0</v>
      </c>
      <c r="Y130" s="41">
        <f t="shared" ca="1" si="122"/>
        <v>0</v>
      </c>
      <c r="Z130" s="41">
        <f t="shared" ca="1" si="123"/>
        <v>0</v>
      </c>
      <c r="AA130" s="41">
        <f t="shared" ca="1" si="124"/>
        <v>0</v>
      </c>
      <c r="AB130" s="41">
        <f t="shared" ca="1" si="125"/>
        <v>0</v>
      </c>
      <c r="AC130" s="41">
        <f t="shared" ca="1" si="126"/>
        <v>0.64151166666666659</v>
      </c>
      <c r="AD130" s="41">
        <f t="shared" ca="1" si="127"/>
        <v>1.4771916666666667E-4</v>
      </c>
      <c r="AE130" s="41">
        <f t="shared" ca="1" si="128"/>
        <v>0.64453916666666666</v>
      </c>
      <c r="AF130" s="41">
        <f t="shared" ca="1" si="129"/>
        <v>1.4970333333333332E-4</v>
      </c>
      <c r="AG130" s="41">
        <f t="shared" ca="1" si="130"/>
        <v>0</v>
      </c>
    </row>
    <row r="131" spans="1:33">
      <c r="A131" s="4" t="str">
        <f t="shared" ref="A131:B131" si="158">A130</f>
        <v>SD</v>
      </c>
      <c r="B131" s="4" t="str">
        <f t="shared" si="158"/>
        <v>MFM</v>
      </c>
      <c r="C131" s="4">
        <f t="shared" si="148"/>
        <v>12</v>
      </c>
      <c r="D131" s="41">
        <f t="shared" ca="1" si="102"/>
        <v>0</v>
      </c>
      <c r="E131" s="41">
        <f t="shared" ca="1" si="103"/>
        <v>0</v>
      </c>
      <c r="F131" s="41">
        <f t="shared" ca="1" si="104"/>
        <v>0</v>
      </c>
      <c r="G131" s="41">
        <f t="shared" ca="1" si="105"/>
        <v>0</v>
      </c>
      <c r="H131" s="41">
        <f t="shared" ca="1" si="106"/>
        <v>0</v>
      </c>
      <c r="I131" s="41">
        <f t="shared" ca="1" si="107"/>
        <v>0</v>
      </c>
      <c r="J131" s="41">
        <f t="shared" ca="1" si="108"/>
        <v>0</v>
      </c>
      <c r="K131" s="41">
        <f t="shared" ca="1" si="109"/>
        <v>0</v>
      </c>
      <c r="L131" s="41">
        <f t="shared" ca="1" si="110"/>
        <v>0</v>
      </c>
      <c r="M131" s="41">
        <f t="shared" ca="1" si="111"/>
        <v>0</v>
      </c>
      <c r="N131" s="41">
        <f t="shared" ca="1" si="112"/>
        <v>0</v>
      </c>
      <c r="O131" s="41">
        <f t="shared" ca="1" si="113"/>
        <v>0</v>
      </c>
      <c r="P131" s="41">
        <f t="shared" ca="1" si="114"/>
        <v>0</v>
      </c>
      <c r="Q131" s="41">
        <f t="shared" ca="1" si="115"/>
        <v>0</v>
      </c>
      <c r="R131" s="41">
        <v>0</v>
      </c>
      <c r="S131" s="41">
        <f t="shared" ca="1" si="116"/>
        <v>0</v>
      </c>
      <c r="T131" s="41">
        <f t="shared" ca="1" si="117"/>
        <v>0</v>
      </c>
      <c r="U131" s="41">
        <f t="shared" ca="1" si="118"/>
        <v>0</v>
      </c>
      <c r="V131" s="41">
        <f t="shared" ca="1" si="119"/>
        <v>0</v>
      </c>
      <c r="W131" s="41">
        <f t="shared" ca="1" si="120"/>
        <v>0</v>
      </c>
      <c r="X131" s="41">
        <f t="shared" ca="1" si="121"/>
        <v>0</v>
      </c>
      <c r="Y131" s="41">
        <f t="shared" ca="1" si="122"/>
        <v>0</v>
      </c>
      <c r="Z131" s="41">
        <f t="shared" ca="1" si="123"/>
        <v>0</v>
      </c>
      <c r="AA131" s="41">
        <f t="shared" ca="1" si="124"/>
        <v>0</v>
      </c>
      <c r="AB131" s="41">
        <f t="shared" ca="1" si="125"/>
        <v>0</v>
      </c>
      <c r="AC131" s="41">
        <f t="shared" ca="1" si="126"/>
        <v>0.61371249999999999</v>
      </c>
      <c r="AD131" s="41">
        <f t="shared" ca="1" si="127"/>
        <v>1.4890083333333334E-4</v>
      </c>
      <c r="AE131" s="41">
        <f t="shared" ca="1" si="128"/>
        <v>0.61612916666666673</v>
      </c>
      <c r="AF131" s="41">
        <f t="shared" ca="1" si="129"/>
        <v>1.5122833333333334E-4</v>
      </c>
      <c r="AG131" s="41">
        <f t="shared" ca="1" si="130"/>
        <v>0</v>
      </c>
    </row>
    <row r="132" spans="1:33">
      <c r="A132" s="4" t="str">
        <f t="shared" ref="A132:B132" si="159">A131</f>
        <v>SD</v>
      </c>
      <c r="B132" s="4" t="str">
        <f t="shared" si="159"/>
        <v>MFM</v>
      </c>
      <c r="C132" s="4">
        <f t="shared" si="148"/>
        <v>13</v>
      </c>
      <c r="D132" s="41">
        <f t="shared" ca="1" si="102"/>
        <v>0</v>
      </c>
      <c r="E132" s="41">
        <f t="shared" ca="1" si="103"/>
        <v>0</v>
      </c>
      <c r="F132" s="41">
        <f t="shared" ca="1" si="104"/>
        <v>0</v>
      </c>
      <c r="G132" s="41">
        <f t="shared" ca="1" si="105"/>
        <v>0</v>
      </c>
      <c r="H132" s="41">
        <f t="shared" ca="1" si="106"/>
        <v>0</v>
      </c>
      <c r="I132" s="41">
        <f t="shared" ca="1" si="107"/>
        <v>0</v>
      </c>
      <c r="J132" s="41">
        <f t="shared" ca="1" si="108"/>
        <v>0</v>
      </c>
      <c r="K132" s="41">
        <f t="shared" ca="1" si="109"/>
        <v>0</v>
      </c>
      <c r="L132" s="41">
        <f t="shared" ca="1" si="110"/>
        <v>0</v>
      </c>
      <c r="M132" s="41">
        <f t="shared" ca="1" si="111"/>
        <v>0</v>
      </c>
      <c r="N132" s="41">
        <f t="shared" ca="1" si="112"/>
        <v>0</v>
      </c>
      <c r="O132" s="41">
        <f t="shared" ca="1" si="113"/>
        <v>0</v>
      </c>
      <c r="P132" s="41">
        <f t="shared" ca="1" si="114"/>
        <v>0</v>
      </c>
      <c r="Q132" s="41">
        <f t="shared" ca="1" si="115"/>
        <v>0</v>
      </c>
      <c r="R132" s="41">
        <v>0</v>
      </c>
      <c r="S132" s="41">
        <f t="shared" ca="1" si="116"/>
        <v>0</v>
      </c>
      <c r="T132" s="41">
        <f t="shared" ca="1" si="117"/>
        <v>0</v>
      </c>
      <c r="U132" s="41">
        <f t="shared" ca="1" si="118"/>
        <v>0</v>
      </c>
      <c r="V132" s="41">
        <f t="shared" ca="1" si="119"/>
        <v>0</v>
      </c>
      <c r="W132" s="41">
        <f t="shared" ca="1" si="120"/>
        <v>0</v>
      </c>
      <c r="X132" s="41">
        <f t="shared" ca="1" si="121"/>
        <v>0</v>
      </c>
      <c r="Y132" s="41">
        <f t="shared" ca="1" si="122"/>
        <v>0</v>
      </c>
      <c r="Z132" s="41">
        <f t="shared" ca="1" si="123"/>
        <v>0</v>
      </c>
      <c r="AA132" s="41">
        <f t="shared" ca="1" si="124"/>
        <v>0</v>
      </c>
      <c r="AB132" s="41">
        <f t="shared" ca="1" si="125"/>
        <v>0</v>
      </c>
      <c r="AC132" s="41">
        <f t="shared" ca="1" si="126"/>
        <v>0.71214250000000001</v>
      </c>
      <c r="AD132" s="41">
        <f t="shared" ca="1" si="127"/>
        <v>1.5925416666666666E-4</v>
      </c>
      <c r="AE132" s="41">
        <f t="shared" ca="1" si="128"/>
        <v>0.7156325</v>
      </c>
      <c r="AF132" s="41">
        <f t="shared" ca="1" si="129"/>
        <v>1.6139916666666666E-4</v>
      </c>
      <c r="AG132" s="41">
        <f t="shared" ca="1" si="130"/>
        <v>0</v>
      </c>
    </row>
    <row r="133" spans="1:33">
      <c r="A133" s="4" t="str">
        <f t="shared" ref="A133:B133" si="160">A132</f>
        <v>SD</v>
      </c>
      <c r="B133" s="4" t="str">
        <f t="shared" si="160"/>
        <v>MFM</v>
      </c>
      <c r="C133" s="4">
        <f t="shared" si="148"/>
        <v>14</v>
      </c>
      <c r="D133" s="41">
        <f t="shared" ca="1" si="102"/>
        <v>0.86068500000000003</v>
      </c>
      <c r="E133" s="41">
        <f t="shared" ca="1" si="103"/>
        <v>1.0670249999999999E-4</v>
      </c>
      <c r="F133" s="41">
        <f t="shared" ca="1" si="104"/>
        <v>1.0244175</v>
      </c>
      <c r="G133" s="41">
        <f t="shared" ca="1" si="105"/>
        <v>1.5816500000000001E-4</v>
      </c>
      <c r="H133" s="41">
        <f t="shared" ca="1" si="106"/>
        <v>-2.1899999999999999E-2</v>
      </c>
      <c r="I133" s="41">
        <f t="shared" ca="1" si="107"/>
        <v>0.857765</v>
      </c>
      <c r="J133" s="41">
        <f t="shared" ca="1" si="108"/>
        <v>1.0668E-4</v>
      </c>
      <c r="K133" s="41">
        <f t="shared" ca="1" si="109"/>
        <v>0.85189250000000005</v>
      </c>
      <c r="L133" s="41">
        <f t="shared" ca="1" si="110"/>
        <v>1.7326500000000003E-4</v>
      </c>
      <c r="M133" s="41">
        <f t="shared" ca="1" si="111"/>
        <v>0</v>
      </c>
      <c r="N133" s="41">
        <f t="shared" ca="1" si="112"/>
        <v>0.86068500000000003</v>
      </c>
      <c r="O133" s="41">
        <f t="shared" ca="1" si="113"/>
        <v>1.0670249999999999E-4</v>
      </c>
      <c r="P133" s="41">
        <f t="shared" ca="1" si="114"/>
        <v>1.0244175</v>
      </c>
      <c r="Q133" s="41">
        <f t="shared" ca="1" si="115"/>
        <v>1.5816500000000001E-4</v>
      </c>
      <c r="R133" s="41">
        <v>0</v>
      </c>
      <c r="S133" s="41">
        <f t="shared" ca="1" si="116"/>
        <v>0</v>
      </c>
      <c r="T133" s="41">
        <f t="shared" ca="1" si="117"/>
        <v>0</v>
      </c>
      <c r="U133" s="41">
        <f t="shared" ca="1" si="118"/>
        <v>0</v>
      </c>
      <c r="V133" s="41">
        <f t="shared" ca="1" si="119"/>
        <v>0</v>
      </c>
      <c r="W133" s="41">
        <f t="shared" ca="1" si="120"/>
        <v>0</v>
      </c>
      <c r="X133" s="41">
        <f t="shared" ca="1" si="121"/>
        <v>1.031455</v>
      </c>
      <c r="Y133" s="41">
        <f t="shared" ca="1" si="122"/>
        <v>1.719875E-4</v>
      </c>
      <c r="Z133" s="41">
        <f t="shared" ca="1" si="123"/>
        <v>0.729105</v>
      </c>
      <c r="AA133" s="41">
        <f t="shared" ca="1" si="124"/>
        <v>1.719875E-4</v>
      </c>
      <c r="AB133" s="41">
        <f t="shared" ca="1" si="125"/>
        <v>0</v>
      </c>
      <c r="AC133" s="41">
        <f t="shared" ca="1" si="126"/>
        <v>0.66622333333333328</v>
      </c>
      <c r="AD133" s="41">
        <f t="shared" ca="1" si="127"/>
        <v>1.5743500000000001E-4</v>
      </c>
      <c r="AE133" s="41">
        <f t="shared" ca="1" si="128"/>
        <v>0.67109916666666658</v>
      </c>
      <c r="AF133" s="41">
        <f t="shared" ca="1" si="129"/>
        <v>1.5939666666666666E-4</v>
      </c>
      <c r="AG133" s="41">
        <f t="shared" ca="1" si="130"/>
        <v>0</v>
      </c>
    </row>
    <row r="134" spans="1:33">
      <c r="A134" s="4" t="str">
        <f t="shared" ref="A134:B134" si="161">A133</f>
        <v>SD</v>
      </c>
      <c r="B134" s="4" t="str">
        <f t="shared" si="161"/>
        <v>MFM</v>
      </c>
      <c r="C134" s="4">
        <f t="shared" si="148"/>
        <v>15</v>
      </c>
      <c r="D134" s="41">
        <f t="shared" ca="1" si="102"/>
        <v>0.961955</v>
      </c>
      <c r="E134" s="41">
        <f t="shared" ca="1" si="103"/>
        <v>1.18335E-4</v>
      </c>
      <c r="F134" s="41">
        <f t="shared" ca="1" si="104"/>
        <v>1.2429949999999999</v>
      </c>
      <c r="G134" s="41">
        <f t="shared" ca="1" si="105"/>
        <v>1.780675E-4</v>
      </c>
      <c r="H134" s="41">
        <f t="shared" ca="1" si="106"/>
        <v>-1.2482500000000001E-2</v>
      </c>
      <c r="I134" s="41">
        <f t="shared" ca="1" si="107"/>
        <v>0.95884500000000006</v>
      </c>
      <c r="J134" s="41">
        <f t="shared" ca="1" si="108"/>
        <v>1.1826750000000001E-4</v>
      </c>
      <c r="K134" s="41">
        <f t="shared" ca="1" si="109"/>
        <v>1.1610800000000001</v>
      </c>
      <c r="L134" s="41">
        <f t="shared" ca="1" si="110"/>
        <v>1.9637249999999998E-4</v>
      </c>
      <c r="M134" s="41">
        <f t="shared" ca="1" si="111"/>
        <v>0</v>
      </c>
      <c r="N134" s="41">
        <f t="shared" ca="1" si="112"/>
        <v>0.961955</v>
      </c>
      <c r="O134" s="41">
        <f t="shared" ca="1" si="113"/>
        <v>1.18335E-4</v>
      </c>
      <c r="P134" s="41">
        <f t="shared" ca="1" si="114"/>
        <v>1.2429949999999999</v>
      </c>
      <c r="Q134" s="41">
        <f t="shared" ca="1" si="115"/>
        <v>1.780675E-4</v>
      </c>
      <c r="R134" s="41">
        <v>0</v>
      </c>
      <c r="S134" s="41">
        <f t="shared" ca="1" si="116"/>
        <v>0</v>
      </c>
      <c r="T134" s="41">
        <f t="shared" ca="1" si="117"/>
        <v>0</v>
      </c>
      <c r="U134" s="41">
        <f t="shared" ca="1" si="118"/>
        <v>0</v>
      </c>
      <c r="V134" s="41">
        <f t="shared" ca="1" si="119"/>
        <v>0</v>
      </c>
      <c r="W134" s="41">
        <f t="shared" ca="1" si="120"/>
        <v>0</v>
      </c>
      <c r="X134" s="41">
        <f t="shared" ca="1" si="121"/>
        <v>1.20899</v>
      </c>
      <c r="Y134" s="41">
        <f t="shared" ca="1" si="122"/>
        <v>1.868975E-4</v>
      </c>
      <c r="Z134" s="41">
        <f t="shared" ca="1" si="123"/>
        <v>1.0520825</v>
      </c>
      <c r="AA134" s="41">
        <f t="shared" ca="1" si="124"/>
        <v>1.868975E-4</v>
      </c>
      <c r="AB134" s="41">
        <f t="shared" ca="1" si="125"/>
        <v>0</v>
      </c>
      <c r="AC134" s="41">
        <f t="shared" ca="1" si="126"/>
        <v>0.91107499999999997</v>
      </c>
      <c r="AD134" s="41">
        <f t="shared" ca="1" si="127"/>
        <v>1.7274416666666667E-4</v>
      </c>
      <c r="AE134" s="41">
        <f t="shared" ca="1" si="128"/>
        <v>0.91853333333333331</v>
      </c>
      <c r="AF134" s="41">
        <f t="shared" ca="1" si="129"/>
        <v>1.7534499999999998E-4</v>
      </c>
      <c r="AG134" s="41">
        <f t="shared" ca="1" si="130"/>
        <v>0</v>
      </c>
    </row>
    <row r="135" spans="1:33">
      <c r="A135" s="4" t="str">
        <f t="shared" ref="A135:B135" si="162">A134</f>
        <v>SD</v>
      </c>
      <c r="B135" s="4" t="str">
        <f t="shared" si="162"/>
        <v>MFM</v>
      </c>
      <c r="C135" s="4">
        <f t="shared" si="148"/>
        <v>16</v>
      </c>
      <c r="D135" s="41">
        <f t="shared" ca="1" si="102"/>
        <v>0</v>
      </c>
      <c r="E135" s="41">
        <f t="shared" ca="1" si="103"/>
        <v>0</v>
      </c>
      <c r="F135" s="41">
        <f t="shared" ca="1" si="104"/>
        <v>0</v>
      </c>
      <c r="G135" s="41">
        <f t="shared" ca="1" si="105"/>
        <v>0</v>
      </c>
      <c r="H135" s="41">
        <f t="shared" ca="1" si="106"/>
        <v>0</v>
      </c>
      <c r="I135" s="41">
        <f t="shared" ca="1" si="107"/>
        <v>0</v>
      </c>
      <c r="J135" s="41">
        <f t="shared" ca="1" si="108"/>
        <v>0</v>
      </c>
      <c r="K135" s="41">
        <f t="shared" ca="1" si="109"/>
        <v>0</v>
      </c>
      <c r="L135" s="41">
        <f t="shared" ca="1" si="110"/>
        <v>0</v>
      </c>
      <c r="M135" s="41">
        <f t="shared" ca="1" si="111"/>
        <v>0</v>
      </c>
      <c r="N135" s="41">
        <f t="shared" ca="1" si="112"/>
        <v>0</v>
      </c>
      <c r="O135" s="41">
        <f t="shared" ca="1" si="113"/>
        <v>0</v>
      </c>
      <c r="P135" s="41">
        <f t="shared" ca="1" si="114"/>
        <v>0</v>
      </c>
      <c r="Q135" s="41">
        <f t="shared" ca="1" si="115"/>
        <v>0</v>
      </c>
      <c r="R135" s="41">
        <v>0</v>
      </c>
      <c r="S135" s="41">
        <f t="shared" ca="1" si="116"/>
        <v>0</v>
      </c>
      <c r="T135" s="41">
        <f t="shared" ca="1" si="117"/>
        <v>0</v>
      </c>
      <c r="U135" s="41">
        <f t="shared" ca="1" si="118"/>
        <v>0</v>
      </c>
      <c r="V135" s="41">
        <f t="shared" ca="1" si="119"/>
        <v>0</v>
      </c>
      <c r="W135" s="41">
        <f t="shared" ca="1" si="120"/>
        <v>0</v>
      </c>
      <c r="X135" s="41">
        <f t="shared" ca="1" si="121"/>
        <v>0</v>
      </c>
      <c r="Y135" s="41">
        <f t="shared" ca="1" si="122"/>
        <v>0</v>
      </c>
      <c r="Z135" s="41">
        <f t="shared" ca="1" si="123"/>
        <v>0</v>
      </c>
      <c r="AA135" s="41">
        <f t="shared" ca="1" si="124"/>
        <v>0</v>
      </c>
      <c r="AB135" s="41">
        <f t="shared" ca="1" si="125"/>
        <v>0</v>
      </c>
      <c r="AC135" s="41">
        <f t="shared" ca="1" si="126"/>
        <v>0.42491249999999997</v>
      </c>
      <c r="AD135" s="41">
        <f t="shared" ca="1" si="127"/>
        <v>1.3544000000000002E-4</v>
      </c>
      <c r="AE135" s="41">
        <f t="shared" ca="1" si="128"/>
        <v>0.42497916666666669</v>
      </c>
      <c r="AF135" s="41">
        <f t="shared" ca="1" si="129"/>
        <v>1.3793083333333333E-4</v>
      </c>
      <c r="AG135" s="41">
        <f t="shared" ca="1" si="130"/>
        <v>0</v>
      </c>
    </row>
    <row r="136" spans="1:33">
      <c r="A136" s="4" t="str">
        <f t="shared" ref="A136" si="163">A135</f>
        <v>SD</v>
      </c>
      <c r="B136" s="4" t="s">
        <v>887</v>
      </c>
      <c r="C136" s="4">
        <f t="shared" si="148"/>
        <v>1</v>
      </c>
      <c r="D136" s="41">
        <f t="shared" ca="1" si="102"/>
        <v>0</v>
      </c>
      <c r="E136" s="41">
        <f t="shared" ca="1" si="103"/>
        <v>0</v>
      </c>
      <c r="F136" s="41">
        <f t="shared" ca="1" si="104"/>
        <v>0</v>
      </c>
      <c r="G136" s="41">
        <f t="shared" ca="1" si="105"/>
        <v>0</v>
      </c>
      <c r="H136" s="41">
        <f t="shared" ca="1" si="106"/>
        <v>0</v>
      </c>
      <c r="I136" s="41">
        <f t="shared" ca="1" si="107"/>
        <v>0</v>
      </c>
      <c r="J136" s="41">
        <f t="shared" ca="1" si="108"/>
        <v>0</v>
      </c>
      <c r="K136" s="41">
        <f t="shared" ca="1" si="109"/>
        <v>0</v>
      </c>
      <c r="L136" s="41">
        <f t="shared" ca="1" si="110"/>
        <v>0</v>
      </c>
      <c r="M136" s="41">
        <f t="shared" ca="1" si="111"/>
        <v>0</v>
      </c>
      <c r="N136" s="41">
        <f t="shared" ca="1" si="112"/>
        <v>0</v>
      </c>
      <c r="O136" s="41">
        <f t="shared" ca="1" si="113"/>
        <v>0</v>
      </c>
      <c r="P136" s="41">
        <f t="shared" ca="1" si="114"/>
        <v>0</v>
      </c>
      <c r="Q136" s="41">
        <f t="shared" ca="1" si="115"/>
        <v>0</v>
      </c>
      <c r="R136" s="41">
        <v>0</v>
      </c>
      <c r="S136" s="41">
        <f t="shared" ca="1" si="116"/>
        <v>0</v>
      </c>
      <c r="T136" s="41">
        <f t="shared" ca="1" si="117"/>
        <v>0</v>
      </c>
      <c r="U136" s="41">
        <f t="shared" ca="1" si="118"/>
        <v>0</v>
      </c>
      <c r="V136" s="41">
        <f t="shared" ca="1" si="119"/>
        <v>0</v>
      </c>
      <c r="W136" s="41">
        <f t="shared" ca="1" si="120"/>
        <v>0</v>
      </c>
      <c r="X136" s="41">
        <f t="shared" ca="1" si="121"/>
        <v>0</v>
      </c>
      <c r="Y136" s="41">
        <f t="shared" ca="1" si="122"/>
        <v>0</v>
      </c>
      <c r="Z136" s="41">
        <f t="shared" ca="1" si="123"/>
        <v>0</v>
      </c>
      <c r="AA136" s="41">
        <f t="shared" ca="1" si="124"/>
        <v>0</v>
      </c>
      <c r="AB136" s="41">
        <f t="shared" ca="1" si="125"/>
        <v>0</v>
      </c>
      <c r="AC136" s="41">
        <f t="shared" ca="1" si="126"/>
        <v>0.47962499999999997</v>
      </c>
      <c r="AD136" s="41">
        <f t="shared" ca="1" si="127"/>
        <v>8.8879166666666661E-5</v>
      </c>
      <c r="AE136" s="41">
        <f t="shared" ca="1" si="128"/>
        <v>0.47919583333333332</v>
      </c>
      <c r="AF136" s="41">
        <f t="shared" ca="1" si="129"/>
        <v>9.0635000000000002E-5</v>
      </c>
      <c r="AG136" s="41">
        <f t="shared" ca="1" si="130"/>
        <v>0</v>
      </c>
    </row>
    <row r="137" spans="1:33">
      <c r="A137" s="4" t="str">
        <f t="shared" ref="A137" si="164">A136</f>
        <v>SD</v>
      </c>
      <c r="B137" s="4" t="str">
        <f>B136</f>
        <v>DMO</v>
      </c>
      <c r="C137" s="4">
        <f t="shared" si="148"/>
        <v>2</v>
      </c>
      <c r="D137" s="41">
        <f t="shared" ca="1" si="102"/>
        <v>0</v>
      </c>
      <c r="E137" s="41">
        <f t="shared" ca="1" si="103"/>
        <v>0</v>
      </c>
      <c r="F137" s="41">
        <f t="shared" ca="1" si="104"/>
        <v>0</v>
      </c>
      <c r="G137" s="41">
        <f t="shared" ca="1" si="105"/>
        <v>0</v>
      </c>
      <c r="H137" s="41">
        <f t="shared" ca="1" si="106"/>
        <v>0</v>
      </c>
      <c r="I137" s="41">
        <f t="shared" ca="1" si="107"/>
        <v>0</v>
      </c>
      <c r="J137" s="41">
        <f t="shared" ca="1" si="108"/>
        <v>0</v>
      </c>
      <c r="K137" s="41">
        <f t="shared" ca="1" si="109"/>
        <v>0</v>
      </c>
      <c r="L137" s="41">
        <f t="shared" ca="1" si="110"/>
        <v>0</v>
      </c>
      <c r="M137" s="41">
        <f t="shared" ca="1" si="111"/>
        <v>0</v>
      </c>
      <c r="N137" s="41">
        <f t="shared" ca="1" si="112"/>
        <v>0</v>
      </c>
      <c r="O137" s="41">
        <f t="shared" ca="1" si="113"/>
        <v>0</v>
      </c>
      <c r="P137" s="41">
        <f t="shared" ca="1" si="114"/>
        <v>0</v>
      </c>
      <c r="Q137" s="41">
        <f t="shared" ca="1" si="115"/>
        <v>0</v>
      </c>
      <c r="R137" s="41">
        <v>0</v>
      </c>
      <c r="S137" s="41">
        <f t="shared" ca="1" si="116"/>
        <v>0</v>
      </c>
      <c r="T137" s="41">
        <f t="shared" ca="1" si="117"/>
        <v>0</v>
      </c>
      <c r="U137" s="41">
        <f t="shared" ca="1" si="118"/>
        <v>0</v>
      </c>
      <c r="V137" s="41">
        <f t="shared" ca="1" si="119"/>
        <v>0</v>
      </c>
      <c r="W137" s="41">
        <f t="shared" ca="1" si="120"/>
        <v>0</v>
      </c>
      <c r="X137" s="41">
        <f t="shared" ca="1" si="121"/>
        <v>0</v>
      </c>
      <c r="Y137" s="41">
        <f t="shared" ca="1" si="122"/>
        <v>0</v>
      </c>
      <c r="Z137" s="41">
        <f t="shared" ca="1" si="123"/>
        <v>0</v>
      </c>
      <c r="AA137" s="41">
        <f t="shared" ca="1" si="124"/>
        <v>0</v>
      </c>
      <c r="AB137" s="41">
        <f t="shared" ca="1" si="125"/>
        <v>0</v>
      </c>
      <c r="AC137" s="41">
        <f t="shared" ca="1" si="126"/>
        <v>0.57975416666666668</v>
      </c>
      <c r="AD137" s="41">
        <f t="shared" ca="1" si="127"/>
        <v>1.3932166666666667E-4</v>
      </c>
      <c r="AE137" s="41">
        <f t="shared" ca="1" si="128"/>
        <v>0.58038500000000004</v>
      </c>
      <c r="AF137" s="41">
        <f t="shared" ca="1" si="129"/>
        <v>1.40665E-4</v>
      </c>
      <c r="AG137" s="41">
        <f t="shared" ca="1" si="130"/>
        <v>0</v>
      </c>
    </row>
    <row r="138" spans="1:33">
      <c r="A138" s="4" t="str">
        <f t="shared" ref="A138:B138" si="165">A137</f>
        <v>SD</v>
      </c>
      <c r="B138" s="4" t="str">
        <f t="shared" si="165"/>
        <v>DMO</v>
      </c>
      <c r="C138" s="4">
        <f t="shared" si="148"/>
        <v>3</v>
      </c>
      <c r="D138" s="41">
        <f t="shared" ca="1" si="102"/>
        <v>0</v>
      </c>
      <c r="E138" s="41">
        <f t="shared" ca="1" si="103"/>
        <v>0</v>
      </c>
      <c r="F138" s="41">
        <f t="shared" ca="1" si="104"/>
        <v>0</v>
      </c>
      <c r="G138" s="41">
        <f t="shared" ca="1" si="105"/>
        <v>0</v>
      </c>
      <c r="H138" s="41">
        <f t="shared" ca="1" si="106"/>
        <v>0</v>
      </c>
      <c r="I138" s="41">
        <f t="shared" ca="1" si="107"/>
        <v>0</v>
      </c>
      <c r="J138" s="41">
        <f t="shared" ca="1" si="108"/>
        <v>0</v>
      </c>
      <c r="K138" s="41">
        <f t="shared" ca="1" si="109"/>
        <v>0</v>
      </c>
      <c r="L138" s="41">
        <f t="shared" ca="1" si="110"/>
        <v>0</v>
      </c>
      <c r="M138" s="41">
        <f t="shared" ca="1" si="111"/>
        <v>0</v>
      </c>
      <c r="N138" s="41">
        <f t="shared" ca="1" si="112"/>
        <v>0</v>
      </c>
      <c r="O138" s="41">
        <f t="shared" ca="1" si="113"/>
        <v>0</v>
      </c>
      <c r="P138" s="41">
        <f t="shared" ca="1" si="114"/>
        <v>0</v>
      </c>
      <c r="Q138" s="41">
        <f t="shared" ca="1" si="115"/>
        <v>0</v>
      </c>
      <c r="R138" s="41">
        <v>0</v>
      </c>
      <c r="S138" s="41">
        <f t="shared" ca="1" si="116"/>
        <v>0</v>
      </c>
      <c r="T138" s="41">
        <f t="shared" ca="1" si="117"/>
        <v>0</v>
      </c>
      <c r="U138" s="41">
        <f t="shared" ca="1" si="118"/>
        <v>0</v>
      </c>
      <c r="V138" s="41">
        <f t="shared" ca="1" si="119"/>
        <v>0</v>
      </c>
      <c r="W138" s="41">
        <f t="shared" ca="1" si="120"/>
        <v>0</v>
      </c>
      <c r="X138" s="41">
        <f t="shared" ca="1" si="121"/>
        <v>0</v>
      </c>
      <c r="Y138" s="41">
        <f t="shared" ca="1" si="122"/>
        <v>0</v>
      </c>
      <c r="Z138" s="41">
        <f t="shared" ca="1" si="123"/>
        <v>0</v>
      </c>
      <c r="AA138" s="41">
        <f t="shared" ca="1" si="124"/>
        <v>0</v>
      </c>
      <c r="AB138" s="41">
        <f t="shared" ca="1" si="125"/>
        <v>0</v>
      </c>
      <c r="AC138" s="41">
        <f t="shared" ca="1" si="126"/>
        <v>0.56990166666666664</v>
      </c>
      <c r="AD138" s="41">
        <f t="shared" ca="1" si="127"/>
        <v>1.1350499999999999E-4</v>
      </c>
      <c r="AE138" s="41">
        <f t="shared" ca="1" si="128"/>
        <v>0.5682558333333334</v>
      </c>
      <c r="AF138" s="41">
        <f t="shared" ca="1" si="129"/>
        <v>1.1733E-4</v>
      </c>
      <c r="AG138" s="41">
        <f t="shared" ca="1" si="130"/>
        <v>0</v>
      </c>
    </row>
    <row r="139" spans="1:33">
      <c r="A139" s="4" t="str">
        <f t="shared" ref="A139:B139" si="166">A138</f>
        <v>SD</v>
      </c>
      <c r="B139" s="4" t="str">
        <f t="shared" si="166"/>
        <v>DMO</v>
      </c>
      <c r="C139" s="4">
        <f t="shared" si="148"/>
        <v>4</v>
      </c>
      <c r="D139" s="41">
        <f t="shared" ca="1" si="102"/>
        <v>0</v>
      </c>
      <c r="E139" s="41">
        <f t="shared" ca="1" si="103"/>
        <v>0</v>
      </c>
      <c r="F139" s="41">
        <f t="shared" ca="1" si="104"/>
        <v>0</v>
      </c>
      <c r="G139" s="41">
        <f t="shared" ca="1" si="105"/>
        <v>0</v>
      </c>
      <c r="H139" s="41">
        <f t="shared" ca="1" si="106"/>
        <v>0</v>
      </c>
      <c r="I139" s="41">
        <f t="shared" ca="1" si="107"/>
        <v>0</v>
      </c>
      <c r="J139" s="41">
        <f t="shared" ca="1" si="108"/>
        <v>0</v>
      </c>
      <c r="K139" s="41">
        <f t="shared" ca="1" si="109"/>
        <v>0</v>
      </c>
      <c r="L139" s="41">
        <f t="shared" ca="1" si="110"/>
        <v>0</v>
      </c>
      <c r="M139" s="41">
        <f t="shared" ca="1" si="111"/>
        <v>0</v>
      </c>
      <c r="N139" s="41">
        <f t="shared" ca="1" si="112"/>
        <v>0</v>
      </c>
      <c r="O139" s="41">
        <f t="shared" ca="1" si="113"/>
        <v>0</v>
      </c>
      <c r="P139" s="41">
        <f t="shared" ca="1" si="114"/>
        <v>0</v>
      </c>
      <c r="Q139" s="41">
        <f t="shared" ca="1" si="115"/>
        <v>0</v>
      </c>
      <c r="R139" s="41">
        <v>0</v>
      </c>
      <c r="S139" s="41">
        <f t="shared" ca="1" si="116"/>
        <v>0</v>
      </c>
      <c r="T139" s="41">
        <f t="shared" ca="1" si="117"/>
        <v>0</v>
      </c>
      <c r="U139" s="41">
        <f t="shared" ca="1" si="118"/>
        <v>0</v>
      </c>
      <c r="V139" s="41">
        <f t="shared" ca="1" si="119"/>
        <v>0</v>
      </c>
      <c r="W139" s="41">
        <f t="shared" ca="1" si="120"/>
        <v>0</v>
      </c>
      <c r="X139" s="41">
        <f t="shared" ca="1" si="121"/>
        <v>0</v>
      </c>
      <c r="Y139" s="41">
        <f t="shared" ca="1" si="122"/>
        <v>0</v>
      </c>
      <c r="Z139" s="41">
        <f t="shared" ca="1" si="123"/>
        <v>0</v>
      </c>
      <c r="AA139" s="41">
        <f t="shared" ca="1" si="124"/>
        <v>0</v>
      </c>
      <c r="AB139" s="41">
        <f t="shared" ca="1" si="125"/>
        <v>0</v>
      </c>
      <c r="AC139" s="41">
        <f t="shared" ca="1" si="126"/>
        <v>0.60834666666666659</v>
      </c>
      <c r="AD139" s="41">
        <f t="shared" ca="1" si="127"/>
        <v>1.2980333333333335E-4</v>
      </c>
      <c r="AE139" s="41">
        <f t="shared" ca="1" si="128"/>
        <v>0.60788833333333336</v>
      </c>
      <c r="AF139" s="41">
        <f t="shared" ca="1" si="129"/>
        <v>1.3355499999999999E-4</v>
      </c>
      <c r="AG139" s="41">
        <f t="shared" ca="1" si="130"/>
        <v>0</v>
      </c>
    </row>
    <row r="140" spans="1:33">
      <c r="A140" s="4" t="str">
        <f t="shared" ref="A140:B140" si="167">A139</f>
        <v>SD</v>
      </c>
      <c r="B140" s="4" t="str">
        <f t="shared" si="167"/>
        <v>DMO</v>
      </c>
      <c r="C140" s="4">
        <f t="shared" si="148"/>
        <v>5</v>
      </c>
      <c r="D140" s="41">
        <f t="shared" ca="1" si="102"/>
        <v>0</v>
      </c>
      <c r="E140" s="41">
        <f t="shared" ca="1" si="103"/>
        <v>0</v>
      </c>
      <c r="F140" s="41">
        <f t="shared" ca="1" si="104"/>
        <v>0</v>
      </c>
      <c r="G140" s="41">
        <f t="shared" ca="1" si="105"/>
        <v>0</v>
      </c>
      <c r="H140" s="41">
        <f t="shared" ca="1" si="106"/>
        <v>0</v>
      </c>
      <c r="I140" s="41">
        <f t="shared" ca="1" si="107"/>
        <v>0</v>
      </c>
      <c r="J140" s="41">
        <f t="shared" ca="1" si="108"/>
        <v>0</v>
      </c>
      <c r="K140" s="41">
        <f t="shared" ca="1" si="109"/>
        <v>0</v>
      </c>
      <c r="L140" s="41">
        <f t="shared" ca="1" si="110"/>
        <v>0</v>
      </c>
      <c r="M140" s="41">
        <f t="shared" ca="1" si="111"/>
        <v>0</v>
      </c>
      <c r="N140" s="41">
        <f t="shared" ca="1" si="112"/>
        <v>0</v>
      </c>
      <c r="O140" s="41">
        <f t="shared" ca="1" si="113"/>
        <v>0</v>
      </c>
      <c r="P140" s="41">
        <f t="shared" ca="1" si="114"/>
        <v>0</v>
      </c>
      <c r="Q140" s="41">
        <f t="shared" ca="1" si="115"/>
        <v>0</v>
      </c>
      <c r="R140" s="41">
        <v>0</v>
      </c>
      <c r="S140" s="41">
        <f t="shared" ca="1" si="116"/>
        <v>0</v>
      </c>
      <c r="T140" s="41">
        <f t="shared" ca="1" si="117"/>
        <v>0</v>
      </c>
      <c r="U140" s="41">
        <f t="shared" ca="1" si="118"/>
        <v>0</v>
      </c>
      <c r="V140" s="41">
        <f t="shared" ca="1" si="119"/>
        <v>0</v>
      </c>
      <c r="W140" s="41">
        <f t="shared" ca="1" si="120"/>
        <v>0</v>
      </c>
      <c r="X140" s="41">
        <f t="shared" ca="1" si="121"/>
        <v>0</v>
      </c>
      <c r="Y140" s="41">
        <f t="shared" ca="1" si="122"/>
        <v>0</v>
      </c>
      <c r="Z140" s="41">
        <f t="shared" ca="1" si="123"/>
        <v>0</v>
      </c>
      <c r="AA140" s="41">
        <f t="shared" ca="1" si="124"/>
        <v>0</v>
      </c>
      <c r="AB140" s="41">
        <f t="shared" ca="1" si="125"/>
        <v>0</v>
      </c>
      <c r="AC140" s="41">
        <f t="shared" ca="1" si="126"/>
        <v>0.5808658333333333</v>
      </c>
      <c r="AD140" s="41">
        <f t="shared" ca="1" si="127"/>
        <v>1.1881833333333332E-4</v>
      </c>
      <c r="AE140" s="41">
        <f t="shared" ca="1" si="128"/>
        <v>0.57943333333333336</v>
      </c>
      <c r="AF140" s="41">
        <f t="shared" ca="1" si="129"/>
        <v>1.2480916666666666E-4</v>
      </c>
      <c r="AG140" s="41">
        <f t="shared" ca="1" si="130"/>
        <v>0</v>
      </c>
    </row>
    <row r="141" spans="1:33">
      <c r="A141" s="4" t="str">
        <f t="shared" ref="A141:B141" si="168">A140</f>
        <v>SD</v>
      </c>
      <c r="B141" s="4" t="str">
        <f t="shared" si="168"/>
        <v>DMO</v>
      </c>
      <c r="C141" s="4">
        <f t="shared" si="148"/>
        <v>6</v>
      </c>
      <c r="D141" s="41">
        <f t="shared" ca="1" si="102"/>
        <v>0</v>
      </c>
      <c r="E141" s="41">
        <f t="shared" ca="1" si="103"/>
        <v>0</v>
      </c>
      <c r="F141" s="41">
        <f t="shared" ca="1" si="104"/>
        <v>0</v>
      </c>
      <c r="G141" s="41">
        <f t="shared" ca="1" si="105"/>
        <v>0</v>
      </c>
      <c r="H141" s="41">
        <f t="shared" ca="1" si="106"/>
        <v>0</v>
      </c>
      <c r="I141" s="41">
        <f t="shared" ca="1" si="107"/>
        <v>0</v>
      </c>
      <c r="J141" s="41">
        <f t="shared" ca="1" si="108"/>
        <v>0</v>
      </c>
      <c r="K141" s="41">
        <f t="shared" ca="1" si="109"/>
        <v>0</v>
      </c>
      <c r="L141" s="41">
        <f t="shared" ca="1" si="110"/>
        <v>0</v>
      </c>
      <c r="M141" s="41">
        <f t="shared" ca="1" si="111"/>
        <v>0</v>
      </c>
      <c r="N141" s="41">
        <f t="shared" ca="1" si="112"/>
        <v>0</v>
      </c>
      <c r="O141" s="41">
        <f t="shared" ca="1" si="113"/>
        <v>0</v>
      </c>
      <c r="P141" s="41">
        <f t="shared" ca="1" si="114"/>
        <v>0</v>
      </c>
      <c r="Q141" s="41">
        <f t="shared" ca="1" si="115"/>
        <v>0</v>
      </c>
      <c r="R141" s="41">
        <v>0</v>
      </c>
      <c r="S141" s="41">
        <f t="shared" ca="1" si="116"/>
        <v>0</v>
      </c>
      <c r="T141" s="41">
        <f t="shared" ca="1" si="117"/>
        <v>0</v>
      </c>
      <c r="U141" s="41">
        <f t="shared" ca="1" si="118"/>
        <v>0</v>
      </c>
      <c r="V141" s="41">
        <f t="shared" ca="1" si="119"/>
        <v>0</v>
      </c>
      <c r="W141" s="41">
        <f t="shared" ca="1" si="120"/>
        <v>0</v>
      </c>
      <c r="X141" s="41">
        <f t="shared" ca="1" si="121"/>
        <v>0</v>
      </c>
      <c r="Y141" s="41">
        <f t="shared" ca="1" si="122"/>
        <v>0</v>
      </c>
      <c r="Z141" s="41">
        <f t="shared" ca="1" si="123"/>
        <v>0</v>
      </c>
      <c r="AA141" s="41">
        <f t="shared" ca="1" si="124"/>
        <v>0</v>
      </c>
      <c r="AB141" s="41">
        <f t="shared" ca="1" si="125"/>
        <v>0</v>
      </c>
      <c r="AC141" s="41">
        <f t="shared" ca="1" si="126"/>
        <v>0.65839166666666671</v>
      </c>
      <c r="AD141" s="41">
        <f t="shared" ca="1" si="127"/>
        <v>1.1321416666666668E-4</v>
      </c>
      <c r="AE141" s="41">
        <f t="shared" ca="1" si="128"/>
        <v>0.66254833333333329</v>
      </c>
      <c r="AF141" s="41">
        <f t="shared" ca="1" si="129"/>
        <v>1.6411833333333334E-4</v>
      </c>
      <c r="AG141" s="41">
        <f t="shared" ca="1" si="130"/>
        <v>0</v>
      </c>
    </row>
    <row r="142" spans="1:33">
      <c r="A142" s="4" t="str">
        <f t="shared" ref="A142:B142" si="169">A141</f>
        <v>SD</v>
      </c>
      <c r="B142" s="4" t="str">
        <f t="shared" si="169"/>
        <v>DMO</v>
      </c>
      <c r="C142" s="4">
        <f t="shared" si="148"/>
        <v>7</v>
      </c>
      <c r="D142" s="41">
        <f t="shared" ca="1" si="102"/>
        <v>0.82930999999999999</v>
      </c>
      <c r="E142" s="41">
        <f t="shared" ca="1" si="103"/>
        <v>1.084875E-4</v>
      </c>
      <c r="F142" s="41">
        <f t="shared" ca="1" si="104"/>
        <v>1.0665800000000001</v>
      </c>
      <c r="G142" s="41">
        <f t="shared" ca="1" si="105"/>
        <v>2.5454500000000001E-4</v>
      </c>
      <c r="H142" s="41">
        <f t="shared" ca="1" si="106"/>
        <v>-2.1170849999999998E-2</v>
      </c>
      <c r="I142" s="41">
        <f t="shared" ca="1" si="107"/>
        <v>0.82916000000000001</v>
      </c>
      <c r="J142" s="41">
        <f t="shared" ca="1" si="108"/>
        <v>1.0876000000000001E-4</v>
      </c>
      <c r="K142" s="41">
        <f t="shared" ca="1" si="109"/>
        <v>0.91512749999999998</v>
      </c>
      <c r="L142" s="41">
        <f t="shared" ca="1" si="110"/>
        <v>2.7695250000000002E-4</v>
      </c>
      <c r="M142" s="41">
        <f t="shared" ca="1" si="111"/>
        <v>0</v>
      </c>
      <c r="N142" s="41">
        <f t="shared" ca="1" si="112"/>
        <v>0.82930999999999999</v>
      </c>
      <c r="O142" s="41">
        <f t="shared" ca="1" si="113"/>
        <v>1.084875E-4</v>
      </c>
      <c r="P142" s="41">
        <f t="shared" ca="1" si="114"/>
        <v>1.0665800000000001</v>
      </c>
      <c r="Q142" s="41">
        <f t="shared" ca="1" si="115"/>
        <v>2.5454500000000001E-4</v>
      </c>
      <c r="R142" s="41">
        <v>0</v>
      </c>
      <c r="S142" s="41">
        <f t="shared" ca="1" si="116"/>
        <v>0.86914000000000002</v>
      </c>
      <c r="T142" s="41">
        <f t="shared" ca="1" si="117"/>
        <v>1.3084999999999998E-4</v>
      </c>
      <c r="U142" s="41">
        <f t="shared" ca="1" si="118"/>
        <v>0.86914000000000002</v>
      </c>
      <c r="V142" s="41">
        <f t="shared" ca="1" si="119"/>
        <v>1.3084999999999998E-4</v>
      </c>
      <c r="W142" s="41">
        <f t="shared" ca="1" si="120"/>
        <v>-2.3260275E-2</v>
      </c>
      <c r="X142" s="41">
        <f t="shared" ca="1" si="121"/>
        <v>0.91380750000000011</v>
      </c>
      <c r="Y142" s="41">
        <f t="shared" ca="1" si="122"/>
        <v>1.4143249999999999E-4</v>
      </c>
      <c r="Z142" s="41">
        <f t="shared" ca="1" si="123"/>
        <v>0.72181749999999989</v>
      </c>
      <c r="AA142" s="41">
        <f t="shared" ca="1" si="124"/>
        <v>1.4143249999999999E-4</v>
      </c>
      <c r="AB142" s="41">
        <f t="shared" ca="1" si="125"/>
        <v>0</v>
      </c>
      <c r="AC142" s="41">
        <f t="shared" ca="1" si="126"/>
        <v>0.68213000000000001</v>
      </c>
      <c r="AD142" s="41">
        <f t="shared" ca="1" si="127"/>
        <v>1.1950916666666667E-4</v>
      </c>
      <c r="AE142" s="41">
        <f t="shared" ca="1" si="128"/>
        <v>0.69078000000000006</v>
      </c>
      <c r="AF142" s="41">
        <f t="shared" ca="1" si="129"/>
        <v>1.0228333333333333E-4</v>
      </c>
      <c r="AG142" s="41">
        <f t="shared" ca="1" si="130"/>
        <v>0</v>
      </c>
    </row>
    <row r="143" spans="1:33">
      <c r="A143" s="4" t="str">
        <f t="shared" ref="A143:B143" si="170">A142</f>
        <v>SD</v>
      </c>
      <c r="B143" s="4" t="str">
        <f t="shared" si="170"/>
        <v>DMO</v>
      </c>
      <c r="C143" s="4">
        <f t="shared" si="148"/>
        <v>8</v>
      </c>
      <c r="D143" s="41">
        <f t="shared" ca="1" si="102"/>
        <v>0.82150750000000006</v>
      </c>
      <c r="E143" s="41">
        <f t="shared" ca="1" si="103"/>
        <v>1.0769499999999999E-4</v>
      </c>
      <c r="F143" s="41">
        <f t="shared" ca="1" si="104"/>
        <v>1.12297</v>
      </c>
      <c r="G143" s="41">
        <f t="shared" ca="1" si="105"/>
        <v>1.953425E-4</v>
      </c>
      <c r="H143" s="41">
        <f t="shared" ca="1" si="106"/>
        <v>-2.12E-2</v>
      </c>
      <c r="I143" s="41">
        <f t="shared" ca="1" si="107"/>
        <v>0.82157250000000004</v>
      </c>
      <c r="J143" s="41">
        <f t="shared" ca="1" si="108"/>
        <v>1.08025E-4</v>
      </c>
      <c r="K143" s="41">
        <f t="shared" ca="1" si="109"/>
        <v>1.0149649999999999</v>
      </c>
      <c r="L143" s="41">
        <f t="shared" ca="1" si="110"/>
        <v>2.5159E-4</v>
      </c>
      <c r="M143" s="41">
        <f t="shared" ca="1" si="111"/>
        <v>0</v>
      </c>
      <c r="N143" s="41">
        <f t="shared" ca="1" si="112"/>
        <v>0.82150750000000006</v>
      </c>
      <c r="O143" s="41">
        <f t="shared" ca="1" si="113"/>
        <v>1.0769499999999999E-4</v>
      </c>
      <c r="P143" s="41">
        <f t="shared" ca="1" si="114"/>
        <v>1.12297</v>
      </c>
      <c r="Q143" s="41">
        <f t="shared" ca="1" si="115"/>
        <v>1.953425E-4</v>
      </c>
      <c r="R143" s="41">
        <v>0</v>
      </c>
      <c r="S143" s="41">
        <f t="shared" ca="1" si="116"/>
        <v>0.89027249999999991</v>
      </c>
      <c r="T143" s="41">
        <f t="shared" ca="1" si="117"/>
        <v>1.5446000000000001E-4</v>
      </c>
      <c r="U143" s="41">
        <f t="shared" ca="1" si="118"/>
        <v>0.89027249999999991</v>
      </c>
      <c r="V143" s="41">
        <f t="shared" ca="1" si="119"/>
        <v>1.5446000000000001E-4</v>
      </c>
      <c r="W143" s="41">
        <f t="shared" ca="1" si="120"/>
        <v>-2.2124999999999999E-2</v>
      </c>
      <c r="X143" s="41">
        <f t="shared" ca="1" si="121"/>
        <v>0.93698499999999996</v>
      </c>
      <c r="Y143" s="41">
        <f t="shared" ca="1" si="122"/>
        <v>1.6858250000000003E-4</v>
      </c>
      <c r="Z143" s="41">
        <f t="shared" ca="1" si="123"/>
        <v>0.74322999999999995</v>
      </c>
      <c r="AA143" s="41">
        <f t="shared" ca="1" si="124"/>
        <v>1.6858250000000003E-4</v>
      </c>
      <c r="AB143" s="41">
        <f t="shared" ca="1" si="125"/>
        <v>0</v>
      </c>
      <c r="AC143" s="41">
        <f t="shared" ca="1" si="126"/>
        <v>0.69885416666666667</v>
      </c>
      <c r="AD143" s="41">
        <f t="shared" ca="1" si="127"/>
        <v>1.4401833333333334E-4</v>
      </c>
      <c r="AE143" s="41">
        <f t="shared" ca="1" si="128"/>
        <v>0.70207166666666665</v>
      </c>
      <c r="AF143" s="41">
        <f t="shared" ca="1" si="129"/>
        <v>1.4679E-4</v>
      </c>
      <c r="AG143" s="41">
        <f t="shared" ca="1" si="130"/>
        <v>0</v>
      </c>
    </row>
    <row r="144" spans="1:33">
      <c r="A144" s="4" t="str">
        <f t="shared" ref="A144:B144" si="171">A143</f>
        <v>SD</v>
      </c>
      <c r="B144" s="4" t="str">
        <f t="shared" si="171"/>
        <v>DMO</v>
      </c>
      <c r="C144" s="4">
        <f t="shared" si="148"/>
        <v>9</v>
      </c>
      <c r="D144" s="41">
        <f t="shared" ca="1" si="102"/>
        <v>0</v>
      </c>
      <c r="E144" s="41">
        <f t="shared" ca="1" si="103"/>
        <v>0</v>
      </c>
      <c r="F144" s="41">
        <f t="shared" ca="1" si="104"/>
        <v>0</v>
      </c>
      <c r="G144" s="41">
        <f t="shared" ca="1" si="105"/>
        <v>0</v>
      </c>
      <c r="H144" s="41">
        <f t="shared" ca="1" si="106"/>
        <v>0</v>
      </c>
      <c r="I144" s="41">
        <f t="shared" ca="1" si="107"/>
        <v>0</v>
      </c>
      <c r="J144" s="41">
        <f t="shared" ca="1" si="108"/>
        <v>0</v>
      </c>
      <c r="K144" s="41">
        <f t="shared" ca="1" si="109"/>
        <v>0</v>
      </c>
      <c r="L144" s="41">
        <f t="shared" ca="1" si="110"/>
        <v>0</v>
      </c>
      <c r="M144" s="41">
        <f t="shared" ca="1" si="111"/>
        <v>0</v>
      </c>
      <c r="N144" s="41">
        <f t="shared" ca="1" si="112"/>
        <v>0</v>
      </c>
      <c r="O144" s="41">
        <f t="shared" ca="1" si="113"/>
        <v>0</v>
      </c>
      <c r="P144" s="41">
        <f t="shared" ca="1" si="114"/>
        <v>0</v>
      </c>
      <c r="Q144" s="41">
        <f t="shared" ca="1" si="115"/>
        <v>0</v>
      </c>
      <c r="R144" s="41">
        <v>0</v>
      </c>
      <c r="S144" s="41">
        <f t="shared" ca="1" si="116"/>
        <v>0</v>
      </c>
      <c r="T144" s="41">
        <f t="shared" ca="1" si="117"/>
        <v>0</v>
      </c>
      <c r="U144" s="41">
        <f t="shared" ca="1" si="118"/>
        <v>0</v>
      </c>
      <c r="V144" s="41">
        <f t="shared" ca="1" si="119"/>
        <v>0</v>
      </c>
      <c r="W144" s="41">
        <f t="shared" ca="1" si="120"/>
        <v>0</v>
      </c>
      <c r="X144" s="41">
        <f t="shared" ca="1" si="121"/>
        <v>0</v>
      </c>
      <c r="Y144" s="41">
        <f t="shared" ca="1" si="122"/>
        <v>0</v>
      </c>
      <c r="Z144" s="41">
        <f t="shared" ca="1" si="123"/>
        <v>0</v>
      </c>
      <c r="AA144" s="41">
        <f t="shared" ca="1" si="124"/>
        <v>0</v>
      </c>
      <c r="AB144" s="41">
        <f t="shared" ca="1" si="125"/>
        <v>0</v>
      </c>
      <c r="AC144" s="41">
        <f t="shared" ca="1" si="126"/>
        <v>0.71474916666666666</v>
      </c>
      <c r="AD144" s="41">
        <f t="shared" ca="1" si="127"/>
        <v>1.4287499999999999E-4</v>
      </c>
      <c r="AE144" s="41">
        <f t="shared" ca="1" si="128"/>
        <v>0.71980916666666661</v>
      </c>
      <c r="AF144" s="41">
        <f t="shared" ca="1" si="129"/>
        <v>1.414725E-4</v>
      </c>
      <c r="AG144" s="41">
        <f t="shared" ca="1" si="130"/>
        <v>0</v>
      </c>
    </row>
    <row r="145" spans="1:33">
      <c r="A145" s="4" t="str">
        <f t="shared" ref="A145:B145" si="172">A144</f>
        <v>SD</v>
      </c>
      <c r="B145" s="4" t="str">
        <f t="shared" si="172"/>
        <v>DMO</v>
      </c>
      <c r="C145" s="4">
        <f t="shared" si="148"/>
        <v>10</v>
      </c>
      <c r="D145" s="41">
        <f t="shared" ca="1" si="102"/>
        <v>0.84774500000000008</v>
      </c>
      <c r="E145" s="41">
        <f t="shared" ca="1" si="103"/>
        <v>1.152125E-4</v>
      </c>
      <c r="F145" s="41">
        <f t="shared" ca="1" si="104"/>
        <v>1.1352875</v>
      </c>
      <c r="G145" s="41">
        <f t="shared" ca="1" si="105"/>
        <v>2.1625749999999998E-4</v>
      </c>
      <c r="H145" s="41">
        <f t="shared" ca="1" si="106"/>
        <v>-2.2336175E-2</v>
      </c>
      <c r="I145" s="41">
        <f t="shared" ca="1" si="107"/>
        <v>0.84757499999999997</v>
      </c>
      <c r="J145" s="41">
        <f t="shared" ca="1" si="108"/>
        <v>1.1543750000000001E-4</v>
      </c>
      <c r="K145" s="41">
        <f t="shared" ca="1" si="109"/>
        <v>0.96343000000000001</v>
      </c>
      <c r="L145" s="41">
        <f t="shared" ca="1" si="110"/>
        <v>2.6759750000000001E-4</v>
      </c>
      <c r="M145" s="41">
        <f t="shared" ca="1" si="111"/>
        <v>0</v>
      </c>
      <c r="N145" s="41">
        <f t="shared" ca="1" si="112"/>
        <v>0.84774500000000008</v>
      </c>
      <c r="O145" s="41">
        <f t="shared" ca="1" si="113"/>
        <v>1.152125E-4</v>
      </c>
      <c r="P145" s="41">
        <f t="shared" ca="1" si="114"/>
        <v>1.1352875</v>
      </c>
      <c r="Q145" s="41">
        <f t="shared" ca="1" si="115"/>
        <v>2.1625749999999998E-4</v>
      </c>
      <c r="R145" s="41">
        <v>0</v>
      </c>
      <c r="S145" s="41">
        <f t="shared" ca="1" si="116"/>
        <v>0.91642499999999993</v>
      </c>
      <c r="T145" s="41">
        <f t="shared" ca="1" si="117"/>
        <v>1.7326250000000002E-4</v>
      </c>
      <c r="U145" s="41">
        <f t="shared" ca="1" si="118"/>
        <v>0.91642499999999993</v>
      </c>
      <c r="V145" s="41">
        <f t="shared" ca="1" si="119"/>
        <v>1.7326250000000002E-4</v>
      </c>
      <c r="W145" s="41">
        <f t="shared" ca="1" si="120"/>
        <v>-2.0717775000000001E-2</v>
      </c>
      <c r="X145" s="41">
        <f t="shared" ca="1" si="121"/>
        <v>0.97530249999999996</v>
      </c>
      <c r="Y145" s="41">
        <f t="shared" ca="1" si="122"/>
        <v>1.7898750000000001E-4</v>
      </c>
      <c r="Z145" s="41">
        <f t="shared" ca="1" si="123"/>
        <v>0.76828000000000007</v>
      </c>
      <c r="AA145" s="41">
        <f t="shared" ca="1" si="124"/>
        <v>1.7898500000000002E-4</v>
      </c>
      <c r="AB145" s="41">
        <f t="shared" ca="1" si="125"/>
        <v>0</v>
      </c>
      <c r="AC145" s="41">
        <f t="shared" ca="1" si="126"/>
        <v>0.71883833333333336</v>
      </c>
      <c r="AD145" s="41">
        <f t="shared" ca="1" si="127"/>
        <v>1.5311250000000002E-4</v>
      </c>
      <c r="AE145" s="41">
        <f t="shared" ca="1" si="128"/>
        <v>0.72522166666666665</v>
      </c>
      <c r="AF145" s="41">
        <f t="shared" ca="1" si="129"/>
        <v>1.5502333333333333E-4</v>
      </c>
      <c r="AG145" s="41">
        <f t="shared" ca="1" si="130"/>
        <v>0</v>
      </c>
    </row>
    <row r="146" spans="1:33">
      <c r="A146" s="4" t="str">
        <f t="shared" ref="A146:B146" si="173">A145</f>
        <v>SD</v>
      </c>
      <c r="B146" s="4" t="str">
        <f t="shared" si="173"/>
        <v>DMO</v>
      </c>
      <c r="C146" s="4">
        <f t="shared" si="148"/>
        <v>11</v>
      </c>
      <c r="D146" s="41">
        <f t="shared" ca="1" si="102"/>
        <v>0</v>
      </c>
      <c r="E146" s="41">
        <f t="shared" ca="1" si="103"/>
        <v>0</v>
      </c>
      <c r="F146" s="41">
        <f t="shared" ca="1" si="104"/>
        <v>0</v>
      </c>
      <c r="G146" s="41">
        <f t="shared" ca="1" si="105"/>
        <v>0</v>
      </c>
      <c r="H146" s="41">
        <f t="shared" ca="1" si="106"/>
        <v>0</v>
      </c>
      <c r="I146" s="41">
        <f t="shared" ca="1" si="107"/>
        <v>0</v>
      </c>
      <c r="J146" s="41">
        <f t="shared" ca="1" si="108"/>
        <v>0</v>
      </c>
      <c r="K146" s="41">
        <f t="shared" ca="1" si="109"/>
        <v>0</v>
      </c>
      <c r="L146" s="41">
        <f t="shared" ca="1" si="110"/>
        <v>0</v>
      </c>
      <c r="M146" s="41">
        <f t="shared" ca="1" si="111"/>
        <v>0</v>
      </c>
      <c r="N146" s="41">
        <f t="shared" ca="1" si="112"/>
        <v>0</v>
      </c>
      <c r="O146" s="41">
        <f t="shared" ca="1" si="113"/>
        <v>0</v>
      </c>
      <c r="P146" s="41">
        <f t="shared" ca="1" si="114"/>
        <v>0</v>
      </c>
      <c r="Q146" s="41">
        <f t="shared" ca="1" si="115"/>
        <v>0</v>
      </c>
      <c r="R146" s="41">
        <v>0</v>
      </c>
      <c r="S146" s="41">
        <f t="shared" ca="1" si="116"/>
        <v>0</v>
      </c>
      <c r="T146" s="41">
        <f t="shared" ca="1" si="117"/>
        <v>0</v>
      </c>
      <c r="U146" s="41">
        <f t="shared" ca="1" si="118"/>
        <v>0</v>
      </c>
      <c r="V146" s="41">
        <f t="shared" ca="1" si="119"/>
        <v>0</v>
      </c>
      <c r="W146" s="41">
        <f t="shared" ca="1" si="120"/>
        <v>0</v>
      </c>
      <c r="X146" s="41">
        <f t="shared" ca="1" si="121"/>
        <v>0</v>
      </c>
      <c r="Y146" s="41">
        <f t="shared" ca="1" si="122"/>
        <v>0</v>
      </c>
      <c r="Z146" s="41">
        <f t="shared" ca="1" si="123"/>
        <v>0</v>
      </c>
      <c r="AA146" s="41">
        <f t="shared" ca="1" si="124"/>
        <v>0</v>
      </c>
      <c r="AB146" s="41">
        <f t="shared" ca="1" si="125"/>
        <v>0</v>
      </c>
      <c r="AC146" s="41">
        <f t="shared" ca="1" si="126"/>
        <v>0.64151166666666659</v>
      </c>
      <c r="AD146" s="41">
        <f t="shared" ca="1" si="127"/>
        <v>1.4771916666666667E-4</v>
      </c>
      <c r="AE146" s="41">
        <f t="shared" ca="1" si="128"/>
        <v>0.64453916666666666</v>
      </c>
      <c r="AF146" s="41">
        <f t="shared" ca="1" si="129"/>
        <v>1.4970333333333332E-4</v>
      </c>
      <c r="AG146" s="41">
        <f t="shared" ca="1" si="130"/>
        <v>0</v>
      </c>
    </row>
    <row r="147" spans="1:33">
      <c r="A147" s="4" t="str">
        <f t="shared" ref="A147:B147" si="174">A146</f>
        <v>SD</v>
      </c>
      <c r="B147" s="4" t="str">
        <f t="shared" si="174"/>
        <v>DMO</v>
      </c>
      <c r="C147" s="4">
        <f t="shared" si="148"/>
        <v>12</v>
      </c>
      <c r="D147" s="41">
        <f t="shared" ca="1" si="102"/>
        <v>0</v>
      </c>
      <c r="E147" s="41">
        <f t="shared" ca="1" si="103"/>
        <v>0</v>
      </c>
      <c r="F147" s="41">
        <f t="shared" ca="1" si="104"/>
        <v>0</v>
      </c>
      <c r="G147" s="41">
        <f t="shared" ca="1" si="105"/>
        <v>0</v>
      </c>
      <c r="H147" s="41">
        <f t="shared" ca="1" si="106"/>
        <v>0</v>
      </c>
      <c r="I147" s="41">
        <f t="shared" ca="1" si="107"/>
        <v>0</v>
      </c>
      <c r="J147" s="41">
        <f t="shared" ca="1" si="108"/>
        <v>0</v>
      </c>
      <c r="K147" s="41">
        <f t="shared" ca="1" si="109"/>
        <v>0</v>
      </c>
      <c r="L147" s="41">
        <f t="shared" ca="1" si="110"/>
        <v>0</v>
      </c>
      <c r="M147" s="41">
        <f t="shared" ca="1" si="111"/>
        <v>0</v>
      </c>
      <c r="N147" s="41">
        <f t="shared" ca="1" si="112"/>
        <v>0</v>
      </c>
      <c r="O147" s="41">
        <f t="shared" ca="1" si="113"/>
        <v>0</v>
      </c>
      <c r="P147" s="41">
        <f t="shared" ca="1" si="114"/>
        <v>0</v>
      </c>
      <c r="Q147" s="41">
        <f t="shared" ca="1" si="115"/>
        <v>0</v>
      </c>
      <c r="R147" s="41">
        <v>0</v>
      </c>
      <c r="S147" s="41">
        <f t="shared" ca="1" si="116"/>
        <v>0</v>
      </c>
      <c r="T147" s="41">
        <f t="shared" ca="1" si="117"/>
        <v>0</v>
      </c>
      <c r="U147" s="41">
        <f t="shared" ca="1" si="118"/>
        <v>0</v>
      </c>
      <c r="V147" s="41">
        <f t="shared" ca="1" si="119"/>
        <v>0</v>
      </c>
      <c r="W147" s="41">
        <f t="shared" ca="1" si="120"/>
        <v>0</v>
      </c>
      <c r="X147" s="41">
        <f t="shared" ca="1" si="121"/>
        <v>0</v>
      </c>
      <c r="Y147" s="41">
        <f t="shared" ca="1" si="122"/>
        <v>0</v>
      </c>
      <c r="Z147" s="41">
        <f t="shared" ca="1" si="123"/>
        <v>0</v>
      </c>
      <c r="AA147" s="41">
        <f t="shared" ca="1" si="124"/>
        <v>0</v>
      </c>
      <c r="AB147" s="41">
        <f t="shared" ca="1" si="125"/>
        <v>0</v>
      </c>
      <c r="AC147" s="41">
        <f t="shared" ca="1" si="126"/>
        <v>0.61371249999999999</v>
      </c>
      <c r="AD147" s="41">
        <f t="shared" ca="1" si="127"/>
        <v>1.4890083333333334E-4</v>
      </c>
      <c r="AE147" s="41">
        <f t="shared" ca="1" si="128"/>
        <v>0.61612916666666673</v>
      </c>
      <c r="AF147" s="41">
        <f t="shared" ca="1" si="129"/>
        <v>1.5122833333333334E-4</v>
      </c>
      <c r="AG147" s="41">
        <f t="shared" ca="1" si="130"/>
        <v>0</v>
      </c>
    </row>
    <row r="148" spans="1:33">
      <c r="A148" s="4" t="str">
        <f t="shared" ref="A148:B148" si="175">A147</f>
        <v>SD</v>
      </c>
      <c r="B148" s="4" t="str">
        <f t="shared" si="175"/>
        <v>DMO</v>
      </c>
      <c r="C148" s="4">
        <f t="shared" si="148"/>
        <v>13</v>
      </c>
      <c r="D148" s="41">
        <f t="shared" ca="1" si="102"/>
        <v>0</v>
      </c>
      <c r="E148" s="41">
        <f t="shared" ca="1" si="103"/>
        <v>0</v>
      </c>
      <c r="F148" s="41">
        <f t="shared" ca="1" si="104"/>
        <v>0</v>
      </c>
      <c r="G148" s="41">
        <f t="shared" ca="1" si="105"/>
        <v>0</v>
      </c>
      <c r="H148" s="41">
        <f t="shared" ca="1" si="106"/>
        <v>0</v>
      </c>
      <c r="I148" s="41">
        <f t="shared" ca="1" si="107"/>
        <v>0</v>
      </c>
      <c r="J148" s="41">
        <f t="shared" ca="1" si="108"/>
        <v>0</v>
      </c>
      <c r="K148" s="41">
        <f t="shared" ca="1" si="109"/>
        <v>0</v>
      </c>
      <c r="L148" s="41">
        <f t="shared" ca="1" si="110"/>
        <v>0</v>
      </c>
      <c r="M148" s="41">
        <f t="shared" ca="1" si="111"/>
        <v>0</v>
      </c>
      <c r="N148" s="41">
        <f t="shared" ca="1" si="112"/>
        <v>0</v>
      </c>
      <c r="O148" s="41">
        <f t="shared" ca="1" si="113"/>
        <v>0</v>
      </c>
      <c r="P148" s="41">
        <f t="shared" ca="1" si="114"/>
        <v>0</v>
      </c>
      <c r="Q148" s="41">
        <f t="shared" ca="1" si="115"/>
        <v>0</v>
      </c>
      <c r="R148" s="41">
        <v>0</v>
      </c>
      <c r="S148" s="41">
        <f t="shared" ca="1" si="116"/>
        <v>0</v>
      </c>
      <c r="T148" s="41">
        <f t="shared" ca="1" si="117"/>
        <v>0</v>
      </c>
      <c r="U148" s="41">
        <f t="shared" ca="1" si="118"/>
        <v>0</v>
      </c>
      <c r="V148" s="41">
        <f t="shared" ca="1" si="119"/>
        <v>0</v>
      </c>
      <c r="W148" s="41">
        <f t="shared" ca="1" si="120"/>
        <v>0</v>
      </c>
      <c r="X148" s="41">
        <f t="shared" ca="1" si="121"/>
        <v>0</v>
      </c>
      <c r="Y148" s="41">
        <f t="shared" ca="1" si="122"/>
        <v>0</v>
      </c>
      <c r="Z148" s="41">
        <f t="shared" ca="1" si="123"/>
        <v>0</v>
      </c>
      <c r="AA148" s="41">
        <f t="shared" ca="1" si="124"/>
        <v>0</v>
      </c>
      <c r="AB148" s="41">
        <f t="shared" ca="1" si="125"/>
        <v>0</v>
      </c>
      <c r="AC148" s="41">
        <f t="shared" ca="1" si="126"/>
        <v>0.71214250000000001</v>
      </c>
      <c r="AD148" s="41">
        <f t="shared" ca="1" si="127"/>
        <v>1.5925416666666666E-4</v>
      </c>
      <c r="AE148" s="41">
        <f t="shared" ca="1" si="128"/>
        <v>0.7156325</v>
      </c>
      <c r="AF148" s="41">
        <f t="shared" ca="1" si="129"/>
        <v>1.6139916666666666E-4</v>
      </c>
      <c r="AG148" s="41">
        <f t="shared" ca="1" si="130"/>
        <v>0</v>
      </c>
    </row>
    <row r="149" spans="1:33">
      <c r="A149" s="4" t="str">
        <f t="shared" ref="A149:B149" si="176">A148</f>
        <v>SD</v>
      </c>
      <c r="B149" s="4" t="str">
        <f t="shared" si="176"/>
        <v>DMO</v>
      </c>
      <c r="C149" s="4">
        <f t="shared" si="148"/>
        <v>14</v>
      </c>
      <c r="D149" s="41">
        <f t="shared" ca="1" si="102"/>
        <v>0.79443749999999991</v>
      </c>
      <c r="E149" s="41">
        <f t="shared" ca="1" si="103"/>
        <v>1.1098250000000001E-4</v>
      </c>
      <c r="F149" s="41">
        <f t="shared" ca="1" si="104"/>
        <v>1.0903274999999999</v>
      </c>
      <c r="G149" s="41">
        <f t="shared" ca="1" si="105"/>
        <v>1.9864000000000001E-4</v>
      </c>
      <c r="H149" s="41">
        <f t="shared" ca="1" si="106"/>
        <v>-1.8574999999999998E-2</v>
      </c>
      <c r="I149" s="41">
        <f t="shared" ca="1" si="107"/>
        <v>0.79493250000000004</v>
      </c>
      <c r="J149" s="41">
        <f t="shared" ca="1" si="108"/>
        <v>1.11585E-4</v>
      </c>
      <c r="K149" s="41">
        <f t="shared" ca="1" si="109"/>
        <v>0.91903499999999994</v>
      </c>
      <c r="L149" s="41">
        <f t="shared" ca="1" si="110"/>
        <v>2.3016499999999998E-4</v>
      </c>
      <c r="M149" s="41">
        <f t="shared" ca="1" si="111"/>
        <v>0</v>
      </c>
      <c r="N149" s="41">
        <f t="shared" ca="1" si="112"/>
        <v>0.79443749999999991</v>
      </c>
      <c r="O149" s="41">
        <f t="shared" ca="1" si="113"/>
        <v>1.1098250000000001E-4</v>
      </c>
      <c r="P149" s="41">
        <f t="shared" ca="1" si="114"/>
        <v>1.0903274999999999</v>
      </c>
      <c r="Q149" s="41">
        <f t="shared" ca="1" si="115"/>
        <v>1.9864000000000001E-4</v>
      </c>
      <c r="R149" s="41">
        <v>0</v>
      </c>
      <c r="S149" s="41">
        <f t="shared" ca="1" si="116"/>
        <v>0.89976249999999991</v>
      </c>
      <c r="T149" s="41">
        <f t="shared" ca="1" si="117"/>
        <v>1.7574499999999999E-4</v>
      </c>
      <c r="U149" s="41">
        <f t="shared" ca="1" si="118"/>
        <v>0.89976249999999991</v>
      </c>
      <c r="V149" s="41">
        <f t="shared" ca="1" si="119"/>
        <v>1.7574499999999999E-4</v>
      </c>
      <c r="W149" s="41">
        <f t="shared" ca="1" si="120"/>
        <v>-2.3160699999999999E-2</v>
      </c>
      <c r="X149" s="41">
        <f t="shared" ca="1" si="121"/>
        <v>0.94193250000000006</v>
      </c>
      <c r="Y149" s="41">
        <f t="shared" ca="1" si="122"/>
        <v>1.8772500000000002E-4</v>
      </c>
      <c r="Z149" s="41">
        <f t="shared" ca="1" si="123"/>
        <v>0.76456000000000002</v>
      </c>
      <c r="AA149" s="41">
        <f t="shared" ca="1" si="124"/>
        <v>1.8772500000000002E-4</v>
      </c>
      <c r="AB149" s="41">
        <f t="shared" ca="1" si="125"/>
        <v>0</v>
      </c>
      <c r="AC149" s="41">
        <f t="shared" ca="1" si="126"/>
        <v>0.66622333333333328</v>
      </c>
      <c r="AD149" s="41">
        <f t="shared" ca="1" si="127"/>
        <v>1.5743500000000001E-4</v>
      </c>
      <c r="AE149" s="41">
        <f t="shared" ca="1" si="128"/>
        <v>0.67109916666666658</v>
      </c>
      <c r="AF149" s="41">
        <f t="shared" ca="1" si="129"/>
        <v>1.5939666666666666E-4</v>
      </c>
      <c r="AG149" s="41">
        <f t="shared" ca="1" si="130"/>
        <v>0</v>
      </c>
    </row>
    <row r="150" spans="1:33">
      <c r="A150" s="4" t="str">
        <f t="shared" ref="A150:B150" si="177">A149</f>
        <v>SD</v>
      </c>
      <c r="B150" s="4" t="str">
        <f t="shared" si="177"/>
        <v>DMO</v>
      </c>
      <c r="C150" s="4">
        <f t="shared" si="148"/>
        <v>15</v>
      </c>
      <c r="D150" s="41">
        <f t="shared" ca="1" si="102"/>
        <v>0</v>
      </c>
      <c r="E150" s="41">
        <f t="shared" ca="1" si="103"/>
        <v>0</v>
      </c>
      <c r="F150" s="41">
        <f t="shared" ca="1" si="104"/>
        <v>0</v>
      </c>
      <c r="G150" s="41">
        <f t="shared" ca="1" si="105"/>
        <v>0</v>
      </c>
      <c r="H150" s="41">
        <f t="shared" ca="1" si="106"/>
        <v>0</v>
      </c>
      <c r="I150" s="41">
        <f t="shared" ca="1" si="107"/>
        <v>0</v>
      </c>
      <c r="J150" s="41">
        <f t="shared" ca="1" si="108"/>
        <v>0</v>
      </c>
      <c r="K150" s="41">
        <f t="shared" ca="1" si="109"/>
        <v>0</v>
      </c>
      <c r="L150" s="41">
        <f t="shared" ca="1" si="110"/>
        <v>0</v>
      </c>
      <c r="M150" s="41">
        <f t="shared" ca="1" si="111"/>
        <v>0</v>
      </c>
      <c r="N150" s="41">
        <f t="shared" ca="1" si="112"/>
        <v>0</v>
      </c>
      <c r="O150" s="41">
        <f t="shared" ca="1" si="113"/>
        <v>0</v>
      </c>
      <c r="P150" s="41">
        <f t="shared" ca="1" si="114"/>
        <v>0</v>
      </c>
      <c r="Q150" s="41">
        <f t="shared" ca="1" si="115"/>
        <v>0</v>
      </c>
      <c r="R150" s="41">
        <v>0</v>
      </c>
      <c r="S150" s="41">
        <f t="shared" ca="1" si="116"/>
        <v>0</v>
      </c>
      <c r="T150" s="41">
        <f t="shared" ca="1" si="117"/>
        <v>0</v>
      </c>
      <c r="U150" s="41">
        <f t="shared" ca="1" si="118"/>
        <v>0</v>
      </c>
      <c r="V150" s="41">
        <f t="shared" ca="1" si="119"/>
        <v>0</v>
      </c>
      <c r="W150" s="41">
        <f t="shared" ca="1" si="120"/>
        <v>0</v>
      </c>
      <c r="X150" s="41">
        <f t="shared" ca="1" si="121"/>
        <v>0</v>
      </c>
      <c r="Y150" s="41">
        <f t="shared" ca="1" si="122"/>
        <v>0</v>
      </c>
      <c r="Z150" s="41">
        <f t="shared" ca="1" si="123"/>
        <v>0</v>
      </c>
      <c r="AA150" s="41">
        <f t="shared" ca="1" si="124"/>
        <v>0</v>
      </c>
      <c r="AB150" s="41">
        <f t="shared" ca="1" si="125"/>
        <v>0</v>
      </c>
      <c r="AC150" s="41">
        <f t="shared" ca="1" si="126"/>
        <v>0.91107499999999997</v>
      </c>
      <c r="AD150" s="41">
        <f t="shared" ca="1" si="127"/>
        <v>1.7274416666666667E-4</v>
      </c>
      <c r="AE150" s="41">
        <f t="shared" ca="1" si="128"/>
        <v>0.91853333333333331</v>
      </c>
      <c r="AF150" s="41">
        <f t="shared" ca="1" si="129"/>
        <v>1.7534499999999998E-4</v>
      </c>
      <c r="AG150" s="41">
        <f t="shared" ca="1" si="130"/>
        <v>0</v>
      </c>
    </row>
    <row r="151" spans="1:33">
      <c r="A151" s="4" t="str">
        <f t="shared" ref="A151:B151" si="178">A150</f>
        <v>SD</v>
      </c>
      <c r="B151" s="4" t="str">
        <f t="shared" si="178"/>
        <v>DMO</v>
      </c>
      <c r="C151" s="4">
        <f t="shared" si="148"/>
        <v>16</v>
      </c>
      <c r="D151" s="41">
        <f t="shared" ca="1" si="102"/>
        <v>0</v>
      </c>
      <c r="E151" s="41">
        <f t="shared" ca="1" si="103"/>
        <v>0</v>
      </c>
      <c r="F151" s="41">
        <f t="shared" ca="1" si="104"/>
        <v>0</v>
      </c>
      <c r="G151" s="41">
        <f t="shared" ca="1" si="105"/>
        <v>0</v>
      </c>
      <c r="H151" s="41">
        <f t="shared" ca="1" si="106"/>
        <v>0</v>
      </c>
      <c r="I151" s="41">
        <f t="shared" ca="1" si="107"/>
        <v>0</v>
      </c>
      <c r="J151" s="41">
        <f t="shared" ca="1" si="108"/>
        <v>0</v>
      </c>
      <c r="K151" s="41">
        <f t="shared" ca="1" si="109"/>
        <v>0</v>
      </c>
      <c r="L151" s="41">
        <f t="shared" ca="1" si="110"/>
        <v>0</v>
      </c>
      <c r="M151" s="41">
        <f t="shared" ca="1" si="111"/>
        <v>0</v>
      </c>
      <c r="N151" s="41">
        <f t="shared" ca="1" si="112"/>
        <v>0</v>
      </c>
      <c r="O151" s="41">
        <f t="shared" ca="1" si="113"/>
        <v>0</v>
      </c>
      <c r="P151" s="41">
        <f t="shared" ca="1" si="114"/>
        <v>0</v>
      </c>
      <c r="Q151" s="41">
        <f t="shared" ca="1" si="115"/>
        <v>0</v>
      </c>
      <c r="R151" s="41">
        <v>0</v>
      </c>
      <c r="S151" s="41">
        <f t="shared" ca="1" si="116"/>
        <v>0</v>
      </c>
      <c r="T151" s="41">
        <f t="shared" ca="1" si="117"/>
        <v>0</v>
      </c>
      <c r="U151" s="41">
        <f t="shared" ca="1" si="118"/>
        <v>0</v>
      </c>
      <c r="V151" s="41">
        <f t="shared" ca="1" si="119"/>
        <v>0</v>
      </c>
      <c r="W151" s="41">
        <f t="shared" ca="1" si="120"/>
        <v>0</v>
      </c>
      <c r="X151" s="41">
        <f t="shared" ca="1" si="121"/>
        <v>0</v>
      </c>
      <c r="Y151" s="41">
        <f t="shared" ca="1" si="122"/>
        <v>0</v>
      </c>
      <c r="Z151" s="41">
        <f t="shared" ca="1" si="123"/>
        <v>0</v>
      </c>
      <c r="AA151" s="41">
        <f t="shared" ca="1" si="124"/>
        <v>0</v>
      </c>
      <c r="AB151" s="41">
        <f t="shared" ca="1" si="125"/>
        <v>0</v>
      </c>
      <c r="AC151" s="41">
        <f t="shared" ca="1" si="126"/>
        <v>0.42491249999999997</v>
      </c>
      <c r="AD151" s="41">
        <f t="shared" ca="1" si="127"/>
        <v>1.3544000000000002E-4</v>
      </c>
      <c r="AE151" s="41">
        <f t="shared" ca="1" si="128"/>
        <v>0.42497916666666669</v>
      </c>
      <c r="AF151" s="41">
        <f t="shared" ca="1" si="129"/>
        <v>1.3793083333333333E-4</v>
      </c>
      <c r="AG151" s="41">
        <f t="shared" ca="1" si="130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3:AG151"/>
  <sheetViews>
    <sheetView workbookViewId="0"/>
  </sheetViews>
  <sheetFormatPr defaultRowHeight="11.25"/>
  <cols>
    <col min="1" max="3" width="9.140625" style="4"/>
    <col min="4" max="33" width="11.140625" style="4" customWidth="1"/>
    <col min="34" max="16384" width="9.140625" style="4"/>
  </cols>
  <sheetData>
    <row r="3" spans="1:33">
      <c r="D3" s="4" t="s">
        <v>906</v>
      </c>
    </row>
    <row r="4" spans="1:33">
      <c r="D4" s="4" t="s">
        <v>894</v>
      </c>
      <c r="E4" s="4" t="str">
        <f>D4</f>
        <v>GFDX</v>
      </c>
      <c r="F4" s="4" t="str">
        <f t="shared" ref="F4:H6" si="0">E4</f>
        <v>GFDX</v>
      </c>
      <c r="G4" s="4" t="str">
        <f t="shared" si="0"/>
        <v>GFDX</v>
      </c>
      <c r="H4" s="4" t="str">
        <f t="shared" si="0"/>
        <v>GFDX</v>
      </c>
      <c r="I4" s="4" t="s">
        <v>878</v>
      </c>
      <c r="J4" s="4" t="str">
        <f>I4</f>
        <v>HP</v>
      </c>
      <c r="K4" s="4" t="str">
        <f t="shared" ref="K4:M6" si="1">J4</f>
        <v>HP</v>
      </c>
      <c r="L4" s="4" t="str">
        <f t="shared" si="1"/>
        <v>HP</v>
      </c>
      <c r="M4" s="4" t="str">
        <f t="shared" si="1"/>
        <v>HP</v>
      </c>
      <c r="N4" s="4" t="s">
        <v>894</v>
      </c>
      <c r="O4" s="4" t="str">
        <f>N4</f>
        <v>GFDX</v>
      </c>
      <c r="P4" s="4" t="str">
        <f t="shared" ref="P4:R6" si="2">O4</f>
        <v>GFDX</v>
      </c>
      <c r="Q4" s="4" t="str">
        <f t="shared" si="2"/>
        <v>GFDX</v>
      </c>
      <c r="R4" s="4" t="str">
        <f t="shared" si="2"/>
        <v>GFDX</v>
      </c>
      <c r="S4" s="4" t="s">
        <v>896</v>
      </c>
      <c r="T4" s="4" t="str">
        <f>S4</f>
        <v>GFNC</v>
      </c>
      <c r="U4" s="4" t="str">
        <f t="shared" ref="U4:W6" si="3">T4</f>
        <v>GFNC</v>
      </c>
      <c r="V4" s="4" t="str">
        <f t="shared" si="3"/>
        <v>GFNC</v>
      </c>
      <c r="W4" s="4" t="str">
        <f t="shared" si="3"/>
        <v>GFNC</v>
      </c>
      <c r="X4" s="4" t="s">
        <v>897</v>
      </c>
      <c r="Y4" s="4" t="str">
        <f>X4</f>
        <v>ERNC</v>
      </c>
      <c r="Z4" s="4" t="str">
        <f t="shared" ref="Z4:AB6" si="4">Y4</f>
        <v>ERNC</v>
      </c>
      <c r="AA4" s="4" t="str">
        <f t="shared" si="4"/>
        <v>ERNC</v>
      </c>
      <c r="AB4" s="4" t="str">
        <f t="shared" si="4"/>
        <v>ERNC</v>
      </c>
      <c r="AC4" s="4" t="s">
        <v>903</v>
      </c>
      <c r="AD4" s="4" t="str">
        <f>AC4</f>
        <v>UNC</v>
      </c>
      <c r="AE4" s="4" t="str">
        <f t="shared" ref="AE4:AG6" si="5">AD4</f>
        <v>UNC</v>
      </c>
      <c r="AF4" s="4" t="str">
        <f t="shared" si="5"/>
        <v>UNC</v>
      </c>
      <c r="AG4" s="4" t="str">
        <f t="shared" si="5"/>
        <v>UNC</v>
      </c>
    </row>
    <row r="5" spans="1:33">
      <c r="C5" s="33" t="s">
        <v>881</v>
      </c>
      <c r="D5" s="15" t="s">
        <v>877</v>
      </c>
      <c r="E5" s="15" t="str">
        <f>D5</f>
        <v>GF</v>
      </c>
      <c r="F5" s="15" t="str">
        <f t="shared" si="0"/>
        <v>GF</v>
      </c>
      <c r="G5" s="15" t="str">
        <f t="shared" si="0"/>
        <v>GF</v>
      </c>
      <c r="H5" s="15" t="str">
        <f t="shared" si="0"/>
        <v>GF</v>
      </c>
      <c r="I5" s="15" t="s">
        <v>878</v>
      </c>
      <c r="J5" s="15" t="str">
        <f>I5</f>
        <v>HP</v>
      </c>
      <c r="K5" s="15" t="str">
        <f t="shared" si="1"/>
        <v>HP</v>
      </c>
      <c r="L5" s="15" t="str">
        <f t="shared" si="1"/>
        <v>HP</v>
      </c>
      <c r="M5" s="15" t="str">
        <f t="shared" si="1"/>
        <v>HP</v>
      </c>
      <c r="N5" s="15" t="s">
        <v>879</v>
      </c>
      <c r="O5" s="15" t="str">
        <f>N5</f>
        <v>none</v>
      </c>
      <c r="P5" s="15" t="str">
        <f t="shared" si="2"/>
        <v>none</v>
      </c>
      <c r="Q5" s="15" t="str">
        <f t="shared" si="2"/>
        <v>none</v>
      </c>
      <c r="R5" s="15" t="str">
        <f t="shared" si="2"/>
        <v>none</v>
      </c>
      <c r="S5" s="15" t="s">
        <v>877</v>
      </c>
      <c r="T5" s="15" t="str">
        <f>S5</f>
        <v>GF</v>
      </c>
      <c r="U5" s="15" t="str">
        <f t="shared" si="3"/>
        <v>GF</v>
      </c>
      <c r="V5" s="15" t="str">
        <f t="shared" si="3"/>
        <v>GF</v>
      </c>
      <c r="W5" s="15" t="str">
        <f t="shared" si="3"/>
        <v>GF</v>
      </c>
      <c r="X5" s="15" t="s">
        <v>880</v>
      </c>
      <c r="Y5" s="15" t="str">
        <f>X5</f>
        <v>ER</v>
      </c>
      <c r="Z5" s="15" t="str">
        <f t="shared" si="4"/>
        <v>ER</v>
      </c>
      <c r="AA5" s="15" t="str">
        <f t="shared" si="4"/>
        <v>ER</v>
      </c>
      <c r="AB5" s="15" t="str">
        <f t="shared" si="4"/>
        <v>ER</v>
      </c>
      <c r="AC5" s="15" t="s">
        <v>879</v>
      </c>
      <c r="AD5" s="15" t="str">
        <f>AC5</f>
        <v>none</v>
      </c>
      <c r="AE5" s="15" t="str">
        <f t="shared" si="5"/>
        <v>none</v>
      </c>
      <c r="AF5" s="15" t="str">
        <f t="shared" si="5"/>
        <v>none</v>
      </c>
      <c r="AG5" s="15" t="str">
        <f t="shared" si="5"/>
        <v>none</v>
      </c>
    </row>
    <row r="6" spans="1:33">
      <c r="C6" s="33" t="s">
        <v>882</v>
      </c>
      <c r="D6" s="15" t="s">
        <v>876</v>
      </c>
      <c r="E6" s="15" t="str">
        <f>D6</f>
        <v>AC</v>
      </c>
      <c r="F6" s="15" t="str">
        <f t="shared" si="0"/>
        <v>AC</v>
      </c>
      <c r="G6" s="15" t="str">
        <f t="shared" si="0"/>
        <v>AC</v>
      </c>
      <c r="H6" s="15" t="str">
        <f t="shared" si="0"/>
        <v>AC</v>
      </c>
      <c r="I6" s="15" t="s">
        <v>876</v>
      </c>
      <c r="J6" s="15" t="str">
        <f>I6</f>
        <v>AC</v>
      </c>
      <c r="K6" s="15" t="str">
        <f t="shared" si="1"/>
        <v>AC</v>
      </c>
      <c r="L6" s="15" t="str">
        <f t="shared" si="1"/>
        <v>AC</v>
      </c>
      <c r="M6" s="15" t="str">
        <f t="shared" si="1"/>
        <v>AC</v>
      </c>
      <c r="N6" s="15" t="s">
        <v>876</v>
      </c>
      <c r="O6" s="15" t="str">
        <f>N6</f>
        <v>AC</v>
      </c>
      <c r="P6" s="15" t="str">
        <f t="shared" si="2"/>
        <v>AC</v>
      </c>
      <c r="Q6" s="15" t="str">
        <f t="shared" si="2"/>
        <v>AC</v>
      </c>
      <c r="R6" s="15" t="str">
        <f t="shared" si="2"/>
        <v>AC</v>
      </c>
      <c r="S6" s="15" t="s">
        <v>879</v>
      </c>
      <c r="T6" s="15" t="str">
        <f>S6</f>
        <v>none</v>
      </c>
      <c r="U6" s="15" t="str">
        <f t="shared" si="3"/>
        <v>none</v>
      </c>
      <c r="V6" s="15" t="str">
        <f t="shared" si="3"/>
        <v>none</v>
      </c>
      <c r="W6" s="15" t="str">
        <f t="shared" si="3"/>
        <v>none</v>
      </c>
      <c r="X6" s="15" t="s">
        <v>879</v>
      </c>
      <c r="Y6" s="15" t="str">
        <f>X6</f>
        <v>none</v>
      </c>
      <c r="Z6" s="15" t="str">
        <f t="shared" si="4"/>
        <v>none</v>
      </c>
      <c r="AA6" s="15" t="str">
        <f t="shared" si="4"/>
        <v>none</v>
      </c>
      <c r="AB6" s="15" t="str">
        <f t="shared" si="4"/>
        <v>none</v>
      </c>
      <c r="AC6" s="15" t="s">
        <v>879</v>
      </c>
      <c r="AD6" s="15" t="str">
        <f>AC6</f>
        <v>none</v>
      </c>
      <c r="AE6" s="15" t="str">
        <f t="shared" si="5"/>
        <v>none</v>
      </c>
      <c r="AF6" s="15" t="str">
        <f t="shared" si="5"/>
        <v>none</v>
      </c>
      <c r="AG6" s="15" t="str">
        <f t="shared" si="5"/>
        <v>none</v>
      </c>
    </row>
    <row r="7" spans="1:33" ht="22.5">
      <c r="A7" s="34" t="s">
        <v>883</v>
      </c>
      <c r="B7" s="34" t="s">
        <v>884</v>
      </c>
      <c r="C7" s="34" t="s">
        <v>885</v>
      </c>
      <c r="D7" s="35" t="s">
        <v>888</v>
      </c>
      <c r="E7" s="35" t="s">
        <v>889</v>
      </c>
      <c r="F7" s="35" t="s">
        <v>890</v>
      </c>
      <c r="G7" s="35" t="s">
        <v>891</v>
      </c>
      <c r="H7" s="35" t="s">
        <v>892</v>
      </c>
      <c r="I7" s="35" t="str">
        <f>D7</f>
        <v>Direct kWh</v>
      </c>
      <c r="J7" s="35" t="str">
        <f t="shared" ref="J7:AG7" si="6">E7</f>
        <v>Direct KW</v>
      </c>
      <c r="K7" s="35" t="str">
        <f t="shared" si="6"/>
        <v>Whole Bldg kWh</v>
      </c>
      <c r="L7" s="35" t="str">
        <f t="shared" si="6"/>
        <v>Whole Bldg KW</v>
      </c>
      <c r="M7" s="35" t="str">
        <f t="shared" si="6"/>
        <v>Whole Bldg Gas</v>
      </c>
      <c r="N7" s="35" t="str">
        <f t="shared" si="6"/>
        <v>Direct kWh</v>
      </c>
      <c r="O7" s="35" t="str">
        <f t="shared" si="6"/>
        <v>Direct KW</v>
      </c>
      <c r="P7" s="35" t="str">
        <f t="shared" si="6"/>
        <v>Whole Bldg kWh</v>
      </c>
      <c r="Q7" s="35" t="str">
        <f t="shared" si="6"/>
        <v>Whole Bldg KW</v>
      </c>
      <c r="R7" s="35" t="str">
        <f t="shared" si="6"/>
        <v>Whole Bldg Gas</v>
      </c>
      <c r="S7" s="35" t="str">
        <f t="shared" si="6"/>
        <v>Direct kWh</v>
      </c>
      <c r="T7" s="35" t="str">
        <f t="shared" si="6"/>
        <v>Direct KW</v>
      </c>
      <c r="U7" s="35" t="str">
        <f t="shared" si="6"/>
        <v>Whole Bldg kWh</v>
      </c>
      <c r="V7" s="35" t="str">
        <f t="shared" si="6"/>
        <v>Whole Bldg KW</v>
      </c>
      <c r="W7" s="35" t="str">
        <f t="shared" si="6"/>
        <v>Whole Bldg Gas</v>
      </c>
      <c r="X7" s="35" t="str">
        <f t="shared" si="6"/>
        <v>Direct kWh</v>
      </c>
      <c r="Y7" s="35" t="str">
        <f t="shared" si="6"/>
        <v>Direct KW</v>
      </c>
      <c r="Z7" s="35" t="str">
        <f t="shared" si="6"/>
        <v>Whole Bldg kWh</v>
      </c>
      <c r="AA7" s="35" t="str">
        <f t="shared" si="6"/>
        <v>Whole Bldg KW</v>
      </c>
      <c r="AB7" s="35" t="str">
        <f t="shared" si="6"/>
        <v>Whole Bldg Gas</v>
      </c>
      <c r="AC7" s="35" t="str">
        <f t="shared" si="6"/>
        <v>Direct kWh</v>
      </c>
      <c r="AD7" s="35" t="str">
        <f t="shared" si="6"/>
        <v>Direct KW</v>
      </c>
      <c r="AE7" s="35" t="str">
        <f t="shared" si="6"/>
        <v>Whole Bldg kWh</v>
      </c>
      <c r="AF7" s="35" t="str">
        <f t="shared" si="6"/>
        <v>Whole Bldg KW</v>
      </c>
      <c r="AG7" s="35" t="str">
        <f t="shared" si="6"/>
        <v>Whole Bldg Gas</v>
      </c>
    </row>
    <row r="8" spans="1:33">
      <c r="A8" s="4" t="s">
        <v>893</v>
      </c>
      <c r="B8" s="4" t="s">
        <v>875</v>
      </c>
      <c r="C8" s="40">
        <v>1</v>
      </c>
      <c r="D8" s="41">
        <f t="shared" ref="D8:D55" ca="1" si="7">IF(ISERROR(VLOOKUP($A8&amp;"-"&amp;$B8&amp;"-"&amp;IF($C8&gt;9,TEXT($C8,0),"0"&amp;TEXT($C8,0))&amp;"-Ex-Frzr-"&amp;D$4,Appliance_Impacts,5,FALSE)),0,VLOOKUP($A8&amp;"-"&amp;$B8&amp;"-"&amp;IF($C8&gt;9,TEXT($C8,0),"0"&amp;TEXT($C8,0))&amp;"-Ex-Frzr-"&amp;D$4,Appliance_Impacts,5,FALSE))</f>
        <v>0.701345</v>
      </c>
      <c r="E8" s="41">
        <f t="shared" ref="E8:E55" ca="1" si="8">IF(ISERROR(VLOOKUP($A8&amp;"-"&amp;$B8&amp;"-"&amp;IF($C8&gt;9,TEXT($C8,0),"0"&amp;TEXT($C8,0))&amp;"-Ex-Frzr-"&amp;E$4,Appliance_Impacts,6,FALSE)),0,VLOOKUP($A8&amp;"-"&amp;$B8&amp;"-"&amp;IF($C8&gt;9,TEXT($C8,0),"0"&amp;TEXT($C8,0))&amp;"-Ex-Frzr-"&amp;E$4,Appliance_Impacts,6,FALSE))</f>
        <v>9.7800000000000006E-5</v>
      </c>
      <c r="F8" s="41">
        <f t="shared" ref="F8:F55" ca="1" si="9">IF(ISERROR(VLOOKUP($A8&amp;"-"&amp;$B8&amp;"-"&amp;IF($C8&gt;9,TEXT($C8,0),"0"&amp;TEXT($C8,0))&amp;"-Ex-Frzr-"&amp;F$4,Appliance_Impacts,2,FALSE)),0,VLOOKUP($A8&amp;"-"&amp;$B8&amp;"-"&amp;IF($C8&gt;9,TEXT($C8,0),"0"&amp;TEXT($C8,0))&amp;"-Ex-Frzr-"&amp;F$4,Appliance_Impacts,2,FALSE))</f>
        <v>0.69652500000000006</v>
      </c>
      <c r="G8" s="41">
        <f t="shared" ref="G8:G55" ca="1" si="10">IF(ISERROR(VLOOKUP($A8&amp;"-"&amp;$B8&amp;"-"&amp;IF($C8&gt;9,TEXT($C8,0),"0"&amp;TEXT($C8,0))&amp;"-Ex-Frzr-"&amp;G$4,Appliance_Impacts,3,FALSE)),0,VLOOKUP($A8&amp;"-"&amp;$B8&amp;"-"&amp;IF($C8&gt;9,TEXT($C8,0),"0"&amp;TEXT($C8,0))&amp;"-Ex-Frzr-"&amp;G$4,Appliance_Impacts,3,FALSE))</f>
        <v>1.373375E-4</v>
      </c>
      <c r="H8" s="41">
        <f t="shared" ref="H8:H55" ca="1" si="11">IF(ISERROR(VLOOKUP($A8&amp;"-"&amp;$B8&amp;"-"&amp;IF($C8&gt;9,TEXT($C8,0),"0"&amp;TEXT($C8,0))&amp;"-Ex-Frzr-"&amp;H$4,Appliance_Impacts,4,FALSE)),0,VLOOKUP($A8&amp;"-"&amp;$B8&amp;"-"&amp;IF($C8&gt;9,TEXT($C8,0),"0"&amp;TEXT($C8,0))&amp;"-Ex-Frzr-"&amp;H$4,Appliance_Impacts,4,FALSE))</f>
        <v>-3.1724999999999996E-2</v>
      </c>
      <c r="I8" s="41">
        <f t="shared" ref="I8:I55" ca="1" si="12">IF(ISERROR(VLOOKUP($A8&amp;"-"&amp;$B8&amp;"-"&amp;IF($C8&gt;9,TEXT($C8,0),"0"&amp;TEXT($C8,0))&amp;"-Ex-Frzr-"&amp;I$4,Appliance_Impacts,5,FALSE)),0,VLOOKUP($A8&amp;"-"&amp;$B8&amp;"-"&amp;IF($C8&gt;9,TEXT($C8,0),"0"&amp;TEXT($C8,0))&amp;"-Ex-Frzr-"&amp;I$4,Appliance_Impacts,5,FALSE))</f>
        <v>0.69429000000000007</v>
      </c>
      <c r="J8" s="41">
        <f t="shared" ref="J8:J55" ca="1" si="13">IF(ISERROR(VLOOKUP($A8&amp;"-"&amp;$B8&amp;"-"&amp;IF($C8&gt;9,TEXT($C8,0),"0"&amp;TEXT($C8,0))&amp;"-Ex-Frzr-"&amp;J$4,Appliance_Impacts,6,FALSE)),0,VLOOKUP($A8&amp;"-"&amp;$B8&amp;"-"&amp;IF($C8&gt;9,TEXT($C8,0),"0"&amp;TEXT($C8,0))&amp;"-Ex-Frzr-"&amp;J$4,Appliance_Impacts,6,FALSE))</f>
        <v>9.7479999999999995E-5</v>
      </c>
      <c r="K8" s="41">
        <f t="shared" ref="K8:K55" ca="1" si="14">IF(ISERROR(VLOOKUP($A8&amp;"-"&amp;$B8&amp;"-"&amp;IF($C8&gt;9,TEXT($C8,0),"0"&amp;TEXT($C8,0))&amp;"-Ex-Frzr-"&amp;K$4,Appliance_Impacts,2,FALSE)),0,VLOOKUP($A8&amp;"-"&amp;$B8&amp;"-"&amp;IF($C8&gt;9,TEXT($C8,0),"0"&amp;TEXT($C8,0))&amp;"-Ex-Frzr-"&amp;K$4,Appliance_Impacts,2,FALSE))</f>
        <v>0.48202</v>
      </c>
      <c r="L8" s="41">
        <f t="shared" ref="L8:L55" ca="1" si="15">IF(ISERROR(VLOOKUP($A8&amp;"-"&amp;$B8&amp;"-"&amp;IF($C8&gt;9,TEXT($C8,0),"0"&amp;TEXT($C8,0))&amp;"-Ex-Frzr-"&amp;L$4,Appliance_Impacts,3,FALSE)),0,VLOOKUP($A8&amp;"-"&amp;$B8&amp;"-"&amp;IF($C8&gt;9,TEXT($C8,0),"0"&amp;TEXT($C8,0))&amp;"-Ex-Frzr-"&amp;L$4,Appliance_Impacts,3,FALSE))</f>
        <v>1.4773499999999999E-4</v>
      </c>
      <c r="M8" s="41">
        <f t="shared" ref="M8:M55" ca="1" si="16">IF(ISERROR(VLOOKUP($A8&amp;"-"&amp;$B8&amp;"-"&amp;IF($C8&gt;9,TEXT($C8,0),"0"&amp;TEXT($C8,0))&amp;"-Ex-Frzr-"&amp;M$4,Appliance_Impacts,4,FALSE)),0,VLOOKUP($A8&amp;"-"&amp;$B8&amp;"-"&amp;IF($C8&gt;9,TEXT($C8,0),"0"&amp;TEXT($C8,0))&amp;"-Ex-Frzr-"&amp;M$4,Appliance_Impacts,4,FALSE))</f>
        <v>0</v>
      </c>
      <c r="N8" s="41">
        <f t="shared" ref="N8:N55" ca="1" si="17">IF(ISERROR(VLOOKUP($A8&amp;"-"&amp;$B8&amp;"-"&amp;IF($C8&gt;9,TEXT($C8,0),"0"&amp;TEXT($C8,0))&amp;"-Ex-Frzr-"&amp;N$4,Appliance_Impacts,5,FALSE)),0,VLOOKUP($A8&amp;"-"&amp;$B8&amp;"-"&amp;IF($C8&gt;9,TEXT($C8,0),"0"&amp;TEXT($C8,0))&amp;"-Ex-Frzr-"&amp;N$4,Appliance_Impacts,5,FALSE))</f>
        <v>0.701345</v>
      </c>
      <c r="O8" s="41">
        <f t="shared" ref="O8:O55" ca="1" si="18">IF(ISERROR(VLOOKUP($A8&amp;"-"&amp;$B8&amp;"-"&amp;IF($C8&gt;9,TEXT($C8,0),"0"&amp;TEXT($C8,0))&amp;"-Ex-Frzr-"&amp;O$4,Appliance_Impacts,6,FALSE)),0,VLOOKUP($A8&amp;"-"&amp;$B8&amp;"-"&amp;IF($C8&gt;9,TEXT($C8,0),"0"&amp;TEXT($C8,0))&amp;"-Ex-Frzr-"&amp;O$4,Appliance_Impacts,6,FALSE))</f>
        <v>9.7800000000000006E-5</v>
      </c>
      <c r="P8" s="41">
        <f t="shared" ref="P8:P55" ca="1" si="19">IF(ISERROR(VLOOKUP($A8&amp;"-"&amp;$B8&amp;"-"&amp;IF($C8&gt;9,TEXT($C8,0),"0"&amp;TEXT($C8,0))&amp;"-Ex-Frzr-"&amp;P$4,Appliance_Impacts,2,FALSE)),0,VLOOKUP($A8&amp;"-"&amp;$B8&amp;"-"&amp;IF($C8&gt;9,TEXT($C8,0),"0"&amp;TEXT($C8,0))&amp;"-Ex-Frzr-"&amp;P$4,Appliance_Impacts,2,FALSE))</f>
        <v>0.69652500000000006</v>
      </c>
      <c r="Q8" s="41">
        <f t="shared" ref="Q8:Q55" ca="1" si="20">IF(ISERROR(VLOOKUP($A8&amp;"-"&amp;$B8&amp;"-"&amp;IF($C8&gt;9,TEXT($C8,0),"0"&amp;TEXT($C8,0))&amp;"-Ex-Frzr-"&amp;Q$4,Appliance_Impacts,3,FALSE)),0,VLOOKUP($A8&amp;"-"&amp;$B8&amp;"-"&amp;IF($C8&gt;9,TEXT($C8,0),"0"&amp;TEXT($C8,0))&amp;"-Ex-Frzr-"&amp;Q$4,Appliance_Impacts,3,FALSE))</f>
        <v>1.373375E-4</v>
      </c>
      <c r="R8" s="41">
        <v>0</v>
      </c>
      <c r="S8" s="41">
        <f t="shared" ref="S8:S55" ca="1" si="21">IF(ISERROR(VLOOKUP($A8&amp;"-"&amp;$B8&amp;"-"&amp;IF($C8&gt;9,TEXT($C8,0),"0"&amp;TEXT($C8,0))&amp;"-Ex-Frzr-"&amp;S$4,Appliance_Impacts,5,FALSE)),0,VLOOKUP($A8&amp;"-"&amp;$B8&amp;"-"&amp;IF($C8&gt;9,TEXT($C8,0),"0"&amp;TEXT($C8,0))&amp;"-Ex-Frzr-"&amp;S$4,Appliance_Impacts,5,FALSE))</f>
        <v>0.71050749999999996</v>
      </c>
      <c r="T8" s="41">
        <f t="shared" ref="T8:T55" ca="1" si="22">IF(ISERROR(VLOOKUP($A8&amp;"-"&amp;$B8&amp;"-"&amp;IF($C8&gt;9,TEXT($C8,0),"0"&amp;TEXT($C8,0))&amp;"-Ex-Frzr-"&amp;T$4,Appliance_Impacts,6,FALSE)),0,VLOOKUP($A8&amp;"-"&amp;$B8&amp;"-"&amp;IF($C8&gt;9,TEXT($C8,0),"0"&amp;TEXT($C8,0))&amp;"-Ex-Frzr-"&amp;T$4,Appliance_Impacts,6,FALSE))</f>
        <v>1.007625E-4</v>
      </c>
      <c r="U8" s="41">
        <f t="shared" ref="U8:U55" ca="1" si="23">IF(ISERROR(VLOOKUP($A8&amp;"-"&amp;$B8&amp;"-"&amp;IF($C8&gt;9,TEXT($C8,0),"0"&amp;TEXT($C8,0))&amp;"-Ex-Frzr-"&amp;U$4,Appliance_Impacts,2,FALSE)),0,VLOOKUP($A8&amp;"-"&amp;$B8&amp;"-"&amp;IF($C8&gt;9,TEXT($C8,0),"0"&amp;TEXT($C8,0))&amp;"-Ex-Frzr-"&amp;U$4,Appliance_Impacts,2,FALSE))</f>
        <v>0.71050749999999996</v>
      </c>
      <c r="V8" s="41">
        <f t="shared" ref="V8:V55" ca="1" si="24">IF(ISERROR(VLOOKUP($A8&amp;"-"&amp;$B8&amp;"-"&amp;IF($C8&gt;9,TEXT($C8,0),"0"&amp;TEXT($C8,0))&amp;"-Ex-Frzr-"&amp;V$4,Appliance_Impacts,3,FALSE)),0,VLOOKUP($A8&amp;"-"&amp;$B8&amp;"-"&amp;IF($C8&gt;9,TEXT($C8,0),"0"&amp;TEXT($C8,0))&amp;"-Ex-Frzr-"&amp;V$4,Appliance_Impacts,3,FALSE))</f>
        <v>1.007625E-4</v>
      </c>
      <c r="W8" s="41">
        <f t="shared" ref="W8:W55" ca="1" si="25">IF(ISERROR(VLOOKUP($A8&amp;"-"&amp;$B8&amp;"-"&amp;IF($C8&gt;9,TEXT($C8,0),"0"&amp;TEXT($C8,0))&amp;"-Ex-Frzr-"&amp;W$4,Appliance_Impacts,4,FALSE)),0,VLOOKUP($A8&amp;"-"&amp;$B8&amp;"-"&amp;IF($C8&gt;9,TEXT($C8,0),"0"&amp;TEXT($C8,0))&amp;"-Ex-Frzr-"&amp;W$4,Appliance_Impacts,4,FALSE))</f>
        <v>-3.2139250000000001E-2</v>
      </c>
      <c r="X8" s="41">
        <f t="shared" ref="X8:X55" ca="1" si="26">IF(ISERROR(VLOOKUP($A8&amp;"-"&amp;$B8&amp;"-"&amp;IF($C8&gt;9,TEXT($C8,0),"0"&amp;TEXT($C8,0))&amp;"-Ex-Frzr-"&amp;X$4,Appliance_Impacts,5,FALSE)),0,VLOOKUP($A8&amp;"-"&amp;$B8&amp;"-"&amp;IF($C8&gt;9,TEXT($C8,0),"0"&amp;TEXT($C8,0))&amp;"-Ex-Frzr-"&amp;X$4,Appliance_Impacts,5,FALSE))</f>
        <v>0.69459999999999988</v>
      </c>
      <c r="Y8" s="41">
        <f t="shared" ref="Y8:Y55" ca="1" si="27">IF(ISERROR(VLOOKUP($A8&amp;"-"&amp;$B8&amp;"-"&amp;IF($C8&gt;9,TEXT($C8,0),"0"&amp;TEXT($C8,0))&amp;"-Ex-Frzr-"&amp;Y$4,Appliance_Impacts,6,FALSE)),0,VLOOKUP($A8&amp;"-"&amp;$B8&amp;"-"&amp;IF($C8&gt;9,TEXT($C8,0),"0"&amp;TEXT($C8,0))&amp;"-Ex-Frzr-"&amp;Y$4,Appliance_Impacts,6,FALSE))</f>
        <v>9.8635000000000007E-5</v>
      </c>
      <c r="Z8" s="41">
        <f t="shared" ref="Z8:Z55" ca="1" si="28">IF(ISERROR(VLOOKUP($A8&amp;"-"&amp;$B8&amp;"-"&amp;IF($C8&gt;9,TEXT($C8,0),"0"&amp;TEXT($C8,0))&amp;"-Ex-Frzr-"&amp;Z$4,Appliance_Impacts,2,FALSE)),0,VLOOKUP($A8&amp;"-"&amp;$B8&amp;"-"&amp;IF($C8&gt;9,TEXT($C8,0),"0"&amp;TEXT($C8,0))&amp;"-Ex-Frzr-"&amp;Z$4,Appliance_Impacts,2,FALSE))</f>
        <v>0.41524500000000003</v>
      </c>
      <c r="AA8" s="41">
        <f t="shared" ref="AA8:AA55" ca="1" si="29">IF(ISERROR(VLOOKUP($A8&amp;"-"&amp;$B8&amp;"-"&amp;IF($C8&gt;9,TEXT($C8,0),"0"&amp;TEXT($C8,0))&amp;"-Ex-Frzr-"&amp;AA$4,Appliance_Impacts,3,FALSE)),0,VLOOKUP($A8&amp;"-"&amp;$B8&amp;"-"&amp;IF($C8&gt;9,TEXT($C8,0),"0"&amp;TEXT($C8,0))&amp;"-Ex-Frzr-"&amp;AA$4,Appliance_Impacts,3,FALSE))</f>
        <v>9.8449999999999994E-5</v>
      </c>
      <c r="AB8" s="41">
        <f t="shared" ref="AB8:AB55" ca="1" si="30">IF(ISERROR(VLOOKUP($A8&amp;"-"&amp;$B8&amp;"-"&amp;IF($C8&gt;9,TEXT($C8,0),"0"&amp;TEXT($C8,0))&amp;"-Ex-Frzr-"&amp;AB$4,Appliance_Impacts,4,FALSE)),0,VLOOKUP($A8&amp;"-"&amp;$B8&amp;"-"&amp;IF($C8&gt;9,TEXT($C8,0),"0"&amp;TEXT($C8,0))&amp;"-Ex-Frzr-"&amp;AB$4,Appliance_Impacts,4,FALSE))</f>
        <v>0</v>
      </c>
      <c r="AC8" s="41">
        <f t="shared" ref="AC8:AC55" ca="1" si="31">IF(ISERROR(VLOOKUP("CA-SFM-"&amp;IF($C8&gt;9,TEXT($C8,0),"0"&amp;TEXT($C8,0))&amp;"-N8-RfUN-UNC",Appliance_Impacts,5,FALSE)),0,VLOOKUP("CA-SFM-"&amp;IF($C8&gt;9,TEXT($C8,0),"0"&amp;TEXT($C8,0))&amp;"-N8-RfUN-UNC",Appliance_Impacts,5,FALSE))</f>
        <v>0.47962499999999997</v>
      </c>
      <c r="AD8" s="41">
        <f t="shared" ref="AD8:AD55" ca="1" si="32">IF(ISERROR(VLOOKUP("CA-SFM-"&amp;IF($C8&gt;9,TEXT($C8,0),"0"&amp;TEXT($C8,0))&amp;"-N8-RfUN-UNC",Appliance_Impacts,6,FALSE)),0,VLOOKUP("CA-SFM-"&amp;IF($C8&gt;9,TEXT($C8,0),"0"&amp;TEXT($C8,0))&amp;"-N8-RfUN-UNC",Appliance_Impacts,6,FALSE))</f>
        <v>8.8879166666666661E-5</v>
      </c>
      <c r="AE8" s="41">
        <f t="shared" ref="AE8:AE55" ca="1" si="33">IF(ISERROR(VLOOKUP("CA-SFM-"&amp;IF($C8&gt;9,TEXT($C8,0),"0"&amp;TEXT($C8,0))&amp;"-N8-RfUN-UNC",Appliance_Impacts,2,FALSE)),0,VLOOKUP("CA-SFM-"&amp;IF($C8&gt;9,TEXT($C8,0),"0"&amp;TEXT($C8,0))&amp;"-N8-RfUN-UNC",Appliance_Impacts,2,FALSE))</f>
        <v>0.47919583333333332</v>
      </c>
      <c r="AF8" s="41">
        <f t="shared" ref="AF8:AF55" ca="1" si="34">IF(ISERROR(VLOOKUP("CA-SFM-"&amp;IF($C8&gt;9,TEXT($C8,0),"0"&amp;TEXT($C8,0))&amp;"-N8-RfUN-UNC",Appliance_Impacts,3,FALSE)),0,VLOOKUP("CA-SFM-"&amp;IF($C8&gt;9,TEXT($C8,0),"0"&amp;TEXT($C8,0))&amp;"-N8-RfUN-UNC",Appliance_Impacts,3,FALSE))</f>
        <v>9.0635000000000002E-5</v>
      </c>
      <c r="AG8" s="41">
        <f t="shared" ref="AG8:AG55" ca="1" si="35">IF(ISERROR(VLOOKUP("CA-SFM-"&amp;IF($C8&gt;9,TEXT($C8,0),"0"&amp;TEXT($C8,0))&amp;"-N8-RfUN-UNC",Appliance_Impacts,4,FALSE)),0,VLOOKUP("CA-SFM-"&amp;IF($C8&gt;9,TEXT($C8,0),"0"&amp;TEXT($C8,0))&amp;"-N8-RfUN-UNC",Appliance_Impacts,4,FALSE))</f>
        <v>0</v>
      </c>
    </row>
    <row r="9" spans="1:33">
      <c r="A9" s="4" t="str">
        <f>A8</f>
        <v>PG</v>
      </c>
      <c r="B9" s="4" t="str">
        <f>B8</f>
        <v>SFM</v>
      </c>
      <c r="C9" s="4">
        <f>C8+1</f>
        <v>2</v>
      </c>
      <c r="D9" s="41">
        <f t="shared" ca="1" si="7"/>
        <v>0.78765499999999999</v>
      </c>
      <c r="E9" s="41">
        <f t="shared" ca="1" si="8"/>
        <v>1.2031000000000001E-4</v>
      </c>
      <c r="F9" s="41">
        <f t="shared" ca="1" si="9"/>
        <v>0.83957750000000009</v>
      </c>
      <c r="G9" s="41">
        <f t="shared" ca="1" si="10"/>
        <v>2.2221E-4</v>
      </c>
      <c r="H9" s="41">
        <f t="shared" ca="1" si="11"/>
        <v>-2.9660499999999999E-2</v>
      </c>
      <c r="I9" s="41">
        <f t="shared" ca="1" si="12"/>
        <v>0.78347750000000005</v>
      </c>
      <c r="J9" s="41">
        <f t="shared" ca="1" si="13"/>
        <v>1.2025499999999999E-4</v>
      </c>
      <c r="K9" s="41">
        <f t="shared" ca="1" si="14"/>
        <v>0.60086499999999998</v>
      </c>
      <c r="L9" s="41">
        <f t="shared" ca="1" si="15"/>
        <v>2.4652499999999999E-4</v>
      </c>
      <c r="M9" s="41">
        <f t="shared" ca="1" si="16"/>
        <v>0</v>
      </c>
      <c r="N9" s="41">
        <f t="shared" ca="1" si="17"/>
        <v>0.78765499999999999</v>
      </c>
      <c r="O9" s="41">
        <f t="shared" ca="1" si="18"/>
        <v>1.2031000000000001E-4</v>
      </c>
      <c r="P9" s="41">
        <f t="shared" ca="1" si="19"/>
        <v>0.83957750000000009</v>
      </c>
      <c r="Q9" s="41">
        <f t="shared" ca="1" si="20"/>
        <v>2.2221E-4</v>
      </c>
      <c r="R9" s="41">
        <v>0</v>
      </c>
      <c r="S9" s="41">
        <f t="shared" ca="1" si="21"/>
        <v>0.79663499999999998</v>
      </c>
      <c r="T9" s="41">
        <f t="shared" ca="1" si="22"/>
        <v>1.37E-4</v>
      </c>
      <c r="U9" s="41">
        <f t="shared" ca="1" si="23"/>
        <v>0.79663499999999998</v>
      </c>
      <c r="V9" s="41">
        <f t="shared" ca="1" si="24"/>
        <v>1.37E-4</v>
      </c>
      <c r="W9" s="41">
        <f t="shared" ca="1" si="25"/>
        <v>-3.0816E-2</v>
      </c>
      <c r="X9" s="41">
        <f t="shared" ca="1" si="26"/>
        <v>0.80741750000000001</v>
      </c>
      <c r="Y9" s="41">
        <f t="shared" ca="1" si="27"/>
        <v>1.3690250000000001E-4</v>
      </c>
      <c r="Z9" s="41">
        <f t="shared" ca="1" si="28"/>
        <v>0.53970999999999991</v>
      </c>
      <c r="AA9" s="41">
        <f t="shared" ca="1" si="29"/>
        <v>1.3690250000000001E-4</v>
      </c>
      <c r="AB9" s="41">
        <f t="shared" ca="1" si="30"/>
        <v>0</v>
      </c>
      <c r="AC9" s="41">
        <f t="shared" ca="1" si="31"/>
        <v>0.57975416666666668</v>
      </c>
      <c r="AD9" s="41">
        <f t="shared" ca="1" si="32"/>
        <v>1.3932166666666667E-4</v>
      </c>
      <c r="AE9" s="41">
        <f t="shared" ca="1" si="33"/>
        <v>0.58038500000000004</v>
      </c>
      <c r="AF9" s="41">
        <f t="shared" ca="1" si="34"/>
        <v>1.40665E-4</v>
      </c>
      <c r="AG9" s="41">
        <f t="shared" ca="1" si="35"/>
        <v>0</v>
      </c>
    </row>
    <row r="10" spans="1:33">
      <c r="A10" s="4" t="str">
        <f t="shared" ref="A10:B25" si="36">A9</f>
        <v>PG</v>
      </c>
      <c r="B10" s="4" t="str">
        <f t="shared" si="36"/>
        <v>SFM</v>
      </c>
      <c r="C10" s="4">
        <f t="shared" ref="C10:C23" si="37">C9+1</f>
        <v>3</v>
      </c>
      <c r="D10" s="41">
        <f t="shared" ca="1" si="7"/>
        <v>0.77535749999999992</v>
      </c>
      <c r="E10" s="41">
        <f t="shared" ca="1" si="8"/>
        <v>1.0789999999999999E-4</v>
      </c>
      <c r="F10" s="41">
        <f t="shared" ca="1" si="9"/>
        <v>0.79668499999999998</v>
      </c>
      <c r="G10" s="41">
        <f t="shared" ca="1" si="10"/>
        <v>2.0928249999999999E-4</v>
      </c>
      <c r="H10" s="41">
        <f t="shared" ca="1" si="11"/>
        <v>-3.4931999999999998E-2</v>
      </c>
      <c r="I10" s="41">
        <f t="shared" ca="1" si="12"/>
        <v>0.77098500000000003</v>
      </c>
      <c r="J10" s="41">
        <f t="shared" ca="1" si="13"/>
        <v>1.0753499999999999E-4</v>
      </c>
      <c r="K10" s="41">
        <f t="shared" ca="1" si="14"/>
        <v>0.53968000000000005</v>
      </c>
      <c r="L10" s="41">
        <f t="shared" ca="1" si="15"/>
        <v>2.3216250000000001E-4</v>
      </c>
      <c r="M10" s="41">
        <f t="shared" ca="1" si="16"/>
        <v>0</v>
      </c>
      <c r="N10" s="41">
        <f t="shared" ca="1" si="17"/>
        <v>0.77535749999999992</v>
      </c>
      <c r="O10" s="41">
        <f t="shared" ca="1" si="18"/>
        <v>1.0789999999999999E-4</v>
      </c>
      <c r="P10" s="41">
        <f t="shared" ca="1" si="19"/>
        <v>0.79668499999999998</v>
      </c>
      <c r="Q10" s="41">
        <f t="shared" ca="1" si="20"/>
        <v>2.0928249999999999E-4</v>
      </c>
      <c r="R10" s="41">
        <v>0</v>
      </c>
      <c r="S10" s="41">
        <f t="shared" ca="1" si="21"/>
        <v>0.77578000000000003</v>
      </c>
      <c r="T10" s="41">
        <f t="shared" ca="1" si="22"/>
        <v>1.13875E-4</v>
      </c>
      <c r="U10" s="41">
        <f t="shared" ca="1" si="23"/>
        <v>0.77578000000000003</v>
      </c>
      <c r="V10" s="41">
        <f t="shared" ca="1" si="24"/>
        <v>1.13875E-4</v>
      </c>
      <c r="W10" s="41">
        <f t="shared" ca="1" si="25"/>
        <v>-3.5659749999999997E-2</v>
      </c>
      <c r="X10" s="41">
        <f t="shared" ca="1" si="26"/>
        <v>0.78220500000000004</v>
      </c>
      <c r="Y10" s="41">
        <f t="shared" ca="1" si="27"/>
        <v>1.116375E-4</v>
      </c>
      <c r="Z10" s="41">
        <f t="shared" ca="1" si="28"/>
        <v>0.47974249999999996</v>
      </c>
      <c r="AA10" s="41">
        <f t="shared" ca="1" si="29"/>
        <v>1.116375E-4</v>
      </c>
      <c r="AB10" s="41">
        <f t="shared" ca="1" si="30"/>
        <v>0</v>
      </c>
      <c r="AC10" s="41">
        <f t="shared" ca="1" si="31"/>
        <v>0.56990166666666664</v>
      </c>
      <c r="AD10" s="41">
        <f t="shared" ca="1" si="32"/>
        <v>1.1350499999999999E-4</v>
      </c>
      <c r="AE10" s="41">
        <f t="shared" ca="1" si="33"/>
        <v>0.5682558333333334</v>
      </c>
      <c r="AF10" s="41">
        <f t="shared" ca="1" si="34"/>
        <v>1.1733E-4</v>
      </c>
      <c r="AG10" s="41">
        <f t="shared" ca="1" si="35"/>
        <v>0</v>
      </c>
    </row>
    <row r="11" spans="1:33">
      <c r="A11" s="4" t="str">
        <f t="shared" si="36"/>
        <v>PG</v>
      </c>
      <c r="B11" s="4" t="str">
        <f t="shared" si="36"/>
        <v>SFM</v>
      </c>
      <c r="C11" s="4">
        <f t="shared" si="37"/>
        <v>4</v>
      </c>
      <c r="D11" s="41">
        <f t="shared" ca="1" si="7"/>
        <v>0.78607000000000005</v>
      </c>
      <c r="E11" s="41">
        <f t="shared" ca="1" si="8"/>
        <v>1.10025E-4</v>
      </c>
      <c r="F11" s="41">
        <f t="shared" ca="1" si="9"/>
        <v>0.8774424999999999</v>
      </c>
      <c r="G11" s="41">
        <f t="shared" ca="1" si="10"/>
        <v>2.0622499999999998E-4</v>
      </c>
      <c r="H11" s="41">
        <f t="shared" ca="1" si="11"/>
        <v>-2.598425E-2</v>
      </c>
      <c r="I11" s="41">
        <f t="shared" ca="1" si="12"/>
        <v>0.7819799999999999</v>
      </c>
      <c r="J11" s="41">
        <f t="shared" ca="1" si="13"/>
        <v>1.10165E-4</v>
      </c>
      <c r="K11" s="41">
        <f t="shared" ca="1" si="14"/>
        <v>0.67578249999999995</v>
      </c>
      <c r="L11" s="41">
        <f t="shared" ca="1" si="15"/>
        <v>2.3926249999999999E-4</v>
      </c>
      <c r="M11" s="41">
        <f t="shared" ca="1" si="16"/>
        <v>0</v>
      </c>
      <c r="N11" s="41">
        <f t="shared" ca="1" si="17"/>
        <v>0.78607000000000005</v>
      </c>
      <c r="O11" s="41">
        <f t="shared" ca="1" si="18"/>
        <v>1.10025E-4</v>
      </c>
      <c r="P11" s="41">
        <f t="shared" ca="1" si="19"/>
        <v>0.8774424999999999</v>
      </c>
      <c r="Q11" s="41">
        <f t="shared" ca="1" si="20"/>
        <v>2.0622499999999998E-4</v>
      </c>
      <c r="R11" s="41">
        <v>0</v>
      </c>
      <c r="S11" s="41">
        <f t="shared" ca="1" si="21"/>
        <v>0.79847499999999993</v>
      </c>
      <c r="T11" s="41">
        <f t="shared" ca="1" si="22"/>
        <v>1.2775500000000001E-4</v>
      </c>
      <c r="U11" s="41">
        <f t="shared" ca="1" si="23"/>
        <v>0.79847499999999993</v>
      </c>
      <c r="V11" s="41">
        <f t="shared" ca="1" si="24"/>
        <v>1.2775500000000001E-4</v>
      </c>
      <c r="W11" s="41">
        <f t="shared" ca="1" si="25"/>
        <v>-2.65945E-2</v>
      </c>
      <c r="X11" s="41">
        <f t="shared" ca="1" si="26"/>
        <v>0.81340000000000001</v>
      </c>
      <c r="Y11" s="41">
        <f t="shared" ca="1" si="27"/>
        <v>1.2516E-4</v>
      </c>
      <c r="Z11" s="41">
        <f t="shared" ca="1" si="28"/>
        <v>0.59268749999999992</v>
      </c>
      <c r="AA11" s="41">
        <f t="shared" ca="1" si="29"/>
        <v>1.2515750000000002E-4</v>
      </c>
      <c r="AB11" s="41">
        <f t="shared" ca="1" si="30"/>
        <v>0</v>
      </c>
      <c r="AC11" s="41">
        <f t="shared" ca="1" si="31"/>
        <v>0.60834666666666659</v>
      </c>
      <c r="AD11" s="41">
        <f t="shared" ca="1" si="32"/>
        <v>1.2980333333333335E-4</v>
      </c>
      <c r="AE11" s="41">
        <f t="shared" ca="1" si="33"/>
        <v>0.60788833333333336</v>
      </c>
      <c r="AF11" s="41">
        <f t="shared" ca="1" si="34"/>
        <v>1.3355499999999999E-4</v>
      </c>
      <c r="AG11" s="41">
        <f t="shared" ca="1" si="35"/>
        <v>0</v>
      </c>
    </row>
    <row r="12" spans="1:33">
      <c r="A12" s="4" t="str">
        <f t="shared" si="36"/>
        <v>PG</v>
      </c>
      <c r="B12" s="4" t="str">
        <f t="shared" si="36"/>
        <v>SFM</v>
      </c>
      <c r="C12" s="4">
        <f t="shared" si="37"/>
        <v>5</v>
      </c>
      <c r="D12" s="41">
        <f t="shared" ca="1" si="7"/>
        <v>0.79200500000000007</v>
      </c>
      <c r="E12" s="41">
        <f t="shared" ca="1" si="8"/>
        <v>1.1101500000000001E-4</v>
      </c>
      <c r="F12" s="41">
        <f t="shared" ca="1" si="9"/>
        <v>0.80634000000000006</v>
      </c>
      <c r="G12" s="41">
        <f t="shared" ca="1" si="10"/>
        <v>1.6526999999999999E-4</v>
      </c>
      <c r="H12" s="41">
        <f t="shared" ca="1" si="11"/>
        <v>-3.8322750000000003E-2</v>
      </c>
      <c r="I12" s="41">
        <f t="shared" ca="1" si="12"/>
        <v>0.7874850000000001</v>
      </c>
      <c r="J12" s="41">
        <f t="shared" ca="1" si="13"/>
        <v>1.1106499999999999E-4</v>
      </c>
      <c r="K12" s="41">
        <f t="shared" ca="1" si="14"/>
        <v>0.52084000000000008</v>
      </c>
      <c r="L12" s="41">
        <f t="shared" ca="1" si="15"/>
        <v>1.9120499999999998E-4</v>
      </c>
      <c r="M12" s="41">
        <f t="shared" ca="1" si="16"/>
        <v>0</v>
      </c>
      <c r="N12" s="41">
        <f t="shared" ca="1" si="17"/>
        <v>0.79200500000000007</v>
      </c>
      <c r="O12" s="41">
        <f t="shared" ca="1" si="18"/>
        <v>1.1101500000000001E-4</v>
      </c>
      <c r="P12" s="41">
        <f t="shared" ca="1" si="19"/>
        <v>0.80634000000000006</v>
      </c>
      <c r="Q12" s="41">
        <f t="shared" ca="1" si="20"/>
        <v>1.6526999999999999E-4</v>
      </c>
      <c r="R12" s="41">
        <v>0</v>
      </c>
      <c r="S12" s="41">
        <f t="shared" ca="1" si="21"/>
        <v>0.79871750000000008</v>
      </c>
      <c r="T12" s="41">
        <f t="shared" ca="1" si="22"/>
        <v>1.2116750000000001E-4</v>
      </c>
      <c r="U12" s="41">
        <f t="shared" ca="1" si="23"/>
        <v>0.79871750000000008</v>
      </c>
      <c r="V12" s="41">
        <f t="shared" ca="1" si="24"/>
        <v>1.2116750000000001E-4</v>
      </c>
      <c r="W12" s="41">
        <f t="shared" ca="1" si="25"/>
        <v>-3.9553999999999999E-2</v>
      </c>
      <c r="X12" s="41">
        <f t="shared" ca="1" si="26"/>
        <v>0.79653499999999999</v>
      </c>
      <c r="Y12" s="41">
        <f t="shared" ca="1" si="27"/>
        <v>1.193025E-4</v>
      </c>
      <c r="Z12" s="41">
        <f t="shared" ca="1" si="28"/>
        <v>0.46263500000000002</v>
      </c>
      <c r="AA12" s="41">
        <f t="shared" ca="1" si="29"/>
        <v>1.193E-4</v>
      </c>
      <c r="AB12" s="41">
        <f t="shared" ca="1" si="30"/>
        <v>0</v>
      </c>
      <c r="AC12" s="41">
        <f t="shared" ca="1" si="31"/>
        <v>0.5808658333333333</v>
      </c>
      <c r="AD12" s="41">
        <f t="shared" ca="1" si="32"/>
        <v>1.1881833333333332E-4</v>
      </c>
      <c r="AE12" s="41">
        <f t="shared" ca="1" si="33"/>
        <v>0.57943333333333336</v>
      </c>
      <c r="AF12" s="41">
        <f t="shared" ca="1" si="34"/>
        <v>1.2480916666666666E-4</v>
      </c>
      <c r="AG12" s="41">
        <f t="shared" ca="1" si="35"/>
        <v>0</v>
      </c>
    </row>
    <row r="13" spans="1:33">
      <c r="A13" s="4" t="str">
        <f t="shared" si="36"/>
        <v>PG</v>
      </c>
      <c r="B13" s="4" t="str">
        <f t="shared" si="36"/>
        <v>SFM</v>
      </c>
      <c r="C13" s="4">
        <f t="shared" si="37"/>
        <v>6</v>
      </c>
      <c r="D13" s="41">
        <f t="shared" ca="1" si="7"/>
        <v>0</v>
      </c>
      <c r="E13" s="41">
        <f t="shared" ca="1" si="8"/>
        <v>0</v>
      </c>
      <c r="F13" s="41">
        <f t="shared" ca="1" si="9"/>
        <v>0</v>
      </c>
      <c r="G13" s="41">
        <f t="shared" ca="1" si="10"/>
        <v>0</v>
      </c>
      <c r="H13" s="41">
        <f t="shared" ca="1" si="11"/>
        <v>0</v>
      </c>
      <c r="I13" s="41">
        <f t="shared" ca="1" si="12"/>
        <v>0</v>
      </c>
      <c r="J13" s="41">
        <f t="shared" ca="1" si="13"/>
        <v>0</v>
      </c>
      <c r="K13" s="41">
        <f t="shared" ca="1" si="14"/>
        <v>0</v>
      </c>
      <c r="L13" s="41">
        <f t="shared" ca="1" si="15"/>
        <v>0</v>
      </c>
      <c r="M13" s="41">
        <f t="shared" ca="1" si="16"/>
        <v>0</v>
      </c>
      <c r="N13" s="41">
        <f t="shared" ca="1" si="17"/>
        <v>0</v>
      </c>
      <c r="O13" s="41">
        <f t="shared" ca="1" si="18"/>
        <v>0</v>
      </c>
      <c r="P13" s="41">
        <f t="shared" ca="1" si="19"/>
        <v>0</v>
      </c>
      <c r="Q13" s="41">
        <f t="shared" ca="1" si="20"/>
        <v>0</v>
      </c>
      <c r="R13" s="41">
        <v>0</v>
      </c>
      <c r="S13" s="41">
        <f t="shared" ca="1" si="21"/>
        <v>0</v>
      </c>
      <c r="T13" s="41">
        <f t="shared" ca="1" si="22"/>
        <v>0</v>
      </c>
      <c r="U13" s="41">
        <f t="shared" ca="1" si="23"/>
        <v>0</v>
      </c>
      <c r="V13" s="41">
        <f t="shared" ca="1" si="24"/>
        <v>0</v>
      </c>
      <c r="W13" s="41">
        <f t="shared" ca="1" si="25"/>
        <v>0</v>
      </c>
      <c r="X13" s="41">
        <f t="shared" ca="1" si="26"/>
        <v>0</v>
      </c>
      <c r="Y13" s="41">
        <f t="shared" ca="1" si="27"/>
        <v>0</v>
      </c>
      <c r="Z13" s="41">
        <f t="shared" ca="1" si="28"/>
        <v>0</v>
      </c>
      <c r="AA13" s="41">
        <f t="shared" ca="1" si="29"/>
        <v>0</v>
      </c>
      <c r="AB13" s="41">
        <f t="shared" ca="1" si="30"/>
        <v>0</v>
      </c>
      <c r="AC13" s="41">
        <f t="shared" ca="1" si="31"/>
        <v>0.65839166666666671</v>
      </c>
      <c r="AD13" s="41">
        <f t="shared" ca="1" si="32"/>
        <v>1.1321416666666668E-4</v>
      </c>
      <c r="AE13" s="41">
        <f t="shared" ca="1" si="33"/>
        <v>0.66254833333333329</v>
      </c>
      <c r="AF13" s="41">
        <f t="shared" ca="1" si="34"/>
        <v>1.6411833333333334E-4</v>
      </c>
      <c r="AG13" s="41">
        <f t="shared" ca="1" si="35"/>
        <v>0</v>
      </c>
    </row>
    <row r="14" spans="1:33">
      <c r="A14" s="4" t="str">
        <f t="shared" si="36"/>
        <v>PG</v>
      </c>
      <c r="B14" s="4" t="str">
        <f t="shared" si="36"/>
        <v>SFM</v>
      </c>
      <c r="C14" s="4">
        <f t="shared" si="37"/>
        <v>7</v>
      </c>
      <c r="D14" s="41">
        <f t="shared" ca="1" si="7"/>
        <v>0</v>
      </c>
      <c r="E14" s="41">
        <f t="shared" ca="1" si="8"/>
        <v>0</v>
      </c>
      <c r="F14" s="41">
        <f t="shared" ca="1" si="9"/>
        <v>0</v>
      </c>
      <c r="G14" s="41">
        <f t="shared" ca="1" si="10"/>
        <v>0</v>
      </c>
      <c r="H14" s="41">
        <f t="shared" ca="1" si="11"/>
        <v>0</v>
      </c>
      <c r="I14" s="41">
        <f t="shared" ca="1" si="12"/>
        <v>0</v>
      </c>
      <c r="J14" s="41">
        <f t="shared" ca="1" si="13"/>
        <v>0</v>
      </c>
      <c r="K14" s="41">
        <f t="shared" ca="1" si="14"/>
        <v>0</v>
      </c>
      <c r="L14" s="41">
        <f t="shared" ca="1" si="15"/>
        <v>0</v>
      </c>
      <c r="M14" s="41">
        <f t="shared" ca="1" si="16"/>
        <v>0</v>
      </c>
      <c r="N14" s="41">
        <f t="shared" ca="1" si="17"/>
        <v>0</v>
      </c>
      <c r="O14" s="41">
        <f t="shared" ca="1" si="18"/>
        <v>0</v>
      </c>
      <c r="P14" s="41">
        <f t="shared" ca="1" si="19"/>
        <v>0</v>
      </c>
      <c r="Q14" s="41">
        <f t="shared" ca="1" si="20"/>
        <v>0</v>
      </c>
      <c r="R14" s="41">
        <v>0</v>
      </c>
      <c r="S14" s="41">
        <f t="shared" ca="1" si="21"/>
        <v>0</v>
      </c>
      <c r="T14" s="41">
        <f t="shared" ca="1" si="22"/>
        <v>0</v>
      </c>
      <c r="U14" s="41">
        <f t="shared" ca="1" si="23"/>
        <v>0</v>
      </c>
      <c r="V14" s="41">
        <f t="shared" ca="1" si="24"/>
        <v>0</v>
      </c>
      <c r="W14" s="41">
        <f t="shared" ca="1" si="25"/>
        <v>0</v>
      </c>
      <c r="X14" s="41">
        <f t="shared" ca="1" si="26"/>
        <v>0</v>
      </c>
      <c r="Y14" s="41">
        <f t="shared" ca="1" si="27"/>
        <v>0</v>
      </c>
      <c r="Z14" s="41">
        <f t="shared" ca="1" si="28"/>
        <v>0</v>
      </c>
      <c r="AA14" s="41">
        <f t="shared" ca="1" si="29"/>
        <v>0</v>
      </c>
      <c r="AB14" s="41">
        <f t="shared" ca="1" si="30"/>
        <v>0</v>
      </c>
      <c r="AC14" s="41">
        <f t="shared" ca="1" si="31"/>
        <v>0.68213000000000001</v>
      </c>
      <c r="AD14" s="41">
        <f t="shared" ca="1" si="32"/>
        <v>1.1950916666666667E-4</v>
      </c>
      <c r="AE14" s="41">
        <f t="shared" ca="1" si="33"/>
        <v>0.69078000000000006</v>
      </c>
      <c r="AF14" s="41">
        <f t="shared" ca="1" si="34"/>
        <v>1.0228333333333333E-4</v>
      </c>
      <c r="AG14" s="41">
        <f t="shared" ca="1" si="35"/>
        <v>0</v>
      </c>
    </row>
    <row r="15" spans="1:33">
      <c r="A15" s="4" t="str">
        <f t="shared" si="36"/>
        <v>PG</v>
      </c>
      <c r="B15" s="4" t="str">
        <f t="shared" si="36"/>
        <v>SFM</v>
      </c>
      <c r="C15" s="4">
        <f t="shared" si="37"/>
        <v>8</v>
      </c>
      <c r="D15" s="41">
        <f t="shared" ca="1" si="7"/>
        <v>0</v>
      </c>
      <c r="E15" s="41">
        <f t="shared" ca="1" si="8"/>
        <v>0</v>
      </c>
      <c r="F15" s="41">
        <f t="shared" ca="1" si="9"/>
        <v>0</v>
      </c>
      <c r="G15" s="41">
        <f t="shared" ca="1" si="10"/>
        <v>0</v>
      </c>
      <c r="H15" s="41">
        <f t="shared" ca="1" si="11"/>
        <v>0</v>
      </c>
      <c r="I15" s="41">
        <f t="shared" ca="1" si="12"/>
        <v>0</v>
      </c>
      <c r="J15" s="41">
        <f t="shared" ca="1" si="13"/>
        <v>0</v>
      </c>
      <c r="K15" s="41">
        <f t="shared" ca="1" si="14"/>
        <v>0</v>
      </c>
      <c r="L15" s="41">
        <f t="shared" ca="1" si="15"/>
        <v>0</v>
      </c>
      <c r="M15" s="41">
        <f t="shared" ca="1" si="16"/>
        <v>0</v>
      </c>
      <c r="N15" s="41">
        <f t="shared" ca="1" si="17"/>
        <v>0</v>
      </c>
      <c r="O15" s="41">
        <f t="shared" ca="1" si="18"/>
        <v>0</v>
      </c>
      <c r="P15" s="41">
        <f t="shared" ca="1" si="19"/>
        <v>0</v>
      </c>
      <c r="Q15" s="41">
        <f t="shared" ca="1" si="20"/>
        <v>0</v>
      </c>
      <c r="R15" s="41">
        <v>0</v>
      </c>
      <c r="S15" s="41">
        <f t="shared" ca="1" si="21"/>
        <v>0</v>
      </c>
      <c r="T15" s="41">
        <f t="shared" ca="1" si="22"/>
        <v>0</v>
      </c>
      <c r="U15" s="41">
        <f t="shared" ca="1" si="23"/>
        <v>0</v>
      </c>
      <c r="V15" s="41">
        <f t="shared" ca="1" si="24"/>
        <v>0</v>
      </c>
      <c r="W15" s="41">
        <f t="shared" ca="1" si="25"/>
        <v>0</v>
      </c>
      <c r="X15" s="41">
        <f t="shared" ca="1" si="26"/>
        <v>0</v>
      </c>
      <c r="Y15" s="41">
        <f t="shared" ca="1" si="27"/>
        <v>0</v>
      </c>
      <c r="Z15" s="41">
        <f t="shared" ca="1" si="28"/>
        <v>0</v>
      </c>
      <c r="AA15" s="41">
        <f t="shared" ca="1" si="29"/>
        <v>0</v>
      </c>
      <c r="AB15" s="41">
        <f t="shared" ca="1" si="30"/>
        <v>0</v>
      </c>
      <c r="AC15" s="41">
        <f t="shared" ca="1" si="31"/>
        <v>0.69885416666666667</v>
      </c>
      <c r="AD15" s="41">
        <f t="shared" ca="1" si="32"/>
        <v>1.4401833333333334E-4</v>
      </c>
      <c r="AE15" s="41">
        <f t="shared" ca="1" si="33"/>
        <v>0.70207166666666665</v>
      </c>
      <c r="AF15" s="41">
        <f t="shared" ca="1" si="34"/>
        <v>1.4679E-4</v>
      </c>
      <c r="AG15" s="41">
        <f t="shared" ca="1" si="35"/>
        <v>0</v>
      </c>
    </row>
    <row r="16" spans="1:33">
      <c r="A16" s="4" t="str">
        <f t="shared" si="36"/>
        <v>PG</v>
      </c>
      <c r="B16" s="4" t="str">
        <f t="shared" si="36"/>
        <v>SFM</v>
      </c>
      <c r="C16" s="4">
        <f t="shared" si="37"/>
        <v>9</v>
      </c>
      <c r="D16" s="41">
        <f t="shared" ca="1" si="7"/>
        <v>0</v>
      </c>
      <c r="E16" s="41">
        <f t="shared" ca="1" si="8"/>
        <v>0</v>
      </c>
      <c r="F16" s="41">
        <f t="shared" ca="1" si="9"/>
        <v>0</v>
      </c>
      <c r="G16" s="41">
        <f t="shared" ca="1" si="10"/>
        <v>0</v>
      </c>
      <c r="H16" s="41">
        <f t="shared" ca="1" si="11"/>
        <v>0</v>
      </c>
      <c r="I16" s="41">
        <f t="shared" ca="1" si="12"/>
        <v>0</v>
      </c>
      <c r="J16" s="41">
        <f t="shared" ca="1" si="13"/>
        <v>0</v>
      </c>
      <c r="K16" s="41">
        <f t="shared" ca="1" si="14"/>
        <v>0</v>
      </c>
      <c r="L16" s="41">
        <f t="shared" ca="1" si="15"/>
        <v>0</v>
      </c>
      <c r="M16" s="41">
        <f t="shared" ca="1" si="16"/>
        <v>0</v>
      </c>
      <c r="N16" s="41">
        <f t="shared" ca="1" si="17"/>
        <v>0</v>
      </c>
      <c r="O16" s="41">
        <f t="shared" ca="1" si="18"/>
        <v>0</v>
      </c>
      <c r="P16" s="41">
        <f t="shared" ca="1" si="19"/>
        <v>0</v>
      </c>
      <c r="Q16" s="41">
        <f t="shared" ca="1" si="20"/>
        <v>0</v>
      </c>
      <c r="R16" s="41">
        <v>0</v>
      </c>
      <c r="S16" s="41">
        <f t="shared" ca="1" si="21"/>
        <v>0</v>
      </c>
      <c r="T16" s="41">
        <f t="shared" ca="1" si="22"/>
        <v>0</v>
      </c>
      <c r="U16" s="41">
        <f t="shared" ca="1" si="23"/>
        <v>0</v>
      </c>
      <c r="V16" s="41">
        <f t="shared" ca="1" si="24"/>
        <v>0</v>
      </c>
      <c r="W16" s="41">
        <f t="shared" ca="1" si="25"/>
        <v>0</v>
      </c>
      <c r="X16" s="41">
        <f t="shared" ca="1" si="26"/>
        <v>0</v>
      </c>
      <c r="Y16" s="41">
        <f t="shared" ca="1" si="27"/>
        <v>0</v>
      </c>
      <c r="Z16" s="41">
        <f t="shared" ca="1" si="28"/>
        <v>0</v>
      </c>
      <c r="AA16" s="41">
        <f t="shared" ca="1" si="29"/>
        <v>0</v>
      </c>
      <c r="AB16" s="41">
        <f t="shared" ca="1" si="30"/>
        <v>0</v>
      </c>
      <c r="AC16" s="41">
        <f t="shared" ca="1" si="31"/>
        <v>0.71474916666666666</v>
      </c>
      <c r="AD16" s="41">
        <f t="shared" ca="1" si="32"/>
        <v>1.4287499999999999E-4</v>
      </c>
      <c r="AE16" s="41">
        <f t="shared" ca="1" si="33"/>
        <v>0.71980916666666661</v>
      </c>
      <c r="AF16" s="41">
        <f t="shared" ca="1" si="34"/>
        <v>1.414725E-4</v>
      </c>
      <c r="AG16" s="41">
        <f t="shared" ca="1" si="35"/>
        <v>0</v>
      </c>
    </row>
    <row r="17" spans="1:33">
      <c r="A17" s="4" t="str">
        <f t="shared" si="36"/>
        <v>PG</v>
      </c>
      <c r="B17" s="4" t="str">
        <f t="shared" si="36"/>
        <v>SFM</v>
      </c>
      <c r="C17" s="4">
        <f t="shared" si="37"/>
        <v>10</v>
      </c>
      <c r="D17" s="41">
        <f t="shared" ca="1" si="7"/>
        <v>0</v>
      </c>
      <c r="E17" s="41">
        <f t="shared" ca="1" si="8"/>
        <v>0</v>
      </c>
      <c r="F17" s="41">
        <f t="shared" ca="1" si="9"/>
        <v>0</v>
      </c>
      <c r="G17" s="41">
        <f t="shared" ca="1" si="10"/>
        <v>0</v>
      </c>
      <c r="H17" s="41">
        <f t="shared" ca="1" si="11"/>
        <v>0</v>
      </c>
      <c r="I17" s="41">
        <f t="shared" ca="1" si="12"/>
        <v>0</v>
      </c>
      <c r="J17" s="41">
        <f t="shared" ca="1" si="13"/>
        <v>0</v>
      </c>
      <c r="K17" s="41">
        <f t="shared" ca="1" si="14"/>
        <v>0</v>
      </c>
      <c r="L17" s="41">
        <f t="shared" ca="1" si="15"/>
        <v>0</v>
      </c>
      <c r="M17" s="41">
        <f t="shared" ca="1" si="16"/>
        <v>0</v>
      </c>
      <c r="N17" s="41">
        <f t="shared" ca="1" si="17"/>
        <v>0</v>
      </c>
      <c r="O17" s="41">
        <f t="shared" ca="1" si="18"/>
        <v>0</v>
      </c>
      <c r="P17" s="41">
        <f t="shared" ca="1" si="19"/>
        <v>0</v>
      </c>
      <c r="Q17" s="41">
        <f t="shared" ca="1" si="20"/>
        <v>0</v>
      </c>
      <c r="R17" s="41">
        <v>0</v>
      </c>
      <c r="S17" s="41">
        <f t="shared" ca="1" si="21"/>
        <v>0</v>
      </c>
      <c r="T17" s="41">
        <f t="shared" ca="1" si="22"/>
        <v>0</v>
      </c>
      <c r="U17" s="41">
        <f t="shared" ca="1" si="23"/>
        <v>0</v>
      </c>
      <c r="V17" s="41">
        <f t="shared" ca="1" si="24"/>
        <v>0</v>
      </c>
      <c r="W17" s="41">
        <f t="shared" ca="1" si="25"/>
        <v>0</v>
      </c>
      <c r="X17" s="41">
        <f t="shared" ca="1" si="26"/>
        <v>0</v>
      </c>
      <c r="Y17" s="41">
        <f t="shared" ca="1" si="27"/>
        <v>0</v>
      </c>
      <c r="Z17" s="41">
        <f t="shared" ca="1" si="28"/>
        <v>0</v>
      </c>
      <c r="AA17" s="41">
        <f t="shared" ca="1" si="29"/>
        <v>0</v>
      </c>
      <c r="AB17" s="41">
        <f t="shared" ca="1" si="30"/>
        <v>0</v>
      </c>
      <c r="AC17" s="41">
        <f t="shared" ca="1" si="31"/>
        <v>0.71883833333333336</v>
      </c>
      <c r="AD17" s="41">
        <f t="shared" ca="1" si="32"/>
        <v>1.5311250000000002E-4</v>
      </c>
      <c r="AE17" s="41">
        <f t="shared" ca="1" si="33"/>
        <v>0.72522166666666665</v>
      </c>
      <c r="AF17" s="41">
        <f t="shared" ca="1" si="34"/>
        <v>1.5502333333333333E-4</v>
      </c>
      <c r="AG17" s="41">
        <f t="shared" ca="1" si="35"/>
        <v>0</v>
      </c>
    </row>
    <row r="18" spans="1:33">
      <c r="A18" s="4" t="str">
        <f t="shared" si="36"/>
        <v>PG</v>
      </c>
      <c r="B18" s="4" t="str">
        <f t="shared" si="36"/>
        <v>SFM</v>
      </c>
      <c r="C18" s="4">
        <f t="shared" si="37"/>
        <v>11</v>
      </c>
      <c r="D18" s="41">
        <f t="shared" ca="1" si="7"/>
        <v>0.8058225</v>
      </c>
      <c r="E18" s="41">
        <f t="shared" ca="1" si="8"/>
        <v>1.1433250000000001E-4</v>
      </c>
      <c r="F18" s="41">
        <f t="shared" ca="1" si="9"/>
        <v>0.93242249999999993</v>
      </c>
      <c r="G18" s="41">
        <f t="shared" ca="1" si="10"/>
        <v>2.0484750000000001E-4</v>
      </c>
      <c r="H18" s="41">
        <f t="shared" ca="1" si="11"/>
        <v>-2.4757774999999999E-2</v>
      </c>
      <c r="I18" s="41">
        <f t="shared" ca="1" si="12"/>
        <v>0.80221750000000003</v>
      </c>
      <c r="J18" s="41">
        <f t="shared" ca="1" si="13"/>
        <v>1.1454999999999999E-4</v>
      </c>
      <c r="K18" s="41">
        <f t="shared" ca="1" si="14"/>
        <v>0.7759125</v>
      </c>
      <c r="L18" s="41">
        <f t="shared" ca="1" si="15"/>
        <v>2.5005250000000002E-4</v>
      </c>
      <c r="M18" s="41">
        <f t="shared" ca="1" si="16"/>
        <v>0</v>
      </c>
      <c r="N18" s="41">
        <f t="shared" ca="1" si="17"/>
        <v>0.8058225</v>
      </c>
      <c r="O18" s="41">
        <f t="shared" ca="1" si="18"/>
        <v>1.1433250000000001E-4</v>
      </c>
      <c r="P18" s="41">
        <f t="shared" ca="1" si="19"/>
        <v>0.93242249999999993</v>
      </c>
      <c r="Q18" s="41">
        <f t="shared" ca="1" si="20"/>
        <v>2.0484750000000001E-4</v>
      </c>
      <c r="R18" s="41">
        <v>0</v>
      </c>
      <c r="S18" s="41">
        <f t="shared" ca="1" si="21"/>
        <v>0.83675749999999993</v>
      </c>
      <c r="T18" s="41">
        <f t="shared" ca="1" si="22"/>
        <v>1.4227E-4</v>
      </c>
      <c r="U18" s="41">
        <f t="shared" ca="1" si="23"/>
        <v>0.83675749999999993</v>
      </c>
      <c r="V18" s="41">
        <f t="shared" ca="1" si="24"/>
        <v>1.4227E-4</v>
      </c>
      <c r="W18" s="41">
        <f t="shared" ca="1" si="25"/>
        <v>-2.4818449999999999E-2</v>
      </c>
      <c r="X18" s="41">
        <f t="shared" ca="1" si="26"/>
        <v>0.86641999999999997</v>
      </c>
      <c r="Y18" s="41">
        <f t="shared" ca="1" si="27"/>
        <v>1.4241000000000001E-4</v>
      </c>
      <c r="Z18" s="41">
        <f t="shared" ca="1" si="28"/>
        <v>0.64128249999999998</v>
      </c>
      <c r="AA18" s="41">
        <f t="shared" ca="1" si="29"/>
        <v>1.4241000000000001E-4</v>
      </c>
      <c r="AB18" s="41">
        <f t="shared" ca="1" si="30"/>
        <v>0</v>
      </c>
      <c r="AC18" s="41">
        <f t="shared" ca="1" si="31"/>
        <v>0.64151166666666659</v>
      </c>
      <c r="AD18" s="41">
        <f t="shared" ca="1" si="32"/>
        <v>1.4771916666666667E-4</v>
      </c>
      <c r="AE18" s="41">
        <f t="shared" ca="1" si="33"/>
        <v>0.64453916666666666</v>
      </c>
      <c r="AF18" s="41">
        <f t="shared" ca="1" si="34"/>
        <v>1.4970333333333332E-4</v>
      </c>
      <c r="AG18" s="41">
        <f t="shared" ca="1" si="35"/>
        <v>0</v>
      </c>
    </row>
    <row r="19" spans="1:33">
      <c r="A19" s="4" t="str">
        <f t="shared" si="36"/>
        <v>PG</v>
      </c>
      <c r="B19" s="4" t="str">
        <f t="shared" si="36"/>
        <v>SFM</v>
      </c>
      <c r="C19" s="4">
        <f t="shared" si="37"/>
        <v>12</v>
      </c>
      <c r="D19" s="41">
        <f t="shared" ca="1" si="7"/>
        <v>0.79668000000000005</v>
      </c>
      <c r="E19" s="41">
        <f t="shared" ca="1" si="8"/>
        <v>1.1483500000000001E-4</v>
      </c>
      <c r="F19" s="41">
        <f t="shared" ca="1" si="9"/>
        <v>0.90741000000000005</v>
      </c>
      <c r="G19" s="41">
        <f t="shared" ca="1" si="10"/>
        <v>2.030825E-4</v>
      </c>
      <c r="H19" s="41">
        <f t="shared" ca="1" si="11"/>
        <v>-2.6180750000000003E-2</v>
      </c>
      <c r="I19" s="41">
        <f t="shared" ca="1" si="12"/>
        <v>0.79278249999999995</v>
      </c>
      <c r="J19" s="41">
        <f t="shared" ca="1" si="13"/>
        <v>1.1504250000000001E-4</v>
      </c>
      <c r="K19" s="41">
        <f t="shared" ca="1" si="14"/>
        <v>0.72278999999999993</v>
      </c>
      <c r="L19" s="41">
        <f t="shared" ca="1" si="15"/>
        <v>2.4837500000000001E-4</v>
      </c>
      <c r="M19" s="41">
        <f t="shared" ca="1" si="16"/>
        <v>0</v>
      </c>
      <c r="N19" s="41">
        <f t="shared" ca="1" si="17"/>
        <v>0.79668000000000005</v>
      </c>
      <c r="O19" s="41">
        <f t="shared" ca="1" si="18"/>
        <v>1.1483500000000001E-4</v>
      </c>
      <c r="P19" s="41">
        <f t="shared" ca="1" si="19"/>
        <v>0.90741000000000005</v>
      </c>
      <c r="Q19" s="41">
        <f t="shared" ca="1" si="20"/>
        <v>2.030825E-4</v>
      </c>
      <c r="R19" s="41">
        <v>0</v>
      </c>
      <c r="S19" s="41">
        <f t="shared" ca="1" si="21"/>
        <v>0.81072750000000005</v>
      </c>
      <c r="T19" s="41">
        <f t="shared" ca="1" si="22"/>
        <v>1.4482500000000001E-4</v>
      </c>
      <c r="U19" s="41">
        <f t="shared" ca="1" si="23"/>
        <v>0.81072750000000005</v>
      </c>
      <c r="V19" s="41">
        <f t="shared" ca="1" si="24"/>
        <v>1.4482500000000001E-4</v>
      </c>
      <c r="W19" s="41">
        <f t="shared" ca="1" si="25"/>
        <v>-2.5214249999999997E-2</v>
      </c>
      <c r="X19" s="41">
        <f t="shared" ca="1" si="26"/>
        <v>0.83778249999999999</v>
      </c>
      <c r="Y19" s="41">
        <f t="shared" ca="1" si="27"/>
        <v>1.409375E-4</v>
      </c>
      <c r="Z19" s="41">
        <f t="shared" ca="1" si="28"/>
        <v>0.60540749999999999</v>
      </c>
      <c r="AA19" s="41">
        <f t="shared" ca="1" si="29"/>
        <v>1.4094000000000002E-4</v>
      </c>
      <c r="AB19" s="41">
        <f t="shared" ca="1" si="30"/>
        <v>0</v>
      </c>
      <c r="AC19" s="41">
        <f t="shared" ca="1" si="31"/>
        <v>0.61371249999999999</v>
      </c>
      <c r="AD19" s="41">
        <f t="shared" ca="1" si="32"/>
        <v>1.4890083333333334E-4</v>
      </c>
      <c r="AE19" s="41">
        <f t="shared" ca="1" si="33"/>
        <v>0.61612916666666673</v>
      </c>
      <c r="AF19" s="41">
        <f t="shared" ca="1" si="34"/>
        <v>1.5122833333333334E-4</v>
      </c>
      <c r="AG19" s="41">
        <f t="shared" ca="1" si="35"/>
        <v>0</v>
      </c>
    </row>
    <row r="20" spans="1:33">
      <c r="A20" s="4" t="str">
        <f t="shared" si="36"/>
        <v>PG</v>
      </c>
      <c r="B20" s="4" t="str">
        <f t="shared" si="36"/>
        <v>SFM</v>
      </c>
      <c r="C20" s="4">
        <f t="shared" si="37"/>
        <v>13</v>
      </c>
      <c r="D20" s="41">
        <f t="shared" ca="1" si="7"/>
        <v>0.86027500000000001</v>
      </c>
      <c r="E20" s="41">
        <f t="shared" ca="1" si="8"/>
        <v>1.2038500000000001E-4</v>
      </c>
      <c r="F20" s="41">
        <f t="shared" ca="1" si="9"/>
        <v>1.0237375</v>
      </c>
      <c r="G20" s="41">
        <f t="shared" ca="1" si="10"/>
        <v>2.05725E-4</v>
      </c>
      <c r="H20" s="41">
        <f t="shared" ca="1" si="11"/>
        <v>-2.5160249999999999E-2</v>
      </c>
      <c r="I20" s="41">
        <f t="shared" ca="1" si="12"/>
        <v>0.85677499999999995</v>
      </c>
      <c r="J20" s="41">
        <f t="shared" ca="1" si="13"/>
        <v>1.2066999999999999E-4</v>
      </c>
      <c r="K20" s="41">
        <f t="shared" ca="1" si="14"/>
        <v>0.85628500000000007</v>
      </c>
      <c r="L20" s="41">
        <f t="shared" ca="1" si="15"/>
        <v>2.506125E-4</v>
      </c>
      <c r="M20" s="41">
        <f t="shared" ca="1" si="16"/>
        <v>0</v>
      </c>
      <c r="N20" s="41">
        <f t="shared" ca="1" si="17"/>
        <v>0.86027500000000001</v>
      </c>
      <c r="O20" s="41">
        <f t="shared" ca="1" si="18"/>
        <v>1.2038500000000001E-4</v>
      </c>
      <c r="P20" s="41">
        <f t="shared" ca="1" si="19"/>
        <v>1.0237375</v>
      </c>
      <c r="Q20" s="41">
        <f t="shared" ca="1" si="20"/>
        <v>2.05725E-4</v>
      </c>
      <c r="R20" s="41">
        <v>0</v>
      </c>
      <c r="S20" s="41">
        <f t="shared" ca="1" si="21"/>
        <v>0.8959824999999999</v>
      </c>
      <c r="T20" s="41">
        <f t="shared" ca="1" si="22"/>
        <v>1.5841500000000002E-4</v>
      </c>
      <c r="U20" s="41">
        <f t="shared" ca="1" si="23"/>
        <v>0.8959824999999999</v>
      </c>
      <c r="V20" s="41">
        <f t="shared" ca="1" si="24"/>
        <v>1.5841500000000002E-4</v>
      </c>
      <c r="W20" s="41">
        <f t="shared" ca="1" si="25"/>
        <v>-2.4171125000000002E-2</v>
      </c>
      <c r="X20" s="41">
        <f t="shared" ca="1" si="26"/>
        <v>0.93657250000000003</v>
      </c>
      <c r="Y20" s="41">
        <f t="shared" ca="1" si="27"/>
        <v>1.5740250000000002E-4</v>
      </c>
      <c r="Z20" s="41">
        <f t="shared" ca="1" si="28"/>
        <v>0.70538749999999995</v>
      </c>
      <c r="AA20" s="41">
        <f t="shared" ca="1" si="29"/>
        <v>1.5740250000000002E-4</v>
      </c>
      <c r="AB20" s="41">
        <f t="shared" ca="1" si="30"/>
        <v>0</v>
      </c>
      <c r="AC20" s="41">
        <f t="shared" ca="1" si="31"/>
        <v>0.71214250000000001</v>
      </c>
      <c r="AD20" s="41">
        <f t="shared" ca="1" si="32"/>
        <v>1.5925416666666666E-4</v>
      </c>
      <c r="AE20" s="41">
        <f t="shared" ca="1" si="33"/>
        <v>0.7156325</v>
      </c>
      <c r="AF20" s="41">
        <f t="shared" ca="1" si="34"/>
        <v>1.6139916666666666E-4</v>
      </c>
      <c r="AG20" s="41">
        <f t="shared" ca="1" si="35"/>
        <v>0</v>
      </c>
    </row>
    <row r="21" spans="1:33">
      <c r="A21" s="4" t="str">
        <f t="shared" si="36"/>
        <v>PG</v>
      </c>
      <c r="B21" s="4" t="str">
        <f t="shared" si="36"/>
        <v>SFM</v>
      </c>
      <c r="C21" s="4">
        <f t="shared" si="37"/>
        <v>14</v>
      </c>
      <c r="D21" s="41">
        <f t="shared" ca="1" si="7"/>
        <v>0</v>
      </c>
      <c r="E21" s="41">
        <f t="shared" ca="1" si="8"/>
        <v>0</v>
      </c>
      <c r="F21" s="41">
        <f t="shared" ca="1" si="9"/>
        <v>0</v>
      </c>
      <c r="G21" s="41">
        <f t="shared" ca="1" si="10"/>
        <v>0</v>
      </c>
      <c r="H21" s="41">
        <f t="shared" ca="1" si="11"/>
        <v>0</v>
      </c>
      <c r="I21" s="41">
        <f t="shared" ca="1" si="12"/>
        <v>0</v>
      </c>
      <c r="J21" s="41">
        <f t="shared" ca="1" si="13"/>
        <v>0</v>
      </c>
      <c r="K21" s="41">
        <f t="shared" ca="1" si="14"/>
        <v>0</v>
      </c>
      <c r="L21" s="41">
        <f t="shared" ca="1" si="15"/>
        <v>0</v>
      </c>
      <c r="M21" s="41">
        <f t="shared" ca="1" si="16"/>
        <v>0</v>
      </c>
      <c r="N21" s="41">
        <f t="shared" ca="1" si="17"/>
        <v>0</v>
      </c>
      <c r="O21" s="41">
        <f t="shared" ca="1" si="18"/>
        <v>0</v>
      </c>
      <c r="P21" s="41">
        <f t="shared" ca="1" si="19"/>
        <v>0</v>
      </c>
      <c r="Q21" s="41">
        <f t="shared" ca="1" si="20"/>
        <v>0</v>
      </c>
      <c r="R21" s="41">
        <v>0</v>
      </c>
      <c r="S21" s="41">
        <f t="shared" ca="1" si="21"/>
        <v>0</v>
      </c>
      <c r="T21" s="41">
        <f t="shared" ca="1" si="22"/>
        <v>0</v>
      </c>
      <c r="U21" s="41">
        <f t="shared" ca="1" si="23"/>
        <v>0</v>
      </c>
      <c r="V21" s="41">
        <f t="shared" ca="1" si="24"/>
        <v>0</v>
      </c>
      <c r="W21" s="41">
        <f t="shared" ca="1" si="25"/>
        <v>0</v>
      </c>
      <c r="X21" s="41">
        <f t="shared" ca="1" si="26"/>
        <v>0</v>
      </c>
      <c r="Y21" s="41">
        <f t="shared" ca="1" si="27"/>
        <v>0</v>
      </c>
      <c r="Z21" s="41">
        <f t="shared" ca="1" si="28"/>
        <v>0</v>
      </c>
      <c r="AA21" s="41">
        <f t="shared" ca="1" si="29"/>
        <v>0</v>
      </c>
      <c r="AB21" s="41">
        <f t="shared" ca="1" si="30"/>
        <v>0</v>
      </c>
      <c r="AC21" s="41">
        <f t="shared" ca="1" si="31"/>
        <v>0.66622333333333328</v>
      </c>
      <c r="AD21" s="41">
        <f t="shared" ca="1" si="32"/>
        <v>1.5743500000000001E-4</v>
      </c>
      <c r="AE21" s="41">
        <f t="shared" ca="1" si="33"/>
        <v>0.67109916666666658</v>
      </c>
      <c r="AF21" s="41">
        <f t="shared" ca="1" si="34"/>
        <v>1.5939666666666666E-4</v>
      </c>
      <c r="AG21" s="41">
        <f t="shared" ca="1" si="35"/>
        <v>0</v>
      </c>
    </row>
    <row r="22" spans="1:33">
      <c r="A22" s="4" t="str">
        <f t="shared" si="36"/>
        <v>PG</v>
      </c>
      <c r="B22" s="4" t="str">
        <f t="shared" si="36"/>
        <v>SFM</v>
      </c>
      <c r="C22" s="4">
        <f t="shared" si="37"/>
        <v>15</v>
      </c>
      <c r="D22" s="41">
        <f t="shared" ca="1" si="7"/>
        <v>0</v>
      </c>
      <c r="E22" s="41">
        <f t="shared" ca="1" si="8"/>
        <v>0</v>
      </c>
      <c r="F22" s="41">
        <f t="shared" ca="1" si="9"/>
        <v>0</v>
      </c>
      <c r="G22" s="41">
        <f t="shared" ca="1" si="10"/>
        <v>0</v>
      </c>
      <c r="H22" s="41">
        <f t="shared" ca="1" si="11"/>
        <v>0</v>
      </c>
      <c r="I22" s="41">
        <f t="shared" ca="1" si="12"/>
        <v>0</v>
      </c>
      <c r="J22" s="41">
        <f t="shared" ca="1" si="13"/>
        <v>0</v>
      </c>
      <c r="K22" s="41">
        <f t="shared" ca="1" si="14"/>
        <v>0</v>
      </c>
      <c r="L22" s="41">
        <f t="shared" ca="1" si="15"/>
        <v>0</v>
      </c>
      <c r="M22" s="41">
        <f t="shared" ca="1" si="16"/>
        <v>0</v>
      </c>
      <c r="N22" s="41">
        <f t="shared" ca="1" si="17"/>
        <v>0</v>
      </c>
      <c r="O22" s="41">
        <f t="shared" ca="1" si="18"/>
        <v>0</v>
      </c>
      <c r="P22" s="41">
        <f t="shared" ca="1" si="19"/>
        <v>0</v>
      </c>
      <c r="Q22" s="41">
        <f t="shared" ca="1" si="20"/>
        <v>0</v>
      </c>
      <c r="R22" s="41">
        <v>0</v>
      </c>
      <c r="S22" s="41">
        <f t="shared" ca="1" si="21"/>
        <v>0</v>
      </c>
      <c r="T22" s="41">
        <f t="shared" ca="1" si="22"/>
        <v>0</v>
      </c>
      <c r="U22" s="41">
        <f t="shared" ca="1" si="23"/>
        <v>0</v>
      </c>
      <c r="V22" s="41">
        <f t="shared" ca="1" si="24"/>
        <v>0</v>
      </c>
      <c r="W22" s="41">
        <f t="shared" ca="1" si="25"/>
        <v>0</v>
      </c>
      <c r="X22" s="41">
        <f t="shared" ca="1" si="26"/>
        <v>0</v>
      </c>
      <c r="Y22" s="41">
        <f t="shared" ca="1" si="27"/>
        <v>0</v>
      </c>
      <c r="Z22" s="41">
        <f t="shared" ca="1" si="28"/>
        <v>0</v>
      </c>
      <c r="AA22" s="41">
        <f t="shared" ca="1" si="29"/>
        <v>0</v>
      </c>
      <c r="AB22" s="41">
        <f t="shared" ca="1" si="30"/>
        <v>0</v>
      </c>
      <c r="AC22" s="41">
        <f t="shared" ca="1" si="31"/>
        <v>0.91107499999999997</v>
      </c>
      <c r="AD22" s="41">
        <f t="shared" ca="1" si="32"/>
        <v>1.7274416666666667E-4</v>
      </c>
      <c r="AE22" s="41">
        <f t="shared" ca="1" si="33"/>
        <v>0.91853333333333331</v>
      </c>
      <c r="AF22" s="41">
        <f t="shared" ca="1" si="34"/>
        <v>1.7534499999999998E-4</v>
      </c>
      <c r="AG22" s="41">
        <f t="shared" ca="1" si="35"/>
        <v>0</v>
      </c>
    </row>
    <row r="23" spans="1:33">
      <c r="A23" s="4" t="str">
        <f t="shared" si="36"/>
        <v>PG</v>
      </c>
      <c r="B23" s="4" t="str">
        <f t="shared" si="36"/>
        <v>SFM</v>
      </c>
      <c r="C23" s="4">
        <f t="shared" si="37"/>
        <v>16</v>
      </c>
      <c r="D23" s="41">
        <f t="shared" ca="1" si="7"/>
        <v>0.70860000000000001</v>
      </c>
      <c r="E23" s="41">
        <f t="shared" ca="1" si="8"/>
        <v>1.0695E-4</v>
      </c>
      <c r="F23" s="41">
        <f t="shared" ca="1" si="9"/>
        <v>0.77244500000000005</v>
      </c>
      <c r="G23" s="41">
        <f t="shared" ca="1" si="10"/>
        <v>1.9441750000000001E-4</v>
      </c>
      <c r="H23" s="41">
        <f t="shared" ca="1" si="11"/>
        <v>-3.3042750000000003E-2</v>
      </c>
      <c r="I23" s="41">
        <f t="shared" ca="1" si="12"/>
        <v>0.70490750000000002</v>
      </c>
      <c r="J23" s="41">
        <f t="shared" ca="1" si="13"/>
        <v>1.0698499999999999E-4</v>
      </c>
      <c r="K23" s="41">
        <f t="shared" ca="1" si="14"/>
        <v>0.48180750000000006</v>
      </c>
      <c r="L23" s="41">
        <f t="shared" ca="1" si="15"/>
        <v>2.179525E-4</v>
      </c>
      <c r="M23" s="41">
        <f t="shared" ca="1" si="16"/>
        <v>0</v>
      </c>
      <c r="N23" s="41">
        <f t="shared" ca="1" si="17"/>
        <v>0.70860000000000001</v>
      </c>
      <c r="O23" s="41">
        <f t="shared" ca="1" si="18"/>
        <v>1.0695E-4</v>
      </c>
      <c r="P23" s="41">
        <f t="shared" ca="1" si="19"/>
        <v>0.77244500000000005</v>
      </c>
      <c r="Q23" s="41">
        <f t="shared" ca="1" si="20"/>
        <v>1.9441750000000001E-4</v>
      </c>
      <c r="R23" s="41">
        <v>0</v>
      </c>
      <c r="S23" s="41">
        <f t="shared" ca="1" si="21"/>
        <v>0.72261500000000001</v>
      </c>
      <c r="T23" s="41">
        <f t="shared" ca="1" si="22"/>
        <v>1.29815E-4</v>
      </c>
      <c r="U23" s="41">
        <f t="shared" ca="1" si="23"/>
        <v>0.72261500000000001</v>
      </c>
      <c r="V23" s="41">
        <f t="shared" ca="1" si="24"/>
        <v>1.29815E-4</v>
      </c>
      <c r="W23" s="41">
        <f t="shared" ca="1" si="25"/>
        <v>-3.4153750000000004E-2</v>
      </c>
      <c r="X23" s="41">
        <f t="shared" ca="1" si="26"/>
        <v>0.72075999999999996</v>
      </c>
      <c r="Y23" s="41">
        <f t="shared" ca="1" si="27"/>
        <v>1.2908750000000001E-4</v>
      </c>
      <c r="Z23" s="41">
        <f t="shared" ca="1" si="28"/>
        <v>0.40578249999999999</v>
      </c>
      <c r="AA23" s="41">
        <f t="shared" ca="1" si="29"/>
        <v>1.2908750000000001E-4</v>
      </c>
      <c r="AB23" s="41">
        <f t="shared" ca="1" si="30"/>
        <v>0</v>
      </c>
      <c r="AC23" s="41">
        <f t="shared" ca="1" si="31"/>
        <v>0.42491249999999997</v>
      </c>
      <c r="AD23" s="41">
        <f t="shared" ca="1" si="32"/>
        <v>1.3544000000000002E-4</v>
      </c>
      <c r="AE23" s="41">
        <f t="shared" ca="1" si="33"/>
        <v>0.42497916666666669</v>
      </c>
      <c r="AF23" s="41">
        <f t="shared" ca="1" si="34"/>
        <v>1.3793083333333333E-4</v>
      </c>
      <c r="AG23" s="41">
        <f t="shared" ca="1" si="35"/>
        <v>0</v>
      </c>
    </row>
    <row r="24" spans="1:33">
      <c r="A24" s="4" t="str">
        <f t="shared" si="36"/>
        <v>PG</v>
      </c>
      <c r="B24" s="4" t="s">
        <v>886</v>
      </c>
      <c r="C24" s="4">
        <f>C8</f>
        <v>1</v>
      </c>
      <c r="D24" s="41">
        <f t="shared" ca="1" si="7"/>
        <v>0.84428999999999998</v>
      </c>
      <c r="E24" s="41">
        <f t="shared" ca="1" si="8"/>
        <v>1.044775E-4</v>
      </c>
      <c r="F24" s="41">
        <f t="shared" ca="1" si="9"/>
        <v>0.84812749999999992</v>
      </c>
      <c r="G24" s="41">
        <f t="shared" ca="1" si="10"/>
        <v>1.3019E-4</v>
      </c>
      <c r="H24" s="41">
        <f t="shared" ca="1" si="11"/>
        <v>-3.6767500000000002E-2</v>
      </c>
      <c r="I24" s="41">
        <f t="shared" ca="1" si="12"/>
        <v>0.83839749999999991</v>
      </c>
      <c r="J24" s="41">
        <f t="shared" ca="1" si="13"/>
        <v>1.040425E-4</v>
      </c>
      <c r="K24" s="41">
        <f t="shared" ca="1" si="14"/>
        <v>0.51827500000000004</v>
      </c>
      <c r="L24" s="41">
        <f t="shared" ca="1" si="15"/>
        <v>1.2614749999999999E-4</v>
      </c>
      <c r="M24" s="41">
        <f t="shared" ca="1" si="16"/>
        <v>0</v>
      </c>
      <c r="N24" s="41">
        <f t="shared" ca="1" si="17"/>
        <v>0.84428999999999998</v>
      </c>
      <c r="O24" s="41">
        <f t="shared" ca="1" si="18"/>
        <v>1.044775E-4</v>
      </c>
      <c r="P24" s="41">
        <f t="shared" ca="1" si="19"/>
        <v>0.84812749999999992</v>
      </c>
      <c r="Q24" s="41">
        <f t="shared" ca="1" si="20"/>
        <v>1.3019E-4</v>
      </c>
      <c r="R24" s="41">
        <v>0</v>
      </c>
      <c r="S24" s="41">
        <f t="shared" ca="1" si="21"/>
        <v>0.86037750000000002</v>
      </c>
      <c r="T24" s="41">
        <f t="shared" ca="1" si="22"/>
        <v>1.0855999999999999E-4</v>
      </c>
      <c r="U24" s="41">
        <f t="shared" ca="1" si="23"/>
        <v>0.86037750000000002</v>
      </c>
      <c r="V24" s="41">
        <f t="shared" ca="1" si="24"/>
        <v>1.0855999999999999E-4</v>
      </c>
      <c r="W24" s="41">
        <f t="shared" ca="1" si="25"/>
        <v>-3.3753499999999999E-2</v>
      </c>
      <c r="X24" s="41">
        <f t="shared" ca="1" si="26"/>
        <v>0.87959999999999994</v>
      </c>
      <c r="Y24" s="41">
        <f t="shared" ca="1" si="27"/>
        <v>1.114225E-4</v>
      </c>
      <c r="Z24" s="41">
        <f t="shared" ca="1" si="28"/>
        <v>0.33925</v>
      </c>
      <c r="AA24" s="41">
        <f t="shared" ca="1" si="29"/>
        <v>1.08235E-4</v>
      </c>
      <c r="AB24" s="41">
        <f t="shared" ca="1" si="30"/>
        <v>0</v>
      </c>
      <c r="AC24" s="41">
        <f t="shared" ca="1" si="31"/>
        <v>0.47962499999999997</v>
      </c>
      <c r="AD24" s="41">
        <f t="shared" ca="1" si="32"/>
        <v>8.8879166666666661E-5</v>
      </c>
      <c r="AE24" s="41">
        <f t="shared" ca="1" si="33"/>
        <v>0.47919583333333332</v>
      </c>
      <c r="AF24" s="41">
        <f t="shared" ca="1" si="34"/>
        <v>9.0635000000000002E-5</v>
      </c>
      <c r="AG24" s="41">
        <f t="shared" ca="1" si="35"/>
        <v>0</v>
      </c>
    </row>
    <row r="25" spans="1:33">
      <c r="A25" s="4" t="str">
        <f t="shared" si="36"/>
        <v>PG</v>
      </c>
      <c r="B25" s="4" t="str">
        <f>B24</f>
        <v>MFM</v>
      </c>
      <c r="C25" s="4">
        <f t="shared" ref="C25:C55" si="38">C9</f>
        <v>2</v>
      </c>
      <c r="D25" s="41">
        <f t="shared" ca="1" si="7"/>
        <v>0.89228750000000001</v>
      </c>
      <c r="E25" s="41">
        <f t="shared" ca="1" si="8"/>
        <v>1.241325E-4</v>
      </c>
      <c r="F25" s="41">
        <f t="shared" ca="1" si="9"/>
        <v>0.94550500000000004</v>
      </c>
      <c r="G25" s="41">
        <f t="shared" ca="1" si="10"/>
        <v>2.0969499999999998E-4</v>
      </c>
      <c r="H25" s="41">
        <f t="shared" ca="1" si="11"/>
        <v>-2.5892499999999999E-2</v>
      </c>
      <c r="I25" s="41">
        <f t="shared" ca="1" si="12"/>
        <v>0.88603500000000002</v>
      </c>
      <c r="J25" s="41">
        <f t="shared" ca="1" si="13"/>
        <v>1.239925E-4</v>
      </c>
      <c r="K25" s="41">
        <f t="shared" ca="1" si="14"/>
        <v>0.68964749999999997</v>
      </c>
      <c r="L25" s="41">
        <f t="shared" ca="1" si="15"/>
        <v>2.1606000000000002E-4</v>
      </c>
      <c r="M25" s="41">
        <f t="shared" ca="1" si="16"/>
        <v>0</v>
      </c>
      <c r="N25" s="41">
        <f t="shared" ca="1" si="17"/>
        <v>0.89228750000000001</v>
      </c>
      <c r="O25" s="41">
        <f t="shared" ca="1" si="18"/>
        <v>1.241325E-4</v>
      </c>
      <c r="P25" s="41">
        <f t="shared" ca="1" si="19"/>
        <v>0.94550500000000004</v>
      </c>
      <c r="Q25" s="41">
        <f t="shared" ca="1" si="20"/>
        <v>2.0969499999999998E-4</v>
      </c>
      <c r="R25" s="41">
        <v>0</v>
      </c>
      <c r="S25" s="41">
        <f t="shared" ca="1" si="21"/>
        <v>0.91306250000000011</v>
      </c>
      <c r="T25" s="41">
        <f t="shared" ca="1" si="22"/>
        <v>1.4321250000000002E-4</v>
      </c>
      <c r="U25" s="41">
        <f t="shared" ca="1" si="23"/>
        <v>0.91306250000000011</v>
      </c>
      <c r="V25" s="41">
        <f t="shared" ca="1" si="24"/>
        <v>1.4321250000000002E-4</v>
      </c>
      <c r="W25" s="41">
        <f t="shared" ca="1" si="25"/>
        <v>-2.6258499999999997E-2</v>
      </c>
      <c r="X25" s="41">
        <f t="shared" ca="1" si="26"/>
        <v>0.99080749999999995</v>
      </c>
      <c r="Y25" s="41">
        <f t="shared" ca="1" si="27"/>
        <v>1.6220499999999998E-4</v>
      </c>
      <c r="Z25" s="41">
        <f t="shared" ca="1" si="28"/>
        <v>0.66175749999999989</v>
      </c>
      <c r="AA25" s="41">
        <f t="shared" ca="1" si="29"/>
        <v>1.6220499999999998E-4</v>
      </c>
      <c r="AB25" s="41">
        <f t="shared" ca="1" si="30"/>
        <v>0</v>
      </c>
      <c r="AC25" s="41">
        <f t="shared" ca="1" si="31"/>
        <v>0.57975416666666668</v>
      </c>
      <c r="AD25" s="41">
        <f t="shared" ca="1" si="32"/>
        <v>1.3932166666666667E-4</v>
      </c>
      <c r="AE25" s="41">
        <f t="shared" ca="1" si="33"/>
        <v>0.58038500000000004</v>
      </c>
      <c r="AF25" s="41">
        <f t="shared" ca="1" si="34"/>
        <v>1.40665E-4</v>
      </c>
      <c r="AG25" s="41">
        <f t="shared" ca="1" si="35"/>
        <v>0</v>
      </c>
    </row>
    <row r="26" spans="1:33">
      <c r="A26" s="4" t="str">
        <f t="shared" ref="A26:B41" si="39">A25</f>
        <v>PG</v>
      </c>
      <c r="B26" s="4" t="str">
        <f t="shared" si="39"/>
        <v>MFM</v>
      </c>
      <c r="C26" s="4">
        <f t="shared" si="38"/>
        <v>3</v>
      </c>
      <c r="D26" s="41">
        <f t="shared" ca="1" si="7"/>
        <v>0.88301750000000001</v>
      </c>
      <c r="E26" s="41">
        <f t="shared" ca="1" si="8"/>
        <v>1.155575E-4</v>
      </c>
      <c r="F26" s="41">
        <f t="shared" ca="1" si="9"/>
        <v>0.89990250000000005</v>
      </c>
      <c r="G26" s="41">
        <f t="shared" ca="1" si="10"/>
        <v>1.6473E-4</v>
      </c>
      <c r="H26" s="41">
        <f t="shared" ca="1" si="11"/>
        <v>-2.9461499999999998E-2</v>
      </c>
      <c r="I26" s="41">
        <f t="shared" ca="1" si="12"/>
        <v>0.87597750000000008</v>
      </c>
      <c r="J26" s="41">
        <f t="shared" ca="1" si="13"/>
        <v>1.1480000000000001E-4</v>
      </c>
      <c r="K26" s="41">
        <f t="shared" ca="1" si="14"/>
        <v>0.636575</v>
      </c>
      <c r="L26" s="41">
        <f t="shared" ca="1" si="15"/>
        <v>1.6228750000000001E-4</v>
      </c>
      <c r="M26" s="41">
        <f t="shared" ca="1" si="16"/>
        <v>0</v>
      </c>
      <c r="N26" s="41">
        <f t="shared" ca="1" si="17"/>
        <v>0.88301750000000001</v>
      </c>
      <c r="O26" s="41">
        <f t="shared" ca="1" si="18"/>
        <v>1.155575E-4</v>
      </c>
      <c r="P26" s="41">
        <f t="shared" ca="1" si="19"/>
        <v>0.89990250000000005</v>
      </c>
      <c r="Q26" s="41">
        <f t="shared" ca="1" si="20"/>
        <v>1.6473E-4</v>
      </c>
      <c r="R26" s="41">
        <v>0</v>
      </c>
      <c r="S26" s="41">
        <f t="shared" ca="1" si="21"/>
        <v>0.88915000000000011</v>
      </c>
      <c r="T26" s="41">
        <f t="shared" ca="1" si="22"/>
        <v>1.17915E-4</v>
      </c>
      <c r="U26" s="41">
        <f t="shared" ca="1" si="23"/>
        <v>0.88915000000000011</v>
      </c>
      <c r="V26" s="41">
        <f t="shared" ca="1" si="24"/>
        <v>1.17915E-4</v>
      </c>
      <c r="W26" s="41">
        <f t="shared" ca="1" si="25"/>
        <v>-3.0232749999999999E-2</v>
      </c>
      <c r="X26" s="41">
        <f t="shared" ca="1" si="26"/>
        <v>0.94309250000000011</v>
      </c>
      <c r="Y26" s="41">
        <f t="shared" ca="1" si="27"/>
        <v>1.289075E-4</v>
      </c>
      <c r="Z26" s="41">
        <f t="shared" ca="1" si="28"/>
        <v>0.56391500000000006</v>
      </c>
      <c r="AA26" s="41">
        <f t="shared" ca="1" si="29"/>
        <v>1.289075E-4</v>
      </c>
      <c r="AB26" s="41">
        <f t="shared" ca="1" si="30"/>
        <v>0</v>
      </c>
      <c r="AC26" s="41">
        <f t="shared" ca="1" si="31"/>
        <v>0.56990166666666664</v>
      </c>
      <c r="AD26" s="41">
        <f t="shared" ca="1" si="32"/>
        <v>1.1350499999999999E-4</v>
      </c>
      <c r="AE26" s="41">
        <f t="shared" ca="1" si="33"/>
        <v>0.5682558333333334</v>
      </c>
      <c r="AF26" s="41">
        <f t="shared" ca="1" si="34"/>
        <v>1.1733E-4</v>
      </c>
      <c r="AG26" s="41">
        <f t="shared" ca="1" si="35"/>
        <v>0</v>
      </c>
    </row>
    <row r="27" spans="1:33">
      <c r="A27" s="4" t="str">
        <f t="shared" si="39"/>
        <v>PG</v>
      </c>
      <c r="B27" s="4" t="str">
        <f t="shared" si="39"/>
        <v>MFM</v>
      </c>
      <c r="C27" s="4">
        <f t="shared" si="38"/>
        <v>4</v>
      </c>
      <c r="D27" s="41">
        <f t="shared" ca="1" si="7"/>
        <v>0.89337750000000005</v>
      </c>
      <c r="E27" s="41">
        <f t="shared" ca="1" si="8"/>
        <v>1.1855249999999999E-4</v>
      </c>
      <c r="F27" s="41">
        <f t="shared" ca="1" si="9"/>
        <v>0.96147249999999995</v>
      </c>
      <c r="G27" s="41">
        <f t="shared" ca="1" si="10"/>
        <v>1.984725E-4</v>
      </c>
      <c r="H27" s="41">
        <f t="shared" ca="1" si="11"/>
        <v>-2.2607124999999999E-2</v>
      </c>
      <c r="I27" s="41">
        <f t="shared" ca="1" si="12"/>
        <v>0.88660499999999998</v>
      </c>
      <c r="J27" s="41">
        <f t="shared" ca="1" si="13"/>
        <v>1.1839250000000001E-4</v>
      </c>
      <c r="K27" s="41">
        <f t="shared" ca="1" si="14"/>
        <v>0.75088250000000001</v>
      </c>
      <c r="L27" s="41">
        <f t="shared" ca="1" si="15"/>
        <v>2.0221249999999999E-4</v>
      </c>
      <c r="M27" s="41">
        <f t="shared" ca="1" si="16"/>
        <v>0</v>
      </c>
      <c r="N27" s="41">
        <f t="shared" ca="1" si="17"/>
        <v>0.89337750000000005</v>
      </c>
      <c r="O27" s="41">
        <f t="shared" ca="1" si="18"/>
        <v>1.1855249999999999E-4</v>
      </c>
      <c r="P27" s="41">
        <f t="shared" ca="1" si="19"/>
        <v>0.96147249999999995</v>
      </c>
      <c r="Q27" s="41">
        <f t="shared" ca="1" si="20"/>
        <v>1.984725E-4</v>
      </c>
      <c r="R27" s="41">
        <v>0</v>
      </c>
      <c r="S27" s="41">
        <f t="shared" ca="1" si="21"/>
        <v>0.91398000000000001</v>
      </c>
      <c r="T27" s="41">
        <f t="shared" ca="1" si="22"/>
        <v>1.2927499999999998E-4</v>
      </c>
      <c r="U27" s="41">
        <f t="shared" ca="1" si="23"/>
        <v>0.91398000000000001</v>
      </c>
      <c r="V27" s="41">
        <f t="shared" ca="1" si="24"/>
        <v>1.2927499999999998E-4</v>
      </c>
      <c r="W27" s="41">
        <f t="shared" ca="1" si="25"/>
        <v>-2.4590424999999999E-2</v>
      </c>
      <c r="X27" s="41">
        <f t="shared" ca="1" si="26"/>
        <v>0.98991750000000001</v>
      </c>
      <c r="Y27" s="41">
        <f t="shared" ca="1" si="27"/>
        <v>1.4538250000000001E-4</v>
      </c>
      <c r="Z27" s="41">
        <f t="shared" ca="1" si="28"/>
        <v>0.70684250000000004</v>
      </c>
      <c r="AA27" s="41">
        <f t="shared" ca="1" si="29"/>
        <v>1.4538250000000001E-4</v>
      </c>
      <c r="AB27" s="41">
        <f t="shared" ca="1" si="30"/>
        <v>0</v>
      </c>
      <c r="AC27" s="41">
        <f t="shared" ca="1" si="31"/>
        <v>0.60834666666666659</v>
      </c>
      <c r="AD27" s="41">
        <f t="shared" ca="1" si="32"/>
        <v>1.2980333333333335E-4</v>
      </c>
      <c r="AE27" s="41">
        <f t="shared" ca="1" si="33"/>
        <v>0.60788833333333336</v>
      </c>
      <c r="AF27" s="41">
        <f t="shared" ca="1" si="34"/>
        <v>1.3355499999999999E-4</v>
      </c>
      <c r="AG27" s="41">
        <f t="shared" ca="1" si="35"/>
        <v>0</v>
      </c>
    </row>
    <row r="28" spans="1:33">
      <c r="A28" s="4" t="str">
        <f t="shared" si="39"/>
        <v>PG</v>
      </c>
      <c r="B28" s="4" t="str">
        <f t="shared" si="39"/>
        <v>MFM</v>
      </c>
      <c r="C28" s="4">
        <f t="shared" si="38"/>
        <v>5</v>
      </c>
      <c r="D28" s="41">
        <f t="shared" ca="1" si="7"/>
        <v>0.90833749999999991</v>
      </c>
      <c r="E28" s="41">
        <f t="shared" ca="1" si="8"/>
        <v>1.18885E-4</v>
      </c>
      <c r="F28" s="41">
        <f t="shared" ca="1" si="9"/>
        <v>0.93013999999999997</v>
      </c>
      <c r="G28" s="41">
        <f t="shared" ca="1" si="10"/>
        <v>1.53275E-4</v>
      </c>
      <c r="H28" s="41">
        <f t="shared" ca="1" si="11"/>
        <v>-2.5752000000000001E-2</v>
      </c>
      <c r="I28" s="41">
        <f t="shared" ca="1" si="12"/>
        <v>0.90044000000000002</v>
      </c>
      <c r="J28" s="41">
        <f t="shared" ca="1" si="13"/>
        <v>1.184075E-4</v>
      </c>
      <c r="K28" s="41">
        <f t="shared" ca="1" si="14"/>
        <v>0.67739249999999995</v>
      </c>
      <c r="L28" s="41">
        <f t="shared" ca="1" si="15"/>
        <v>1.5683E-4</v>
      </c>
      <c r="M28" s="41">
        <f t="shared" ca="1" si="16"/>
        <v>0</v>
      </c>
      <c r="N28" s="41">
        <f t="shared" ca="1" si="17"/>
        <v>0.90833749999999991</v>
      </c>
      <c r="O28" s="41">
        <f t="shared" ca="1" si="18"/>
        <v>1.18885E-4</v>
      </c>
      <c r="P28" s="41">
        <f t="shared" ca="1" si="19"/>
        <v>0.93013999999999997</v>
      </c>
      <c r="Q28" s="41">
        <f t="shared" ca="1" si="20"/>
        <v>1.53275E-4</v>
      </c>
      <c r="R28" s="41">
        <v>0</v>
      </c>
      <c r="S28" s="41">
        <f t="shared" ca="1" si="21"/>
        <v>0.90446499999999996</v>
      </c>
      <c r="T28" s="41">
        <f t="shared" ca="1" si="22"/>
        <v>1.2383500000000001E-4</v>
      </c>
      <c r="U28" s="41">
        <f t="shared" ca="1" si="23"/>
        <v>0.90446499999999996</v>
      </c>
      <c r="V28" s="41">
        <f t="shared" ca="1" si="24"/>
        <v>1.2383500000000001E-4</v>
      </c>
      <c r="W28" s="41">
        <f t="shared" ca="1" si="25"/>
        <v>-3.1371500000000004E-2</v>
      </c>
      <c r="X28" s="41">
        <f t="shared" ca="1" si="26"/>
        <v>0.98664750000000001</v>
      </c>
      <c r="Y28" s="41">
        <f t="shared" ca="1" si="27"/>
        <v>1.3823249999999999E-4</v>
      </c>
      <c r="Z28" s="41">
        <f t="shared" ca="1" si="28"/>
        <v>0.65897749999999999</v>
      </c>
      <c r="AA28" s="41">
        <f t="shared" ca="1" si="29"/>
        <v>1.3823249999999999E-4</v>
      </c>
      <c r="AB28" s="41">
        <f t="shared" ca="1" si="30"/>
        <v>0</v>
      </c>
      <c r="AC28" s="41">
        <f t="shared" ca="1" si="31"/>
        <v>0.5808658333333333</v>
      </c>
      <c r="AD28" s="41">
        <f t="shared" ca="1" si="32"/>
        <v>1.1881833333333332E-4</v>
      </c>
      <c r="AE28" s="41">
        <f t="shared" ca="1" si="33"/>
        <v>0.57943333333333336</v>
      </c>
      <c r="AF28" s="41">
        <f t="shared" ca="1" si="34"/>
        <v>1.2480916666666666E-4</v>
      </c>
      <c r="AG28" s="41">
        <f t="shared" ca="1" si="35"/>
        <v>0</v>
      </c>
    </row>
    <row r="29" spans="1:33">
      <c r="A29" s="4" t="str">
        <f t="shared" si="39"/>
        <v>PG</v>
      </c>
      <c r="B29" s="4" t="str">
        <f t="shared" si="39"/>
        <v>MFM</v>
      </c>
      <c r="C29" s="4">
        <f t="shared" si="38"/>
        <v>6</v>
      </c>
      <c r="D29" s="41">
        <f t="shared" ca="1" si="7"/>
        <v>0</v>
      </c>
      <c r="E29" s="41">
        <f t="shared" ca="1" si="8"/>
        <v>0</v>
      </c>
      <c r="F29" s="41">
        <f t="shared" ca="1" si="9"/>
        <v>0</v>
      </c>
      <c r="G29" s="41">
        <f t="shared" ca="1" si="10"/>
        <v>0</v>
      </c>
      <c r="H29" s="41">
        <f t="shared" ca="1" si="11"/>
        <v>0</v>
      </c>
      <c r="I29" s="41">
        <f t="shared" ca="1" si="12"/>
        <v>0</v>
      </c>
      <c r="J29" s="41">
        <f t="shared" ca="1" si="13"/>
        <v>0</v>
      </c>
      <c r="K29" s="41">
        <f t="shared" ca="1" si="14"/>
        <v>0</v>
      </c>
      <c r="L29" s="41">
        <f t="shared" ca="1" si="15"/>
        <v>0</v>
      </c>
      <c r="M29" s="41">
        <f t="shared" ca="1" si="16"/>
        <v>0</v>
      </c>
      <c r="N29" s="41">
        <f t="shared" ca="1" si="17"/>
        <v>0</v>
      </c>
      <c r="O29" s="41">
        <f t="shared" ca="1" si="18"/>
        <v>0</v>
      </c>
      <c r="P29" s="41">
        <f t="shared" ca="1" si="19"/>
        <v>0</v>
      </c>
      <c r="Q29" s="41">
        <f t="shared" ca="1" si="20"/>
        <v>0</v>
      </c>
      <c r="R29" s="41">
        <v>0</v>
      </c>
      <c r="S29" s="41">
        <f t="shared" ca="1" si="21"/>
        <v>0</v>
      </c>
      <c r="T29" s="41">
        <f t="shared" ca="1" si="22"/>
        <v>0</v>
      </c>
      <c r="U29" s="41">
        <f t="shared" ca="1" si="23"/>
        <v>0</v>
      </c>
      <c r="V29" s="41">
        <f t="shared" ca="1" si="24"/>
        <v>0</v>
      </c>
      <c r="W29" s="41">
        <f t="shared" ca="1" si="25"/>
        <v>0</v>
      </c>
      <c r="X29" s="41">
        <f t="shared" ca="1" si="26"/>
        <v>0</v>
      </c>
      <c r="Y29" s="41">
        <f t="shared" ca="1" si="27"/>
        <v>0</v>
      </c>
      <c r="Z29" s="41">
        <f t="shared" ca="1" si="28"/>
        <v>0</v>
      </c>
      <c r="AA29" s="41">
        <f t="shared" ca="1" si="29"/>
        <v>0</v>
      </c>
      <c r="AB29" s="41">
        <f t="shared" ca="1" si="30"/>
        <v>0</v>
      </c>
      <c r="AC29" s="41">
        <f t="shared" ca="1" si="31"/>
        <v>0.65839166666666671</v>
      </c>
      <c r="AD29" s="41">
        <f t="shared" ca="1" si="32"/>
        <v>1.1321416666666668E-4</v>
      </c>
      <c r="AE29" s="41">
        <f t="shared" ca="1" si="33"/>
        <v>0.66254833333333329</v>
      </c>
      <c r="AF29" s="41">
        <f t="shared" ca="1" si="34"/>
        <v>1.6411833333333334E-4</v>
      </c>
      <c r="AG29" s="41">
        <f t="shared" ca="1" si="35"/>
        <v>0</v>
      </c>
    </row>
    <row r="30" spans="1:33">
      <c r="A30" s="4" t="str">
        <f t="shared" si="39"/>
        <v>PG</v>
      </c>
      <c r="B30" s="4" t="str">
        <f t="shared" si="39"/>
        <v>MFM</v>
      </c>
      <c r="C30" s="4">
        <f t="shared" si="38"/>
        <v>7</v>
      </c>
      <c r="D30" s="41">
        <f t="shared" ca="1" si="7"/>
        <v>0</v>
      </c>
      <c r="E30" s="41">
        <f t="shared" ca="1" si="8"/>
        <v>0</v>
      </c>
      <c r="F30" s="41">
        <f t="shared" ca="1" si="9"/>
        <v>0</v>
      </c>
      <c r="G30" s="41">
        <f t="shared" ca="1" si="10"/>
        <v>0</v>
      </c>
      <c r="H30" s="41">
        <f t="shared" ca="1" si="11"/>
        <v>0</v>
      </c>
      <c r="I30" s="41">
        <f t="shared" ca="1" si="12"/>
        <v>0</v>
      </c>
      <c r="J30" s="41">
        <f t="shared" ca="1" si="13"/>
        <v>0</v>
      </c>
      <c r="K30" s="41">
        <f t="shared" ca="1" si="14"/>
        <v>0</v>
      </c>
      <c r="L30" s="41">
        <f t="shared" ca="1" si="15"/>
        <v>0</v>
      </c>
      <c r="M30" s="41">
        <f t="shared" ca="1" si="16"/>
        <v>0</v>
      </c>
      <c r="N30" s="41">
        <f t="shared" ca="1" si="17"/>
        <v>0</v>
      </c>
      <c r="O30" s="41">
        <f t="shared" ca="1" si="18"/>
        <v>0</v>
      </c>
      <c r="P30" s="41">
        <f t="shared" ca="1" si="19"/>
        <v>0</v>
      </c>
      <c r="Q30" s="41">
        <f t="shared" ca="1" si="20"/>
        <v>0</v>
      </c>
      <c r="R30" s="41">
        <v>0</v>
      </c>
      <c r="S30" s="41">
        <f t="shared" ca="1" si="21"/>
        <v>0</v>
      </c>
      <c r="T30" s="41">
        <f t="shared" ca="1" si="22"/>
        <v>0</v>
      </c>
      <c r="U30" s="41">
        <f t="shared" ca="1" si="23"/>
        <v>0</v>
      </c>
      <c r="V30" s="41">
        <f t="shared" ca="1" si="24"/>
        <v>0</v>
      </c>
      <c r="W30" s="41">
        <f t="shared" ca="1" si="25"/>
        <v>0</v>
      </c>
      <c r="X30" s="41">
        <f t="shared" ca="1" si="26"/>
        <v>0</v>
      </c>
      <c r="Y30" s="41">
        <f t="shared" ca="1" si="27"/>
        <v>0</v>
      </c>
      <c r="Z30" s="41">
        <f t="shared" ca="1" si="28"/>
        <v>0</v>
      </c>
      <c r="AA30" s="41">
        <f t="shared" ca="1" si="29"/>
        <v>0</v>
      </c>
      <c r="AB30" s="41">
        <f t="shared" ca="1" si="30"/>
        <v>0</v>
      </c>
      <c r="AC30" s="41">
        <f t="shared" ca="1" si="31"/>
        <v>0.68213000000000001</v>
      </c>
      <c r="AD30" s="41">
        <f t="shared" ca="1" si="32"/>
        <v>1.1950916666666667E-4</v>
      </c>
      <c r="AE30" s="41">
        <f t="shared" ca="1" si="33"/>
        <v>0.69078000000000006</v>
      </c>
      <c r="AF30" s="41">
        <f t="shared" ca="1" si="34"/>
        <v>1.0228333333333333E-4</v>
      </c>
      <c r="AG30" s="41">
        <f t="shared" ca="1" si="35"/>
        <v>0</v>
      </c>
    </row>
    <row r="31" spans="1:33">
      <c r="A31" s="4" t="str">
        <f t="shared" si="39"/>
        <v>PG</v>
      </c>
      <c r="B31" s="4" t="str">
        <f t="shared" si="39"/>
        <v>MFM</v>
      </c>
      <c r="C31" s="4">
        <f t="shared" si="38"/>
        <v>8</v>
      </c>
      <c r="D31" s="41">
        <f t="shared" ca="1" si="7"/>
        <v>0</v>
      </c>
      <c r="E31" s="41">
        <f t="shared" ca="1" si="8"/>
        <v>0</v>
      </c>
      <c r="F31" s="41">
        <f t="shared" ca="1" si="9"/>
        <v>0</v>
      </c>
      <c r="G31" s="41">
        <f t="shared" ca="1" si="10"/>
        <v>0</v>
      </c>
      <c r="H31" s="41">
        <f t="shared" ca="1" si="11"/>
        <v>0</v>
      </c>
      <c r="I31" s="41">
        <f t="shared" ca="1" si="12"/>
        <v>0</v>
      </c>
      <c r="J31" s="41">
        <f t="shared" ca="1" si="13"/>
        <v>0</v>
      </c>
      <c r="K31" s="41">
        <f t="shared" ca="1" si="14"/>
        <v>0</v>
      </c>
      <c r="L31" s="41">
        <f t="shared" ca="1" si="15"/>
        <v>0</v>
      </c>
      <c r="M31" s="41">
        <f t="shared" ca="1" si="16"/>
        <v>0</v>
      </c>
      <c r="N31" s="41">
        <f t="shared" ca="1" si="17"/>
        <v>0</v>
      </c>
      <c r="O31" s="41">
        <f t="shared" ca="1" si="18"/>
        <v>0</v>
      </c>
      <c r="P31" s="41">
        <f t="shared" ca="1" si="19"/>
        <v>0</v>
      </c>
      <c r="Q31" s="41">
        <f t="shared" ca="1" si="20"/>
        <v>0</v>
      </c>
      <c r="R31" s="41">
        <v>0</v>
      </c>
      <c r="S31" s="41">
        <f t="shared" ca="1" si="21"/>
        <v>0</v>
      </c>
      <c r="T31" s="41">
        <f t="shared" ca="1" si="22"/>
        <v>0</v>
      </c>
      <c r="U31" s="41">
        <f t="shared" ca="1" si="23"/>
        <v>0</v>
      </c>
      <c r="V31" s="41">
        <f t="shared" ca="1" si="24"/>
        <v>0</v>
      </c>
      <c r="W31" s="41">
        <f t="shared" ca="1" si="25"/>
        <v>0</v>
      </c>
      <c r="X31" s="41">
        <f t="shared" ca="1" si="26"/>
        <v>0</v>
      </c>
      <c r="Y31" s="41">
        <f t="shared" ca="1" si="27"/>
        <v>0</v>
      </c>
      <c r="Z31" s="41">
        <f t="shared" ca="1" si="28"/>
        <v>0</v>
      </c>
      <c r="AA31" s="41">
        <f t="shared" ca="1" si="29"/>
        <v>0</v>
      </c>
      <c r="AB31" s="41">
        <f t="shared" ca="1" si="30"/>
        <v>0</v>
      </c>
      <c r="AC31" s="41">
        <f t="shared" ca="1" si="31"/>
        <v>0.69885416666666667</v>
      </c>
      <c r="AD31" s="41">
        <f t="shared" ca="1" si="32"/>
        <v>1.4401833333333334E-4</v>
      </c>
      <c r="AE31" s="41">
        <f t="shared" ca="1" si="33"/>
        <v>0.70207166666666665</v>
      </c>
      <c r="AF31" s="41">
        <f t="shared" ca="1" si="34"/>
        <v>1.4679E-4</v>
      </c>
      <c r="AG31" s="41">
        <f t="shared" ca="1" si="35"/>
        <v>0</v>
      </c>
    </row>
    <row r="32" spans="1:33">
      <c r="A32" s="4" t="str">
        <f t="shared" si="39"/>
        <v>PG</v>
      </c>
      <c r="B32" s="4" t="str">
        <f t="shared" si="39"/>
        <v>MFM</v>
      </c>
      <c r="C32" s="4">
        <f t="shared" si="38"/>
        <v>9</v>
      </c>
      <c r="D32" s="41">
        <f t="shared" ca="1" si="7"/>
        <v>0</v>
      </c>
      <c r="E32" s="41">
        <f t="shared" ca="1" si="8"/>
        <v>0</v>
      </c>
      <c r="F32" s="41">
        <f t="shared" ca="1" si="9"/>
        <v>0</v>
      </c>
      <c r="G32" s="41">
        <f t="shared" ca="1" si="10"/>
        <v>0</v>
      </c>
      <c r="H32" s="41">
        <f t="shared" ca="1" si="11"/>
        <v>0</v>
      </c>
      <c r="I32" s="41">
        <f t="shared" ca="1" si="12"/>
        <v>0</v>
      </c>
      <c r="J32" s="41">
        <f t="shared" ca="1" si="13"/>
        <v>0</v>
      </c>
      <c r="K32" s="41">
        <f t="shared" ca="1" si="14"/>
        <v>0</v>
      </c>
      <c r="L32" s="41">
        <f t="shared" ca="1" si="15"/>
        <v>0</v>
      </c>
      <c r="M32" s="41">
        <f t="shared" ca="1" si="16"/>
        <v>0</v>
      </c>
      <c r="N32" s="41">
        <f t="shared" ca="1" si="17"/>
        <v>0</v>
      </c>
      <c r="O32" s="41">
        <f t="shared" ca="1" si="18"/>
        <v>0</v>
      </c>
      <c r="P32" s="41">
        <f t="shared" ca="1" si="19"/>
        <v>0</v>
      </c>
      <c r="Q32" s="41">
        <f t="shared" ca="1" si="20"/>
        <v>0</v>
      </c>
      <c r="R32" s="41">
        <v>0</v>
      </c>
      <c r="S32" s="41">
        <f t="shared" ca="1" si="21"/>
        <v>0</v>
      </c>
      <c r="T32" s="41">
        <f t="shared" ca="1" si="22"/>
        <v>0</v>
      </c>
      <c r="U32" s="41">
        <f t="shared" ca="1" si="23"/>
        <v>0</v>
      </c>
      <c r="V32" s="41">
        <f t="shared" ca="1" si="24"/>
        <v>0</v>
      </c>
      <c r="W32" s="41">
        <f t="shared" ca="1" si="25"/>
        <v>0</v>
      </c>
      <c r="X32" s="41">
        <f t="shared" ca="1" si="26"/>
        <v>0</v>
      </c>
      <c r="Y32" s="41">
        <f t="shared" ca="1" si="27"/>
        <v>0</v>
      </c>
      <c r="Z32" s="41">
        <f t="shared" ca="1" si="28"/>
        <v>0</v>
      </c>
      <c r="AA32" s="41">
        <f t="shared" ca="1" si="29"/>
        <v>0</v>
      </c>
      <c r="AB32" s="41">
        <f t="shared" ca="1" si="30"/>
        <v>0</v>
      </c>
      <c r="AC32" s="41">
        <f t="shared" ca="1" si="31"/>
        <v>0.71474916666666666</v>
      </c>
      <c r="AD32" s="41">
        <f t="shared" ca="1" si="32"/>
        <v>1.4287499999999999E-4</v>
      </c>
      <c r="AE32" s="41">
        <f t="shared" ca="1" si="33"/>
        <v>0.71980916666666661</v>
      </c>
      <c r="AF32" s="41">
        <f t="shared" ca="1" si="34"/>
        <v>1.414725E-4</v>
      </c>
      <c r="AG32" s="41">
        <f t="shared" ca="1" si="35"/>
        <v>0</v>
      </c>
    </row>
    <row r="33" spans="1:33">
      <c r="A33" s="4" t="str">
        <f t="shared" si="39"/>
        <v>PG</v>
      </c>
      <c r="B33" s="4" t="str">
        <f t="shared" si="39"/>
        <v>MFM</v>
      </c>
      <c r="C33" s="4">
        <f t="shared" si="38"/>
        <v>10</v>
      </c>
      <c r="D33" s="41">
        <f t="shared" ca="1" si="7"/>
        <v>0</v>
      </c>
      <c r="E33" s="41">
        <f t="shared" ca="1" si="8"/>
        <v>0</v>
      </c>
      <c r="F33" s="41">
        <f t="shared" ca="1" si="9"/>
        <v>0</v>
      </c>
      <c r="G33" s="41">
        <f t="shared" ca="1" si="10"/>
        <v>0</v>
      </c>
      <c r="H33" s="41">
        <f t="shared" ca="1" si="11"/>
        <v>0</v>
      </c>
      <c r="I33" s="41">
        <f t="shared" ca="1" si="12"/>
        <v>0</v>
      </c>
      <c r="J33" s="41">
        <f t="shared" ca="1" si="13"/>
        <v>0</v>
      </c>
      <c r="K33" s="41">
        <f t="shared" ca="1" si="14"/>
        <v>0</v>
      </c>
      <c r="L33" s="41">
        <f t="shared" ca="1" si="15"/>
        <v>0</v>
      </c>
      <c r="M33" s="41">
        <f t="shared" ca="1" si="16"/>
        <v>0</v>
      </c>
      <c r="N33" s="41">
        <f t="shared" ca="1" si="17"/>
        <v>0</v>
      </c>
      <c r="O33" s="41">
        <f t="shared" ca="1" si="18"/>
        <v>0</v>
      </c>
      <c r="P33" s="41">
        <f t="shared" ca="1" si="19"/>
        <v>0</v>
      </c>
      <c r="Q33" s="41">
        <f t="shared" ca="1" si="20"/>
        <v>0</v>
      </c>
      <c r="R33" s="41">
        <v>0</v>
      </c>
      <c r="S33" s="41">
        <f t="shared" ca="1" si="21"/>
        <v>0</v>
      </c>
      <c r="T33" s="41">
        <f t="shared" ca="1" si="22"/>
        <v>0</v>
      </c>
      <c r="U33" s="41">
        <f t="shared" ca="1" si="23"/>
        <v>0</v>
      </c>
      <c r="V33" s="41">
        <f t="shared" ca="1" si="24"/>
        <v>0</v>
      </c>
      <c r="W33" s="41">
        <f t="shared" ca="1" si="25"/>
        <v>0</v>
      </c>
      <c r="X33" s="41">
        <f t="shared" ca="1" si="26"/>
        <v>0</v>
      </c>
      <c r="Y33" s="41">
        <f t="shared" ca="1" si="27"/>
        <v>0</v>
      </c>
      <c r="Z33" s="41">
        <f t="shared" ca="1" si="28"/>
        <v>0</v>
      </c>
      <c r="AA33" s="41">
        <f t="shared" ca="1" si="29"/>
        <v>0</v>
      </c>
      <c r="AB33" s="41">
        <f t="shared" ca="1" si="30"/>
        <v>0</v>
      </c>
      <c r="AC33" s="41">
        <f t="shared" ca="1" si="31"/>
        <v>0.71883833333333336</v>
      </c>
      <c r="AD33" s="41">
        <f t="shared" ca="1" si="32"/>
        <v>1.5311250000000002E-4</v>
      </c>
      <c r="AE33" s="41">
        <f t="shared" ca="1" si="33"/>
        <v>0.72522166666666665</v>
      </c>
      <c r="AF33" s="41">
        <f t="shared" ca="1" si="34"/>
        <v>1.5502333333333333E-4</v>
      </c>
      <c r="AG33" s="41">
        <f t="shared" ca="1" si="35"/>
        <v>0</v>
      </c>
    </row>
    <row r="34" spans="1:33">
      <c r="A34" s="4" t="str">
        <f t="shared" si="39"/>
        <v>PG</v>
      </c>
      <c r="B34" s="4" t="str">
        <f t="shared" si="39"/>
        <v>MFM</v>
      </c>
      <c r="C34" s="4">
        <f t="shared" si="38"/>
        <v>11</v>
      </c>
      <c r="D34" s="41">
        <f t="shared" ca="1" si="7"/>
        <v>0.90290749999999997</v>
      </c>
      <c r="E34" s="41">
        <f t="shared" ca="1" si="8"/>
        <v>1.201675E-4</v>
      </c>
      <c r="F34" s="41">
        <f t="shared" ca="1" si="9"/>
        <v>1.0302</v>
      </c>
      <c r="G34" s="41">
        <f t="shared" ca="1" si="10"/>
        <v>2.0261500000000001E-4</v>
      </c>
      <c r="H34" s="41">
        <f t="shared" ca="1" si="11"/>
        <v>-2.2479925000000001E-2</v>
      </c>
      <c r="I34" s="41">
        <f t="shared" ca="1" si="12"/>
        <v>0.89831500000000009</v>
      </c>
      <c r="J34" s="41">
        <f t="shared" ca="1" si="13"/>
        <v>1.2017E-4</v>
      </c>
      <c r="K34" s="41">
        <f t="shared" ca="1" si="14"/>
        <v>0.83310000000000006</v>
      </c>
      <c r="L34" s="41">
        <f t="shared" ca="1" si="15"/>
        <v>2.2221500000000003E-4</v>
      </c>
      <c r="M34" s="41">
        <f t="shared" ca="1" si="16"/>
        <v>0</v>
      </c>
      <c r="N34" s="41">
        <f t="shared" ca="1" si="17"/>
        <v>0.90290749999999997</v>
      </c>
      <c r="O34" s="41">
        <f t="shared" ca="1" si="18"/>
        <v>1.201675E-4</v>
      </c>
      <c r="P34" s="41">
        <f t="shared" ca="1" si="19"/>
        <v>1.0302</v>
      </c>
      <c r="Q34" s="41">
        <f t="shared" ca="1" si="20"/>
        <v>2.0261500000000001E-4</v>
      </c>
      <c r="R34" s="41">
        <v>0</v>
      </c>
      <c r="S34" s="41">
        <f t="shared" ca="1" si="21"/>
        <v>0.9655475</v>
      </c>
      <c r="T34" s="41">
        <f t="shared" ca="1" si="22"/>
        <v>1.4841999999999999E-4</v>
      </c>
      <c r="U34" s="41">
        <f t="shared" ca="1" si="23"/>
        <v>0.9655475</v>
      </c>
      <c r="V34" s="41">
        <f t="shared" ca="1" si="24"/>
        <v>1.4841999999999999E-4</v>
      </c>
      <c r="W34" s="41">
        <f t="shared" ca="1" si="25"/>
        <v>-2.2869874999999998E-2</v>
      </c>
      <c r="X34" s="41">
        <f t="shared" ca="1" si="26"/>
        <v>1.0484099999999998</v>
      </c>
      <c r="Y34" s="41">
        <f t="shared" ca="1" si="27"/>
        <v>1.658125E-4</v>
      </c>
      <c r="Z34" s="41">
        <f t="shared" ca="1" si="28"/>
        <v>0.75232249999999989</v>
      </c>
      <c r="AA34" s="41">
        <f t="shared" ca="1" si="29"/>
        <v>1.658125E-4</v>
      </c>
      <c r="AB34" s="41">
        <f t="shared" ca="1" si="30"/>
        <v>0</v>
      </c>
      <c r="AC34" s="41">
        <f t="shared" ca="1" si="31"/>
        <v>0.64151166666666659</v>
      </c>
      <c r="AD34" s="41">
        <f t="shared" ca="1" si="32"/>
        <v>1.4771916666666667E-4</v>
      </c>
      <c r="AE34" s="41">
        <f t="shared" ca="1" si="33"/>
        <v>0.64453916666666666</v>
      </c>
      <c r="AF34" s="41">
        <f t="shared" ca="1" si="34"/>
        <v>1.4970333333333332E-4</v>
      </c>
      <c r="AG34" s="41">
        <f t="shared" ca="1" si="35"/>
        <v>0</v>
      </c>
    </row>
    <row r="35" spans="1:33">
      <c r="A35" s="4" t="str">
        <f t="shared" si="39"/>
        <v>PG</v>
      </c>
      <c r="B35" s="4" t="str">
        <f t="shared" si="39"/>
        <v>MFM</v>
      </c>
      <c r="C35" s="4">
        <f t="shared" si="38"/>
        <v>12</v>
      </c>
      <c r="D35" s="41">
        <f t="shared" ca="1" si="7"/>
        <v>0.90324499999999996</v>
      </c>
      <c r="E35" s="41">
        <f t="shared" ca="1" si="8"/>
        <v>1.21505E-4</v>
      </c>
      <c r="F35" s="41">
        <f t="shared" ca="1" si="9"/>
        <v>0.99890500000000004</v>
      </c>
      <c r="G35" s="41">
        <f t="shared" ca="1" si="10"/>
        <v>2.030775E-4</v>
      </c>
      <c r="H35" s="41">
        <f t="shared" ca="1" si="11"/>
        <v>-2.4800874999999997E-2</v>
      </c>
      <c r="I35" s="41">
        <f t="shared" ca="1" si="12"/>
        <v>0.8978775</v>
      </c>
      <c r="J35" s="41">
        <f t="shared" ca="1" si="13"/>
        <v>1.2149E-4</v>
      </c>
      <c r="K35" s="41">
        <f t="shared" ca="1" si="14"/>
        <v>0.77763000000000004</v>
      </c>
      <c r="L35" s="41">
        <f t="shared" ca="1" si="15"/>
        <v>2.2205749999999999E-4</v>
      </c>
      <c r="M35" s="41">
        <f t="shared" ca="1" si="16"/>
        <v>0</v>
      </c>
      <c r="N35" s="41">
        <f t="shared" ca="1" si="17"/>
        <v>0.90324499999999996</v>
      </c>
      <c r="O35" s="41">
        <f t="shared" ca="1" si="18"/>
        <v>1.21505E-4</v>
      </c>
      <c r="P35" s="41">
        <f t="shared" ca="1" si="19"/>
        <v>0.99890500000000004</v>
      </c>
      <c r="Q35" s="41">
        <f t="shared" ca="1" si="20"/>
        <v>2.030775E-4</v>
      </c>
      <c r="R35" s="41">
        <v>0</v>
      </c>
      <c r="S35" s="41">
        <f t="shared" ca="1" si="21"/>
        <v>0.94224500000000011</v>
      </c>
      <c r="T35" s="41">
        <f t="shared" ca="1" si="22"/>
        <v>1.4782249999999999E-4</v>
      </c>
      <c r="U35" s="41">
        <f t="shared" ca="1" si="23"/>
        <v>0.94224500000000011</v>
      </c>
      <c r="V35" s="41">
        <f t="shared" ca="1" si="24"/>
        <v>1.4782249999999999E-4</v>
      </c>
      <c r="W35" s="41">
        <f t="shared" ca="1" si="25"/>
        <v>-2.5966749999999997E-2</v>
      </c>
      <c r="X35" s="41">
        <f t="shared" ca="1" si="26"/>
        <v>1.024605</v>
      </c>
      <c r="Y35" s="41">
        <f t="shared" ca="1" si="27"/>
        <v>1.640275E-4</v>
      </c>
      <c r="Z35" s="41">
        <f t="shared" ca="1" si="28"/>
        <v>0.7132925</v>
      </c>
      <c r="AA35" s="41">
        <f t="shared" ca="1" si="29"/>
        <v>1.640275E-4</v>
      </c>
      <c r="AB35" s="41">
        <f t="shared" ca="1" si="30"/>
        <v>0</v>
      </c>
      <c r="AC35" s="41">
        <f t="shared" ca="1" si="31"/>
        <v>0.61371249999999999</v>
      </c>
      <c r="AD35" s="41">
        <f t="shared" ca="1" si="32"/>
        <v>1.4890083333333334E-4</v>
      </c>
      <c r="AE35" s="41">
        <f t="shared" ca="1" si="33"/>
        <v>0.61612916666666673</v>
      </c>
      <c r="AF35" s="41">
        <f t="shared" ca="1" si="34"/>
        <v>1.5122833333333334E-4</v>
      </c>
      <c r="AG35" s="41">
        <f t="shared" ca="1" si="35"/>
        <v>0</v>
      </c>
    </row>
    <row r="36" spans="1:33">
      <c r="A36" s="4" t="str">
        <f t="shared" si="39"/>
        <v>PG</v>
      </c>
      <c r="B36" s="4" t="str">
        <f t="shared" si="39"/>
        <v>MFM</v>
      </c>
      <c r="C36" s="4">
        <f t="shared" si="38"/>
        <v>13</v>
      </c>
      <c r="D36" s="41">
        <f t="shared" ca="1" si="7"/>
        <v>0.93955</v>
      </c>
      <c r="E36" s="41">
        <f t="shared" ca="1" si="8"/>
        <v>1.216275E-4</v>
      </c>
      <c r="F36" s="41">
        <f t="shared" ca="1" si="9"/>
        <v>1.1059924999999999</v>
      </c>
      <c r="G36" s="41">
        <f t="shared" ca="1" si="10"/>
        <v>1.865925E-4</v>
      </c>
      <c r="H36" s="41">
        <f t="shared" ca="1" si="11"/>
        <v>-2.0803625000000003E-2</v>
      </c>
      <c r="I36" s="41">
        <f t="shared" ca="1" si="12"/>
        <v>0.93516999999999995</v>
      </c>
      <c r="J36" s="41">
        <f t="shared" ca="1" si="13"/>
        <v>1.216375E-4</v>
      </c>
      <c r="K36" s="41">
        <f t="shared" ca="1" si="14"/>
        <v>0.92269499999999993</v>
      </c>
      <c r="L36" s="41">
        <f t="shared" ca="1" si="15"/>
        <v>2.0192000000000002E-4</v>
      </c>
      <c r="M36" s="41">
        <f t="shared" ca="1" si="16"/>
        <v>0</v>
      </c>
      <c r="N36" s="41">
        <f t="shared" ca="1" si="17"/>
        <v>0.93955</v>
      </c>
      <c r="O36" s="41">
        <f t="shared" ca="1" si="18"/>
        <v>1.216275E-4</v>
      </c>
      <c r="P36" s="41">
        <f t="shared" ca="1" si="19"/>
        <v>1.1059924999999999</v>
      </c>
      <c r="Q36" s="41">
        <f t="shared" ca="1" si="20"/>
        <v>1.865925E-4</v>
      </c>
      <c r="R36" s="41">
        <v>0</v>
      </c>
      <c r="S36" s="41">
        <f t="shared" ca="1" si="21"/>
        <v>1.03277</v>
      </c>
      <c r="T36" s="41">
        <f t="shared" ca="1" si="22"/>
        <v>1.6549999999999998E-4</v>
      </c>
      <c r="U36" s="41">
        <f t="shared" ca="1" si="23"/>
        <v>1.03277</v>
      </c>
      <c r="V36" s="41">
        <f t="shared" ca="1" si="24"/>
        <v>1.6549999999999998E-4</v>
      </c>
      <c r="W36" s="41">
        <f t="shared" ca="1" si="25"/>
        <v>-2.2252200000000003E-2</v>
      </c>
      <c r="X36" s="41">
        <f t="shared" ca="1" si="26"/>
        <v>1.1225075</v>
      </c>
      <c r="Y36" s="41">
        <f t="shared" ca="1" si="27"/>
        <v>1.8322250000000001E-4</v>
      </c>
      <c r="Z36" s="41">
        <f t="shared" ca="1" si="28"/>
        <v>0.84784250000000005</v>
      </c>
      <c r="AA36" s="41">
        <f t="shared" ca="1" si="29"/>
        <v>1.8322000000000002E-4</v>
      </c>
      <c r="AB36" s="41">
        <f t="shared" ca="1" si="30"/>
        <v>0</v>
      </c>
      <c r="AC36" s="41">
        <f t="shared" ca="1" si="31"/>
        <v>0.71214250000000001</v>
      </c>
      <c r="AD36" s="41">
        <f t="shared" ca="1" si="32"/>
        <v>1.5925416666666666E-4</v>
      </c>
      <c r="AE36" s="41">
        <f t="shared" ca="1" si="33"/>
        <v>0.7156325</v>
      </c>
      <c r="AF36" s="41">
        <f t="shared" ca="1" si="34"/>
        <v>1.6139916666666666E-4</v>
      </c>
      <c r="AG36" s="41">
        <f t="shared" ca="1" si="35"/>
        <v>0</v>
      </c>
    </row>
    <row r="37" spans="1:33">
      <c r="A37" s="4" t="str">
        <f t="shared" si="39"/>
        <v>PG</v>
      </c>
      <c r="B37" s="4" t="str">
        <f t="shared" si="39"/>
        <v>MFM</v>
      </c>
      <c r="C37" s="4">
        <f t="shared" si="38"/>
        <v>14</v>
      </c>
      <c r="D37" s="41">
        <f t="shared" ca="1" si="7"/>
        <v>0</v>
      </c>
      <c r="E37" s="41">
        <f t="shared" ca="1" si="8"/>
        <v>0</v>
      </c>
      <c r="F37" s="41">
        <f t="shared" ca="1" si="9"/>
        <v>0</v>
      </c>
      <c r="G37" s="41">
        <f t="shared" ca="1" si="10"/>
        <v>0</v>
      </c>
      <c r="H37" s="41">
        <f t="shared" ca="1" si="11"/>
        <v>0</v>
      </c>
      <c r="I37" s="41">
        <f t="shared" ca="1" si="12"/>
        <v>0</v>
      </c>
      <c r="J37" s="41">
        <f t="shared" ca="1" si="13"/>
        <v>0</v>
      </c>
      <c r="K37" s="41">
        <f t="shared" ca="1" si="14"/>
        <v>0</v>
      </c>
      <c r="L37" s="41">
        <f t="shared" ca="1" si="15"/>
        <v>0</v>
      </c>
      <c r="M37" s="41">
        <f t="shared" ca="1" si="16"/>
        <v>0</v>
      </c>
      <c r="N37" s="41">
        <f t="shared" ca="1" si="17"/>
        <v>0</v>
      </c>
      <c r="O37" s="41">
        <f t="shared" ca="1" si="18"/>
        <v>0</v>
      </c>
      <c r="P37" s="41">
        <f t="shared" ca="1" si="19"/>
        <v>0</v>
      </c>
      <c r="Q37" s="41">
        <f t="shared" ca="1" si="20"/>
        <v>0</v>
      </c>
      <c r="R37" s="41">
        <v>0</v>
      </c>
      <c r="S37" s="41">
        <f t="shared" ca="1" si="21"/>
        <v>0</v>
      </c>
      <c r="T37" s="41">
        <f t="shared" ca="1" si="22"/>
        <v>0</v>
      </c>
      <c r="U37" s="41">
        <f t="shared" ca="1" si="23"/>
        <v>0</v>
      </c>
      <c r="V37" s="41">
        <f t="shared" ca="1" si="24"/>
        <v>0</v>
      </c>
      <c r="W37" s="41">
        <f t="shared" ca="1" si="25"/>
        <v>0</v>
      </c>
      <c r="X37" s="41">
        <f t="shared" ca="1" si="26"/>
        <v>0</v>
      </c>
      <c r="Y37" s="41">
        <f t="shared" ca="1" si="27"/>
        <v>0</v>
      </c>
      <c r="Z37" s="41">
        <f t="shared" ca="1" si="28"/>
        <v>0</v>
      </c>
      <c r="AA37" s="41">
        <f t="shared" ca="1" si="29"/>
        <v>0</v>
      </c>
      <c r="AB37" s="41">
        <f t="shared" ca="1" si="30"/>
        <v>0</v>
      </c>
      <c r="AC37" s="41">
        <f t="shared" ca="1" si="31"/>
        <v>0.66622333333333328</v>
      </c>
      <c r="AD37" s="41">
        <f t="shared" ca="1" si="32"/>
        <v>1.5743500000000001E-4</v>
      </c>
      <c r="AE37" s="41">
        <f t="shared" ca="1" si="33"/>
        <v>0.67109916666666658</v>
      </c>
      <c r="AF37" s="41">
        <f t="shared" ca="1" si="34"/>
        <v>1.5939666666666666E-4</v>
      </c>
      <c r="AG37" s="41">
        <f t="shared" ca="1" si="35"/>
        <v>0</v>
      </c>
    </row>
    <row r="38" spans="1:33">
      <c r="A38" s="4" t="str">
        <f t="shared" si="39"/>
        <v>PG</v>
      </c>
      <c r="B38" s="4" t="str">
        <f t="shared" si="39"/>
        <v>MFM</v>
      </c>
      <c r="C38" s="4">
        <f t="shared" si="38"/>
        <v>15</v>
      </c>
      <c r="D38" s="41">
        <f t="shared" ca="1" si="7"/>
        <v>0</v>
      </c>
      <c r="E38" s="41">
        <f t="shared" ca="1" si="8"/>
        <v>0</v>
      </c>
      <c r="F38" s="41">
        <f t="shared" ca="1" si="9"/>
        <v>0</v>
      </c>
      <c r="G38" s="41">
        <f t="shared" ca="1" si="10"/>
        <v>0</v>
      </c>
      <c r="H38" s="41">
        <f t="shared" ca="1" si="11"/>
        <v>0</v>
      </c>
      <c r="I38" s="41">
        <f t="shared" ca="1" si="12"/>
        <v>0</v>
      </c>
      <c r="J38" s="41">
        <f t="shared" ca="1" si="13"/>
        <v>0</v>
      </c>
      <c r="K38" s="41">
        <f t="shared" ca="1" si="14"/>
        <v>0</v>
      </c>
      <c r="L38" s="41">
        <f t="shared" ca="1" si="15"/>
        <v>0</v>
      </c>
      <c r="M38" s="41">
        <f t="shared" ca="1" si="16"/>
        <v>0</v>
      </c>
      <c r="N38" s="41">
        <f t="shared" ca="1" si="17"/>
        <v>0</v>
      </c>
      <c r="O38" s="41">
        <f t="shared" ca="1" si="18"/>
        <v>0</v>
      </c>
      <c r="P38" s="41">
        <f t="shared" ca="1" si="19"/>
        <v>0</v>
      </c>
      <c r="Q38" s="41">
        <f t="shared" ca="1" si="20"/>
        <v>0</v>
      </c>
      <c r="R38" s="41">
        <v>0</v>
      </c>
      <c r="S38" s="41">
        <f t="shared" ca="1" si="21"/>
        <v>0</v>
      </c>
      <c r="T38" s="41">
        <f t="shared" ca="1" si="22"/>
        <v>0</v>
      </c>
      <c r="U38" s="41">
        <f t="shared" ca="1" si="23"/>
        <v>0</v>
      </c>
      <c r="V38" s="41">
        <f t="shared" ca="1" si="24"/>
        <v>0</v>
      </c>
      <c r="W38" s="41">
        <f t="shared" ca="1" si="25"/>
        <v>0</v>
      </c>
      <c r="X38" s="41">
        <f t="shared" ca="1" si="26"/>
        <v>0</v>
      </c>
      <c r="Y38" s="41">
        <f t="shared" ca="1" si="27"/>
        <v>0</v>
      </c>
      <c r="Z38" s="41">
        <f t="shared" ca="1" si="28"/>
        <v>0</v>
      </c>
      <c r="AA38" s="41">
        <f t="shared" ca="1" si="29"/>
        <v>0</v>
      </c>
      <c r="AB38" s="41">
        <f t="shared" ca="1" si="30"/>
        <v>0</v>
      </c>
      <c r="AC38" s="41">
        <f t="shared" ca="1" si="31"/>
        <v>0.91107499999999997</v>
      </c>
      <c r="AD38" s="41">
        <f t="shared" ca="1" si="32"/>
        <v>1.7274416666666667E-4</v>
      </c>
      <c r="AE38" s="41">
        <f t="shared" ca="1" si="33"/>
        <v>0.91853333333333331</v>
      </c>
      <c r="AF38" s="41">
        <f t="shared" ca="1" si="34"/>
        <v>1.7534499999999998E-4</v>
      </c>
      <c r="AG38" s="41">
        <f t="shared" ca="1" si="35"/>
        <v>0</v>
      </c>
    </row>
    <row r="39" spans="1:33">
      <c r="A39" s="4" t="str">
        <f t="shared" si="39"/>
        <v>PG</v>
      </c>
      <c r="B39" s="4" t="str">
        <f t="shared" si="39"/>
        <v>MFM</v>
      </c>
      <c r="C39" s="4">
        <f t="shared" si="38"/>
        <v>16</v>
      </c>
      <c r="D39" s="41">
        <f t="shared" ca="1" si="7"/>
        <v>0.79891000000000001</v>
      </c>
      <c r="E39" s="41">
        <f t="shared" ca="1" si="8"/>
        <v>1.05915E-4</v>
      </c>
      <c r="F39" s="41">
        <f t="shared" ca="1" si="9"/>
        <v>0.871695</v>
      </c>
      <c r="G39" s="41">
        <f t="shared" ca="1" si="10"/>
        <v>1.5865250000000002E-4</v>
      </c>
      <c r="H39" s="41">
        <f t="shared" ca="1" si="11"/>
        <v>-2.81E-2</v>
      </c>
      <c r="I39" s="41">
        <f t="shared" ca="1" si="12"/>
        <v>0.79485749999999999</v>
      </c>
      <c r="J39" s="41">
        <f t="shared" ca="1" si="13"/>
        <v>1.0598E-4</v>
      </c>
      <c r="K39" s="41">
        <f t="shared" ca="1" si="14"/>
        <v>0.59524500000000002</v>
      </c>
      <c r="L39" s="41">
        <f t="shared" ca="1" si="15"/>
        <v>1.7233749999999998E-4</v>
      </c>
      <c r="M39" s="41">
        <f t="shared" ca="1" si="16"/>
        <v>0</v>
      </c>
      <c r="N39" s="41">
        <f t="shared" ca="1" si="17"/>
        <v>0.79891000000000001</v>
      </c>
      <c r="O39" s="41">
        <f t="shared" ca="1" si="18"/>
        <v>1.05915E-4</v>
      </c>
      <c r="P39" s="41">
        <f t="shared" ca="1" si="19"/>
        <v>0.871695</v>
      </c>
      <c r="Q39" s="41">
        <f t="shared" ca="1" si="20"/>
        <v>1.5865250000000002E-4</v>
      </c>
      <c r="R39" s="41">
        <v>0</v>
      </c>
      <c r="S39" s="41">
        <f t="shared" ca="1" si="21"/>
        <v>0.82380750000000003</v>
      </c>
      <c r="T39" s="41">
        <f t="shared" ca="1" si="22"/>
        <v>1.339875E-4</v>
      </c>
      <c r="U39" s="41">
        <f t="shared" ca="1" si="23"/>
        <v>0.82380750000000003</v>
      </c>
      <c r="V39" s="41">
        <f t="shared" ca="1" si="24"/>
        <v>1.339875E-4</v>
      </c>
      <c r="W39" s="41">
        <f t="shared" ca="1" si="25"/>
        <v>-2.665E-2</v>
      </c>
      <c r="X39" s="41">
        <f t="shared" ca="1" si="26"/>
        <v>0.88578999999999997</v>
      </c>
      <c r="Y39" s="41">
        <f t="shared" ca="1" si="27"/>
        <v>1.5023E-4</v>
      </c>
      <c r="Z39" s="41">
        <f t="shared" ca="1" si="28"/>
        <v>0.49142750000000002</v>
      </c>
      <c r="AA39" s="41">
        <f t="shared" ca="1" si="29"/>
        <v>1.5022749999999999E-4</v>
      </c>
      <c r="AB39" s="41">
        <f t="shared" ca="1" si="30"/>
        <v>0</v>
      </c>
      <c r="AC39" s="41">
        <f t="shared" ca="1" si="31"/>
        <v>0.42491249999999997</v>
      </c>
      <c r="AD39" s="41">
        <f t="shared" ca="1" si="32"/>
        <v>1.3544000000000002E-4</v>
      </c>
      <c r="AE39" s="41">
        <f t="shared" ca="1" si="33"/>
        <v>0.42497916666666669</v>
      </c>
      <c r="AF39" s="41">
        <f t="shared" ca="1" si="34"/>
        <v>1.3793083333333333E-4</v>
      </c>
      <c r="AG39" s="41">
        <f t="shared" ca="1" si="35"/>
        <v>0</v>
      </c>
    </row>
    <row r="40" spans="1:33">
      <c r="A40" s="4" t="str">
        <f t="shared" si="39"/>
        <v>PG</v>
      </c>
      <c r="B40" s="4" t="s">
        <v>887</v>
      </c>
      <c r="C40" s="4">
        <f t="shared" si="38"/>
        <v>1</v>
      </c>
      <c r="D40" s="41">
        <f t="shared" ca="1" si="7"/>
        <v>0.73215750000000002</v>
      </c>
      <c r="E40" s="41">
        <f t="shared" ca="1" si="8"/>
        <v>9.9567499999999998E-5</v>
      </c>
      <c r="F40" s="41">
        <f t="shared" ca="1" si="9"/>
        <v>0.79582249999999999</v>
      </c>
      <c r="G40" s="41">
        <f t="shared" ca="1" si="10"/>
        <v>1.56625E-4</v>
      </c>
      <c r="H40" s="41">
        <f t="shared" ca="1" si="11"/>
        <v>-3.3475000000000005E-2</v>
      </c>
      <c r="I40" s="41">
        <f t="shared" ca="1" si="12"/>
        <v>0.73164249999999997</v>
      </c>
      <c r="J40" s="41">
        <f t="shared" ca="1" si="13"/>
        <v>9.9149999999999998E-5</v>
      </c>
      <c r="K40" s="41">
        <f t="shared" ca="1" si="14"/>
        <v>0.440195</v>
      </c>
      <c r="L40" s="41">
        <f t="shared" ca="1" si="15"/>
        <v>1.7321249999999999E-4</v>
      </c>
      <c r="M40" s="41">
        <f t="shared" ca="1" si="16"/>
        <v>0</v>
      </c>
      <c r="N40" s="41">
        <f t="shared" ca="1" si="17"/>
        <v>0.73215750000000002</v>
      </c>
      <c r="O40" s="41">
        <f t="shared" ca="1" si="18"/>
        <v>9.9567499999999998E-5</v>
      </c>
      <c r="P40" s="41">
        <f t="shared" ca="1" si="19"/>
        <v>0.79582249999999999</v>
      </c>
      <c r="Q40" s="41">
        <f t="shared" ca="1" si="20"/>
        <v>1.56625E-4</v>
      </c>
      <c r="R40" s="41">
        <v>0</v>
      </c>
      <c r="S40" s="41">
        <f t="shared" ca="1" si="21"/>
        <v>0.74278250000000001</v>
      </c>
      <c r="T40" s="41">
        <f t="shared" ca="1" si="22"/>
        <v>1.1732499999999999E-4</v>
      </c>
      <c r="U40" s="41">
        <f t="shared" ca="1" si="23"/>
        <v>0.74278250000000001</v>
      </c>
      <c r="V40" s="41">
        <f t="shared" ca="1" si="24"/>
        <v>1.1732499999999999E-4</v>
      </c>
      <c r="W40" s="41">
        <f t="shared" ca="1" si="25"/>
        <v>-3.1466000000000001E-2</v>
      </c>
      <c r="X40" s="41">
        <f t="shared" ca="1" si="26"/>
        <v>0.7579825</v>
      </c>
      <c r="Y40" s="41">
        <f t="shared" ca="1" si="27"/>
        <v>1.1717999999999999E-4</v>
      </c>
      <c r="Z40" s="41">
        <f t="shared" ca="1" si="28"/>
        <v>0.44874250000000004</v>
      </c>
      <c r="AA40" s="41">
        <f t="shared" ca="1" si="29"/>
        <v>1.1717999999999999E-4</v>
      </c>
      <c r="AB40" s="41">
        <f t="shared" ca="1" si="30"/>
        <v>0</v>
      </c>
      <c r="AC40" s="41">
        <f t="shared" ca="1" si="31"/>
        <v>0.47962499999999997</v>
      </c>
      <c r="AD40" s="41">
        <f t="shared" ca="1" si="32"/>
        <v>8.8879166666666661E-5</v>
      </c>
      <c r="AE40" s="41">
        <f t="shared" ca="1" si="33"/>
        <v>0.47919583333333332</v>
      </c>
      <c r="AF40" s="41">
        <f t="shared" ca="1" si="34"/>
        <v>9.0635000000000002E-5</v>
      </c>
      <c r="AG40" s="41">
        <f t="shared" ca="1" si="35"/>
        <v>0</v>
      </c>
    </row>
    <row r="41" spans="1:33">
      <c r="A41" s="4" t="str">
        <f t="shared" si="39"/>
        <v>PG</v>
      </c>
      <c r="B41" s="4" t="str">
        <f>B40</f>
        <v>DMO</v>
      </c>
      <c r="C41" s="4">
        <f t="shared" si="38"/>
        <v>2</v>
      </c>
      <c r="D41" s="41">
        <f t="shared" ca="1" si="7"/>
        <v>0.79991000000000001</v>
      </c>
      <c r="E41" s="41">
        <f t="shared" ca="1" si="8"/>
        <v>1.1889000000000001E-4</v>
      </c>
      <c r="F41" s="41">
        <f t="shared" ca="1" si="9"/>
        <v>0.96670249999999991</v>
      </c>
      <c r="G41" s="41">
        <f t="shared" ca="1" si="10"/>
        <v>2.2885749999999999E-4</v>
      </c>
      <c r="H41" s="41">
        <f t="shared" ca="1" si="11"/>
        <v>-2.7900000000000001E-2</v>
      </c>
      <c r="I41" s="41">
        <f t="shared" ca="1" si="12"/>
        <v>0.79994500000000002</v>
      </c>
      <c r="J41" s="41">
        <f t="shared" ca="1" si="13"/>
        <v>1.191775E-4</v>
      </c>
      <c r="K41" s="41">
        <f t="shared" ca="1" si="14"/>
        <v>0.65851749999999998</v>
      </c>
      <c r="L41" s="41">
        <f t="shared" ca="1" si="15"/>
        <v>2.7912750000000001E-4</v>
      </c>
      <c r="M41" s="41">
        <f t="shared" ca="1" si="16"/>
        <v>0</v>
      </c>
      <c r="N41" s="41">
        <f t="shared" ca="1" si="17"/>
        <v>0.79991000000000001</v>
      </c>
      <c r="O41" s="41">
        <f t="shared" ca="1" si="18"/>
        <v>1.1889000000000001E-4</v>
      </c>
      <c r="P41" s="41">
        <f t="shared" ca="1" si="19"/>
        <v>0.96670249999999991</v>
      </c>
      <c r="Q41" s="41">
        <f t="shared" ca="1" si="20"/>
        <v>2.2885749999999999E-4</v>
      </c>
      <c r="R41" s="41">
        <v>0</v>
      </c>
      <c r="S41" s="41">
        <f t="shared" ca="1" si="21"/>
        <v>0.83655500000000005</v>
      </c>
      <c r="T41" s="41">
        <f t="shared" ca="1" si="22"/>
        <v>1.6080250000000002E-4</v>
      </c>
      <c r="U41" s="41">
        <f t="shared" ca="1" si="23"/>
        <v>0.83655500000000005</v>
      </c>
      <c r="V41" s="41">
        <f t="shared" ca="1" si="24"/>
        <v>1.6080250000000002E-4</v>
      </c>
      <c r="W41" s="41">
        <f t="shared" ca="1" si="25"/>
        <v>-2.8100749999999997E-2</v>
      </c>
      <c r="X41" s="41">
        <f t="shared" ca="1" si="26"/>
        <v>0.88053499999999996</v>
      </c>
      <c r="Y41" s="41">
        <f t="shared" ca="1" si="27"/>
        <v>1.6779499999999999E-4</v>
      </c>
      <c r="Z41" s="41">
        <f t="shared" ca="1" si="28"/>
        <v>0.61729999999999996</v>
      </c>
      <c r="AA41" s="41">
        <f t="shared" ca="1" si="29"/>
        <v>1.677925E-4</v>
      </c>
      <c r="AB41" s="41">
        <f t="shared" ca="1" si="30"/>
        <v>0</v>
      </c>
      <c r="AC41" s="41">
        <f t="shared" ca="1" si="31"/>
        <v>0.57975416666666668</v>
      </c>
      <c r="AD41" s="41">
        <f t="shared" ca="1" si="32"/>
        <v>1.3932166666666667E-4</v>
      </c>
      <c r="AE41" s="41">
        <f t="shared" ca="1" si="33"/>
        <v>0.58038500000000004</v>
      </c>
      <c r="AF41" s="41">
        <f t="shared" ca="1" si="34"/>
        <v>1.40665E-4</v>
      </c>
      <c r="AG41" s="41">
        <f t="shared" ca="1" si="35"/>
        <v>0</v>
      </c>
    </row>
    <row r="42" spans="1:33">
      <c r="A42" s="4" t="str">
        <f t="shared" ref="A42:B55" si="40">A41</f>
        <v>PG</v>
      </c>
      <c r="B42" s="4" t="str">
        <f t="shared" si="40"/>
        <v>DMO</v>
      </c>
      <c r="C42" s="4">
        <f t="shared" si="38"/>
        <v>3</v>
      </c>
      <c r="D42" s="41">
        <f t="shared" ca="1" si="7"/>
        <v>0.79262749999999993</v>
      </c>
      <c r="E42" s="41">
        <f t="shared" ca="1" si="8"/>
        <v>1.0727250000000001E-4</v>
      </c>
      <c r="F42" s="41">
        <f t="shared" ca="1" si="9"/>
        <v>0.94351750000000001</v>
      </c>
      <c r="G42" s="41">
        <f t="shared" ca="1" si="10"/>
        <v>2.0660999999999998E-4</v>
      </c>
      <c r="H42" s="41">
        <f t="shared" ca="1" si="11"/>
        <v>-3.0633499999999998E-2</v>
      </c>
      <c r="I42" s="41">
        <f t="shared" ca="1" si="12"/>
        <v>0.79218500000000003</v>
      </c>
      <c r="J42" s="41">
        <f t="shared" ca="1" si="13"/>
        <v>1.0763750000000001E-4</v>
      </c>
      <c r="K42" s="41">
        <f t="shared" ca="1" si="14"/>
        <v>0.62488500000000002</v>
      </c>
      <c r="L42" s="41">
        <f t="shared" ca="1" si="15"/>
        <v>2.6043750000000004E-4</v>
      </c>
      <c r="M42" s="41">
        <f t="shared" ca="1" si="16"/>
        <v>0</v>
      </c>
      <c r="N42" s="41">
        <f t="shared" ca="1" si="17"/>
        <v>0.79262749999999993</v>
      </c>
      <c r="O42" s="41">
        <f t="shared" ca="1" si="18"/>
        <v>1.0727250000000001E-4</v>
      </c>
      <c r="P42" s="41">
        <f t="shared" ca="1" si="19"/>
        <v>0.94351750000000001</v>
      </c>
      <c r="Q42" s="41">
        <f t="shared" ca="1" si="20"/>
        <v>2.0660999999999998E-4</v>
      </c>
      <c r="R42" s="41">
        <v>0</v>
      </c>
      <c r="S42" s="41">
        <f t="shared" ca="1" si="21"/>
        <v>0.81805749999999999</v>
      </c>
      <c r="T42" s="41">
        <f t="shared" ca="1" si="22"/>
        <v>1.28675E-4</v>
      </c>
      <c r="U42" s="41">
        <f t="shared" ca="1" si="23"/>
        <v>0.81805749999999999</v>
      </c>
      <c r="V42" s="41">
        <f t="shared" ca="1" si="24"/>
        <v>1.28675E-4</v>
      </c>
      <c r="W42" s="41">
        <f t="shared" ca="1" si="25"/>
        <v>-3.3338E-2</v>
      </c>
      <c r="X42" s="41">
        <f t="shared" ca="1" si="26"/>
        <v>0.84923000000000004</v>
      </c>
      <c r="Y42" s="41">
        <f t="shared" ca="1" si="27"/>
        <v>1.379075E-4</v>
      </c>
      <c r="Z42" s="41">
        <f t="shared" ca="1" si="28"/>
        <v>0.55754749999999997</v>
      </c>
      <c r="AA42" s="41">
        <f t="shared" ca="1" si="29"/>
        <v>1.379075E-4</v>
      </c>
      <c r="AB42" s="41">
        <f t="shared" ca="1" si="30"/>
        <v>0</v>
      </c>
      <c r="AC42" s="41">
        <f t="shared" ca="1" si="31"/>
        <v>0.56990166666666664</v>
      </c>
      <c r="AD42" s="41">
        <f t="shared" ca="1" si="32"/>
        <v>1.1350499999999999E-4</v>
      </c>
      <c r="AE42" s="41">
        <f t="shared" ca="1" si="33"/>
        <v>0.5682558333333334</v>
      </c>
      <c r="AF42" s="41">
        <f t="shared" ca="1" si="34"/>
        <v>1.1733E-4</v>
      </c>
      <c r="AG42" s="41">
        <f t="shared" ca="1" si="35"/>
        <v>0</v>
      </c>
    </row>
    <row r="43" spans="1:33">
      <c r="A43" s="4" t="str">
        <f t="shared" si="40"/>
        <v>PG</v>
      </c>
      <c r="B43" s="4" t="str">
        <f t="shared" si="40"/>
        <v>DMO</v>
      </c>
      <c r="C43" s="4">
        <f t="shared" si="38"/>
        <v>4</v>
      </c>
      <c r="D43" s="41">
        <f t="shared" ca="1" si="7"/>
        <v>0.80744000000000005</v>
      </c>
      <c r="E43" s="41">
        <f t="shared" ca="1" si="8"/>
        <v>1.101725E-4</v>
      </c>
      <c r="F43" s="41">
        <f t="shared" ca="1" si="9"/>
        <v>1.024975</v>
      </c>
      <c r="G43" s="41">
        <f t="shared" ca="1" si="10"/>
        <v>2.0833250000000002E-4</v>
      </c>
      <c r="H43" s="41">
        <f t="shared" ca="1" si="11"/>
        <v>-2.6067999999999997E-2</v>
      </c>
      <c r="I43" s="41">
        <f t="shared" ca="1" si="12"/>
        <v>0.80742249999999993</v>
      </c>
      <c r="J43" s="41">
        <f t="shared" ca="1" si="13"/>
        <v>1.1057000000000001E-4</v>
      </c>
      <c r="K43" s="41">
        <f t="shared" ca="1" si="14"/>
        <v>0.79339499999999996</v>
      </c>
      <c r="L43" s="41">
        <f t="shared" ca="1" si="15"/>
        <v>2.6511999999999998E-4</v>
      </c>
      <c r="M43" s="41">
        <f t="shared" ca="1" si="16"/>
        <v>0</v>
      </c>
      <c r="N43" s="41">
        <f t="shared" ca="1" si="17"/>
        <v>0.80744000000000005</v>
      </c>
      <c r="O43" s="41">
        <f t="shared" ca="1" si="18"/>
        <v>1.101725E-4</v>
      </c>
      <c r="P43" s="41">
        <f t="shared" ca="1" si="19"/>
        <v>1.024975</v>
      </c>
      <c r="Q43" s="41">
        <f t="shared" ca="1" si="20"/>
        <v>2.0833250000000002E-4</v>
      </c>
      <c r="R43" s="41">
        <v>0</v>
      </c>
      <c r="S43" s="41">
        <f t="shared" ca="1" si="21"/>
        <v>0.8493949999999999</v>
      </c>
      <c r="T43" s="41">
        <f t="shared" ca="1" si="22"/>
        <v>1.4693E-4</v>
      </c>
      <c r="U43" s="41">
        <f t="shared" ca="1" si="23"/>
        <v>0.8493949999999999</v>
      </c>
      <c r="V43" s="41">
        <f t="shared" ca="1" si="24"/>
        <v>1.4693E-4</v>
      </c>
      <c r="W43" s="41">
        <f t="shared" ca="1" si="25"/>
        <v>-2.66255E-2</v>
      </c>
      <c r="X43" s="41">
        <f t="shared" ca="1" si="26"/>
        <v>0.89706750000000002</v>
      </c>
      <c r="Y43" s="41">
        <f t="shared" ca="1" si="27"/>
        <v>1.5323250000000001E-4</v>
      </c>
      <c r="Z43" s="41">
        <f t="shared" ca="1" si="28"/>
        <v>0.65561499999999995</v>
      </c>
      <c r="AA43" s="41">
        <f t="shared" ca="1" si="29"/>
        <v>1.5323250000000001E-4</v>
      </c>
      <c r="AB43" s="41">
        <f t="shared" ca="1" si="30"/>
        <v>0</v>
      </c>
      <c r="AC43" s="41">
        <f t="shared" ca="1" si="31"/>
        <v>0.60834666666666659</v>
      </c>
      <c r="AD43" s="41">
        <f t="shared" ca="1" si="32"/>
        <v>1.2980333333333335E-4</v>
      </c>
      <c r="AE43" s="41">
        <f t="shared" ca="1" si="33"/>
        <v>0.60788833333333336</v>
      </c>
      <c r="AF43" s="41">
        <f t="shared" ca="1" si="34"/>
        <v>1.3355499999999999E-4</v>
      </c>
      <c r="AG43" s="41">
        <f t="shared" ca="1" si="35"/>
        <v>0</v>
      </c>
    </row>
    <row r="44" spans="1:33">
      <c r="A44" s="4" t="str">
        <f t="shared" si="40"/>
        <v>PG</v>
      </c>
      <c r="B44" s="4" t="str">
        <f t="shared" si="40"/>
        <v>DMO</v>
      </c>
      <c r="C44" s="4">
        <f t="shared" si="38"/>
        <v>5</v>
      </c>
      <c r="D44" s="41">
        <f t="shared" ca="1" si="7"/>
        <v>0.81601000000000001</v>
      </c>
      <c r="E44" s="41">
        <f t="shared" ca="1" si="8"/>
        <v>1.10295E-4</v>
      </c>
      <c r="F44" s="41">
        <f t="shared" ca="1" si="9"/>
        <v>0.97418749999999998</v>
      </c>
      <c r="G44" s="41">
        <f t="shared" ca="1" si="10"/>
        <v>2.3015500000000001E-4</v>
      </c>
      <c r="H44" s="41">
        <f t="shared" ca="1" si="11"/>
        <v>-3.6079E-2</v>
      </c>
      <c r="I44" s="41">
        <f t="shared" ca="1" si="12"/>
        <v>0.81576250000000006</v>
      </c>
      <c r="J44" s="41">
        <f t="shared" ca="1" si="13"/>
        <v>1.105875E-4</v>
      </c>
      <c r="K44" s="41">
        <f t="shared" ca="1" si="14"/>
        <v>0.56928000000000001</v>
      </c>
      <c r="L44" s="41">
        <f t="shared" ca="1" si="15"/>
        <v>2.9958749999999998E-4</v>
      </c>
      <c r="M44" s="41">
        <f t="shared" ca="1" si="16"/>
        <v>0</v>
      </c>
      <c r="N44" s="41">
        <f t="shared" ca="1" si="17"/>
        <v>0.81601000000000001</v>
      </c>
      <c r="O44" s="41">
        <f t="shared" ca="1" si="18"/>
        <v>1.10295E-4</v>
      </c>
      <c r="P44" s="41">
        <f t="shared" ca="1" si="19"/>
        <v>0.97418749999999998</v>
      </c>
      <c r="Q44" s="41">
        <f t="shared" ca="1" si="20"/>
        <v>2.3015500000000001E-4</v>
      </c>
      <c r="R44" s="41">
        <v>0</v>
      </c>
      <c r="S44" s="41">
        <f t="shared" ca="1" si="21"/>
        <v>0.84242500000000009</v>
      </c>
      <c r="T44" s="41">
        <f t="shared" ca="1" si="22"/>
        <v>1.3745249999999999E-4</v>
      </c>
      <c r="U44" s="41">
        <f t="shared" ca="1" si="23"/>
        <v>0.84242500000000009</v>
      </c>
      <c r="V44" s="41">
        <f t="shared" ca="1" si="24"/>
        <v>1.3745249999999999E-4</v>
      </c>
      <c r="W44" s="41">
        <f t="shared" ca="1" si="25"/>
        <v>-3.6865250000000002E-2</v>
      </c>
      <c r="X44" s="41">
        <f t="shared" ca="1" si="26"/>
        <v>0.87270999999999999</v>
      </c>
      <c r="Y44" s="41">
        <f t="shared" ca="1" si="27"/>
        <v>1.4694E-4</v>
      </c>
      <c r="Z44" s="41">
        <f t="shared" ca="1" si="28"/>
        <v>0.5209625</v>
      </c>
      <c r="AA44" s="41">
        <f t="shared" ca="1" si="29"/>
        <v>1.4694E-4</v>
      </c>
      <c r="AB44" s="41">
        <f t="shared" ca="1" si="30"/>
        <v>0</v>
      </c>
      <c r="AC44" s="41">
        <f t="shared" ca="1" si="31"/>
        <v>0.5808658333333333</v>
      </c>
      <c r="AD44" s="41">
        <f t="shared" ca="1" si="32"/>
        <v>1.1881833333333332E-4</v>
      </c>
      <c r="AE44" s="41">
        <f t="shared" ca="1" si="33"/>
        <v>0.57943333333333336</v>
      </c>
      <c r="AF44" s="41">
        <f t="shared" ca="1" si="34"/>
        <v>1.2480916666666666E-4</v>
      </c>
      <c r="AG44" s="41">
        <f t="shared" ca="1" si="35"/>
        <v>0</v>
      </c>
    </row>
    <row r="45" spans="1:33">
      <c r="A45" s="4" t="str">
        <f t="shared" si="40"/>
        <v>PG</v>
      </c>
      <c r="B45" s="4" t="str">
        <f t="shared" si="40"/>
        <v>DMO</v>
      </c>
      <c r="C45" s="4">
        <f t="shared" si="38"/>
        <v>6</v>
      </c>
      <c r="D45" s="41">
        <f t="shared" ca="1" si="7"/>
        <v>0</v>
      </c>
      <c r="E45" s="41">
        <f t="shared" ca="1" si="8"/>
        <v>0</v>
      </c>
      <c r="F45" s="41">
        <f t="shared" ca="1" si="9"/>
        <v>0</v>
      </c>
      <c r="G45" s="41">
        <f t="shared" ca="1" si="10"/>
        <v>0</v>
      </c>
      <c r="H45" s="41">
        <f t="shared" ca="1" si="11"/>
        <v>0</v>
      </c>
      <c r="I45" s="41">
        <f t="shared" ca="1" si="12"/>
        <v>0</v>
      </c>
      <c r="J45" s="41">
        <f t="shared" ca="1" si="13"/>
        <v>0</v>
      </c>
      <c r="K45" s="41">
        <f t="shared" ca="1" si="14"/>
        <v>0</v>
      </c>
      <c r="L45" s="41">
        <f t="shared" ca="1" si="15"/>
        <v>0</v>
      </c>
      <c r="M45" s="41">
        <f t="shared" ca="1" si="16"/>
        <v>0</v>
      </c>
      <c r="N45" s="41">
        <f t="shared" ca="1" si="17"/>
        <v>0</v>
      </c>
      <c r="O45" s="41">
        <f t="shared" ca="1" si="18"/>
        <v>0</v>
      </c>
      <c r="P45" s="41">
        <f t="shared" ca="1" si="19"/>
        <v>0</v>
      </c>
      <c r="Q45" s="41">
        <f t="shared" ca="1" si="20"/>
        <v>0</v>
      </c>
      <c r="R45" s="41">
        <v>0</v>
      </c>
      <c r="S45" s="41">
        <f t="shared" ca="1" si="21"/>
        <v>0</v>
      </c>
      <c r="T45" s="41">
        <f t="shared" ca="1" si="22"/>
        <v>0</v>
      </c>
      <c r="U45" s="41">
        <f t="shared" ca="1" si="23"/>
        <v>0</v>
      </c>
      <c r="V45" s="41">
        <f t="shared" ca="1" si="24"/>
        <v>0</v>
      </c>
      <c r="W45" s="41">
        <f t="shared" ca="1" si="25"/>
        <v>0</v>
      </c>
      <c r="X45" s="41">
        <f t="shared" ca="1" si="26"/>
        <v>0</v>
      </c>
      <c r="Y45" s="41">
        <f t="shared" ca="1" si="27"/>
        <v>0</v>
      </c>
      <c r="Z45" s="41">
        <f t="shared" ca="1" si="28"/>
        <v>0</v>
      </c>
      <c r="AA45" s="41">
        <f t="shared" ca="1" si="29"/>
        <v>0</v>
      </c>
      <c r="AB45" s="41">
        <f t="shared" ca="1" si="30"/>
        <v>0</v>
      </c>
      <c r="AC45" s="41">
        <f t="shared" ca="1" si="31"/>
        <v>0.65839166666666671</v>
      </c>
      <c r="AD45" s="41">
        <f t="shared" ca="1" si="32"/>
        <v>1.1321416666666668E-4</v>
      </c>
      <c r="AE45" s="41">
        <f t="shared" ca="1" si="33"/>
        <v>0.66254833333333329</v>
      </c>
      <c r="AF45" s="41">
        <f t="shared" ca="1" si="34"/>
        <v>1.6411833333333334E-4</v>
      </c>
      <c r="AG45" s="41">
        <f t="shared" ca="1" si="35"/>
        <v>0</v>
      </c>
    </row>
    <row r="46" spans="1:33">
      <c r="A46" s="4" t="str">
        <f t="shared" si="40"/>
        <v>PG</v>
      </c>
      <c r="B46" s="4" t="str">
        <f t="shared" si="40"/>
        <v>DMO</v>
      </c>
      <c r="C46" s="4">
        <f t="shared" si="38"/>
        <v>7</v>
      </c>
      <c r="D46" s="41">
        <f t="shared" ca="1" si="7"/>
        <v>0</v>
      </c>
      <c r="E46" s="41">
        <f t="shared" ca="1" si="8"/>
        <v>0</v>
      </c>
      <c r="F46" s="41">
        <f t="shared" ca="1" si="9"/>
        <v>0</v>
      </c>
      <c r="G46" s="41">
        <f t="shared" ca="1" si="10"/>
        <v>0</v>
      </c>
      <c r="H46" s="41">
        <f t="shared" ca="1" si="11"/>
        <v>0</v>
      </c>
      <c r="I46" s="41">
        <f t="shared" ca="1" si="12"/>
        <v>0</v>
      </c>
      <c r="J46" s="41">
        <f t="shared" ca="1" si="13"/>
        <v>0</v>
      </c>
      <c r="K46" s="41">
        <f t="shared" ca="1" si="14"/>
        <v>0</v>
      </c>
      <c r="L46" s="41">
        <f t="shared" ca="1" si="15"/>
        <v>0</v>
      </c>
      <c r="M46" s="41">
        <f t="shared" ca="1" si="16"/>
        <v>0</v>
      </c>
      <c r="N46" s="41">
        <f t="shared" ca="1" si="17"/>
        <v>0</v>
      </c>
      <c r="O46" s="41">
        <f t="shared" ca="1" si="18"/>
        <v>0</v>
      </c>
      <c r="P46" s="41">
        <f t="shared" ca="1" si="19"/>
        <v>0</v>
      </c>
      <c r="Q46" s="41">
        <f t="shared" ca="1" si="20"/>
        <v>0</v>
      </c>
      <c r="R46" s="41">
        <v>0</v>
      </c>
      <c r="S46" s="41">
        <f t="shared" ca="1" si="21"/>
        <v>0</v>
      </c>
      <c r="T46" s="41">
        <f t="shared" ca="1" si="22"/>
        <v>0</v>
      </c>
      <c r="U46" s="41">
        <f t="shared" ca="1" si="23"/>
        <v>0</v>
      </c>
      <c r="V46" s="41">
        <f t="shared" ca="1" si="24"/>
        <v>0</v>
      </c>
      <c r="W46" s="41">
        <f t="shared" ca="1" si="25"/>
        <v>0</v>
      </c>
      <c r="X46" s="41">
        <f t="shared" ca="1" si="26"/>
        <v>0</v>
      </c>
      <c r="Y46" s="41">
        <f t="shared" ca="1" si="27"/>
        <v>0</v>
      </c>
      <c r="Z46" s="41">
        <f t="shared" ca="1" si="28"/>
        <v>0</v>
      </c>
      <c r="AA46" s="41">
        <f t="shared" ca="1" si="29"/>
        <v>0</v>
      </c>
      <c r="AB46" s="41">
        <f t="shared" ca="1" si="30"/>
        <v>0</v>
      </c>
      <c r="AC46" s="41">
        <f t="shared" ca="1" si="31"/>
        <v>0.68213000000000001</v>
      </c>
      <c r="AD46" s="41">
        <f t="shared" ca="1" si="32"/>
        <v>1.1950916666666667E-4</v>
      </c>
      <c r="AE46" s="41">
        <f t="shared" ca="1" si="33"/>
        <v>0.69078000000000006</v>
      </c>
      <c r="AF46" s="41">
        <f t="shared" ca="1" si="34"/>
        <v>1.0228333333333333E-4</v>
      </c>
      <c r="AG46" s="41">
        <f t="shared" ca="1" si="35"/>
        <v>0</v>
      </c>
    </row>
    <row r="47" spans="1:33">
      <c r="A47" s="4" t="str">
        <f t="shared" si="40"/>
        <v>PG</v>
      </c>
      <c r="B47" s="4" t="str">
        <f t="shared" si="40"/>
        <v>DMO</v>
      </c>
      <c r="C47" s="4">
        <f t="shared" si="38"/>
        <v>8</v>
      </c>
      <c r="D47" s="41">
        <f t="shared" ca="1" si="7"/>
        <v>0</v>
      </c>
      <c r="E47" s="41">
        <f t="shared" ca="1" si="8"/>
        <v>0</v>
      </c>
      <c r="F47" s="41">
        <f t="shared" ca="1" si="9"/>
        <v>0</v>
      </c>
      <c r="G47" s="41">
        <f t="shared" ca="1" si="10"/>
        <v>0</v>
      </c>
      <c r="H47" s="41">
        <f t="shared" ca="1" si="11"/>
        <v>0</v>
      </c>
      <c r="I47" s="41">
        <f t="shared" ca="1" si="12"/>
        <v>0</v>
      </c>
      <c r="J47" s="41">
        <f t="shared" ca="1" si="13"/>
        <v>0</v>
      </c>
      <c r="K47" s="41">
        <f t="shared" ca="1" si="14"/>
        <v>0</v>
      </c>
      <c r="L47" s="41">
        <f t="shared" ca="1" si="15"/>
        <v>0</v>
      </c>
      <c r="M47" s="41">
        <f t="shared" ca="1" si="16"/>
        <v>0</v>
      </c>
      <c r="N47" s="41">
        <f t="shared" ca="1" si="17"/>
        <v>0</v>
      </c>
      <c r="O47" s="41">
        <f t="shared" ca="1" si="18"/>
        <v>0</v>
      </c>
      <c r="P47" s="41">
        <f t="shared" ca="1" si="19"/>
        <v>0</v>
      </c>
      <c r="Q47" s="41">
        <f t="shared" ca="1" si="20"/>
        <v>0</v>
      </c>
      <c r="R47" s="41">
        <v>0</v>
      </c>
      <c r="S47" s="41">
        <f t="shared" ca="1" si="21"/>
        <v>0</v>
      </c>
      <c r="T47" s="41">
        <f t="shared" ca="1" si="22"/>
        <v>0</v>
      </c>
      <c r="U47" s="41">
        <f t="shared" ca="1" si="23"/>
        <v>0</v>
      </c>
      <c r="V47" s="41">
        <f t="shared" ca="1" si="24"/>
        <v>0</v>
      </c>
      <c r="W47" s="41">
        <f t="shared" ca="1" si="25"/>
        <v>0</v>
      </c>
      <c r="X47" s="41">
        <f t="shared" ca="1" si="26"/>
        <v>0</v>
      </c>
      <c r="Y47" s="41">
        <f t="shared" ca="1" si="27"/>
        <v>0</v>
      </c>
      <c r="Z47" s="41">
        <f t="shared" ca="1" si="28"/>
        <v>0</v>
      </c>
      <c r="AA47" s="41">
        <f t="shared" ca="1" si="29"/>
        <v>0</v>
      </c>
      <c r="AB47" s="41">
        <f t="shared" ca="1" si="30"/>
        <v>0</v>
      </c>
      <c r="AC47" s="41">
        <f t="shared" ca="1" si="31"/>
        <v>0.69885416666666667</v>
      </c>
      <c r="AD47" s="41">
        <f t="shared" ca="1" si="32"/>
        <v>1.4401833333333334E-4</v>
      </c>
      <c r="AE47" s="41">
        <f t="shared" ca="1" si="33"/>
        <v>0.70207166666666665</v>
      </c>
      <c r="AF47" s="41">
        <f t="shared" ca="1" si="34"/>
        <v>1.4679E-4</v>
      </c>
      <c r="AG47" s="41">
        <f t="shared" ca="1" si="35"/>
        <v>0</v>
      </c>
    </row>
    <row r="48" spans="1:33">
      <c r="A48" s="4" t="str">
        <f t="shared" si="40"/>
        <v>PG</v>
      </c>
      <c r="B48" s="4" t="str">
        <f t="shared" si="40"/>
        <v>DMO</v>
      </c>
      <c r="C48" s="4">
        <f t="shared" si="38"/>
        <v>9</v>
      </c>
      <c r="D48" s="41">
        <f t="shared" ca="1" si="7"/>
        <v>0</v>
      </c>
      <c r="E48" s="41">
        <f t="shared" ca="1" si="8"/>
        <v>0</v>
      </c>
      <c r="F48" s="41">
        <f t="shared" ca="1" si="9"/>
        <v>0</v>
      </c>
      <c r="G48" s="41">
        <f t="shared" ca="1" si="10"/>
        <v>0</v>
      </c>
      <c r="H48" s="41">
        <f t="shared" ca="1" si="11"/>
        <v>0</v>
      </c>
      <c r="I48" s="41">
        <f t="shared" ca="1" si="12"/>
        <v>0</v>
      </c>
      <c r="J48" s="41">
        <f t="shared" ca="1" si="13"/>
        <v>0</v>
      </c>
      <c r="K48" s="41">
        <f t="shared" ca="1" si="14"/>
        <v>0</v>
      </c>
      <c r="L48" s="41">
        <f t="shared" ca="1" si="15"/>
        <v>0</v>
      </c>
      <c r="M48" s="41">
        <f t="shared" ca="1" si="16"/>
        <v>0</v>
      </c>
      <c r="N48" s="41">
        <f t="shared" ca="1" si="17"/>
        <v>0</v>
      </c>
      <c r="O48" s="41">
        <f t="shared" ca="1" si="18"/>
        <v>0</v>
      </c>
      <c r="P48" s="41">
        <f t="shared" ca="1" si="19"/>
        <v>0</v>
      </c>
      <c r="Q48" s="41">
        <f t="shared" ca="1" si="20"/>
        <v>0</v>
      </c>
      <c r="R48" s="41">
        <v>0</v>
      </c>
      <c r="S48" s="41">
        <f t="shared" ca="1" si="21"/>
        <v>0</v>
      </c>
      <c r="T48" s="41">
        <f t="shared" ca="1" si="22"/>
        <v>0</v>
      </c>
      <c r="U48" s="41">
        <f t="shared" ca="1" si="23"/>
        <v>0</v>
      </c>
      <c r="V48" s="41">
        <f t="shared" ca="1" si="24"/>
        <v>0</v>
      </c>
      <c r="W48" s="41">
        <f t="shared" ca="1" si="25"/>
        <v>0</v>
      </c>
      <c r="X48" s="41">
        <f t="shared" ca="1" si="26"/>
        <v>0</v>
      </c>
      <c r="Y48" s="41">
        <f t="shared" ca="1" si="27"/>
        <v>0</v>
      </c>
      <c r="Z48" s="41">
        <f t="shared" ca="1" si="28"/>
        <v>0</v>
      </c>
      <c r="AA48" s="41">
        <f t="shared" ca="1" si="29"/>
        <v>0</v>
      </c>
      <c r="AB48" s="41">
        <f t="shared" ca="1" si="30"/>
        <v>0</v>
      </c>
      <c r="AC48" s="41">
        <f t="shared" ca="1" si="31"/>
        <v>0.71474916666666666</v>
      </c>
      <c r="AD48" s="41">
        <f t="shared" ca="1" si="32"/>
        <v>1.4287499999999999E-4</v>
      </c>
      <c r="AE48" s="41">
        <f t="shared" ca="1" si="33"/>
        <v>0.71980916666666661</v>
      </c>
      <c r="AF48" s="41">
        <f t="shared" ca="1" si="34"/>
        <v>1.414725E-4</v>
      </c>
      <c r="AG48" s="41">
        <f t="shared" ca="1" si="35"/>
        <v>0</v>
      </c>
    </row>
    <row r="49" spans="1:33">
      <c r="A49" s="4" t="str">
        <f t="shared" si="40"/>
        <v>PG</v>
      </c>
      <c r="B49" s="4" t="str">
        <f t="shared" si="40"/>
        <v>DMO</v>
      </c>
      <c r="C49" s="4">
        <f t="shared" si="38"/>
        <v>10</v>
      </c>
      <c r="D49" s="41">
        <f t="shared" ca="1" si="7"/>
        <v>0</v>
      </c>
      <c r="E49" s="41">
        <f t="shared" ca="1" si="8"/>
        <v>0</v>
      </c>
      <c r="F49" s="41">
        <f t="shared" ca="1" si="9"/>
        <v>0</v>
      </c>
      <c r="G49" s="41">
        <f t="shared" ca="1" si="10"/>
        <v>0</v>
      </c>
      <c r="H49" s="41">
        <f t="shared" ca="1" si="11"/>
        <v>0</v>
      </c>
      <c r="I49" s="41">
        <f t="shared" ca="1" si="12"/>
        <v>0</v>
      </c>
      <c r="J49" s="41">
        <f t="shared" ca="1" si="13"/>
        <v>0</v>
      </c>
      <c r="K49" s="41">
        <f t="shared" ca="1" si="14"/>
        <v>0</v>
      </c>
      <c r="L49" s="41">
        <f t="shared" ca="1" si="15"/>
        <v>0</v>
      </c>
      <c r="M49" s="41">
        <f t="shared" ca="1" si="16"/>
        <v>0</v>
      </c>
      <c r="N49" s="41">
        <f t="shared" ca="1" si="17"/>
        <v>0</v>
      </c>
      <c r="O49" s="41">
        <f t="shared" ca="1" si="18"/>
        <v>0</v>
      </c>
      <c r="P49" s="41">
        <f t="shared" ca="1" si="19"/>
        <v>0</v>
      </c>
      <c r="Q49" s="41">
        <f t="shared" ca="1" si="20"/>
        <v>0</v>
      </c>
      <c r="R49" s="41">
        <v>0</v>
      </c>
      <c r="S49" s="41">
        <f t="shared" ca="1" si="21"/>
        <v>0</v>
      </c>
      <c r="T49" s="41">
        <f t="shared" ca="1" si="22"/>
        <v>0</v>
      </c>
      <c r="U49" s="41">
        <f t="shared" ca="1" si="23"/>
        <v>0</v>
      </c>
      <c r="V49" s="41">
        <f t="shared" ca="1" si="24"/>
        <v>0</v>
      </c>
      <c r="W49" s="41">
        <f t="shared" ca="1" si="25"/>
        <v>0</v>
      </c>
      <c r="X49" s="41">
        <f t="shared" ca="1" si="26"/>
        <v>0</v>
      </c>
      <c r="Y49" s="41">
        <f t="shared" ca="1" si="27"/>
        <v>0</v>
      </c>
      <c r="Z49" s="41">
        <f t="shared" ca="1" si="28"/>
        <v>0</v>
      </c>
      <c r="AA49" s="41">
        <f t="shared" ca="1" si="29"/>
        <v>0</v>
      </c>
      <c r="AB49" s="41">
        <f t="shared" ca="1" si="30"/>
        <v>0</v>
      </c>
      <c r="AC49" s="41">
        <f t="shared" ca="1" si="31"/>
        <v>0.71883833333333336</v>
      </c>
      <c r="AD49" s="41">
        <f t="shared" ca="1" si="32"/>
        <v>1.5311250000000002E-4</v>
      </c>
      <c r="AE49" s="41">
        <f t="shared" ca="1" si="33"/>
        <v>0.72522166666666665</v>
      </c>
      <c r="AF49" s="41">
        <f t="shared" ca="1" si="34"/>
        <v>1.5502333333333333E-4</v>
      </c>
      <c r="AG49" s="41">
        <f t="shared" ca="1" si="35"/>
        <v>0</v>
      </c>
    </row>
    <row r="50" spans="1:33">
      <c r="A50" s="4" t="str">
        <f t="shared" si="40"/>
        <v>PG</v>
      </c>
      <c r="B50" s="4" t="str">
        <f t="shared" si="40"/>
        <v>DMO</v>
      </c>
      <c r="C50" s="4">
        <f t="shared" si="38"/>
        <v>11</v>
      </c>
      <c r="D50" s="41">
        <f t="shared" ca="1" si="7"/>
        <v>0.83304749999999994</v>
      </c>
      <c r="E50" s="41">
        <f t="shared" ca="1" si="8"/>
        <v>1.1826249999999999E-4</v>
      </c>
      <c r="F50" s="41">
        <f t="shared" ca="1" si="9"/>
        <v>1.07307</v>
      </c>
      <c r="G50" s="41">
        <f t="shared" ca="1" si="10"/>
        <v>2.2739249999999999E-4</v>
      </c>
      <c r="H50" s="41">
        <f t="shared" ca="1" si="11"/>
        <v>-2.8238500000000003E-2</v>
      </c>
      <c r="I50" s="41">
        <f t="shared" ca="1" si="12"/>
        <v>0.83274000000000004</v>
      </c>
      <c r="J50" s="41">
        <f t="shared" ca="1" si="13"/>
        <v>1.1851499999999999E-4</v>
      </c>
      <c r="K50" s="41">
        <f t="shared" ca="1" si="14"/>
        <v>0.77891999999999995</v>
      </c>
      <c r="L50" s="41">
        <f t="shared" ca="1" si="15"/>
        <v>2.7775500000000003E-4</v>
      </c>
      <c r="M50" s="41">
        <f t="shared" ca="1" si="16"/>
        <v>0</v>
      </c>
      <c r="N50" s="41">
        <f t="shared" ca="1" si="17"/>
        <v>0.83304749999999994</v>
      </c>
      <c r="O50" s="41">
        <f t="shared" ca="1" si="18"/>
        <v>1.1826249999999999E-4</v>
      </c>
      <c r="P50" s="41">
        <f t="shared" ca="1" si="19"/>
        <v>1.07307</v>
      </c>
      <c r="Q50" s="41">
        <f t="shared" ca="1" si="20"/>
        <v>2.2739249999999999E-4</v>
      </c>
      <c r="R50" s="41">
        <v>0</v>
      </c>
      <c r="S50" s="41">
        <f t="shared" ca="1" si="21"/>
        <v>0.89298500000000003</v>
      </c>
      <c r="T50" s="41">
        <f t="shared" ca="1" si="22"/>
        <v>1.663875E-4</v>
      </c>
      <c r="U50" s="41">
        <f t="shared" ca="1" si="23"/>
        <v>0.89298500000000003</v>
      </c>
      <c r="V50" s="41">
        <f t="shared" ca="1" si="24"/>
        <v>1.663875E-4</v>
      </c>
      <c r="W50" s="41">
        <f t="shared" ca="1" si="25"/>
        <v>-2.7813750000000002E-2</v>
      </c>
      <c r="X50" s="41">
        <f t="shared" ca="1" si="26"/>
        <v>0.95488499999999998</v>
      </c>
      <c r="Y50" s="41">
        <f t="shared" ca="1" si="27"/>
        <v>1.7280250000000001E-4</v>
      </c>
      <c r="Z50" s="41">
        <f t="shared" ca="1" si="28"/>
        <v>0.69372749999999994</v>
      </c>
      <c r="AA50" s="41">
        <f t="shared" ca="1" si="29"/>
        <v>1.728E-4</v>
      </c>
      <c r="AB50" s="41">
        <f t="shared" ca="1" si="30"/>
        <v>0</v>
      </c>
      <c r="AC50" s="41">
        <f t="shared" ca="1" si="31"/>
        <v>0.64151166666666659</v>
      </c>
      <c r="AD50" s="41">
        <f t="shared" ca="1" si="32"/>
        <v>1.4771916666666667E-4</v>
      </c>
      <c r="AE50" s="41">
        <f t="shared" ca="1" si="33"/>
        <v>0.64453916666666666</v>
      </c>
      <c r="AF50" s="41">
        <f t="shared" ca="1" si="34"/>
        <v>1.4970333333333332E-4</v>
      </c>
      <c r="AG50" s="41">
        <f t="shared" ca="1" si="35"/>
        <v>0</v>
      </c>
    </row>
    <row r="51" spans="1:33">
      <c r="A51" s="4" t="str">
        <f t="shared" si="40"/>
        <v>PG</v>
      </c>
      <c r="B51" s="4" t="str">
        <f t="shared" si="40"/>
        <v>DMO</v>
      </c>
      <c r="C51" s="4">
        <f t="shared" si="38"/>
        <v>12</v>
      </c>
      <c r="D51" s="41">
        <f t="shared" ca="1" si="7"/>
        <v>0.81222250000000007</v>
      </c>
      <c r="E51" s="41">
        <f t="shared" ca="1" si="8"/>
        <v>1.1708500000000001E-4</v>
      </c>
      <c r="F51" s="41">
        <f t="shared" ca="1" si="9"/>
        <v>1.0267950000000001</v>
      </c>
      <c r="G51" s="41">
        <f t="shared" ca="1" si="10"/>
        <v>2.244325E-4</v>
      </c>
      <c r="H51" s="41">
        <f t="shared" ca="1" si="11"/>
        <v>-2.6475249999999999E-2</v>
      </c>
      <c r="I51" s="41">
        <f t="shared" ca="1" si="12"/>
        <v>0.81173249999999997</v>
      </c>
      <c r="J51" s="41">
        <f t="shared" ca="1" si="13"/>
        <v>1.1736E-4</v>
      </c>
      <c r="K51" s="41">
        <f t="shared" ca="1" si="14"/>
        <v>0.76989500000000011</v>
      </c>
      <c r="L51" s="41">
        <f t="shared" ca="1" si="15"/>
        <v>2.7961000000000001E-4</v>
      </c>
      <c r="M51" s="41">
        <f t="shared" ca="1" si="16"/>
        <v>0</v>
      </c>
      <c r="N51" s="41">
        <f t="shared" ca="1" si="17"/>
        <v>0.81222250000000007</v>
      </c>
      <c r="O51" s="41">
        <f t="shared" ca="1" si="18"/>
        <v>1.1708500000000001E-4</v>
      </c>
      <c r="P51" s="41">
        <f t="shared" ca="1" si="19"/>
        <v>1.0267950000000001</v>
      </c>
      <c r="Q51" s="41">
        <f t="shared" ca="1" si="20"/>
        <v>2.244325E-4</v>
      </c>
      <c r="R51" s="41">
        <v>0</v>
      </c>
      <c r="S51" s="41">
        <f t="shared" ca="1" si="21"/>
        <v>0.86000500000000002</v>
      </c>
      <c r="T51" s="41">
        <f t="shared" ca="1" si="22"/>
        <v>1.7125499999999999E-4</v>
      </c>
      <c r="U51" s="41">
        <f t="shared" ca="1" si="23"/>
        <v>0.86000500000000002</v>
      </c>
      <c r="V51" s="41">
        <f t="shared" ca="1" si="24"/>
        <v>1.7125499999999999E-4</v>
      </c>
      <c r="W51" s="41">
        <f t="shared" ca="1" si="25"/>
        <v>-2.4199999999999999E-2</v>
      </c>
      <c r="X51" s="41">
        <f t="shared" ca="1" si="26"/>
        <v>0.91755249999999999</v>
      </c>
      <c r="Y51" s="41">
        <f t="shared" ca="1" si="27"/>
        <v>1.7499250000000002E-4</v>
      </c>
      <c r="Z51" s="41">
        <f t="shared" ca="1" si="28"/>
        <v>0.67814750000000001</v>
      </c>
      <c r="AA51" s="41">
        <f t="shared" ca="1" si="29"/>
        <v>1.7499250000000002E-4</v>
      </c>
      <c r="AB51" s="41">
        <f t="shared" ca="1" si="30"/>
        <v>0</v>
      </c>
      <c r="AC51" s="41">
        <f t="shared" ca="1" si="31"/>
        <v>0.61371249999999999</v>
      </c>
      <c r="AD51" s="41">
        <f t="shared" ca="1" si="32"/>
        <v>1.4890083333333334E-4</v>
      </c>
      <c r="AE51" s="41">
        <f t="shared" ca="1" si="33"/>
        <v>0.61612916666666673</v>
      </c>
      <c r="AF51" s="41">
        <f t="shared" ca="1" si="34"/>
        <v>1.5122833333333334E-4</v>
      </c>
      <c r="AG51" s="41">
        <f t="shared" ca="1" si="35"/>
        <v>0</v>
      </c>
    </row>
    <row r="52" spans="1:33">
      <c r="A52" s="4" t="str">
        <f t="shared" si="40"/>
        <v>PG</v>
      </c>
      <c r="B52" s="4" t="str">
        <f t="shared" si="40"/>
        <v>DMO</v>
      </c>
      <c r="C52" s="4">
        <f t="shared" si="38"/>
        <v>13</v>
      </c>
      <c r="D52" s="41">
        <f t="shared" ca="1" si="7"/>
        <v>0.87941749999999996</v>
      </c>
      <c r="E52" s="41">
        <f t="shared" ca="1" si="8"/>
        <v>1.2425500000000001E-4</v>
      </c>
      <c r="F52" s="41">
        <f t="shared" ca="1" si="9"/>
        <v>1.1634074999999999</v>
      </c>
      <c r="G52" s="41">
        <f t="shared" ca="1" si="10"/>
        <v>2.4239500000000001E-4</v>
      </c>
      <c r="H52" s="41">
        <f t="shared" ca="1" si="11"/>
        <v>-2.4058324999999998E-2</v>
      </c>
      <c r="I52" s="41">
        <f t="shared" ca="1" si="12"/>
        <v>0.87926500000000007</v>
      </c>
      <c r="J52" s="41">
        <f t="shared" ca="1" si="13"/>
        <v>1.245125E-4</v>
      </c>
      <c r="K52" s="41">
        <f t="shared" ca="1" si="14"/>
        <v>0.88658500000000007</v>
      </c>
      <c r="L52" s="41">
        <f t="shared" ca="1" si="15"/>
        <v>2.7829999999999999E-4</v>
      </c>
      <c r="M52" s="41">
        <f t="shared" ca="1" si="16"/>
        <v>0</v>
      </c>
      <c r="N52" s="41">
        <f t="shared" ca="1" si="17"/>
        <v>0.87941749999999996</v>
      </c>
      <c r="O52" s="41">
        <f t="shared" ca="1" si="18"/>
        <v>1.2425500000000001E-4</v>
      </c>
      <c r="P52" s="41">
        <f t="shared" ca="1" si="19"/>
        <v>1.1634074999999999</v>
      </c>
      <c r="Q52" s="41">
        <f t="shared" ca="1" si="20"/>
        <v>2.4239500000000001E-4</v>
      </c>
      <c r="R52" s="41">
        <v>0</v>
      </c>
      <c r="S52" s="41">
        <f t="shared" ca="1" si="21"/>
        <v>0.9604975</v>
      </c>
      <c r="T52" s="41">
        <f t="shared" ca="1" si="22"/>
        <v>1.76455E-4</v>
      </c>
      <c r="U52" s="41">
        <f t="shared" ca="1" si="23"/>
        <v>0.9604975</v>
      </c>
      <c r="V52" s="41">
        <f t="shared" ca="1" si="24"/>
        <v>1.76455E-4</v>
      </c>
      <c r="W52" s="41">
        <f t="shared" ca="1" si="25"/>
        <v>-2.8263250000000004E-2</v>
      </c>
      <c r="X52" s="41">
        <f t="shared" ca="1" si="26"/>
        <v>1.0229625</v>
      </c>
      <c r="Y52" s="41">
        <f t="shared" ca="1" si="27"/>
        <v>1.9100749999999999E-4</v>
      </c>
      <c r="Z52" s="41">
        <f t="shared" ca="1" si="28"/>
        <v>0.79698250000000004</v>
      </c>
      <c r="AA52" s="41">
        <f t="shared" ca="1" si="29"/>
        <v>1.9100749999999999E-4</v>
      </c>
      <c r="AB52" s="41">
        <f t="shared" ca="1" si="30"/>
        <v>0</v>
      </c>
      <c r="AC52" s="41">
        <f t="shared" ca="1" si="31"/>
        <v>0.71214250000000001</v>
      </c>
      <c r="AD52" s="41">
        <f t="shared" ca="1" si="32"/>
        <v>1.5925416666666666E-4</v>
      </c>
      <c r="AE52" s="41">
        <f t="shared" ca="1" si="33"/>
        <v>0.7156325</v>
      </c>
      <c r="AF52" s="41">
        <f t="shared" ca="1" si="34"/>
        <v>1.6139916666666666E-4</v>
      </c>
      <c r="AG52" s="41">
        <f t="shared" ca="1" si="35"/>
        <v>0</v>
      </c>
    </row>
    <row r="53" spans="1:33">
      <c r="A53" s="4" t="str">
        <f t="shared" si="40"/>
        <v>PG</v>
      </c>
      <c r="B53" s="4" t="str">
        <f t="shared" si="40"/>
        <v>DMO</v>
      </c>
      <c r="C53" s="4">
        <f t="shared" si="38"/>
        <v>14</v>
      </c>
      <c r="D53" s="41">
        <f t="shared" ca="1" si="7"/>
        <v>0</v>
      </c>
      <c r="E53" s="41">
        <f t="shared" ca="1" si="8"/>
        <v>0</v>
      </c>
      <c r="F53" s="41">
        <f t="shared" ca="1" si="9"/>
        <v>0</v>
      </c>
      <c r="G53" s="41">
        <f t="shared" ca="1" si="10"/>
        <v>0</v>
      </c>
      <c r="H53" s="41">
        <f t="shared" ca="1" si="11"/>
        <v>0</v>
      </c>
      <c r="I53" s="41">
        <f t="shared" ca="1" si="12"/>
        <v>0</v>
      </c>
      <c r="J53" s="41">
        <f t="shared" ca="1" si="13"/>
        <v>0</v>
      </c>
      <c r="K53" s="41">
        <f t="shared" ca="1" si="14"/>
        <v>0</v>
      </c>
      <c r="L53" s="41">
        <f t="shared" ca="1" si="15"/>
        <v>0</v>
      </c>
      <c r="M53" s="41">
        <f t="shared" ca="1" si="16"/>
        <v>0</v>
      </c>
      <c r="N53" s="41">
        <f t="shared" ca="1" si="17"/>
        <v>0</v>
      </c>
      <c r="O53" s="41">
        <f t="shared" ca="1" si="18"/>
        <v>0</v>
      </c>
      <c r="P53" s="41">
        <f t="shared" ca="1" si="19"/>
        <v>0</v>
      </c>
      <c r="Q53" s="41">
        <f t="shared" ca="1" si="20"/>
        <v>0</v>
      </c>
      <c r="R53" s="41">
        <v>0</v>
      </c>
      <c r="S53" s="41">
        <f t="shared" ca="1" si="21"/>
        <v>0</v>
      </c>
      <c r="T53" s="41">
        <f t="shared" ca="1" si="22"/>
        <v>0</v>
      </c>
      <c r="U53" s="41">
        <f t="shared" ca="1" si="23"/>
        <v>0</v>
      </c>
      <c r="V53" s="41">
        <f t="shared" ca="1" si="24"/>
        <v>0</v>
      </c>
      <c r="W53" s="41">
        <f t="shared" ca="1" si="25"/>
        <v>0</v>
      </c>
      <c r="X53" s="41">
        <f t="shared" ca="1" si="26"/>
        <v>0</v>
      </c>
      <c r="Y53" s="41">
        <f t="shared" ca="1" si="27"/>
        <v>0</v>
      </c>
      <c r="Z53" s="41">
        <f t="shared" ca="1" si="28"/>
        <v>0</v>
      </c>
      <c r="AA53" s="41">
        <f t="shared" ca="1" si="29"/>
        <v>0</v>
      </c>
      <c r="AB53" s="41">
        <f t="shared" ca="1" si="30"/>
        <v>0</v>
      </c>
      <c r="AC53" s="41">
        <f t="shared" ca="1" si="31"/>
        <v>0.66622333333333328</v>
      </c>
      <c r="AD53" s="41">
        <f t="shared" ca="1" si="32"/>
        <v>1.5743500000000001E-4</v>
      </c>
      <c r="AE53" s="41">
        <f t="shared" ca="1" si="33"/>
        <v>0.67109916666666658</v>
      </c>
      <c r="AF53" s="41">
        <f t="shared" ca="1" si="34"/>
        <v>1.5939666666666666E-4</v>
      </c>
      <c r="AG53" s="41">
        <f t="shared" ca="1" si="35"/>
        <v>0</v>
      </c>
    </row>
    <row r="54" spans="1:33">
      <c r="A54" s="4" t="str">
        <f t="shared" si="40"/>
        <v>PG</v>
      </c>
      <c r="B54" s="4" t="str">
        <f t="shared" si="40"/>
        <v>DMO</v>
      </c>
      <c r="C54" s="4">
        <f t="shared" si="38"/>
        <v>15</v>
      </c>
      <c r="D54" s="41">
        <f t="shared" ca="1" si="7"/>
        <v>0</v>
      </c>
      <c r="E54" s="41">
        <f t="shared" ca="1" si="8"/>
        <v>0</v>
      </c>
      <c r="F54" s="41">
        <f t="shared" ca="1" si="9"/>
        <v>0</v>
      </c>
      <c r="G54" s="41">
        <f t="shared" ca="1" si="10"/>
        <v>0</v>
      </c>
      <c r="H54" s="41">
        <f t="shared" ca="1" si="11"/>
        <v>0</v>
      </c>
      <c r="I54" s="41">
        <f t="shared" ca="1" si="12"/>
        <v>0</v>
      </c>
      <c r="J54" s="41">
        <f t="shared" ca="1" si="13"/>
        <v>0</v>
      </c>
      <c r="K54" s="41">
        <f t="shared" ca="1" si="14"/>
        <v>0</v>
      </c>
      <c r="L54" s="41">
        <f t="shared" ca="1" si="15"/>
        <v>0</v>
      </c>
      <c r="M54" s="41">
        <f t="shared" ca="1" si="16"/>
        <v>0</v>
      </c>
      <c r="N54" s="41">
        <f t="shared" ca="1" si="17"/>
        <v>0</v>
      </c>
      <c r="O54" s="41">
        <f t="shared" ca="1" si="18"/>
        <v>0</v>
      </c>
      <c r="P54" s="41">
        <f t="shared" ca="1" si="19"/>
        <v>0</v>
      </c>
      <c r="Q54" s="41">
        <f t="shared" ca="1" si="20"/>
        <v>0</v>
      </c>
      <c r="R54" s="41">
        <v>0</v>
      </c>
      <c r="S54" s="41">
        <f t="shared" ca="1" si="21"/>
        <v>0</v>
      </c>
      <c r="T54" s="41">
        <f t="shared" ca="1" si="22"/>
        <v>0</v>
      </c>
      <c r="U54" s="41">
        <f t="shared" ca="1" si="23"/>
        <v>0</v>
      </c>
      <c r="V54" s="41">
        <f t="shared" ca="1" si="24"/>
        <v>0</v>
      </c>
      <c r="W54" s="41">
        <f t="shared" ca="1" si="25"/>
        <v>0</v>
      </c>
      <c r="X54" s="41">
        <f t="shared" ca="1" si="26"/>
        <v>0</v>
      </c>
      <c r="Y54" s="41">
        <f t="shared" ca="1" si="27"/>
        <v>0</v>
      </c>
      <c r="Z54" s="41">
        <f t="shared" ca="1" si="28"/>
        <v>0</v>
      </c>
      <c r="AA54" s="41">
        <f t="shared" ca="1" si="29"/>
        <v>0</v>
      </c>
      <c r="AB54" s="41">
        <f t="shared" ca="1" si="30"/>
        <v>0</v>
      </c>
      <c r="AC54" s="41">
        <f t="shared" ca="1" si="31"/>
        <v>0.91107499999999997</v>
      </c>
      <c r="AD54" s="41">
        <f t="shared" ca="1" si="32"/>
        <v>1.7274416666666667E-4</v>
      </c>
      <c r="AE54" s="41">
        <f t="shared" ca="1" si="33"/>
        <v>0.91853333333333331</v>
      </c>
      <c r="AF54" s="41">
        <f t="shared" ca="1" si="34"/>
        <v>1.7534499999999998E-4</v>
      </c>
      <c r="AG54" s="41">
        <f t="shared" ca="1" si="35"/>
        <v>0</v>
      </c>
    </row>
    <row r="55" spans="1:33">
      <c r="A55" s="4" t="str">
        <f t="shared" si="40"/>
        <v>PG</v>
      </c>
      <c r="B55" s="4" t="str">
        <f t="shared" si="40"/>
        <v>DMO</v>
      </c>
      <c r="C55" s="4">
        <f t="shared" si="38"/>
        <v>16</v>
      </c>
      <c r="D55" s="41">
        <f t="shared" ca="1" si="7"/>
        <v>0.72069000000000005</v>
      </c>
      <c r="E55" s="41">
        <f t="shared" ca="1" si="8"/>
        <v>1.0640250000000001E-4</v>
      </c>
      <c r="F55" s="41">
        <f t="shared" ca="1" si="9"/>
        <v>0.85561000000000009</v>
      </c>
      <c r="G55" s="41">
        <f t="shared" ca="1" si="10"/>
        <v>1.9883749999999997E-4</v>
      </c>
      <c r="H55" s="41">
        <f t="shared" ca="1" si="11"/>
        <v>-3.4578250000000005E-2</v>
      </c>
      <c r="I55" s="41">
        <f t="shared" ca="1" si="12"/>
        <v>0.72124750000000004</v>
      </c>
      <c r="J55" s="41">
        <f t="shared" ca="1" si="13"/>
        <v>1.066375E-4</v>
      </c>
      <c r="K55" s="41">
        <f t="shared" ca="1" si="14"/>
        <v>0.43206000000000006</v>
      </c>
      <c r="L55" s="41">
        <f t="shared" ca="1" si="15"/>
        <v>2.3668499999999999E-4</v>
      </c>
      <c r="M55" s="41">
        <f t="shared" ca="1" si="16"/>
        <v>0</v>
      </c>
      <c r="N55" s="41">
        <f t="shared" ca="1" si="17"/>
        <v>0.72069000000000005</v>
      </c>
      <c r="O55" s="41">
        <f t="shared" ca="1" si="18"/>
        <v>1.0640250000000001E-4</v>
      </c>
      <c r="P55" s="41">
        <f t="shared" ca="1" si="19"/>
        <v>0.85561000000000009</v>
      </c>
      <c r="Q55" s="41">
        <f t="shared" ca="1" si="20"/>
        <v>1.9883749999999997E-4</v>
      </c>
      <c r="R55" s="41">
        <v>0</v>
      </c>
      <c r="S55" s="41">
        <f t="shared" ca="1" si="21"/>
        <v>0.75423499999999999</v>
      </c>
      <c r="T55" s="41">
        <f t="shared" ca="1" si="22"/>
        <v>1.5058749999999999E-4</v>
      </c>
      <c r="U55" s="41">
        <f t="shared" ca="1" si="23"/>
        <v>0.75423499999999999</v>
      </c>
      <c r="V55" s="41">
        <f t="shared" ca="1" si="24"/>
        <v>1.5058749999999999E-4</v>
      </c>
      <c r="W55" s="41">
        <f t="shared" ca="1" si="25"/>
        <v>-3.5631499999999997E-2</v>
      </c>
      <c r="X55" s="41">
        <f t="shared" ca="1" si="26"/>
        <v>0.79681250000000003</v>
      </c>
      <c r="Y55" s="41">
        <f t="shared" ca="1" si="27"/>
        <v>1.588525E-4</v>
      </c>
      <c r="Z55" s="41">
        <f t="shared" ca="1" si="28"/>
        <v>0.4844175</v>
      </c>
      <c r="AA55" s="41">
        <f t="shared" ca="1" si="29"/>
        <v>1.588525E-4</v>
      </c>
      <c r="AB55" s="41">
        <f t="shared" ca="1" si="30"/>
        <v>0</v>
      </c>
      <c r="AC55" s="41">
        <f t="shared" ca="1" si="31"/>
        <v>0.42491249999999997</v>
      </c>
      <c r="AD55" s="41">
        <f t="shared" ca="1" si="32"/>
        <v>1.3544000000000002E-4</v>
      </c>
      <c r="AE55" s="41">
        <f t="shared" ca="1" si="33"/>
        <v>0.42497916666666669</v>
      </c>
      <c r="AF55" s="41">
        <f t="shared" ca="1" si="34"/>
        <v>1.3793083333333333E-4</v>
      </c>
      <c r="AG55" s="41">
        <f t="shared" ca="1" si="35"/>
        <v>0</v>
      </c>
    </row>
    <row r="56" spans="1:33">
      <c r="A56" s="4" t="s">
        <v>904</v>
      </c>
      <c r="B56" s="4" t="s">
        <v>875</v>
      </c>
      <c r="C56" s="40">
        <v>1</v>
      </c>
      <c r="D56" s="41">
        <f t="shared" ref="D56:D103" ca="1" si="41">IF(ISERROR(VLOOKUP($A56&amp;"-"&amp;$B56&amp;"-"&amp;IF($C56&gt;9,TEXT($C56,0),"0"&amp;TEXT($C56,0))&amp;"-Ex-Frzr-"&amp;D$4,Appliance_Impacts,5,FALSE)),0,VLOOKUP($A56&amp;"-"&amp;$B56&amp;"-"&amp;IF($C56&gt;9,TEXT($C56,0),"0"&amp;TEXT($C56,0))&amp;"-Ex-Frzr-"&amp;D$4,Appliance_Impacts,5,FALSE))</f>
        <v>0</v>
      </c>
      <c r="E56" s="41">
        <f t="shared" ref="E56:E103" ca="1" si="42">IF(ISERROR(VLOOKUP($A56&amp;"-"&amp;$B56&amp;"-"&amp;IF($C56&gt;9,TEXT($C56,0),"0"&amp;TEXT($C56,0))&amp;"-Ex-Frzr-"&amp;E$4,Appliance_Impacts,6,FALSE)),0,VLOOKUP($A56&amp;"-"&amp;$B56&amp;"-"&amp;IF($C56&gt;9,TEXT($C56,0),"0"&amp;TEXT($C56,0))&amp;"-Ex-Frzr-"&amp;E$4,Appliance_Impacts,6,FALSE))</f>
        <v>0</v>
      </c>
      <c r="F56" s="41">
        <f t="shared" ref="F56:F103" ca="1" si="43">IF(ISERROR(VLOOKUP($A56&amp;"-"&amp;$B56&amp;"-"&amp;IF($C56&gt;9,TEXT($C56,0),"0"&amp;TEXT($C56,0))&amp;"-Ex-Frzr-"&amp;F$4,Appliance_Impacts,2,FALSE)),0,VLOOKUP($A56&amp;"-"&amp;$B56&amp;"-"&amp;IF($C56&gt;9,TEXT($C56,0),"0"&amp;TEXT($C56,0))&amp;"-Ex-Frzr-"&amp;F$4,Appliance_Impacts,2,FALSE))</f>
        <v>0</v>
      </c>
      <c r="G56" s="41">
        <f t="shared" ref="G56:G103" ca="1" si="44">IF(ISERROR(VLOOKUP($A56&amp;"-"&amp;$B56&amp;"-"&amp;IF($C56&gt;9,TEXT($C56,0),"0"&amp;TEXT($C56,0))&amp;"-Ex-Frzr-"&amp;G$4,Appliance_Impacts,3,FALSE)),0,VLOOKUP($A56&amp;"-"&amp;$B56&amp;"-"&amp;IF($C56&gt;9,TEXT($C56,0),"0"&amp;TEXT($C56,0))&amp;"-Ex-Frzr-"&amp;G$4,Appliance_Impacts,3,FALSE))</f>
        <v>0</v>
      </c>
      <c r="H56" s="41">
        <f t="shared" ref="H56:H103" ca="1" si="45">IF(ISERROR(VLOOKUP($A56&amp;"-"&amp;$B56&amp;"-"&amp;IF($C56&gt;9,TEXT($C56,0),"0"&amp;TEXT($C56,0))&amp;"-Ex-Frzr-"&amp;H$4,Appliance_Impacts,4,FALSE)),0,VLOOKUP($A56&amp;"-"&amp;$B56&amp;"-"&amp;IF($C56&gt;9,TEXT($C56,0),"0"&amp;TEXT($C56,0))&amp;"-Ex-Frzr-"&amp;H$4,Appliance_Impacts,4,FALSE))</f>
        <v>0</v>
      </c>
      <c r="I56" s="41">
        <f t="shared" ref="I56:I103" ca="1" si="46">IF(ISERROR(VLOOKUP($A56&amp;"-"&amp;$B56&amp;"-"&amp;IF($C56&gt;9,TEXT($C56,0),"0"&amp;TEXT($C56,0))&amp;"-Ex-Frzr-"&amp;I$4,Appliance_Impacts,5,FALSE)),0,VLOOKUP($A56&amp;"-"&amp;$B56&amp;"-"&amp;IF($C56&gt;9,TEXT($C56,0),"0"&amp;TEXT($C56,0))&amp;"-Ex-Frzr-"&amp;I$4,Appliance_Impacts,5,FALSE))</f>
        <v>0</v>
      </c>
      <c r="J56" s="41">
        <f t="shared" ref="J56:J103" ca="1" si="47">IF(ISERROR(VLOOKUP($A56&amp;"-"&amp;$B56&amp;"-"&amp;IF($C56&gt;9,TEXT($C56,0),"0"&amp;TEXT($C56,0))&amp;"-Ex-Frzr-"&amp;J$4,Appliance_Impacts,6,FALSE)),0,VLOOKUP($A56&amp;"-"&amp;$B56&amp;"-"&amp;IF($C56&gt;9,TEXT($C56,0),"0"&amp;TEXT($C56,0))&amp;"-Ex-Frzr-"&amp;J$4,Appliance_Impacts,6,FALSE))</f>
        <v>0</v>
      </c>
      <c r="K56" s="41">
        <f t="shared" ref="K56:K103" ca="1" si="48">IF(ISERROR(VLOOKUP($A56&amp;"-"&amp;$B56&amp;"-"&amp;IF($C56&gt;9,TEXT($C56,0),"0"&amp;TEXT($C56,0))&amp;"-Ex-Frzr-"&amp;K$4,Appliance_Impacts,2,FALSE)),0,VLOOKUP($A56&amp;"-"&amp;$B56&amp;"-"&amp;IF($C56&gt;9,TEXT($C56,0),"0"&amp;TEXT($C56,0))&amp;"-Ex-Frzr-"&amp;K$4,Appliance_Impacts,2,FALSE))</f>
        <v>0</v>
      </c>
      <c r="L56" s="41">
        <f t="shared" ref="L56:L103" ca="1" si="49">IF(ISERROR(VLOOKUP($A56&amp;"-"&amp;$B56&amp;"-"&amp;IF($C56&gt;9,TEXT($C56,0),"0"&amp;TEXT($C56,0))&amp;"-Ex-Frzr-"&amp;L$4,Appliance_Impacts,3,FALSE)),0,VLOOKUP($A56&amp;"-"&amp;$B56&amp;"-"&amp;IF($C56&gt;9,TEXT($C56,0),"0"&amp;TEXT($C56,0))&amp;"-Ex-Frzr-"&amp;L$4,Appliance_Impacts,3,FALSE))</f>
        <v>0</v>
      </c>
      <c r="M56" s="41">
        <f t="shared" ref="M56:M103" ca="1" si="50">IF(ISERROR(VLOOKUP($A56&amp;"-"&amp;$B56&amp;"-"&amp;IF($C56&gt;9,TEXT($C56,0),"0"&amp;TEXT($C56,0))&amp;"-Ex-Frzr-"&amp;M$4,Appliance_Impacts,4,FALSE)),0,VLOOKUP($A56&amp;"-"&amp;$B56&amp;"-"&amp;IF($C56&gt;9,TEXT($C56,0),"0"&amp;TEXT($C56,0))&amp;"-Ex-Frzr-"&amp;M$4,Appliance_Impacts,4,FALSE))</f>
        <v>0</v>
      </c>
      <c r="N56" s="41">
        <f t="shared" ref="N56:N103" ca="1" si="51">IF(ISERROR(VLOOKUP($A56&amp;"-"&amp;$B56&amp;"-"&amp;IF($C56&gt;9,TEXT($C56,0),"0"&amp;TEXT($C56,0))&amp;"-Ex-Frzr-"&amp;N$4,Appliance_Impacts,5,FALSE)),0,VLOOKUP($A56&amp;"-"&amp;$B56&amp;"-"&amp;IF($C56&gt;9,TEXT($C56,0),"0"&amp;TEXT($C56,0))&amp;"-Ex-Frzr-"&amp;N$4,Appliance_Impacts,5,FALSE))</f>
        <v>0</v>
      </c>
      <c r="O56" s="41">
        <f t="shared" ref="O56:O103" ca="1" si="52">IF(ISERROR(VLOOKUP($A56&amp;"-"&amp;$B56&amp;"-"&amp;IF($C56&gt;9,TEXT($C56,0),"0"&amp;TEXT($C56,0))&amp;"-Ex-Frzr-"&amp;O$4,Appliance_Impacts,6,FALSE)),0,VLOOKUP($A56&amp;"-"&amp;$B56&amp;"-"&amp;IF($C56&gt;9,TEXT($C56,0),"0"&amp;TEXT($C56,0))&amp;"-Ex-Frzr-"&amp;O$4,Appliance_Impacts,6,FALSE))</f>
        <v>0</v>
      </c>
      <c r="P56" s="41">
        <f t="shared" ref="P56:P103" ca="1" si="53">IF(ISERROR(VLOOKUP($A56&amp;"-"&amp;$B56&amp;"-"&amp;IF($C56&gt;9,TEXT($C56,0),"0"&amp;TEXT($C56,0))&amp;"-Ex-Frzr-"&amp;P$4,Appliance_Impacts,2,FALSE)),0,VLOOKUP($A56&amp;"-"&amp;$B56&amp;"-"&amp;IF($C56&gt;9,TEXT($C56,0),"0"&amp;TEXT($C56,0))&amp;"-Ex-Frzr-"&amp;P$4,Appliance_Impacts,2,FALSE))</f>
        <v>0</v>
      </c>
      <c r="Q56" s="41">
        <f t="shared" ref="Q56:Q103" ca="1" si="54">IF(ISERROR(VLOOKUP($A56&amp;"-"&amp;$B56&amp;"-"&amp;IF($C56&gt;9,TEXT($C56,0),"0"&amp;TEXT($C56,0))&amp;"-Ex-Frzr-"&amp;Q$4,Appliance_Impacts,3,FALSE)),0,VLOOKUP($A56&amp;"-"&amp;$B56&amp;"-"&amp;IF($C56&gt;9,TEXT($C56,0),"0"&amp;TEXT($C56,0))&amp;"-Ex-Frzr-"&amp;Q$4,Appliance_Impacts,3,FALSE))</f>
        <v>0</v>
      </c>
      <c r="R56" s="41">
        <v>0</v>
      </c>
      <c r="S56" s="41">
        <f t="shared" ref="S56:S103" ca="1" si="55">IF(ISERROR(VLOOKUP($A56&amp;"-"&amp;$B56&amp;"-"&amp;IF($C56&gt;9,TEXT($C56,0),"0"&amp;TEXT($C56,0))&amp;"-Ex-Frzr-"&amp;S$4,Appliance_Impacts,5,FALSE)),0,VLOOKUP($A56&amp;"-"&amp;$B56&amp;"-"&amp;IF($C56&gt;9,TEXT($C56,0),"0"&amp;TEXT($C56,0))&amp;"-Ex-Frzr-"&amp;S$4,Appliance_Impacts,5,FALSE))</f>
        <v>0</v>
      </c>
      <c r="T56" s="41">
        <f t="shared" ref="T56:T103" ca="1" si="56">IF(ISERROR(VLOOKUP($A56&amp;"-"&amp;$B56&amp;"-"&amp;IF($C56&gt;9,TEXT($C56,0),"0"&amp;TEXT($C56,0))&amp;"-Ex-Frzr-"&amp;T$4,Appliance_Impacts,6,FALSE)),0,VLOOKUP($A56&amp;"-"&amp;$B56&amp;"-"&amp;IF($C56&gt;9,TEXT($C56,0),"0"&amp;TEXT($C56,0))&amp;"-Ex-Frzr-"&amp;T$4,Appliance_Impacts,6,FALSE))</f>
        <v>0</v>
      </c>
      <c r="U56" s="41">
        <f t="shared" ref="U56:U103" ca="1" si="57">IF(ISERROR(VLOOKUP($A56&amp;"-"&amp;$B56&amp;"-"&amp;IF($C56&gt;9,TEXT($C56,0),"0"&amp;TEXT($C56,0))&amp;"-Ex-Frzr-"&amp;U$4,Appliance_Impacts,2,FALSE)),0,VLOOKUP($A56&amp;"-"&amp;$B56&amp;"-"&amp;IF($C56&gt;9,TEXT($C56,0),"0"&amp;TEXT($C56,0))&amp;"-Ex-Frzr-"&amp;U$4,Appliance_Impacts,2,FALSE))</f>
        <v>0</v>
      </c>
      <c r="V56" s="41">
        <f t="shared" ref="V56:V103" ca="1" si="58">IF(ISERROR(VLOOKUP($A56&amp;"-"&amp;$B56&amp;"-"&amp;IF($C56&gt;9,TEXT($C56,0),"0"&amp;TEXT($C56,0))&amp;"-Ex-Frzr-"&amp;V$4,Appliance_Impacts,3,FALSE)),0,VLOOKUP($A56&amp;"-"&amp;$B56&amp;"-"&amp;IF($C56&gt;9,TEXT($C56,0),"0"&amp;TEXT($C56,0))&amp;"-Ex-Frzr-"&amp;V$4,Appliance_Impacts,3,FALSE))</f>
        <v>0</v>
      </c>
      <c r="W56" s="41">
        <f t="shared" ref="W56:W103" ca="1" si="59">IF(ISERROR(VLOOKUP($A56&amp;"-"&amp;$B56&amp;"-"&amp;IF($C56&gt;9,TEXT($C56,0),"0"&amp;TEXT($C56,0))&amp;"-Ex-Frzr-"&amp;W$4,Appliance_Impacts,4,FALSE)),0,VLOOKUP($A56&amp;"-"&amp;$B56&amp;"-"&amp;IF($C56&gt;9,TEXT($C56,0),"0"&amp;TEXT($C56,0))&amp;"-Ex-Frzr-"&amp;W$4,Appliance_Impacts,4,FALSE))</f>
        <v>0</v>
      </c>
      <c r="X56" s="41">
        <f t="shared" ref="X56:X103" ca="1" si="60">IF(ISERROR(VLOOKUP($A56&amp;"-"&amp;$B56&amp;"-"&amp;IF($C56&gt;9,TEXT($C56,0),"0"&amp;TEXT($C56,0))&amp;"-Ex-Frzr-"&amp;X$4,Appliance_Impacts,5,FALSE)),0,VLOOKUP($A56&amp;"-"&amp;$B56&amp;"-"&amp;IF($C56&gt;9,TEXT($C56,0),"0"&amp;TEXT($C56,0))&amp;"-Ex-Frzr-"&amp;X$4,Appliance_Impacts,5,FALSE))</f>
        <v>0</v>
      </c>
      <c r="Y56" s="41">
        <f t="shared" ref="Y56:Y103" ca="1" si="61">IF(ISERROR(VLOOKUP($A56&amp;"-"&amp;$B56&amp;"-"&amp;IF($C56&gt;9,TEXT($C56,0),"0"&amp;TEXT($C56,0))&amp;"-Ex-Frzr-"&amp;Y$4,Appliance_Impacts,6,FALSE)),0,VLOOKUP($A56&amp;"-"&amp;$B56&amp;"-"&amp;IF($C56&gt;9,TEXT($C56,0),"0"&amp;TEXT($C56,0))&amp;"-Ex-Frzr-"&amp;Y$4,Appliance_Impacts,6,FALSE))</f>
        <v>0</v>
      </c>
      <c r="Z56" s="41">
        <f t="shared" ref="Z56:Z103" ca="1" si="62">IF(ISERROR(VLOOKUP($A56&amp;"-"&amp;$B56&amp;"-"&amp;IF($C56&gt;9,TEXT($C56,0),"0"&amp;TEXT($C56,0))&amp;"-Ex-Frzr-"&amp;Z$4,Appliance_Impacts,2,FALSE)),0,VLOOKUP($A56&amp;"-"&amp;$B56&amp;"-"&amp;IF($C56&gt;9,TEXT($C56,0),"0"&amp;TEXT($C56,0))&amp;"-Ex-Frzr-"&amp;Z$4,Appliance_Impacts,2,FALSE))</f>
        <v>0</v>
      </c>
      <c r="AA56" s="41">
        <f t="shared" ref="AA56:AA103" ca="1" si="63">IF(ISERROR(VLOOKUP($A56&amp;"-"&amp;$B56&amp;"-"&amp;IF($C56&gt;9,TEXT($C56,0),"0"&amp;TEXT($C56,0))&amp;"-Ex-Frzr-"&amp;AA$4,Appliance_Impacts,3,FALSE)),0,VLOOKUP($A56&amp;"-"&amp;$B56&amp;"-"&amp;IF($C56&gt;9,TEXT($C56,0),"0"&amp;TEXT($C56,0))&amp;"-Ex-Frzr-"&amp;AA$4,Appliance_Impacts,3,FALSE))</f>
        <v>0</v>
      </c>
      <c r="AB56" s="41">
        <f t="shared" ref="AB56:AB103" ca="1" si="64">IF(ISERROR(VLOOKUP($A56&amp;"-"&amp;$B56&amp;"-"&amp;IF($C56&gt;9,TEXT($C56,0),"0"&amp;TEXT($C56,0))&amp;"-Ex-Frzr-"&amp;AB$4,Appliance_Impacts,4,FALSE)),0,VLOOKUP($A56&amp;"-"&amp;$B56&amp;"-"&amp;IF($C56&gt;9,TEXT($C56,0),"0"&amp;TEXT($C56,0))&amp;"-Ex-Frzr-"&amp;AB$4,Appliance_Impacts,4,FALSE))</f>
        <v>0</v>
      </c>
      <c r="AC56" s="41">
        <f t="shared" ref="AC56:AC103" ca="1" si="65">IF(ISERROR(VLOOKUP("CA-SFM-"&amp;IF($C56&gt;9,TEXT($C56,0),"0"&amp;TEXT($C56,0))&amp;"-N8-RfUN-UNC",Appliance_Impacts,5,FALSE)),0,VLOOKUP("CA-SFM-"&amp;IF($C56&gt;9,TEXT($C56,0),"0"&amp;TEXT($C56,0))&amp;"-N8-RfUN-UNC",Appliance_Impacts,5,FALSE))</f>
        <v>0.47962499999999997</v>
      </c>
      <c r="AD56" s="41">
        <f t="shared" ref="AD56:AD103" ca="1" si="66">IF(ISERROR(VLOOKUP("CA-SFM-"&amp;IF($C56&gt;9,TEXT($C56,0),"0"&amp;TEXT($C56,0))&amp;"-N8-RfUN-UNC",Appliance_Impacts,6,FALSE)),0,VLOOKUP("CA-SFM-"&amp;IF($C56&gt;9,TEXT($C56,0),"0"&amp;TEXT($C56,0))&amp;"-N8-RfUN-UNC",Appliance_Impacts,6,FALSE))</f>
        <v>8.8879166666666661E-5</v>
      </c>
      <c r="AE56" s="41">
        <f t="shared" ref="AE56:AE103" ca="1" si="67">IF(ISERROR(VLOOKUP("CA-SFM-"&amp;IF($C56&gt;9,TEXT($C56,0),"0"&amp;TEXT($C56,0))&amp;"-N8-RfUN-UNC",Appliance_Impacts,2,FALSE)),0,VLOOKUP("CA-SFM-"&amp;IF($C56&gt;9,TEXT($C56,0),"0"&amp;TEXT($C56,0))&amp;"-N8-RfUN-UNC",Appliance_Impacts,2,FALSE))</f>
        <v>0.47919583333333332</v>
      </c>
      <c r="AF56" s="41">
        <f t="shared" ref="AF56:AF103" ca="1" si="68">IF(ISERROR(VLOOKUP("CA-SFM-"&amp;IF($C56&gt;9,TEXT($C56,0),"0"&amp;TEXT($C56,0))&amp;"-N8-RfUN-UNC",Appliance_Impacts,3,FALSE)),0,VLOOKUP("CA-SFM-"&amp;IF($C56&gt;9,TEXT($C56,0),"0"&amp;TEXT($C56,0))&amp;"-N8-RfUN-UNC",Appliance_Impacts,3,FALSE))</f>
        <v>9.0635000000000002E-5</v>
      </c>
      <c r="AG56" s="41">
        <f t="shared" ref="AG56:AG103" ca="1" si="69">IF(ISERROR(VLOOKUP("CA-SFM-"&amp;IF($C56&gt;9,TEXT($C56,0),"0"&amp;TEXT($C56,0))&amp;"-N8-RfUN-UNC",Appliance_Impacts,4,FALSE)),0,VLOOKUP("CA-SFM-"&amp;IF($C56&gt;9,TEXT($C56,0),"0"&amp;TEXT($C56,0))&amp;"-N8-RfUN-UNC",Appliance_Impacts,4,FALSE))</f>
        <v>0</v>
      </c>
    </row>
    <row r="57" spans="1:33">
      <c r="A57" s="4" t="str">
        <f>A56</f>
        <v>SC</v>
      </c>
      <c r="B57" s="4" t="str">
        <f>B56</f>
        <v>SFM</v>
      </c>
      <c r="C57" s="4">
        <f>C56+1</f>
        <v>2</v>
      </c>
      <c r="D57" s="41">
        <f t="shared" ca="1" si="41"/>
        <v>0</v>
      </c>
      <c r="E57" s="41">
        <f t="shared" ca="1" si="42"/>
        <v>0</v>
      </c>
      <c r="F57" s="41">
        <f t="shared" ca="1" si="43"/>
        <v>0</v>
      </c>
      <c r="G57" s="41">
        <f t="shared" ca="1" si="44"/>
        <v>0</v>
      </c>
      <c r="H57" s="41">
        <f t="shared" ca="1" si="45"/>
        <v>0</v>
      </c>
      <c r="I57" s="41">
        <f t="shared" ca="1" si="46"/>
        <v>0</v>
      </c>
      <c r="J57" s="41">
        <f t="shared" ca="1" si="47"/>
        <v>0</v>
      </c>
      <c r="K57" s="41">
        <f t="shared" ca="1" si="48"/>
        <v>0</v>
      </c>
      <c r="L57" s="41">
        <f t="shared" ca="1" si="49"/>
        <v>0</v>
      </c>
      <c r="M57" s="41">
        <f t="shared" ca="1" si="50"/>
        <v>0</v>
      </c>
      <c r="N57" s="41">
        <f t="shared" ca="1" si="51"/>
        <v>0</v>
      </c>
      <c r="O57" s="41">
        <f t="shared" ca="1" si="52"/>
        <v>0</v>
      </c>
      <c r="P57" s="41">
        <f t="shared" ca="1" si="53"/>
        <v>0</v>
      </c>
      <c r="Q57" s="41">
        <f t="shared" ca="1" si="54"/>
        <v>0</v>
      </c>
      <c r="R57" s="41">
        <v>0</v>
      </c>
      <c r="S57" s="41">
        <f t="shared" ca="1" si="55"/>
        <v>0</v>
      </c>
      <c r="T57" s="41">
        <f t="shared" ca="1" si="56"/>
        <v>0</v>
      </c>
      <c r="U57" s="41">
        <f t="shared" ca="1" si="57"/>
        <v>0</v>
      </c>
      <c r="V57" s="41">
        <f t="shared" ca="1" si="58"/>
        <v>0</v>
      </c>
      <c r="W57" s="41">
        <f t="shared" ca="1" si="59"/>
        <v>0</v>
      </c>
      <c r="X57" s="41">
        <f t="shared" ca="1" si="60"/>
        <v>0</v>
      </c>
      <c r="Y57" s="41">
        <f t="shared" ca="1" si="61"/>
        <v>0</v>
      </c>
      <c r="Z57" s="41">
        <f t="shared" ca="1" si="62"/>
        <v>0</v>
      </c>
      <c r="AA57" s="41">
        <f t="shared" ca="1" si="63"/>
        <v>0</v>
      </c>
      <c r="AB57" s="41">
        <f t="shared" ca="1" si="64"/>
        <v>0</v>
      </c>
      <c r="AC57" s="41">
        <f t="shared" ca="1" si="65"/>
        <v>0.57975416666666668</v>
      </c>
      <c r="AD57" s="41">
        <f t="shared" ca="1" si="66"/>
        <v>1.3932166666666667E-4</v>
      </c>
      <c r="AE57" s="41">
        <f t="shared" ca="1" si="67"/>
        <v>0.58038500000000004</v>
      </c>
      <c r="AF57" s="41">
        <f t="shared" ca="1" si="68"/>
        <v>1.40665E-4</v>
      </c>
      <c r="AG57" s="41">
        <f t="shared" ca="1" si="69"/>
        <v>0</v>
      </c>
    </row>
    <row r="58" spans="1:33">
      <c r="A58" s="4" t="str">
        <f t="shared" ref="A58:B73" si="70">A57</f>
        <v>SC</v>
      </c>
      <c r="B58" s="4" t="str">
        <f t="shared" si="70"/>
        <v>SFM</v>
      </c>
      <c r="C58" s="4">
        <f t="shared" ref="C58:C71" si="71">C57+1</f>
        <v>3</v>
      </c>
      <c r="D58" s="41">
        <f t="shared" ca="1" si="41"/>
        <v>0</v>
      </c>
      <c r="E58" s="41">
        <f t="shared" ca="1" si="42"/>
        <v>0</v>
      </c>
      <c r="F58" s="41">
        <f t="shared" ca="1" si="43"/>
        <v>0</v>
      </c>
      <c r="G58" s="41">
        <f t="shared" ca="1" si="44"/>
        <v>0</v>
      </c>
      <c r="H58" s="41">
        <f t="shared" ca="1" si="45"/>
        <v>0</v>
      </c>
      <c r="I58" s="41">
        <f t="shared" ca="1" si="46"/>
        <v>0</v>
      </c>
      <c r="J58" s="41">
        <f t="shared" ca="1" si="47"/>
        <v>0</v>
      </c>
      <c r="K58" s="41">
        <f t="shared" ca="1" si="48"/>
        <v>0</v>
      </c>
      <c r="L58" s="41">
        <f t="shared" ca="1" si="49"/>
        <v>0</v>
      </c>
      <c r="M58" s="41">
        <f t="shared" ca="1" si="50"/>
        <v>0</v>
      </c>
      <c r="N58" s="41">
        <f t="shared" ca="1" si="51"/>
        <v>0</v>
      </c>
      <c r="O58" s="41">
        <f t="shared" ca="1" si="52"/>
        <v>0</v>
      </c>
      <c r="P58" s="41">
        <f t="shared" ca="1" si="53"/>
        <v>0</v>
      </c>
      <c r="Q58" s="41">
        <f t="shared" ca="1" si="54"/>
        <v>0</v>
      </c>
      <c r="R58" s="41">
        <v>0</v>
      </c>
      <c r="S58" s="41">
        <f t="shared" ca="1" si="55"/>
        <v>0</v>
      </c>
      <c r="T58" s="41">
        <f t="shared" ca="1" si="56"/>
        <v>0</v>
      </c>
      <c r="U58" s="41">
        <f t="shared" ca="1" si="57"/>
        <v>0</v>
      </c>
      <c r="V58" s="41">
        <f t="shared" ca="1" si="58"/>
        <v>0</v>
      </c>
      <c r="W58" s="41">
        <f t="shared" ca="1" si="59"/>
        <v>0</v>
      </c>
      <c r="X58" s="41">
        <f t="shared" ca="1" si="60"/>
        <v>0</v>
      </c>
      <c r="Y58" s="41">
        <f t="shared" ca="1" si="61"/>
        <v>0</v>
      </c>
      <c r="Z58" s="41">
        <f t="shared" ca="1" si="62"/>
        <v>0</v>
      </c>
      <c r="AA58" s="41">
        <f t="shared" ca="1" si="63"/>
        <v>0</v>
      </c>
      <c r="AB58" s="41">
        <f t="shared" ca="1" si="64"/>
        <v>0</v>
      </c>
      <c r="AC58" s="41">
        <f t="shared" ca="1" si="65"/>
        <v>0.56990166666666664</v>
      </c>
      <c r="AD58" s="41">
        <f t="shared" ca="1" si="66"/>
        <v>1.1350499999999999E-4</v>
      </c>
      <c r="AE58" s="41">
        <f t="shared" ca="1" si="67"/>
        <v>0.5682558333333334</v>
      </c>
      <c r="AF58" s="41">
        <f t="shared" ca="1" si="68"/>
        <v>1.1733E-4</v>
      </c>
      <c r="AG58" s="41">
        <f t="shared" ca="1" si="69"/>
        <v>0</v>
      </c>
    </row>
    <row r="59" spans="1:33">
      <c r="A59" s="4" t="str">
        <f t="shared" si="70"/>
        <v>SC</v>
      </c>
      <c r="B59" s="4" t="str">
        <f t="shared" si="70"/>
        <v>SFM</v>
      </c>
      <c r="C59" s="4">
        <f t="shared" si="71"/>
        <v>4</v>
      </c>
      <c r="D59" s="41">
        <f t="shared" ca="1" si="41"/>
        <v>0</v>
      </c>
      <c r="E59" s="41">
        <f t="shared" ca="1" si="42"/>
        <v>0</v>
      </c>
      <c r="F59" s="41">
        <f t="shared" ca="1" si="43"/>
        <v>0</v>
      </c>
      <c r="G59" s="41">
        <f t="shared" ca="1" si="44"/>
        <v>0</v>
      </c>
      <c r="H59" s="41">
        <f t="shared" ca="1" si="45"/>
        <v>0</v>
      </c>
      <c r="I59" s="41">
        <f t="shared" ca="1" si="46"/>
        <v>0</v>
      </c>
      <c r="J59" s="41">
        <f t="shared" ca="1" si="47"/>
        <v>0</v>
      </c>
      <c r="K59" s="41">
        <f t="shared" ca="1" si="48"/>
        <v>0</v>
      </c>
      <c r="L59" s="41">
        <f t="shared" ca="1" si="49"/>
        <v>0</v>
      </c>
      <c r="M59" s="41">
        <f t="shared" ca="1" si="50"/>
        <v>0</v>
      </c>
      <c r="N59" s="41">
        <f t="shared" ca="1" si="51"/>
        <v>0</v>
      </c>
      <c r="O59" s="41">
        <f t="shared" ca="1" si="52"/>
        <v>0</v>
      </c>
      <c r="P59" s="41">
        <f t="shared" ca="1" si="53"/>
        <v>0</v>
      </c>
      <c r="Q59" s="41">
        <f t="shared" ca="1" si="54"/>
        <v>0</v>
      </c>
      <c r="R59" s="41">
        <v>0</v>
      </c>
      <c r="S59" s="41">
        <f t="shared" ca="1" si="55"/>
        <v>0</v>
      </c>
      <c r="T59" s="41">
        <f t="shared" ca="1" si="56"/>
        <v>0</v>
      </c>
      <c r="U59" s="41">
        <f t="shared" ca="1" si="57"/>
        <v>0</v>
      </c>
      <c r="V59" s="41">
        <f t="shared" ca="1" si="58"/>
        <v>0</v>
      </c>
      <c r="W59" s="41">
        <f t="shared" ca="1" si="59"/>
        <v>0</v>
      </c>
      <c r="X59" s="41">
        <f t="shared" ca="1" si="60"/>
        <v>0</v>
      </c>
      <c r="Y59" s="41">
        <f t="shared" ca="1" si="61"/>
        <v>0</v>
      </c>
      <c r="Z59" s="41">
        <f t="shared" ca="1" si="62"/>
        <v>0</v>
      </c>
      <c r="AA59" s="41">
        <f t="shared" ca="1" si="63"/>
        <v>0</v>
      </c>
      <c r="AB59" s="41">
        <f t="shared" ca="1" si="64"/>
        <v>0</v>
      </c>
      <c r="AC59" s="41">
        <f t="shared" ca="1" si="65"/>
        <v>0.60834666666666659</v>
      </c>
      <c r="AD59" s="41">
        <f t="shared" ca="1" si="66"/>
        <v>1.2980333333333335E-4</v>
      </c>
      <c r="AE59" s="41">
        <f t="shared" ca="1" si="67"/>
        <v>0.60788833333333336</v>
      </c>
      <c r="AF59" s="41">
        <f t="shared" ca="1" si="68"/>
        <v>1.3355499999999999E-4</v>
      </c>
      <c r="AG59" s="41">
        <f t="shared" ca="1" si="69"/>
        <v>0</v>
      </c>
    </row>
    <row r="60" spans="1:33">
      <c r="A60" s="4" t="str">
        <f t="shared" si="70"/>
        <v>SC</v>
      </c>
      <c r="B60" s="4" t="str">
        <f t="shared" si="70"/>
        <v>SFM</v>
      </c>
      <c r="C60" s="4">
        <f t="shared" si="71"/>
        <v>5</v>
      </c>
      <c r="D60" s="41">
        <f t="shared" ca="1" si="41"/>
        <v>0.79207499999999997</v>
      </c>
      <c r="E60" s="41">
        <f t="shared" ca="1" si="42"/>
        <v>1.1088749999999999E-4</v>
      </c>
      <c r="F60" s="41">
        <f t="shared" ca="1" si="43"/>
        <v>0.80713999999999997</v>
      </c>
      <c r="G60" s="41">
        <f t="shared" ca="1" si="44"/>
        <v>1.6501499999999999E-4</v>
      </c>
      <c r="H60" s="41">
        <f t="shared" ca="1" si="45"/>
        <v>-3.7780000000000001E-2</v>
      </c>
      <c r="I60" s="41">
        <f t="shared" ca="1" si="46"/>
        <v>0.78777750000000002</v>
      </c>
      <c r="J60" s="41">
        <f t="shared" ca="1" si="47"/>
        <v>1.1095000000000001E-4</v>
      </c>
      <c r="K60" s="41">
        <f t="shared" ca="1" si="48"/>
        <v>0.53098750000000006</v>
      </c>
      <c r="L60" s="41">
        <f t="shared" ca="1" si="49"/>
        <v>1.9113000000000002E-4</v>
      </c>
      <c r="M60" s="41">
        <f t="shared" ca="1" si="50"/>
        <v>0</v>
      </c>
      <c r="N60" s="41">
        <f t="shared" ca="1" si="51"/>
        <v>0.79207499999999997</v>
      </c>
      <c r="O60" s="41">
        <f t="shared" ca="1" si="52"/>
        <v>1.1088749999999999E-4</v>
      </c>
      <c r="P60" s="41">
        <f t="shared" ca="1" si="53"/>
        <v>0.80713999999999997</v>
      </c>
      <c r="Q60" s="41">
        <f t="shared" ca="1" si="54"/>
        <v>1.6501499999999999E-4</v>
      </c>
      <c r="R60" s="41">
        <v>0</v>
      </c>
      <c r="S60" s="41">
        <f t="shared" ca="1" si="55"/>
        <v>0.79450500000000002</v>
      </c>
      <c r="T60" s="41">
        <f t="shared" ca="1" si="56"/>
        <v>1.233075E-4</v>
      </c>
      <c r="U60" s="41">
        <f t="shared" ca="1" si="57"/>
        <v>0.79450500000000002</v>
      </c>
      <c r="V60" s="41">
        <f t="shared" ca="1" si="58"/>
        <v>1.233075E-4</v>
      </c>
      <c r="W60" s="41">
        <f t="shared" ca="1" si="59"/>
        <v>-3.8425000000000001E-2</v>
      </c>
      <c r="X60" s="41">
        <f t="shared" ca="1" si="60"/>
        <v>0.7980974999999999</v>
      </c>
      <c r="Y60" s="41">
        <f t="shared" ca="1" si="61"/>
        <v>1.1978249999999999E-4</v>
      </c>
      <c r="Z60" s="41">
        <f t="shared" ca="1" si="62"/>
        <v>0.46511249999999998</v>
      </c>
      <c r="AA60" s="41">
        <f t="shared" ca="1" si="63"/>
        <v>1.1978000000000001E-4</v>
      </c>
      <c r="AB60" s="41">
        <f t="shared" ca="1" si="64"/>
        <v>0</v>
      </c>
      <c r="AC60" s="41">
        <f t="shared" ca="1" si="65"/>
        <v>0.5808658333333333</v>
      </c>
      <c r="AD60" s="41">
        <f t="shared" ca="1" si="66"/>
        <v>1.1881833333333332E-4</v>
      </c>
      <c r="AE60" s="41">
        <f t="shared" ca="1" si="67"/>
        <v>0.57943333333333336</v>
      </c>
      <c r="AF60" s="41">
        <f t="shared" ca="1" si="68"/>
        <v>1.2480916666666666E-4</v>
      </c>
      <c r="AG60" s="41">
        <f t="shared" ca="1" si="69"/>
        <v>0</v>
      </c>
    </row>
    <row r="61" spans="1:33">
      <c r="A61" s="4" t="str">
        <f t="shared" si="70"/>
        <v>SC</v>
      </c>
      <c r="B61" s="4" t="str">
        <f t="shared" si="70"/>
        <v>SFM</v>
      </c>
      <c r="C61" s="4">
        <f t="shared" si="71"/>
        <v>6</v>
      </c>
      <c r="D61" s="41">
        <f t="shared" ca="1" si="41"/>
        <v>0.80510749999999998</v>
      </c>
      <c r="E61" s="41">
        <f t="shared" ca="1" si="42"/>
        <v>1.03705E-4</v>
      </c>
      <c r="F61" s="41">
        <f t="shared" ca="1" si="43"/>
        <v>0.91583749999999997</v>
      </c>
      <c r="G61" s="41">
        <f t="shared" ca="1" si="44"/>
        <v>2.391425E-4</v>
      </c>
      <c r="H61" s="41">
        <f t="shared" ca="1" si="45"/>
        <v>-2.4136299999999999E-2</v>
      </c>
      <c r="I61" s="41">
        <f t="shared" ca="1" si="46"/>
        <v>0.80200749999999998</v>
      </c>
      <c r="J61" s="41">
        <f t="shared" ca="1" si="47"/>
        <v>1.042825E-4</v>
      </c>
      <c r="K61" s="41">
        <f t="shared" ca="1" si="48"/>
        <v>0.75367249999999997</v>
      </c>
      <c r="L61" s="41">
        <f t="shared" ca="1" si="49"/>
        <v>1.3449250000000001E-4</v>
      </c>
      <c r="M61" s="41">
        <f t="shared" ca="1" si="50"/>
        <v>0</v>
      </c>
      <c r="N61" s="41">
        <f t="shared" ca="1" si="51"/>
        <v>0.80510749999999998</v>
      </c>
      <c r="O61" s="41">
        <f t="shared" ca="1" si="52"/>
        <v>1.03705E-4</v>
      </c>
      <c r="P61" s="41">
        <f t="shared" ca="1" si="53"/>
        <v>0.91583749999999997</v>
      </c>
      <c r="Q61" s="41">
        <f t="shared" ca="1" si="54"/>
        <v>2.391425E-4</v>
      </c>
      <c r="R61" s="41">
        <v>0</v>
      </c>
      <c r="S61" s="41">
        <f t="shared" ca="1" si="55"/>
        <v>0.82102000000000008</v>
      </c>
      <c r="T61" s="41">
        <f t="shared" ca="1" si="56"/>
        <v>1.14745E-4</v>
      </c>
      <c r="U61" s="41">
        <f t="shared" ca="1" si="57"/>
        <v>0.82102000000000008</v>
      </c>
      <c r="V61" s="41">
        <f t="shared" ca="1" si="58"/>
        <v>1.14745E-4</v>
      </c>
      <c r="W61" s="41">
        <f t="shared" ca="1" si="59"/>
        <v>-2.5219749999999999E-2</v>
      </c>
      <c r="X61" s="41">
        <f t="shared" ca="1" si="60"/>
        <v>0.85363749999999994</v>
      </c>
      <c r="Y61" s="41">
        <f t="shared" ca="1" si="61"/>
        <v>1.1666749999999999E-4</v>
      </c>
      <c r="Z61" s="41">
        <f t="shared" ca="1" si="62"/>
        <v>0.66501999999999994</v>
      </c>
      <c r="AA61" s="41">
        <f t="shared" ca="1" si="63"/>
        <v>1.1666E-4</v>
      </c>
      <c r="AB61" s="41">
        <f t="shared" ca="1" si="64"/>
        <v>0</v>
      </c>
      <c r="AC61" s="41">
        <f t="shared" ca="1" si="65"/>
        <v>0.65839166666666671</v>
      </c>
      <c r="AD61" s="41">
        <f t="shared" ca="1" si="66"/>
        <v>1.1321416666666668E-4</v>
      </c>
      <c r="AE61" s="41">
        <f t="shared" ca="1" si="67"/>
        <v>0.66254833333333329</v>
      </c>
      <c r="AF61" s="41">
        <f t="shared" ca="1" si="68"/>
        <v>1.6411833333333334E-4</v>
      </c>
      <c r="AG61" s="41">
        <f t="shared" ca="1" si="69"/>
        <v>0</v>
      </c>
    </row>
    <row r="62" spans="1:33">
      <c r="A62" s="4" t="str">
        <f t="shared" si="70"/>
        <v>SC</v>
      </c>
      <c r="B62" s="4" t="str">
        <f t="shared" si="70"/>
        <v>SFM</v>
      </c>
      <c r="C62" s="4">
        <f t="shared" si="71"/>
        <v>7</v>
      </c>
      <c r="D62" s="41">
        <f t="shared" ca="1" si="41"/>
        <v>0</v>
      </c>
      <c r="E62" s="41">
        <f t="shared" ca="1" si="42"/>
        <v>0</v>
      </c>
      <c r="F62" s="41">
        <f t="shared" ca="1" si="43"/>
        <v>0</v>
      </c>
      <c r="G62" s="41">
        <f t="shared" ca="1" si="44"/>
        <v>0</v>
      </c>
      <c r="H62" s="41">
        <f t="shared" ca="1" si="45"/>
        <v>0</v>
      </c>
      <c r="I62" s="41">
        <f t="shared" ca="1" si="46"/>
        <v>0</v>
      </c>
      <c r="J62" s="41">
        <f t="shared" ca="1" si="47"/>
        <v>0</v>
      </c>
      <c r="K62" s="41">
        <f t="shared" ca="1" si="48"/>
        <v>0</v>
      </c>
      <c r="L62" s="41">
        <f t="shared" ca="1" si="49"/>
        <v>0</v>
      </c>
      <c r="M62" s="41">
        <f t="shared" ca="1" si="50"/>
        <v>0</v>
      </c>
      <c r="N62" s="41">
        <f t="shared" ca="1" si="51"/>
        <v>0</v>
      </c>
      <c r="O62" s="41">
        <f t="shared" ca="1" si="52"/>
        <v>0</v>
      </c>
      <c r="P62" s="41">
        <f t="shared" ca="1" si="53"/>
        <v>0</v>
      </c>
      <c r="Q62" s="41">
        <f t="shared" ca="1" si="54"/>
        <v>0</v>
      </c>
      <c r="R62" s="41">
        <v>0</v>
      </c>
      <c r="S62" s="41">
        <f t="shared" ca="1" si="55"/>
        <v>0</v>
      </c>
      <c r="T62" s="41">
        <f t="shared" ca="1" si="56"/>
        <v>0</v>
      </c>
      <c r="U62" s="41">
        <f t="shared" ca="1" si="57"/>
        <v>0</v>
      </c>
      <c r="V62" s="41">
        <f t="shared" ca="1" si="58"/>
        <v>0</v>
      </c>
      <c r="W62" s="41">
        <f t="shared" ca="1" si="59"/>
        <v>0</v>
      </c>
      <c r="X62" s="41">
        <f t="shared" ca="1" si="60"/>
        <v>0</v>
      </c>
      <c r="Y62" s="41">
        <f t="shared" ca="1" si="61"/>
        <v>0</v>
      </c>
      <c r="Z62" s="41">
        <f t="shared" ca="1" si="62"/>
        <v>0</v>
      </c>
      <c r="AA62" s="41">
        <f t="shared" ca="1" si="63"/>
        <v>0</v>
      </c>
      <c r="AB62" s="41">
        <f t="shared" ca="1" si="64"/>
        <v>0</v>
      </c>
      <c r="AC62" s="41">
        <f t="shared" ca="1" si="65"/>
        <v>0.68213000000000001</v>
      </c>
      <c r="AD62" s="41">
        <f t="shared" ca="1" si="66"/>
        <v>1.1950916666666667E-4</v>
      </c>
      <c r="AE62" s="41">
        <f t="shared" ca="1" si="67"/>
        <v>0.69078000000000006</v>
      </c>
      <c r="AF62" s="41">
        <f t="shared" ca="1" si="68"/>
        <v>1.0228333333333333E-4</v>
      </c>
      <c r="AG62" s="41">
        <f t="shared" ca="1" si="69"/>
        <v>0</v>
      </c>
    </row>
    <row r="63" spans="1:33">
      <c r="A63" s="4" t="str">
        <f t="shared" si="70"/>
        <v>SC</v>
      </c>
      <c r="B63" s="4" t="str">
        <f t="shared" si="70"/>
        <v>SFM</v>
      </c>
      <c r="C63" s="4">
        <f t="shared" si="71"/>
        <v>8</v>
      </c>
      <c r="D63" s="41">
        <f t="shared" ca="1" si="41"/>
        <v>0.82534999999999992</v>
      </c>
      <c r="E63" s="41">
        <f t="shared" ca="1" si="42"/>
        <v>1.114475E-4</v>
      </c>
      <c r="F63" s="41">
        <f t="shared" ca="1" si="43"/>
        <v>0.95584500000000006</v>
      </c>
      <c r="G63" s="41">
        <f t="shared" ca="1" si="44"/>
        <v>1.7419000000000001E-4</v>
      </c>
      <c r="H63" s="41">
        <f t="shared" ca="1" si="45"/>
        <v>-2.0609549999999997E-2</v>
      </c>
      <c r="I63" s="41">
        <f t="shared" ca="1" si="46"/>
        <v>0.82218999999999998</v>
      </c>
      <c r="J63" s="41">
        <f t="shared" ca="1" si="47"/>
        <v>1.1180249999999999E-4</v>
      </c>
      <c r="K63" s="41">
        <f t="shared" ca="1" si="48"/>
        <v>0.84135249999999995</v>
      </c>
      <c r="L63" s="41">
        <f t="shared" ca="1" si="49"/>
        <v>2.0753000000000001E-4</v>
      </c>
      <c r="M63" s="41">
        <f t="shared" ca="1" si="50"/>
        <v>0</v>
      </c>
      <c r="N63" s="41">
        <f t="shared" ca="1" si="51"/>
        <v>0.82534999999999992</v>
      </c>
      <c r="O63" s="41">
        <f t="shared" ca="1" si="52"/>
        <v>1.114475E-4</v>
      </c>
      <c r="P63" s="41">
        <f t="shared" ca="1" si="53"/>
        <v>0.95584500000000006</v>
      </c>
      <c r="Q63" s="41">
        <f t="shared" ca="1" si="54"/>
        <v>1.7419000000000001E-4</v>
      </c>
      <c r="R63" s="41">
        <v>0</v>
      </c>
      <c r="S63" s="41">
        <f t="shared" ca="1" si="55"/>
        <v>0.85255250000000005</v>
      </c>
      <c r="T63" s="41">
        <f t="shared" ca="1" si="56"/>
        <v>1.4580499999999999E-4</v>
      </c>
      <c r="U63" s="41">
        <f t="shared" ca="1" si="57"/>
        <v>0.85255250000000005</v>
      </c>
      <c r="V63" s="41">
        <f t="shared" ca="1" si="58"/>
        <v>1.4580499999999999E-4</v>
      </c>
      <c r="W63" s="41">
        <f t="shared" ca="1" si="59"/>
        <v>-2.1168174999999997E-2</v>
      </c>
      <c r="X63" s="41">
        <f t="shared" ca="1" si="60"/>
        <v>0.88725500000000002</v>
      </c>
      <c r="Y63" s="41">
        <f t="shared" ca="1" si="61"/>
        <v>1.4160999999999999E-4</v>
      </c>
      <c r="Z63" s="41">
        <f t="shared" ca="1" si="62"/>
        <v>0.73285749999999994</v>
      </c>
      <c r="AA63" s="41">
        <f t="shared" ca="1" si="63"/>
        <v>1.4160999999999999E-4</v>
      </c>
      <c r="AB63" s="41">
        <f t="shared" ca="1" si="64"/>
        <v>0</v>
      </c>
      <c r="AC63" s="41">
        <f t="shared" ca="1" si="65"/>
        <v>0.69885416666666667</v>
      </c>
      <c r="AD63" s="41">
        <f t="shared" ca="1" si="66"/>
        <v>1.4401833333333334E-4</v>
      </c>
      <c r="AE63" s="41">
        <f t="shared" ca="1" si="67"/>
        <v>0.70207166666666665</v>
      </c>
      <c r="AF63" s="41">
        <f t="shared" ca="1" si="68"/>
        <v>1.4679E-4</v>
      </c>
      <c r="AG63" s="41">
        <f t="shared" ca="1" si="69"/>
        <v>0</v>
      </c>
    </row>
    <row r="64" spans="1:33">
      <c r="A64" s="4" t="str">
        <f t="shared" si="70"/>
        <v>SC</v>
      </c>
      <c r="B64" s="4" t="str">
        <f t="shared" si="70"/>
        <v>SFM</v>
      </c>
      <c r="C64" s="4">
        <f t="shared" si="71"/>
        <v>9</v>
      </c>
      <c r="D64" s="41">
        <f t="shared" ca="1" si="41"/>
        <v>0.83493499999999998</v>
      </c>
      <c r="E64" s="41">
        <f t="shared" ca="1" si="42"/>
        <v>1.11365E-4</v>
      </c>
      <c r="F64" s="41">
        <f t="shared" ca="1" si="43"/>
        <v>0.98692250000000004</v>
      </c>
      <c r="G64" s="41">
        <f t="shared" ca="1" si="44"/>
        <v>1.91435E-4</v>
      </c>
      <c r="H64" s="41">
        <f t="shared" ca="1" si="45"/>
        <v>-2.5008750000000003E-2</v>
      </c>
      <c r="I64" s="41">
        <f t="shared" ca="1" si="46"/>
        <v>0.83191500000000007</v>
      </c>
      <c r="J64" s="41">
        <f t="shared" ca="1" si="47"/>
        <v>1.1162999999999999E-4</v>
      </c>
      <c r="K64" s="41">
        <f t="shared" ca="1" si="48"/>
        <v>0.83973249999999988</v>
      </c>
      <c r="L64" s="41">
        <f t="shared" ca="1" si="49"/>
        <v>2.407175E-4</v>
      </c>
      <c r="M64" s="41">
        <f t="shared" ca="1" si="50"/>
        <v>0</v>
      </c>
      <c r="N64" s="41">
        <f t="shared" ca="1" si="51"/>
        <v>0.83493499999999998</v>
      </c>
      <c r="O64" s="41">
        <f t="shared" ca="1" si="52"/>
        <v>1.11365E-4</v>
      </c>
      <c r="P64" s="41">
        <f t="shared" ca="1" si="53"/>
        <v>0.98692250000000004</v>
      </c>
      <c r="Q64" s="41">
        <f t="shared" ca="1" si="54"/>
        <v>1.91435E-4</v>
      </c>
      <c r="R64" s="41">
        <v>0</v>
      </c>
      <c r="S64" s="41">
        <f t="shared" ca="1" si="55"/>
        <v>0.86690250000000002</v>
      </c>
      <c r="T64" s="41">
        <f t="shared" ca="1" si="56"/>
        <v>1.38465E-4</v>
      </c>
      <c r="U64" s="41">
        <f t="shared" ca="1" si="57"/>
        <v>0.86690250000000002</v>
      </c>
      <c r="V64" s="41">
        <f t="shared" ca="1" si="58"/>
        <v>1.38465E-4</v>
      </c>
      <c r="W64" s="41">
        <f t="shared" ca="1" si="59"/>
        <v>-2.6248E-2</v>
      </c>
      <c r="X64" s="41">
        <f t="shared" ca="1" si="60"/>
        <v>0.9009950000000001</v>
      </c>
      <c r="Y64" s="41">
        <f t="shared" ca="1" si="61"/>
        <v>1.382825E-4</v>
      </c>
      <c r="Z64" s="41">
        <f t="shared" ca="1" si="62"/>
        <v>0.71525000000000005</v>
      </c>
      <c r="AA64" s="41">
        <f t="shared" ca="1" si="63"/>
        <v>1.3828500000000001E-4</v>
      </c>
      <c r="AB64" s="41">
        <f t="shared" ca="1" si="64"/>
        <v>0</v>
      </c>
      <c r="AC64" s="41">
        <f t="shared" ca="1" si="65"/>
        <v>0.71474916666666666</v>
      </c>
      <c r="AD64" s="41">
        <f t="shared" ca="1" si="66"/>
        <v>1.4287499999999999E-4</v>
      </c>
      <c r="AE64" s="41">
        <f t="shared" ca="1" si="67"/>
        <v>0.71980916666666661</v>
      </c>
      <c r="AF64" s="41">
        <f t="shared" ca="1" si="68"/>
        <v>1.414725E-4</v>
      </c>
      <c r="AG64" s="41">
        <f t="shared" ca="1" si="69"/>
        <v>0</v>
      </c>
    </row>
    <row r="65" spans="1:33">
      <c r="A65" s="4" t="str">
        <f t="shared" si="70"/>
        <v>SC</v>
      </c>
      <c r="B65" s="4" t="str">
        <f t="shared" si="70"/>
        <v>SFM</v>
      </c>
      <c r="C65" s="4">
        <f t="shared" si="71"/>
        <v>10</v>
      </c>
      <c r="D65" s="41">
        <f t="shared" ca="1" si="41"/>
        <v>0.85849999999999993</v>
      </c>
      <c r="E65" s="41">
        <f t="shared" ca="1" si="42"/>
        <v>1.1760750000000001E-4</v>
      </c>
      <c r="F65" s="41">
        <f t="shared" ca="1" si="43"/>
        <v>0.99979499999999999</v>
      </c>
      <c r="G65" s="41">
        <f t="shared" ca="1" si="44"/>
        <v>2.106625E-4</v>
      </c>
      <c r="H65" s="41">
        <f t="shared" ca="1" si="45"/>
        <v>-2.4762925000000002E-2</v>
      </c>
      <c r="I65" s="41">
        <f t="shared" ca="1" si="46"/>
        <v>0.85522000000000009</v>
      </c>
      <c r="J65" s="41">
        <f t="shared" ca="1" si="47"/>
        <v>1.178025E-4</v>
      </c>
      <c r="K65" s="41">
        <f t="shared" ca="1" si="48"/>
        <v>0.83045000000000002</v>
      </c>
      <c r="L65" s="41">
        <f t="shared" ca="1" si="49"/>
        <v>2.4690749999999999E-4</v>
      </c>
      <c r="M65" s="41">
        <f t="shared" ca="1" si="50"/>
        <v>0</v>
      </c>
      <c r="N65" s="41">
        <f t="shared" ca="1" si="51"/>
        <v>0.85849999999999993</v>
      </c>
      <c r="O65" s="41">
        <f t="shared" ca="1" si="52"/>
        <v>1.1760750000000001E-4</v>
      </c>
      <c r="P65" s="41">
        <f t="shared" ca="1" si="53"/>
        <v>0.99979499999999999</v>
      </c>
      <c r="Q65" s="41">
        <f t="shared" ca="1" si="54"/>
        <v>2.106625E-4</v>
      </c>
      <c r="R65" s="41">
        <v>0</v>
      </c>
      <c r="S65" s="41">
        <f t="shared" ca="1" si="55"/>
        <v>0.88075249999999994</v>
      </c>
      <c r="T65" s="41">
        <f t="shared" ca="1" si="56"/>
        <v>1.4857250000000001E-4</v>
      </c>
      <c r="U65" s="41">
        <f t="shared" ca="1" si="57"/>
        <v>0.88075249999999994</v>
      </c>
      <c r="V65" s="41">
        <f t="shared" ca="1" si="58"/>
        <v>1.4857250000000001E-4</v>
      </c>
      <c r="W65" s="41">
        <f t="shared" ca="1" si="59"/>
        <v>-2.4403624999999998E-2</v>
      </c>
      <c r="X65" s="41">
        <f t="shared" ca="1" si="60"/>
        <v>0.92140500000000003</v>
      </c>
      <c r="Y65" s="41">
        <f t="shared" ca="1" si="61"/>
        <v>1.46565E-4</v>
      </c>
      <c r="Z65" s="41">
        <f t="shared" ca="1" si="62"/>
        <v>0.70616500000000004</v>
      </c>
      <c r="AA65" s="41">
        <f t="shared" ca="1" si="63"/>
        <v>1.46565E-4</v>
      </c>
      <c r="AB65" s="41">
        <f t="shared" ca="1" si="64"/>
        <v>0</v>
      </c>
      <c r="AC65" s="41">
        <f t="shared" ca="1" si="65"/>
        <v>0.71883833333333336</v>
      </c>
      <c r="AD65" s="41">
        <f t="shared" ca="1" si="66"/>
        <v>1.5311250000000002E-4</v>
      </c>
      <c r="AE65" s="41">
        <f t="shared" ca="1" si="67"/>
        <v>0.72522166666666665</v>
      </c>
      <c r="AF65" s="41">
        <f t="shared" ca="1" si="68"/>
        <v>1.5502333333333333E-4</v>
      </c>
      <c r="AG65" s="41">
        <f t="shared" ca="1" si="69"/>
        <v>0</v>
      </c>
    </row>
    <row r="66" spans="1:33">
      <c r="A66" s="4" t="str">
        <f t="shared" si="70"/>
        <v>SC</v>
      </c>
      <c r="B66" s="4" t="str">
        <f t="shared" si="70"/>
        <v>SFM</v>
      </c>
      <c r="C66" s="4">
        <f t="shared" si="71"/>
        <v>11</v>
      </c>
      <c r="D66" s="41">
        <f t="shared" ca="1" si="41"/>
        <v>0</v>
      </c>
      <c r="E66" s="41">
        <f t="shared" ca="1" si="42"/>
        <v>0</v>
      </c>
      <c r="F66" s="41">
        <f t="shared" ca="1" si="43"/>
        <v>0</v>
      </c>
      <c r="G66" s="41">
        <f t="shared" ca="1" si="44"/>
        <v>0</v>
      </c>
      <c r="H66" s="41">
        <f t="shared" ca="1" si="45"/>
        <v>0</v>
      </c>
      <c r="I66" s="41">
        <f t="shared" ca="1" si="46"/>
        <v>0</v>
      </c>
      <c r="J66" s="41">
        <f t="shared" ca="1" si="47"/>
        <v>0</v>
      </c>
      <c r="K66" s="41">
        <f t="shared" ca="1" si="48"/>
        <v>0</v>
      </c>
      <c r="L66" s="41">
        <f t="shared" ca="1" si="49"/>
        <v>0</v>
      </c>
      <c r="M66" s="41">
        <f t="shared" ca="1" si="50"/>
        <v>0</v>
      </c>
      <c r="N66" s="41">
        <f t="shared" ca="1" si="51"/>
        <v>0</v>
      </c>
      <c r="O66" s="41">
        <f t="shared" ca="1" si="52"/>
        <v>0</v>
      </c>
      <c r="P66" s="41">
        <f t="shared" ca="1" si="53"/>
        <v>0</v>
      </c>
      <c r="Q66" s="41">
        <f t="shared" ca="1" si="54"/>
        <v>0</v>
      </c>
      <c r="R66" s="41">
        <v>0</v>
      </c>
      <c r="S66" s="41">
        <f t="shared" ca="1" si="55"/>
        <v>0</v>
      </c>
      <c r="T66" s="41">
        <f t="shared" ca="1" si="56"/>
        <v>0</v>
      </c>
      <c r="U66" s="41">
        <f t="shared" ca="1" si="57"/>
        <v>0</v>
      </c>
      <c r="V66" s="41">
        <f t="shared" ca="1" si="58"/>
        <v>0</v>
      </c>
      <c r="W66" s="41">
        <f t="shared" ca="1" si="59"/>
        <v>0</v>
      </c>
      <c r="X66" s="41">
        <f t="shared" ca="1" si="60"/>
        <v>0</v>
      </c>
      <c r="Y66" s="41">
        <f t="shared" ca="1" si="61"/>
        <v>0</v>
      </c>
      <c r="Z66" s="41">
        <f t="shared" ca="1" si="62"/>
        <v>0</v>
      </c>
      <c r="AA66" s="41">
        <f t="shared" ca="1" si="63"/>
        <v>0</v>
      </c>
      <c r="AB66" s="41">
        <f t="shared" ca="1" si="64"/>
        <v>0</v>
      </c>
      <c r="AC66" s="41">
        <f t="shared" ca="1" si="65"/>
        <v>0.64151166666666659</v>
      </c>
      <c r="AD66" s="41">
        <f t="shared" ca="1" si="66"/>
        <v>1.4771916666666667E-4</v>
      </c>
      <c r="AE66" s="41">
        <f t="shared" ca="1" si="67"/>
        <v>0.64453916666666666</v>
      </c>
      <c r="AF66" s="41">
        <f t="shared" ca="1" si="68"/>
        <v>1.4970333333333332E-4</v>
      </c>
      <c r="AG66" s="41">
        <f t="shared" ca="1" si="69"/>
        <v>0</v>
      </c>
    </row>
    <row r="67" spans="1:33">
      <c r="A67" s="4" t="str">
        <f t="shared" si="70"/>
        <v>SC</v>
      </c>
      <c r="B67" s="4" t="str">
        <f t="shared" si="70"/>
        <v>SFM</v>
      </c>
      <c r="C67" s="4">
        <f t="shared" si="71"/>
        <v>12</v>
      </c>
      <c r="D67" s="41">
        <f t="shared" ca="1" si="41"/>
        <v>0</v>
      </c>
      <c r="E67" s="41">
        <f t="shared" ca="1" si="42"/>
        <v>0</v>
      </c>
      <c r="F67" s="41">
        <f t="shared" ca="1" si="43"/>
        <v>0</v>
      </c>
      <c r="G67" s="41">
        <f t="shared" ca="1" si="44"/>
        <v>0</v>
      </c>
      <c r="H67" s="41">
        <f t="shared" ca="1" si="45"/>
        <v>0</v>
      </c>
      <c r="I67" s="41">
        <f t="shared" ca="1" si="46"/>
        <v>0</v>
      </c>
      <c r="J67" s="41">
        <f t="shared" ca="1" si="47"/>
        <v>0</v>
      </c>
      <c r="K67" s="41">
        <f t="shared" ca="1" si="48"/>
        <v>0</v>
      </c>
      <c r="L67" s="41">
        <f t="shared" ca="1" si="49"/>
        <v>0</v>
      </c>
      <c r="M67" s="41">
        <f t="shared" ca="1" si="50"/>
        <v>0</v>
      </c>
      <c r="N67" s="41">
        <f t="shared" ca="1" si="51"/>
        <v>0</v>
      </c>
      <c r="O67" s="41">
        <f t="shared" ca="1" si="52"/>
        <v>0</v>
      </c>
      <c r="P67" s="41">
        <f t="shared" ca="1" si="53"/>
        <v>0</v>
      </c>
      <c r="Q67" s="41">
        <f t="shared" ca="1" si="54"/>
        <v>0</v>
      </c>
      <c r="R67" s="41">
        <v>0</v>
      </c>
      <c r="S67" s="41">
        <f t="shared" ca="1" si="55"/>
        <v>0</v>
      </c>
      <c r="T67" s="41">
        <f t="shared" ca="1" si="56"/>
        <v>0</v>
      </c>
      <c r="U67" s="41">
        <f t="shared" ca="1" si="57"/>
        <v>0</v>
      </c>
      <c r="V67" s="41">
        <f t="shared" ca="1" si="58"/>
        <v>0</v>
      </c>
      <c r="W67" s="41">
        <f t="shared" ca="1" si="59"/>
        <v>0</v>
      </c>
      <c r="X67" s="41">
        <f t="shared" ca="1" si="60"/>
        <v>0</v>
      </c>
      <c r="Y67" s="41">
        <f t="shared" ca="1" si="61"/>
        <v>0</v>
      </c>
      <c r="Z67" s="41">
        <f t="shared" ca="1" si="62"/>
        <v>0</v>
      </c>
      <c r="AA67" s="41">
        <f t="shared" ca="1" si="63"/>
        <v>0</v>
      </c>
      <c r="AB67" s="41">
        <f t="shared" ca="1" si="64"/>
        <v>0</v>
      </c>
      <c r="AC67" s="41">
        <f t="shared" ca="1" si="65"/>
        <v>0.61371249999999999</v>
      </c>
      <c r="AD67" s="41">
        <f t="shared" ca="1" si="66"/>
        <v>1.4890083333333334E-4</v>
      </c>
      <c r="AE67" s="41">
        <f t="shared" ca="1" si="67"/>
        <v>0.61612916666666673</v>
      </c>
      <c r="AF67" s="41">
        <f t="shared" ca="1" si="68"/>
        <v>1.5122833333333334E-4</v>
      </c>
      <c r="AG67" s="41">
        <f t="shared" ca="1" si="69"/>
        <v>0</v>
      </c>
    </row>
    <row r="68" spans="1:33">
      <c r="A68" s="4" t="str">
        <f t="shared" si="70"/>
        <v>SC</v>
      </c>
      <c r="B68" s="4" t="str">
        <f t="shared" si="70"/>
        <v>SFM</v>
      </c>
      <c r="C68" s="4">
        <f t="shared" si="71"/>
        <v>13</v>
      </c>
      <c r="D68" s="41">
        <f t="shared" ca="1" si="41"/>
        <v>0.85878249999999989</v>
      </c>
      <c r="E68" s="41">
        <f t="shared" ca="1" si="42"/>
        <v>1.195425E-4</v>
      </c>
      <c r="F68" s="41">
        <f t="shared" ca="1" si="43"/>
        <v>1.0224275</v>
      </c>
      <c r="G68" s="41">
        <f t="shared" ca="1" si="44"/>
        <v>2.0296249999999998E-4</v>
      </c>
      <c r="H68" s="41">
        <f t="shared" ca="1" si="45"/>
        <v>-2.522425E-2</v>
      </c>
      <c r="I68" s="41">
        <f t="shared" ca="1" si="46"/>
        <v>0.8553925</v>
      </c>
      <c r="J68" s="41">
        <f t="shared" ca="1" si="47"/>
        <v>1.1983749999999999E-4</v>
      </c>
      <c r="K68" s="41">
        <f t="shared" ca="1" si="48"/>
        <v>0.8547674999999999</v>
      </c>
      <c r="L68" s="41">
        <f t="shared" ca="1" si="49"/>
        <v>2.4610499999999999E-4</v>
      </c>
      <c r="M68" s="41">
        <f t="shared" ca="1" si="50"/>
        <v>0</v>
      </c>
      <c r="N68" s="41">
        <f t="shared" ca="1" si="51"/>
        <v>0.85878249999999989</v>
      </c>
      <c r="O68" s="41">
        <f t="shared" ca="1" si="52"/>
        <v>1.195425E-4</v>
      </c>
      <c r="P68" s="41">
        <f t="shared" ca="1" si="53"/>
        <v>1.0224275</v>
      </c>
      <c r="Q68" s="41">
        <f t="shared" ca="1" si="54"/>
        <v>2.0296249999999998E-4</v>
      </c>
      <c r="R68" s="41">
        <v>0</v>
      </c>
      <c r="S68" s="41">
        <f t="shared" ca="1" si="55"/>
        <v>0.89732000000000001</v>
      </c>
      <c r="T68" s="41">
        <f t="shared" ca="1" si="56"/>
        <v>1.5781750000000002E-4</v>
      </c>
      <c r="U68" s="41">
        <f t="shared" ca="1" si="57"/>
        <v>0.89732000000000001</v>
      </c>
      <c r="V68" s="41">
        <f t="shared" ca="1" si="58"/>
        <v>1.5781750000000002E-4</v>
      </c>
      <c r="W68" s="41">
        <f t="shared" ca="1" si="59"/>
        <v>-2.4620799999999998E-2</v>
      </c>
      <c r="X68" s="41">
        <f t="shared" ca="1" si="60"/>
        <v>0.93681999999999999</v>
      </c>
      <c r="Y68" s="41">
        <f t="shared" ca="1" si="61"/>
        <v>1.5724249999999999E-4</v>
      </c>
      <c r="Z68" s="41">
        <f t="shared" ca="1" si="62"/>
        <v>0.70208749999999998</v>
      </c>
      <c r="AA68" s="41">
        <f t="shared" ca="1" si="63"/>
        <v>1.5724249999999999E-4</v>
      </c>
      <c r="AB68" s="41">
        <f t="shared" ca="1" si="64"/>
        <v>0</v>
      </c>
      <c r="AC68" s="41">
        <f t="shared" ca="1" si="65"/>
        <v>0.71214250000000001</v>
      </c>
      <c r="AD68" s="41">
        <f t="shared" ca="1" si="66"/>
        <v>1.5925416666666666E-4</v>
      </c>
      <c r="AE68" s="41">
        <f t="shared" ca="1" si="67"/>
        <v>0.7156325</v>
      </c>
      <c r="AF68" s="41">
        <f t="shared" ca="1" si="68"/>
        <v>1.6139916666666666E-4</v>
      </c>
      <c r="AG68" s="41">
        <f t="shared" ca="1" si="69"/>
        <v>0</v>
      </c>
    </row>
    <row r="69" spans="1:33">
      <c r="A69" s="4" t="str">
        <f t="shared" si="70"/>
        <v>SC</v>
      </c>
      <c r="B69" s="4" t="str">
        <f t="shared" si="70"/>
        <v>SFM</v>
      </c>
      <c r="C69" s="4">
        <f t="shared" si="71"/>
        <v>14</v>
      </c>
      <c r="D69" s="41">
        <f t="shared" ca="1" si="41"/>
        <v>0.81141000000000008</v>
      </c>
      <c r="E69" s="41">
        <f t="shared" ca="1" si="42"/>
        <v>1.080975E-4</v>
      </c>
      <c r="F69" s="41">
        <f t="shared" ca="1" si="43"/>
        <v>0.98721000000000003</v>
      </c>
      <c r="G69" s="41">
        <f t="shared" ca="1" si="44"/>
        <v>1.8864749999999999E-4</v>
      </c>
      <c r="H69" s="41">
        <f t="shared" ca="1" si="45"/>
        <v>-2.6000000000000002E-2</v>
      </c>
      <c r="I69" s="41">
        <f t="shared" ca="1" si="46"/>
        <v>0.80909750000000003</v>
      </c>
      <c r="J69" s="41">
        <f t="shared" ca="1" si="47"/>
        <v>1.0848E-4</v>
      </c>
      <c r="K69" s="41">
        <f t="shared" ca="1" si="48"/>
        <v>0.82480249999999999</v>
      </c>
      <c r="L69" s="41">
        <f t="shared" ca="1" si="49"/>
        <v>2.243775E-4</v>
      </c>
      <c r="M69" s="41">
        <f t="shared" ca="1" si="50"/>
        <v>0</v>
      </c>
      <c r="N69" s="41">
        <f t="shared" ca="1" si="51"/>
        <v>0.81141000000000008</v>
      </c>
      <c r="O69" s="41">
        <f t="shared" ca="1" si="52"/>
        <v>1.080975E-4</v>
      </c>
      <c r="P69" s="41">
        <f t="shared" ca="1" si="53"/>
        <v>0.98721000000000003</v>
      </c>
      <c r="Q69" s="41">
        <f t="shared" ca="1" si="54"/>
        <v>1.8864749999999999E-4</v>
      </c>
      <c r="R69" s="41">
        <v>0</v>
      </c>
      <c r="S69" s="41">
        <f t="shared" ca="1" si="55"/>
        <v>0.85196250000000007</v>
      </c>
      <c r="T69" s="41">
        <f t="shared" ca="1" si="56"/>
        <v>1.5669499999999999E-4</v>
      </c>
      <c r="U69" s="41">
        <f t="shared" ca="1" si="57"/>
        <v>0.85196250000000007</v>
      </c>
      <c r="V69" s="41">
        <f t="shared" ca="1" si="58"/>
        <v>1.5669499999999999E-4</v>
      </c>
      <c r="W69" s="41">
        <f t="shared" ca="1" si="59"/>
        <v>-2.2968849999999999E-2</v>
      </c>
      <c r="X69" s="41">
        <f t="shared" ca="1" si="60"/>
        <v>0.90404250000000008</v>
      </c>
      <c r="Y69" s="41">
        <f t="shared" ca="1" si="61"/>
        <v>1.52585E-4</v>
      </c>
      <c r="Z69" s="41">
        <f t="shared" ca="1" si="62"/>
        <v>0.66874999999999996</v>
      </c>
      <c r="AA69" s="41">
        <f t="shared" ca="1" si="63"/>
        <v>1.52585E-4</v>
      </c>
      <c r="AB69" s="41">
        <f t="shared" ca="1" si="64"/>
        <v>0</v>
      </c>
      <c r="AC69" s="41">
        <f t="shared" ca="1" si="65"/>
        <v>0.66622333333333328</v>
      </c>
      <c r="AD69" s="41">
        <f t="shared" ca="1" si="66"/>
        <v>1.5743500000000001E-4</v>
      </c>
      <c r="AE69" s="41">
        <f t="shared" ca="1" si="67"/>
        <v>0.67109916666666658</v>
      </c>
      <c r="AF69" s="41">
        <f t="shared" ca="1" si="68"/>
        <v>1.5939666666666666E-4</v>
      </c>
      <c r="AG69" s="41">
        <f t="shared" ca="1" si="69"/>
        <v>0</v>
      </c>
    </row>
    <row r="70" spans="1:33">
      <c r="A70" s="4" t="str">
        <f t="shared" si="70"/>
        <v>SC</v>
      </c>
      <c r="B70" s="4" t="str">
        <f t="shared" si="70"/>
        <v>SFM</v>
      </c>
      <c r="C70" s="4">
        <f t="shared" si="71"/>
        <v>15</v>
      </c>
      <c r="D70" s="41">
        <f t="shared" ca="1" si="41"/>
        <v>0.94543999999999995</v>
      </c>
      <c r="E70" s="41">
        <f t="shared" ca="1" si="42"/>
        <v>1.2193000000000001E-4</v>
      </c>
      <c r="F70" s="41">
        <f t="shared" ca="1" si="43"/>
        <v>1.2420774999999999</v>
      </c>
      <c r="G70" s="41">
        <f t="shared" ca="1" si="44"/>
        <v>2.1348E-4</v>
      </c>
      <c r="H70" s="41">
        <f t="shared" ca="1" si="45"/>
        <v>-1.7054474999999999E-2</v>
      </c>
      <c r="I70" s="41">
        <f t="shared" ca="1" si="46"/>
        <v>0.94269999999999998</v>
      </c>
      <c r="J70" s="41">
        <f t="shared" ca="1" si="47"/>
        <v>1.220425E-4</v>
      </c>
      <c r="K70" s="41">
        <f t="shared" ca="1" si="48"/>
        <v>1.1561375</v>
      </c>
      <c r="L70" s="41">
        <f t="shared" ca="1" si="49"/>
        <v>2.5147E-4</v>
      </c>
      <c r="M70" s="41">
        <f t="shared" ca="1" si="50"/>
        <v>0</v>
      </c>
      <c r="N70" s="41">
        <f t="shared" ca="1" si="51"/>
        <v>0.94543999999999995</v>
      </c>
      <c r="O70" s="41">
        <f t="shared" ca="1" si="52"/>
        <v>1.2193000000000001E-4</v>
      </c>
      <c r="P70" s="41">
        <f t="shared" ca="1" si="53"/>
        <v>1.2420774999999999</v>
      </c>
      <c r="Q70" s="41">
        <f t="shared" ca="1" si="54"/>
        <v>2.1348E-4</v>
      </c>
      <c r="R70" s="41">
        <v>0</v>
      </c>
      <c r="S70" s="41">
        <f t="shared" ca="1" si="55"/>
        <v>1.0151475000000001</v>
      </c>
      <c r="T70" s="41">
        <f t="shared" ca="1" si="56"/>
        <v>1.7208999999999999E-4</v>
      </c>
      <c r="U70" s="41">
        <f t="shared" ca="1" si="57"/>
        <v>1.0151475000000001</v>
      </c>
      <c r="V70" s="41">
        <f t="shared" ca="1" si="58"/>
        <v>1.7208999999999999E-4</v>
      </c>
      <c r="W70" s="41">
        <f t="shared" ca="1" si="59"/>
        <v>-1.5575E-2</v>
      </c>
      <c r="X70" s="41">
        <f t="shared" ca="1" si="60"/>
        <v>1.104765</v>
      </c>
      <c r="Y70" s="41">
        <f t="shared" ca="1" si="61"/>
        <v>1.7016500000000001E-4</v>
      </c>
      <c r="Z70" s="41">
        <f t="shared" ca="1" si="62"/>
        <v>0.98399249999999994</v>
      </c>
      <c r="AA70" s="41">
        <f t="shared" ca="1" si="63"/>
        <v>1.7016749999999999E-4</v>
      </c>
      <c r="AB70" s="41">
        <f t="shared" ca="1" si="64"/>
        <v>0</v>
      </c>
      <c r="AC70" s="41">
        <f t="shared" ca="1" si="65"/>
        <v>0.91107499999999997</v>
      </c>
      <c r="AD70" s="41">
        <f t="shared" ca="1" si="66"/>
        <v>1.7274416666666667E-4</v>
      </c>
      <c r="AE70" s="41">
        <f t="shared" ca="1" si="67"/>
        <v>0.91853333333333331</v>
      </c>
      <c r="AF70" s="41">
        <f t="shared" ca="1" si="68"/>
        <v>1.7534499999999998E-4</v>
      </c>
      <c r="AG70" s="41">
        <f t="shared" ca="1" si="69"/>
        <v>0</v>
      </c>
    </row>
    <row r="71" spans="1:33">
      <c r="A71" s="4" t="str">
        <f t="shared" si="70"/>
        <v>SC</v>
      </c>
      <c r="B71" s="4" t="str">
        <f t="shared" si="70"/>
        <v>SFM</v>
      </c>
      <c r="C71" s="4">
        <f t="shared" si="71"/>
        <v>16</v>
      </c>
      <c r="D71" s="41">
        <f t="shared" ca="1" si="41"/>
        <v>0.70640500000000006</v>
      </c>
      <c r="E71" s="41">
        <f t="shared" ca="1" si="42"/>
        <v>1.0706500000000001E-4</v>
      </c>
      <c r="F71" s="41">
        <f t="shared" ca="1" si="43"/>
        <v>0.77076499999999992</v>
      </c>
      <c r="G71" s="41">
        <f t="shared" ca="1" si="44"/>
        <v>1.893725E-4</v>
      </c>
      <c r="H71" s="41">
        <f t="shared" ca="1" si="45"/>
        <v>-3.33175E-2</v>
      </c>
      <c r="I71" s="41">
        <f t="shared" ca="1" si="46"/>
        <v>0.7026675</v>
      </c>
      <c r="J71" s="41">
        <f t="shared" ca="1" si="47"/>
        <v>1.071625E-4</v>
      </c>
      <c r="K71" s="41">
        <f t="shared" ca="1" si="48"/>
        <v>0.48862499999999998</v>
      </c>
      <c r="L71" s="41">
        <f t="shared" ca="1" si="49"/>
        <v>2.1804500000000002E-4</v>
      </c>
      <c r="M71" s="41">
        <f t="shared" ca="1" si="50"/>
        <v>0</v>
      </c>
      <c r="N71" s="41">
        <f t="shared" ca="1" si="51"/>
        <v>0.70640500000000006</v>
      </c>
      <c r="O71" s="41">
        <f t="shared" ca="1" si="52"/>
        <v>1.0706500000000001E-4</v>
      </c>
      <c r="P71" s="41">
        <f t="shared" ca="1" si="53"/>
        <v>0.77076499999999992</v>
      </c>
      <c r="Q71" s="41">
        <f t="shared" ca="1" si="54"/>
        <v>1.893725E-4</v>
      </c>
      <c r="R71" s="41">
        <v>0</v>
      </c>
      <c r="S71" s="41">
        <f t="shared" ca="1" si="55"/>
        <v>0.72209000000000001</v>
      </c>
      <c r="T71" s="41">
        <f t="shared" ca="1" si="56"/>
        <v>1.302175E-4</v>
      </c>
      <c r="U71" s="41">
        <f t="shared" ca="1" si="57"/>
        <v>0.72209000000000001</v>
      </c>
      <c r="V71" s="41">
        <f t="shared" ca="1" si="58"/>
        <v>1.302175E-4</v>
      </c>
      <c r="W71" s="41">
        <f t="shared" ca="1" si="59"/>
        <v>-3.3966249999999996E-2</v>
      </c>
      <c r="X71" s="41">
        <f t="shared" ca="1" si="60"/>
        <v>0.71850999999999998</v>
      </c>
      <c r="Y71" s="41">
        <f t="shared" ca="1" si="61"/>
        <v>1.2923500000000001E-4</v>
      </c>
      <c r="Z71" s="41">
        <f t="shared" ca="1" si="62"/>
        <v>0.40525750000000005</v>
      </c>
      <c r="AA71" s="41">
        <f t="shared" ca="1" si="63"/>
        <v>1.2923500000000001E-4</v>
      </c>
      <c r="AB71" s="41">
        <f t="shared" ca="1" si="64"/>
        <v>0</v>
      </c>
      <c r="AC71" s="41">
        <f t="shared" ca="1" si="65"/>
        <v>0.42491249999999997</v>
      </c>
      <c r="AD71" s="41">
        <f t="shared" ca="1" si="66"/>
        <v>1.3544000000000002E-4</v>
      </c>
      <c r="AE71" s="41">
        <f t="shared" ca="1" si="67"/>
        <v>0.42497916666666669</v>
      </c>
      <c r="AF71" s="41">
        <f t="shared" ca="1" si="68"/>
        <v>1.3793083333333333E-4</v>
      </c>
      <c r="AG71" s="41">
        <f t="shared" ca="1" si="69"/>
        <v>0</v>
      </c>
    </row>
    <row r="72" spans="1:33">
      <c r="A72" s="4" t="str">
        <f t="shared" si="70"/>
        <v>SC</v>
      </c>
      <c r="B72" s="4" t="s">
        <v>886</v>
      </c>
      <c r="C72" s="4">
        <f>C56</f>
        <v>1</v>
      </c>
      <c r="D72" s="41">
        <f t="shared" ca="1" si="41"/>
        <v>0</v>
      </c>
      <c r="E72" s="41">
        <f t="shared" ca="1" si="42"/>
        <v>0</v>
      </c>
      <c r="F72" s="41">
        <f t="shared" ca="1" si="43"/>
        <v>0</v>
      </c>
      <c r="G72" s="41">
        <f t="shared" ca="1" si="44"/>
        <v>0</v>
      </c>
      <c r="H72" s="41">
        <f t="shared" ca="1" si="45"/>
        <v>0</v>
      </c>
      <c r="I72" s="41">
        <f t="shared" ca="1" si="46"/>
        <v>0</v>
      </c>
      <c r="J72" s="41">
        <f t="shared" ca="1" si="47"/>
        <v>0</v>
      </c>
      <c r="K72" s="41">
        <f t="shared" ca="1" si="48"/>
        <v>0</v>
      </c>
      <c r="L72" s="41">
        <f t="shared" ca="1" si="49"/>
        <v>0</v>
      </c>
      <c r="M72" s="41">
        <f t="shared" ca="1" si="50"/>
        <v>0</v>
      </c>
      <c r="N72" s="41">
        <f t="shared" ca="1" si="51"/>
        <v>0</v>
      </c>
      <c r="O72" s="41">
        <f t="shared" ca="1" si="52"/>
        <v>0</v>
      </c>
      <c r="P72" s="41">
        <f t="shared" ca="1" si="53"/>
        <v>0</v>
      </c>
      <c r="Q72" s="41">
        <f t="shared" ca="1" si="54"/>
        <v>0</v>
      </c>
      <c r="R72" s="41">
        <v>0</v>
      </c>
      <c r="S72" s="41">
        <f t="shared" ca="1" si="55"/>
        <v>0</v>
      </c>
      <c r="T72" s="41">
        <f t="shared" ca="1" si="56"/>
        <v>0</v>
      </c>
      <c r="U72" s="41">
        <f t="shared" ca="1" si="57"/>
        <v>0</v>
      </c>
      <c r="V72" s="41">
        <f t="shared" ca="1" si="58"/>
        <v>0</v>
      </c>
      <c r="W72" s="41">
        <f t="shared" ca="1" si="59"/>
        <v>0</v>
      </c>
      <c r="X72" s="41">
        <f t="shared" ca="1" si="60"/>
        <v>0</v>
      </c>
      <c r="Y72" s="41">
        <f t="shared" ca="1" si="61"/>
        <v>0</v>
      </c>
      <c r="Z72" s="41">
        <f t="shared" ca="1" si="62"/>
        <v>0</v>
      </c>
      <c r="AA72" s="41">
        <f t="shared" ca="1" si="63"/>
        <v>0</v>
      </c>
      <c r="AB72" s="41">
        <f t="shared" ca="1" si="64"/>
        <v>0</v>
      </c>
      <c r="AC72" s="41">
        <f t="shared" ca="1" si="65"/>
        <v>0.47962499999999997</v>
      </c>
      <c r="AD72" s="41">
        <f t="shared" ca="1" si="66"/>
        <v>8.8879166666666661E-5</v>
      </c>
      <c r="AE72" s="41">
        <f t="shared" ca="1" si="67"/>
        <v>0.47919583333333332</v>
      </c>
      <c r="AF72" s="41">
        <f t="shared" ca="1" si="68"/>
        <v>9.0635000000000002E-5</v>
      </c>
      <c r="AG72" s="41">
        <f t="shared" ca="1" si="69"/>
        <v>0</v>
      </c>
    </row>
    <row r="73" spans="1:33">
      <c r="A73" s="4" t="str">
        <f t="shared" si="70"/>
        <v>SC</v>
      </c>
      <c r="B73" s="4" t="str">
        <f>B72</f>
        <v>MFM</v>
      </c>
      <c r="C73" s="4">
        <f t="shared" ref="C73:C103" si="72">C57</f>
        <v>2</v>
      </c>
      <c r="D73" s="41">
        <f t="shared" ca="1" si="41"/>
        <v>0</v>
      </c>
      <c r="E73" s="41">
        <f t="shared" ca="1" si="42"/>
        <v>0</v>
      </c>
      <c r="F73" s="41">
        <f t="shared" ca="1" si="43"/>
        <v>0</v>
      </c>
      <c r="G73" s="41">
        <f t="shared" ca="1" si="44"/>
        <v>0</v>
      </c>
      <c r="H73" s="41">
        <f t="shared" ca="1" si="45"/>
        <v>0</v>
      </c>
      <c r="I73" s="41">
        <f t="shared" ca="1" si="46"/>
        <v>0</v>
      </c>
      <c r="J73" s="41">
        <f t="shared" ca="1" si="47"/>
        <v>0</v>
      </c>
      <c r="K73" s="41">
        <f t="shared" ca="1" si="48"/>
        <v>0</v>
      </c>
      <c r="L73" s="41">
        <f t="shared" ca="1" si="49"/>
        <v>0</v>
      </c>
      <c r="M73" s="41">
        <f t="shared" ca="1" si="50"/>
        <v>0</v>
      </c>
      <c r="N73" s="41">
        <f t="shared" ca="1" si="51"/>
        <v>0</v>
      </c>
      <c r="O73" s="41">
        <f t="shared" ca="1" si="52"/>
        <v>0</v>
      </c>
      <c r="P73" s="41">
        <f t="shared" ca="1" si="53"/>
        <v>0</v>
      </c>
      <c r="Q73" s="41">
        <f t="shared" ca="1" si="54"/>
        <v>0</v>
      </c>
      <c r="R73" s="41">
        <v>0</v>
      </c>
      <c r="S73" s="41">
        <f t="shared" ca="1" si="55"/>
        <v>0</v>
      </c>
      <c r="T73" s="41">
        <f t="shared" ca="1" si="56"/>
        <v>0</v>
      </c>
      <c r="U73" s="41">
        <f t="shared" ca="1" si="57"/>
        <v>0</v>
      </c>
      <c r="V73" s="41">
        <f t="shared" ca="1" si="58"/>
        <v>0</v>
      </c>
      <c r="W73" s="41">
        <f t="shared" ca="1" si="59"/>
        <v>0</v>
      </c>
      <c r="X73" s="41">
        <f t="shared" ca="1" si="60"/>
        <v>0</v>
      </c>
      <c r="Y73" s="41">
        <f t="shared" ca="1" si="61"/>
        <v>0</v>
      </c>
      <c r="Z73" s="41">
        <f t="shared" ca="1" si="62"/>
        <v>0</v>
      </c>
      <c r="AA73" s="41">
        <f t="shared" ca="1" si="63"/>
        <v>0</v>
      </c>
      <c r="AB73" s="41">
        <f t="shared" ca="1" si="64"/>
        <v>0</v>
      </c>
      <c r="AC73" s="41">
        <f t="shared" ca="1" si="65"/>
        <v>0.57975416666666668</v>
      </c>
      <c r="AD73" s="41">
        <f t="shared" ca="1" si="66"/>
        <v>1.3932166666666667E-4</v>
      </c>
      <c r="AE73" s="41">
        <f t="shared" ca="1" si="67"/>
        <v>0.58038500000000004</v>
      </c>
      <c r="AF73" s="41">
        <f t="shared" ca="1" si="68"/>
        <v>1.40665E-4</v>
      </c>
      <c r="AG73" s="41">
        <f t="shared" ca="1" si="69"/>
        <v>0</v>
      </c>
    </row>
    <row r="74" spans="1:33">
      <c r="A74" s="4" t="str">
        <f t="shared" ref="A74:B89" si="73">A73</f>
        <v>SC</v>
      </c>
      <c r="B74" s="4" t="str">
        <f t="shared" si="73"/>
        <v>MFM</v>
      </c>
      <c r="C74" s="4">
        <f t="shared" si="72"/>
        <v>3</v>
      </c>
      <c r="D74" s="41">
        <f t="shared" ca="1" si="41"/>
        <v>0</v>
      </c>
      <c r="E74" s="41">
        <f t="shared" ca="1" si="42"/>
        <v>0</v>
      </c>
      <c r="F74" s="41">
        <f t="shared" ca="1" si="43"/>
        <v>0</v>
      </c>
      <c r="G74" s="41">
        <f t="shared" ca="1" si="44"/>
        <v>0</v>
      </c>
      <c r="H74" s="41">
        <f t="shared" ca="1" si="45"/>
        <v>0</v>
      </c>
      <c r="I74" s="41">
        <f t="shared" ca="1" si="46"/>
        <v>0</v>
      </c>
      <c r="J74" s="41">
        <f t="shared" ca="1" si="47"/>
        <v>0</v>
      </c>
      <c r="K74" s="41">
        <f t="shared" ca="1" si="48"/>
        <v>0</v>
      </c>
      <c r="L74" s="41">
        <f t="shared" ca="1" si="49"/>
        <v>0</v>
      </c>
      <c r="M74" s="41">
        <f t="shared" ca="1" si="50"/>
        <v>0</v>
      </c>
      <c r="N74" s="41">
        <f t="shared" ca="1" si="51"/>
        <v>0</v>
      </c>
      <c r="O74" s="41">
        <f t="shared" ca="1" si="52"/>
        <v>0</v>
      </c>
      <c r="P74" s="41">
        <f t="shared" ca="1" si="53"/>
        <v>0</v>
      </c>
      <c r="Q74" s="41">
        <f t="shared" ca="1" si="54"/>
        <v>0</v>
      </c>
      <c r="R74" s="41">
        <v>0</v>
      </c>
      <c r="S74" s="41">
        <f t="shared" ca="1" si="55"/>
        <v>0</v>
      </c>
      <c r="T74" s="41">
        <f t="shared" ca="1" si="56"/>
        <v>0</v>
      </c>
      <c r="U74" s="41">
        <f t="shared" ca="1" si="57"/>
        <v>0</v>
      </c>
      <c r="V74" s="41">
        <f t="shared" ca="1" si="58"/>
        <v>0</v>
      </c>
      <c r="W74" s="41">
        <f t="shared" ca="1" si="59"/>
        <v>0</v>
      </c>
      <c r="X74" s="41">
        <f t="shared" ca="1" si="60"/>
        <v>0</v>
      </c>
      <c r="Y74" s="41">
        <f t="shared" ca="1" si="61"/>
        <v>0</v>
      </c>
      <c r="Z74" s="41">
        <f t="shared" ca="1" si="62"/>
        <v>0</v>
      </c>
      <c r="AA74" s="41">
        <f t="shared" ca="1" si="63"/>
        <v>0</v>
      </c>
      <c r="AB74" s="41">
        <f t="shared" ca="1" si="64"/>
        <v>0</v>
      </c>
      <c r="AC74" s="41">
        <f t="shared" ca="1" si="65"/>
        <v>0.56990166666666664</v>
      </c>
      <c r="AD74" s="41">
        <f t="shared" ca="1" si="66"/>
        <v>1.1350499999999999E-4</v>
      </c>
      <c r="AE74" s="41">
        <f t="shared" ca="1" si="67"/>
        <v>0.5682558333333334</v>
      </c>
      <c r="AF74" s="41">
        <f t="shared" ca="1" si="68"/>
        <v>1.1733E-4</v>
      </c>
      <c r="AG74" s="41">
        <f t="shared" ca="1" si="69"/>
        <v>0</v>
      </c>
    </row>
    <row r="75" spans="1:33">
      <c r="A75" s="4" t="str">
        <f t="shared" si="73"/>
        <v>SC</v>
      </c>
      <c r="B75" s="4" t="str">
        <f t="shared" si="73"/>
        <v>MFM</v>
      </c>
      <c r="C75" s="4">
        <f t="shared" si="72"/>
        <v>4</v>
      </c>
      <c r="D75" s="41">
        <f t="shared" ca="1" si="41"/>
        <v>0</v>
      </c>
      <c r="E75" s="41">
        <f t="shared" ca="1" si="42"/>
        <v>0</v>
      </c>
      <c r="F75" s="41">
        <f t="shared" ca="1" si="43"/>
        <v>0</v>
      </c>
      <c r="G75" s="41">
        <f t="shared" ca="1" si="44"/>
        <v>0</v>
      </c>
      <c r="H75" s="41">
        <f t="shared" ca="1" si="45"/>
        <v>0</v>
      </c>
      <c r="I75" s="41">
        <f t="shared" ca="1" si="46"/>
        <v>0</v>
      </c>
      <c r="J75" s="41">
        <f t="shared" ca="1" si="47"/>
        <v>0</v>
      </c>
      <c r="K75" s="41">
        <f t="shared" ca="1" si="48"/>
        <v>0</v>
      </c>
      <c r="L75" s="41">
        <f t="shared" ca="1" si="49"/>
        <v>0</v>
      </c>
      <c r="M75" s="41">
        <f t="shared" ca="1" si="50"/>
        <v>0</v>
      </c>
      <c r="N75" s="41">
        <f t="shared" ca="1" si="51"/>
        <v>0</v>
      </c>
      <c r="O75" s="41">
        <f t="shared" ca="1" si="52"/>
        <v>0</v>
      </c>
      <c r="P75" s="41">
        <f t="shared" ca="1" si="53"/>
        <v>0</v>
      </c>
      <c r="Q75" s="41">
        <f t="shared" ca="1" si="54"/>
        <v>0</v>
      </c>
      <c r="R75" s="41">
        <v>0</v>
      </c>
      <c r="S75" s="41">
        <f t="shared" ca="1" si="55"/>
        <v>0</v>
      </c>
      <c r="T75" s="41">
        <f t="shared" ca="1" si="56"/>
        <v>0</v>
      </c>
      <c r="U75" s="41">
        <f t="shared" ca="1" si="57"/>
        <v>0</v>
      </c>
      <c r="V75" s="41">
        <f t="shared" ca="1" si="58"/>
        <v>0</v>
      </c>
      <c r="W75" s="41">
        <f t="shared" ca="1" si="59"/>
        <v>0</v>
      </c>
      <c r="X75" s="41">
        <f t="shared" ca="1" si="60"/>
        <v>0</v>
      </c>
      <c r="Y75" s="41">
        <f t="shared" ca="1" si="61"/>
        <v>0</v>
      </c>
      <c r="Z75" s="41">
        <f t="shared" ca="1" si="62"/>
        <v>0</v>
      </c>
      <c r="AA75" s="41">
        <f t="shared" ca="1" si="63"/>
        <v>0</v>
      </c>
      <c r="AB75" s="41">
        <f t="shared" ca="1" si="64"/>
        <v>0</v>
      </c>
      <c r="AC75" s="41">
        <f t="shared" ca="1" si="65"/>
        <v>0.60834666666666659</v>
      </c>
      <c r="AD75" s="41">
        <f t="shared" ca="1" si="66"/>
        <v>1.2980333333333335E-4</v>
      </c>
      <c r="AE75" s="41">
        <f t="shared" ca="1" si="67"/>
        <v>0.60788833333333336</v>
      </c>
      <c r="AF75" s="41">
        <f t="shared" ca="1" si="68"/>
        <v>1.3355499999999999E-4</v>
      </c>
      <c r="AG75" s="41">
        <f t="shared" ca="1" si="69"/>
        <v>0</v>
      </c>
    </row>
    <row r="76" spans="1:33">
      <c r="A76" s="4" t="str">
        <f t="shared" si="73"/>
        <v>SC</v>
      </c>
      <c r="B76" s="4" t="str">
        <f t="shared" si="73"/>
        <v>MFM</v>
      </c>
      <c r="C76" s="4">
        <f t="shared" si="72"/>
        <v>5</v>
      </c>
      <c r="D76" s="41">
        <f t="shared" ca="1" si="41"/>
        <v>0</v>
      </c>
      <c r="E76" s="41">
        <f t="shared" ca="1" si="42"/>
        <v>0</v>
      </c>
      <c r="F76" s="41">
        <f t="shared" ca="1" si="43"/>
        <v>0</v>
      </c>
      <c r="G76" s="41">
        <f t="shared" ca="1" si="44"/>
        <v>0</v>
      </c>
      <c r="H76" s="41">
        <f t="shared" ca="1" si="45"/>
        <v>0</v>
      </c>
      <c r="I76" s="41">
        <f t="shared" ca="1" si="46"/>
        <v>0</v>
      </c>
      <c r="J76" s="41">
        <f t="shared" ca="1" si="47"/>
        <v>0</v>
      </c>
      <c r="K76" s="41">
        <f t="shared" ca="1" si="48"/>
        <v>0</v>
      </c>
      <c r="L76" s="41">
        <f t="shared" ca="1" si="49"/>
        <v>0</v>
      </c>
      <c r="M76" s="41">
        <f t="shared" ca="1" si="50"/>
        <v>0</v>
      </c>
      <c r="N76" s="41">
        <f t="shared" ca="1" si="51"/>
        <v>0</v>
      </c>
      <c r="O76" s="41">
        <f t="shared" ca="1" si="52"/>
        <v>0</v>
      </c>
      <c r="P76" s="41">
        <f t="shared" ca="1" si="53"/>
        <v>0</v>
      </c>
      <c r="Q76" s="41">
        <f t="shared" ca="1" si="54"/>
        <v>0</v>
      </c>
      <c r="R76" s="41">
        <v>0</v>
      </c>
      <c r="S76" s="41">
        <f t="shared" ca="1" si="55"/>
        <v>0.90447250000000001</v>
      </c>
      <c r="T76" s="41">
        <f t="shared" ca="1" si="56"/>
        <v>1.2381250000000001E-4</v>
      </c>
      <c r="U76" s="41">
        <f t="shared" ca="1" si="57"/>
        <v>0.90447250000000001</v>
      </c>
      <c r="V76" s="41">
        <f t="shared" ca="1" si="58"/>
        <v>1.2381250000000001E-4</v>
      </c>
      <c r="W76" s="41">
        <f t="shared" ca="1" si="59"/>
        <v>-3.1274999999999997E-2</v>
      </c>
      <c r="X76" s="41">
        <f t="shared" ca="1" si="60"/>
        <v>0</v>
      </c>
      <c r="Y76" s="41">
        <f t="shared" ca="1" si="61"/>
        <v>0</v>
      </c>
      <c r="Z76" s="41">
        <f t="shared" ca="1" si="62"/>
        <v>0</v>
      </c>
      <c r="AA76" s="41">
        <f t="shared" ca="1" si="63"/>
        <v>0</v>
      </c>
      <c r="AB76" s="41">
        <f t="shared" ca="1" si="64"/>
        <v>0</v>
      </c>
      <c r="AC76" s="41">
        <f t="shared" ca="1" si="65"/>
        <v>0.5808658333333333</v>
      </c>
      <c r="AD76" s="41">
        <f t="shared" ca="1" si="66"/>
        <v>1.1881833333333332E-4</v>
      </c>
      <c r="AE76" s="41">
        <f t="shared" ca="1" si="67"/>
        <v>0.57943333333333336</v>
      </c>
      <c r="AF76" s="41">
        <f t="shared" ca="1" si="68"/>
        <v>1.2480916666666666E-4</v>
      </c>
      <c r="AG76" s="41">
        <f t="shared" ca="1" si="69"/>
        <v>0</v>
      </c>
    </row>
    <row r="77" spans="1:33">
      <c r="A77" s="4" t="str">
        <f t="shared" si="73"/>
        <v>SC</v>
      </c>
      <c r="B77" s="4" t="str">
        <f t="shared" si="73"/>
        <v>MFM</v>
      </c>
      <c r="C77" s="4">
        <f t="shared" si="72"/>
        <v>6</v>
      </c>
      <c r="D77" s="41">
        <f t="shared" ca="1" si="41"/>
        <v>0.90061250000000004</v>
      </c>
      <c r="E77" s="41">
        <f t="shared" ca="1" si="42"/>
        <v>1.12705E-4</v>
      </c>
      <c r="F77" s="41">
        <f t="shared" ca="1" si="43"/>
        <v>1.0087475000000001</v>
      </c>
      <c r="G77" s="41">
        <f t="shared" ca="1" si="44"/>
        <v>1.7527000000000002E-4</v>
      </c>
      <c r="H77" s="41">
        <f t="shared" ca="1" si="45"/>
        <v>-1.8920675000000001E-2</v>
      </c>
      <c r="I77" s="41">
        <f t="shared" ca="1" si="46"/>
        <v>0.89504499999999998</v>
      </c>
      <c r="J77" s="41">
        <f t="shared" ca="1" si="47"/>
        <v>1.126475E-4</v>
      </c>
      <c r="K77" s="41">
        <f t="shared" ca="1" si="48"/>
        <v>0.83887500000000004</v>
      </c>
      <c r="L77" s="41">
        <f t="shared" ca="1" si="49"/>
        <v>1.62435E-4</v>
      </c>
      <c r="M77" s="41">
        <f t="shared" ca="1" si="50"/>
        <v>0</v>
      </c>
      <c r="N77" s="41">
        <f t="shared" ca="1" si="51"/>
        <v>0.90061250000000004</v>
      </c>
      <c r="O77" s="41">
        <f t="shared" ca="1" si="52"/>
        <v>1.12705E-4</v>
      </c>
      <c r="P77" s="41">
        <f t="shared" ca="1" si="53"/>
        <v>1.0087475000000001</v>
      </c>
      <c r="Q77" s="41">
        <f t="shared" ca="1" si="54"/>
        <v>1.7527000000000002E-4</v>
      </c>
      <c r="R77" s="41">
        <v>0</v>
      </c>
      <c r="S77" s="41">
        <f t="shared" ca="1" si="55"/>
        <v>0.92740999999999996</v>
      </c>
      <c r="T77" s="41">
        <f t="shared" ca="1" si="56"/>
        <v>1.199825E-4</v>
      </c>
      <c r="U77" s="41">
        <f t="shared" ca="1" si="57"/>
        <v>0.92740999999999996</v>
      </c>
      <c r="V77" s="41">
        <f t="shared" ca="1" si="58"/>
        <v>1.199825E-4</v>
      </c>
      <c r="W77" s="41">
        <f t="shared" ca="1" si="59"/>
        <v>-2.2609674999999999E-2</v>
      </c>
      <c r="X77" s="41">
        <f t="shared" ca="1" si="60"/>
        <v>1.00526</v>
      </c>
      <c r="Y77" s="41">
        <f t="shared" ca="1" si="61"/>
        <v>1.345075E-4</v>
      </c>
      <c r="Z77" s="41">
        <f t="shared" ca="1" si="62"/>
        <v>0.77598749999999994</v>
      </c>
      <c r="AA77" s="41">
        <f t="shared" ca="1" si="63"/>
        <v>1.345075E-4</v>
      </c>
      <c r="AB77" s="41">
        <f t="shared" ca="1" si="64"/>
        <v>0</v>
      </c>
      <c r="AC77" s="41">
        <f t="shared" ca="1" si="65"/>
        <v>0.65839166666666671</v>
      </c>
      <c r="AD77" s="41">
        <f t="shared" ca="1" si="66"/>
        <v>1.1321416666666668E-4</v>
      </c>
      <c r="AE77" s="41">
        <f t="shared" ca="1" si="67"/>
        <v>0.66254833333333329</v>
      </c>
      <c r="AF77" s="41">
        <f t="shared" ca="1" si="68"/>
        <v>1.6411833333333334E-4</v>
      </c>
      <c r="AG77" s="41">
        <f t="shared" ca="1" si="69"/>
        <v>0</v>
      </c>
    </row>
    <row r="78" spans="1:33">
      <c r="A78" s="4" t="str">
        <f t="shared" si="73"/>
        <v>SC</v>
      </c>
      <c r="B78" s="4" t="str">
        <f t="shared" si="73"/>
        <v>MFM</v>
      </c>
      <c r="C78" s="4">
        <f t="shared" si="72"/>
        <v>7</v>
      </c>
      <c r="D78" s="41">
        <f t="shared" ca="1" si="41"/>
        <v>0</v>
      </c>
      <c r="E78" s="41">
        <f t="shared" ca="1" si="42"/>
        <v>0</v>
      </c>
      <c r="F78" s="41">
        <f t="shared" ca="1" si="43"/>
        <v>0</v>
      </c>
      <c r="G78" s="41">
        <f t="shared" ca="1" si="44"/>
        <v>0</v>
      </c>
      <c r="H78" s="41">
        <f t="shared" ca="1" si="45"/>
        <v>0</v>
      </c>
      <c r="I78" s="41">
        <f t="shared" ca="1" si="46"/>
        <v>0</v>
      </c>
      <c r="J78" s="41">
        <f t="shared" ca="1" si="47"/>
        <v>0</v>
      </c>
      <c r="K78" s="41">
        <f t="shared" ca="1" si="48"/>
        <v>0</v>
      </c>
      <c r="L78" s="41">
        <f t="shared" ca="1" si="49"/>
        <v>0</v>
      </c>
      <c r="M78" s="41">
        <f t="shared" ca="1" si="50"/>
        <v>0</v>
      </c>
      <c r="N78" s="41">
        <f t="shared" ca="1" si="51"/>
        <v>0</v>
      </c>
      <c r="O78" s="41">
        <f t="shared" ca="1" si="52"/>
        <v>0</v>
      </c>
      <c r="P78" s="41">
        <f t="shared" ca="1" si="53"/>
        <v>0</v>
      </c>
      <c r="Q78" s="41">
        <f t="shared" ca="1" si="54"/>
        <v>0</v>
      </c>
      <c r="R78" s="41">
        <v>0</v>
      </c>
      <c r="S78" s="41">
        <f t="shared" ca="1" si="55"/>
        <v>0</v>
      </c>
      <c r="T78" s="41">
        <f t="shared" ca="1" si="56"/>
        <v>0</v>
      </c>
      <c r="U78" s="41">
        <f t="shared" ca="1" si="57"/>
        <v>0</v>
      </c>
      <c r="V78" s="41">
        <f t="shared" ca="1" si="58"/>
        <v>0</v>
      </c>
      <c r="W78" s="41">
        <f t="shared" ca="1" si="59"/>
        <v>0</v>
      </c>
      <c r="X78" s="41">
        <f t="shared" ca="1" si="60"/>
        <v>0</v>
      </c>
      <c r="Y78" s="41">
        <f t="shared" ca="1" si="61"/>
        <v>0</v>
      </c>
      <c r="Z78" s="41">
        <f t="shared" ca="1" si="62"/>
        <v>0</v>
      </c>
      <c r="AA78" s="41">
        <f t="shared" ca="1" si="63"/>
        <v>0</v>
      </c>
      <c r="AB78" s="41">
        <f t="shared" ca="1" si="64"/>
        <v>0</v>
      </c>
      <c r="AC78" s="41">
        <f t="shared" ca="1" si="65"/>
        <v>0.68213000000000001</v>
      </c>
      <c r="AD78" s="41">
        <f t="shared" ca="1" si="66"/>
        <v>1.1950916666666667E-4</v>
      </c>
      <c r="AE78" s="41">
        <f t="shared" ca="1" si="67"/>
        <v>0.69078000000000006</v>
      </c>
      <c r="AF78" s="41">
        <f t="shared" ca="1" si="68"/>
        <v>1.0228333333333333E-4</v>
      </c>
      <c r="AG78" s="41">
        <f t="shared" ca="1" si="69"/>
        <v>0</v>
      </c>
    </row>
    <row r="79" spans="1:33">
      <c r="A79" s="4" t="str">
        <f t="shared" si="73"/>
        <v>SC</v>
      </c>
      <c r="B79" s="4" t="str">
        <f t="shared" si="73"/>
        <v>MFM</v>
      </c>
      <c r="C79" s="4">
        <f t="shared" si="72"/>
        <v>8</v>
      </c>
      <c r="D79" s="41">
        <f t="shared" ca="1" si="41"/>
        <v>0.91280500000000009</v>
      </c>
      <c r="E79" s="41">
        <f t="shared" ca="1" si="42"/>
        <v>1.1525000000000001E-4</v>
      </c>
      <c r="F79" s="41">
        <f t="shared" ca="1" si="43"/>
        <v>1.0647525</v>
      </c>
      <c r="G79" s="41">
        <f t="shared" ca="1" si="44"/>
        <v>1.7842500000000001E-4</v>
      </c>
      <c r="H79" s="41">
        <f t="shared" ca="1" si="45"/>
        <v>-1.6412725E-2</v>
      </c>
      <c r="I79" s="41">
        <f t="shared" ca="1" si="46"/>
        <v>0.90777249999999998</v>
      </c>
      <c r="J79" s="41">
        <f t="shared" ca="1" si="47"/>
        <v>1.1533E-4</v>
      </c>
      <c r="K79" s="41">
        <f t="shared" ca="1" si="48"/>
        <v>0.92000749999999998</v>
      </c>
      <c r="L79" s="41">
        <f t="shared" ca="1" si="49"/>
        <v>1.9435000000000001E-4</v>
      </c>
      <c r="M79" s="41">
        <f t="shared" ca="1" si="50"/>
        <v>0</v>
      </c>
      <c r="N79" s="41">
        <f t="shared" ca="1" si="51"/>
        <v>0.91280500000000009</v>
      </c>
      <c r="O79" s="41">
        <f t="shared" ca="1" si="52"/>
        <v>1.1525000000000001E-4</v>
      </c>
      <c r="P79" s="41">
        <f t="shared" ca="1" si="53"/>
        <v>1.0647525</v>
      </c>
      <c r="Q79" s="41">
        <f t="shared" ca="1" si="54"/>
        <v>1.7842500000000001E-4</v>
      </c>
      <c r="R79" s="41">
        <v>0</v>
      </c>
      <c r="S79" s="41">
        <f t="shared" ca="1" si="55"/>
        <v>0.96483249999999998</v>
      </c>
      <c r="T79" s="41">
        <f t="shared" ca="1" si="56"/>
        <v>1.400475E-4</v>
      </c>
      <c r="U79" s="41">
        <f t="shared" ca="1" si="57"/>
        <v>0.96483249999999998</v>
      </c>
      <c r="V79" s="41">
        <f t="shared" ca="1" si="58"/>
        <v>1.400475E-4</v>
      </c>
      <c r="W79" s="41">
        <f t="shared" ca="1" si="59"/>
        <v>-1.7942400000000001E-2</v>
      </c>
      <c r="X79" s="41">
        <f t="shared" ca="1" si="60"/>
        <v>1.046065</v>
      </c>
      <c r="Y79" s="41">
        <f t="shared" ca="1" si="61"/>
        <v>1.5274E-4</v>
      </c>
      <c r="Z79" s="41">
        <f t="shared" ca="1" si="62"/>
        <v>0.8421225</v>
      </c>
      <c r="AA79" s="41">
        <f t="shared" ca="1" si="63"/>
        <v>1.5274E-4</v>
      </c>
      <c r="AB79" s="41">
        <f t="shared" ca="1" si="64"/>
        <v>0</v>
      </c>
      <c r="AC79" s="41">
        <f t="shared" ca="1" si="65"/>
        <v>0.69885416666666667</v>
      </c>
      <c r="AD79" s="41">
        <f t="shared" ca="1" si="66"/>
        <v>1.4401833333333334E-4</v>
      </c>
      <c r="AE79" s="41">
        <f t="shared" ca="1" si="67"/>
        <v>0.70207166666666665</v>
      </c>
      <c r="AF79" s="41">
        <f t="shared" ca="1" si="68"/>
        <v>1.4679E-4</v>
      </c>
      <c r="AG79" s="41">
        <f t="shared" ca="1" si="69"/>
        <v>0</v>
      </c>
    </row>
    <row r="80" spans="1:33">
      <c r="A80" s="4" t="str">
        <f t="shared" si="73"/>
        <v>SC</v>
      </c>
      <c r="B80" s="4" t="str">
        <f t="shared" si="73"/>
        <v>MFM</v>
      </c>
      <c r="C80" s="4">
        <f t="shared" si="72"/>
        <v>9</v>
      </c>
      <c r="D80" s="41">
        <f t="shared" ca="1" si="41"/>
        <v>0.91218250000000001</v>
      </c>
      <c r="E80" s="41">
        <f t="shared" ca="1" si="42"/>
        <v>1.1480000000000001E-4</v>
      </c>
      <c r="F80" s="41">
        <f t="shared" ca="1" si="43"/>
        <v>1.0851824999999999</v>
      </c>
      <c r="G80" s="41">
        <f t="shared" ca="1" si="44"/>
        <v>1.8280250000000001E-4</v>
      </c>
      <c r="H80" s="41">
        <f t="shared" ca="1" si="45"/>
        <v>-1.80944E-2</v>
      </c>
      <c r="I80" s="41">
        <f t="shared" ca="1" si="46"/>
        <v>0.90851999999999999</v>
      </c>
      <c r="J80" s="41">
        <f t="shared" ca="1" si="47"/>
        <v>1.148575E-4</v>
      </c>
      <c r="K80" s="41">
        <f t="shared" ca="1" si="48"/>
        <v>0.92760999999999993</v>
      </c>
      <c r="L80" s="41">
        <f t="shared" ca="1" si="49"/>
        <v>1.952825E-4</v>
      </c>
      <c r="M80" s="41">
        <f t="shared" ca="1" si="50"/>
        <v>0</v>
      </c>
      <c r="N80" s="41">
        <f t="shared" ca="1" si="51"/>
        <v>0.91218250000000001</v>
      </c>
      <c r="O80" s="41">
        <f t="shared" ca="1" si="52"/>
        <v>1.1480000000000001E-4</v>
      </c>
      <c r="P80" s="41">
        <f t="shared" ca="1" si="53"/>
        <v>1.0851824999999999</v>
      </c>
      <c r="Q80" s="41">
        <f t="shared" ca="1" si="54"/>
        <v>1.8280250000000001E-4</v>
      </c>
      <c r="R80" s="41">
        <v>0</v>
      </c>
      <c r="S80" s="41">
        <f t="shared" ca="1" si="55"/>
        <v>0.98042750000000001</v>
      </c>
      <c r="T80" s="41">
        <f t="shared" ca="1" si="56"/>
        <v>1.42285E-4</v>
      </c>
      <c r="U80" s="41">
        <f t="shared" ca="1" si="57"/>
        <v>0.98042750000000001</v>
      </c>
      <c r="V80" s="41">
        <f t="shared" ca="1" si="58"/>
        <v>1.42285E-4</v>
      </c>
      <c r="W80" s="41">
        <f t="shared" ca="1" si="59"/>
        <v>-2.0010924999999999E-2</v>
      </c>
      <c r="X80" s="41">
        <f t="shared" ca="1" si="60"/>
        <v>1.0589074999999999</v>
      </c>
      <c r="Y80" s="41">
        <f t="shared" ca="1" si="61"/>
        <v>1.5789000000000002E-4</v>
      </c>
      <c r="Z80" s="41">
        <f t="shared" ca="1" si="62"/>
        <v>0.84073750000000003</v>
      </c>
      <c r="AA80" s="41">
        <f t="shared" ca="1" si="63"/>
        <v>1.5789000000000002E-4</v>
      </c>
      <c r="AB80" s="41">
        <f t="shared" ca="1" si="64"/>
        <v>0</v>
      </c>
      <c r="AC80" s="41">
        <f t="shared" ca="1" si="65"/>
        <v>0.71474916666666666</v>
      </c>
      <c r="AD80" s="41">
        <f t="shared" ca="1" si="66"/>
        <v>1.4287499999999999E-4</v>
      </c>
      <c r="AE80" s="41">
        <f t="shared" ca="1" si="67"/>
        <v>0.71980916666666661</v>
      </c>
      <c r="AF80" s="41">
        <f t="shared" ca="1" si="68"/>
        <v>1.414725E-4</v>
      </c>
      <c r="AG80" s="41">
        <f t="shared" ca="1" si="69"/>
        <v>0</v>
      </c>
    </row>
    <row r="81" spans="1:33">
      <c r="A81" s="4" t="str">
        <f t="shared" si="73"/>
        <v>SC</v>
      </c>
      <c r="B81" s="4" t="str">
        <f t="shared" si="73"/>
        <v>MFM</v>
      </c>
      <c r="C81" s="4">
        <f t="shared" si="72"/>
        <v>10</v>
      </c>
      <c r="D81" s="41">
        <f t="shared" ca="1" si="41"/>
        <v>0.94286249999999994</v>
      </c>
      <c r="E81" s="41">
        <f t="shared" ca="1" si="42"/>
        <v>1.237675E-4</v>
      </c>
      <c r="F81" s="41">
        <f t="shared" ca="1" si="43"/>
        <v>1.0770575</v>
      </c>
      <c r="G81" s="41">
        <f t="shared" ca="1" si="44"/>
        <v>2.0857500000000001E-4</v>
      </c>
      <c r="H81" s="41">
        <f t="shared" ca="1" si="45"/>
        <v>-2.0045999999999998E-2</v>
      </c>
      <c r="I81" s="41">
        <f t="shared" ca="1" si="46"/>
        <v>0.937805</v>
      </c>
      <c r="J81" s="41">
        <f t="shared" ca="1" si="47"/>
        <v>1.2378500000000001E-4</v>
      </c>
      <c r="K81" s="41">
        <f t="shared" ca="1" si="48"/>
        <v>0.89934999999999998</v>
      </c>
      <c r="L81" s="41">
        <f t="shared" ca="1" si="49"/>
        <v>2.2483E-4</v>
      </c>
      <c r="M81" s="41">
        <f t="shared" ca="1" si="50"/>
        <v>0</v>
      </c>
      <c r="N81" s="41">
        <f t="shared" ca="1" si="51"/>
        <v>0.94286249999999994</v>
      </c>
      <c r="O81" s="41">
        <f t="shared" ca="1" si="52"/>
        <v>1.237675E-4</v>
      </c>
      <c r="P81" s="41">
        <f t="shared" ca="1" si="53"/>
        <v>1.0770575</v>
      </c>
      <c r="Q81" s="41">
        <f t="shared" ca="1" si="54"/>
        <v>2.0857500000000001E-4</v>
      </c>
      <c r="R81" s="41">
        <v>0</v>
      </c>
      <c r="S81" s="41">
        <f t="shared" ca="1" si="55"/>
        <v>1.0006325</v>
      </c>
      <c r="T81" s="41">
        <f t="shared" ca="1" si="56"/>
        <v>1.55425E-4</v>
      </c>
      <c r="U81" s="41">
        <f t="shared" ca="1" si="57"/>
        <v>1.0006325</v>
      </c>
      <c r="V81" s="41">
        <f t="shared" ca="1" si="58"/>
        <v>1.55425E-4</v>
      </c>
      <c r="W81" s="41">
        <f t="shared" ca="1" si="59"/>
        <v>-2.0995449999999999E-2</v>
      </c>
      <c r="X81" s="41">
        <f t="shared" ca="1" si="60"/>
        <v>1.0832899999999999</v>
      </c>
      <c r="Y81" s="41">
        <f t="shared" ca="1" si="61"/>
        <v>1.715175E-4</v>
      </c>
      <c r="Z81" s="41">
        <f t="shared" ca="1" si="62"/>
        <v>0.84259499999999998</v>
      </c>
      <c r="AA81" s="41">
        <f t="shared" ca="1" si="63"/>
        <v>1.715175E-4</v>
      </c>
      <c r="AB81" s="41">
        <f t="shared" ca="1" si="64"/>
        <v>0</v>
      </c>
      <c r="AC81" s="41">
        <f t="shared" ca="1" si="65"/>
        <v>0.71883833333333336</v>
      </c>
      <c r="AD81" s="41">
        <f t="shared" ca="1" si="66"/>
        <v>1.5311250000000002E-4</v>
      </c>
      <c r="AE81" s="41">
        <f t="shared" ca="1" si="67"/>
        <v>0.72522166666666665</v>
      </c>
      <c r="AF81" s="41">
        <f t="shared" ca="1" si="68"/>
        <v>1.5502333333333333E-4</v>
      </c>
      <c r="AG81" s="41">
        <f t="shared" ca="1" si="69"/>
        <v>0</v>
      </c>
    </row>
    <row r="82" spans="1:33">
      <c r="A82" s="4" t="str">
        <f t="shared" si="73"/>
        <v>SC</v>
      </c>
      <c r="B82" s="4" t="str">
        <f t="shared" si="73"/>
        <v>MFM</v>
      </c>
      <c r="C82" s="4">
        <f t="shared" si="72"/>
        <v>11</v>
      </c>
      <c r="D82" s="41">
        <f t="shared" ca="1" si="41"/>
        <v>0</v>
      </c>
      <c r="E82" s="41">
        <f t="shared" ca="1" si="42"/>
        <v>0</v>
      </c>
      <c r="F82" s="41">
        <f t="shared" ca="1" si="43"/>
        <v>0</v>
      </c>
      <c r="G82" s="41">
        <f t="shared" ca="1" si="44"/>
        <v>0</v>
      </c>
      <c r="H82" s="41">
        <f t="shared" ca="1" si="45"/>
        <v>0</v>
      </c>
      <c r="I82" s="41">
        <f t="shared" ca="1" si="46"/>
        <v>0</v>
      </c>
      <c r="J82" s="41">
        <f t="shared" ca="1" si="47"/>
        <v>0</v>
      </c>
      <c r="K82" s="41">
        <f t="shared" ca="1" si="48"/>
        <v>0</v>
      </c>
      <c r="L82" s="41">
        <f t="shared" ca="1" si="49"/>
        <v>0</v>
      </c>
      <c r="M82" s="41">
        <f t="shared" ca="1" si="50"/>
        <v>0</v>
      </c>
      <c r="N82" s="41">
        <f t="shared" ca="1" si="51"/>
        <v>0</v>
      </c>
      <c r="O82" s="41">
        <f t="shared" ca="1" si="52"/>
        <v>0</v>
      </c>
      <c r="P82" s="41">
        <f t="shared" ca="1" si="53"/>
        <v>0</v>
      </c>
      <c r="Q82" s="41">
        <f t="shared" ca="1" si="54"/>
        <v>0</v>
      </c>
      <c r="R82" s="41">
        <v>0</v>
      </c>
      <c r="S82" s="41">
        <f t="shared" ca="1" si="55"/>
        <v>0</v>
      </c>
      <c r="T82" s="41">
        <f t="shared" ca="1" si="56"/>
        <v>0</v>
      </c>
      <c r="U82" s="41">
        <f t="shared" ca="1" si="57"/>
        <v>0</v>
      </c>
      <c r="V82" s="41">
        <f t="shared" ca="1" si="58"/>
        <v>0</v>
      </c>
      <c r="W82" s="41">
        <f t="shared" ca="1" si="59"/>
        <v>0</v>
      </c>
      <c r="X82" s="41">
        <f t="shared" ca="1" si="60"/>
        <v>0</v>
      </c>
      <c r="Y82" s="41">
        <f t="shared" ca="1" si="61"/>
        <v>0</v>
      </c>
      <c r="Z82" s="41">
        <f t="shared" ca="1" si="62"/>
        <v>0</v>
      </c>
      <c r="AA82" s="41">
        <f t="shared" ca="1" si="63"/>
        <v>0</v>
      </c>
      <c r="AB82" s="41">
        <f t="shared" ca="1" si="64"/>
        <v>0</v>
      </c>
      <c r="AC82" s="41">
        <f t="shared" ca="1" si="65"/>
        <v>0.64151166666666659</v>
      </c>
      <c r="AD82" s="41">
        <f t="shared" ca="1" si="66"/>
        <v>1.4771916666666667E-4</v>
      </c>
      <c r="AE82" s="41">
        <f t="shared" ca="1" si="67"/>
        <v>0.64453916666666666</v>
      </c>
      <c r="AF82" s="41">
        <f t="shared" ca="1" si="68"/>
        <v>1.4970333333333332E-4</v>
      </c>
      <c r="AG82" s="41">
        <f t="shared" ca="1" si="69"/>
        <v>0</v>
      </c>
    </row>
    <row r="83" spans="1:33">
      <c r="A83" s="4" t="str">
        <f t="shared" si="73"/>
        <v>SC</v>
      </c>
      <c r="B83" s="4" t="str">
        <f t="shared" si="73"/>
        <v>MFM</v>
      </c>
      <c r="C83" s="4">
        <f t="shared" si="72"/>
        <v>12</v>
      </c>
      <c r="D83" s="41">
        <f t="shared" ca="1" si="41"/>
        <v>0</v>
      </c>
      <c r="E83" s="41">
        <f t="shared" ca="1" si="42"/>
        <v>0</v>
      </c>
      <c r="F83" s="41">
        <f t="shared" ca="1" si="43"/>
        <v>0</v>
      </c>
      <c r="G83" s="41">
        <f t="shared" ca="1" si="44"/>
        <v>0</v>
      </c>
      <c r="H83" s="41">
        <f t="shared" ca="1" si="45"/>
        <v>0</v>
      </c>
      <c r="I83" s="41">
        <f t="shared" ca="1" si="46"/>
        <v>0</v>
      </c>
      <c r="J83" s="41">
        <f t="shared" ca="1" si="47"/>
        <v>0</v>
      </c>
      <c r="K83" s="41">
        <f t="shared" ca="1" si="48"/>
        <v>0</v>
      </c>
      <c r="L83" s="41">
        <f t="shared" ca="1" si="49"/>
        <v>0</v>
      </c>
      <c r="M83" s="41">
        <f t="shared" ca="1" si="50"/>
        <v>0</v>
      </c>
      <c r="N83" s="41">
        <f t="shared" ca="1" si="51"/>
        <v>0</v>
      </c>
      <c r="O83" s="41">
        <f t="shared" ca="1" si="52"/>
        <v>0</v>
      </c>
      <c r="P83" s="41">
        <f t="shared" ca="1" si="53"/>
        <v>0</v>
      </c>
      <c r="Q83" s="41">
        <f t="shared" ca="1" si="54"/>
        <v>0</v>
      </c>
      <c r="R83" s="41">
        <v>0</v>
      </c>
      <c r="S83" s="41">
        <f t="shared" ca="1" si="55"/>
        <v>0</v>
      </c>
      <c r="T83" s="41">
        <f t="shared" ca="1" si="56"/>
        <v>0</v>
      </c>
      <c r="U83" s="41">
        <f t="shared" ca="1" si="57"/>
        <v>0</v>
      </c>
      <c r="V83" s="41">
        <f t="shared" ca="1" si="58"/>
        <v>0</v>
      </c>
      <c r="W83" s="41">
        <f t="shared" ca="1" si="59"/>
        <v>0</v>
      </c>
      <c r="X83" s="41">
        <f t="shared" ca="1" si="60"/>
        <v>0</v>
      </c>
      <c r="Y83" s="41">
        <f t="shared" ca="1" si="61"/>
        <v>0</v>
      </c>
      <c r="Z83" s="41">
        <f t="shared" ca="1" si="62"/>
        <v>0</v>
      </c>
      <c r="AA83" s="41">
        <f t="shared" ca="1" si="63"/>
        <v>0</v>
      </c>
      <c r="AB83" s="41">
        <f t="shared" ca="1" si="64"/>
        <v>0</v>
      </c>
      <c r="AC83" s="41">
        <f t="shared" ca="1" si="65"/>
        <v>0.61371249999999999</v>
      </c>
      <c r="AD83" s="41">
        <f t="shared" ca="1" si="66"/>
        <v>1.4890083333333334E-4</v>
      </c>
      <c r="AE83" s="41">
        <f t="shared" ca="1" si="67"/>
        <v>0.61612916666666673</v>
      </c>
      <c r="AF83" s="41">
        <f t="shared" ca="1" si="68"/>
        <v>1.5122833333333334E-4</v>
      </c>
      <c r="AG83" s="41">
        <f t="shared" ca="1" si="69"/>
        <v>0</v>
      </c>
    </row>
    <row r="84" spans="1:33">
      <c r="A84" s="4" t="str">
        <f t="shared" si="73"/>
        <v>SC</v>
      </c>
      <c r="B84" s="4" t="str">
        <f t="shared" si="73"/>
        <v>MFM</v>
      </c>
      <c r="C84" s="4">
        <f t="shared" si="72"/>
        <v>13</v>
      </c>
      <c r="D84" s="41">
        <f t="shared" ca="1" si="41"/>
        <v>0.93927249999999995</v>
      </c>
      <c r="E84" s="41">
        <f t="shared" ca="1" si="42"/>
        <v>1.2138249999999999E-4</v>
      </c>
      <c r="F84" s="41">
        <f t="shared" ca="1" si="43"/>
        <v>1.1066450000000001</v>
      </c>
      <c r="G84" s="41">
        <f t="shared" ca="1" si="44"/>
        <v>1.8527999999999999E-4</v>
      </c>
      <c r="H84" s="41">
        <f t="shared" ca="1" si="45"/>
        <v>-2.0497274999999999E-2</v>
      </c>
      <c r="I84" s="41">
        <f t="shared" ca="1" si="46"/>
        <v>0.93490250000000008</v>
      </c>
      <c r="J84" s="41">
        <f t="shared" ca="1" si="47"/>
        <v>1.2139250000000001E-4</v>
      </c>
      <c r="K84" s="41">
        <f t="shared" ca="1" si="48"/>
        <v>0.92584500000000003</v>
      </c>
      <c r="L84" s="41">
        <f t="shared" ca="1" si="49"/>
        <v>2.0049999999999999E-4</v>
      </c>
      <c r="M84" s="41">
        <f t="shared" ca="1" si="50"/>
        <v>0</v>
      </c>
      <c r="N84" s="41">
        <f t="shared" ca="1" si="51"/>
        <v>0.93927249999999995</v>
      </c>
      <c r="O84" s="41">
        <f t="shared" ca="1" si="52"/>
        <v>1.2138249999999999E-4</v>
      </c>
      <c r="P84" s="41">
        <f t="shared" ca="1" si="53"/>
        <v>1.1066450000000001</v>
      </c>
      <c r="Q84" s="41">
        <f t="shared" ca="1" si="54"/>
        <v>1.8527999999999999E-4</v>
      </c>
      <c r="R84" s="41">
        <v>0</v>
      </c>
      <c r="S84" s="41">
        <f t="shared" ca="1" si="55"/>
        <v>1.0292300000000001</v>
      </c>
      <c r="T84" s="41">
        <f t="shared" ca="1" si="56"/>
        <v>1.6446249999999999E-4</v>
      </c>
      <c r="U84" s="41">
        <f t="shared" ca="1" si="57"/>
        <v>1.0292300000000001</v>
      </c>
      <c r="V84" s="41">
        <f t="shared" ca="1" si="58"/>
        <v>1.6446249999999999E-4</v>
      </c>
      <c r="W84" s="41">
        <f t="shared" ca="1" si="59"/>
        <v>-2.1791749999999999E-2</v>
      </c>
      <c r="X84" s="41">
        <f t="shared" ca="1" si="60"/>
        <v>1.1254550000000001</v>
      </c>
      <c r="Y84" s="41">
        <f t="shared" ca="1" si="61"/>
        <v>1.834975E-4</v>
      </c>
      <c r="Z84" s="41">
        <f t="shared" ca="1" si="62"/>
        <v>0.85311999999999999</v>
      </c>
      <c r="AA84" s="41">
        <f t="shared" ca="1" si="63"/>
        <v>1.834975E-4</v>
      </c>
      <c r="AB84" s="41">
        <f t="shared" ca="1" si="64"/>
        <v>0</v>
      </c>
      <c r="AC84" s="41">
        <f t="shared" ca="1" si="65"/>
        <v>0.71214250000000001</v>
      </c>
      <c r="AD84" s="41">
        <f t="shared" ca="1" si="66"/>
        <v>1.5925416666666666E-4</v>
      </c>
      <c r="AE84" s="41">
        <f t="shared" ca="1" si="67"/>
        <v>0.7156325</v>
      </c>
      <c r="AF84" s="41">
        <f t="shared" ca="1" si="68"/>
        <v>1.6139916666666666E-4</v>
      </c>
      <c r="AG84" s="41">
        <f t="shared" ca="1" si="69"/>
        <v>0</v>
      </c>
    </row>
    <row r="85" spans="1:33">
      <c r="A85" s="4" t="str">
        <f t="shared" si="73"/>
        <v>SC</v>
      </c>
      <c r="B85" s="4" t="str">
        <f t="shared" si="73"/>
        <v>MFM</v>
      </c>
      <c r="C85" s="4">
        <f t="shared" si="72"/>
        <v>14</v>
      </c>
      <c r="D85" s="41">
        <f t="shared" ca="1" si="41"/>
        <v>0.87026250000000005</v>
      </c>
      <c r="E85" s="41">
        <f t="shared" ca="1" si="42"/>
        <v>1.10235E-4</v>
      </c>
      <c r="F85" s="41">
        <f t="shared" ca="1" si="43"/>
        <v>1.0410325</v>
      </c>
      <c r="G85" s="41">
        <f t="shared" ca="1" si="44"/>
        <v>1.639275E-4</v>
      </c>
      <c r="H85" s="41">
        <f t="shared" ca="1" si="45"/>
        <v>-1.98412E-2</v>
      </c>
      <c r="I85" s="41">
        <f t="shared" ca="1" si="46"/>
        <v>0.86727999999999994</v>
      </c>
      <c r="J85" s="41">
        <f t="shared" ca="1" si="47"/>
        <v>1.1025999999999999E-4</v>
      </c>
      <c r="K85" s="41">
        <f t="shared" ca="1" si="48"/>
        <v>0.87879999999999991</v>
      </c>
      <c r="L85" s="41">
        <f t="shared" ca="1" si="49"/>
        <v>1.787975E-4</v>
      </c>
      <c r="M85" s="41">
        <f t="shared" ca="1" si="50"/>
        <v>0</v>
      </c>
      <c r="N85" s="41">
        <f t="shared" ca="1" si="51"/>
        <v>0.87026250000000005</v>
      </c>
      <c r="O85" s="41">
        <f t="shared" ca="1" si="52"/>
        <v>1.10235E-4</v>
      </c>
      <c r="P85" s="41">
        <f t="shared" ca="1" si="53"/>
        <v>1.0410325</v>
      </c>
      <c r="Q85" s="41">
        <f t="shared" ca="1" si="54"/>
        <v>1.639275E-4</v>
      </c>
      <c r="R85" s="41">
        <v>0</v>
      </c>
      <c r="S85" s="41">
        <f t="shared" ca="1" si="55"/>
        <v>0</v>
      </c>
      <c r="T85" s="41">
        <f t="shared" ca="1" si="56"/>
        <v>0</v>
      </c>
      <c r="U85" s="41">
        <f t="shared" ca="1" si="57"/>
        <v>0</v>
      </c>
      <c r="V85" s="41">
        <f t="shared" ca="1" si="58"/>
        <v>0</v>
      </c>
      <c r="W85" s="41">
        <f t="shared" ca="1" si="59"/>
        <v>0</v>
      </c>
      <c r="X85" s="41">
        <f t="shared" ca="1" si="60"/>
        <v>1.060775</v>
      </c>
      <c r="Y85" s="41">
        <f t="shared" ca="1" si="61"/>
        <v>1.7836250000000001E-4</v>
      </c>
      <c r="Z85" s="41">
        <f t="shared" ca="1" si="62"/>
        <v>0.78929500000000008</v>
      </c>
      <c r="AA85" s="41">
        <f t="shared" ca="1" si="63"/>
        <v>1.7836250000000001E-4</v>
      </c>
      <c r="AB85" s="41">
        <f t="shared" ca="1" si="64"/>
        <v>0</v>
      </c>
      <c r="AC85" s="41">
        <f t="shared" ca="1" si="65"/>
        <v>0.66622333333333328</v>
      </c>
      <c r="AD85" s="41">
        <f t="shared" ca="1" si="66"/>
        <v>1.5743500000000001E-4</v>
      </c>
      <c r="AE85" s="41">
        <f t="shared" ca="1" si="67"/>
        <v>0.67109916666666658</v>
      </c>
      <c r="AF85" s="41">
        <f t="shared" ca="1" si="68"/>
        <v>1.5939666666666666E-4</v>
      </c>
      <c r="AG85" s="41">
        <f t="shared" ca="1" si="69"/>
        <v>0</v>
      </c>
    </row>
    <row r="86" spans="1:33">
      <c r="A86" s="4" t="str">
        <f t="shared" si="73"/>
        <v>SC</v>
      </c>
      <c r="B86" s="4" t="str">
        <f t="shared" si="73"/>
        <v>MFM</v>
      </c>
      <c r="C86" s="4">
        <f t="shared" si="72"/>
        <v>15</v>
      </c>
      <c r="D86" s="41">
        <f t="shared" ca="1" si="41"/>
        <v>0.97456500000000001</v>
      </c>
      <c r="E86" s="41">
        <f t="shared" ca="1" si="42"/>
        <v>1.1988250000000001E-4</v>
      </c>
      <c r="F86" s="41">
        <f t="shared" ca="1" si="43"/>
        <v>1.2645275</v>
      </c>
      <c r="G86" s="41">
        <f t="shared" ca="1" si="44"/>
        <v>1.8225749999999999E-4</v>
      </c>
      <c r="H86" s="41">
        <f t="shared" ca="1" si="45"/>
        <v>-1.0974925E-2</v>
      </c>
      <c r="I86" s="41">
        <f t="shared" ca="1" si="46"/>
        <v>0.9716625000000001</v>
      </c>
      <c r="J86" s="41">
        <f t="shared" ca="1" si="47"/>
        <v>1.1981000000000001E-4</v>
      </c>
      <c r="K86" s="41">
        <f t="shared" ca="1" si="48"/>
        <v>1.1835850000000001</v>
      </c>
      <c r="L86" s="41">
        <f t="shared" ca="1" si="49"/>
        <v>1.9382749999999999E-4</v>
      </c>
      <c r="M86" s="41">
        <f t="shared" ca="1" si="50"/>
        <v>0</v>
      </c>
      <c r="N86" s="41">
        <f t="shared" ca="1" si="51"/>
        <v>0.97456500000000001</v>
      </c>
      <c r="O86" s="41">
        <f t="shared" ca="1" si="52"/>
        <v>1.1988250000000001E-4</v>
      </c>
      <c r="P86" s="41">
        <f t="shared" ca="1" si="53"/>
        <v>1.2645275</v>
      </c>
      <c r="Q86" s="41">
        <f t="shared" ca="1" si="54"/>
        <v>1.8225749999999999E-4</v>
      </c>
      <c r="R86" s="41">
        <v>0</v>
      </c>
      <c r="S86" s="41">
        <f t="shared" ca="1" si="55"/>
        <v>1.1655374999999999</v>
      </c>
      <c r="T86" s="41">
        <f t="shared" ca="1" si="56"/>
        <v>1.7776000000000001E-4</v>
      </c>
      <c r="U86" s="41">
        <f t="shared" ca="1" si="57"/>
        <v>1.1655374999999999</v>
      </c>
      <c r="V86" s="41">
        <f t="shared" ca="1" si="58"/>
        <v>1.7776000000000001E-4</v>
      </c>
      <c r="W86" s="41">
        <f t="shared" ca="1" si="59"/>
        <v>-1.19525E-2</v>
      </c>
      <c r="X86" s="41">
        <f t="shared" ca="1" si="60"/>
        <v>1.2566225</v>
      </c>
      <c r="Y86" s="41">
        <f t="shared" ca="1" si="61"/>
        <v>1.93795E-4</v>
      </c>
      <c r="Z86" s="41">
        <f t="shared" ca="1" si="62"/>
        <v>1.11931</v>
      </c>
      <c r="AA86" s="41">
        <f t="shared" ca="1" si="63"/>
        <v>1.93795E-4</v>
      </c>
      <c r="AB86" s="41">
        <f t="shared" ca="1" si="64"/>
        <v>0</v>
      </c>
      <c r="AC86" s="41">
        <f t="shared" ca="1" si="65"/>
        <v>0.91107499999999997</v>
      </c>
      <c r="AD86" s="41">
        <f t="shared" ca="1" si="66"/>
        <v>1.7274416666666667E-4</v>
      </c>
      <c r="AE86" s="41">
        <f t="shared" ca="1" si="67"/>
        <v>0.91853333333333331</v>
      </c>
      <c r="AF86" s="41">
        <f t="shared" ca="1" si="68"/>
        <v>1.7534499999999998E-4</v>
      </c>
      <c r="AG86" s="41">
        <f t="shared" ca="1" si="69"/>
        <v>0</v>
      </c>
    </row>
    <row r="87" spans="1:33">
      <c r="A87" s="4" t="str">
        <f t="shared" si="73"/>
        <v>SC</v>
      </c>
      <c r="B87" s="4" t="str">
        <f t="shared" si="73"/>
        <v>MFM</v>
      </c>
      <c r="C87" s="4">
        <f t="shared" si="72"/>
        <v>16</v>
      </c>
      <c r="D87" s="41">
        <f t="shared" ca="1" si="41"/>
        <v>0.80321749999999992</v>
      </c>
      <c r="E87" s="41">
        <f t="shared" ca="1" si="42"/>
        <v>1.0840000000000001E-4</v>
      </c>
      <c r="F87" s="41">
        <f t="shared" ca="1" si="43"/>
        <v>0.87215500000000001</v>
      </c>
      <c r="G87" s="41">
        <f t="shared" ca="1" si="44"/>
        <v>1.6818000000000001E-4</v>
      </c>
      <c r="H87" s="41">
        <f t="shared" ca="1" si="45"/>
        <v>-2.73335E-2</v>
      </c>
      <c r="I87" s="41">
        <f t="shared" ca="1" si="46"/>
        <v>0.79871999999999999</v>
      </c>
      <c r="J87" s="41">
        <f t="shared" ca="1" si="47"/>
        <v>1.0846E-4</v>
      </c>
      <c r="K87" s="41">
        <f t="shared" ca="1" si="48"/>
        <v>0.59782249999999992</v>
      </c>
      <c r="L87" s="41">
        <f t="shared" ca="1" si="49"/>
        <v>1.8257500000000001E-4</v>
      </c>
      <c r="M87" s="41">
        <f t="shared" ca="1" si="50"/>
        <v>0</v>
      </c>
      <c r="N87" s="41">
        <f t="shared" ca="1" si="51"/>
        <v>0.80321749999999992</v>
      </c>
      <c r="O87" s="41">
        <f t="shared" ca="1" si="52"/>
        <v>1.0840000000000001E-4</v>
      </c>
      <c r="P87" s="41">
        <f t="shared" ca="1" si="53"/>
        <v>0.87215500000000001</v>
      </c>
      <c r="Q87" s="41">
        <f t="shared" ca="1" si="54"/>
        <v>1.6818000000000001E-4</v>
      </c>
      <c r="R87" s="41">
        <v>0</v>
      </c>
      <c r="S87" s="41">
        <f t="shared" ca="1" si="55"/>
        <v>0.82587250000000001</v>
      </c>
      <c r="T87" s="41">
        <f t="shared" ca="1" si="56"/>
        <v>1.3396999999999999E-4</v>
      </c>
      <c r="U87" s="41">
        <f t="shared" ca="1" si="57"/>
        <v>0.82587250000000001</v>
      </c>
      <c r="V87" s="41">
        <f t="shared" ca="1" si="58"/>
        <v>1.3396999999999999E-4</v>
      </c>
      <c r="W87" s="41">
        <f t="shared" ca="1" si="59"/>
        <v>-2.738225E-2</v>
      </c>
      <c r="X87" s="41">
        <f t="shared" ca="1" si="60"/>
        <v>0.8903525000000001</v>
      </c>
      <c r="Y87" s="41">
        <f t="shared" ca="1" si="61"/>
        <v>1.5129999999999999E-4</v>
      </c>
      <c r="Z87" s="41">
        <f t="shared" ca="1" si="62"/>
        <v>0.50478250000000002</v>
      </c>
      <c r="AA87" s="41">
        <f t="shared" ca="1" si="63"/>
        <v>1.5129999999999999E-4</v>
      </c>
      <c r="AB87" s="41">
        <f t="shared" ca="1" si="64"/>
        <v>0</v>
      </c>
      <c r="AC87" s="41">
        <f t="shared" ca="1" si="65"/>
        <v>0.42491249999999997</v>
      </c>
      <c r="AD87" s="41">
        <f t="shared" ca="1" si="66"/>
        <v>1.3544000000000002E-4</v>
      </c>
      <c r="AE87" s="41">
        <f t="shared" ca="1" si="67"/>
        <v>0.42497916666666669</v>
      </c>
      <c r="AF87" s="41">
        <f t="shared" ca="1" si="68"/>
        <v>1.3793083333333333E-4</v>
      </c>
      <c r="AG87" s="41">
        <f t="shared" ca="1" si="69"/>
        <v>0</v>
      </c>
    </row>
    <row r="88" spans="1:33">
      <c r="A88" s="4" t="str">
        <f t="shared" si="73"/>
        <v>SC</v>
      </c>
      <c r="B88" s="4" t="s">
        <v>887</v>
      </c>
      <c r="C88" s="4">
        <f t="shared" si="72"/>
        <v>1</v>
      </c>
      <c r="D88" s="41">
        <f t="shared" ca="1" si="41"/>
        <v>0</v>
      </c>
      <c r="E88" s="41">
        <f t="shared" ca="1" si="42"/>
        <v>0</v>
      </c>
      <c r="F88" s="41">
        <f t="shared" ca="1" si="43"/>
        <v>0</v>
      </c>
      <c r="G88" s="41">
        <f t="shared" ca="1" si="44"/>
        <v>0</v>
      </c>
      <c r="H88" s="41">
        <f t="shared" ca="1" si="45"/>
        <v>0</v>
      </c>
      <c r="I88" s="41">
        <f t="shared" ca="1" si="46"/>
        <v>0</v>
      </c>
      <c r="J88" s="41">
        <f t="shared" ca="1" si="47"/>
        <v>0</v>
      </c>
      <c r="K88" s="41">
        <f t="shared" ca="1" si="48"/>
        <v>0</v>
      </c>
      <c r="L88" s="41">
        <f t="shared" ca="1" si="49"/>
        <v>0</v>
      </c>
      <c r="M88" s="41">
        <f t="shared" ca="1" si="50"/>
        <v>0</v>
      </c>
      <c r="N88" s="41">
        <f t="shared" ca="1" si="51"/>
        <v>0</v>
      </c>
      <c r="O88" s="41">
        <f t="shared" ca="1" si="52"/>
        <v>0</v>
      </c>
      <c r="P88" s="41">
        <f t="shared" ca="1" si="53"/>
        <v>0</v>
      </c>
      <c r="Q88" s="41">
        <f t="shared" ca="1" si="54"/>
        <v>0</v>
      </c>
      <c r="R88" s="41">
        <v>0</v>
      </c>
      <c r="S88" s="41">
        <f t="shared" ca="1" si="55"/>
        <v>0</v>
      </c>
      <c r="T88" s="41">
        <f t="shared" ca="1" si="56"/>
        <v>0</v>
      </c>
      <c r="U88" s="41">
        <f t="shared" ca="1" si="57"/>
        <v>0</v>
      </c>
      <c r="V88" s="41">
        <f t="shared" ca="1" si="58"/>
        <v>0</v>
      </c>
      <c r="W88" s="41">
        <f t="shared" ca="1" si="59"/>
        <v>0</v>
      </c>
      <c r="X88" s="41">
        <f t="shared" ca="1" si="60"/>
        <v>0</v>
      </c>
      <c r="Y88" s="41">
        <f t="shared" ca="1" si="61"/>
        <v>0</v>
      </c>
      <c r="Z88" s="41">
        <f t="shared" ca="1" si="62"/>
        <v>0</v>
      </c>
      <c r="AA88" s="41">
        <f t="shared" ca="1" si="63"/>
        <v>0</v>
      </c>
      <c r="AB88" s="41">
        <f t="shared" ca="1" si="64"/>
        <v>0</v>
      </c>
      <c r="AC88" s="41">
        <f t="shared" ca="1" si="65"/>
        <v>0.47962499999999997</v>
      </c>
      <c r="AD88" s="41">
        <f t="shared" ca="1" si="66"/>
        <v>8.8879166666666661E-5</v>
      </c>
      <c r="AE88" s="41">
        <f t="shared" ca="1" si="67"/>
        <v>0.47919583333333332</v>
      </c>
      <c r="AF88" s="41">
        <f t="shared" ca="1" si="68"/>
        <v>9.0635000000000002E-5</v>
      </c>
      <c r="AG88" s="41">
        <f t="shared" ca="1" si="69"/>
        <v>0</v>
      </c>
    </row>
    <row r="89" spans="1:33">
      <c r="A89" s="4" t="str">
        <f t="shared" si="73"/>
        <v>SC</v>
      </c>
      <c r="B89" s="4" t="str">
        <f>B88</f>
        <v>DMO</v>
      </c>
      <c r="C89" s="4">
        <f t="shared" si="72"/>
        <v>2</v>
      </c>
      <c r="D89" s="41">
        <f t="shared" ca="1" si="41"/>
        <v>0</v>
      </c>
      <c r="E89" s="41">
        <f t="shared" ca="1" si="42"/>
        <v>0</v>
      </c>
      <c r="F89" s="41">
        <f t="shared" ca="1" si="43"/>
        <v>0</v>
      </c>
      <c r="G89" s="41">
        <f t="shared" ca="1" si="44"/>
        <v>0</v>
      </c>
      <c r="H89" s="41">
        <f t="shared" ca="1" si="45"/>
        <v>0</v>
      </c>
      <c r="I89" s="41">
        <f t="shared" ca="1" si="46"/>
        <v>0</v>
      </c>
      <c r="J89" s="41">
        <f t="shared" ca="1" si="47"/>
        <v>0</v>
      </c>
      <c r="K89" s="41">
        <f t="shared" ca="1" si="48"/>
        <v>0</v>
      </c>
      <c r="L89" s="41">
        <f t="shared" ca="1" si="49"/>
        <v>0</v>
      </c>
      <c r="M89" s="41">
        <f t="shared" ca="1" si="50"/>
        <v>0</v>
      </c>
      <c r="N89" s="41">
        <f t="shared" ca="1" si="51"/>
        <v>0</v>
      </c>
      <c r="O89" s="41">
        <f t="shared" ca="1" si="52"/>
        <v>0</v>
      </c>
      <c r="P89" s="41">
        <f t="shared" ca="1" si="53"/>
        <v>0</v>
      </c>
      <c r="Q89" s="41">
        <f t="shared" ca="1" si="54"/>
        <v>0</v>
      </c>
      <c r="R89" s="41">
        <v>0</v>
      </c>
      <c r="S89" s="41">
        <f t="shared" ca="1" si="55"/>
        <v>0</v>
      </c>
      <c r="T89" s="41">
        <f t="shared" ca="1" si="56"/>
        <v>0</v>
      </c>
      <c r="U89" s="41">
        <f t="shared" ca="1" si="57"/>
        <v>0</v>
      </c>
      <c r="V89" s="41">
        <f t="shared" ca="1" si="58"/>
        <v>0</v>
      </c>
      <c r="W89" s="41">
        <f t="shared" ca="1" si="59"/>
        <v>0</v>
      </c>
      <c r="X89" s="41">
        <f t="shared" ca="1" si="60"/>
        <v>0</v>
      </c>
      <c r="Y89" s="41">
        <f t="shared" ca="1" si="61"/>
        <v>0</v>
      </c>
      <c r="Z89" s="41">
        <f t="shared" ca="1" si="62"/>
        <v>0</v>
      </c>
      <c r="AA89" s="41">
        <f t="shared" ca="1" si="63"/>
        <v>0</v>
      </c>
      <c r="AB89" s="41">
        <f t="shared" ca="1" si="64"/>
        <v>0</v>
      </c>
      <c r="AC89" s="41">
        <f t="shared" ca="1" si="65"/>
        <v>0.57975416666666668</v>
      </c>
      <c r="AD89" s="41">
        <f t="shared" ca="1" si="66"/>
        <v>1.3932166666666667E-4</v>
      </c>
      <c r="AE89" s="41">
        <f t="shared" ca="1" si="67"/>
        <v>0.58038500000000004</v>
      </c>
      <c r="AF89" s="41">
        <f t="shared" ca="1" si="68"/>
        <v>1.40665E-4</v>
      </c>
      <c r="AG89" s="41">
        <f t="shared" ca="1" si="69"/>
        <v>0</v>
      </c>
    </row>
    <row r="90" spans="1:33">
      <c r="A90" s="4" t="str">
        <f t="shared" ref="A90:B103" si="74">A89</f>
        <v>SC</v>
      </c>
      <c r="B90" s="4" t="str">
        <f t="shared" si="74"/>
        <v>DMO</v>
      </c>
      <c r="C90" s="4">
        <f t="shared" si="72"/>
        <v>3</v>
      </c>
      <c r="D90" s="41">
        <f t="shared" ca="1" si="41"/>
        <v>0</v>
      </c>
      <c r="E90" s="41">
        <f t="shared" ca="1" si="42"/>
        <v>0</v>
      </c>
      <c r="F90" s="41">
        <f t="shared" ca="1" si="43"/>
        <v>0</v>
      </c>
      <c r="G90" s="41">
        <f t="shared" ca="1" si="44"/>
        <v>0</v>
      </c>
      <c r="H90" s="41">
        <f t="shared" ca="1" si="45"/>
        <v>0</v>
      </c>
      <c r="I90" s="41">
        <f t="shared" ca="1" si="46"/>
        <v>0</v>
      </c>
      <c r="J90" s="41">
        <f t="shared" ca="1" si="47"/>
        <v>0</v>
      </c>
      <c r="K90" s="41">
        <f t="shared" ca="1" si="48"/>
        <v>0</v>
      </c>
      <c r="L90" s="41">
        <f t="shared" ca="1" si="49"/>
        <v>0</v>
      </c>
      <c r="M90" s="41">
        <f t="shared" ca="1" si="50"/>
        <v>0</v>
      </c>
      <c r="N90" s="41">
        <f t="shared" ca="1" si="51"/>
        <v>0</v>
      </c>
      <c r="O90" s="41">
        <f t="shared" ca="1" si="52"/>
        <v>0</v>
      </c>
      <c r="P90" s="41">
        <f t="shared" ca="1" si="53"/>
        <v>0</v>
      </c>
      <c r="Q90" s="41">
        <f t="shared" ca="1" si="54"/>
        <v>0</v>
      </c>
      <c r="R90" s="41">
        <v>0</v>
      </c>
      <c r="S90" s="41">
        <f t="shared" ca="1" si="55"/>
        <v>0</v>
      </c>
      <c r="T90" s="41">
        <f t="shared" ca="1" si="56"/>
        <v>0</v>
      </c>
      <c r="U90" s="41">
        <f t="shared" ca="1" si="57"/>
        <v>0</v>
      </c>
      <c r="V90" s="41">
        <f t="shared" ca="1" si="58"/>
        <v>0</v>
      </c>
      <c r="W90" s="41">
        <f t="shared" ca="1" si="59"/>
        <v>0</v>
      </c>
      <c r="X90" s="41">
        <f t="shared" ca="1" si="60"/>
        <v>0</v>
      </c>
      <c r="Y90" s="41">
        <f t="shared" ca="1" si="61"/>
        <v>0</v>
      </c>
      <c r="Z90" s="41">
        <f t="shared" ca="1" si="62"/>
        <v>0</v>
      </c>
      <c r="AA90" s="41">
        <f t="shared" ca="1" si="63"/>
        <v>0</v>
      </c>
      <c r="AB90" s="41">
        <f t="shared" ca="1" si="64"/>
        <v>0</v>
      </c>
      <c r="AC90" s="41">
        <f t="shared" ca="1" si="65"/>
        <v>0.56990166666666664</v>
      </c>
      <c r="AD90" s="41">
        <f t="shared" ca="1" si="66"/>
        <v>1.1350499999999999E-4</v>
      </c>
      <c r="AE90" s="41">
        <f t="shared" ca="1" si="67"/>
        <v>0.5682558333333334</v>
      </c>
      <c r="AF90" s="41">
        <f t="shared" ca="1" si="68"/>
        <v>1.1733E-4</v>
      </c>
      <c r="AG90" s="41">
        <f t="shared" ca="1" si="69"/>
        <v>0</v>
      </c>
    </row>
    <row r="91" spans="1:33">
      <c r="A91" s="4" t="str">
        <f t="shared" si="74"/>
        <v>SC</v>
      </c>
      <c r="B91" s="4" t="str">
        <f t="shared" si="74"/>
        <v>DMO</v>
      </c>
      <c r="C91" s="4">
        <f t="shared" si="72"/>
        <v>4</v>
      </c>
      <c r="D91" s="41">
        <f t="shared" ca="1" si="41"/>
        <v>0</v>
      </c>
      <c r="E91" s="41">
        <f t="shared" ca="1" si="42"/>
        <v>0</v>
      </c>
      <c r="F91" s="41">
        <f t="shared" ca="1" si="43"/>
        <v>0</v>
      </c>
      <c r="G91" s="41">
        <f t="shared" ca="1" si="44"/>
        <v>0</v>
      </c>
      <c r="H91" s="41">
        <f t="shared" ca="1" si="45"/>
        <v>0</v>
      </c>
      <c r="I91" s="41">
        <f t="shared" ca="1" si="46"/>
        <v>0</v>
      </c>
      <c r="J91" s="41">
        <f t="shared" ca="1" si="47"/>
        <v>0</v>
      </c>
      <c r="K91" s="41">
        <f t="shared" ca="1" si="48"/>
        <v>0</v>
      </c>
      <c r="L91" s="41">
        <f t="shared" ca="1" si="49"/>
        <v>0</v>
      </c>
      <c r="M91" s="41">
        <f t="shared" ca="1" si="50"/>
        <v>0</v>
      </c>
      <c r="N91" s="41">
        <f t="shared" ca="1" si="51"/>
        <v>0</v>
      </c>
      <c r="O91" s="41">
        <f t="shared" ca="1" si="52"/>
        <v>0</v>
      </c>
      <c r="P91" s="41">
        <f t="shared" ca="1" si="53"/>
        <v>0</v>
      </c>
      <c r="Q91" s="41">
        <f t="shared" ca="1" si="54"/>
        <v>0</v>
      </c>
      <c r="R91" s="41">
        <v>0</v>
      </c>
      <c r="S91" s="41">
        <f t="shared" ca="1" si="55"/>
        <v>0</v>
      </c>
      <c r="T91" s="41">
        <f t="shared" ca="1" si="56"/>
        <v>0</v>
      </c>
      <c r="U91" s="41">
        <f t="shared" ca="1" si="57"/>
        <v>0</v>
      </c>
      <c r="V91" s="41">
        <f t="shared" ca="1" si="58"/>
        <v>0</v>
      </c>
      <c r="W91" s="41">
        <f t="shared" ca="1" si="59"/>
        <v>0</v>
      </c>
      <c r="X91" s="41">
        <f t="shared" ca="1" si="60"/>
        <v>0</v>
      </c>
      <c r="Y91" s="41">
        <f t="shared" ca="1" si="61"/>
        <v>0</v>
      </c>
      <c r="Z91" s="41">
        <f t="shared" ca="1" si="62"/>
        <v>0</v>
      </c>
      <c r="AA91" s="41">
        <f t="shared" ca="1" si="63"/>
        <v>0</v>
      </c>
      <c r="AB91" s="41">
        <f t="shared" ca="1" si="64"/>
        <v>0</v>
      </c>
      <c r="AC91" s="41">
        <f t="shared" ca="1" si="65"/>
        <v>0.60834666666666659</v>
      </c>
      <c r="AD91" s="41">
        <f t="shared" ca="1" si="66"/>
        <v>1.2980333333333335E-4</v>
      </c>
      <c r="AE91" s="41">
        <f t="shared" ca="1" si="67"/>
        <v>0.60788833333333336</v>
      </c>
      <c r="AF91" s="41">
        <f t="shared" ca="1" si="68"/>
        <v>1.3355499999999999E-4</v>
      </c>
      <c r="AG91" s="41">
        <f t="shared" ca="1" si="69"/>
        <v>0</v>
      </c>
    </row>
    <row r="92" spans="1:33">
      <c r="A92" s="4" t="str">
        <f t="shared" si="74"/>
        <v>SC</v>
      </c>
      <c r="B92" s="4" t="str">
        <f t="shared" si="74"/>
        <v>DMO</v>
      </c>
      <c r="C92" s="4">
        <f t="shared" si="72"/>
        <v>5</v>
      </c>
      <c r="D92" s="41">
        <f t="shared" ca="1" si="41"/>
        <v>0</v>
      </c>
      <c r="E92" s="41">
        <f t="shared" ca="1" si="42"/>
        <v>0</v>
      </c>
      <c r="F92" s="41">
        <f t="shared" ca="1" si="43"/>
        <v>0</v>
      </c>
      <c r="G92" s="41">
        <f t="shared" ca="1" si="44"/>
        <v>0</v>
      </c>
      <c r="H92" s="41">
        <f t="shared" ca="1" si="45"/>
        <v>0</v>
      </c>
      <c r="I92" s="41">
        <f t="shared" ca="1" si="46"/>
        <v>0</v>
      </c>
      <c r="J92" s="41">
        <f t="shared" ca="1" si="47"/>
        <v>0</v>
      </c>
      <c r="K92" s="41">
        <f t="shared" ca="1" si="48"/>
        <v>0</v>
      </c>
      <c r="L92" s="41">
        <f t="shared" ca="1" si="49"/>
        <v>0</v>
      </c>
      <c r="M92" s="41">
        <f t="shared" ca="1" si="50"/>
        <v>0</v>
      </c>
      <c r="N92" s="41">
        <f t="shared" ca="1" si="51"/>
        <v>0</v>
      </c>
      <c r="O92" s="41">
        <f t="shared" ca="1" si="52"/>
        <v>0</v>
      </c>
      <c r="P92" s="41">
        <f t="shared" ca="1" si="53"/>
        <v>0</v>
      </c>
      <c r="Q92" s="41">
        <f t="shared" ca="1" si="54"/>
        <v>0</v>
      </c>
      <c r="R92" s="41">
        <v>0</v>
      </c>
      <c r="S92" s="41">
        <f t="shared" ca="1" si="55"/>
        <v>0</v>
      </c>
      <c r="T92" s="41">
        <f t="shared" ca="1" si="56"/>
        <v>0</v>
      </c>
      <c r="U92" s="41">
        <f t="shared" ca="1" si="57"/>
        <v>0</v>
      </c>
      <c r="V92" s="41">
        <f t="shared" ca="1" si="58"/>
        <v>0</v>
      </c>
      <c r="W92" s="41">
        <f t="shared" ca="1" si="59"/>
        <v>0</v>
      </c>
      <c r="X92" s="41">
        <f t="shared" ca="1" si="60"/>
        <v>0</v>
      </c>
      <c r="Y92" s="41">
        <f t="shared" ca="1" si="61"/>
        <v>0</v>
      </c>
      <c r="Z92" s="41">
        <f t="shared" ca="1" si="62"/>
        <v>0</v>
      </c>
      <c r="AA92" s="41">
        <f t="shared" ca="1" si="63"/>
        <v>0</v>
      </c>
      <c r="AB92" s="41">
        <f t="shared" ca="1" si="64"/>
        <v>0</v>
      </c>
      <c r="AC92" s="41">
        <f t="shared" ca="1" si="65"/>
        <v>0.5808658333333333</v>
      </c>
      <c r="AD92" s="41">
        <f t="shared" ca="1" si="66"/>
        <v>1.1881833333333332E-4</v>
      </c>
      <c r="AE92" s="41">
        <f t="shared" ca="1" si="67"/>
        <v>0.57943333333333336</v>
      </c>
      <c r="AF92" s="41">
        <f t="shared" ca="1" si="68"/>
        <v>1.2480916666666666E-4</v>
      </c>
      <c r="AG92" s="41">
        <f t="shared" ca="1" si="69"/>
        <v>0</v>
      </c>
    </row>
    <row r="93" spans="1:33">
      <c r="A93" s="4" t="str">
        <f t="shared" si="74"/>
        <v>SC</v>
      </c>
      <c r="B93" s="4" t="str">
        <f t="shared" si="74"/>
        <v>DMO</v>
      </c>
      <c r="C93" s="4">
        <f t="shared" si="72"/>
        <v>6</v>
      </c>
      <c r="D93" s="41">
        <f t="shared" ca="1" si="41"/>
        <v>0.81793499999999997</v>
      </c>
      <c r="E93" s="41">
        <f t="shared" ca="1" si="42"/>
        <v>1.0235499999999999E-4</v>
      </c>
      <c r="F93" s="41">
        <f t="shared" ca="1" si="43"/>
        <v>1.1104499999999999</v>
      </c>
      <c r="G93" s="41">
        <f t="shared" ca="1" si="44"/>
        <v>1.877525E-4</v>
      </c>
      <c r="H93" s="41">
        <f t="shared" ca="1" si="45"/>
        <v>-2.4125250000000001E-2</v>
      </c>
      <c r="I93" s="41">
        <f t="shared" ca="1" si="46"/>
        <v>0.81810500000000008</v>
      </c>
      <c r="J93" s="41">
        <f t="shared" ca="1" si="47"/>
        <v>1.0282249999999999E-4</v>
      </c>
      <c r="K93" s="41">
        <f t="shared" ca="1" si="48"/>
        <v>0.93825249999999993</v>
      </c>
      <c r="L93" s="41">
        <f t="shared" ca="1" si="49"/>
        <v>2.2588250000000001E-4</v>
      </c>
      <c r="M93" s="41">
        <f t="shared" ca="1" si="50"/>
        <v>0</v>
      </c>
      <c r="N93" s="41">
        <f t="shared" ca="1" si="51"/>
        <v>0.81793499999999997</v>
      </c>
      <c r="O93" s="41">
        <f t="shared" ca="1" si="52"/>
        <v>1.0235499999999999E-4</v>
      </c>
      <c r="P93" s="41">
        <f t="shared" ca="1" si="53"/>
        <v>1.1104499999999999</v>
      </c>
      <c r="Q93" s="41">
        <f t="shared" ca="1" si="54"/>
        <v>1.877525E-4</v>
      </c>
      <c r="R93" s="41">
        <v>0</v>
      </c>
      <c r="S93" s="41">
        <f t="shared" ca="1" si="55"/>
        <v>0.87767499999999998</v>
      </c>
      <c r="T93" s="41">
        <f t="shared" ca="1" si="56"/>
        <v>1.2756249999999999E-4</v>
      </c>
      <c r="U93" s="41">
        <f t="shared" ca="1" si="57"/>
        <v>0.87767499999999998</v>
      </c>
      <c r="V93" s="41">
        <f t="shared" ca="1" si="58"/>
        <v>1.2756249999999999E-4</v>
      </c>
      <c r="W93" s="41">
        <f t="shared" ca="1" si="59"/>
        <v>-2.3386524999999998E-2</v>
      </c>
      <c r="X93" s="41">
        <f t="shared" ca="1" si="60"/>
        <v>0.92544749999999998</v>
      </c>
      <c r="Y93" s="41">
        <f t="shared" ca="1" si="61"/>
        <v>1.426775E-4</v>
      </c>
      <c r="Z93" s="41">
        <f t="shared" ca="1" si="62"/>
        <v>0.70465250000000001</v>
      </c>
      <c r="AA93" s="41">
        <f t="shared" ca="1" si="63"/>
        <v>1.426775E-4</v>
      </c>
      <c r="AB93" s="41">
        <f t="shared" ca="1" si="64"/>
        <v>0</v>
      </c>
      <c r="AC93" s="41">
        <f t="shared" ca="1" si="65"/>
        <v>0.65839166666666671</v>
      </c>
      <c r="AD93" s="41">
        <f t="shared" ca="1" si="66"/>
        <v>1.1321416666666668E-4</v>
      </c>
      <c r="AE93" s="41">
        <f t="shared" ca="1" si="67"/>
        <v>0.66254833333333329</v>
      </c>
      <c r="AF93" s="41">
        <f t="shared" ca="1" si="68"/>
        <v>1.6411833333333334E-4</v>
      </c>
      <c r="AG93" s="41">
        <f t="shared" ca="1" si="69"/>
        <v>0</v>
      </c>
    </row>
    <row r="94" spans="1:33">
      <c r="A94" s="4" t="str">
        <f t="shared" si="74"/>
        <v>SC</v>
      </c>
      <c r="B94" s="4" t="str">
        <f t="shared" si="74"/>
        <v>DMO</v>
      </c>
      <c r="C94" s="4">
        <f t="shared" si="72"/>
        <v>7</v>
      </c>
      <c r="D94" s="41">
        <f t="shared" ca="1" si="41"/>
        <v>0</v>
      </c>
      <c r="E94" s="41">
        <f t="shared" ca="1" si="42"/>
        <v>0</v>
      </c>
      <c r="F94" s="41">
        <f t="shared" ca="1" si="43"/>
        <v>0</v>
      </c>
      <c r="G94" s="41">
        <f t="shared" ca="1" si="44"/>
        <v>0</v>
      </c>
      <c r="H94" s="41">
        <f t="shared" ca="1" si="45"/>
        <v>0</v>
      </c>
      <c r="I94" s="41">
        <f t="shared" ca="1" si="46"/>
        <v>0</v>
      </c>
      <c r="J94" s="41">
        <f t="shared" ca="1" si="47"/>
        <v>0</v>
      </c>
      <c r="K94" s="41">
        <f t="shared" ca="1" si="48"/>
        <v>0</v>
      </c>
      <c r="L94" s="41">
        <f t="shared" ca="1" si="49"/>
        <v>0</v>
      </c>
      <c r="M94" s="41">
        <f t="shared" ca="1" si="50"/>
        <v>0</v>
      </c>
      <c r="N94" s="41">
        <f t="shared" ca="1" si="51"/>
        <v>0</v>
      </c>
      <c r="O94" s="41">
        <f t="shared" ca="1" si="52"/>
        <v>0</v>
      </c>
      <c r="P94" s="41">
        <f t="shared" ca="1" si="53"/>
        <v>0</v>
      </c>
      <c r="Q94" s="41">
        <f t="shared" ca="1" si="54"/>
        <v>0</v>
      </c>
      <c r="R94" s="41">
        <v>0</v>
      </c>
      <c r="S94" s="41">
        <f t="shared" ca="1" si="55"/>
        <v>0</v>
      </c>
      <c r="T94" s="41">
        <f t="shared" ca="1" si="56"/>
        <v>0</v>
      </c>
      <c r="U94" s="41">
        <f t="shared" ca="1" si="57"/>
        <v>0</v>
      </c>
      <c r="V94" s="41">
        <f t="shared" ca="1" si="58"/>
        <v>0</v>
      </c>
      <c r="W94" s="41">
        <f t="shared" ca="1" si="59"/>
        <v>0</v>
      </c>
      <c r="X94" s="41">
        <f t="shared" ca="1" si="60"/>
        <v>0</v>
      </c>
      <c r="Y94" s="41">
        <f t="shared" ca="1" si="61"/>
        <v>0</v>
      </c>
      <c r="Z94" s="41">
        <f t="shared" ca="1" si="62"/>
        <v>0</v>
      </c>
      <c r="AA94" s="41">
        <f t="shared" ca="1" si="63"/>
        <v>0</v>
      </c>
      <c r="AB94" s="41">
        <f t="shared" ca="1" si="64"/>
        <v>0</v>
      </c>
      <c r="AC94" s="41">
        <f t="shared" ca="1" si="65"/>
        <v>0.68213000000000001</v>
      </c>
      <c r="AD94" s="41">
        <f t="shared" ca="1" si="66"/>
        <v>1.1950916666666667E-4</v>
      </c>
      <c r="AE94" s="41">
        <f t="shared" ca="1" si="67"/>
        <v>0.69078000000000006</v>
      </c>
      <c r="AF94" s="41">
        <f t="shared" ca="1" si="68"/>
        <v>1.0228333333333333E-4</v>
      </c>
      <c r="AG94" s="41">
        <f t="shared" ca="1" si="69"/>
        <v>0</v>
      </c>
    </row>
    <row r="95" spans="1:33">
      <c r="A95" s="4" t="str">
        <f t="shared" si="74"/>
        <v>SC</v>
      </c>
      <c r="B95" s="4" t="str">
        <f t="shared" si="74"/>
        <v>DMO</v>
      </c>
      <c r="C95" s="4">
        <f t="shared" si="72"/>
        <v>8</v>
      </c>
      <c r="D95" s="41">
        <f t="shared" ca="1" si="41"/>
        <v>0.83442250000000007</v>
      </c>
      <c r="E95" s="41">
        <f t="shared" ca="1" si="42"/>
        <v>1.07145E-4</v>
      </c>
      <c r="F95" s="41">
        <f t="shared" ca="1" si="43"/>
        <v>1.131915</v>
      </c>
      <c r="G95" s="41">
        <f t="shared" ca="1" si="44"/>
        <v>1.9024999999999999E-4</v>
      </c>
      <c r="H95" s="41">
        <f t="shared" ca="1" si="45"/>
        <v>-2.2089375000000001E-2</v>
      </c>
      <c r="I95" s="41">
        <f t="shared" ca="1" si="46"/>
        <v>0.83484999999999998</v>
      </c>
      <c r="J95" s="41">
        <f t="shared" ca="1" si="47"/>
        <v>1.075475E-4</v>
      </c>
      <c r="K95" s="41">
        <f t="shared" ca="1" si="48"/>
        <v>0.98715000000000008</v>
      </c>
      <c r="L95" s="41">
        <f t="shared" ca="1" si="49"/>
        <v>2.473625E-4</v>
      </c>
      <c r="M95" s="41">
        <f t="shared" ca="1" si="50"/>
        <v>0</v>
      </c>
      <c r="N95" s="41">
        <f t="shared" ca="1" si="51"/>
        <v>0.83442250000000007</v>
      </c>
      <c r="O95" s="41">
        <f t="shared" ca="1" si="52"/>
        <v>1.07145E-4</v>
      </c>
      <c r="P95" s="41">
        <f t="shared" ca="1" si="53"/>
        <v>1.131915</v>
      </c>
      <c r="Q95" s="41">
        <f t="shared" ca="1" si="54"/>
        <v>1.9024999999999999E-4</v>
      </c>
      <c r="R95" s="41">
        <v>0</v>
      </c>
      <c r="S95" s="41">
        <f t="shared" ca="1" si="55"/>
        <v>0.91769250000000002</v>
      </c>
      <c r="T95" s="41">
        <f t="shared" ca="1" si="56"/>
        <v>1.6144E-4</v>
      </c>
      <c r="U95" s="41">
        <f t="shared" ca="1" si="57"/>
        <v>0.91769250000000002</v>
      </c>
      <c r="V95" s="41">
        <f t="shared" ca="1" si="58"/>
        <v>1.6144E-4</v>
      </c>
      <c r="W95" s="41">
        <f t="shared" ca="1" si="59"/>
        <v>-2.3458325000000002E-2</v>
      </c>
      <c r="X95" s="41">
        <f t="shared" ca="1" si="60"/>
        <v>0.97578999999999994</v>
      </c>
      <c r="Y95" s="41">
        <f t="shared" ca="1" si="61"/>
        <v>1.7395E-4</v>
      </c>
      <c r="Z95" s="41">
        <f t="shared" ca="1" si="62"/>
        <v>0.77380499999999997</v>
      </c>
      <c r="AA95" s="41">
        <f t="shared" ca="1" si="63"/>
        <v>1.7395250000000001E-4</v>
      </c>
      <c r="AB95" s="41">
        <f t="shared" ca="1" si="64"/>
        <v>0</v>
      </c>
      <c r="AC95" s="41">
        <f t="shared" ca="1" si="65"/>
        <v>0.69885416666666667</v>
      </c>
      <c r="AD95" s="41">
        <f t="shared" ca="1" si="66"/>
        <v>1.4401833333333334E-4</v>
      </c>
      <c r="AE95" s="41">
        <f t="shared" ca="1" si="67"/>
        <v>0.70207166666666665</v>
      </c>
      <c r="AF95" s="41">
        <f t="shared" ca="1" si="68"/>
        <v>1.4679E-4</v>
      </c>
      <c r="AG95" s="41">
        <f t="shared" ca="1" si="69"/>
        <v>0</v>
      </c>
    </row>
    <row r="96" spans="1:33">
      <c r="A96" s="4" t="str">
        <f t="shared" si="74"/>
        <v>SC</v>
      </c>
      <c r="B96" s="4" t="str">
        <f t="shared" si="74"/>
        <v>DMO</v>
      </c>
      <c r="C96" s="4">
        <f t="shared" si="72"/>
        <v>9</v>
      </c>
      <c r="D96" s="41">
        <f t="shared" ca="1" si="41"/>
        <v>0.85888750000000003</v>
      </c>
      <c r="E96" s="41">
        <f t="shared" ca="1" si="42"/>
        <v>1.138225E-4</v>
      </c>
      <c r="F96" s="41">
        <f t="shared" ca="1" si="43"/>
        <v>1.1319224999999999</v>
      </c>
      <c r="G96" s="41">
        <f t="shared" ca="1" si="44"/>
        <v>2.1944249999999998E-4</v>
      </c>
      <c r="H96" s="41">
        <f t="shared" ca="1" si="45"/>
        <v>-2.4473824999999998E-2</v>
      </c>
      <c r="I96" s="41">
        <f t="shared" ca="1" si="46"/>
        <v>0.85881249999999998</v>
      </c>
      <c r="J96" s="41">
        <f t="shared" ca="1" si="47"/>
        <v>1.1407749999999999E-4</v>
      </c>
      <c r="K96" s="41">
        <f t="shared" ca="1" si="48"/>
        <v>0.82300499999999999</v>
      </c>
      <c r="L96" s="41">
        <f t="shared" ca="1" si="49"/>
        <v>2.1875749999999999E-4</v>
      </c>
      <c r="M96" s="41">
        <f t="shared" ca="1" si="50"/>
        <v>0</v>
      </c>
      <c r="N96" s="41">
        <f t="shared" ca="1" si="51"/>
        <v>0.85888750000000003</v>
      </c>
      <c r="O96" s="41">
        <f t="shared" ca="1" si="52"/>
        <v>1.138225E-4</v>
      </c>
      <c r="P96" s="41">
        <f t="shared" ca="1" si="53"/>
        <v>1.1319224999999999</v>
      </c>
      <c r="Q96" s="41">
        <f t="shared" ca="1" si="54"/>
        <v>2.1944249999999998E-4</v>
      </c>
      <c r="R96" s="41">
        <v>0</v>
      </c>
      <c r="S96" s="41">
        <f t="shared" ca="1" si="55"/>
        <v>0.93384749999999994</v>
      </c>
      <c r="T96" s="41">
        <f t="shared" ca="1" si="56"/>
        <v>1.5574499999999999E-4</v>
      </c>
      <c r="U96" s="41">
        <f t="shared" ca="1" si="57"/>
        <v>0.93384749999999994</v>
      </c>
      <c r="V96" s="41">
        <f t="shared" ca="1" si="58"/>
        <v>1.5574499999999999E-4</v>
      </c>
      <c r="W96" s="41">
        <f t="shared" ca="1" si="59"/>
        <v>-2.7910249999999998E-2</v>
      </c>
      <c r="X96" s="41">
        <f t="shared" ca="1" si="60"/>
        <v>0.9913249999999999</v>
      </c>
      <c r="Y96" s="41">
        <f t="shared" ca="1" si="61"/>
        <v>1.6809250000000001E-4</v>
      </c>
      <c r="Z96" s="41">
        <f t="shared" ca="1" si="62"/>
        <v>0.76687499999999997</v>
      </c>
      <c r="AA96" s="41">
        <f t="shared" ca="1" si="63"/>
        <v>1.6809250000000001E-4</v>
      </c>
      <c r="AB96" s="41">
        <f t="shared" ca="1" si="64"/>
        <v>0</v>
      </c>
      <c r="AC96" s="41">
        <f t="shared" ca="1" si="65"/>
        <v>0.71474916666666666</v>
      </c>
      <c r="AD96" s="41">
        <f t="shared" ca="1" si="66"/>
        <v>1.4287499999999999E-4</v>
      </c>
      <c r="AE96" s="41">
        <f t="shared" ca="1" si="67"/>
        <v>0.71980916666666661</v>
      </c>
      <c r="AF96" s="41">
        <f t="shared" ca="1" si="68"/>
        <v>1.414725E-4</v>
      </c>
      <c r="AG96" s="41">
        <f t="shared" ca="1" si="69"/>
        <v>0</v>
      </c>
    </row>
    <row r="97" spans="1:33">
      <c r="A97" s="4" t="str">
        <f t="shared" si="74"/>
        <v>SC</v>
      </c>
      <c r="B97" s="4" t="str">
        <f t="shared" si="74"/>
        <v>DMO</v>
      </c>
      <c r="C97" s="4">
        <f t="shared" si="72"/>
        <v>10</v>
      </c>
      <c r="D97" s="41">
        <f t="shared" ca="1" si="41"/>
        <v>0.85900750000000003</v>
      </c>
      <c r="E97" s="41">
        <f t="shared" ca="1" si="42"/>
        <v>1.160275E-4</v>
      </c>
      <c r="F97" s="41">
        <f t="shared" ca="1" si="43"/>
        <v>1.1721949999999999</v>
      </c>
      <c r="G97" s="41">
        <f t="shared" ca="1" si="44"/>
        <v>2.2518249999999999E-4</v>
      </c>
      <c r="H97" s="41">
        <f t="shared" ca="1" si="45"/>
        <v>-2.1859424999999998E-2</v>
      </c>
      <c r="I97" s="41">
        <f t="shared" ca="1" si="46"/>
        <v>0.85899749999999997</v>
      </c>
      <c r="J97" s="41">
        <f t="shared" ca="1" si="47"/>
        <v>1.16295E-4</v>
      </c>
      <c r="K97" s="41">
        <f t="shared" ca="1" si="48"/>
        <v>0.98794499999999996</v>
      </c>
      <c r="L97" s="41">
        <f t="shared" ca="1" si="49"/>
        <v>2.8142E-4</v>
      </c>
      <c r="M97" s="41">
        <f t="shared" ca="1" si="50"/>
        <v>0</v>
      </c>
      <c r="N97" s="41">
        <f t="shared" ca="1" si="51"/>
        <v>0.85900750000000003</v>
      </c>
      <c r="O97" s="41">
        <f t="shared" ca="1" si="52"/>
        <v>1.160275E-4</v>
      </c>
      <c r="P97" s="41">
        <f t="shared" ca="1" si="53"/>
        <v>1.1721949999999999</v>
      </c>
      <c r="Q97" s="41">
        <f t="shared" ca="1" si="54"/>
        <v>2.2518249999999999E-4</v>
      </c>
      <c r="R97" s="41">
        <v>0</v>
      </c>
      <c r="S97" s="41">
        <f t="shared" ca="1" si="55"/>
        <v>0.9457025</v>
      </c>
      <c r="T97" s="41">
        <f t="shared" ca="1" si="56"/>
        <v>1.7367000000000001E-4</v>
      </c>
      <c r="U97" s="41">
        <f t="shared" ca="1" si="57"/>
        <v>0.9457025</v>
      </c>
      <c r="V97" s="41">
        <f t="shared" ca="1" si="58"/>
        <v>1.7367000000000001E-4</v>
      </c>
      <c r="W97" s="41">
        <f t="shared" ca="1" si="59"/>
        <v>-2.27551E-2</v>
      </c>
      <c r="X97" s="41">
        <f t="shared" ca="1" si="60"/>
        <v>1.0041575</v>
      </c>
      <c r="Y97" s="41">
        <f t="shared" ca="1" si="61"/>
        <v>1.851175E-4</v>
      </c>
      <c r="Z97" s="41">
        <f t="shared" ca="1" si="62"/>
        <v>0.80159499999999995</v>
      </c>
      <c r="AA97" s="41">
        <f t="shared" ca="1" si="63"/>
        <v>1.851175E-4</v>
      </c>
      <c r="AB97" s="41">
        <f t="shared" ca="1" si="64"/>
        <v>0</v>
      </c>
      <c r="AC97" s="41">
        <f t="shared" ca="1" si="65"/>
        <v>0.71883833333333336</v>
      </c>
      <c r="AD97" s="41">
        <f t="shared" ca="1" si="66"/>
        <v>1.5311250000000002E-4</v>
      </c>
      <c r="AE97" s="41">
        <f t="shared" ca="1" si="67"/>
        <v>0.72522166666666665</v>
      </c>
      <c r="AF97" s="41">
        <f t="shared" ca="1" si="68"/>
        <v>1.5502333333333333E-4</v>
      </c>
      <c r="AG97" s="41">
        <f t="shared" ca="1" si="69"/>
        <v>0</v>
      </c>
    </row>
    <row r="98" spans="1:33">
      <c r="A98" s="4" t="str">
        <f t="shared" si="74"/>
        <v>SC</v>
      </c>
      <c r="B98" s="4" t="str">
        <f t="shared" si="74"/>
        <v>DMO</v>
      </c>
      <c r="C98" s="4">
        <f t="shared" si="72"/>
        <v>11</v>
      </c>
      <c r="D98" s="41">
        <f t="shared" ca="1" si="41"/>
        <v>0</v>
      </c>
      <c r="E98" s="41">
        <f t="shared" ca="1" si="42"/>
        <v>0</v>
      </c>
      <c r="F98" s="41">
        <f t="shared" ca="1" si="43"/>
        <v>0</v>
      </c>
      <c r="G98" s="41">
        <f t="shared" ca="1" si="44"/>
        <v>0</v>
      </c>
      <c r="H98" s="41">
        <f t="shared" ca="1" si="45"/>
        <v>0</v>
      </c>
      <c r="I98" s="41">
        <f t="shared" ca="1" si="46"/>
        <v>0</v>
      </c>
      <c r="J98" s="41">
        <f t="shared" ca="1" si="47"/>
        <v>0</v>
      </c>
      <c r="K98" s="41">
        <f t="shared" ca="1" si="48"/>
        <v>0</v>
      </c>
      <c r="L98" s="41">
        <f t="shared" ca="1" si="49"/>
        <v>0</v>
      </c>
      <c r="M98" s="41">
        <f t="shared" ca="1" si="50"/>
        <v>0</v>
      </c>
      <c r="N98" s="41">
        <f t="shared" ca="1" si="51"/>
        <v>0</v>
      </c>
      <c r="O98" s="41">
        <f t="shared" ca="1" si="52"/>
        <v>0</v>
      </c>
      <c r="P98" s="41">
        <f t="shared" ca="1" si="53"/>
        <v>0</v>
      </c>
      <c r="Q98" s="41">
        <f t="shared" ca="1" si="54"/>
        <v>0</v>
      </c>
      <c r="R98" s="41">
        <v>0</v>
      </c>
      <c r="S98" s="41">
        <f t="shared" ca="1" si="55"/>
        <v>0</v>
      </c>
      <c r="T98" s="41">
        <f t="shared" ca="1" si="56"/>
        <v>0</v>
      </c>
      <c r="U98" s="41">
        <f t="shared" ca="1" si="57"/>
        <v>0</v>
      </c>
      <c r="V98" s="41">
        <f t="shared" ca="1" si="58"/>
        <v>0</v>
      </c>
      <c r="W98" s="41">
        <f t="shared" ca="1" si="59"/>
        <v>0</v>
      </c>
      <c r="X98" s="41">
        <f t="shared" ca="1" si="60"/>
        <v>0</v>
      </c>
      <c r="Y98" s="41">
        <f t="shared" ca="1" si="61"/>
        <v>0</v>
      </c>
      <c r="Z98" s="41">
        <f t="shared" ca="1" si="62"/>
        <v>0</v>
      </c>
      <c r="AA98" s="41">
        <f t="shared" ca="1" si="63"/>
        <v>0</v>
      </c>
      <c r="AB98" s="41">
        <f t="shared" ca="1" si="64"/>
        <v>0</v>
      </c>
      <c r="AC98" s="41">
        <f t="shared" ca="1" si="65"/>
        <v>0.64151166666666659</v>
      </c>
      <c r="AD98" s="41">
        <f t="shared" ca="1" si="66"/>
        <v>1.4771916666666667E-4</v>
      </c>
      <c r="AE98" s="41">
        <f t="shared" ca="1" si="67"/>
        <v>0.64453916666666666</v>
      </c>
      <c r="AF98" s="41">
        <f t="shared" ca="1" si="68"/>
        <v>1.4970333333333332E-4</v>
      </c>
      <c r="AG98" s="41">
        <f t="shared" ca="1" si="69"/>
        <v>0</v>
      </c>
    </row>
    <row r="99" spans="1:33">
      <c r="A99" s="4" t="str">
        <f t="shared" si="74"/>
        <v>SC</v>
      </c>
      <c r="B99" s="4" t="str">
        <f t="shared" si="74"/>
        <v>DMO</v>
      </c>
      <c r="C99" s="4">
        <f t="shared" si="72"/>
        <v>12</v>
      </c>
      <c r="D99" s="41">
        <f t="shared" ca="1" si="41"/>
        <v>0</v>
      </c>
      <c r="E99" s="41">
        <f t="shared" ca="1" si="42"/>
        <v>0</v>
      </c>
      <c r="F99" s="41">
        <f t="shared" ca="1" si="43"/>
        <v>0</v>
      </c>
      <c r="G99" s="41">
        <f t="shared" ca="1" si="44"/>
        <v>0</v>
      </c>
      <c r="H99" s="41">
        <f t="shared" ca="1" si="45"/>
        <v>0</v>
      </c>
      <c r="I99" s="41">
        <f t="shared" ca="1" si="46"/>
        <v>0</v>
      </c>
      <c r="J99" s="41">
        <f t="shared" ca="1" si="47"/>
        <v>0</v>
      </c>
      <c r="K99" s="41">
        <f t="shared" ca="1" si="48"/>
        <v>0</v>
      </c>
      <c r="L99" s="41">
        <f t="shared" ca="1" si="49"/>
        <v>0</v>
      </c>
      <c r="M99" s="41">
        <f t="shared" ca="1" si="50"/>
        <v>0</v>
      </c>
      <c r="N99" s="41">
        <f t="shared" ca="1" si="51"/>
        <v>0</v>
      </c>
      <c r="O99" s="41">
        <f t="shared" ca="1" si="52"/>
        <v>0</v>
      </c>
      <c r="P99" s="41">
        <f t="shared" ca="1" si="53"/>
        <v>0</v>
      </c>
      <c r="Q99" s="41">
        <f t="shared" ca="1" si="54"/>
        <v>0</v>
      </c>
      <c r="R99" s="41">
        <v>0</v>
      </c>
      <c r="S99" s="41">
        <f t="shared" ca="1" si="55"/>
        <v>0</v>
      </c>
      <c r="T99" s="41">
        <f t="shared" ca="1" si="56"/>
        <v>0</v>
      </c>
      <c r="U99" s="41">
        <f t="shared" ca="1" si="57"/>
        <v>0</v>
      </c>
      <c r="V99" s="41">
        <f t="shared" ca="1" si="58"/>
        <v>0</v>
      </c>
      <c r="W99" s="41">
        <f t="shared" ca="1" si="59"/>
        <v>0</v>
      </c>
      <c r="X99" s="41">
        <f t="shared" ca="1" si="60"/>
        <v>0</v>
      </c>
      <c r="Y99" s="41">
        <f t="shared" ca="1" si="61"/>
        <v>0</v>
      </c>
      <c r="Z99" s="41">
        <f t="shared" ca="1" si="62"/>
        <v>0</v>
      </c>
      <c r="AA99" s="41">
        <f t="shared" ca="1" si="63"/>
        <v>0</v>
      </c>
      <c r="AB99" s="41">
        <f t="shared" ca="1" si="64"/>
        <v>0</v>
      </c>
      <c r="AC99" s="41">
        <f t="shared" ca="1" si="65"/>
        <v>0.61371249999999999</v>
      </c>
      <c r="AD99" s="41">
        <f t="shared" ca="1" si="66"/>
        <v>1.4890083333333334E-4</v>
      </c>
      <c r="AE99" s="41">
        <f t="shared" ca="1" si="67"/>
        <v>0.61612916666666673</v>
      </c>
      <c r="AF99" s="41">
        <f t="shared" ca="1" si="68"/>
        <v>1.5122833333333334E-4</v>
      </c>
      <c r="AG99" s="41">
        <f t="shared" ca="1" si="69"/>
        <v>0</v>
      </c>
    </row>
    <row r="100" spans="1:33">
      <c r="A100" s="4" t="str">
        <f t="shared" si="74"/>
        <v>SC</v>
      </c>
      <c r="B100" s="4" t="str">
        <f t="shared" si="74"/>
        <v>DMO</v>
      </c>
      <c r="C100" s="4">
        <f t="shared" si="72"/>
        <v>13</v>
      </c>
      <c r="D100" s="41">
        <f t="shared" ca="1" si="41"/>
        <v>0.87958999999999998</v>
      </c>
      <c r="E100" s="41">
        <f t="shared" ca="1" si="42"/>
        <v>1.2415749999999999E-4</v>
      </c>
      <c r="F100" s="41">
        <f t="shared" ca="1" si="43"/>
        <v>1.163435</v>
      </c>
      <c r="G100" s="41">
        <f t="shared" ca="1" si="44"/>
        <v>2.422425E-4</v>
      </c>
      <c r="H100" s="41">
        <f t="shared" ca="1" si="45"/>
        <v>-2.4299100000000001E-2</v>
      </c>
      <c r="I100" s="41">
        <f t="shared" ca="1" si="46"/>
        <v>0.87941249999999993</v>
      </c>
      <c r="J100" s="41">
        <f t="shared" ca="1" si="47"/>
        <v>1.2442E-4</v>
      </c>
      <c r="K100" s="41">
        <f t="shared" ca="1" si="48"/>
        <v>0.8825075</v>
      </c>
      <c r="L100" s="41">
        <f t="shared" ca="1" si="49"/>
        <v>2.7831000000000004E-4</v>
      </c>
      <c r="M100" s="41">
        <f t="shared" ca="1" si="50"/>
        <v>0</v>
      </c>
      <c r="N100" s="41">
        <f t="shared" ca="1" si="51"/>
        <v>0.87958999999999998</v>
      </c>
      <c r="O100" s="41">
        <f t="shared" ca="1" si="52"/>
        <v>1.2415749999999999E-4</v>
      </c>
      <c r="P100" s="41">
        <f t="shared" ca="1" si="53"/>
        <v>1.163435</v>
      </c>
      <c r="Q100" s="41">
        <f t="shared" ca="1" si="54"/>
        <v>2.422425E-4</v>
      </c>
      <c r="R100" s="41">
        <v>0</v>
      </c>
      <c r="S100" s="41">
        <f t="shared" ca="1" si="55"/>
        <v>0</v>
      </c>
      <c r="T100" s="41">
        <f t="shared" ca="1" si="56"/>
        <v>0</v>
      </c>
      <c r="U100" s="41">
        <f t="shared" ca="1" si="57"/>
        <v>0</v>
      </c>
      <c r="V100" s="41">
        <f t="shared" ca="1" si="58"/>
        <v>0</v>
      </c>
      <c r="W100" s="41">
        <f t="shared" ca="1" si="59"/>
        <v>0</v>
      </c>
      <c r="X100" s="41">
        <f t="shared" ca="1" si="60"/>
        <v>1.0229125000000001</v>
      </c>
      <c r="Y100" s="41">
        <f t="shared" ca="1" si="61"/>
        <v>1.9084750000000002E-4</v>
      </c>
      <c r="Z100" s="41">
        <f t="shared" ca="1" si="62"/>
        <v>0.79478250000000006</v>
      </c>
      <c r="AA100" s="41">
        <f t="shared" ca="1" si="63"/>
        <v>1.9084750000000002E-4</v>
      </c>
      <c r="AB100" s="41">
        <f t="shared" ca="1" si="64"/>
        <v>0</v>
      </c>
      <c r="AC100" s="41">
        <f t="shared" ca="1" si="65"/>
        <v>0.71214250000000001</v>
      </c>
      <c r="AD100" s="41">
        <f t="shared" ca="1" si="66"/>
        <v>1.5925416666666666E-4</v>
      </c>
      <c r="AE100" s="41">
        <f t="shared" ca="1" si="67"/>
        <v>0.7156325</v>
      </c>
      <c r="AF100" s="41">
        <f t="shared" ca="1" si="68"/>
        <v>1.6139916666666666E-4</v>
      </c>
      <c r="AG100" s="41">
        <f t="shared" ca="1" si="69"/>
        <v>0</v>
      </c>
    </row>
    <row r="101" spans="1:33">
      <c r="A101" s="4" t="str">
        <f t="shared" si="74"/>
        <v>SC</v>
      </c>
      <c r="B101" s="4" t="str">
        <f t="shared" si="74"/>
        <v>DMO</v>
      </c>
      <c r="C101" s="4">
        <f t="shared" si="72"/>
        <v>14</v>
      </c>
      <c r="D101" s="41">
        <f t="shared" ca="1" si="41"/>
        <v>0.81793249999999995</v>
      </c>
      <c r="E101" s="41">
        <f t="shared" ca="1" si="42"/>
        <v>1.109675E-4</v>
      </c>
      <c r="F101" s="41">
        <f t="shared" ca="1" si="43"/>
        <v>1.1166275000000001</v>
      </c>
      <c r="G101" s="41">
        <f t="shared" ca="1" si="44"/>
        <v>1.8842749999999997E-4</v>
      </c>
      <c r="H101" s="41">
        <f t="shared" ca="1" si="45"/>
        <v>-2.2187600000000002E-2</v>
      </c>
      <c r="I101" s="41">
        <f t="shared" ca="1" si="46"/>
        <v>0.81849249999999996</v>
      </c>
      <c r="J101" s="41">
        <f t="shared" ca="1" si="47"/>
        <v>1.1182750000000001E-4</v>
      </c>
      <c r="K101" s="41">
        <f t="shared" ca="1" si="48"/>
        <v>0.90964250000000002</v>
      </c>
      <c r="L101" s="41">
        <f t="shared" ca="1" si="49"/>
        <v>2.0650749999999999E-4</v>
      </c>
      <c r="M101" s="41">
        <f t="shared" ca="1" si="50"/>
        <v>0</v>
      </c>
      <c r="N101" s="41">
        <f t="shared" ca="1" si="51"/>
        <v>0.81793249999999995</v>
      </c>
      <c r="O101" s="41">
        <f t="shared" ca="1" si="52"/>
        <v>1.109675E-4</v>
      </c>
      <c r="P101" s="41">
        <f t="shared" ca="1" si="53"/>
        <v>1.1166275000000001</v>
      </c>
      <c r="Q101" s="41">
        <f t="shared" ca="1" si="54"/>
        <v>1.8842749999999997E-4</v>
      </c>
      <c r="R101" s="41">
        <v>0</v>
      </c>
      <c r="S101" s="41">
        <f t="shared" ca="1" si="55"/>
        <v>0.92381749999999996</v>
      </c>
      <c r="T101" s="41">
        <f t="shared" ca="1" si="56"/>
        <v>1.7939250000000001E-4</v>
      </c>
      <c r="U101" s="41">
        <f t="shared" ca="1" si="57"/>
        <v>0.92381749999999996</v>
      </c>
      <c r="V101" s="41">
        <f t="shared" ca="1" si="58"/>
        <v>1.7939250000000001E-4</v>
      </c>
      <c r="W101" s="41">
        <f t="shared" ca="1" si="59"/>
        <v>-2.3548625E-2</v>
      </c>
      <c r="X101" s="41">
        <f t="shared" ca="1" si="60"/>
        <v>0.98906749999999999</v>
      </c>
      <c r="Y101" s="41">
        <f t="shared" ca="1" si="61"/>
        <v>1.937625E-4</v>
      </c>
      <c r="Z101" s="41">
        <f t="shared" ca="1" si="62"/>
        <v>0.77484500000000001</v>
      </c>
      <c r="AA101" s="41">
        <f t="shared" ca="1" si="63"/>
        <v>1.937625E-4</v>
      </c>
      <c r="AB101" s="41">
        <f t="shared" ca="1" si="64"/>
        <v>0</v>
      </c>
      <c r="AC101" s="41">
        <f t="shared" ca="1" si="65"/>
        <v>0.66622333333333328</v>
      </c>
      <c r="AD101" s="41">
        <f t="shared" ca="1" si="66"/>
        <v>1.5743500000000001E-4</v>
      </c>
      <c r="AE101" s="41">
        <f t="shared" ca="1" si="67"/>
        <v>0.67109916666666658</v>
      </c>
      <c r="AF101" s="41">
        <f t="shared" ca="1" si="68"/>
        <v>1.5939666666666666E-4</v>
      </c>
      <c r="AG101" s="41">
        <f t="shared" ca="1" si="69"/>
        <v>0</v>
      </c>
    </row>
    <row r="102" spans="1:33">
      <c r="A102" s="4" t="str">
        <f t="shared" si="74"/>
        <v>SC</v>
      </c>
      <c r="B102" s="4" t="str">
        <f t="shared" si="74"/>
        <v>DMO</v>
      </c>
      <c r="C102" s="4">
        <f t="shared" si="72"/>
        <v>15</v>
      </c>
      <c r="D102" s="41">
        <f t="shared" ca="1" si="41"/>
        <v>0.95946500000000001</v>
      </c>
      <c r="E102" s="41">
        <f t="shared" ca="1" si="42"/>
        <v>1.2337249999999999E-4</v>
      </c>
      <c r="F102" s="41">
        <f t="shared" ca="1" si="43"/>
        <v>1.4183975000000002</v>
      </c>
      <c r="G102" s="41">
        <f t="shared" ca="1" si="44"/>
        <v>2.1988500000000001E-4</v>
      </c>
      <c r="H102" s="41">
        <f t="shared" ca="1" si="45"/>
        <v>-1.6947874999999998E-2</v>
      </c>
      <c r="I102" s="41">
        <f t="shared" ca="1" si="46"/>
        <v>0.95950749999999996</v>
      </c>
      <c r="J102" s="41">
        <f t="shared" ca="1" si="47"/>
        <v>1.2352500000000001E-4</v>
      </c>
      <c r="K102" s="41">
        <f t="shared" ca="1" si="48"/>
        <v>1.21496</v>
      </c>
      <c r="L102" s="41">
        <f t="shared" ca="1" si="49"/>
        <v>2.1938E-4</v>
      </c>
      <c r="M102" s="41">
        <f t="shared" ca="1" si="50"/>
        <v>0</v>
      </c>
      <c r="N102" s="41">
        <f t="shared" ca="1" si="51"/>
        <v>0.95946500000000001</v>
      </c>
      <c r="O102" s="41">
        <f t="shared" ca="1" si="52"/>
        <v>1.2337249999999999E-4</v>
      </c>
      <c r="P102" s="41">
        <f t="shared" ca="1" si="53"/>
        <v>1.4183975000000002</v>
      </c>
      <c r="Q102" s="41">
        <f t="shared" ca="1" si="54"/>
        <v>2.1988500000000001E-4</v>
      </c>
      <c r="R102" s="41">
        <v>0</v>
      </c>
      <c r="S102" s="41">
        <f t="shared" ca="1" si="55"/>
        <v>0</v>
      </c>
      <c r="T102" s="41">
        <f t="shared" ca="1" si="56"/>
        <v>0</v>
      </c>
      <c r="U102" s="41">
        <f t="shared" ca="1" si="57"/>
        <v>0</v>
      </c>
      <c r="V102" s="41">
        <f t="shared" ca="1" si="58"/>
        <v>0</v>
      </c>
      <c r="W102" s="41">
        <f t="shared" ca="1" si="59"/>
        <v>0</v>
      </c>
      <c r="X102" s="41">
        <f t="shared" ca="1" si="60"/>
        <v>1.1937850000000001</v>
      </c>
      <c r="Y102" s="41">
        <f t="shared" ca="1" si="61"/>
        <v>2.0468750000000001E-4</v>
      </c>
      <c r="Z102" s="41">
        <f t="shared" ca="1" si="62"/>
        <v>1.030195</v>
      </c>
      <c r="AA102" s="41">
        <f t="shared" ca="1" si="63"/>
        <v>2.0468750000000001E-4</v>
      </c>
      <c r="AB102" s="41">
        <f t="shared" ca="1" si="64"/>
        <v>0</v>
      </c>
      <c r="AC102" s="41">
        <f t="shared" ca="1" si="65"/>
        <v>0.91107499999999997</v>
      </c>
      <c r="AD102" s="41">
        <f t="shared" ca="1" si="66"/>
        <v>1.7274416666666667E-4</v>
      </c>
      <c r="AE102" s="41">
        <f t="shared" ca="1" si="67"/>
        <v>0.91853333333333331</v>
      </c>
      <c r="AF102" s="41">
        <f t="shared" ca="1" si="68"/>
        <v>1.7534499999999998E-4</v>
      </c>
      <c r="AG102" s="41">
        <f t="shared" ca="1" si="69"/>
        <v>0</v>
      </c>
    </row>
    <row r="103" spans="1:33">
      <c r="A103" s="4" t="str">
        <f t="shared" si="74"/>
        <v>SC</v>
      </c>
      <c r="B103" s="4" t="str">
        <f t="shared" si="74"/>
        <v>DMO</v>
      </c>
      <c r="C103" s="4">
        <f t="shared" si="72"/>
        <v>16</v>
      </c>
      <c r="D103" s="41">
        <f t="shared" ca="1" si="41"/>
        <v>0.72058000000000011</v>
      </c>
      <c r="E103" s="41">
        <f t="shared" ca="1" si="42"/>
        <v>1.0645999999999999E-4</v>
      </c>
      <c r="F103" s="41">
        <f t="shared" ca="1" si="43"/>
        <v>0.85648250000000004</v>
      </c>
      <c r="G103" s="41">
        <f t="shared" ca="1" si="44"/>
        <v>1.999325E-4</v>
      </c>
      <c r="H103" s="41">
        <f t="shared" ca="1" si="45"/>
        <v>-3.4699000000000001E-2</v>
      </c>
      <c r="I103" s="41">
        <f t="shared" ca="1" si="46"/>
        <v>0.72113249999999995</v>
      </c>
      <c r="J103" s="41">
        <f t="shared" ca="1" si="47"/>
        <v>1.066925E-4</v>
      </c>
      <c r="K103" s="41">
        <f t="shared" ca="1" si="48"/>
        <v>0.42826000000000003</v>
      </c>
      <c r="L103" s="41">
        <f t="shared" ca="1" si="49"/>
        <v>2.3803250000000001E-4</v>
      </c>
      <c r="M103" s="41">
        <f t="shared" ca="1" si="50"/>
        <v>0</v>
      </c>
      <c r="N103" s="41">
        <f t="shared" ca="1" si="51"/>
        <v>0.72058000000000011</v>
      </c>
      <c r="O103" s="41">
        <f t="shared" ca="1" si="52"/>
        <v>1.0645999999999999E-4</v>
      </c>
      <c r="P103" s="41">
        <f t="shared" ca="1" si="53"/>
        <v>0.85648250000000004</v>
      </c>
      <c r="Q103" s="41">
        <f t="shared" ca="1" si="54"/>
        <v>1.999325E-4</v>
      </c>
      <c r="R103" s="41">
        <v>0</v>
      </c>
      <c r="S103" s="41">
        <f t="shared" ca="1" si="55"/>
        <v>0</v>
      </c>
      <c r="T103" s="41">
        <f t="shared" ca="1" si="56"/>
        <v>0</v>
      </c>
      <c r="U103" s="41">
        <f t="shared" ca="1" si="57"/>
        <v>0</v>
      </c>
      <c r="V103" s="41">
        <f t="shared" ca="1" si="58"/>
        <v>0</v>
      </c>
      <c r="W103" s="41">
        <f t="shared" ca="1" si="59"/>
        <v>0</v>
      </c>
      <c r="X103" s="41">
        <f t="shared" ca="1" si="60"/>
        <v>0.79627499999999996</v>
      </c>
      <c r="Y103" s="41">
        <f t="shared" ca="1" si="61"/>
        <v>1.5884499999999999E-4</v>
      </c>
      <c r="Z103" s="41">
        <f t="shared" ca="1" si="62"/>
        <v>0.48322000000000004</v>
      </c>
      <c r="AA103" s="41">
        <f t="shared" ca="1" si="63"/>
        <v>1.5884499999999999E-4</v>
      </c>
      <c r="AB103" s="41">
        <f t="shared" ca="1" si="64"/>
        <v>0</v>
      </c>
      <c r="AC103" s="41">
        <f t="shared" ca="1" si="65"/>
        <v>0.42491249999999997</v>
      </c>
      <c r="AD103" s="41">
        <f t="shared" ca="1" si="66"/>
        <v>1.3544000000000002E-4</v>
      </c>
      <c r="AE103" s="41">
        <f t="shared" ca="1" si="67"/>
        <v>0.42497916666666669</v>
      </c>
      <c r="AF103" s="41">
        <f t="shared" ca="1" si="68"/>
        <v>1.3793083333333333E-4</v>
      </c>
      <c r="AG103" s="41">
        <f t="shared" ca="1" si="69"/>
        <v>0</v>
      </c>
    </row>
    <row r="104" spans="1:33">
      <c r="A104" s="4" t="s">
        <v>905</v>
      </c>
      <c r="B104" s="4" t="s">
        <v>875</v>
      </c>
      <c r="C104" s="40">
        <v>1</v>
      </c>
      <c r="D104" s="41">
        <f t="shared" ref="D104:D151" ca="1" si="75">IF(ISERROR(VLOOKUP($A104&amp;"-"&amp;$B104&amp;"-"&amp;IF($C104&gt;9,TEXT($C104,0),"0"&amp;TEXT($C104,0))&amp;"-Ex-Frzr-"&amp;D$4,Appliance_Impacts,5,FALSE)),0,VLOOKUP($A104&amp;"-"&amp;$B104&amp;"-"&amp;IF($C104&gt;9,TEXT($C104,0),"0"&amp;TEXT($C104,0))&amp;"-Ex-Frzr-"&amp;D$4,Appliance_Impacts,5,FALSE))</f>
        <v>0</v>
      </c>
      <c r="E104" s="41">
        <f t="shared" ref="E104:E151" ca="1" si="76">IF(ISERROR(VLOOKUP($A104&amp;"-"&amp;$B104&amp;"-"&amp;IF($C104&gt;9,TEXT($C104,0),"0"&amp;TEXT($C104,0))&amp;"-Ex-Frzr-"&amp;E$4,Appliance_Impacts,6,FALSE)),0,VLOOKUP($A104&amp;"-"&amp;$B104&amp;"-"&amp;IF($C104&gt;9,TEXT($C104,0),"0"&amp;TEXT($C104,0))&amp;"-Ex-Frzr-"&amp;E$4,Appliance_Impacts,6,FALSE))</f>
        <v>0</v>
      </c>
      <c r="F104" s="41">
        <f t="shared" ref="F104:F151" ca="1" si="77">IF(ISERROR(VLOOKUP($A104&amp;"-"&amp;$B104&amp;"-"&amp;IF($C104&gt;9,TEXT($C104,0),"0"&amp;TEXT($C104,0))&amp;"-Ex-Frzr-"&amp;F$4,Appliance_Impacts,2,FALSE)),0,VLOOKUP($A104&amp;"-"&amp;$B104&amp;"-"&amp;IF($C104&gt;9,TEXT($C104,0),"0"&amp;TEXT($C104,0))&amp;"-Ex-Frzr-"&amp;F$4,Appliance_Impacts,2,FALSE))</f>
        <v>0</v>
      </c>
      <c r="G104" s="41">
        <f t="shared" ref="G104:G151" ca="1" si="78">IF(ISERROR(VLOOKUP($A104&amp;"-"&amp;$B104&amp;"-"&amp;IF($C104&gt;9,TEXT($C104,0),"0"&amp;TEXT($C104,0))&amp;"-Ex-Frzr-"&amp;G$4,Appliance_Impacts,3,FALSE)),0,VLOOKUP($A104&amp;"-"&amp;$B104&amp;"-"&amp;IF($C104&gt;9,TEXT($C104,0),"0"&amp;TEXT($C104,0))&amp;"-Ex-Frzr-"&amp;G$4,Appliance_Impacts,3,FALSE))</f>
        <v>0</v>
      </c>
      <c r="H104" s="41">
        <f t="shared" ref="H104:H151" ca="1" si="79">IF(ISERROR(VLOOKUP($A104&amp;"-"&amp;$B104&amp;"-"&amp;IF($C104&gt;9,TEXT($C104,0),"0"&amp;TEXT($C104,0))&amp;"-Ex-Frzr-"&amp;H$4,Appliance_Impacts,4,FALSE)),0,VLOOKUP($A104&amp;"-"&amp;$B104&amp;"-"&amp;IF($C104&gt;9,TEXT($C104,0),"0"&amp;TEXT($C104,0))&amp;"-Ex-Frzr-"&amp;H$4,Appliance_Impacts,4,FALSE))</f>
        <v>0</v>
      </c>
      <c r="I104" s="41">
        <f t="shared" ref="I104:I151" ca="1" si="80">IF(ISERROR(VLOOKUP($A104&amp;"-"&amp;$B104&amp;"-"&amp;IF($C104&gt;9,TEXT($C104,0),"0"&amp;TEXT($C104,0))&amp;"-Ex-Frzr-"&amp;I$4,Appliance_Impacts,5,FALSE)),0,VLOOKUP($A104&amp;"-"&amp;$B104&amp;"-"&amp;IF($C104&gt;9,TEXT($C104,0),"0"&amp;TEXT($C104,0))&amp;"-Ex-Frzr-"&amp;I$4,Appliance_Impacts,5,FALSE))</f>
        <v>0</v>
      </c>
      <c r="J104" s="41">
        <f t="shared" ref="J104:J151" ca="1" si="81">IF(ISERROR(VLOOKUP($A104&amp;"-"&amp;$B104&amp;"-"&amp;IF($C104&gt;9,TEXT($C104,0),"0"&amp;TEXT($C104,0))&amp;"-Ex-Frzr-"&amp;J$4,Appliance_Impacts,6,FALSE)),0,VLOOKUP($A104&amp;"-"&amp;$B104&amp;"-"&amp;IF($C104&gt;9,TEXT($C104,0),"0"&amp;TEXT($C104,0))&amp;"-Ex-Frzr-"&amp;J$4,Appliance_Impacts,6,FALSE))</f>
        <v>0</v>
      </c>
      <c r="K104" s="41">
        <f t="shared" ref="K104:K151" ca="1" si="82">IF(ISERROR(VLOOKUP($A104&amp;"-"&amp;$B104&amp;"-"&amp;IF($C104&gt;9,TEXT($C104,0),"0"&amp;TEXT($C104,0))&amp;"-Ex-Frzr-"&amp;K$4,Appliance_Impacts,2,FALSE)),0,VLOOKUP($A104&amp;"-"&amp;$B104&amp;"-"&amp;IF($C104&gt;9,TEXT($C104,0),"0"&amp;TEXT($C104,0))&amp;"-Ex-Frzr-"&amp;K$4,Appliance_Impacts,2,FALSE))</f>
        <v>0</v>
      </c>
      <c r="L104" s="41">
        <f t="shared" ref="L104:L151" ca="1" si="83">IF(ISERROR(VLOOKUP($A104&amp;"-"&amp;$B104&amp;"-"&amp;IF($C104&gt;9,TEXT($C104,0),"0"&amp;TEXT($C104,0))&amp;"-Ex-Frzr-"&amp;L$4,Appliance_Impacts,3,FALSE)),0,VLOOKUP($A104&amp;"-"&amp;$B104&amp;"-"&amp;IF($C104&gt;9,TEXT($C104,0),"0"&amp;TEXT($C104,0))&amp;"-Ex-Frzr-"&amp;L$4,Appliance_Impacts,3,FALSE))</f>
        <v>0</v>
      </c>
      <c r="M104" s="41">
        <f t="shared" ref="M104:M151" ca="1" si="84">IF(ISERROR(VLOOKUP($A104&amp;"-"&amp;$B104&amp;"-"&amp;IF($C104&gt;9,TEXT($C104,0),"0"&amp;TEXT($C104,0))&amp;"-Ex-Frzr-"&amp;M$4,Appliance_Impacts,4,FALSE)),0,VLOOKUP($A104&amp;"-"&amp;$B104&amp;"-"&amp;IF($C104&gt;9,TEXT($C104,0),"0"&amp;TEXT($C104,0))&amp;"-Ex-Frzr-"&amp;M$4,Appliance_Impacts,4,FALSE))</f>
        <v>0</v>
      </c>
      <c r="N104" s="41">
        <f t="shared" ref="N104:N151" ca="1" si="85">IF(ISERROR(VLOOKUP($A104&amp;"-"&amp;$B104&amp;"-"&amp;IF($C104&gt;9,TEXT($C104,0),"0"&amp;TEXT($C104,0))&amp;"-Ex-Frzr-"&amp;N$4,Appliance_Impacts,5,FALSE)),0,VLOOKUP($A104&amp;"-"&amp;$B104&amp;"-"&amp;IF($C104&gt;9,TEXT($C104,0),"0"&amp;TEXT($C104,0))&amp;"-Ex-Frzr-"&amp;N$4,Appliance_Impacts,5,FALSE))</f>
        <v>0</v>
      </c>
      <c r="O104" s="41">
        <f t="shared" ref="O104:O151" ca="1" si="86">IF(ISERROR(VLOOKUP($A104&amp;"-"&amp;$B104&amp;"-"&amp;IF($C104&gt;9,TEXT($C104,0),"0"&amp;TEXT($C104,0))&amp;"-Ex-Frzr-"&amp;O$4,Appliance_Impacts,6,FALSE)),0,VLOOKUP($A104&amp;"-"&amp;$B104&amp;"-"&amp;IF($C104&gt;9,TEXT($C104,0),"0"&amp;TEXT($C104,0))&amp;"-Ex-Frzr-"&amp;O$4,Appliance_Impacts,6,FALSE))</f>
        <v>0</v>
      </c>
      <c r="P104" s="41">
        <f t="shared" ref="P104:P151" ca="1" si="87">IF(ISERROR(VLOOKUP($A104&amp;"-"&amp;$B104&amp;"-"&amp;IF($C104&gt;9,TEXT($C104,0),"0"&amp;TEXT($C104,0))&amp;"-Ex-Frzr-"&amp;P$4,Appliance_Impacts,2,FALSE)),0,VLOOKUP($A104&amp;"-"&amp;$B104&amp;"-"&amp;IF($C104&gt;9,TEXT($C104,0),"0"&amp;TEXT($C104,0))&amp;"-Ex-Frzr-"&amp;P$4,Appliance_Impacts,2,FALSE))</f>
        <v>0</v>
      </c>
      <c r="Q104" s="41">
        <f t="shared" ref="Q104:Q151" ca="1" si="88">IF(ISERROR(VLOOKUP($A104&amp;"-"&amp;$B104&amp;"-"&amp;IF($C104&gt;9,TEXT($C104,0),"0"&amp;TEXT($C104,0))&amp;"-Ex-Frzr-"&amp;Q$4,Appliance_Impacts,3,FALSE)),0,VLOOKUP($A104&amp;"-"&amp;$B104&amp;"-"&amp;IF($C104&gt;9,TEXT($C104,0),"0"&amp;TEXT($C104,0))&amp;"-Ex-Frzr-"&amp;Q$4,Appliance_Impacts,3,FALSE))</f>
        <v>0</v>
      </c>
      <c r="R104" s="41">
        <v>0</v>
      </c>
      <c r="S104" s="41">
        <f t="shared" ref="S104:S151" ca="1" si="89">IF(ISERROR(VLOOKUP($A104&amp;"-"&amp;$B104&amp;"-"&amp;IF($C104&gt;9,TEXT($C104,0),"0"&amp;TEXT($C104,0))&amp;"-Ex-Frzr-"&amp;S$4,Appliance_Impacts,5,FALSE)),0,VLOOKUP($A104&amp;"-"&amp;$B104&amp;"-"&amp;IF($C104&gt;9,TEXT($C104,0),"0"&amp;TEXT($C104,0))&amp;"-Ex-Frzr-"&amp;S$4,Appliance_Impacts,5,FALSE))</f>
        <v>0</v>
      </c>
      <c r="T104" s="41">
        <f t="shared" ref="T104:T151" ca="1" si="90">IF(ISERROR(VLOOKUP($A104&amp;"-"&amp;$B104&amp;"-"&amp;IF($C104&gt;9,TEXT($C104,0),"0"&amp;TEXT($C104,0))&amp;"-Ex-Frzr-"&amp;T$4,Appliance_Impacts,6,FALSE)),0,VLOOKUP($A104&amp;"-"&amp;$B104&amp;"-"&amp;IF($C104&gt;9,TEXT($C104,0),"0"&amp;TEXT($C104,0))&amp;"-Ex-Frzr-"&amp;T$4,Appliance_Impacts,6,FALSE))</f>
        <v>0</v>
      </c>
      <c r="U104" s="41">
        <f t="shared" ref="U104:U151" ca="1" si="91">IF(ISERROR(VLOOKUP($A104&amp;"-"&amp;$B104&amp;"-"&amp;IF($C104&gt;9,TEXT($C104,0),"0"&amp;TEXT($C104,0))&amp;"-Ex-Frzr-"&amp;U$4,Appliance_Impacts,2,FALSE)),0,VLOOKUP($A104&amp;"-"&amp;$B104&amp;"-"&amp;IF($C104&gt;9,TEXT($C104,0),"0"&amp;TEXT($C104,0))&amp;"-Ex-Frzr-"&amp;U$4,Appliance_Impacts,2,FALSE))</f>
        <v>0</v>
      </c>
      <c r="V104" s="41">
        <f t="shared" ref="V104:V151" ca="1" si="92">IF(ISERROR(VLOOKUP($A104&amp;"-"&amp;$B104&amp;"-"&amp;IF($C104&gt;9,TEXT($C104,0),"0"&amp;TEXT($C104,0))&amp;"-Ex-Frzr-"&amp;V$4,Appliance_Impacts,3,FALSE)),0,VLOOKUP($A104&amp;"-"&amp;$B104&amp;"-"&amp;IF($C104&gt;9,TEXT($C104,0),"0"&amp;TEXT($C104,0))&amp;"-Ex-Frzr-"&amp;V$4,Appliance_Impacts,3,FALSE))</f>
        <v>0</v>
      </c>
      <c r="W104" s="41">
        <f t="shared" ref="W104:W151" ca="1" si="93">IF(ISERROR(VLOOKUP($A104&amp;"-"&amp;$B104&amp;"-"&amp;IF($C104&gt;9,TEXT($C104,0),"0"&amp;TEXT($C104,0))&amp;"-Ex-Frzr-"&amp;W$4,Appliance_Impacts,4,FALSE)),0,VLOOKUP($A104&amp;"-"&amp;$B104&amp;"-"&amp;IF($C104&gt;9,TEXT($C104,0),"0"&amp;TEXT($C104,0))&amp;"-Ex-Frzr-"&amp;W$4,Appliance_Impacts,4,FALSE))</f>
        <v>0</v>
      </c>
      <c r="X104" s="41">
        <f t="shared" ref="X104:X151" ca="1" si="94">IF(ISERROR(VLOOKUP($A104&amp;"-"&amp;$B104&amp;"-"&amp;IF($C104&gt;9,TEXT($C104,0),"0"&amp;TEXT($C104,0))&amp;"-Ex-Frzr-"&amp;X$4,Appliance_Impacts,5,FALSE)),0,VLOOKUP($A104&amp;"-"&amp;$B104&amp;"-"&amp;IF($C104&gt;9,TEXT($C104,0),"0"&amp;TEXT($C104,0))&amp;"-Ex-Frzr-"&amp;X$4,Appliance_Impacts,5,FALSE))</f>
        <v>0</v>
      </c>
      <c r="Y104" s="41">
        <f t="shared" ref="Y104:Y151" ca="1" si="95">IF(ISERROR(VLOOKUP($A104&amp;"-"&amp;$B104&amp;"-"&amp;IF($C104&gt;9,TEXT($C104,0),"0"&amp;TEXT($C104,0))&amp;"-Ex-Frzr-"&amp;Y$4,Appliance_Impacts,6,FALSE)),0,VLOOKUP($A104&amp;"-"&amp;$B104&amp;"-"&amp;IF($C104&gt;9,TEXT($C104,0),"0"&amp;TEXT($C104,0))&amp;"-Ex-Frzr-"&amp;Y$4,Appliance_Impacts,6,FALSE))</f>
        <v>0</v>
      </c>
      <c r="Z104" s="41">
        <f t="shared" ref="Z104:Z151" ca="1" si="96">IF(ISERROR(VLOOKUP($A104&amp;"-"&amp;$B104&amp;"-"&amp;IF($C104&gt;9,TEXT($C104,0),"0"&amp;TEXT($C104,0))&amp;"-Ex-Frzr-"&amp;Z$4,Appliance_Impacts,2,FALSE)),0,VLOOKUP($A104&amp;"-"&amp;$B104&amp;"-"&amp;IF($C104&gt;9,TEXT($C104,0),"0"&amp;TEXT($C104,0))&amp;"-Ex-Frzr-"&amp;Z$4,Appliance_Impacts,2,FALSE))</f>
        <v>0</v>
      </c>
      <c r="AA104" s="41">
        <f t="shared" ref="AA104:AA151" ca="1" si="97">IF(ISERROR(VLOOKUP($A104&amp;"-"&amp;$B104&amp;"-"&amp;IF($C104&gt;9,TEXT($C104,0),"0"&amp;TEXT($C104,0))&amp;"-Ex-Frzr-"&amp;AA$4,Appliance_Impacts,3,FALSE)),0,VLOOKUP($A104&amp;"-"&amp;$B104&amp;"-"&amp;IF($C104&gt;9,TEXT($C104,0),"0"&amp;TEXT($C104,0))&amp;"-Ex-Frzr-"&amp;AA$4,Appliance_Impacts,3,FALSE))</f>
        <v>0</v>
      </c>
      <c r="AB104" s="41">
        <f t="shared" ref="AB104:AB151" ca="1" si="98">IF(ISERROR(VLOOKUP($A104&amp;"-"&amp;$B104&amp;"-"&amp;IF($C104&gt;9,TEXT($C104,0),"0"&amp;TEXT($C104,0))&amp;"-Ex-Frzr-"&amp;AB$4,Appliance_Impacts,4,FALSE)),0,VLOOKUP($A104&amp;"-"&amp;$B104&amp;"-"&amp;IF($C104&gt;9,TEXT($C104,0),"0"&amp;TEXT($C104,0))&amp;"-Ex-Frzr-"&amp;AB$4,Appliance_Impacts,4,FALSE))</f>
        <v>0</v>
      </c>
      <c r="AC104" s="41">
        <f t="shared" ref="AC104:AC151" ca="1" si="99">IF(ISERROR(VLOOKUP("CA-SFM-"&amp;IF($C104&gt;9,TEXT($C104,0),"0"&amp;TEXT($C104,0))&amp;"-N8-RfUN-UNC",Appliance_Impacts,5,FALSE)),0,VLOOKUP("CA-SFM-"&amp;IF($C104&gt;9,TEXT($C104,0),"0"&amp;TEXT($C104,0))&amp;"-N8-RfUN-UNC",Appliance_Impacts,5,FALSE))</f>
        <v>0.47962499999999997</v>
      </c>
      <c r="AD104" s="41">
        <f t="shared" ref="AD104:AD151" ca="1" si="100">IF(ISERROR(VLOOKUP("CA-SFM-"&amp;IF($C104&gt;9,TEXT($C104,0),"0"&amp;TEXT($C104,0))&amp;"-N8-RfUN-UNC",Appliance_Impacts,6,FALSE)),0,VLOOKUP("CA-SFM-"&amp;IF($C104&gt;9,TEXT($C104,0),"0"&amp;TEXT($C104,0))&amp;"-N8-RfUN-UNC",Appliance_Impacts,6,FALSE))</f>
        <v>8.8879166666666661E-5</v>
      </c>
      <c r="AE104" s="41">
        <f t="shared" ref="AE104:AE151" ca="1" si="101">IF(ISERROR(VLOOKUP("CA-SFM-"&amp;IF($C104&gt;9,TEXT($C104,0),"0"&amp;TEXT($C104,0))&amp;"-N8-RfUN-UNC",Appliance_Impacts,2,FALSE)),0,VLOOKUP("CA-SFM-"&amp;IF($C104&gt;9,TEXT($C104,0),"0"&amp;TEXT($C104,0))&amp;"-N8-RfUN-UNC",Appliance_Impacts,2,FALSE))</f>
        <v>0.47919583333333332</v>
      </c>
      <c r="AF104" s="41">
        <f t="shared" ref="AF104:AF151" ca="1" si="102">IF(ISERROR(VLOOKUP("CA-SFM-"&amp;IF($C104&gt;9,TEXT($C104,0),"0"&amp;TEXT($C104,0))&amp;"-N8-RfUN-UNC",Appliance_Impacts,3,FALSE)),0,VLOOKUP("CA-SFM-"&amp;IF($C104&gt;9,TEXT($C104,0),"0"&amp;TEXT($C104,0))&amp;"-N8-RfUN-UNC",Appliance_Impacts,3,FALSE))</f>
        <v>9.0635000000000002E-5</v>
      </c>
      <c r="AG104" s="41">
        <f t="shared" ref="AG104:AG151" ca="1" si="103">IF(ISERROR(VLOOKUP("CA-SFM-"&amp;IF($C104&gt;9,TEXT($C104,0),"0"&amp;TEXT($C104,0))&amp;"-N8-RfUN-UNC",Appliance_Impacts,4,FALSE)),0,VLOOKUP("CA-SFM-"&amp;IF($C104&gt;9,TEXT($C104,0),"0"&amp;TEXT($C104,0))&amp;"-N8-RfUN-UNC",Appliance_Impacts,4,FALSE))</f>
        <v>0</v>
      </c>
    </row>
    <row r="105" spans="1:33">
      <c r="A105" s="4" t="str">
        <f>A104</f>
        <v>SD</v>
      </c>
      <c r="B105" s="4" t="str">
        <f>B104</f>
        <v>SFM</v>
      </c>
      <c r="C105" s="4">
        <f>C104+1</f>
        <v>2</v>
      </c>
      <c r="D105" s="41">
        <f t="shared" ca="1" si="75"/>
        <v>0</v>
      </c>
      <c r="E105" s="41">
        <f t="shared" ca="1" si="76"/>
        <v>0</v>
      </c>
      <c r="F105" s="41">
        <f t="shared" ca="1" si="77"/>
        <v>0</v>
      </c>
      <c r="G105" s="41">
        <f t="shared" ca="1" si="78"/>
        <v>0</v>
      </c>
      <c r="H105" s="41">
        <f t="shared" ca="1" si="79"/>
        <v>0</v>
      </c>
      <c r="I105" s="41">
        <f t="shared" ca="1" si="80"/>
        <v>0</v>
      </c>
      <c r="J105" s="41">
        <f t="shared" ca="1" si="81"/>
        <v>0</v>
      </c>
      <c r="K105" s="41">
        <f t="shared" ca="1" si="82"/>
        <v>0</v>
      </c>
      <c r="L105" s="41">
        <f t="shared" ca="1" si="83"/>
        <v>0</v>
      </c>
      <c r="M105" s="41">
        <f t="shared" ca="1" si="84"/>
        <v>0</v>
      </c>
      <c r="N105" s="41">
        <f t="shared" ca="1" si="85"/>
        <v>0</v>
      </c>
      <c r="O105" s="41">
        <f t="shared" ca="1" si="86"/>
        <v>0</v>
      </c>
      <c r="P105" s="41">
        <f t="shared" ca="1" si="87"/>
        <v>0</v>
      </c>
      <c r="Q105" s="41">
        <f t="shared" ca="1" si="88"/>
        <v>0</v>
      </c>
      <c r="R105" s="41">
        <v>0</v>
      </c>
      <c r="S105" s="41">
        <f t="shared" ca="1" si="89"/>
        <v>0</v>
      </c>
      <c r="T105" s="41">
        <f t="shared" ca="1" si="90"/>
        <v>0</v>
      </c>
      <c r="U105" s="41">
        <f t="shared" ca="1" si="91"/>
        <v>0</v>
      </c>
      <c r="V105" s="41">
        <f t="shared" ca="1" si="92"/>
        <v>0</v>
      </c>
      <c r="W105" s="41">
        <f t="shared" ca="1" si="93"/>
        <v>0</v>
      </c>
      <c r="X105" s="41">
        <f t="shared" ca="1" si="94"/>
        <v>0</v>
      </c>
      <c r="Y105" s="41">
        <f t="shared" ca="1" si="95"/>
        <v>0</v>
      </c>
      <c r="Z105" s="41">
        <f t="shared" ca="1" si="96"/>
        <v>0</v>
      </c>
      <c r="AA105" s="41">
        <f t="shared" ca="1" si="97"/>
        <v>0</v>
      </c>
      <c r="AB105" s="41">
        <f t="shared" ca="1" si="98"/>
        <v>0</v>
      </c>
      <c r="AC105" s="41">
        <f t="shared" ca="1" si="99"/>
        <v>0.57975416666666668</v>
      </c>
      <c r="AD105" s="41">
        <f t="shared" ca="1" si="100"/>
        <v>1.3932166666666667E-4</v>
      </c>
      <c r="AE105" s="41">
        <f t="shared" ca="1" si="101"/>
        <v>0.58038500000000004</v>
      </c>
      <c r="AF105" s="41">
        <f t="shared" ca="1" si="102"/>
        <v>1.40665E-4</v>
      </c>
      <c r="AG105" s="41">
        <f t="shared" ca="1" si="103"/>
        <v>0</v>
      </c>
    </row>
    <row r="106" spans="1:33">
      <c r="A106" s="4" t="str">
        <f t="shared" ref="A106:B121" si="104">A105</f>
        <v>SD</v>
      </c>
      <c r="B106" s="4" t="str">
        <f t="shared" si="104"/>
        <v>SFM</v>
      </c>
      <c r="C106" s="4">
        <f t="shared" ref="C106:C119" si="105">C105+1</f>
        <v>3</v>
      </c>
      <c r="D106" s="41">
        <f t="shared" ca="1" si="75"/>
        <v>0</v>
      </c>
      <c r="E106" s="41">
        <f t="shared" ca="1" si="76"/>
        <v>0</v>
      </c>
      <c r="F106" s="41">
        <f t="shared" ca="1" si="77"/>
        <v>0</v>
      </c>
      <c r="G106" s="41">
        <f t="shared" ca="1" si="78"/>
        <v>0</v>
      </c>
      <c r="H106" s="41">
        <f t="shared" ca="1" si="79"/>
        <v>0</v>
      </c>
      <c r="I106" s="41">
        <f t="shared" ca="1" si="80"/>
        <v>0</v>
      </c>
      <c r="J106" s="41">
        <f t="shared" ca="1" si="81"/>
        <v>0</v>
      </c>
      <c r="K106" s="41">
        <f t="shared" ca="1" si="82"/>
        <v>0</v>
      </c>
      <c r="L106" s="41">
        <f t="shared" ca="1" si="83"/>
        <v>0</v>
      </c>
      <c r="M106" s="41">
        <f t="shared" ca="1" si="84"/>
        <v>0</v>
      </c>
      <c r="N106" s="41">
        <f t="shared" ca="1" si="85"/>
        <v>0</v>
      </c>
      <c r="O106" s="41">
        <f t="shared" ca="1" si="86"/>
        <v>0</v>
      </c>
      <c r="P106" s="41">
        <f t="shared" ca="1" si="87"/>
        <v>0</v>
      </c>
      <c r="Q106" s="41">
        <f t="shared" ca="1" si="88"/>
        <v>0</v>
      </c>
      <c r="R106" s="41">
        <v>0</v>
      </c>
      <c r="S106" s="41">
        <f t="shared" ca="1" si="89"/>
        <v>0</v>
      </c>
      <c r="T106" s="41">
        <f t="shared" ca="1" si="90"/>
        <v>0</v>
      </c>
      <c r="U106" s="41">
        <f t="shared" ca="1" si="91"/>
        <v>0</v>
      </c>
      <c r="V106" s="41">
        <f t="shared" ca="1" si="92"/>
        <v>0</v>
      </c>
      <c r="W106" s="41">
        <f t="shared" ca="1" si="93"/>
        <v>0</v>
      </c>
      <c r="X106" s="41">
        <f t="shared" ca="1" si="94"/>
        <v>0</v>
      </c>
      <c r="Y106" s="41">
        <f t="shared" ca="1" si="95"/>
        <v>0</v>
      </c>
      <c r="Z106" s="41">
        <f t="shared" ca="1" si="96"/>
        <v>0</v>
      </c>
      <c r="AA106" s="41">
        <f t="shared" ca="1" si="97"/>
        <v>0</v>
      </c>
      <c r="AB106" s="41">
        <f t="shared" ca="1" si="98"/>
        <v>0</v>
      </c>
      <c r="AC106" s="41">
        <f t="shared" ca="1" si="99"/>
        <v>0.56990166666666664</v>
      </c>
      <c r="AD106" s="41">
        <f t="shared" ca="1" si="100"/>
        <v>1.1350499999999999E-4</v>
      </c>
      <c r="AE106" s="41">
        <f t="shared" ca="1" si="101"/>
        <v>0.5682558333333334</v>
      </c>
      <c r="AF106" s="41">
        <f t="shared" ca="1" si="102"/>
        <v>1.1733E-4</v>
      </c>
      <c r="AG106" s="41">
        <f t="shared" ca="1" si="103"/>
        <v>0</v>
      </c>
    </row>
    <row r="107" spans="1:33">
      <c r="A107" s="4" t="str">
        <f t="shared" si="104"/>
        <v>SD</v>
      </c>
      <c r="B107" s="4" t="str">
        <f t="shared" si="104"/>
        <v>SFM</v>
      </c>
      <c r="C107" s="4">
        <f t="shared" si="105"/>
        <v>4</v>
      </c>
      <c r="D107" s="41">
        <f t="shared" ca="1" si="75"/>
        <v>0</v>
      </c>
      <c r="E107" s="41">
        <f t="shared" ca="1" si="76"/>
        <v>0</v>
      </c>
      <c r="F107" s="41">
        <f t="shared" ca="1" si="77"/>
        <v>0</v>
      </c>
      <c r="G107" s="41">
        <f t="shared" ca="1" si="78"/>
        <v>0</v>
      </c>
      <c r="H107" s="41">
        <f t="shared" ca="1" si="79"/>
        <v>0</v>
      </c>
      <c r="I107" s="41">
        <f t="shared" ca="1" si="80"/>
        <v>0</v>
      </c>
      <c r="J107" s="41">
        <f t="shared" ca="1" si="81"/>
        <v>0</v>
      </c>
      <c r="K107" s="41">
        <f t="shared" ca="1" si="82"/>
        <v>0</v>
      </c>
      <c r="L107" s="41">
        <f t="shared" ca="1" si="83"/>
        <v>0</v>
      </c>
      <c r="M107" s="41">
        <f t="shared" ca="1" si="84"/>
        <v>0</v>
      </c>
      <c r="N107" s="41">
        <f t="shared" ca="1" si="85"/>
        <v>0</v>
      </c>
      <c r="O107" s="41">
        <f t="shared" ca="1" si="86"/>
        <v>0</v>
      </c>
      <c r="P107" s="41">
        <f t="shared" ca="1" si="87"/>
        <v>0</v>
      </c>
      <c r="Q107" s="41">
        <f t="shared" ca="1" si="88"/>
        <v>0</v>
      </c>
      <c r="R107" s="41">
        <v>0</v>
      </c>
      <c r="S107" s="41">
        <f t="shared" ca="1" si="89"/>
        <v>0</v>
      </c>
      <c r="T107" s="41">
        <f t="shared" ca="1" si="90"/>
        <v>0</v>
      </c>
      <c r="U107" s="41">
        <f t="shared" ca="1" si="91"/>
        <v>0</v>
      </c>
      <c r="V107" s="41">
        <f t="shared" ca="1" si="92"/>
        <v>0</v>
      </c>
      <c r="W107" s="41">
        <f t="shared" ca="1" si="93"/>
        <v>0</v>
      </c>
      <c r="X107" s="41">
        <f t="shared" ca="1" si="94"/>
        <v>0</v>
      </c>
      <c r="Y107" s="41">
        <f t="shared" ca="1" si="95"/>
        <v>0</v>
      </c>
      <c r="Z107" s="41">
        <f t="shared" ca="1" si="96"/>
        <v>0</v>
      </c>
      <c r="AA107" s="41">
        <f t="shared" ca="1" si="97"/>
        <v>0</v>
      </c>
      <c r="AB107" s="41">
        <f t="shared" ca="1" si="98"/>
        <v>0</v>
      </c>
      <c r="AC107" s="41">
        <f t="shared" ca="1" si="99"/>
        <v>0.60834666666666659</v>
      </c>
      <c r="AD107" s="41">
        <f t="shared" ca="1" si="100"/>
        <v>1.2980333333333335E-4</v>
      </c>
      <c r="AE107" s="41">
        <f t="shared" ca="1" si="101"/>
        <v>0.60788833333333336</v>
      </c>
      <c r="AF107" s="41">
        <f t="shared" ca="1" si="102"/>
        <v>1.3355499999999999E-4</v>
      </c>
      <c r="AG107" s="41">
        <f t="shared" ca="1" si="103"/>
        <v>0</v>
      </c>
    </row>
    <row r="108" spans="1:33">
      <c r="A108" s="4" t="str">
        <f t="shared" si="104"/>
        <v>SD</v>
      </c>
      <c r="B108" s="4" t="str">
        <f t="shared" si="104"/>
        <v>SFM</v>
      </c>
      <c r="C108" s="4">
        <f t="shared" si="105"/>
        <v>5</v>
      </c>
      <c r="D108" s="41">
        <f t="shared" ca="1" si="75"/>
        <v>0</v>
      </c>
      <c r="E108" s="41">
        <f t="shared" ca="1" si="76"/>
        <v>0</v>
      </c>
      <c r="F108" s="41">
        <f t="shared" ca="1" si="77"/>
        <v>0</v>
      </c>
      <c r="G108" s="41">
        <f t="shared" ca="1" si="78"/>
        <v>0</v>
      </c>
      <c r="H108" s="41">
        <f t="shared" ca="1" si="79"/>
        <v>0</v>
      </c>
      <c r="I108" s="41">
        <f t="shared" ca="1" si="80"/>
        <v>0</v>
      </c>
      <c r="J108" s="41">
        <f t="shared" ca="1" si="81"/>
        <v>0</v>
      </c>
      <c r="K108" s="41">
        <f t="shared" ca="1" si="82"/>
        <v>0</v>
      </c>
      <c r="L108" s="41">
        <f t="shared" ca="1" si="83"/>
        <v>0</v>
      </c>
      <c r="M108" s="41">
        <f t="shared" ca="1" si="84"/>
        <v>0</v>
      </c>
      <c r="N108" s="41">
        <f t="shared" ca="1" si="85"/>
        <v>0</v>
      </c>
      <c r="O108" s="41">
        <f t="shared" ca="1" si="86"/>
        <v>0</v>
      </c>
      <c r="P108" s="41">
        <f t="shared" ca="1" si="87"/>
        <v>0</v>
      </c>
      <c r="Q108" s="41">
        <f t="shared" ca="1" si="88"/>
        <v>0</v>
      </c>
      <c r="R108" s="41">
        <v>0</v>
      </c>
      <c r="S108" s="41">
        <f t="shared" ca="1" si="89"/>
        <v>0</v>
      </c>
      <c r="T108" s="41">
        <f t="shared" ca="1" si="90"/>
        <v>0</v>
      </c>
      <c r="U108" s="41">
        <f t="shared" ca="1" si="91"/>
        <v>0</v>
      </c>
      <c r="V108" s="41">
        <f t="shared" ca="1" si="92"/>
        <v>0</v>
      </c>
      <c r="W108" s="41">
        <f t="shared" ca="1" si="93"/>
        <v>0</v>
      </c>
      <c r="X108" s="41">
        <f t="shared" ca="1" si="94"/>
        <v>0</v>
      </c>
      <c r="Y108" s="41">
        <f t="shared" ca="1" si="95"/>
        <v>0</v>
      </c>
      <c r="Z108" s="41">
        <f t="shared" ca="1" si="96"/>
        <v>0</v>
      </c>
      <c r="AA108" s="41">
        <f t="shared" ca="1" si="97"/>
        <v>0</v>
      </c>
      <c r="AB108" s="41">
        <f t="shared" ca="1" si="98"/>
        <v>0</v>
      </c>
      <c r="AC108" s="41">
        <f t="shared" ca="1" si="99"/>
        <v>0.5808658333333333</v>
      </c>
      <c r="AD108" s="41">
        <f t="shared" ca="1" si="100"/>
        <v>1.1881833333333332E-4</v>
      </c>
      <c r="AE108" s="41">
        <f t="shared" ca="1" si="101"/>
        <v>0.57943333333333336</v>
      </c>
      <c r="AF108" s="41">
        <f t="shared" ca="1" si="102"/>
        <v>1.2480916666666666E-4</v>
      </c>
      <c r="AG108" s="41">
        <f t="shared" ca="1" si="103"/>
        <v>0</v>
      </c>
    </row>
    <row r="109" spans="1:33">
      <c r="A109" s="4" t="str">
        <f t="shared" si="104"/>
        <v>SD</v>
      </c>
      <c r="B109" s="4" t="str">
        <f t="shared" si="104"/>
        <v>SFM</v>
      </c>
      <c r="C109" s="4">
        <f t="shared" si="105"/>
        <v>6</v>
      </c>
      <c r="D109" s="41">
        <f t="shared" ca="1" si="75"/>
        <v>0.81051000000000006</v>
      </c>
      <c r="E109" s="41">
        <f t="shared" ca="1" si="76"/>
        <v>1.0318749999999999E-4</v>
      </c>
      <c r="F109" s="41">
        <f t="shared" ca="1" si="77"/>
        <v>0.91305750000000008</v>
      </c>
      <c r="G109" s="41">
        <f t="shared" ca="1" si="78"/>
        <v>1.6310249999999999E-4</v>
      </c>
      <c r="H109" s="41">
        <f t="shared" ca="1" si="79"/>
        <v>-2.4720200000000001E-2</v>
      </c>
      <c r="I109" s="41">
        <f t="shared" ca="1" si="80"/>
        <v>0.80793999999999999</v>
      </c>
      <c r="J109" s="41">
        <f t="shared" ca="1" si="81"/>
        <v>1.0329500000000001E-4</v>
      </c>
      <c r="K109" s="41">
        <f t="shared" ca="1" si="82"/>
        <v>0.74513499999999988</v>
      </c>
      <c r="L109" s="41">
        <f t="shared" ca="1" si="83"/>
        <v>2.0748499999999998E-4</v>
      </c>
      <c r="M109" s="41">
        <f t="shared" ca="1" si="84"/>
        <v>0</v>
      </c>
      <c r="N109" s="41">
        <f t="shared" ca="1" si="85"/>
        <v>0.81051000000000006</v>
      </c>
      <c r="O109" s="41">
        <f t="shared" ca="1" si="86"/>
        <v>1.0318749999999999E-4</v>
      </c>
      <c r="P109" s="41">
        <f t="shared" ca="1" si="87"/>
        <v>0.91305750000000008</v>
      </c>
      <c r="Q109" s="41">
        <f t="shared" ca="1" si="88"/>
        <v>1.6310249999999999E-4</v>
      </c>
      <c r="R109" s="41">
        <v>0</v>
      </c>
      <c r="S109" s="41">
        <f t="shared" ca="1" si="89"/>
        <v>0.82879999999999998</v>
      </c>
      <c r="T109" s="41">
        <f t="shared" ca="1" si="90"/>
        <v>1.1164999999999999E-4</v>
      </c>
      <c r="U109" s="41">
        <f t="shared" ca="1" si="91"/>
        <v>0.82879999999999998</v>
      </c>
      <c r="V109" s="41">
        <f t="shared" ca="1" si="92"/>
        <v>1.1164999999999999E-4</v>
      </c>
      <c r="W109" s="41">
        <f t="shared" ca="1" si="93"/>
        <v>-2.584825E-2</v>
      </c>
      <c r="X109" s="41">
        <f t="shared" ca="1" si="94"/>
        <v>0.85861999999999994</v>
      </c>
      <c r="Y109" s="41">
        <f t="shared" ca="1" si="95"/>
        <v>1.1688749999999999E-4</v>
      </c>
      <c r="Z109" s="41">
        <f t="shared" ca="1" si="96"/>
        <v>0.64084500000000011</v>
      </c>
      <c r="AA109" s="41">
        <f t="shared" ca="1" si="97"/>
        <v>1.1688499999999999E-4</v>
      </c>
      <c r="AB109" s="41">
        <f t="shared" ca="1" si="98"/>
        <v>0</v>
      </c>
      <c r="AC109" s="41">
        <f t="shared" ca="1" si="99"/>
        <v>0.65839166666666671</v>
      </c>
      <c r="AD109" s="41">
        <f t="shared" ca="1" si="100"/>
        <v>1.1321416666666668E-4</v>
      </c>
      <c r="AE109" s="41">
        <f t="shared" ca="1" si="101"/>
        <v>0.66254833333333329</v>
      </c>
      <c r="AF109" s="41">
        <f t="shared" ca="1" si="102"/>
        <v>1.6411833333333334E-4</v>
      </c>
      <c r="AG109" s="41">
        <f t="shared" ca="1" si="103"/>
        <v>0</v>
      </c>
    </row>
    <row r="110" spans="1:33">
      <c r="A110" s="4" t="str">
        <f t="shared" si="104"/>
        <v>SD</v>
      </c>
      <c r="B110" s="4" t="str">
        <f t="shared" si="104"/>
        <v>SFM</v>
      </c>
      <c r="C110" s="4">
        <f t="shared" si="105"/>
        <v>7</v>
      </c>
      <c r="D110" s="41">
        <f t="shared" ca="1" si="75"/>
        <v>0.81631500000000001</v>
      </c>
      <c r="E110" s="41">
        <f t="shared" ca="1" si="76"/>
        <v>1.07045E-4</v>
      </c>
      <c r="F110" s="41">
        <f t="shared" ca="1" si="77"/>
        <v>0.92313249999999991</v>
      </c>
      <c r="G110" s="41">
        <f t="shared" ca="1" si="78"/>
        <v>1.4980749999999999E-4</v>
      </c>
      <c r="H110" s="41">
        <f t="shared" ca="1" si="79"/>
        <v>-2.0115750000000002E-2</v>
      </c>
      <c r="I110" s="41">
        <f t="shared" ca="1" si="80"/>
        <v>0.8133475</v>
      </c>
      <c r="J110" s="41">
        <f t="shared" ca="1" si="81"/>
        <v>1.0706749999999999E-4</v>
      </c>
      <c r="K110" s="41">
        <f t="shared" ca="1" si="82"/>
        <v>0.78342500000000004</v>
      </c>
      <c r="L110" s="41">
        <f t="shared" ca="1" si="83"/>
        <v>1.52065E-4</v>
      </c>
      <c r="M110" s="41">
        <f t="shared" ca="1" si="84"/>
        <v>0</v>
      </c>
      <c r="N110" s="41">
        <f t="shared" ca="1" si="85"/>
        <v>0.81631500000000001</v>
      </c>
      <c r="O110" s="41">
        <f t="shared" ca="1" si="86"/>
        <v>1.07045E-4</v>
      </c>
      <c r="P110" s="41">
        <f t="shared" ca="1" si="87"/>
        <v>0.92313249999999991</v>
      </c>
      <c r="Q110" s="41">
        <f t="shared" ca="1" si="88"/>
        <v>1.4980749999999999E-4</v>
      </c>
      <c r="R110" s="41">
        <v>0</v>
      </c>
      <c r="S110" s="41">
        <f t="shared" ca="1" si="89"/>
        <v>0.83198250000000007</v>
      </c>
      <c r="T110" s="41">
        <f t="shared" ca="1" si="90"/>
        <v>1.194575E-4</v>
      </c>
      <c r="U110" s="41">
        <f t="shared" ca="1" si="91"/>
        <v>0.83198250000000007</v>
      </c>
      <c r="V110" s="41">
        <f t="shared" ca="1" si="92"/>
        <v>1.194575E-4</v>
      </c>
      <c r="W110" s="41">
        <f t="shared" ca="1" si="93"/>
        <v>-2.1106275000000001E-2</v>
      </c>
      <c r="X110" s="41">
        <f t="shared" ca="1" si="94"/>
        <v>0.86492749999999996</v>
      </c>
      <c r="Y110" s="41">
        <f t="shared" ca="1" si="95"/>
        <v>1.2284249999999999E-4</v>
      </c>
      <c r="Z110" s="41">
        <f t="shared" ca="1" si="96"/>
        <v>0.70125000000000004</v>
      </c>
      <c r="AA110" s="41">
        <f t="shared" ca="1" si="97"/>
        <v>1.2284749999999999E-4</v>
      </c>
      <c r="AB110" s="41">
        <f t="shared" ca="1" si="98"/>
        <v>0</v>
      </c>
      <c r="AC110" s="41">
        <f t="shared" ca="1" si="99"/>
        <v>0.68213000000000001</v>
      </c>
      <c r="AD110" s="41">
        <f t="shared" ca="1" si="100"/>
        <v>1.1950916666666667E-4</v>
      </c>
      <c r="AE110" s="41">
        <f t="shared" ca="1" si="101"/>
        <v>0.69078000000000006</v>
      </c>
      <c r="AF110" s="41">
        <f t="shared" ca="1" si="102"/>
        <v>1.0228333333333333E-4</v>
      </c>
      <c r="AG110" s="41">
        <f t="shared" ca="1" si="103"/>
        <v>0</v>
      </c>
    </row>
    <row r="111" spans="1:33">
      <c r="A111" s="4" t="str">
        <f t="shared" si="104"/>
        <v>SD</v>
      </c>
      <c r="B111" s="4" t="str">
        <f t="shared" si="104"/>
        <v>SFM</v>
      </c>
      <c r="C111" s="4">
        <f t="shared" si="105"/>
        <v>8</v>
      </c>
      <c r="D111" s="41">
        <f t="shared" ca="1" si="75"/>
        <v>0.82402249999999999</v>
      </c>
      <c r="E111" s="41">
        <f t="shared" ca="1" si="76"/>
        <v>1.0810500000000001E-4</v>
      </c>
      <c r="F111" s="41">
        <f t="shared" ca="1" si="77"/>
        <v>0.95846000000000009</v>
      </c>
      <c r="G111" s="41">
        <f t="shared" ca="1" si="78"/>
        <v>1.6881250000000002E-4</v>
      </c>
      <c r="H111" s="41">
        <f t="shared" ca="1" si="79"/>
        <v>-2.1127300000000002E-2</v>
      </c>
      <c r="I111" s="41">
        <f t="shared" ca="1" si="80"/>
        <v>0.82164249999999994</v>
      </c>
      <c r="J111" s="41">
        <f t="shared" ca="1" si="81"/>
        <v>1.08335E-4</v>
      </c>
      <c r="K111" s="41">
        <f t="shared" ca="1" si="82"/>
        <v>0.83820499999999998</v>
      </c>
      <c r="L111" s="41">
        <f t="shared" ca="1" si="83"/>
        <v>1.9717499999999998E-4</v>
      </c>
      <c r="M111" s="41">
        <f t="shared" ca="1" si="84"/>
        <v>0</v>
      </c>
      <c r="N111" s="41">
        <f t="shared" ca="1" si="85"/>
        <v>0.82402249999999999</v>
      </c>
      <c r="O111" s="41">
        <f t="shared" ca="1" si="86"/>
        <v>1.0810500000000001E-4</v>
      </c>
      <c r="P111" s="41">
        <f t="shared" ca="1" si="87"/>
        <v>0.95846000000000009</v>
      </c>
      <c r="Q111" s="41">
        <f t="shared" ca="1" si="88"/>
        <v>1.6881250000000002E-4</v>
      </c>
      <c r="R111" s="41">
        <v>0</v>
      </c>
      <c r="S111" s="41">
        <f t="shared" ca="1" si="89"/>
        <v>0.85361999999999993</v>
      </c>
      <c r="T111" s="41">
        <f t="shared" ca="1" si="90"/>
        <v>1.4473750000000001E-4</v>
      </c>
      <c r="U111" s="41">
        <f t="shared" ca="1" si="91"/>
        <v>0.85361999999999993</v>
      </c>
      <c r="V111" s="41">
        <f t="shared" ca="1" si="92"/>
        <v>1.4473750000000001E-4</v>
      </c>
      <c r="W111" s="41">
        <f t="shared" ca="1" si="93"/>
        <v>-2.1638174999999999E-2</v>
      </c>
      <c r="X111" s="41">
        <f t="shared" ca="1" si="94"/>
        <v>0.88045499999999999</v>
      </c>
      <c r="Y111" s="41">
        <f t="shared" ca="1" si="95"/>
        <v>1.395225E-4</v>
      </c>
      <c r="Z111" s="41">
        <f t="shared" ca="1" si="96"/>
        <v>0.69113749999999996</v>
      </c>
      <c r="AA111" s="41">
        <f t="shared" ca="1" si="97"/>
        <v>1.3952000000000002E-4</v>
      </c>
      <c r="AB111" s="41">
        <f t="shared" ca="1" si="98"/>
        <v>0</v>
      </c>
      <c r="AC111" s="41">
        <f t="shared" ca="1" si="99"/>
        <v>0.69885416666666667</v>
      </c>
      <c r="AD111" s="41">
        <f t="shared" ca="1" si="100"/>
        <v>1.4401833333333334E-4</v>
      </c>
      <c r="AE111" s="41">
        <f t="shared" ca="1" si="101"/>
        <v>0.70207166666666665</v>
      </c>
      <c r="AF111" s="41">
        <f t="shared" ca="1" si="102"/>
        <v>1.4679E-4</v>
      </c>
      <c r="AG111" s="41">
        <f t="shared" ca="1" si="103"/>
        <v>0</v>
      </c>
    </row>
    <row r="112" spans="1:33">
      <c r="A112" s="4" t="str">
        <f t="shared" si="104"/>
        <v>SD</v>
      </c>
      <c r="B112" s="4" t="str">
        <f t="shared" si="104"/>
        <v>SFM</v>
      </c>
      <c r="C112" s="4">
        <f t="shared" si="105"/>
        <v>9</v>
      </c>
      <c r="D112" s="41">
        <f t="shared" ca="1" si="75"/>
        <v>0</v>
      </c>
      <c r="E112" s="41">
        <f t="shared" ca="1" si="76"/>
        <v>0</v>
      </c>
      <c r="F112" s="41">
        <f t="shared" ca="1" si="77"/>
        <v>0</v>
      </c>
      <c r="G112" s="41">
        <f t="shared" ca="1" si="78"/>
        <v>0</v>
      </c>
      <c r="H112" s="41">
        <f t="shared" ca="1" si="79"/>
        <v>0</v>
      </c>
      <c r="I112" s="41">
        <f t="shared" ca="1" si="80"/>
        <v>0</v>
      </c>
      <c r="J112" s="41">
        <f t="shared" ca="1" si="81"/>
        <v>0</v>
      </c>
      <c r="K112" s="41">
        <f t="shared" ca="1" si="82"/>
        <v>0</v>
      </c>
      <c r="L112" s="41">
        <f t="shared" ca="1" si="83"/>
        <v>0</v>
      </c>
      <c r="M112" s="41">
        <f t="shared" ca="1" si="84"/>
        <v>0</v>
      </c>
      <c r="N112" s="41">
        <f t="shared" ca="1" si="85"/>
        <v>0</v>
      </c>
      <c r="O112" s="41">
        <f t="shared" ca="1" si="86"/>
        <v>0</v>
      </c>
      <c r="P112" s="41">
        <f t="shared" ca="1" si="87"/>
        <v>0</v>
      </c>
      <c r="Q112" s="41">
        <f t="shared" ca="1" si="88"/>
        <v>0</v>
      </c>
      <c r="R112" s="41">
        <v>0</v>
      </c>
      <c r="S112" s="41">
        <f t="shared" ca="1" si="89"/>
        <v>0</v>
      </c>
      <c r="T112" s="41">
        <f t="shared" ca="1" si="90"/>
        <v>0</v>
      </c>
      <c r="U112" s="41">
        <f t="shared" ca="1" si="91"/>
        <v>0</v>
      </c>
      <c r="V112" s="41">
        <f t="shared" ca="1" si="92"/>
        <v>0</v>
      </c>
      <c r="W112" s="41">
        <f t="shared" ca="1" si="93"/>
        <v>0</v>
      </c>
      <c r="X112" s="41">
        <f t="shared" ca="1" si="94"/>
        <v>0</v>
      </c>
      <c r="Y112" s="41">
        <f t="shared" ca="1" si="95"/>
        <v>0</v>
      </c>
      <c r="Z112" s="41">
        <f t="shared" ca="1" si="96"/>
        <v>0</v>
      </c>
      <c r="AA112" s="41">
        <f t="shared" ca="1" si="97"/>
        <v>0</v>
      </c>
      <c r="AB112" s="41">
        <f t="shared" ca="1" si="98"/>
        <v>0</v>
      </c>
      <c r="AC112" s="41">
        <f t="shared" ca="1" si="99"/>
        <v>0.71474916666666666</v>
      </c>
      <c r="AD112" s="41">
        <f t="shared" ca="1" si="100"/>
        <v>1.4287499999999999E-4</v>
      </c>
      <c r="AE112" s="41">
        <f t="shared" ca="1" si="101"/>
        <v>0.71980916666666661</v>
      </c>
      <c r="AF112" s="41">
        <f t="shared" ca="1" si="102"/>
        <v>1.414725E-4</v>
      </c>
      <c r="AG112" s="41">
        <f t="shared" ca="1" si="103"/>
        <v>0</v>
      </c>
    </row>
    <row r="113" spans="1:33">
      <c r="A113" s="4" t="str">
        <f t="shared" si="104"/>
        <v>SD</v>
      </c>
      <c r="B113" s="4" t="str">
        <f t="shared" si="104"/>
        <v>SFM</v>
      </c>
      <c r="C113" s="4">
        <f t="shared" si="105"/>
        <v>10</v>
      </c>
      <c r="D113" s="41">
        <f t="shared" ca="1" si="75"/>
        <v>0.85705500000000001</v>
      </c>
      <c r="E113" s="41">
        <f t="shared" ca="1" si="76"/>
        <v>1.1768999999999999E-4</v>
      </c>
      <c r="F113" s="41">
        <f t="shared" ca="1" si="77"/>
        <v>0.99771500000000002</v>
      </c>
      <c r="G113" s="41">
        <f t="shared" ca="1" si="78"/>
        <v>2.0960750000000001E-4</v>
      </c>
      <c r="H113" s="41">
        <f t="shared" ca="1" si="79"/>
        <v>-2.4669525000000001E-2</v>
      </c>
      <c r="I113" s="41">
        <f t="shared" ca="1" si="80"/>
        <v>0.85372500000000007</v>
      </c>
      <c r="J113" s="41">
        <f t="shared" ca="1" si="81"/>
        <v>1.17905E-4</v>
      </c>
      <c r="K113" s="41">
        <f t="shared" ca="1" si="82"/>
        <v>0.83186000000000004</v>
      </c>
      <c r="L113" s="41">
        <f t="shared" ca="1" si="83"/>
        <v>2.460125E-4</v>
      </c>
      <c r="M113" s="41">
        <f t="shared" ca="1" si="84"/>
        <v>0</v>
      </c>
      <c r="N113" s="41">
        <f t="shared" ca="1" si="85"/>
        <v>0.85705500000000001</v>
      </c>
      <c r="O113" s="41">
        <f t="shared" ca="1" si="86"/>
        <v>1.1768999999999999E-4</v>
      </c>
      <c r="P113" s="41">
        <f t="shared" ca="1" si="87"/>
        <v>0.99771500000000002</v>
      </c>
      <c r="Q113" s="41">
        <f t="shared" ca="1" si="88"/>
        <v>2.0960750000000001E-4</v>
      </c>
      <c r="R113" s="41">
        <v>0</v>
      </c>
      <c r="S113" s="41">
        <f t="shared" ca="1" si="89"/>
        <v>0.88290999999999997</v>
      </c>
      <c r="T113" s="41">
        <f t="shared" ca="1" si="90"/>
        <v>1.474275E-4</v>
      </c>
      <c r="U113" s="41">
        <f t="shared" ca="1" si="91"/>
        <v>0.88290999999999997</v>
      </c>
      <c r="V113" s="41">
        <f t="shared" ca="1" si="92"/>
        <v>1.474275E-4</v>
      </c>
      <c r="W113" s="41">
        <f t="shared" ca="1" si="93"/>
        <v>-2.475755E-2</v>
      </c>
      <c r="X113" s="41">
        <f t="shared" ca="1" si="94"/>
        <v>0.92034000000000005</v>
      </c>
      <c r="Y113" s="41">
        <f t="shared" ca="1" si="95"/>
        <v>1.4648250000000001E-4</v>
      </c>
      <c r="Z113" s="41">
        <f t="shared" ca="1" si="96"/>
        <v>0.70917249999999998</v>
      </c>
      <c r="AA113" s="41">
        <f t="shared" ca="1" si="97"/>
        <v>1.4648499999999999E-4</v>
      </c>
      <c r="AB113" s="41">
        <f t="shared" ca="1" si="98"/>
        <v>0</v>
      </c>
      <c r="AC113" s="41">
        <f t="shared" ca="1" si="99"/>
        <v>0.71883833333333336</v>
      </c>
      <c r="AD113" s="41">
        <f t="shared" ca="1" si="100"/>
        <v>1.5311250000000002E-4</v>
      </c>
      <c r="AE113" s="41">
        <f t="shared" ca="1" si="101"/>
        <v>0.72522166666666665</v>
      </c>
      <c r="AF113" s="41">
        <f t="shared" ca="1" si="102"/>
        <v>1.5502333333333333E-4</v>
      </c>
      <c r="AG113" s="41">
        <f t="shared" ca="1" si="103"/>
        <v>0</v>
      </c>
    </row>
    <row r="114" spans="1:33">
      <c r="A114" s="4" t="str">
        <f t="shared" si="104"/>
        <v>SD</v>
      </c>
      <c r="B114" s="4" t="str">
        <f t="shared" si="104"/>
        <v>SFM</v>
      </c>
      <c r="C114" s="4">
        <f t="shared" si="105"/>
        <v>11</v>
      </c>
      <c r="D114" s="41">
        <f t="shared" ca="1" si="75"/>
        <v>0</v>
      </c>
      <c r="E114" s="41">
        <f t="shared" ca="1" si="76"/>
        <v>0</v>
      </c>
      <c r="F114" s="41">
        <f t="shared" ca="1" si="77"/>
        <v>0</v>
      </c>
      <c r="G114" s="41">
        <f t="shared" ca="1" si="78"/>
        <v>0</v>
      </c>
      <c r="H114" s="41">
        <f t="shared" ca="1" si="79"/>
        <v>0</v>
      </c>
      <c r="I114" s="41">
        <f t="shared" ca="1" si="80"/>
        <v>0</v>
      </c>
      <c r="J114" s="41">
        <f t="shared" ca="1" si="81"/>
        <v>0</v>
      </c>
      <c r="K114" s="41">
        <f t="shared" ca="1" si="82"/>
        <v>0</v>
      </c>
      <c r="L114" s="41">
        <f t="shared" ca="1" si="83"/>
        <v>0</v>
      </c>
      <c r="M114" s="41">
        <f t="shared" ca="1" si="84"/>
        <v>0</v>
      </c>
      <c r="N114" s="41">
        <f t="shared" ca="1" si="85"/>
        <v>0</v>
      </c>
      <c r="O114" s="41">
        <f t="shared" ca="1" si="86"/>
        <v>0</v>
      </c>
      <c r="P114" s="41">
        <f t="shared" ca="1" si="87"/>
        <v>0</v>
      </c>
      <c r="Q114" s="41">
        <f t="shared" ca="1" si="88"/>
        <v>0</v>
      </c>
      <c r="R114" s="41">
        <v>0</v>
      </c>
      <c r="S114" s="41">
        <f t="shared" ca="1" si="89"/>
        <v>0</v>
      </c>
      <c r="T114" s="41">
        <f t="shared" ca="1" si="90"/>
        <v>0</v>
      </c>
      <c r="U114" s="41">
        <f t="shared" ca="1" si="91"/>
        <v>0</v>
      </c>
      <c r="V114" s="41">
        <f t="shared" ca="1" si="92"/>
        <v>0</v>
      </c>
      <c r="W114" s="41">
        <f t="shared" ca="1" si="93"/>
        <v>0</v>
      </c>
      <c r="X114" s="41">
        <f t="shared" ca="1" si="94"/>
        <v>0</v>
      </c>
      <c r="Y114" s="41">
        <f t="shared" ca="1" si="95"/>
        <v>0</v>
      </c>
      <c r="Z114" s="41">
        <f t="shared" ca="1" si="96"/>
        <v>0</v>
      </c>
      <c r="AA114" s="41">
        <f t="shared" ca="1" si="97"/>
        <v>0</v>
      </c>
      <c r="AB114" s="41">
        <f t="shared" ca="1" si="98"/>
        <v>0</v>
      </c>
      <c r="AC114" s="41">
        <f t="shared" ca="1" si="99"/>
        <v>0.64151166666666659</v>
      </c>
      <c r="AD114" s="41">
        <f t="shared" ca="1" si="100"/>
        <v>1.4771916666666667E-4</v>
      </c>
      <c r="AE114" s="41">
        <f t="shared" ca="1" si="101"/>
        <v>0.64453916666666666</v>
      </c>
      <c r="AF114" s="41">
        <f t="shared" ca="1" si="102"/>
        <v>1.4970333333333332E-4</v>
      </c>
      <c r="AG114" s="41">
        <f t="shared" ca="1" si="103"/>
        <v>0</v>
      </c>
    </row>
    <row r="115" spans="1:33">
      <c r="A115" s="4" t="str">
        <f t="shared" si="104"/>
        <v>SD</v>
      </c>
      <c r="B115" s="4" t="str">
        <f t="shared" si="104"/>
        <v>SFM</v>
      </c>
      <c r="C115" s="4">
        <f t="shared" si="105"/>
        <v>12</v>
      </c>
      <c r="D115" s="41">
        <f t="shared" ca="1" si="75"/>
        <v>0</v>
      </c>
      <c r="E115" s="41">
        <f t="shared" ca="1" si="76"/>
        <v>0</v>
      </c>
      <c r="F115" s="41">
        <f t="shared" ca="1" si="77"/>
        <v>0</v>
      </c>
      <c r="G115" s="41">
        <f t="shared" ca="1" si="78"/>
        <v>0</v>
      </c>
      <c r="H115" s="41">
        <f t="shared" ca="1" si="79"/>
        <v>0</v>
      </c>
      <c r="I115" s="41">
        <f t="shared" ca="1" si="80"/>
        <v>0</v>
      </c>
      <c r="J115" s="41">
        <f t="shared" ca="1" si="81"/>
        <v>0</v>
      </c>
      <c r="K115" s="41">
        <f t="shared" ca="1" si="82"/>
        <v>0</v>
      </c>
      <c r="L115" s="41">
        <f t="shared" ca="1" si="83"/>
        <v>0</v>
      </c>
      <c r="M115" s="41">
        <f t="shared" ca="1" si="84"/>
        <v>0</v>
      </c>
      <c r="N115" s="41">
        <f t="shared" ca="1" si="85"/>
        <v>0</v>
      </c>
      <c r="O115" s="41">
        <f t="shared" ca="1" si="86"/>
        <v>0</v>
      </c>
      <c r="P115" s="41">
        <f t="shared" ca="1" si="87"/>
        <v>0</v>
      </c>
      <c r="Q115" s="41">
        <f t="shared" ca="1" si="88"/>
        <v>0</v>
      </c>
      <c r="R115" s="41">
        <v>0</v>
      </c>
      <c r="S115" s="41">
        <f t="shared" ca="1" si="89"/>
        <v>0</v>
      </c>
      <c r="T115" s="41">
        <f t="shared" ca="1" si="90"/>
        <v>0</v>
      </c>
      <c r="U115" s="41">
        <f t="shared" ca="1" si="91"/>
        <v>0</v>
      </c>
      <c r="V115" s="41">
        <f t="shared" ca="1" si="92"/>
        <v>0</v>
      </c>
      <c r="W115" s="41">
        <f t="shared" ca="1" si="93"/>
        <v>0</v>
      </c>
      <c r="X115" s="41">
        <f t="shared" ca="1" si="94"/>
        <v>0</v>
      </c>
      <c r="Y115" s="41">
        <f t="shared" ca="1" si="95"/>
        <v>0</v>
      </c>
      <c r="Z115" s="41">
        <f t="shared" ca="1" si="96"/>
        <v>0</v>
      </c>
      <c r="AA115" s="41">
        <f t="shared" ca="1" si="97"/>
        <v>0</v>
      </c>
      <c r="AB115" s="41">
        <f t="shared" ca="1" si="98"/>
        <v>0</v>
      </c>
      <c r="AC115" s="41">
        <f t="shared" ca="1" si="99"/>
        <v>0.61371249999999999</v>
      </c>
      <c r="AD115" s="41">
        <f t="shared" ca="1" si="100"/>
        <v>1.4890083333333334E-4</v>
      </c>
      <c r="AE115" s="41">
        <f t="shared" ca="1" si="101"/>
        <v>0.61612916666666673</v>
      </c>
      <c r="AF115" s="41">
        <f t="shared" ca="1" si="102"/>
        <v>1.5122833333333334E-4</v>
      </c>
      <c r="AG115" s="41">
        <f t="shared" ca="1" si="103"/>
        <v>0</v>
      </c>
    </row>
    <row r="116" spans="1:33">
      <c r="A116" s="4" t="str">
        <f t="shared" si="104"/>
        <v>SD</v>
      </c>
      <c r="B116" s="4" t="str">
        <f t="shared" si="104"/>
        <v>SFM</v>
      </c>
      <c r="C116" s="4">
        <f t="shared" si="105"/>
        <v>13</v>
      </c>
      <c r="D116" s="41">
        <f t="shared" ca="1" si="75"/>
        <v>0</v>
      </c>
      <c r="E116" s="41">
        <f t="shared" ca="1" si="76"/>
        <v>0</v>
      </c>
      <c r="F116" s="41">
        <f t="shared" ca="1" si="77"/>
        <v>0</v>
      </c>
      <c r="G116" s="41">
        <f t="shared" ca="1" si="78"/>
        <v>0</v>
      </c>
      <c r="H116" s="41">
        <f t="shared" ca="1" si="79"/>
        <v>0</v>
      </c>
      <c r="I116" s="41">
        <f t="shared" ca="1" si="80"/>
        <v>0</v>
      </c>
      <c r="J116" s="41">
        <f t="shared" ca="1" si="81"/>
        <v>0</v>
      </c>
      <c r="K116" s="41">
        <f t="shared" ca="1" si="82"/>
        <v>0</v>
      </c>
      <c r="L116" s="41">
        <f t="shared" ca="1" si="83"/>
        <v>0</v>
      </c>
      <c r="M116" s="41">
        <f t="shared" ca="1" si="84"/>
        <v>0</v>
      </c>
      <c r="N116" s="41">
        <f t="shared" ca="1" si="85"/>
        <v>0</v>
      </c>
      <c r="O116" s="41">
        <f t="shared" ca="1" si="86"/>
        <v>0</v>
      </c>
      <c r="P116" s="41">
        <f t="shared" ca="1" si="87"/>
        <v>0</v>
      </c>
      <c r="Q116" s="41">
        <f t="shared" ca="1" si="88"/>
        <v>0</v>
      </c>
      <c r="R116" s="41">
        <v>0</v>
      </c>
      <c r="S116" s="41">
        <f t="shared" ca="1" si="89"/>
        <v>0</v>
      </c>
      <c r="T116" s="41">
        <f t="shared" ca="1" si="90"/>
        <v>0</v>
      </c>
      <c r="U116" s="41">
        <f t="shared" ca="1" si="91"/>
        <v>0</v>
      </c>
      <c r="V116" s="41">
        <f t="shared" ca="1" si="92"/>
        <v>0</v>
      </c>
      <c r="W116" s="41">
        <f t="shared" ca="1" si="93"/>
        <v>0</v>
      </c>
      <c r="X116" s="41">
        <f t="shared" ca="1" si="94"/>
        <v>0</v>
      </c>
      <c r="Y116" s="41">
        <f t="shared" ca="1" si="95"/>
        <v>0</v>
      </c>
      <c r="Z116" s="41">
        <f t="shared" ca="1" si="96"/>
        <v>0</v>
      </c>
      <c r="AA116" s="41">
        <f t="shared" ca="1" si="97"/>
        <v>0</v>
      </c>
      <c r="AB116" s="41">
        <f t="shared" ca="1" si="98"/>
        <v>0</v>
      </c>
      <c r="AC116" s="41">
        <f t="shared" ca="1" si="99"/>
        <v>0.71214250000000001</v>
      </c>
      <c r="AD116" s="41">
        <f t="shared" ca="1" si="100"/>
        <v>1.5925416666666666E-4</v>
      </c>
      <c r="AE116" s="41">
        <f t="shared" ca="1" si="101"/>
        <v>0.7156325</v>
      </c>
      <c r="AF116" s="41">
        <f t="shared" ca="1" si="102"/>
        <v>1.6139916666666666E-4</v>
      </c>
      <c r="AG116" s="41">
        <f t="shared" ca="1" si="103"/>
        <v>0</v>
      </c>
    </row>
    <row r="117" spans="1:33">
      <c r="A117" s="4" t="str">
        <f t="shared" si="104"/>
        <v>SD</v>
      </c>
      <c r="B117" s="4" t="str">
        <f t="shared" si="104"/>
        <v>SFM</v>
      </c>
      <c r="C117" s="4">
        <f t="shared" si="105"/>
        <v>14</v>
      </c>
      <c r="D117" s="41">
        <f t="shared" ca="1" si="75"/>
        <v>0.80174999999999996</v>
      </c>
      <c r="E117" s="41">
        <f t="shared" ca="1" si="76"/>
        <v>1.0923999999999999E-4</v>
      </c>
      <c r="F117" s="41">
        <f t="shared" ca="1" si="77"/>
        <v>0.977495</v>
      </c>
      <c r="G117" s="41">
        <f t="shared" ca="1" si="78"/>
        <v>1.8912499999999998E-4</v>
      </c>
      <c r="H117" s="41">
        <f t="shared" ca="1" si="79"/>
        <v>-2.3828999999999999E-2</v>
      </c>
      <c r="I117" s="41">
        <f t="shared" ca="1" si="80"/>
        <v>0.79932749999999997</v>
      </c>
      <c r="J117" s="41">
        <f t="shared" ca="1" si="81"/>
        <v>1.0954E-4</v>
      </c>
      <c r="K117" s="41">
        <f t="shared" ca="1" si="82"/>
        <v>0.84578249999999999</v>
      </c>
      <c r="L117" s="41">
        <f t="shared" ca="1" si="83"/>
        <v>2.314575E-4</v>
      </c>
      <c r="M117" s="41">
        <f t="shared" ca="1" si="84"/>
        <v>0</v>
      </c>
      <c r="N117" s="41">
        <f t="shared" ca="1" si="85"/>
        <v>0.80174999999999996</v>
      </c>
      <c r="O117" s="41">
        <f t="shared" ca="1" si="86"/>
        <v>1.0923999999999999E-4</v>
      </c>
      <c r="P117" s="41">
        <f t="shared" ca="1" si="87"/>
        <v>0.977495</v>
      </c>
      <c r="Q117" s="41">
        <f t="shared" ca="1" si="88"/>
        <v>1.8912499999999998E-4</v>
      </c>
      <c r="R117" s="41">
        <v>0</v>
      </c>
      <c r="S117" s="41">
        <f t="shared" ca="1" si="89"/>
        <v>0.85696499999999998</v>
      </c>
      <c r="T117" s="41">
        <f t="shared" ca="1" si="90"/>
        <v>1.5195749999999999E-4</v>
      </c>
      <c r="U117" s="41">
        <f t="shared" ca="1" si="91"/>
        <v>0.85696499999999998</v>
      </c>
      <c r="V117" s="41">
        <f t="shared" ca="1" si="92"/>
        <v>1.5195749999999999E-4</v>
      </c>
      <c r="W117" s="41">
        <f t="shared" ca="1" si="93"/>
        <v>-2.4627024999999997E-2</v>
      </c>
      <c r="X117" s="41">
        <f t="shared" ca="1" si="94"/>
        <v>0.895505</v>
      </c>
      <c r="Y117" s="41">
        <f t="shared" ca="1" si="95"/>
        <v>1.5269249999999999E-4</v>
      </c>
      <c r="Z117" s="41">
        <f t="shared" ca="1" si="96"/>
        <v>0.69071749999999998</v>
      </c>
      <c r="AA117" s="41">
        <f t="shared" ca="1" si="97"/>
        <v>1.5269E-4</v>
      </c>
      <c r="AB117" s="41">
        <f t="shared" ca="1" si="98"/>
        <v>0</v>
      </c>
      <c r="AC117" s="41">
        <f t="shared" ca="1" si="99"/>
        <v>0.66622333333333328</v>
      </c>
      <c r="AD117" s="41">
        <f t="shared" ca="1" si="100"/>
        <v>1.5743500000000001E-4</v>
      </c>
      <c r="AE117" s="41">
        <f t="shared" ca="1" si="101"/>
        <v>0.67109916666666658</v>
      </c>
      <c r="AF117" s="41">
        <f t="shared" ca="1" si="102"/>
        <v>1.5939666666666666E-4</v>
      </c>
      <c r="AG117" s="41">
        <f t="shared" ca="1" si="103"/>
        <v>0</v>
      </c>
    </row>
    <row r="118" spans="1:33">
      <c r="A118" s="4" t="str">
        <f t="shared" si="104"/>
        <v>SD</v>
      </c>
      <c r="B118" s="4" t="str">
        <f t="shared" si="104"/>
        <v>SFM</v>
      </c>
      <c r="C118" s="4">
        <f t="shared" si="105"/>
        <v>15</v>
      </c>
      <c r="D118" s="41">
        <f t="shared" ca="1" si="75"/>
        <v>0.94076499999999996</v>
      </c>
      <c r="E118" s="41">
        <f t="shared" ca="1" si="76"/>
        <v>1.2394499999999998E-4</v>
      </c>
      <c r="F118" s="41">
        <f t="shared" ca="1" si="77"/>
        <v>1.2306250000000001</v>
      </c>
      <c r="G118" s="41">
        <f t="shared" ca="1" si="78"/>
        <v>2.178875E-4</v>
      </c>
      <c r="H118" s="41">
        <f t="shared" ca="1" si="79"/>
        <v>-1.5914250000000001E-2</v>
      </c>
      <c r="I118" s="41">
        <f t="shared" ca="1" si="80"/>
        <v>0.93767750000000005</v>
      </c>
      <c r="J118" s="41">
        <f t="shared" ca="1" si="81"/>
        <v>1.2407499999999999E-4</v>
      </c>
      <c r="K118" s="41">
        <f t="shared" ca="1" si="82"/>
        <v>1.1875125</v>
      </c>
      <c r="L118" s="41">
        <f t="shared" ca="1" si="83"/>
        <v>2.7380999999999998E-4</v>
      </c>
      <c r="M118" s="41">
        <f t="shared" ca="1" si="84"/>
        <v>0</v>
      </c>
      <c r="N118" s="41">
        <f t="shared" ca="1" si="85"/>
        <v>0.94076499999999996</v>
      </c>
      <c r="O118" s="41">
        <f t="shared" ca="1" si="86"/>
        <v>1.2394499999999998E-4</v>
      </c>
      <c r="P118" s="41">
        <f t="shared" ca="1" si="87"/>
        <v>1.2306250000000001</v>
      </c>
      <c r="Q118" s="41">
        <f t="shared" ca="1" si="88"/>
        <v>2.178875E-4</v>
      </c>
      <c r="R118" s="41">
        <v>0</v>
      </c>
      <c r="S118" s="41">
        <f t="shared" ca="1" si="89"/>
        <v>0</v>
      </c>
      <c r="T118" s="41">
        <f t="shared" ca="1" si="90"/>
        <v>0</v>
      </c>
      <c r="U118" s="41">
        <f t="shared" ca="1" si="91"/>
        <v>0</v>
      </c>
      <c r="V118" s="41">
        <f t="shared" ca="1" si="92"/>
        <v>0</v>
      </c>
      <c r="W118" s="41">
        <f t="shared" ca="1" si="93"/>
        <v>0</v>
      </c>
      <c r="X118" s="41">
        <f t="shared" ca="1" si="94"/>
        <v>1.1041400000000001</v>
      </c>
      <c r="Y118" s="41">
        <f t="shared" ca="1" si="95"/>
        <v>1.7055E-4</v>
      </c>
      <c r="Z118" s="41">
        <f t="shared" ca="1" si="96"/>
        <v>1.0211725</v>
      </c>
      <c r="AA118" s="41">
        <f t="shared" ca="1" si="97"/>
        <v>1.7055E-4</v>
      </c>
      <c r="AB118" s="41">
        <f t="shared" ca="1" si="98"/>
        <v>0</v>
      </c>
      <c r="AC118" s="41">
        <f t="shared" ca="1" si="99"/>
        <v>0.91107499999999997</v>
      </c>
      <c r="AD118" s="41">
        <f t="shared" ca="1" si="100"/>
        <v>1.7274416666666667E-4</v>
      </c>
      <c r="AE118" s="41">
        <f t="shared" ca="1" si="101"/>
        <v>0.91853333333333331</v>
      </c>
      <c r="AF118" s="41">
        <f t="shared" ca="1" si="102"/>
        <v>1.7534499999999998E-4</v>
      </c>
      <c r="AG118" s="41">
        <f t="shared" ca="1" si="103"/>
        <v>0</v>
      </c>
    </row>
    <row r="119" spans="1:33">
      <c r="A119" s="4" t="str">
        <f t="shared" si="104"/>
        <v>SD</v>
      </c>
      <c r="B119" s="4" t="str">
        <f t="shared" si="104"/>
        <v>SFM</v>
      </c>
      <c r="C119" s="4">
        <f t="shared" si="105"/>
        <v>16</v>
      </c>
      <c r="D119" s="41">
        <f t="shared" ca="1" si="75"/>
        <v>0</v>
      </c>
      <c r="E119" s="41">
        <f t="shared" ca="1" si="76"/>
        <v>0</v>
      </c>
      <c r="F119" s="41">
        <f t="shared" ca="1" si="77"/>
        <v>0</v>
      </c>
      <c r="G119" s="41">
        <f t="shared" ca="1" si="78"/>
        <v>0</v>
      </c>
      <c r="H119" s="41">
        <f t="shared" ca="1" si="79"/>
        <v>0</v>
      </c>
      <c r="I119" s="41">
        <f t="shared" ca="1" si="80"/>
        <v>0</v>
      </c>
      <c r="J119" s="41">
        <f t="shared" ca="1" si="81"/>
        <v>0</v>
      </c>
      <c r="K119" s="41">
        <f t="shared" ca="1" si="82"/>
        <v>0</v>
      </c>
      <c r="L119" s="41">
        <f t="shared" ca="1" si="83"/>
        <v>0</v>
      </c>
      <c r="M119" s="41">
        <f t="shared" ca="1" si="84"/>
        <v>0</v>
      </c>
      <c r="N119" s="41">
        <f t="shared" ca="1" si="85"/>
        <v>0</v>
      </c>
      <c r="O119" s="41">
        <f t="shared" ca="1" si="86"/>
        <v>0</v>
      </c>
      <c r="P119" s="41">
        <f t="shared" ca="1" si="87"/>
        <v>0</v>
      </c>
      <c r="Q119" s="41">
        <f t="shared" ca="1" si="88"/>
        <v>0</v>
      </c>
      <c r="R119" s="41">
        <v>0</v>
      </c>
      <c r="S119" s="41">
        <f t="shared" ca="1" si="89"/>
        <v>0</v>
      </c>
      <c r="T119" s="41">
        <f t="shared" ca="1" si="90"/>
        <v>0</v>
      </c>
      <c r="U119" s="41">
        <f t="shared" ca="1" si="91"/>
        <v>0</v>
      </c>
      <c r="V119" s="41">
        <f t="shared" ca="1" si="92"/>
        <v>0</v>
      </c>
      <c r="W119" s="41">
        <f t="shared" ca="1" si="93"/>
        <v>0</v>
      </c>
      <c r="X119" s="41">
        <f t="shared" ca="1" si="94"/>
        <v>0</v>
      </c>
      <c r="Y119" s="41">
        <f t="shared" ca="1" si="95"/>
        <v>0</v>
      </c>
      <c r="Z119" s="41">
        <f t="shared" ca="1" si="96"/>
        <v>0</v>
      </c>
      <c r="AA119" s="41">
        <f t="shared" ca="1" si="97"/>
        <v>0</v>
      </c>
      <c r="AB119" s="41">
        <f t="shared" ca="1" si="98"/>
        <v>0</v>
      </c>
      <c r="AC119" s="41">
        <f t="shared" ca="1" si="99"/>
        <v>0.42491249999999997</v>
      </c>
      <c r="AD119" s="41">
        <f t="shared" ca="1" si="100"/>
        <v>1.3544000000000002E-4</v>
      </c>
      <c r="AE119" s="41">
        <f t="shared" ca="1" si="101"/>
        <v>0.42497916666666669</v>
      </c>
      <c r="AF119" s="41">
        <f t="shared" ca="1" si="102"/>
        <v>1.3793083333333333E-4</v>
      </c>
      <c r="AG119" s="41">
        <f t="shared" ca="1" si="103"/>
        <v>0</v>
      </c>
    </row>
    <row r="120" spans="1:33">
      <c r="A120" s="4" t="str">
        <f t="shared" si="104"/>
        <v>SD</v>
      </c>
      <c r="B120" s="4" t="s">
        <v>886</v>
      </c>
      <c r="C120" s="4">
        <f>C104</f>
        <v>1</v>
      </c>
      <c r="D120" s="41">
        <f t="shared" ca="1" si="75"/>
        <v>0</v>
      </c>
      <c r="E120" s="41">
        <f t="shared" ca="1" si="76"/>
        <v>0</v>
      </c>
      <c r="F120" s="41">
        <f t="shared" ca="1" si="77"/>
        <v>0</v>
      </c>
      <c r="G120" s="41">
        <f t="shared" ca="1" si="78"/>
        <v>0</v>
      </c>
      <c r="H120" s="41">
        <f t="shared" ca="1" si="79"/>
        <v>0</v>
      </c>
      <c r="I120" s="41">
        <f t="shared" ca="1" si="80"/>
        <v>0</v>
      </c>
      <c r="J120" s="41">
        <f t="shared" ca="1" si="81"/>
        <v>0</v>
      </c>
      <c r="K120" s="41">
        <f t="shared" ca="1" si="82"/>
        <v>0</v>
      </c>
      <c r="L120" s="41">
        <f t="shared" ca="1" si="83"/>
        <v>0</v>
      </c>
      <c r="M120" s="41">
        <f t="shared" ca="1" si="84"/>
        <v>0</v>
      </c>
      <c r="N120" s="41">
        <f t="shared" ca="1" si="85"/>
        <v>0</v>
      </c>
      <c r="O120" s="41">
        <f t="shared" ca="1" si="86"/>
        <v>0</v>
      </c>
      <c r="P120" s="41">
        <f t="shared" ca="1" si="87"/>
        <v>0</v>
      </c>
      <c r="Q120" s="41">
        <f t="shared" ca="1" si="88"/>
        <v>0</v>
      </c>
      <c r="R120" s="41">
        <v>0</v>
      </c>
      <c r="S120" s="41">
        <f t="shared" ca="1" si="89"/>
        <v>0</v>
      </c>
      <c r="T120" s="41">
        <f t="shared" ca="1" si="90"/>
        <v>0</v>
      </c>
      <c r="U120" s="41">
        <f t="shared" ca="1" si="91"/>
        <v>0</v>
      </c>
      <c r="V120" s="41">
        <f t="shared" ca="1" si="92"/>
        <v>0</v>
      </c>
      <c r="W120" s="41">
        <f t="shared" ca="1" si="93"/>
        <v>0</v>
      </c>
      <c r="X120" s="41">
        <f t="shared" ca="1" si="94"/>
        <v>0</v>
      </c>
      <c r="Y120" s="41">
        <f t="shared" ca="1" si="95"/>
        <v>0</v>
      </c>
      <c r="Z120" s="41">
        <f t="shared" ca="1" si="96"/>
        <v>0</v>
      </c>
      <c r="AA120" s="41">
        <f t="shared" ca="1" si="97"/>
        <v>0</v>
      </c>
      <c r="AB120" s="41">
        <f t="shared" ca="1" si="98"/>
        <v>0</v>
      </c>
      <c r="AC120" s="41">
        <f t="shared" ca="1" si="99"/>
        <v>0.47962499999999997</v>
      </c>
      <c r="AD120" s="41">
        <f t="shared" ca="1" si="100"/>
        <v>8.8879166666666661E-5</v>
      </c>
      <c r="AE120" s="41">
        <f t="shared" ca="1" si="101"/>
        <v>0.47919583333333332</v>
      </c>
      <c r="AF120" s="41">
        <f t="shared" ca="1" si="102"/>
        <v>9.0635000000000002E-5</v>
      </c>
      <c r="AG120" s="41">
        <f t="shared" ca="1" si="103"/>
        <v>0</v>
      </c>
    </row>
    <row r="121" spans="1:33">
      <c r="A121" s="4" t="str">
        <f t="shared" si="104"/>
        <v>SD</v>
      </c>
      <c r="B121" s="4" t="str">
        <f>B120</f>
        <v>MFM</v>
      </c>
      <c r="C121" s="4">
        <f t="shared" ref="C121:C151" si="106">C105</f>
        <v>2</v>
      </c>
      <c r="D121" s="41">
        <f t="shared" ca="1" si="75"/>
        <v>0</v>
      </c>
      <c r="E121" s="41">
        <f t="shared" ca="1" si="76"/>
        <v>0</v>
      </c>
      <c r="F121" s="41">
        <f t="shared" ca="1" si="77"/>
        <v>0</v>
      </c>
      <c r="G121" s="41">
        <f t="shared" ca="1" si="78"/>
        <v>0</v>
      </c>
      <c r="H121" s="41">
        <f t="shared" ca="1" si="79"/>
        <v>0</v>
      </c>
      <c r="I121" s="41">
        <f t="shared" ca="1" si="80"/>
        <v>0</v>
      </c>
      <c r="J121" s="41">
        <f t="shared" ca="1" si="81"/>
        <v>0</v>
      </c>
      <c r="K121" s="41">
        <f t="shared" ca="1" si="82"/>
        <v>0</v>
      </c>
      <c r="L121" s="41">
        <f t="shared" ca="1" si="83"/>
        <v>0</v>
      </c>
      <c r="M121" s="41">
        <f t="shared" ca="1" si="84"/>
        <v>0</v>
      </c>
      <c r="N121" s="41">
        <f t="shared" ca="1" si="85"/>
        <v>0</v>
      </c>
      <c r="O121" s="41">
        <f t="shared" ca="1" si="86"/>
        <v>0</v>
      </c>
      <c r="P121" s="41">
        <f t="shared" ca="1" si="87"/>
        <v>0</v>
      </c>
      <c r="Q121" s="41">
        <f t="shared" ca="1" si="88"/>
        <v>0</v>
      </c>
      <c r="R121" s="41">
        <v>0</v>
      </c>
      <c r="S121" s="41">
        <f t="shared" ca="1" si="89"/>
        <v>0</v>
      </c>
      <c r="T121" s="41">
        <f t="shared" ca="1" si="90"/>
        <v>0</v>
      </c>
      <c r="U121" s="41">
        <f t="shared" ca="1" si="91"/>
        <v>0</v>
      </c>
      <c r="V121" s="41">
        <f t="shared" ca="1" si="92"/>
        <v>0</v>
      </c>
      <c r="W121" s="41">
        <f t="shared" ca="1" si="93"/>
        <v>0</v>
      </c>
      <c r="X121" s="41">
        <f t="shared" ca="1" si="94"/>
        <v>0</v>
      </c>
      <c r="Y121" s="41">
        <f t="shared" ca="1" si="95"/>
        <v>0</v>
      </c>
      <c r="Z121" s="41">
        <f t="shared" ca="1" si="96"/>
        <v>0</v>
      </c>
      <c r="AA121" s="41">
        <f t="shared" ca="1" si="97"/>
        <v>0</v>
      </c>
      <c r="AB121" s="41">
        <f t="shared" ca="1" si="98"/>
        <v>0</v>
      </c>
      <c r="AC121" s="41">
        <f t="shared" ca="1" si="99"/>
        <v>0.57975416666666668</v>
      </c>
      <c r="AD121" s="41">
        <f t="shared" ca="1" si="100"/>
        <v>1.3932166666666667E-4</v>
      </c>
      <c r="AE121" s="41">
        <f t="shared" ca="1" si="101"/>
        <v>0.58038500000000004</v>
      </c>
      <c r="AF121" s="41">
        <f t="shared" ca="1" si="102"/>
        <v>1.40665E-4</v>
      </c>
      <c r="AG121" s="41">
        <f t="shared" ca="1" si="103"/>
        <v>0</v>
      </c>
    </row>
    <row r="122" spans="1:33">
      <c r="A122" s="4" t="str">
        <f t="shared" ref="A122:B137" si="107">A121</f>
        <v>SD</v>
      </c>
      <c r="B122" s="4" t="str">
        <f t="shared" si="107"/>
        <v>MFM</v>
      </c>
      <c r="C122" s="4">
        <f t="shared" si="106"/>
        <v>3</v>
      </c>
      <c r="D122" s="41">
        <f t="shared" ca="1" si="75"/>
        <v>0</v>
      </c>
      <c r="E122" s="41">
        <f t="shared" ca="1" si="76"/>
        <v>0</v>
      </c>
      <c r="F122" s="41">
        <f t="shared" ca="1" si="77"/>
        <v>0</v>
      </c>
      <c r="G122" s="41">
        <f t="shared" ca="1" si="78"/>
        <v>0</v>
      </c>
      <c r="H122" s="41">
        <f t="shared" ca="1" si="79"/>
        <v>0</v>
      </c>
      <c r="I122" s="41">
        <f t="shared" ca="1" si="80"/>
        <v>0</v>
      </c>
      <c r="J122" s="41">
        <f t="shared" ca="1" si="81"/>
        <v>0</v>
      </c>
      <c r="K122" s="41">
        <f t="shared" ca="1" si="82"/>
        <v>0</v>
      </c>
      <c r="L122" s="41">
        <f t="shared" ca="1" si="83"/>
        <v>0</v>
      </c>
      <c r="M122" s="41">
        <f t="shared" ca="1" si="84"/>
        <v>0</v>
      </c>
      <c r="N122" s="41">
        <f t="shared" ca="1" si="85"/>
        <v>0</v>
      </c>
      <c r="O122" s="41">
        <f t="shared" ca="1" si="86"/>
        <v>0</v>
      </c>
      <c r="P122" s="41">
        <f t="shared" ca="1" si="87"/>
        <v>0</v>
      </c>
      <c r="Q122" s="41">
        <f t="shared" ca="1" si="88"/>
        <v>0</v>
      </c>
      <c r="R122" s="41">
        <v>0</v>
      </c>
      <c r="S122" s="41">
        <f t="shared" ca="1" si="89"/>
        <v>0</v>
      </c>
      <c r="T122" s="41">
        <f t="shared" ca="1" si="90"/>
        <v>0</v>
      </c>
      <c r="U122" s="41">
        <f t="shared" ca="1" si="91"/>
        <v>0</v>
      </c>
      <c r="V122" s="41">
        <f t="shared" ca="1" si="92"/>
        <v>0</v>
      </c>
      <c r="W122" s="41">
        <f t="shared" ca="1" si="93"/>
        <v>0</v>
      </c>
      <c r="X122" s="41">
        <f t="shared" ca="1" si="94"/>
        <v>0</v>
      </c>
      <c r="Y122" s="41">
        <f t="shared" ca="1" si="95"/>
        <v>0</v>
      </c>
      <c r="Z122" s="41">
        <f t="shared" ca="1" si="96"/>
        <v>0</v>
      </c>
      <c r="AA122" s="41">
        <f t="shared" ca="1" si="97"/>
        <v>0</v>
      </c>
      <c r="AB122" s="41">
        <f t="shared" ca="1" si="98"/>
        <v>0</v>
      </c>
      <c r="AC122" s="41">
        <f t="shared" ca="1" si="99"/>
        <v>0.56990166666666664</v>
      </c>
      <c r="AD122" s="41">
        <f t="shared" ca="1" si="100"/>
        <v>1.1350499999999999E-4</v>
      </c>
      <c r="AE122" s="41">
        <f t="shared" ca="1" si="101"/>
        <v>0.5682558333333334</v>
      </c>
      <c r="AF122" s="41">
        <f t="shared" ca="1" si="102"/>
        <v>1.1733E-4</v>
      </c>
      <c r="AG122" s="41">
        <f t="shared" ca="1" si="103"/>
        <v>0</v>
      </c>
    </row>
    <row r="123" spans="1:33">
      <c r="A123" s="4" t="str">
        <f t="shared" si="107"/>
        <v>SD</v>
      </c>
      <c r="B123" s="4" t="str">
        <f t="shared" si="107"/>
        <v>MFM</v>
      </c>
      <c r="C123" s="4">
        <f t="shared" si="106"/>
        <v>4</v>
      </c>
      <c r="D123" s="41">
        <f t="shared" ca="1" si="75"/>
        <v>0</v>
      </c>
      <c r="E123" s="41">
        <f t="shared" ca="1" si="76"/>
        <v>0</v>
      </c>
      <c r="F123" s="41">
        <f t="shared" ca="1" si="77"/>
        <v>0</v>
      </c>
      <c r="G123" s="41">
        <f t="shared" ca="1" si="78"/>
        <v>0</v>
      </c>
      <c r="H123" s="41">
        <f t="shared" ca="1" si="79"/>
        <v>0</v>
      </c>
      <c r="I123" s="41">
        <f t="shared" ca="1" si="80"/>
        <v>0</v>
      </c>
      <c r="J123" s="41">
        <f t="shared" ca="1" si="81"/>
        <v>0</v>
      </c>
      <c r="K123" s="41">
        <f t="shared" ca="1" si="82"/>
        <v>0</v>
      </c>
      <c r="L123" s="41">
        <f t="shared" ca="1" si="83"/>
        <v>0</v>
      </c>
      <c r="M123" s="41">
        <f t="shared" ca="1" si="84"/>
        <v>0</v>
      </c>
      <c r="N123" s="41">
        <f t="shared" ca="1" si="85"/>
        <v>0</v>
      </c>
      <c r="O123" s="41">
        <f t="shared" ca="1" si="86"/>
        <v>0</v>
      </c>
      <c r="P123" s="41">
        <f t="shared" ca="1" si="87"/>
        <v>0</v>
      </c>
      <c r="Q123" s="41">
        <f t="shared" ca="1" si="88"/>
        <v>0</v>
      </c>
      <c r="R123" s="41">
        <v>0</v>
      </c>
      <c r="S123" s="41">
        <f t="shared" ca="1" si="89"/>
        <v>0</v>
      </c>
      <c r="T123" s="41">
        <f t="shared" ca="1" si="90"/>
        <v>0</v>
      </c>
      <c r="U123" s="41">
        <f t="shared" ca="1" si="91"/>
        <v>0</v>
      </c>
      <c r="V123" s="41">
        <f t="shared" ca="1" si="92"/>
        <v>0</v>
      </c>
      <c r="W123" s="41">
        <f t="shared" ca="1" si="93"/>
        <v>0</v>
      </c>
      <c r="X123" s="41">
        <f t="shared" ca="1" si="94"/>
        <v>0</v>
      </c>
      <c r="Y123" s="41">
        <f t="shared" ca="1" si="95"/>
        <v>0</v>
      </c>
      <c r="Z123" s="41">
        <f t="shared" ca="1" si="96"/>
        <v>0</v>
      </c>
      <c r="AA123" s="41">
        <f t="shared" ca="1" si="97"/>
        <v>0</v>
      </c>
      <c r="AB123" s="41">
        <f t="shared" ca="1" si="98"/>
        <v>0</v>
      </c>
      <c r="AC123" s="41">
        <f t="shared" ca="1" si="99"/>
        <v>0.60834666666666659</v>
      </c>
      <c r="AD123" s="41">
        <f t="shared" ca="1" si="100"/>
        <v>1.2980333333333335E-4</v>
      </c>
      <c r="AE123" s="41">
        <f t="shared" ca="1" si="101"/>
        <v>0.60788833333333336</v>
      </c>
      <c r="AF123" s="41">
        <f t="shared" ca="1" si="102"/>
        <v>1.3355499999999999E-4</v>
      </c>
      <c r="AG123" s="41">
        <f t="shared" ca="1" si="103"/>
        <v>0</v>
      </c>
    </row>
    <row r="124" spans="1:33">
      <c r="A124" s="4" t="str">
        <f t="shared" si="107"/>
        <v>SD</v>
      </c>
      <c r="B124" s="4" t="str">
        <f t="shared" si="107"/>
        <v>MFM</v>
      </c>
      <c r="C124" s="4">
        <f t="shared" si="106"/>
        <v>5</v>
      </c>
      <c r="D124" s="41">
        <f t="shared" ca="1" si="75"/>
        <v>0</v>
      </c>
      <c r="E124" s="41">
        <f t="shared" ca="1" si="76"/>
        <v>0</v>
      </c>
      <c r="F124" s="41">
        <f t="shared" ca="1" si="77"/>
        <v>0</v>
      </c>
      <c r="G124" s="41">
        <f t="shared" ca="1" si="78"/>
        <v>0</v>
      </c>
      <c r="H124" s="41">
        <f t="shared" ca="1" si="79"/>
        <v>0</v>
      </c>
      <c r="I124" s="41">
        <f t="shared" ca="1" si="80"/>
        <v>0</v>
      </c>
      <c r="J124" s="41">
        <f t="shared" ca="1" si="81"/>
        <v>0</v>
      </c>
      <c r="K124" s="41">
        <f t="shared" ca="1" si="82"/>
        <v>0</v>
      </c>
      <c r="L124" s="41">
        <f t="shared" ca="1" si="83"/>
        <v>0</v>
      </c>
      <c r="M124" s="41">
        <f t="shared" ca="1" si="84"/>
        <v>0</v>
      </c>
      <c r="N124" s="41">
        <f t="shared" ca="1" si="85"/>
        <v>0</v>
      </c>
      <c r="O124" s="41">
        <f t="shared" ca="1" si="86"/>
        <v>0</v>
      </c>
      <c r="P124" s="41">
        <f t="shared" ca="1" si="87"/>
        <v>0</v>
      </c>
      <c r="Q124" s="41">
        <f t="shared" ca="1" si="88"/>
        <v>0</v>
      </c>
      <c r="R124" s="41">
        <v>0</v>
      </c>
      <c r="S124" s="41">
        <f t="shared" ca="1" si="89"/>
        <v>0</v>
      </c>
      <c r="T124" s="41">
        <f t="shared" ca="1" si="90"/>
        <v>0</v>
      </c>
      <c r="U124" s="41">
        <f t="shared" ca="1" si="91"/>
        <v>0</v>
      </c>
      <c r="V124" s="41">
        <f t="shared" ca="1" si="92"/>
        <v>0</v>
      </c>
      <c r="W124" s="41">
        <f t="shared" ca="1" si="93"/>
        <v>0</v>
      </c>
      <c r="X124" s="41">
        <f t="shared" ca="1" si="94"/>
        <v>0</v>
      </c>
      <c r="Y124" s="41">
        <f t="shared" ca="1" si="95"/>
        <v>0</v>
      </c>
      <c r="Z124" s="41">
        <f t="shared" ca="1" si="96"/>
        <v>0</v>
      </c>
      <c r="AA124" s="41">
        <f t="shared" ca="1" si="97"/>
        <v>0</v>
      </c>
      <c r="AB124" s="41">
        <f t="shared" ca="1" si="98"/>
        <v>0</v>
      </c>
      <c r="AC124" s="41">
        <f t="shared" ca="1" si="99"/>
        <v>0.5808658333333333</v>
      </c>
      <c r="AD124" s="41">
        <f t="shared" ca="1" si="100"/>
        <v>1.1881833333333332E-4</v>
      </c>
      <c r="AE124" s="41">
        <f t="shared" ca="1" si="101"/>
        <v>0.57943333333333336</v>
      </c>
      <c r="AF124" s="41">
        <f t="shared" ca="1" si="102"/>
        <v>1.2480916666666666E-4</v>
      </c>
      <c r="AG124" s="41">
        <f t="shared" ca="1" si="103"/>
        <v>0</v>
      </c>
    </row>
    <row r="125" spans="1:33">
      <c r="A125" s="4" t="str">
        <f t="shared" si="107"/>
        <v>SD</v>
      </c>
      <c r="B125" s="4" t="str">
        <f t="shared" si="107"/>
        <v>MFM</v>
      </c>
      <c r="C125" s="4">
        <f t="shared" si="106"/>
        <v>6</v>
      </c>
      <c r="D125" s="41">
        <f t="shared" ca="1" si="75"/>
        <v>0.9012699999999999</v>
      </c>
      <c r="E125" s="41">
        <f t="shared" ca="1" si="76"/>
        <v>1.132275E-4</v>
      </c>
      <c r="F125" s="41">
        <f t="shared" ca="1" si="77"/>
        <v>1.0057525</v>
      </c>
      <c r="G125" s="41">
        <f t="shared" ca="1" si="78"/>
        <v>1.7253500000000003E-4</v>
      </c>
      <c r="H125" s="41">
        <f t="shared" ca="1" si="79"/>
        <v>-1.8035974999999999E-2</v>
      </c>
      <c r="I125" s="41">
        <f t="shared" ca="1" si="80"/>
        <v>0.89559250000000001</v>
      </c>
      <c r="J125" s="41">
        <f t="shared" ca="1" si="81"/>
        <v>1.1308749999999999E-4</v>
      </c>
      <c r="K125" s="41">
        <f t="shared" ca="1" si="82"/>
        <v>0.84325749999999999</v>
      </c>
      <c r="L125" s="41">
        <f t="shared" ca="1" si="83"/>
        <v>1.5675250000000003E-4</v>
      </c>
      <c r="M125" s="41">
        <f t="shared" ca="1" si="84"/>
        <v>0</v>
      </c>
      <c r="N125" s="41">
        <f t="shared" ca="1" si="85"/>
        <v>0.9012699999999999</v>
      </c>
      <c r="O125" s="41">
        <f t="shared" ca="1" si="86"/>
        <v>1.132275E-4</v>
      </c>
      <c r="P125" s="41">
        <f t="shared" ca="1" si="87"/>
        <v>1.0057525</v>
      </c>
      <c r="Q125" s="41">
        <f t="shared" ca="1" si="88"/>
        <v>1.7253500000000003E-4</v>
      </c>
      <c r="R125" s="41">
        <v>0</v>
      </c>
      <c r="S125" s="41">
        <f t="shared" ca="1" si="89"/>
        <v>0.92569249999999992</v>
      </c>
      <c r="T125" s="41">
        <f t="shared" ca="1" si="90"/>
        <v>1.1952249999999999E-4</v>
      </c>
      <c r="U125" s="41">
        <f t="shared" ca="1" si="91"/>
        <v>0.92569249999999992</v>
      </c>
      <c r="V125" s="41">
        <f t="shared" ca="1" si="92"/>
        <v>1.1952249999999999E-4</v>
      </c>
      <c r="W125" s="41">
        <f t="shared" ca="1" si="93"/>
        <v>-2.2362125E-2</v>
      </c>
      <c r="X125" s="41">
        <f t="shared" ca="1" si="94"/>
        <v>1.00773</v>
      </c>
      <c r="Y125" s="41">
        <f t="shared" ca="1" si="95"/>
        <v>1.3443E-4</v>
      </c>
      <c r="Z125" s="41">
        <f t="shared" ca="1" si="96"/>
        <v>0.79088750000000008</v>
      </c>
      <c r="AA125" s="41">
        <f t="shared" ca="1" si="97"/>
        <v>1.3443E-4</v>
      </c>
      <c r="AB125" s="41">
        <f t="shared" ca="1" si="98"/>
        <v>0</v>
      </c>
      <c r="AC125" s="41">
        <f t="shared" ca="1" si="99"/>
        <v>0.65839166666666671</v>
      </c>
      <c r="AD125" s="41">
        <f t="shared" ca="1" si="100"/>
        <v>1.1321416666666668E-4</v>
      </c>
      <c r="AE125" s="41">
        <f t="shared" ca="1" si="101"/>
        <v>0.66254833333333329</v>
      </c>
      <c r="AF125" s="41">
        <f t="shared" ca="1" si="102"/>
        <v>1.6411833333333334E-4</v>
      </c>
      <c r="AG125" s="41">
        <f t="shared" ca="1" si="103"/>
        <v>0</v>
      </c>
    </row>
    <row r="126" spans="1:33">
      <c r="A126" s="4" t="str">
        <f t="shared" si="107"/>
        <v>SD</v>
      </c>
      <c r="B126" s="4" t="str">
        <f t="shared" si="107"/>
        <v>MFM</v>
      </c>
      <c r="C126" s="4">
        <f t="shared" si="106"/>
        <v>7</v>
      </c>
      <c r="D126" s="41">
        <f t="shared" ca="1" si="75"/>
        <v>0.91268000000000005</v>
      </c>
      <c r="E126" s="41">
        <f t="shared" ca="1" si="76"/>
        <v>1.1467E-4</v>
      </c>
      <c r="F126" s="41">
        <f t="shared" ca="1" si="77"/>
        <v>1.0208199999999998</v>
      </c>
      <c r="G126" s="41">
        <f t="shared" ca="1" si="78"/>
        <v>1.9681500000000001E-4</v>
      </c>
      <c r="H126" s="41">
        <f t="shared" ca="1" si="79"/>
        <v>-1.5959250000000001E-2</v>
      </c>
      <c r="I126" s="41">
        <f t="shared" ca="1" si="80"/>
        <v>0.90655750000000002</v>
      </c>
      <c r="J126" s="41">
        <f t="shared" ca="1" si="81"/>
        <v>1.1447499999999999E-4</v>
      </c>
      <c r="K126" s="41">
        <f t="shared" ca="1" si="82"/>
        <v>0.87172749999999999</v>
      </c>
      <c r="L126" s="41">
        <f t="shared" ca="1" si="83"/>
        <v>1.905175E-4</v>
      </c>
      <c r="M126" s="41">
        <f t="shared" ca="1" si="84"/>
        <v>0</v>
      </c>
      <c r="N126" s="41">
        <f t="shared" ca="1" si="85"/>
        <v>0.91268000000000005</v>
      </c>
      <c r="O126" s="41">
        <f t="shared" ca="1" si="86"/>
        <v>1.1467E-4</v>
      </c>
      <c r="P126" s="41">
        <f t="shared" ca="1" si="87"/>
        <v>1.0208199999999998</v>
      </c>
      <c r="Q126" s="41">
        <f t="shared" ca="1" si="88"/>
        <v>1.9681500000000001E-4</v>
      </c>
      <c r="R126" s="41">
        <v>0</v>
      </c>
      <c r="S126" s="41">
        <f t="shared" ca="1" si="89"/>
        <v>0.94134499999999999</v>
      </c>
      <c r="T126" s="41">
        <f t="shared" ca="1" si="90"/>
        <v>1.2234999999999999E-4</v>
      </c>
      <c r="U126" s="41">
        <f t="shared" ca="1" si="91"/>
        <v>0.94134499999999999</v>
      </c>
      <c r="V126" s="41">
        <f t="shared" ca="1" si="92"/>
        <v>1.2234999999999999E-4</v>
      </c>
      <c r="W126" s="41">
        <f t="shared" ca="1" si="93"/>
        <v>-1.8170349999999998E-2</v>
      </c>
      <c r="X126" s="41">
        <f t="shared" ca="1" si="94"/>
        <v>1.0211350000000001</v>
      </c>
      <c r="Y126" s="41">
        <f t="shared" ca="1" si="95"/>
        <v>1.3867249999999998E-4</v>
      </c>
      <c r="Z126" s="41">
        <f t="shared" ca="1" si="96"/>
        <v>0.821855</v>
      </c>
      <c r="AA126" s="41">
        <f t="shared" ca="1" si="97"/>
        <v>1.3867249999999998E-4</v>
      </c>
      <c r="AB126" s="41">
        <f t="shared" ca="1" si="98"/>
        <v>0</v>
      </c>
      <c r="AC126" s="41">
        <f t="shared" ca="1" si="99"/>
        <v>0.68213000000000001</v>
      </c>
      <c r="AD126" s="41">
        <f t="shared" ca="1" si="100"/>
        <v>1.1950916666666667E-4</v>
      </c>
      <c r="AE126" s="41">
        <f t="shared" ca="1" si="101"/>
        <v>0.69078000000000006</v>
      </c>
      <c r="AF126" s="41">
        <f t="shared" ca="1" si="102"/>
        <v>1.0228333333333333E-4</v>
      </c>
      <c r="AG126" s="41">
        <f t="shared" ca="1" si="103"/>
        <v>0</v>
      </c>
    </row>
    <row r="127" spans="1:33">
      <c r="A127" s="4" t="str">
        <f t="shared" si="107"/>
        <v>SD</v>
      </c>
      <c r="B127" s="4" t="str">
        <f t="shared" si="107"/>
        <v>MFM</v>
      </c>
      <c r="C127" s="4">
        <f t="shared" si="106"/>
        <v>8</v>
      </c>
      <c r="D127" s="41">
        <f t="shared" ca="1" si="75"/>
        <v>0.91857</v>
      </c>
      <c r="E127" s="41">
        <f t="shared" ca="1" si="76"/>
        <v>1.148775E-4</v>
      </c>
      <c r="F127" s="41">
        <f t="shared" ca="1" si="77"/>
        <v>1.07986</v>
      </c>
      <c r="G127" s="41">
        <f t="shared" ca="1" si="78"/>
        <v>1.7676500000000001E-4</v>
      </c>
      <c r="H127" s="41">
        <f t="shared" ca="1" si="79"/>
        <v>-1.4496225E-2</v>
      </c>
      <c r="I127" s="41">
        <f t="shared" ca="1" si="80"/>
        <v>0.91435500000000003</v>
      </c>
      <c r="J127" s="41">
        <f t="shared" ca="1" si="81"/>
        <v>1.1496750000000001E-4</v>
      </c>
      <c r="K127" s="41">
        <f t="shared" ca="1" si="82"/>
        <v>0.95901250000000005</v>
      </c>
      <c r="L127" s="41">
        <f t="shared" ca="1" si="83"/>
        <v>1.9303500000000001E-4</v>
      </c>
      <c r="M127" s="41">
        <f t="shared" ca="1" si="84"/>
        <v>0</v>
      </c>
      <c r="N127" s="41">
        <f t="shared" ca="1" si="85"/>
        <v>0.91857</v>
      </c>
      <c r="O127" s="41">
        <f t="shared" ca="1" si="86"/>
        <v>1.148775E-4</v>
      </c>
      <c r="P127" s="41">
        <f t="shared" ca="1" si="87"/>
        <v>1.07986</v>
      </c>
      <c r="Q127" s="41">
        <f t="shared" ca="1" si="88"/>
        <v>1.7676500000000001E-4</v>
      </c>
      <c r="R127" s="41">
        <v>0</v>
      </c>
      <c r="S127" s="41">
        <f t="shared" ca="1" si="89"/>
        <v>0.96004999999999996</v>
      </c>
      <c r="T127" s="41">
        <f t="shared" ca="1" si="90"/>
        <v>1.3789750000000001E-4</v>
      </c>
      <c r="U127" s="41">
        <f t="shared" ca="1" si="91"/>
        <v>0.96004999999999996</v>
      </c>
      <c r="V127" s="41">
        <f t="shared" ca="1" si="92"/>
        <v>1.3789750000000001E-4</v>
      </c>
      <c r="W127" s="41">
        <f t="shared" ca="1" si="93"/>
        <v>-1.6841675E-2</v>
      </c>
      <c r="X127" s="41">
        <f t="shared" ca="1" si="94"/>
        <v>1.0663800000000001</v>
      </c>
      <c r="Y127" s="41">
        <f t="shared" ca="1" si="95"/>
        <v>1.5401750000000001E-4</v>
      </c>
      <c r="Z127" s="41">
        <f t="shared" ca="1" si="96"/>
        <v>0.87692999999999999</v>
      </c>
      <c r="AA127" s="41">
        <f t="shared" ca="1" si="97"/>
        <v>1.5401750000000001E-4</v>
      </c>
      <c r="AB127" s="41">
        <f t="shared" ca="1" si="98"/>
        <v>0</v>
      </c>
      <c r="AC127" s="41">
        <f t="shared" ca="1" si="99"/>
        <v>0.69885416666666667</v>
      </c>
      <c r="AD127" s="41">
        <f t="shared" ca="1" si="100"/>
        <v>1.4401833333333334E-4</v>
      </c>
      <c r="AE127" s="41">
        <f t="shared" ca="1" si="101"/>
        <v>0.70207166666666665</v>
      </c>
      <c r="AF127" s="41">
        <f t="shared" ca="1" si="102"/>
        <v>1.4679E-4</v>
      </c>
      <c r="AG127" s="41">
        <f t="shared" ca="1" si="103"/>
        <v>0</v>
      </c>
    </row>
    <row r="128" spans="1:33">
      <c r="A128" s="4" t="str">
        <f t="shared" si="107"/>
        <v>SD</v>
      </c>
      <c r="B128" s="4" t="str">
        <f t="shared" si="107"/>
        <v>MFM</v>
      </c>
      <c r="C128" s="4">
        <f t="shared" si="106"/>
        <v>9</v>
      </c>
      <c r="D128" s="41">
        <f t="shared" ca="1" si="75"/>
        <v>0</v>
      </c>
      <c r="E128" s="41">
        <f t="shared" ca="1" si="76"/>
        <v>0</v>
      </c>
      <c r="F128" s="41">
        <f t="shared" ca="1" si="77"/>
        <v>0</v>
      </c>
      <c r="G128" s="41">
        <f t="shared" ca="1" si="78"/>
        <v>0</v>
      </c>
      <c r="H128" s="41">
        <f t="shared" ca="1" si="79"/>
        <v>0</v>
      </c>
      <c r="I128" s="41">
        <f t="shared" ca="1" si="80"/>
        <v>0</v>
      </c>
      <c r="J128" s="41">
        <f t="shared" ca="1" si="81"/>
        <v>0</v>
      </c>
      <c r="K128" s="41">
        <f t="shared" ca="1" si="82"/>
        <v>0</v>
      </c>
      <c r="L128" s="41">
        <f t="shared" ca="1" si="83"/>
        <v>0</v>
      </c>
      <c r="M128" s="41">
        <f t="shared" ca="1" si="84"/>
        <v>0</v>
      </c>
      <c r="N128" s="41">
        <f t="shared" ca="1" si="85"/>
        <v>0</v>
      </c>
      <c r="O128" s="41">
        <f t="shared" ca="1" si="86"/>
        <v>0</v>
      </c>
      <c r="P128" s="41">
        <f t="shared" ca="1" si="87"/>
        <v>0</v>
      </c>
      <c r="Q128" s="41">
        <f t="shared" ca="1" si="88"/>
        <v>0</v>
      </c>
      <c r="R128" s="41">
        <v>0</v>
      </c>
      <c r="S128" s="41">
        <f t="shared" ca="1" si="89"/>
        <v>0</v>
      </c>
      <c r="T128" s="41">
        <f t="shared" ca="1" si="90"/>
        <v>0</v>
      </c>
      <c r="U128" s="41">
        <f t="shared" ca="1" si="91"/>
        <v>0</v>
      </c>
      <c r="V128" s="41">
        <f t="shared" ca="1" si="92"/>
        <v>0</v>
      </c>
      <c r="W128" s="41">
        <f t="shared" ca="1" si="93"/>
        <v>0</v>
      </c>
      <c r="X128" s="41">
        <f t="shared" ca="1" si="94"/>
        <v>0</v>
      </c>
      <c r="Y128" s="41">
        <f t="shared" ca="1" si="95"/>
        <v>0</v>
      </c>
      <c r="Z128" s="41">
        <f t="shared" ca="1" si="96"/>
        <v>0</v>
      </c>
      <c r="AA128" s="41">
        <f t="shared" ca="1" si="97"/>
        <v>0</v>
      </c>
      <c r="AB128" s="41">
        <f t="shared" ca="1" si="98"/>
        <v>0</v>
      </c>
      <c r="AC128" s="41">
        <f t="shared" ca="1" si="99"/>
        <v>0.71474916666666666</v>
      </c>
      <c r="AD128" s="41">
        <f t="shared" ca="1" si="100"/>
        <v>1.4287499999999999E-4</v>
      </c>
      <c r="AE128" s="41">
        <f t="shared" ca="1" si="101"/>
        <v>0.71980916666666661</v>
      </c>
      <c r="AF128" s="41">
        <f t="shared" ca="1" si="102"/>
        <v>1.414725E-4</v>
      </c>
      <c r="AG128" s="41">
        <f t="shared" ca="1" si="103"/>
        <v>0</v>
      </c>
    </row>
    <row r="129" spans="1:33">
      <c r="A129" s="4" t="str">
        <f t="shared" si="107"/>
        <v>SD</v>
      </c>
      <c r="B129" s="4" t="str">
        <f t="shared" si="107"/>
        <v>MFM</v>
      </c>
      <c r="C129" s="4">
        <f t="shared" si="106"/>
        <v>10</v>
      </c>
      <c r="D129" s="41">
        <f t="shared" ca="1" si="75"/>
        <v>0.94302999999999992</v>
      </c>
      <c r="E129" s="41">
        <f t="shared" ca="1" si="76"/>
        <v>1.2375750000000001E-4</v>
      </c>
      <c r="F129" s="41">
        <f t="shared" ca="1" si="77"/>
        <v>1.0771725000000001</v>
      </c>
      <c r="G129" s="41">
        <f t="shared" ca="1" si="78"/>
        <v>2.0839750000000001E-4</v>
      </c>
      <c r="H129" s="41">
        <f t="shared" ca="1" si="79"/>
        <v>-1.9926124999999999E-2</v>
      </c>
      <c r="I129" s="41">
        <f t="shared" ca="1" si="80"/>
        <v>0.9379575</v>
      </c>
      <c r="J129" s="41">
        <f t="shared" ca="1" si="81"/>
        <v>1.2377499999999999E-4</v>
      </c>
      <c r="K129" s="41">
        <f t="shared" ca="1" si="82"/>
        <v>0.90031249999999996</v>
      </c>
      <c r="L129" s="41">
        <f t="shared" ca="1" si="83"/>
        <v>2.2465499999999998E-4</v>
      </c>
      <c r="M129" s="41">
        <f t="shared" ca="1" si="84"/>
        <v>0</v>
      </c>
      <c r="N129" s="41">
        <f t="shared" ca="1" si="85"/>
        <v>0.94302999999999992</v>
      </c>
      <c r="O129" s="41">
        <f t="shared" ca="1" si="86"/>
        <v>1.2375750000000001E-4</v>
      </c>
      <c r="P129" s="41">
        <f t="shared" ca="1" si="87"/>
        <v>1.0771725000000001</v>
      </c>
      <c r="Q129" s="41">
        <f t="shared" ca="1" si="88"/>
        <v>2.0839750000000001E-4</v>
      </c>
      <c r="R129" s="41">
        <v>0</v>
      </c>
      <c r="S129" s="41">
        <f t="shared" ca="1" si="89"/>
        <v>1.0081875</v>
      </c>
      <c r="T129" s="41">
        <f t="shared" ca="1" si="90"/>
        <v>1.5346500000000001E-4</v>
      </c>
      <c r="U129" s="41">
        <f t="shared" ca="1" si="91"/>
        <v>1.0081875</v>
      </c>
      <c r="V129" s="41">
        <f t="shared" ca="1" si="92"/>
        <v>1.5346500000000001E-4</v>
      </c>
      <c r="W129" s="41">
        <f t="shared" ca="1" si="93"/>
        <v>-1.8472124999999999E-2</v>
      </c>
      <c r="X129" s="41">
        <f t="shared" ca="1" si="94"/>
        <v>1.08402</v>
      </c>
      <c r="Y129" s="41">
        <f t="shared" ca="1" si="95"/>
        <v>1.71545E-4</v>
      </c>
      <c r="Z129" s="41">
        <f t="shared" ca="1" si="96"/>
        <v>0.84446250000000012</v>
      </c>
      <c r="AA129" s="41">
        <f t="shared" ca="1" si="97"/>
        <v>1.71545E-4</v>
      </c>
      <c r="AB129" s="41">
        <f t="shared" ca="1" si="98"/>
        <v>0</v>
      </c>
      <c r="AC129" s="41">
        <f t="shared" ca="1" si="99"/>
        <v>0.71883833333333336</v>
      </c>
      <c r="AD129" s="41">
        <f t="shared" ca="1" si="100"/>
        <v>1.5311250000000002E-4</v>
      </c>
      <c r="AE129" s="41">
        <f t="shared" ca="1" si="101"/>
        <v>0.72522166666666665</v>
      </c>
      <c r="AF129" s="41">
        <f t="shared" ca="1" si="102"/>
        <v>1.5502333333333333E-4</v>
      </c>
      <c r="AG129" s="41">
        <f t="shared" ca="1" si="103"/>
        <v>0</v>
      </c>
    </row>
    <row r="130" spans="1:33">
      <c r="A130" s="4" t="str">
        <f t="shared" si="107"/>
        <v>SD</v>
      </c>
      <c r="B130" s="4" t="str">
        <f t="shared" si="107"/>
        <v>MFM</v>
      </c>
      <c r="C130" s="4">
        <f t="shared" si="106"/>
        <v>11</v>
      </c>
      <c r="D130" s="41">
        <f t="shared" ca="1" si="75"/>
        <v>0</v>
      </c>
      <c r="E130" s="41">
        <f t="shared" ca="1" si="76"/>
        <v>0</v>
      </c>
      <c r="F130" s="41">
        <f t="shared" ca="1" si="77"/>
        <v>0</v>
      </c>
      <c r="G130" s="41">
        <f t="shared" ca="1" si="78"/>
        <v>0</v>
      </c>
      <c r="H130" s="41">
        <f t="shared" ca="1" si="79"/>
        <v>0</v>
      </c>
      <c r="I130" s="41">
        <f t="shared" ca="1" si="80"/>
        <v>0</v>
      </c>
      <c r="J130" s="41">
        <f t="shared" ca="1" si="81"/>
        <v>0</v>
      </c>
      <c r="K130" s="41">
        <f t="shared" ca="1" si="82"/>
        <v>0</v>
      </c>
      <c r="L130" s="41">
        <f t="shared" ca="1" si="83"/>
        <v>0</v>
      </c>
      <c r="M130" s="41">
        <f t="shared" ca="1" si="84"/>
        <v>0</v>
      </c>
      <c r="N130" s="41">
        <f t="shared" ca="1" si="85"/>
        <v>0</v>
      </c>
      <c r="O130" s="41">
        <f t="shared" ca="1" si="86"/>
        <v>0</v>
      </c>
      <c r="P130" s="41">
        <f t="shared" ca="1" si="87"/>
        <v>0</v>
      </c>
      <c r="Q130" s="41">
        <f t="shared" ca="1" si="88"/>
        <v>0</v>
      </c>
      <c r="R130" s="41">
        <v>0</v>
      </c>
      <c r="S130" s="41">
        <f t="shared" ca="1" si="89"/>
        <v>0</v>
      </c>
      <c r="T130" s="41">
        <f t="shared" ca="1" si="90"/>
        <v>0</v>
      </c>
      <c r="U130" s="41">
        <f t="shared" ca="1" si="91"/>
        <v>0</v>
      </c>
      <c r="V130" s="41">
        <f t="shared" ca="1" si="92"/>
        <v>0</v>
      </c>
      <c r="W130" s="41">
        <f t="shared" ca="1" si="93"/>
        <v>0</v>
      </c>
      <c r="X130" s="41">
        <f t="shared" ca="1" si="94"/>
        <v>0</v>
      </c>
      <c r="Y130" s="41">
        <f t="shared" ca="1" si="95"/>
        <v>0</v>
      </c>
      <c r="Z130" s="41">
        <f t="shared" ca="1" si="96"/>
        <v>0</v>
      </c>
      <c r="AA130" s="41">
        <f t="shared" ca="1" si="97"/>
        <v>0</v>
      </c>
      <c r="AB130" s="41">
        <f t="shared" ca="1" si="98"/>
        <v>0</v>
      </c>
      <c r="AC130" s="41">
        <f t="shared" ca="1" si="99"/>
        <v>0.64151166666666659</v>
      </c>
      <c r="AD130" s="41">
        <f t="shared" ca="1" si="100"/>
        <v>1.4771916666666667E-4</v>
      </c>
      <c r="AE130" s="41">
        <f t="shared" ca="1" si="101"/>
        <v>0.64453916666666666</v>
      </c>
      <c r="AF130" s="41">
        <f t="shared" ca="1" si="102"/>
        <v>1.4970333333333332E-4</v>
      </c>
      <c r="AG130" s="41">
        <f t="shared" ca="1" si="103"/>
        <v>0</v>
      </c>
    </row>
    <row r="131" spans="1:33">
      <c r="A131" s="4" t="str">
        <f t="shared" si="107"/>
        <v>SD</v>
      </c>
      <c r="B131" s="4" t="str">
        <f t="shared" si="107"/>
        <v>MFM</v>
      </c>
      <c r="C131" s="4">
        <f t="shared" si="106"/>
        <v>12</v>
      </c>
      <c r="D131" s="41">
        <f t="shared" ca="1" si="75"/>
        <v>0</v>
      </c>
      <c r="E131" s="41">
        <f t="shared" ca="1" si="76"/>
        <v>0</v>
      </c>
      <c r="F131" s="41">
        <f t="shared" ca="1" si="77"/>
        <v>0</v>
      </c>
      <c r="G131" s="41">
        <f t="shared" ca="1" si="78"/>
        <v>0</v>
      </c>
      <c r="H131" s="41">
        <f t="shared" ca="1" si="79"/>
        <v>0</v>
      </c>
      <c r="I131" s="41">
        <f t="shared" ca="1" si="80"/>
        <v>0</v>
      </c>
      <c r="J131" s="41">
        <f t="shared" ca="1" si="81"/>
        <v>0</v>
      </c>
      <c r="K131" s="41">
        <f t="shared" ca="1" si="82"/>
        <v>0</v>
      </c>
      <c r="L131" s="41">
        <f t="shared" ca="1" si="83"/>
        <v>0</v>
      </c>
      <c r="M131" s="41">
        <f t="shared" ca="1" si="84"/>
        <v>0</v>
      </c>
      <c r="N131" s="41">
        <f t="shared" ca="1" si="85"/>
        <v>0</v>
      </c>
      <c r="O131" s="41">
        <f t="shared" ca="1" si="86"/>
        <v>0</v>
      </c>
      <c r="P131" s="41">
        <f t="shared" ca="1" si="87"/>
        <v>0</v>
      </c>
      <c r="Q131" s="41">
        <f t="shared" ca="1" si="88"/>
        <v>0</v>
      </c>
      <c r="R131" s="41">
        <v>0</v>
      </c>
      <c r="S131" s="41">
        <f t="shared" ca="1" si="89"/>
        <v>0</v>
      </c>
      <c r="T131" s="41">
        <f t="shared" ca="1" si="90"/>
        <v>0</v>
      </c>
      <c r="U131" s="41">
        <f t="shared" ca="1" si="91"/>
        <v>0</v>
      </c>
      <c r="V131" s="41">
        <f t="shared" ca="1" si="92"/>
        <v>0</v>
      </c>
      <c r="W131" s="41">
        <f t="shared" ca="1" si="93"/>
        <v>0</v>
      </c>
      <c r="X131" s="41">
        <f t="shared" ca="1" si="94"/>
        <v>0</v>
      </c>
      <c r="Y131" s="41">
        <f t="shared" ca="1" si="95"/>
        <v>0</v>
      </c>
      <c r="Z131" s="41">
        <f t="shared" ca="1" si="96"/>
        <v>0</v>
      </c>
      <c r="AA131" s="41">
        <f t="shared" ca="1" si="97"/>
        <v>0</v>
      </c>
      <c r="AB131" s="41">
        <f t="shared" ca="1" si="98"/>
        <v>0</v>
      </c>
      <c r="AC131" s="41">
        <f t="shared" ca="1" si="99"/>
        <v>0.61371249999999999</v>
      </c>
      <c r="AD131" s="41">
        <f t="shared" ca="1" si="100"/>
        <v>1.4890083333333334E-4</v>
      </c>
      <c r="AE131" s="41">
        <f t="shared" ca="1" si="101"/>
        <v>0.61612916666666673</v>
      </c>
      <c r="AF131" s="41">
        <f t="shared" ca="1" si="102"/>
        <v>1.5122833333333334E-4</v>
      </c>
      <c r="AG131" s="41">
        <f t="shared" ca="1" si="103"/>
        <v>0</v>
      </c>
    </row>
    <row r="132" spans="1:33">
      <c r="A132" s="4" t="str">
        <f t="shared" si="107"/>
        <v>SD</v>
      </c>
      <c r="B132" s="4" t="str">
        <f t="shared" si="107"/>
        <v>MFM</v>
      </c>
      <c r="C132" s="4">
        <f t="shared" si="106"/>
        <v>13</v>
      </c>
      <c r="D132" s="41">
        <f t="shared" ca="1" si="75"/>
        <v>0</v>
      </c>
      <c r="E132" s="41">
        <f t="shared" ca="1" si="76"/>
        <v>0</v>
      </c>
      <c r="F132" s="41">
        <f t="shared" ca="1" si="77"/>
        <v>0</v>
      </c>
      <c r="G132" s="41">
        <f t="shared" ca="1" si="78"/>
        <v>0</v>
      </c>
      <c r="H132" s="41">
        <f t="shared" ca="1" si="79"/>
        <v>0</v>
      </c>
      <c r="I132" s="41">
        <f t="shared" ca="1" si="80"/>
        <v>0</v>
      </c>
      <c r="J132" s="41">
        <f t="shared" ca="1" si="81"/>
        <v>0</v>
      </c>
      <c r="K132" s="41">
        <f t="shared" ca="1" si="82"/>
        <v>0</v>
      </c>
      <c r="L132" s="41">
        <f t="shared" ca="1" si="83"/>
        <v>0</v>
      </c>
      <c r="M132" s="41">
        <f t="shared" ca="1" si="84"/>
        <v>0</v>
      </c>
      <c r="N132" s="41">
        <f t="shared" ca="1" si="85"/>
        <v>0</v>
      </c>
      <c r="O132" s="41">
        <f t="shared" ca="1" si="86"/>
        <v>0</v>
      </c>
      <c r="P132" s="41">
        <f t="shared" ca="1" si="87"/>
        <v>0</v>
      </c>
      <c r="Q132" s="41">
        <f t="shared" ca="1" si="88"/>
        <v>0</v>
      </c>
      <c r="R132" s="41">
        <v>0</v>
      </c>
      <c r="S132" s="41">
        <f t="shared" ca="1" si="89"/>
        <v>0</v>
      </c>
      <c r="T132" s="41">
        <f t="shared" ca="1" si="90"/>
        <v>0</v>
      </c>
      <c r="U132" s="41">
        <f t="shared" ca="1" si="91"/>
        <v>0</v>
      </c>
      <c r="V132" s="41">
        <f t="shared" ca="1" si="92"/>
        <v>0</v>
      </c>
      <c r="W132" s="41">
        <f t="shared" ca="1" si="93"/>
        <v>0</v>
      </c>
      <c r="X132" s="41">
        <f t="shared" ca="1" si="94"/>
        <v>0</v>
      </c>
      <c r="Y132" s="41">
        <f t="shared" ca="1" si="95"/>
        <v>0</v>
      </c>
      <c r="Z132" s="41">
        <f t="shared" ca="1" si="96"/>
        <v>0</v>
      </c>
      <c r="AA132" s="41">
        <f t="shared" ca="1" si="97"/>
        <v>0</v>
      </c>
      <c r="AB132" s="41">
        <f t="shared" ca="1" si="98"/>
        <v>0</v>
      </c>
      <c r="AC132" s="41">
        <f t="shared" ca="1" si="99"/>
        <v>0.71214250000000001</v>
      </c>
      <c r="AD132" s="41">
        <f t="shared" ca="1" si="100"/>
        <v>1.5925416666666666E-4</v>
      </c>
      <c r="AE132" s="41">
        <f t="shared" ca="1" si="101"/>
        <v>0.7156325</v>
      </c>
      <c r="AF132" s="41">
        <f t="shared" ca="1" si="102"/>
        <v>1.6139916666666666E-4</v>
      </c>
      <c r="AG132" s="41">
        <f t="shared" ca="1" si="103"/>
        <v>0</v>
      </c>
    </row>
    <row r="133" spans="1:33">
      <c r="A133" s="4" t="str">
        <f t="shared" si="107"/>
        <v>SD</v>
      </c>
      <c r="B133" s="4" t="str">
        <f t="shared" si="107"/>
        <v>MFM</v>
      </c>
      <c r="C133" s="4">
        <f t="shared" si="106"/>
        <v>14</v>
      </c>
      <c r="D133" s="41">
        <f t="shared" ca="1" si="75"/>
        <v>0.86569000000000007</v>
      </c>
      <c r="E133" s="41">
        <f t="shared" ca="1" si="76"/>
        <v>1.0685250000000001E-4</v>
      </c>
      <c r="F133" s="41">
        <f t="shared" ca="1" si="77"/>
        <v>1.032575</v>
      </c>
      <c r="G133" s="41">
        <f t="shared" ca="1" si="78"/>
        <v>1.5717249999999997E-4</v>
      </c>
      <c r="H133" s="41">
        <f t="shared" ca="1" si="79"/>
        <v>-2.1175000000000003E-2</v>
      </c>
      <c r="I133" s="41">
        <f t="shared" ca="1" si="80"/>
        <v>0.86297999999999997</v>
      </c>
      <c r="J133" s="41">
        <f t="shared" ca="1" si="81"/>
        <v>1.06885E-4</v>
      </c>
      <c r="K133" s="41">
        <f t="shared" ca="1" si="82"/>
        <v>0.86689250000000007</v>
      </c>
      <c r="L133" s="41">
        <f t="shared" ca="1" si="83"/>
        <v>1.70815E-4</v>
      </c>
      <c r="M133" s="41">
        <f t="shared" ca="1" si="84"/>
        <v>0</v>
      </c>
      <c r="N133" s="41">
        <f t="shared" ca="1" si="85"/>
        <v>0.86569000000000007</v>
      </c>
      <c r="O133" s="41">
        <f t="shared" ca="1" si="86"/>
        <v>1.0685250000000001E-4</v>
      </c>
      <c r="P133" s="41">
        <f t="shared" ca="1" si="87"/>
        <v>1.032575</v>
      </c>
      <c r="Q133" s="41">
        <f t="shared" ca="1" si="88"/>
        <v>1.5717249999999997E-4</v>
      </c>
      <c r="R133" s="41">
        <v>0</v>
      </c>
      <c r="S133" s="41">
        <f t="shared" ca="1" si="89"/>
        <v>0</v>
      </c>
      <c r="T133" s="41">
        <f t="shared" ca="1" si="90"/>
        <v>0</v>
      </c>
      <c r="U133" s="41">
        <f t="shared" ca="1" si="91"/>
        <v>0</v>
      </c>
      <c r="V133" s="41">
        <f t="shared" ca="1" si="92"/>
        <v>0</v>
      </c>
      <c r="W133" s="41">
        <f t="shared" ca="1" si="93"/>
        <v>0</v>
      </c>
      <c r="X133" s="41">
        <f t="shared" ca="1" si="94"/>
        <v>1.0621850000000002</v>
      </c>
      <c r="Y133" s="41">
        <f t="shared" ca="1" si="95"/>
        <v>1.7804500000000002E-4</v>
      </c>
      <c r="Z133" s="41">
        <f t="shared" ca="1" si="96"/>
        <v>0.76921249999999997</v>
      </c>
      <c r="AA133" s="41">
        <f t="shared" ca="1" si="97"/>
        <v>1.7804500000000002E-4</v>
      </c>
      <c r="AB133" s="41">
        <f t="shared" ca="1" si="98"/>
        <v>0</v>
      </c>
      <c r="AC133" s="41">
        <f t="shared" ca="1" si="99"/>
        <v>0.66622333333333328</v>
      </c>
      <c r="AD133" s="41">
        <f t="shared" ca="1" si="100"/>
        <v>1.5743500000000001E-4</v>
      </c>
      <c r="AE133" s="41">
        <f t="shared" ca="1" si="101"/>
        <v>0.67109916666666658</v>
      </c>
      <c r="AF133" s="41">
        <f t="shared" ca="1" si="102"/>
        <v>1.5939666666666666E-4</v>
      </c>
      <c r="AG133" s="41">
        <f t="shared" ca="1" si="103"/>
        <v>0</v>
      </c>
    </row>
    <row r="134" spans="1:33">
      <c r="A134" s="4" t="str">
        <f t="shared" si="107"/>
        <v>SD</v>
      </c>
      <c r="B134" s="4" t="str">
        <f t="shared" si="107"/>
        <v>MFM</v>
      </c>
      <c r="C134" s="4">
        <f t="shared" si="106"/>
        <v>15</v>
      </c>
      <c r="D134" s="41">
        <f t="shared" ca="1" si="75"/>
        <v>0.96905249999999998</v>
      </c>
      <c r="E134" s="41">
        <f t="shared" ca="1" si="76"/>
        <v>1.1844749999999999E-4</v>
      </c>
      <c r="F134" s="41">
        <f t="shared" ca="1" si="77"/>
        <v>1.2575674999999999</v>
      </c>
      <c r="G134" s="41">
        <f t="shared" ca="1" si="78"/>
        <v>1.7840749999999998E-4</v>
      </c>
      <c r="H134" s="41">
        <f t="shared" ca="1" si="79"/>
        <v>-1.1447499999999999E-2</v>
      </c>
      <c r="I134" s="41">
        <f t="shared" ca="1" si="80"/>
        <v>0.96632249999999997</v>
      </c>
      <c r="J134" s="41">
        <f t="shared" ca="1" si="81"/>
        <v>1.18385E-4</v>
      </c>
      <c r="K134" s="41">
        <f t="shared" ca="1" si="82"/>
        <v>1.1783625</v>
      </c>
      <c r="L134" s="41">
        <f t="shared" ca="1" si="83"/>
        <v>1.9216750000000001E-4</v>
      </c>
      <c r="M134" s="41">
        <f t="shared" ca="1" si="84"/>
        <v>0</v>
      </c>
      <c r="N134" s="41">
        <f t="shared" ca="1" si="85"/>
        <v>0.96905249999999998</v>
      </c>
      <c r="O134" s="41">
        <f t="shared" ca="1" si="86"/>
        <v>1.1844749999999999E-4</v>
      </c>
      <c r="P134" s="41">
        <f t="shared" ca="1" si="87"/>
        <v>1.2575674999999999</v>
      </c>
      <c r="Q134" s="41">
        <f t="shared" ca="1" si="88"/>
        <v>1.7840749999999998E-4</v>
      </c>
      <c r="R134" s="41">
        <v>0</v>
      </c>
      <c r="S134" s="41">
        <f t="shared" ca="1" si="89"/>
        <v>0</v>
      </c>
      <c r="T134" s="41">
        <f t="shared" ca="1" si="90"/>
        <v>0</v>
      </c>
      <c r="U134" s="41">
        <f t="shared" ca="1" si="91"/>
        <v>0</v>
      </c>
      <c r="V134" s="41">
        <f t="shared" ca="1" si="92"/>
        <v>0</v>
      </c>
      <c r="W134" s="41">
        <f t="shared" ca="1" si="93"/>
        <v>0</v>
      </c>
      <c r="X134" s="41">
        <f t="shared" ca="1" si="94"/>
        <v>1.2512050000000001</v>
      </c>
      <c r="Y134" s="41">
        <f t="shared" ca="1" si="95"/>
        <v>1.9339249999999998E-4</v>
      </c>
      <c r="Z134" s="41">
        <f t="shared" ca="1" si="96"/>
        <v>1.1047974999999999</v>
      </c>
      <c r="AA134" s="41">
        <f t="shared" ca="1" si="97"/>
        <v>1.9339249999999998E-4</v>
      </c>
      <c r="AB134" s="41">
        <f t="shared" ca="1" si="98"/>
        <v>0</v>
      </c>
      <c r="AC134" s="41">
        <f t="shared" ca="1" si="99"/>
        <v>0.91107499999999997</v>
      </c>
      <c r="AD134" s="41">
        <f t="shared" ca="1" si="100"/>
        <v>1.7274416666666667E-4</v>
      </c>
      <c r="AE134" s="41">
        <f t="shared" ca="1" si="101"/>
        <v>0.91853333333333331</v>
      </c>
      <c r="AF134" s="41">
        <f t="shared" ca="1" si="102"/>
        <v>1.7534499999999998E-4</v>
      </c>
      <c r="AG134" s="41">
        <f t="shared" ca="1" si="103"/>
        <v>0</v>
      </c>
    </row>
    <row r="135" spans="1:33">
      <c r="A135" s="4" t="str">
        <f t="shared" si="107"/>
        <v>SD</v>
      </c>
      <c r="B135" s="4" t="str">
        <f t="shared" si="107"/>
        <v>MFM</v>
      </c>
      <c r="C135" s="4">
        <f t="shared" si="106"/>
        <v>16</v>
      </c>
      <c r="D135" s="41">
        <f t="shared" ca="1" si="75"/>
        <v>0</v>
      </c>
      <c r="E135" s="41">
        <f t="shared" ca="1" si="76"/>
        <v>0</v>
      </c>
      <c r="F135" s="41">
        <f t="shared" ca="1" si="77"/>
        <v>0</v>
      </c>
      <c r="G135" s="41">
        <f t="shared" ca="1" si="78"/>
        <v>0</v>
      </c>
      <c r="H135" s="41">
        <f t="shared" ca="1" si="79"/>
        <v>0</v>
      </c>
      <c r="I135" s="41">
        <f t="shared" ca="1" si="80"/>
        <v>0</v>
      </c>
      <c r="J135" s="41">
        <f t="shared" ca="1" si="81"/>
        <v>0</v>
      </c>
      <c r="K135" s="41">
        <f t="shared" ca="1" si="82"/>
        <v>0</v>
      </c>
      <c r="L135" s="41">
        <f t="shared" ca="1" si="83"/>
        <v>0</v>
      </c>
      <c r="M135" s="41">
        <f t="shared" ca="1" si="84"/>
        <v>0</v>
      </c>
      <c r="N135" s="41">
        <f t="shared" ca="1" si="85"/>
        <v>0</v>
      </c>
      <c r="O135" s="41">
        <f t="shared" ca="1" si="86"/>
        <v>0</v>
      </c>
      <c r="P135" s="41">
        <f t="shared" ca="1" si="87"/>
        <v>0</v>
      </c>
      <c r="Q135" s="41">
        <f t="shared" ca="1" si="88"/>
        <v>0</v>
      </c>
      <c r="R135" s="41">
        <v>0</v>
      </c>
      <c r="S135" s="41">
        <f t="shared" ca="1" si="89"/>
        <v>0</v>
      </c>
      <c r="T135" s="41">
        <f t="shared" ca="1" si="90"/>
        <v>0</v>
      </c>
      <c r="U135" s="41">
        <f t="shared" ca="1" si="91"/>
        <v>0</v>
      </c>
      <c r="V135" s="41">
        <f t="shared" ca="1" si="92"/>
        <v>0</v>
      </c>
      <c r="W135" s="41">
        <f t="shared" ca="1" si="93"/>
        <v>0</v>
      </c>
      <c r="X135" s="41">
        <f t="shared" ca="1" si="94"/>
        <v>0</v>
      </c>
      <c r="Y135" s="41">
        <f t="shared" ca="1" si="95"/>
        <v>0</v>
      </c>
      <c r="Z135" s="41">
        <f t="shared" ca="1" si="96"/>
        <v>0</v>
      </c>
      <c r="AA135" s="41">
        <f t="shared" ca="1" si="97"/>
        <v>0</v>
      </c>
      <c r="AB135" s="41">
        <f t="shared" ca="1" si="98"/>
        <v>0</v>
      </c>
      <c r="AC135" s="41">
        <f t="shared" ca="1" si="99"/>
        <v>0.42491249999999997</v>
      </c>
      <c r="AD135" s="41">
        <f t="shared" ca="1" si="100"/>
        <v>1.3544000000000002E-4</v>
      </c>
      <c r="AE135" s="41">
        <f t="shared" ca="1" si="101"/>
        <v>0.42497916666666669</v>
      </c>
      <c r="AF135" s="41">
        <f t="shared" ca="1" si="102"/>
        <v>1.3793083333333333E-4</v>
      </c>
      <c r="AG135" s="41">
        <f t="shared" ca="1" si="103"/>
        <v>0</v>
      </c>
    </row>
    <row r="136" spans="1:33">
      <c r="A136" s="4" t="str">
        <f t="shared" si="107"/>
        <v>SD</v>
      </c>
      <c r="B136" s="4" t="s">
        <v>887</v>
      </c>
      <c r="C136" s="4">
        <f t="shared" si="106"/>
        <v>1</v>
      </c>
      <c r="D136" s="41">
        <f t="shared" ca="1" si="75"/>
        <v>0</v>
      </c>
      <c r="E136" s="41">
        <f t="shared" ca="1" si="76"/>
        <v>0</v>
      </c>
      <c r="F136" s="41">
        <f t="shared" ca="1" si="77"/>
        <v>0</v>
      </c>
      <c r="G136" s="41">
        <f t="shared" ca="1" si="78"/>
        <v>0</v>
      </c>
      <c r="H136" s="41">
        <f t="shared" ca="1" si="79"/>
        <v>0</v>
      </c>
      <c r="I136" s="41">
        <f t="shared" ca="1" si="80"/>
        <v>0</v>
      </c>
      <c r="J136" s="41">
        <f t="shared" ca="1" si="81"/>
        <v>0</v>
      </c>
      <c r="K136" s="41">
        <f t="shared" ca="1" si="82"/>
        <v>0</v>
      </c>
      <c r="L136" s="41">
        <f t="shared" ca="1" si="83"/>
        <v>0</v>
      </c>
      <c r="M136" s="41">
        <f t="shared" ca="1" si="84"/>
        <v>0</v>
      </c>
      <c r="N136" s="41">
        <f t="shared" ca="1" si="85"/>
        <v>0</v>
      </c>
      <c r="O136" s="41">
        <f t="shared" ca="1" si="86"/>
        <v>0</v>
      </c>
      <c r="P136" s="41">
        <f t="shared" ca="1" si="87"/>
        <v>0</v>
      </c>
      <c r="Q136" s="41">
        <f t="shared" ca="1" si="88"/>
        <v>0</v>
      </c>
      <c r="R136" s="41">
        <v>0</v>
      </c>
      <c r="S136" s="41">
        <f t="shared" ca="1" si="89"/>
        <v>0</v>
      </c>
      <c r="T136" s="41">
        <f t="shared" ca="1" si="90"/>
        <v>0</v>
      </c>
      <c r="U136" s="41">
        <f t="shared" ca="1" si="91"/>
        <v>0</v>
      </c>
      <c r="V136" s="41">
        <f t="shared" ca="1" si="92"/>
        <v>0</v>
      </c>
      <c r="W136" s="41">
        <f t="shared" ca="1" si="93"/>
        <v>0</v>
      </c>
      <c r="X136" s="41">
        <f t="shared" ca="1" si="94"/>
        <v>0</v>
      </c>
      <c r="Y136" s="41">
        <f t="shared" ca="1" si="95"/>
        <v>0</v>
      </c>
      <c r="Z136" s="41">
        <f t="shared" ca="1" si="96"/>
        <v>0</v>
      </c>
      <c r="AA136" s="41">
        <f t="shared" ca="1" si="97"/>
        <v>0</v>
      </c>
      <c r="AB136" s="41">
        <f t="shared" ca="1" si="98"/>
        <v>0</v>
      </c>
      <c r="AC136" s="41">
        <f t="shared" ca="1" si="99"/>
        <v>0.47962499999999997</v>
      </c>
      <c r="AD136" s="41">
        <f t="shared" ca="1" si="100"/>
        <v>8.8879166666666661E-5</v>
      </c>
      <c r="AE136" s="41">
        <f t="shared" ca="1" si="101"/>
        <v>0.47919583333333332</v>
      </c>
      <c r="AF136" s="41">
        <f t="shared" ca="1" si="102"/>
        <v>9.0635000000000002E-5</v>
      </c>
      <c r="AG136" s="41">
        <f t="shared" ca="1" si="103"/>
        <v>0</v>
      </c>
    </row>
    <row r="137" spans="1:33">
      <c r="A137" s="4" t="str">
        <f t="shared" si="107"/>
        <v>SD</v>
      </c>
      <c r="B137" s="4" t="str">
        <f>B136</f>
        <v>DMO</v>
      </c>
      <c r="C137" s="4">
        <f t="shared" si="106"/>
        <v>2</v>
      </c>
      <c r="D137" s="41">
        <f t="shared" ca="1" si="75"/>
        <v>0</v>
      </c>
      <c r="E137" s="41">
        <f t="shared" ca="1" si="76"/>
        <v>0</v>
      </c>
      <c r="F137" s="41">
        <f t="shared" ca="1" si="77"/>
        <v>0</v>
      </c>
      <c r="G137" s="41">
        <f t="shared" ca="1" si="78"/>
        <v>0</v>
      </c>
      <c r="H137" s="41">
        <f t="shared" ca="1" si="79"/>
        <v>0</v>
      </c>
      <c r="I137" s="41">
        <f t="shared" ca="1" si="80"/>
        <v>0</v>
      </c>
      <c r="J137" s="41">
        <f t="shared" ca="1" si="81"/>
        <v>0</v>
      </c>
      <c r="K137" s="41">
        <f t="shared" ca="1" si="82"/>
        <v>0</v>
      </c>
      <c r="L137" s="41">
        <f t="shared" ca="1" si="83"/>
        <v>0</v>
      </c>
      <c r="M137" s="41">
        <f t="shared" ca="1" si="84"/>
        <v>0</v>
      </c>
      <c r="N137" s="41">
        <f t="shared" ca="1" si="85"/>
        <v>0</v>
      </c>
      <c r="O137" s="41">
        <f t="shared" ca="1" si="86"/>
        <v>0</v>
      </c>
      <c r="P137" s="41">
        <f t="shared" ca="1" si="87"/>
        <v>0</v>
      </c>
      <c r="Q137" s="41">
        <f t="shared" ca="1" si="88"/>
        <v>0</v>
      </c>
      <c r="R137" s="41">
        <v>0</v>
      </c>
      <c r="S137" s="41">
        <f t="shared" ca="1" si="89"/>
        <v>0</v>
      </c>
      <c r="T137" s="41">
        <f t="shared" ca="1" si="90"/>
        <v>0</v>
      </c>
      <c r="U137" s="41">
        <f t="shared" ca="1" si="91"/>
        <v>0</v>
      </c>
      <c r="V137" s="41">
        <f t="shared" ca="1" si="92"/>
        <v>0</v>
      </c>
      <c r="W137" s="41">
        <f t="shared" ca="1" si="93"/>
        <v>0</v>
      </c>
      <c r="X137" s="41">
        <f t="shared" ca="1" si="94"/>
        <v>0</v>
      </c>
      <c r="Y137" s="41">
        <f t="shared" ca="1" si="95"/>
        <v>0</v>
      </c>
      <c r="Z137" s="41">
        <f t="shared" ca="1" si="96"/>
        <v>0</v>
      </c>
      <c r="AA137" s="41">
        <f t="shared" ca="1" si="97"/>
        <v>0</v>
      </c>
      <c r="AB137" s="41">
        <f t="shared" ca="1" si="98"/>
        <v>0</v>
      </c>
      <c r="AC137" s="41">
        <f t="shared" ca="1" si="99"/>
        <v>0.57975416666666668</v>
      </c>
      <c r="AD137" s="41">
        <f t="shared" ca="1" si="100"/>
        <v>1.3932166666666667E-4</v>
      </c>
      <c r="AE137" s="41">
        <f t="shared" ca="1" si="101"/>
        <v>0.58038500000000004</v>
      </c>
      <c r="AF137" s="41">
        <f t="shared" ca="1" si="102"/>
        <v>1.40665E-4</v>
      </c>
      <c r="AG137" s="41">
        <f t="shared" ca="1" si="103"/>
        <v>0</v>
      </c>
    </row>
    <row r="138" spans="1:33">
      <c r="A138" s="4" t="str">
        <f t="shared" ref="A138:B151" si="108">A137</f>
        <v>SD</v>
      </c>
      <c r="B138" s="4" t="str">
        <f t="shared" si="108"/>
        <v>DMO</v>
      </c>
      <c r="C138" s="4">
        <f t="shared" si="106"/>
        <v>3</v>
      </c>
      <c r="D138" s="41">
        <f t="shared" ca="1" si="75"/>
        <v>0</v>
      </c>
      <c r="E138" s="41">
        <f t="shared" ca="1" si="76"/>
        <v>0</v>
      </c>
      <c r="F138" s="41">
        <f t="shared" ca="1" si="77"/>
        <v>0</v>
      </c>
      <c r="G138" s="41">
        <f t="shared" ca="1" si="78"/>
        <v>0</v>
      </c>
      <c r="H138" s="41">
        <f t="shared" ca="1" si="79"/>
        <v>0</v>
      </c>
      <c r="I138" s="41">
        <f t="shared" ca="1" si="80"/>
        <v>0</v>
      </c>
      <c r="J138" s="41">
        <f t="shared" ca="1" si="81"/>
        <v>0</v>
      </c>
      <c r="K138" s="41">
        <f t="shared" ca="1" si="82"/>
        <v>0</v>
      </c>
      <c r="L138" s="41">
        <f t="shared" ca="1" si="83"/>
        <v>0</v>
      </c>
      <c r="M138" s="41">
        <f t="shared" ca="1" si="84"/>
        <v>0</v>
      </c>
      <c r="N138" s="41">
        <f t="shared" ca="1" si="85"/>
        <v>0</v>
      </c>
      <c r="O138" s="41">
        <f t="shared" ca="1" si="86"/>
        <v>0</v>
      </c>
      <c r="P138" s="41">
        <f t="shared" ca="1" si="87"/>
        <v>0</v>
      </c>
      <c r="Q138" s="41">
        <f t="shared" ca="1" si="88"/>
        <v>0</v>
      </c>
      <c r="R138" s="41">
        <v>0</v>
      </c>
      <c r="S138" s="41">
        <f t="shared" ca="1" si="89"/>
        <v>0</v>
      </c>
      <c r="T138" s="41">
        <f t="shared" ca="1" si="90"/>
        <v>0</v>
      </c>
      <c r="U138" s="41">
        <f t="shared" ca="1" si="91"/>
        <v>0</v>
      </c>
      <c r="V138" s="41">
        <f t="shared" ca="1" si="92"/>
        <v>0</v>
      </c>
      <c r="W138" s="41">
        <f t="shared" ca="1" si="93"/>
        <v>0</v>
      </c>
      <c r="X138" s="41">
        <f t="shared" ca="1" si="94"/>
        <v>0</v>
      </c>
      <c r="Y138" s="41">
        <f t="shared" ca="1" si="95"/>
        <v>0</v>
      </c>
      <c r="Z138" s="41">
        <f t="shared" ca="1" si="96"/>
        <v>0</v>
      </c>
      <c r="AA138" s="41">
        <f t="shared" ca="1" si="97"/>
        <v>0</v>
      </c>
      <c r="AB138" s="41">
        <f t="shared" ca="1" si="98"/>
        <v>0</v>
      </c>
      <c r="AC138" s="41">
        <f t="shared" ca="1" si="99"/>
        <v>0.56990166666666664</v>
      </c>
      <c r="AD138" s="41">
        <f t="shared" ca="1" si="100"/>
        <v>1.1350499999999999E-4</v>
      </c>
      <c r="AE138" s="41">
        <f t="shared" ca="1" si="101"/>
        <v>0.5682558333333334</v>
      </c>
      <c r="AF138" s="41">
        <f t="shared" ca="1" si="102"/>
        <v>1.1733E-4</v>
      </c>
      <c r="AG138" s="41">
        <f t="shared" ca="1" si="103"/>
        <v>0</v>
      </c>
    </row>
    <row r="139" spans="1:33">
      <c r="A139" s="4" t="str">
        <f t="shared" si="108"/>
        <v>SD</v>
      </c>
      <c r="B139" s="4" t="str">
        <f t="shared" si="108"/>
        <v>DMO</v>
      </c>
      <c r="C139" s="4">
        <f t="shared" si="106"/>
        <v>4</v>
      </c>
      <c r="D139" s="41">
        <f t="shared" ca="1" si="75"/>
        <v>0</v>
      </c>
      <c r="E139" s="41">
        <f t="shared" ca="1" si="76"/>
        <v>0</v>
      </c>
      <c r="F139" s="41">
        <f t="shared" ca="1" si="77"/>
        <v>0</v>
      </c>
      <c r="G139" s="41">
        <f t="shared" ca="1" si="78"/>
        <v>0</v>
      </c>
      <c r="H139" s="41">
        <f t="shared" ca="1" si="79"/>
        <v>0</v>
      </c>
      <c r="I139" s="41">
        <f t="shared" ca="1" si="80"/>
        <v>0</v>
      </c>
      <c r="J139" s="41">
        <f t="shared" ca="1" si="81"/>
        <v>0</v>
      </c>
      <c r="K139" s="41">
        <f t="shared" ca="1" si="82"/>
        <v>0</v>
      </c>
      <c r="L139" s="41">
        <f t="shared" ca="1" si="83"/>
        <v>0</v>
      </c>
      <c r="M139" s="41">
        <f t="shared" ca="1" si="84"/>
        <v>0</v>
      </c>
      <c r="N139" s="41">
        <f t="shared" ca="1" si="85"/>
        <v>0</v>
      </c>
      <c r="O139" s="41">
        <f t="shared" ca="1" si="86"/>
        <v>0</v>
      </c>
      <c r="P139" s="41">
        <f t="shared" ca="1" si="87"/>
        <v>0</v>
      </c>
      <c r="Q139" s="41">
        <f t="shared" ca="1" si="88"/>
        <v>0</v>
      </c>
      <c r="R139" s="41">
        <v>0</v>
      </c>
      <c r="S139" s="41">
        <f t="shared" ca="1" si="89"/>
        <v>0</v>
      </c>
      <c r="T139" s="41">
        <f t="shared" ca="1" si="90"/>
        <v>0</v>
      </c>
      <c r="U139" s="41">
        <f t="shared" ca="1" si="91"/>
        <v>0</v>
      </c>
      <c r="V139" s="41">
        <f t="shared" ca="1" si="92"/>
        <v>0</v>
      </c>
      <c r="W139" s="41">
        <f t="shared" ca="1" si="93"/>
        <v>0</v>
      </c>
      <c r="X139" s="41">
        <f t="shared" ca="1" si="94"/>
        <v>0</v>
      </c>
      <c r="Y139" s="41">
        <f t="shared" ca="1" si="95"/>
        <v>0</v>
      </c>
      <c r="Z139" s="41">
        <f t="shared" ca="1" si="96"/>
        <v>0</v>
      </c>
      <c r="AA139" s="41">
        <f t="shared" ca="1" si="97"/>
        <v>0</v>
      </c>
      <c r="AB139" s="41">
        <f t="shared" ca="1" si="98"/>
        <v>0</v>
      </c>
      <c r="AC139" s="41">
        <f t="shared" ca="1" si="99"/>
        <v>0.60834666666666659</v>
      </c>
      <c r="AD139" s="41">
        <f t="shared" ca="1" si="100"/>
        <v>1.2980333333333335E-4</v>
      </c>
      <c r="AE139" s="41">
        <f t="shared" ca="1" si="101"/>
        <v>0.60788833333333336</v>
      </c>
      <c r="AF139" s="41">
        <f t="shared" ca="1" si="102"/>
        <v>1.3355499999999999E-4</v>
      </c>
      <c r="AG139" s="41">
        <f t="shared" ca="1" si="103"/>
        <v>0</v>
      </c>
    </row>
    <row r="140" spans="1:33">
      <c r="A140" s="4" t="str">
        <f t="shared" si="108"/>
        <v>SD</v>
      </c>
      <c r="B140" s="4" t="str">
        <f t="shared" si="108"/>
        <v>DMO</v>
      </c>
      <c r="C140" s="4">
        <f t="shared" si="106"/>
        <v>5</v>
      </c>
      <c r="D140" s="41">
        <f t="shared" ca="1" si="75"/>
        <v>0</v>
      </c>
      <c r="E140" s="41">
        <f t="shared" ca="1" si="76"/>
        <v>0</v>
      </c>
      <c r="F140" s="41">
        <f t="shared" ca="1" si="77"/>
        <v>0</v>
      </c>
      <c r="G140" s="41">
        <f t="shared" ca="1" si="78"/>
        <v>0</v>
      </c>
      <c r="H140" s="41">
        <f t="shared" ca="1" si="79"/>
        <v>0</v>
      </c>
      <c r="I140" s="41">
        <f t="shared" ca="1" si="80"/>
        <v>0</v>
      </c>
      <c r="J140" s="41">
        <f t="shared" ca="1" si="81"/>
        <v>0</v>
      </c>
      <c r="K140" s="41">
        <f t="shared" ca="1" si="82"/>
        <v>0</v>
      </c>
      <c r="L140" s="41">
        <f t="shared" ca="1" si="83"/>
        <v>0</v>
      </c>
      <c r="M140" s="41">
        <f t="shared" ca="1" si="84"/>
        <v>0</v>
      </c>
      <c r="N140" s="41">
        <f t="shared" ca="1" si="85"/>
        <v>0</v>
      </c>
      <c r="O140" s="41">
        <f t="shared" ca="1" si="86"/>
        <v>0</v>
      </c>
      <c r="P140" s="41">
        <f t="shared" ca="1" si="87"/>
        <v>0</v>
      </c>
      <c r="Q140" s="41">
        <f t="shared" ca="1" si="88"/>
        <v>0</v>
      </c>
      <c r="R140" s="41">
        <v>0</v>
      </c>
      <c r="S140" s="41">
        <f t="shared" ca="1" si="89"/>
        <v>0</v>
      </c>
      <c r="T140" s="41">
        <f t="shared" ca="1" si="90"/>
        <v>0</v>
      </c>
      <c r="U140" s="41">
        <f t="shared" ca="1" si="91"/>
        <v>0</v>
      </c>
      <c r="V140" s="41">
        <f t="shared" ca="1" si="92"/>
        <v>0</v>
      </c>
      <c r="W140" s="41">
        <f t="shared" ca="1" si="93"/>
        <v>0</v>
      </c>
      <c r="X140" s="41">
        <f t="shared" ca="1" si="94"/>
        <v>0</v>
      </c>
      <c r="Y140" s="41">
        <f t="shared" ca="1" si="95"/>
        <v>0</v>
      </c>
      <c r="Z140" s="41">
        <f t="shared" ca="1" si="96"/>
        <v>0</v>
      </c>
      <c r="AA140" s="41">
        <f t="shared" ca="1" si="97"/>
        <v>0</v>
      </c>
      <c r="AB140" s="41">
        <f t="shared" ca="1" si="98"/>
        <v>0</v>
      </c>
      <c r="AC140" s="41">
        <f t="shared" ca="1" si="99"/>
        <v>0.5808658333333333</v>
      </c>
      <c r="AD140" s="41">
        <f t="shared" ca="1" si="100"/>
        <v>1.1881833333333332E-4</v>
      </c>
      <c r="AE140" s="41">
        <f t="shared" ca="1" si="101"/>
        <v>0.57943333333333336</v>
      </c>
      <c r="AF140" s="41">
        <f t="shared" ca="1" si="102"/>
        <v>1.2480916666666666E-4</v>
      </c>
      <c r="AG140" s="41">
        <f t="shared" ca="1" si="103"/>
        <v>0</v>
      </c>
    </row>
    <row r="141" spans="1:33">
      <c r="A141" s="4" t="str">
        <f t="shared" si="108"/>
        <v>SD</v>
      </c>
      <c r="B141" s="4" t="str">
        <f t="shared" si="108"/>
        <v>DMO</v>
      </c>
      <c r="C141" s="4">
        <f t="shared" si="106"/>
        <v>6</v>
      </c>
      <c r="D141" s="41">
        <f t="shared" ca="1" si="75"/>
        <v>0</v>
      </c>
      <c r="E141" s="41">
        <f t="shared" ca="1" si="76"/>
        <v>0</v>
      </c>
      <c r="F141" s="41">
        <f t="shared" ca="1" si="77"/>
        <v>0</v>
      </c>
      <c r="G141" s="41">
        <f t="shared" ca="1" si="78"/>
        <v>0</v>
      </c>
      <c r="H141" s="41">
        <f t="shared" ca="1" si="79"/>
        <v>0</v>
      </c>
      <c r="I141" s="41">
        <f t="shared" ca="1" si="80"/>
        <v>0</v>
      </c>
      <c r="J141" s="41">
        <f t="shared" ca="1" si="81"/>
        <v>0</v>
      </c>
      <c r="K141" s="41">
        <f t="shared" ca="1" si="82"/>
        <v>0</v>
      </c>
      <c r="L141" s="41">
        <f t="shared" ca="1" si="83"/>
        <v>0</v>
      </c>
      <c r="M141" s="41">
        <f t="shared" ca="1" si="84"/>
        <v>0</v>
      </c>
      <c r="N141" s="41">
        <f t="shared" ca="1" si="85"/>
        <v>0</v>
      </c>
      <c r="O141" s="41">
        <f t="shared" ca="1" si="86"/>
        <v>0</v>
      </c>
      <c r="P141" s="41">
        <f t="shared" ca="1" si="87"/>
        <v>0</v>
      </c>
      <c r="Q141" s="41">
        <f t="shared" ca="1" si="88"/>
        <v>0</v>
      </c>
      <c r="R141" s="41">
        <v>0</v>
      </c>
      <c r="S141" s="41">
        <f t="shared" ca="1" si="89"/>
        <v>0</v>
      </c>
      <c r="T141" s="41">
        <f t="shared" ca="1" si="90"/>
        <v>0</v>
      </c>
      <c r="U141" s="41">
        <f t="shared" ca="1" si="91"/>
        <v>0</v>
      </c>
      <c r="V141" s="41">
        <f t="shared" ca="1" si="92"/>
        <v>0</v>
      </c>
      <c r="W141" s="41">
        <f t="shared" ca="1" si="93"/>
        <v>0</v>
      </c>
      <c r="X141" s="41">
        <f t="shared" ca="1" si="94"/>
        <v>0</v>
      </c>
      <c r="Y141" s="41">
        <f t="shared" ca="1" si="95"/>
        <v>0</v>
      </c>
      <c r="Z141" s="41">
        <f t="shared" ca="1" si="96"/>
        <v>0</v>
      </c>
      <c r="AA141" s="41">
        <f t="shared" ca="1" si="97"/>
        <v>0</v>
      </c>
      <c r="AB141" s="41">
        <f t="shared" ca="1" si="98"/>
        <v>0</v>
      </c>
      <c r="AC141" s="41">
        <f t="shared" ca="1" si="99"/>
        <v>0.65839166666666671</v>
      </c>
      <c r="AD141" s="41">
        <f t="shared" ca="1" si="100"/>
        <v>1.1321416666666668E-4</v>
      </c>
      <c r="AE141" s="41">
        <f t="shared" ca="1" si="101"/>
        <v>0.66254833333333329</v>
      </c>
      <c r="AF141" s="41">
        <f t="shared" ca="1" si="102"/>
        <v>1.6411833333333334E-4</v>
      </c>
      <c r="AG141" s="41">
        <f t="shared" ca="1" si="103"/>
        <v>0</v>
      </c>
    </row>
    <row r="142" spans="1:33">
      <c r="A142" s="4" t="str">
        <f t="shared" si="108"/>
        <v>SD</v>
      </c>
      <c r="B142" s="4" t="str">
        <f t="shared" si="108"/>
        <v>DMO</v>
      </c>
      <c r="C142" s="4">
        <f t="shared" si="106"/>
        <v>7</v>
      </c>
      <c r="D142" s="41">
        <f t="shared" ca="1" si="75"/>
        <v>0.84531750000000005</v>
      </c>
      <c r="E142" s="41">
        <f t="shared" ca="1" si="76"/>
        <v>1.0982E-4</v>
      </c>
      <c r="F142" s="41">
        <f t="shared" ca="1" si="77"/>
        <v>1.0909125</v>
      </c>
      <c r="G142" s="41">
        <f t="shared" ca="1" si="78"/>
        <v>1.7799249999999998E-4</v>
      </c>
      <c r="H142" s="41">
        <f t="shared" ca="1" si="79"/>
        <v>-1.998045E-2</v>
      </c>
      <c r="I142" s="41">
        <f t="shared" ca="1" si="80"/>
        <v>0.84531750000000005</v>
      </c>
      <c r="J142" s="41">
        <f t="shared" ca="1" si="81"/>
        <v>1.101875E-4</v>
      </c>
      <c r="K142" s="41">
        <f t="shared" ca="1" si="82"/>
        <v>0.95738000000000001</v>
      </c>
      <c r="L142" s="41">
        <f t="shared" ca="1" si="83"/>
        <v>2.1202249999999998E-4</v>
      </c>
      <c r="M142" s="41">
        <f t="shared" ca="1" si="84"/>
        <v>0</v>
      </c>
      <c r="N142" s="41">
        <f t="shared" ca="1" si="85"/>
        <v>0.84531750000000005</v>
      </c>
      <c r="O142" s="41">
        <f t="shared" ca="1" si="86"/>
        <v>1.0982E-4</v>
      </c>
      <c r="P142" s="41">
        <f t="shared" ca="1" si="87"/>
        <v>1.0909125</v>
      </c>
      <c r="Q142" s="41">
        <f t="shared" ca="1" si="88"/>
        <v>1.7799249999999998E-4</v>
      </c>
      <c r="R142" s="41">
        <v>0</v>
      </c>
      <c r="S142" s="41">
        <f t="shared" ca="1" si="89"/>
        <v>0.89257750000000002</v>
      </c>
      <c r="T142" s="41">
        <f t="shared" ca="1" si="90"/>
        <v>1.3783250000000001E-4</v>
      </c>
      <c r="U142" s="41">
        <f t="shared" ca="1" si="91"/>
        <v>0.89257750000000002</v>
      </c>
      <c r="V142" s="41">
        <f t="shared" ca="1" si="92"/>
        <v>1.3783250000000001E-4</v>
      </c>
      <c r="W142" s="41">
        <f t="shared" ca="1" si="93"/>
        <v>-2.2229700000000002E-2</v>
      </c>
      <c r="X142" s="41">
        <f t="shared" ca="1" si="94"/>
        <v>0.94749499999999998</v>
      </c>
      <c r="Y142" s="41">
        <f t="shared" ca="1" si="95"/>
        <v>1.4667E-4</v>
      </c>
      <c r="Z142" s="41">
        <f t="shared" ca="1" si="96"/>
        <v>0.76414000000000004</v>
      </c>
      <c r="AA142" s="41">
        <f t="shared" ca="1" si="97"/>
        <v>1.4667E-4</v>
      </c>
      <c r="AB142" s="41">
        <f t="shared" ca="1" si="98"/>
        <v>0</v>
      </c>
      <c r="AC142" s="41">
        <f t="shared" ca="1" si="99"/>
        <v>0.68213000000000001</v>
      </c>
      <c r="AD142" s="41">
        <f t="shared" ca="1" si="100"/>
        <v>1.1950916666666667E-4</v>
      </c>
      <c r="AE142" s="41">
        <f t="shared" ca="1" si="101"/>
        <v>0.69078000000000006</v>
      </c>
      <c r="AF142" s="41">
        <f t="shared" ca="1" si="102"/>
        <v>1.0228333333333333E-4</v>
      </c>
      <c r="AG142" s="41">
        <f t="shared" ca="1" si="103"/>
        <v>0</v>
      </c>
    </row>
    <row r="143" spans="1:33">
      <c r="A143" s="4" t="str">
        <f t="shared" si="108"/>
        <v>SD</v>
      </c>
      <c r="B143" s="4" t="str">
        <f t="shared" si="108"/>
        <v>DMO</v>
      </c>
      <c r="C143" s="4">
        <f t="shared" si="106"/>
        <v>8</v>
      </c>
      <c r="D143" s="41">
        <f t="shared" ca="1" si="75"/>
        <v>0.84067750000000008</v>
      </c>
      <c r="E143" s="41">
        <f t="shared" ca="1" si="76"/>
        <v>1.094825E-4</v>
      </c>
      <c r="F143" s="41">
        <f t="shared" ca="1" si="77"/>
        <v>1.1407800000000001</v>
      </c>
      <c r="G143" s="41">
        <f t="shared" ca="1" si="78"/>
        <v>1.974E-4</v>
      </c>
      <c r="H143" s="41">
        <f t="shared" ca="1" si="79"/>
        <v>-2.0400000000000001E-2</v>
      </c>
      <c r="I143" s="41">
        <f t="shared" ca="1" si="80"/>
        <v>0.84128500000000006</v>
      </c>
      <c r="J143" s="41">
        <f t="shared" ca="1" si="81"/>
        <v>1.098825E-4</v>
      </c>
      <c r="K143" s="41">
        <f t="shared" ca="1" si="82"/>
        <v>1.0211924999999999</v>
      </c>
      <c r="L143" s="41">
        <f t="shared" ca="1" si="83"/>
        <v>2.5994499999999998E-4</v>
      </c>
      <c r="M143" s="41">
        <f t="shared" ca="1" si="84"/>
        <v>0</v>
      </c>
      <c r="N143" s="41">
        <f t="shared" ca="1" si="85"/>
        <v>0.84067750000000008</v>
      </c>
      <c r="O143" s="41">
        <f t="shared" ca="1" si="86"/>
        <v>1.094825E-4</v>
      </c>
      <c r="P143" s="41">
        <f t="shared" ca="1" si="87"/>
        <v>1.1407800000000001</v>
      </c>
      <c r="Q143" s="41">
        <f t="shared" ca="1" si="88"/>
        <v>1.974E-4</v>
      </c>
      <c r="R143" s="41">
        <v>0</v>
      </c>
      <c r="S143" s="41">
        <f t="shared" ca="1" si="89"/>
        <v>0.91950500000000002</v>
      </c>
      <c r="T143" s="41">
        <f t="shared" ca="1" si="90"/>
        <v>1.6254E-4</v>
      </c>
      <c r="U143" s="41">
        <f t="shared" ca="1" si="91"/>
        <v>0.91950500000000002</v>
      </c>
      <c r="V143" s="41">
        <f t="shared" ca="1" si="92"/>
        <v>1.6254E-4</v>
      </c>
      <c r="W143" s="41">
        <f t="shared" ca="1" si="93"/>
        <v>-2.1375000000000002E-2</v>
      </c>
      <c r="X143" s="41">
        <f t="shared" ca="1" si="94"/>
        <v>0.97607749999999993</v>
      </c>
      <c r="Y143" s="41">
        <f t="shared" ca="1" si="95"/>
        <v>1.7548999999999999E-4</v>
      </c>
      <c r="Z143" s="41">
        <f t="shared" ca="1" si="96"/>
        <v>0.786825</v>
      </c>
      <c r="AA143" s="41">
        <f t="shared" ca="1" si="97"/>
        <v>1.754925E-4</v>
      </c>
      <c r="AB143" s="41">
        <f t="shared" ca="1" si="98"/>
        <v>0</v>
      </c>
      <c r="AC143" s="41">
        <f t="shared" ca="1" si="99"/>
        <v>0.69885416666666667</v>
      </c>
      <c r="AD143" s="41">
        <f t="shared" ca="1" si="100"/>
        <v>1.4401833333333334E-4</v>
      </c>
      <c r="AE143" s="41">
        <f t="shared" ca="1" si="101"/>
        <v>0.70207166666666665</v>
      </c>
      <c r="AF143" s="41">
        <f t="shared" ca="1" si="102"/>
        <v>1.4679E-4</v>
      </c>
      <c r="AG143" s="41">
        <f t="shared" ca="1" si="103"/>
        <v>0</v>
      </c>
    </row>
    <row r="144" spans="1:33">
      <c r="A144" s="4" t="str">
        <f t="shared" si="108"/>
        <v>SD</v>
      </c>
      <c r="B144" s="4" t="str">
        <f t="shared" si="108"/>
        <v>DMO</v>
      </c>
      <c r="C144" s="4">
        <f t="shared" si="106"/>
        <v>9</v>
      </c>
      <c r="D144" s="41">
        <f t="shared" ca="1" si="75"/>
        <v>0</v>
      </c>
      <c r="E144" s="41">
        <f t="shared" ca="1" si="76"/>
        <v>0</v>
      </c>
      <c r="F144" s="41">
        <f t="shared" ca="1" si="77"/>
        <v>0</v>
      </c>
      <c r="G144" s="41">
        <f t="shared" ca="1" si="78"/>
        <v>0</v>
      </c>
      <c r="H144" s="41">
        <f t="shared" ca="1" si="79"/>
        <v>0</v>
      </c>
      <c r="I144" s="41">
        <f t="shared" ca="1" si="80"/>
        <v>0</v>
      </c>
      <c r="J144" s="41">
        <f t="shared" ca="1" si="81"/>
        <v>0</v>
      </c>
      <c r="K144" s="41">
        <f t="shared" ca="1" si="82"/>
        <v>0</v>
      </c>
      <c r="L144" s="41">
        <f t="shared" ca="1" si="83"/>
        <v>0</v>
      </c>
      <c r="M144" s="41">
        <f t="shared" ca="1" si="84"/>
        <v>0</v>
      </c>
      <c r="N144" s="41">
        <f t="shared" ca="1" si="85"/>
        <v>0</v>
      </c>
      <c r="O144" s="41">
        <f t="shared" ca="1" si="86"/>
        <v>0</v>
      </c>
      <c r="P144" s="41">
        <f t="shared" ca="1" si="87"/>
        <v>0</v>
      </c>
      <c r="Q144" s="41">
        <f t="shared" ca="1" si="88"/>
        <v>0</v>
      </c>
      <c r="R144" s="41">
        <v>0</v>
      </c>
      <c r="S144" s="41">
        <f t="shared" ca="1" si="89"/>
        <v>0</v>
      </c>
      <c r="T144" s="41">
        <f t="shared" ca="1" si="90"/>
        <v>0</v>
      </c>
      <c r="U144" s="41">
        <f t="shared" ca="1" si="91"/>
        <v>0</v>
      </c>
      <c r="V144" s="41">
        <f t="shared" ca="1" si="92"/>
        <v>0</v>
      </c>
      <c r="W144" s="41">
        <f t="shared" ca="1" si="93"/>
        <v>0</v>
      </c>
      <c r="X144" s="41">
        <f t="shared" ca="1" si="94"/>
        <v>0</v>
      </c>
      <c r="Y144" s="41">
        <f t="shared" ca="1" si="95"/>
        <v>0</v>
      </c>
      <c r="Z144" s="41">
        <f t="shared" ca="1" si="96"/>
        <v>0</v>
      </c>
      <c r="AA144" s="41">
        <f t="shared" ca="1" si="97"/>
        <v>0</v>
      </c>
      <c r="AB144" s="41">
        <f t="shared" ca="1" si="98"/>
        <v>0</v>
      </c>
      <c r="AC144" s="41">
        <f t="shared" ca="1" si="99"/>
        <v>0.71474916666666666</v>
      </c>
      <c r="AD144" s="41">
        <f t="shared" ca="1" si="100"/>
        <v>1.4287499999999999E-4</v>
      </c>
      <c r="AE144" s="41">
        <f t="shared" ca="1" si="101"/>
        <v>0.71980916666666661</v>
      </c>
      <c r="AF144" s="41">
        <f t="shared" ca="1" si="102"/>
        <v>1.414725E-4</v>
      </c>
      <c r="AG144" s="41">
        <f t="shared" ca="1" si="103"/>
        <v>0</v>
      </c>
    </row>
    <row r="145" spans="1:33">
      <c r="A145" s="4" t="str">
        <f t="shared" si="108"/>
        <v>SD</v>
      </c>
      <c r="B145" s="4" t="str">
        <f t="shared" si="108"/>
        <v>DMO</v>
      </c>
      <c r="C145" s="4">
        <f t="shared" si="106"/>
        <v>10</v>
      </c>
      <c r="D145" s="41">
        <f t="shared" ca="1" si="75"/>
        <v>0.86104249999999993</v>
      </c>
      <c r="E145" s="41">
        <f t="shared" ca="1" si="76"/>
        <v>1.1619499999999999E-4</v>
      </c>
      <c r="F145" s="41">
        <f t="shared" ca="1" si="77"/>
        <v>1.1538474999999999</v>
      </c>
      <c r="G145" s="41">
        <f t="shared" ca="1" si="78"/>
        <v>2.1975749999999998E-4</v>
      </c>
      <c r="H145" s="41">
        <f t="shared" ca="1" si="79"/>
        <v>-2.1575575E-2</v>
      </c>
      <c r="I145" s="41">
        <f t="shared" ca="1" si="80"/>
        <v>0.8610675000000001</v>
      </c>
      <c r="J145" s="41">
        <f t="shared" ca="1" si="81"/>
        <v>1.16455E-4</v>
      </c>
      <c r="K145" s="41">
        <f t="shared" ca="1" si="82"/>
        <v>0.9819325000000001</v>
      </c>
      <c r="L145" s="41">
        <f t="shared" ca="1" si="83"/>
        <v>2.6844750000000001E-4</v>
      </c>
      <c r="M145" s="41">
        <f t="shared" ca="1" si="84"/>
        <v>0</v>
      </c>
      <c r="N145" s="41">
        <f t="shared" ca="1" si="85"/>
        <v>0.86104249999999993</v>
      </c>
      <c r="O145" s="41">
        <f t="shared" ca="1" si="86"/>
        <v>1.1619499999999999E-4</v>
      </c>
      <c r="P145" s="41">
        <f t="shared" ca="1" si="87"/>
        <v>1.1538474999999999</v>
      </c>
      <c r="Q145" s="41">
        <f t="shared" ca="1" si="88"/>
        <v>2.1975749999999998E-4</v>
      </c>
      <c r="R145" s="41">
        <v>0</v>
      </c>
      <c r="S145" s="41">
        <f t="shared" ca="1" si="89"/>
        <v>0.94430000000000003</v>
      </c>
      <c r="T145" s="41">
        <f t="shared" ca="1" si="90"/>
        <v>1.7411999999999999E-4</v>
      </c>
      <c r="U145" s="41">
        <f t="shared" ca="1" si="91"/>
        <v>0.94430000000000003</v>
      </c>
      <c r="V145" s="41">
        <f t="shared" ca="1" si="92"/>
        <v>1.7411999999999999E-4</v>
      </c>
      <c r="W145" s="41">
        <f t="shared" ca="1" si="93"/>
        <v>-2.0042825E-2</v>
      </c>
      <c r="X145" s="41">
        <f t="shared" ca="1" si="94"/>
        <v>1.0081074999999999</v>
      </c>
      <c r="Y145" s="41">
        <f t="shared" ca="1" si="95"/>
        <v>1.8498250000000002E-4</v>
      </c>
      <c r="Z145" s="41">
        <f t="shared" ca="1" si="96"/>
        <v>0.80733999999999995</v>
      </c>
      <c r="AA145" s="41">
        <f t="shared" ca="1" si="97"/>
        <v>1.8498250000000002E-4</v>
      </c>
      <c r="AB145" s="41">
        <f t="shared" ca="1" si="98"/>
        <v>0</v>
      </c>
      <c r="AC145" s="41">
        <f t="shared" ca="1" si="99"/>
        <v>0.71883833333333336</v>
      </c>
      <c r="AD145" s="41">
        <f t="shared" ca="1" si="100"/>
        <v>1.5311250000000002E-4</v>
      </c>
      <c r="AE145" s="41">
        <f t="shared" ca="1" si="101"/>
        <v>0.72522166666666665</v>
      </c>
      <c r="AF145" s="41">
        <f t="shared" ca="1" si="102"/>
        <v>1.5502333333333333E-4</v>
      </c>
      <c r="AG145" s="41">
        <f t="shared" ca="1" si="103"/>
        <v>0</v>
      </c>
    </row>
    <row r="146" spans="1:33">
      <c r="A146" s="4" t="str">
        <f t="shared" si="108"/>
        <v>SD</v>
      </c>
      <c r="B146" s="4" t="str">
        <f t="shared" si="108"/>
        <v>DMO</v>
      </c>
      <c r="C146" s="4">
        <f t="shared" si="106"/>
        <v>11</v>
      </c>
      <c r="D146" s="41">
        <f t="shared" ca="1" si="75"/>
        <v>0</v>
      </c>
      <c r="E146" s="41">
        <f t="shared" ca="1" si="76"/>
        <v>0</v>
      </c>
      <c r="F146" s="41">
        <f t="shared" ca="1" si="77"/>
        <v>0</v>
      </c>
      <c r="G146" s="41">
        <f t="shared" ca="1" si="78"/>
        <v>0</v>
      </c>
      <c r="H146" s="41">
        <f t="shared" ca="1" si="79"/>
        <v>0</v>
      </c>
      <c r="I146" s="41">
        <f t="shared" ca="1" si="80"/>
        <v>0</v>
      </c>
      <c r="J146" s="41">
        <f t="shared" ca="1" si="81"/>
        <v>0</v>
      </c>
      <c r="K146" s="41">
        <f t="shared" ca="1" si="82"/>
        <v>0</v>
      </c>
      <c r="L146" s="41">
        <f t="shared" ca="1" si="83"/>
        <v>0</v>
      </c>
      <c r="M146" s="41">
        <f t="shared" ca="1" si="84"/>
        <v>0</v>
      </c>
      <c r="N146" s="41">
        <f t="shared" ca="1" si="85"/>
        <v>0</v>
      </c>
      <c r="O146" s="41">
        <f t="shared" ca="1" si="86"/>
        <v>0</v>
      </c>
      <c r="P146" s="41">
        <f t="shared" ca="1" si="87"/>
        <v>0</v>
      </c>
      <c r="Q146" s="41">
        <f t="shared" ca="1" si="88"/>
        <v>0</v>
      </c>
      <c r="R146" s="41">
        <v>0</v>
      </c>
      <c r="S146" s="41">
        <f t="shared" ca="1" si="89"/>
        <v>0</v>
      </c>
      <c r="T146" s="41">
        <f t="shared" ca="1" si="90"/>
        <v>0</v>
      </c>
      <c r="U146" s="41">
        <f t="shared" ca="1" si="91"/>
        <v>0</v>
      </c>
      <c r="V146" s="41">
        <f t="shared" ca="1" si="92"/>
        <v>0</v>
      </c>
      <c r="W146" s="41">
        <f t="shared" ca="1" si="93"/>
        <v>0</v>
      </c>
      <c r="X146" s="41">
        <f t="shared" ca="1" si="94"/>
        <v>0</v>
      </c>
      <c r="Y146" s="41">
        <f t="shared" ca="1" si="95"/>
        <v>0</v>
      </c>
      <c r="Z146" s="41">
        <f t="shared" ca="1" si="96"/>
        <v>0</v>
      </c>
      <c r="AA146" s="41">
        <f t="shared" ca="1" si="97"/>
        <v>0</v>
      </c>
      <c r="AB146" s="41">
        <f t="shared" ca="1" si="98"/>
        <v>0</v>
      </c>
      <c r="AC146" s="41">
        <f t="shared" ca="1" si="99"/>
        <v>0.64151166666666659</v>
      </c>
      <c r="AD146" s="41">
        <f t="shared" ca="1" si="100"/>
        <v>1.4771916666666667E-4</v>
      </c>
      <c r="AE146" s="41">
        <f t="shared" ca="1" si="101"/>
        <v>0.64453916666666666</v>
      </c>
      <c r="AF146" s="41">
        <f t="shared" ca="1" si="102"/>
        <v>1.4970333333333332E-4</v>
      </c>
      <c r="AG146" s="41">
        <f t="shared" ca="1" si="103"/>
        <v>0</v>
      </c>
    </row>
    <row r="147" spans="1:33">
      <c r="A147" s="4" t="str">
        <f t="shared" si="108"/>
        <v>SD</v>
      </c>
      <c r="B147" s="4" t="str">
        <f t="shared" si="108"/>
        <v>DMO</v>
      </c>
      <c r="C147" s="4">
        <f t="shared" si="106"/>
        <v>12</v>
      </c>
      <c r="D147" s="41">
        <f t="shared" ca="1" si="75"/>
        <v>0</v>
      </c>
      <c r="E147" s="41">
        <f t="shared" ca="1" si="76"/>
        <v>0</v>
      </c>
      <c r="F147" s="41">
        <f t="shared" ca="1" si="77"/>
        <v>0</v>
      </c>
      <c r="G147" s="41">
        <f t="shared" ca="1" si="78"/>
        <v>0</v>
      </c>
      <c r="H147" s="41">
        <f t="shared" ca="1" si="79"/>
        <v>0</v>
      </c>
      <c r="I147" s="41">
        <f t="shared" ca="1" si="80"/>
        <v>0</v>
      </c>
      <c r="J147" s="41">
        <f t="shared" ca="1" si="81"/>
        <v>0</v>
      </c>
      <c r="K147" s="41">
        <f t="shared" ca="1" si="82"/>
        <v>0</v>
      </c>
      <c r="L147" s="41">
        <f t="shared" ca="1" si="83"/>
        <v>0</v>
      </c>
      <c r="M147" s="41">
        <f t="shared" ca="1" si="84"/>
        <v>0</v>
      </c>
      <c r="N147" s="41">
        <f t="shared" ca="1" si="85"/>
        <v>0</v>
      </c>
      <c r="O147" s="41">
        <f t="shared" ca="1" si="86"/>
        <v>0</v>
      </c>
      <c r="P147" s="41">
        <f t="shared" ca="1" si="87"/>
        <v>0</v>
      </c>
      <c r="Q147" s="41">
        <f t="shared" ca="1" si="88"/>
        <v>0</v>
      </c>
      <c r="R147" s="41">
        <v>0</v>
      </c>
      <c r="S147" s="41">
        <f t="shared" ca="1" si="89"/>
        <v>0</v>
      </c>
      <c r="T147" s="41">
        <f t="shared" ca="1" si="90"/>
        <v>0</v>
      </c>
      <c r="U147" s="41">
        <f t="shared" ca="1" si="91"/>
        <v>0</v>
      </c>
      <c r="V147" s="41">
        <f t="shared" ca="1" si="92"/>
        <v>0</v>
      </c>
      <c r="W147" s="41">
        <f t="shared" ca="1" si="93"/>
        <v>0</v>
      </c>
      <c r="X147" s="41">
        <f t="shared" ca="1" si="94"/>
        <v>0</v>
      </c>
      <c r="Y147" s="41">
        <f t="shared" ca="1" si="95"/>
        <v>0</v>
      </c>
      <c r="Z147" s="41">
        <f t="shared" ca="1" si="96"/>
        <v>0</v>
      </c>
      <c r="AA147" s="41">
        <f t="shared" ca="1" si="97"/>
        <v>0</v>
      </c>
      <c r="AB147" s="41">
        <f t="shared" ca="1" si="98"/>
        <v>0</v>
      </c>
      <c r="AC147" s="41">
        <f t="shared" ca="1" si="99"/>
        <v>0.61371249999999999</v>
      </c>
      <c r="AD147" s="41">
        <f t="shared" ca="1" si="100"/>
        <v>1.4890083333333334E-4</v>
      </c>
      <c r="AE147" s="41">
        <f t="shared" ca="1" si="101"/>
        <v>0.61612916666666673</v>
      </c>
      <c r="AF147" s="41">
        <f t="shared" ca="1" si="102"/>
        <v>1.5122833333333334E-4</v>
      </c>
      <c r="AG147" s="41">
        <f t="shared" ca="1" si="103"/>
        <v>0</v>
      </c>
    </row>
    <row r="148" spans="1:33">
      <c r="A148" s="4" t="str">
        <f t="shared" si="108"/>
        <v>SD</v>
      </c>
      <c r="B148" s="4" t="str">
        <f t="shared" si="108"/>
        <v>DMO</v>
      </c>
      <c r="C148" s="4">
        <f t="shared" si="106"/>
        <v>13</v>
      </c>
      <c r="D148" s="41">
        <f t="shared" ca="1" si="75"/>
        <v>0</v>
      </c>
      <c r="E148" s="41">
        <f t="shared" ca="1" si="76"/>
        <v>0</v>
      </c>
      <c r="F148" s="41">
        <f t="shared" ca="1" si="77"/>
        <v>0</v>
      </c>
      <c r="G148" s="41">
        <f t="shared" ca="1" si="78"/>
        <v>0</v>
      </c>
      <c r="H148" s="41">
        <f t="shared" ca="1" si="79"/>
        <v>0</v>
      </c>
      <c r="I148" s="41">
        <f t="shared" ca="1" si="80"/>
        <v>0</v>
      </c>
      <c r="J148" s="41">
        <f t="shared" ca="1" si="81"/>
        <v>0</v>
      </c>
      <c r="K148" s="41">
        <f t="shared" ca="1" si="82"/>
        <v>0</v>
      </c>
      <c r="L148" s="41">
        <f t="shared" ca="1" si="83"/>
        <v>0</v>
      </c>
      <c r="M148" s="41">
        <f t="shared" ca="1" si="84"/>
        <v>0</v>
      </c>
      <c r="N148" s="41">
        <f t="shared" ca="1" si="85"/>
        <v>0</v>
      </c>
      <c r="O148" s="41">
        <f t="shared" ca="1" si="86"/>
        <v>0</v>
      </c>
      <c r="P148" s="41">
        <f t="shared" ca="1" si="87"/>
        <v>0</v>
      </c>
      <c r="Q148" s="41">
        <f t="shared" ca="1" si="88"/>
        <v>0</v>
      </c>
      <c r="R148" s="41">
        <v>0</v>
      </c>
      <c r="S148" s="41">
        <f t="shared" ca="1" si="89"/>
        <v>0</v>
      </c>
      <c r="T148" s="41">
        <f t="shared" ca="1" si="90"/>
        <v>0</v>
      </c>
      <c r="U148" s="41">
        <f t="shared" ca="1" si="91"/>
        <v>0</v>
      </c>
      <c r="V148" s="41">
        <f t="shared" ca="1" si="92"/>
        <v>0</v>
      </c>
      <c r="W148" s="41">
        <f t="shared" ca="1" si="93"/>
        <v>0</v>
      </c>
      <c r="X148" s="41">
        <f t="shared" ca="1" si="94"/>
        <v>0</v>
      </c>
      <c r="Y148" s="41">
        <f t="shared" ca="1" si="95"/>
        <v>0</v>
      </c>
      <c r="Z148" s="41">
        <f t="shared" ca="1" si="96"/>
        <v>0</v>
      </c>
      <c r="AA148" s="41">
        <f t="shared" ca="1" si="97"/>
        <v>0</v>
      </c>
      <c r="AB148" s="41">
        <f t="shared" ca="1" si="98"/>
        <v>0</v>
      </c>
      <c r="AC148" s="41">
        <f t="shared" ca="1" si="99"/>
        <v>0.71214250000000001</v>
      </c>
      <c r="AD148" s="41">
        <f t="shared" ca="1" si="100"/>
        <v>1.5925416666666666E-4</v>
      </c>
      <c r="AE148" s="41">
        <f t="shared" ca="1" si="101"/>
        <v>0.7156325</v>
      </c>
      <c r="AF148" s="41">
        <f t="shared" ca="1" si="102"/>
        <v>1.6139916666666666E-4</v>
      </c>
      <c r="AG148" s="41">
        <f t="shared" ca="1" si="103"/>
        <v>0</v>
      </c>
    </row>
    <row r="149" spans="1:33">
      <c r="A149" s="4" t="str">
        <f t="shared" si="108"/>
        <v>SD</v>
      </c>
      <c r="B149" s="4" t="str">
        <f t="shared" si="108"/>
        <v>DMO</v>
      </c>
      <c r="C149" s="4">
        <f t="shared" si="106"/>
        <v>14</v>
      </c>
      <c r="D149" s="41">
        <f t="shared" ca="1" si="75"/>
        <v>0.81360500000000002</v>
      </c>
      <c r="E149" s="41">
        <f t="shared" ca="1" si="76"/>
        <v>1.1289E-4</v>
      </c>
      <c r="F149" s="41">
        <f t="shared" ca="1" si="77"/>
        <v>1.1133925</v>
      </c>
      <c r="G149" s="41">
        <f t="shared" ca="1" si="78"/>
        <v>1.994175E-4</v>
      </c>
      <c r="H149" s="41">
        <f t="shared" ca="1" si="79"/>
        <v>-1.8349999999999998E-2</v>
      </c>
      <c r="I149" s="41">
        <f t="shared" ca="1" si="80"/>
        <v>0.81436999999999993</v>
      </c>
      <c r="J149" s="41">
        <f t="shared" ca="1" si="81"/>
        <v>1.135675E-4</v>
      </c>
      <c r="K149" s="41">
        <f t="shared" ca="1" si="82"/>
        <v>0.9539700000000001</v>
      </c>
      <c r="L149" s="41">
        <f t="shared" ca="1" si="83"/>
        <v>2.21165E-4</v>
      </c>
      <c r="M149" s="41">
        <f t="shared" ca="1" si="84"/>
        <v>0</v>
      </c>
      <c r="N149" s="41">
        <f t="shared" ca="1" si="85"/>
        <v>0.81360500000000002</v>
      </c>
      <c r="O149" s="41">
        <f t="shared" ca="1" si="86"/>
        <v>1.1289E-4</v>
      </c>
      <c r="P149" s="41">
        <f t="shared" ca="1" si="87"/>
        <v>1.1133925</v>
      </c>
      <c r="Q149" s="41">
        <f t="shared" ca="1" si="88"/>
        <v>1.994175E-4</v>
      </c>
      <c r="R149" s="41">
        <v>0</v>
      </c>
      <c r="S149" s="41">
        <f t="shared" ca="1" si="89"/>
        <v>0.92254250000000004</v>
      </c>
      <c r="T149" s="41">
        <f t="shared" ca="1" si="90"/>
        <v>1.7965249999999999E-4</v>
      </c>
      <c r="U149" s="41">
        <f t="shared" ca="1" si="91"/>
        <v>0.92254250000000004</v>
      </c>
      <c r="V149" s="41">
        <f t="shared" ca="1" si="92"/>
        <v>1.7965249999999999E-4</v>
      </c>
      <c r="W149" s="41">
        <f t="shared" ca="1" si="93"/>
        <v>-2.2837399999999997E-2</v>
      </c>
      <c r="X149" s="41">
        <f t="shared" ca="1" si="94"/>
        <v>0.98090750000000004</v>
      </c>
      <c r="Y149" s="41">
        <f t="shared" ca="1" si="95"/>
        <v>1.9553500000000002E-4</v>
      </c>
      <c r="Z149" s="41">
        <f t="shared" ca="1" si="96"/>
        <v>0.80401250000000002</v>
      </c>
      <c r="AA149" s="41">
        <f t="shared" ca="1" si="97"/>
        <v>1.9553500000000002E-4</v>
      </c>
      <c r="AB149" s="41">
        <f t="shared" ca="1" si="98"/>
        <v>0</v>
      </c>
      <c r="AC149" s="41">
        <f t="shared" ca="1" si="99"/>
        <v>0.66622333333333328</v>
      </c>
      <c r="AD149" s="41">
        <f t="shared" ca="1" si="100"/>
        <v>1.5743500000000001E-4</v>
      </c>
      <c r="AE149" s="41">
        <f t="shared" ca="1" si="101"/>
        <v>0.67109916666666658</v>
      </c>
      <c r="AF149" s="41">
        <f t="shared" ca="1" si="102"/>
        <v>1.5939666666666666E-4</v>
      </c>
      <c r="AG149" s="41">
        <f t="shared" ca="1" si="103"/>
        <v>0</v>
      </c>
    </row>
    <row r="150" spans="1:33">
      <c r="A150" s="4" t="str">
        <f t="shared" si="108"/>
        <v>SD</v>
      </c>
      <c r="B150" s="4" t="str">
        <f t="shared" si="108"/>
        <v>DMO</v>
      </c>
      <c r="C150" s="4">
        <f t="shared" si="106"/>
        <v>15</v>
      </c>
      <c r="D150" s="41">
        <f t="shared" ca="1" si="75"/>
        <v>0</v>
      </c>
      <c r="E150" s="41">
        <f t="shared" ca="1" si="76"/>
        <v>0</v>
      </c>
      <c r="F150" s="41">
        <f t="shared" ca="1" si="77"/>
        <v>0</v>
      </c>
      <c r="G150" s="41">
        <f t="shared" ca="1" si="78"/>
        <v>0</v>
      </c>
      <c r="H150" s="41">
        <f t="shared" ca="1" si="79"/>
        <v>0</v>
      </c>
      <c r="I150" s="41">
        <f t="shared" ca="1" si="80"/>
        <v>0</v>
      </c>
      <c r="J150" s="41">
        <f t="shared" ca="1" si="81"/>
        <v>0</v>
      </c>
      <c r="K150" s="41">
        <f t="shared" ca="1" si="82"/>
        <v>0</v>
      </c>
      <c r="L150" s="41">
        <f t="shared" ca="1" si="83"/>
        <v>0</v>
      </c>
      <c r="M150" s="41">
        <f t="shared" ca="1" si="84"/>
        <v>0</v>
      </c>
      <c r="N150" s="41">
        <f t="shared" ca="1" si="85"/>
        <v>0</v>
      </c>
      <c r="O150" s="41">
        <f t="shared" ca="1" si="86"/>
        <v>0</v>
      </c>
      <c r="P150" s="41">
        <f t="shared" ca="1" si="87"/>
        <v>0</v>
      </c>
      <c r="Q150" s="41">
        <f t="shared" ca="1" si="88"/>
        <v>0</v>
      </c>
      <c r="R150" s="41">
        <v>0</v>
      </c>
      <c r="S150" s="41">
        <f t="shared" ca="1" si="89"/>
        <v>0</v>
      </c>
      <c r="T150" s="41">
        <f t="shared" ca="1" si="90"/>
        <v>0</v>
      </c>
      <c r="U150" s="41">
        <f t="shared" ca="1" si="91"/>
        <v>0</v>
      </c>
      <c r="V150" s="41">
        <f t="shared" ca="1" si="92"/>
        <v>0</v>
      </c>
      <c r="W150" s="41">
        <f t="shared" ca="1" si="93"/>
        <v>0</v>
      </c>
      <c r="X150" s="41">
        <f t="shared" ca="1" si="94"/>
        <v>0</v>
      </c>
      <c r="Y150" s="41">
        <f t="shared" ca="1" si="95"/>
        <v>0</v>
      </c>
      <c r="Z150" s="41">
        <f t="shared" ca="1" si="96"/>
        <v>0</v>
      </c>
      <c r="AA150" s="41">
        <f t="shared" ca="1" si="97"/>
        <v>0</v>
      </c>
      <c r="AB150" s="41">
        <f t="shared" ca="1" si="98"/>
        <v>0</v>
      </c>
      <c r="AC150" s="41">
        <f t="shared" ca="1" si="99"/>
        <v>0.91107499999999997</v>
      </c>
      <c r="AD150" s="41">
        <f t="shared" ca="1" si="100"/>
        <v>1.7274416666666667E-4</v>
      </c>
      <c r="AE150" s="41">
        <f t="shared" ca="1" si="101"/>
        <v>0.91853333333333331</v>
      </c>
      <c r="AF150" s="41">
        <f t="shared" ca="1" si="102"/>
        <v>1.7534499999999998E-4</v>
      </c>
      <c r="AG150" s="41">
        <f t="shared" ca="1" si="103"/>
        <v>0</v>
      </c>
    </row>
    <row r="151" spans="1:33">
      <c r="A151" s="4" t="str">
        <f t="shared" si="108"/>
        <v>SD</v>
      </c>
      <c r="B151" s="4" t="str">
        <f t="shared" si="108"/>
        <v>DMO</v>
      </c>
      <c r="C151" s="4">
        <f t="shared" si="106"/>
        <v>16</v>
      </c>
      <c r="D151" s="41">
        <f t="shared" ca="1" si="75"/>
        <v>0</v>
      </c>
      <c r="E151" s="41">
        <f t="shared" ca="1" si="76"/>
        <v>0</v>
      </c>
      <c r="F151" s="41">
        <f t="shared" ca="1" si="77"/>
        <v>0</v>
      </c>
      <c r="G151" s="41">
        <f t="shared" ca="1" si="78"/>
        <v>0</v>
      </c>
      <c r="H151" s="41">
        <f t="shared" ca="1" si="79"/>
        <v>0</v>
      </c>
      <c r="I151" s="41">
        <f t="shared" ca="1" si="80"/>
        <v>0</v>
      </c>
      <c r="J151" s="41">
        <f t="shared" ca="1" si="81"/>
        <v>0</v>
      </c>
      <c r="K151" s="41">
        <f t="shared" ca="1" si="82"/>
        <v>0</v>
      </c>
      <c r="L151" s="41">
        <f t="shared" ca="1" si="83"/>
        <v>0</v>
      </c>
      <c r="M151" s="41">
        <f t="shared" ca="1" si="84"/>
        <v>0</v>
      </c>
      <c r="N151" s="41">
        <f t="shared" ca="1" si="85"/>
        <v>0</v>
      </c>
      <c r="O151" s="41">
        <f t="shared" ca="1" si="86"/>
        <v>0</v>
      </c>
      <c r="P151" s="41">
        <f t="shared" ca="1" si="87"/>
        <v>0</v>
      </c>
      <c r="Q151" s="41">
        <f t="shared" ca="1" si="88"/>
        <v>0</v>
      </c>
      <c r="R151" s="41">
        <v>0</v>
      </c>
      <c r="S151" s="41">
        <f t="shared" ca="1" si="89"/>
        <v>0</v>
      </c>
      <c r="T151" s="41">
        <f t="shared" ca="1" si="90"/>
        <v>0</v>
      </c>
      <c r="U151" s="41">
        <f t="shared" ca="1" si="91"/>
        <v>0</v>
      </c>
      <c r="V151" s="41">
        <f t="shared" ca="1" si="92"/>
        <v>0</v>
      </c>
      <c r="W151" s="41">
        <f t="shared" ca="1" si="93"/>
        <v>0</v>
      </c>
      <c r="X151" s="41">
        <f t="shared" ca="1" si="94"/>
        <v>0</v>
      </c>
      <c r="Y151" s="41">
        <f t="shared" ca="1" si="95"/>
        <v>0</v>
      </c>
      <c r="Z151" s="41">
        <f t="shared" ca="1" si="96"/>
        <v>0</v>
      </c>
      <c r="AA151" s="41">
        <f t="shared" ca="1" si="97"/>
        <v>0</v>
      </c>
      <c r="AB151" s="41">
        <f t="shared" ca="1" si="98"/>
        <v>0</v>
      </c>
      <c r="AC151" s="41">
        <f t="shared" ca="1" si="99"/>
        <v>0.42491249999999997</v>
      </c>
      <c r="AD151" s="41">
        <f t="shared" ca="1" si="100"/>
        <v>1.3544000000000002E-4</v>
      </c>
      <c r="AE151" s="41">
        <f t="shared" ca="1" si="101"/>
        <v>0.42497916666666669</v>
      </c>
      <c r="AF151" s="41">
        <f t="shared" ca="1" si="102"/>
        <v>1.3793083333333333E-4</v>
      </c>
      <c r="AG151" s="41">
        <f t="shared" ca="1" si="103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AM797"/>
  <sheetViews>
    <sheetView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5"/>
  <cols>
    <col min="1" max="1" width="86.5703125" style="26" bestFit="1" customWidth="1"/>
    <col min="2" max="2" width="10.7109375" style="26" customWidth="1"/>
    <col min="3" max="3" width="9.85546875" style="26" customWidth="1"/>
    <col min="4" max="4" width="9.28515625" style="26" customWidth="1"/>
    <col min="5" max="5" width="9.140625" style="26" customWidth="1"/>
    <col min="6" max="6" width="10.140625" style="26" customWidth="1"/>
    <col min="7" max="7" width="10" style="26" customWidth="1"/>
    <col min="8" max="9" width="9.140625" style="26"/>
    <col min="10" max="10" width="2.7109375" style="28" customWidth="1"/>
    <col min="11" max="11" width="9.28515625" style="26" customWidth="1"/>
    <col min="12" max="12" width="2.7109375" style="26" customWidth="1"/>
    <col min="13" max="15" width="10.7109375" style="28" customWidth="1"/>
    <col min="16" max="21" width="2.7109375" style="28" customWidth="1"/>
    <col min="22" max="22" width="2.7109375" style="26" customWidth="1"/>
    <col min="23" max="23" width="3.42578125" style="26" bestFit="1" customWidth="1"/>
    <col min="24" max="24" width="5.42578125" style="26" bestFit="1" customWidth="1"/>
    <col min="25" max="25" width="3" style="26" bestFit="1" customWidth="1"/>
    <col min="26" max="26" width="3.42578125" style="26" bestFit="1" customWidth="1"/>
    <col min="27" max="27" width="7.85546875" style="26" bestFit="1" customWidth="1"/>
    <col min="28" max="28" width="5.85546875" style="26" bestFit="1" customWidth="1"/>
    <col min="29" max="29" width="2.7109375" style="26" customWidth="1"/>
    <col min="30" max="30" width="24.42578125" style="26" bestFit="1" customWidth="1"/>
    <col min="31" max="36" width="9.28515625" style="26" customWidth="1"/>
    <col min="37" max="37" width="11.140625" style="26" customWidth="1"/>
    <col min="38" max="38" width="11" style="26" customWidth="1"/>
    <col min="39" max="39" width="12.7109375" style="26" bestFit="1" customWidth="1"/>
    <col min="40" max="16384" width="9.140625" style="26"/>
  </cols>
  <sheetData>
    <row r="1" spans="1:39" s="25" customFormat="1" ht="39" customHeight="1">
      <c r="A1" s="249" t="s">
        <v>48</v>
      </c>
      <c r="B1" s="249"/>
      <c r="C1" s="249"/>
      <c r="D1" s="249"/>
      <c r="E1" s="249"/>
      <c r="F1" s="249"/>
      <c r="G1" s="249"/>
      <c r="H1" s="249"/>
      <c r="I1" s="249"/>
      <c r="J1" s="23"/>
      <c r="K1" s="24" t="s">
        <v>49</v>
      </c>
      <c r="L1" s="23"/>
      <c r="M1" s="250" t="s">
        <v>50</v>
      </c>
      <c r="N1" s="250"/>
      <c r="O1" s="250"/>
      <c r="P1" s="250"/>
      <c r="Q1" s="250"/>
      <c r="R1" s="250"/>
      <c r="S1" s="250"/>
      <c r="T1" s="250"/>
      <c r="U1" s="250"/>
      <c r="V1" s="23"/>
      <c r="W1" s="251" t="s">
        <v>51</v>
      </c>
      <c r="X1" s="251"/>
      <c r="Y1" s="251"/>
      <c r="Z1" s="251"/>
      <c r="AA1" s="251"/>
      <c r="AB1" s="251"/>
      <c r="AC1" s="23"/>
      <c r="AD1" s="252" t="s">
        <v>52</v>
      </c>
      <c r="AE1" s="252"/>
      <c r="AF1" s="252"/>
      <c r="AG1" s="252"/>
      <c r="AH1" s="252"/>
      <c r="AI1" s="252"/>
      <c r="AJ1" s="252"/>
      <c r="AK1" s="252"/>
      <c r="AL1" s="252"/>
      <c r="AM1" s="252"/>
    </row>
    <row r="2" spans="1:39">
      <c r="A2" s="26" t="s">
        <v>53</v>
      </c>
      <c r="B2" s="26" t="s">
        <v>54</v>
      </c>
      <c r="C2" s="26" t="s">
        <v>55</v>
      </c>
      <c r="J2" s="27"/>
      <c r="L2" s="27"/>
      <c r="V2" s="27"/>
      <c r="AC2" s="27"/>
    </row>
    <row r="3" spans="1:39">
      <c r="A3" s="26" t="s">
        <v>56</v>
      </c>
      <c r="J3" s="27"/>
      <c r="L3" s="27"/>
      <c r="V3" s="27"/>
      <c r="AC3" s="27"/>
    </row>
    <row r="4" spans="1:39">
      <c r="A4" s="26" t="s">
        <v>57</v>
      </c>
      <c r="J4" s="27"/>
      <c r="L4" s="27"/>
      <c r="V4" s="27"/>
      <c r="AC4" s="27"/>
    </row>
    <row r="5" spans="1:39" ht="120">
      <c r="A5" s="25" t="s">
        <v>58</v>
      </c>
      <c r="B5" s="25" t="s">
        <v>59</v>
      </c>
      <c r="C5" s="25" t="s">
        <v>60</v>
      </c>
      <c r="D5" s="25" t="s">
        <v>61</v>
      </c>
      <c r="E5" s="25" t="s">
        <v>62</v>
      </c>
      <c r="F5" s="25" t="s">
        <v>63</v>
      </c>
      <c r="G5" s="25" t="s">
        <v>64</v>
      </c>
      <c r="H5" s="25" t="s">
        <v>65</v>
      </c>
      <c r="I5" s="25" t="s">
        <v>66</v>
      </c>
      <c r="J5" s="23"/>
      <c r="K5" s="25" t="s">
        <v>67</v>
      </c>
      <c r="L5" s="23"/>
      <c r="M5" s="29" t="s">
        <v>68</v>
      </c>
      <c r="N5" s="29" t="s">
        <v>69</v>
      </c>
      <c r="O5" s="29" t="s">
        <v>70</v>
      </c>
      <c r="P5" s="29" t="s">
        <v>71</v>
      </c>
      <c r="Q5" s="29" t="s">
        <v>71</v>
      </c>
      <c r="R5" s="29" t="s">
        <v>71</v>
      </c>
      <c r="S5" s="29" t="s">
        <v>71</v>
      </c>
      <c r="T5" s="29" t="s">
        <v>71</v>
      </c>
      <c r="U5" s="29" t="s">
        <v>71</v>
      </c>
      <c r="V5" s="23"/>
      <c r="W5" s="25"/>
      <c r="AC5" s="27"/>
      <c r="AD5" s="30" t="s">
        <v>72</v>
      </c>
      <c r="AE5" s="31" t="s">
        <v>73</v>
      </c>
      <c r="AF5" s="31" t="s">
        <v>74</v>
      </c>
      <c r="AG5" s="31" t="s">
        <v>75</v>
      </c>
      <c r="AH5" s="31" t="s">
        <v>76</v>
      </c>
      <c r="AI5" s="31" t="s">
        <v>77</v>
      </c>
      <c r="AJ5" s="31" t="s">
        <v>78</v>
      </c>
      <c r="AK5" s="31" t="s">
        <v>79</v>
      </c>
      <c r="AL5" s="31" t="s">
        <v>80</v>
      </c>
      <c r="AM5" s="31" t="s">
        <v>81</v>
      </c>
    </row>
    <row r="6" spans="1:39">
      <c r="A6" s="26" t="s">
        <v>83</v>
      </c>
      <c r="B6" s="26" t="s">
        <v>82</v>
      </c>
      <c r="C6" s="26">
        <v>1</v>
      </c>
      <c r="D6" s="26">
        <v>5.4934999999999998E-2</v>
      </c>
      <c r="E6" s="26">
        <v>3.9120000000000002E-2</v>
      </c>
      <c r="F6" s="26">
        <v>278.61</v>
      </c>
      <c r="G6" s="26">
        <v>280.53800000000001</v>
      </c>
      <c r="H6" s="26">
        <v>-12.69</v>
      </c>
      <c r="I6" s="26">
        <v>0</v>
      </c>
      <c r="J6" s="27"/>
      <c r="K6" s="26" t="str">
        <f t="shared" ref="K6:K37" si="0">RIGHT(LEFT(A6,FIND("-h",A6)+3),2)</f>
        <v>AC</v>
      </c>
      <c r="L6" s="27"/>
      <c r="M6" s="32">
        <f t="shared" ref="M6:M38" si="1">IF(K6="GF",1,0)</f>
        <v>0</v>
      </c>
      <c r="N6" s="32">
        <f t="shared" ref="N6:N38" si="2">IF(OR(K6="HP",K6="ER"),1,0)</f>
        <v>0</v>
      </c>
      <c r="O6" s="32">
        <f t="shared" ref="O6:O38" si="3">IF(K6="UN",1,0)</f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27"/>
      <c r="W6" s="26" t="str">
        <f t="shared" ref="W6:W37" si="4">IF(OR(RIGHT(LEFT(A6,11),3)="v11",RIGHT(LEFT(A6,11),3)="v06",RIGHT(LEFT(A6,11),3)="v03"),"CA",RIGHT(LEFT(A6,11),2))</f>
        <v>PG</v>
      </c>
      <c r="X6" s="26" t="str">
        <f t="shared" ref="X6:X37" si="5">LEFT(A6,3)</f>
        <v>SFM</v>
      </c>
      <c r="Y6" s="26" t="str">
        <f t="shared" ref="Y6:Y37" si="6">RIGHT(LEFT(A6,7),2)</f>
        <v>01</v>
      </c>
      <c r="Z6" s="26" t="str">
        <f t="shared" ref="Z6:Z37" si="7">IF(W6="CA","N8","Ex")</f>
        <v>Ex</v>
      </c>
      <c r="AA6" s="26" t="str">
        <f t="shared" ref="AA6:AA37" si="8">IF(ISERROR(FIND("-Frzr-",A6))=FALSE,"Frzr",IF(ISERROR(FIND("-Refg-",A6))=FALSE,"Refg",IF(ISERROR(FIND("-ILtg-",A6))=FALSE,"CFL","RfUN")))</f>
        <v>Frzr</v>
      </c>
      <c r="AB6" s="26" t="str">
        <f t="shared" ref="AB6:AB37" ca="1" si="9">VLOOKUP(K6,OFFSET(L_HVACnames,1,1,7,2),2,0)</f>
        <v>GFDX</v>
      </c>
      <c r="AC6" s="27"/>
      <c r="AD6" s="26" t="str">
        <f t="shared" ref="AD6:AD37" ca="1" si="10">W6&amp;"-"&amp;X6&amp;"-"&amp;Y6&amp;"-"&amp;Z6&amp;"-"&amp;AA6&amp;"-"&amp;AB6</f>
        <v>PG-SFM-01-Ex-Frzr-GFDX</v>
      </c>
      <c r="AE6" s="26">
        <f t="shared" ref="AE6:AE38" si="11">IF(M6=1,AH6,F6/(IF(OR($AA6="Refg",$AA6="Frzr"),400,IF($AA6="CFL",$G6,IF($AA6="RfUn",1200)))))</f>
        <v>0.69652500000000006</v>
      </c>
      <c r="AF6" s="26">
        <f t="shared" ref="AF6:AF38" si="12">IF(M6=1,AI6,D6/(IF(OR($AA6="Refg",$AA6="Frzr"),400,IF($AA6="CFL",$G6,IF($AA6="RfUn",1200)))))</f>
        <v>1.373375E-4</v>
      </c>
      <c r="AG6" s="26">
        <f t="shared" ref="AG6:AG38" si="13">IF(OR(N6=1,O6=1),0,H6/(IF(OR($AA6="Refg",$AA6="Frzr"),400,IF($AA6="CFL",$G6,IF($AA6="RfUn",1200)))))</f>
        <v>-3.1724999999999996E-2</v>
      </c>
      <c r="AH6" s="26">
        <f t="shared" ref="AH6:AH38" si="14">G6/(IF(OR($AA6="Refg",$AA6="Frzr"),400,IF($AA6="CFL",$G6,IF($AA6="RfUn",1200))))</f>
        <v>0.701345</v>
      </c>
      <c r="AI6" s="26">
        <f t="shared" ref="AI6:AI38" si="15">E6/(IF(OR($AA6="Refg",$AA6="Frzr"),400,IF($AA6="CFL",$G6,IF($AA6="RfUn",1200))))</f>
        <v>9.7800000000000006E-5</v>
      </c>
      <c r="AJ6" s="26">
        <f t="shared" ref="AJ6:AJ38" si="16">I6/(IF(OR($AA6="Refg",$AA6="Frzr"),400,IF($AA6="CFL",$G6,IF($AA6="RfUn",1200))))</f>
        <v>0</v>
      </c>
      <c r="AK6" s="26">
        <f t="shared" ref="AK6:AL38" si="17">AE6/AH6</f>
        <v>0.99312749074991635</v>
      </c>
      <c r="AL6" s="26">
        <f t="shared" si="17"/>
        <v>1.4042689161554192</v>
      </c>
      <c r="AM6" s="26">
        <f t="shared" ref="AM6:AM38" si="18">AG6/AH6</f>
        <v>-4.5234513684420642E-2</v>
      </c>
    </row>
    <row r="7" spans="1:39">
      <c r="A7" s="26" t="s">
        <v>84</v>
      </c>
      <c r="B7" s="26" t="s">
        <v>82</v>
      </c>
      <c r="C7" s="26">
        <v>1</v>
      </c>
      <c r="D7" s="26">
        <v>8.8884000000000005E-2</v>
      </c>
      <c r="E7" s="26">
        <v>4.8124E-2</v>
      </c>
      <c r="F7" s="26">
        <v>335.83100000000002</v>
      </c>
      <c r="G7" s="26">
        <v>315.06200000000001</v>
      </c>
      <c r="H7" s="26">
        <v>-11.8642</v>
      </c>
      <c r="I7" s="26">
        <v>0</v>
      </c>
      <c r="J7" s="27"/>
      <c r="K7" s="26" t="str">
        <f t="shared" si="0"/>
        <v>AC</v>
      </c>
      <c r="L7" s="27"/>
      <c r="M7" s="32">
        <f t="shared" si="1"/>
        <v>0</v>
      </c>
      <c r="N7" s="32">
        <f t="shared" si="2"/>
        <v>0</v>
      </c>
      <c r="O7" s="32">
        <f t="shared" si="3"/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27"/>
      <c r="W7" s="26" t="str">
        <f t="shared" si="4"/>
        <v>PG</v>
      </c>
      <c r="X7" s="26" t="str">
        <f t="shared" si="5"/>
        <v>SFM</v>
      </c>
      <c r="Y7" s="26" t="str">
        <f t="shared" si="6"/>
        <v>02</v>
      </c>
      <c r="Z7" s="26" t="str">
        <f t="shared" si="7"/>
        <v>Ex</v>
      </c>
      <c r="AA7" s="26" t="str">
        <f t="shared" si="8"/>
        <v>Frzr</v>
      </c>
      <c r="AB7" s="26" t="str">
        <f t="shared" ca="1" si="9"/>
        <v>GFDX</v>
      </c>
      <c r="AC7" s="27"/>
      <c r="AD7" s="26" t="str">
        <f t="shared" ca="1" si="10"/>
        <v>PG-SFM-02-Ex-Frzr-GFDX</v>
      </c>
      <c r="AE7" s="26">
        <f t="shared" si="11"/>
        <v>0.83957750000000009</v>
      </c>
      <c r="AF7" s="26">
        <f t="shared" si="12"/>
        <v>2.2221E-4</v>
      </c>
      <c r="AG7" s="26">
        <f t="shared" si="13"/>
        <v>-2.9660499999999999E-2</v>
      </c>
      <c r="AH7" s="26">
        <f t="shared" si="14"/>
        <v>0.78765499999999999</v>
      </c>
      <c r="AI7" s="26">
        <f t="shared" si="15"/>
        <v>1.2031000000000001E-4</v>
      </c>
      <c r="AJ7" s="26">
        <f t="shared" si="16"/>
        <v>0</v>
      </c>
      <c r="AK7" s="26">
        <f t="shared" si="17"/>
        <v>1.0659203585326065</v>
      </c>
      <c r="AL7" s="26">
        <f t="shared" si="17"/>
        <v>1.846978638517164</v>
      </c>
      <c r="AM7" s="26">
        <f t="shared" si="18"/>
        <v>-3.7656715186217313E-2</v>
      </c>
    </row>
    <row r="8" spans="1:39">
      <c r="A8" s="26" t="s">
        <v>85</v>
      </c>
      <c r="B8" s="26" t="s">
        <v>82</v>
      </c>
      <c r="C8" s="26">
        <v>1</v>
      </c>
      <c r="D8" s="26">
        <v>8.3712999999999996E-2</v>
      </c>
      <c r="E8" s="26">
        <v>4.3159999999999997E-2</v>
      </c>
      <c r="F8" s="26">
        <v>318.67399999999998</v>
      </c>
      <c r="G8" s="26">
        <v>310.14299999999997</v>
      </c>
      <c r="H8" s="26">
        <v>-13.972799999999999</v>
      </c>
      <c r="I8" s="26">
        <v>0</v>
      </c>
      <c r="J8" s="27"/>
      <c r="K8" s="26" t="str">
        <f t="shared" si="0"/>
        <v>AC</v>
      </c>
      <c r="L8" s="27"/>
      <c r="M8" s="32">
        <f t="shared" si="1"/>
        <v>0</v>
      </c>
      <c r="N8" s="32">
        <f t="shared" si="2"/>
        <v>0</v>
      </c>
      <c r="O8" s="32">
        <f t="shared" si="3"/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27"/>
      <c r="W8" s="26" t="str">
        <f t="shared" si="4"/>
        <v>PG</v>
      </c>
      <c r="X8" s="26" t="str">
        <f t="shared" si="5"/>
        <v>SFM</v>
      </c>
      <c r="Y8" s="26" t="str">
        <f t="shared" si="6"/>
        <v>03</v>
      </c>
      <c r="Z8" s="26" t="str">
        <f t="shared" si="7"/>
        <v>Ex</v>
      </c>
      <c r="AA8" s="26" t="str">
        <f t="shared" si="8"/>
        <v>Frzr</v>
      </c>
      <c r="AB8" s="26" t="str">
        <f t="shared" ca="1" si="9"/>
        <v>GFDX</v>
      </c>
      <c r="AC8" s="27"/>
      <c r="AD8" s="26" t="str">
        <f t="shared" ca="1" si="10"/>
        <v>PG-SFM-03-Ex-Frzr-GFDX</v>
      </c>
      <c r="AE8" s="26">
        <f t="shared" si="11"/>
        <v>0.79668499999999998</v>
      </c>
      <c r="AF8" s="26">
        <f t="shared" si="12"/>
        <v>2.0928249999999999E-4</v>
      </c>
      <c r="AG8" s="26">
        <f t="shared" si="13"/>
        <v>-3.4931999999999998E-2</v>
      </c>
      <c r="AH8" s="26">
        <f t="shared" si="14"/>
        <v>0.77535749999999992</v>
      </c>
      <c r="AI8" s="26">
        <f t="shared" si="15"/>
        <v>1.0789999999999999E-4</v>
      </c>
      <c r="AJ8" s="26">
        <f t="shared" si="16"/>
        <v>0</v>
      </c>
      <c r="AK8" s="26">
        <f t="shared" si="17"/>
        <v>1.0275066662797485</v>
      </c>
      <c r="AL8" s="26">
        <f t="shared" si="17"/>
        <v>1.9395968489341984</v>
      </c>
      <c r="AM8" s="26">
        <f t="shared" si="18"/>
        <v>-4.5052765982143722E-2</v>
      </c>
    </row>
    <row r="9" spans="1:39">
      <c r="A9" s="26" t="s">
        <v>86</v>
      </c>
      <c r="B9" s="26" t="s">
        <v>82</v>
      </c>
      <c r="C9" s="26">
        <v>1</v>
      </c>
      <c r="D9" s="26">
        <v>8.2489999999999994E-2</v>
      </c>
      <c r="E9" s="26">
        <v>4.4010000000000001E-2</v>
      </c>
      <c r="F9" s="26">
        <v>350.97699999999998</v>
      </c>
      <c r="G9" s="26">
        <v>314.428</v>
      </c>
      <c r="H9" s="26">
        <v>-10.393700000000001</v>
      </c>
      <c r="I9" s="26">
        <v>0</v>
      </c>
      <c r="J9" s="27"/>
      <c r="K9" s="26" t="str">
        <f t="shared" si="0"/>
        <v>AC</v>
      </c>
      <c r="L9" s="27"/>
      <c r="M9" s="32">
        <f t="shared" si="1"/>
        <v>0</v>
      </c>
      <c r="N9" s="32">
        <f t="shared" si="2"/>
        <v>0</v>
      </c>
      <c r="O9" s="32">
        <f t="shared" si="3"/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27"/>
      <c r="W9" s="26" t="str">
        <f t="shared" si="4"/>
        <v>PG</v>
      </c>
      <c r="X9" s="26" t="str">
        <f t="shared" si="5"/>
        <v>SFM</v>
      </c>
      <c r="Y9" s="26" t="str">
        <f t="shared" si="6"/>
        <v>04</v>
      </c>
      <c r="Z9" s="26" t="str">
        <f t="shared" si="7"/>
        <v>Ex</v>
      </c>
      <c r="AA9" s="26" t="str">
        <f t="shared" si="8"/>
        <v>Frzr</v>
      </c>
      <c r="AB9" s="26" t="str">
        <f t="shared" ca="1" si="9"/>
        <v>GFDX</v>
      </c>
      <c r="AC9" s="27"/>
      <c r="AD9" s="26" t="str">
        <f t="shared" ca="1" si="10"/>
        <v>PG-SFM-04-Ex-Frzr-GFDX</v>
      </c>
      <c r="AE9" s="26">
        <f t="shared" si="11"/>
        <v>0.8774424999999999</v>
      </c>
      <c r="AF9" s="26">
        <f t="shared" si="12"/>
        <v>2.0622499999999998E-4</v>
      </c>
      <c r="AG9" s="26">
        <f t="shared" si="13"/>
        <v>-2.598425E-2</v>
      </c>
      <c r="AH9" s="26">
        <f t="shared" si="14"/>
        <v>0.78607000000000005</v>
      </c>
      <c r="AI9" s="26">
        <f t="shared" si="15"/>
        <v>1.10025E-4</v>
      </c>
      <c r="AJ9" s="26">
        <f t="shared" si="16"/>
        <v>0</v>
      </c>
      <c r="AK9" s="26">
        <f t="shared" si="17"/>
        <v>1.1162396478685102</v>
      </c>
      <c r="AL9" s="26">
        <f t="shared" si="17"/>
        <v>1.874346739377414</v>
      </c>
      <c r="AM9" s="26">
        <f t="shared" si="18"/>
        <v>-3.3055898329665295E-2</v>
      </c>
    </row>
    <row r="10" spans="1:39">
      <c r="A10" s="26" t="s">
        <v>87</v>
      </c>
      <c r="B10" s="26" t="s">
        <v>82</v>
      </c>
      <c r="C10" s="26">
        <v>1</v>
      </c>
      <c r="D10" s="26">
        <v>7.8377000000000002E-2</v>
      </c>
      <c r="E10" s="26">
        <v>4.2841999999999998E-2</v>
      </c>
      <c r="F10" s="26">
        <v>345.95400000000001</v>
      </c>
      <c r="G10" s="26">
        <v>310.51</v>
      </c>
      <c r="H10" s="26">
        <v>-10.257400000000001</v>
      </c>
      <c r="I10" s="26">
        <v>0</v>
      </c>
      <c r="J10" s="27"/>
      <c r="K10" s="26" t="str">
        <f t="shared" si="0"/>
        <v>AC</v>
      </c>
      <c r="L10" s="27"/>
      <c r="M10" s="32">
        <f t="shared" si="1"/>
        <v>0</v>
      </c>
      <c r="N10" s="32">
        <f t="shared" si="2"/>
        <v>0</v>
      </c>
      <c r="O10" s="32">
        <f t="shared" si="3"/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27"/>
      <c r="W10" s="26" t="str">
        <f t="shared" si="4"/>
        <v>SG</v>
      </c>
      <c r="X10" s="26" t="str">
        <f t="shared" si="5"/>
        <v>SFM</v>
      </c>
      <c r="Y10" s="26" t="str">
        <f t="shared" si="6"/>
        <v>04</v>
      </c>
      <c r="Z10" s="26" t="str">
        <f t="shared" si="7"/>
        <v>Ex</v>
      </c>
      <c r="AA10" s="26" t="str">
        <f t="shared" si="8"/>
        <v>Frzr</v>
      </c>
      <c r="AB10" s="26" t="str">
        <f t="shared" ca="1" si="9"/>
        <v>GFDX</v>
      </c>
      <c r="AC10" s="27"/>
      <c r="AD10" s="26" t="str">
        <f t="shared" ca="1" si="10"/>
        <v>SG-SFM-04-Ex-Frzr-GFDX</v>
      </c>
      <c r="AE10" s="26">
        <f t="shared" si="11"/>
        <v>0.86488500000000001</v>
      </c>
      <c r="AF10" s="26">
        <f t="shared" si="12"/>
        <v>1.9594250000000001E-4</v>
      </c>
      <c r="AG10" s="26">
        <f t="shared" si="13"/>
        <v>-2.56435E-2</v>
      </c>
      <c r="AH10" s="26">
        <f t="shared" si="14"/>
        <v>0.77627499999999994</v>
      </c>
      <c r="AI10" s="26">
        <f t="shared" si="15"/>
        <v>1.07105E-4</v>
      </c>
      <c r="AJ10" s="26">
        <f t="shared" si="16"/>
        <v>0</v>
      </c>
      <c r="AK10" s="26">
        <f t="shared" si="17"/>
        <v>1.1141476925058775</v>
      </c>
      <c r="AL10" s="26">
        <f t="shared" si="17"/>
        <v>1.8294430698846926</v>
      </c>
      <c r="AM10" s="26">
        <f t="shared" si="18"/>
        <v>-3.3034040771633764E-2</v>
      </c>
    </row>
    <row r="11" spans="1:39">
      <c r="A11" s="26" t="s">
        <v>88</v>
      </c>
      <c r="B11" s="26" t="s">
        <v>82</v>
      </c>
      <c r="C11" s="26">
        <v>1</v>
      </c>
      <c r="D11" s="26">
        <v>6.6108E-2</v>
      </c>
      <c r="E11" s="26">
        <v>4.4406000000000001E-2</v>
      </c>
      <c r="F11" s="26">
        <v>322.536</v>
      </c>
      <c r="G11" s="26">
        <v>316.80200000000002</v>
      </c>
      <c r="H11" s="26">
        <v>-15.3291</v>
      </c>
      <c r="I11" s="26">
        <v>0</v>
      </c>
      <c r="J11" s="27"/>
      <c r="K11" s="26" t="str">
        <f t="shared" si="0"/>
        <v>AC</v>
      </c>
      <c r="L11" s="27"/>
      <c r="M11" s="32">
        <f t="shared" si="1"/>
        <v>0</v>
      </c>
      <c r="N11" s="32">
        <f t="shared" si="2"/>
        <v>0</v>
      </c>
      <c r="O11" s="32">
        <f t="shared" si="3"/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27"/>
      <c r="W11" s="26" t="str">
        <f t="shared" si="4"/>
        <v>PG</v>
      </c>
      <c r="X11" s="26" t="str">
        <f t="shared" si="5"/>
        <v>SFM</v>
      </c>
      <c r="Y11" s="26" t="str">
        <f t="shared" si="6"/>
        <v>05</v>
      </c>
      <c r="Z11" s="26" t="str">
        <f t="shared" si="7"/>
        <v>Ex</v>
      </c>
      <c r="AA11" s="26" t="str">
        <f t="shared" si="8"/>
        <v>Frzr</v>
      </c>
      <c r="AB11" s="26" t="str">
        <f t="shared" ca="1" si="9"/>
        <v>GFDX</v>
      </c>
      <c r="AC11" s="27"/>
      <c r="AD11" s="26" t="str">
        <f t="shared" ca="1" si="10"/>
        <v>PG-SFM-05-Ex-Frzr-GFDX</v>
      </c>
      <c r="AE11" s="26">
        <f t="shared" si="11"/>
        <v>0.80634000000000006</v>
      </c>
      <c r="AF11" s="26">
        <f t="shared" si="12"/>
        <v>1.6526999999999999E-4</v>
      </c>
      <c r="AG11" s="26">
        <f t="shared" si="13"/>
        <v>-3.8322750000000003E-2</v>
      </c>
      <c r="AH11" s="26">
        <f t="shared" si="14"/>
        <v>0.79200500000000007</v>
      </c>
      <c r="AI11" s="26">
        <f t="shared" si="15"/>
        <v>1.1101500000000001E-4</v>
      </c>
      <c r="AJ11" s="26">
        <f t="shared" si="16"/>
        <v>0</v>
      </c>
      <c r="AK11" s="26">
        <f t="shared" si="17"/>
        <v>1.0180996332093863</v>
      </c>
      <c r="AL11" s="26">
        <f t="shared" si="17"/>
        <v>1.4887177408458314</v>
      </c>
      <c r="AM11" s="26">
        <f t="shared" si="18"/>
        <v>-4.8387005132543355E-2</v>
      </c>
    </row>
    <row r="12" spans="1:39">
      <c r="A12" s="26" t="s">
        <v>89</v>
      </c>
      <c r="B12" s="26" t="s">
        <v>82</v>
      </c>
      <c r="C12" s="26">
        <v>1</v>
      </c>
      <c r="D12" s="26">
        <v>6.6005999999999995E-2</v>
      </c>
      <c r="E12" s="26">
        <v>4.4354999999999999E-2</v>
      </c>
      <c r="F12" s="26">
        <v>322.85599999999999</v>
      </c>
      <c r="G12" s="26">
        <v>316.83</v>
      </c>
      <c r="H12" s="26">
        <v>-15.112</v>
      </c>
      <c r="I12" s="26">
        <v>0</v>
      </c>
      <c r="J12" s="27"/>
      <c r="K12" s="26" t="str">
        <f t="shared" si="0"/>
        <v>AC</v>
      </c>
      <c r="L12" s="27"/>
      <c r="M12" s="32">
        <f t="shared" si="1"/>
        <v>0</v>
      </c>
      <c r="N12" s="32">
        <f t="shared" si="2"/>
        <v>0</v>
      </c>
      <c r="O12" s="32">
        <f t="shared" si="3"/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27"/>
      <c r="W12" s="26" t="str">
        <f t="shared" si="4"/>
        <v>SC</v>
      </c>
      <c r="X12" s="26" t="str">
        <f t="shared" si="5"/>
        <v>SFM</v>
      </c>
      <c r="Y12" s="26" t="str">
        <f t="shared" si="6"/>
        <v>05</v>
      </c>
      <c r="Z12" s="26" t="str">
        <f t="shared" si="7"/>
        <v>Ex</v>
      </c>
      <c r="AA12" s="26" t="str">
        <f t="shared" si="8"/>
        <v>Frzr</v>
      </c>
      <c r="AB12" s="26" t="str">
        <f t="shared" ca="1" si="9"/>
        <v>GFDX</v>
      </c>
      <c r="AC12" s="27"/>
      <c r="AD12" s="26" t="str">
        <f t="shared" ca="1" si="10"/>
        <v>SC-SFM-05-Ex-Frzr-GFDX</v>
      </c>
      <c r="AE12" s="26">
        <f t="shared" si="11"/>
        <v>0.80713999999999997</v>
      </c>
      <c r="AF12" s="26">
        <f t="shared" si="12"/>
        <v>1.6501499999999999E-4</v>
      </c>
      <c r="AG12" s="26">
        <f t="shared" si="13"/>
        <v>-3.7780000000000001E-2</v>
      </c>
      <c r="AH12" s="26">
        <f t="shared" si="14"/>
        <v>0.79207499999999997</v>
      </c>
      <c r="AI12" s="26">
        <f t="shared" si="15"/>
        <v>1.1088749999999999E-4</v>
      </c>
      <c r="AJ12" s="26">
        <f t="shared" si="16"/>
        <v>0</v>
      </c>
      <c r="AK12" s="26">
        <f t="shared" si="17"/>
        <v>1.0190196635419626</v>
      </c>
      <c r="AL12" s="26">
        <f t="shared" si="17"/>
        <v>1.4881298613459588</v>
      </c>
      <c r="AM12" s="26">
        <f t="shared" si="18"/>
        <v>-4.7697503392986777E-2</v>
      </c>
    </row>
    <row r="13" spans="1:39">
      <c r="A13" s="26" t="s">
        <v>90</v>
      </c>
      <c r="B13" s="26" t="s">
        <v>82</v>
      </c>
      <c r="C13" s="26">
        <v>1</v>
      </c>
      <c r="D13" s="26">
        <v>6.3879000000000005E-2</v>
      </c>
      <c r="E13" s="26">
        <v>4.4616999999999997E-2</v>
      </c>
      <c r="F13" s="26">
        <v>322.62599999999998</v>
      </c>
      <c r="G13" s="26">
        <v>316.71100000000001</v>
      </c>
      <c r="H13" s="26">
        <v>-15.0771</v>
      </c>
      <c r="I13" s="26">
        <v>0</v>
      </c>
      <c r="J13" s="27"/>
      <c r="K13" s="26" t="str">
        <f t="shared" si="0"/>
        <v>AC</v>
      </c>
      <c r="L13" s="27"/>
      <c r="M13" s="32">
        <f t="shared" si="1"/>
        <v>0</v>
      </c>
      <c r="N13" s="32">
        <f t="shared" si="2"/>
        <v>0</v>
      </c>
      <c r="O13" s="32">
        <f t="shared" si="3"/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27"/>
      <c r="W13" s="26" t="str">
        <f t="shared" si="4"/>
        <v>SG</v>
      </c>
      <c r="X13" s="26" t="str">
        <f t="shared" si="5"/>
        <v>SFM</v>
      </c>
      <c r="Y13" s="26" t="str">
        <f t="shared" si="6"/>
        <v>05</v>
      </c>
      <c r="Z13" s="26" t="str">
        <f t="shared" si="7"/>
        <v>Ex</v>
      </c>
      <c r="AA13" s="26" t="str">
        <f t="shared" si="8"/>
        <v>Frzr</v>
      </c>
      <c r="AB13" s="26" t="str">
        <f t="shared" ca="1" si="9"/>
        <v>GFDX</v>
      </c>
      <c r="AC13" s="27"/>
      <c r="AD13" s="26" t="str">
        <f t="shared" ca="1" si="10"/>
        <v>SG-SFM-05-Ex-Frzr-GFDX</v>
      </c>
      <c r="AE13" s="26">
        <f t="shared" si="11"/>
        <v>0.80656499999999998</v>
      </c>
      <c r="AF13" s="26">
        <f t="shared" si="12"/>
        <v>1.5969750000000002E-4</v>
      </c>
      <c r="AG13" s="26">
        <f t="shared" si="13"/>
        <v>-3.7692749999999997E-2</v>
      </c>
      <c r="AH13" s="26">
        <f t="shared" si="14"/>
        <v>0.79177750000000002</v>
      </c>
      <c r="AI13" s="26">
        <f t="shared" si="15"/>
        <v>1.1154249999999999E-4</v>
      </c>
      <c r="AJ13" s="26">
        <f t="shared" si="16"/>
        <v>0</v>
      </c>
      <c r="AK13" s="26">
        <f t="shared" si="17"/>
        <v>1.0186763326818455</v>
      </c>
      <c r="AL13" s="26">
        <f t="shared" si="17"/>
        <v>1.4317188515588231</v>
      </c>
      <c r="AM13" s="26">
        <f t="shared" si="18"/>
        <v>-4.7605230004641452E-2</v>
      </c>
    </row>
    <row r="14" spans="1:39">
      <c r="A14" s="26" t="s">
        <v>91</v>
      </c>
      <c r="B14" s="26" t="s">
        <v>82</v>
      </c>
      <c r="C14" s="26">
        <v>1</v>
      </c>
      <c r="D14" s="26">
        <v>9.5657000000000006E-2</v>
      </c>
      <c r="E14" s="26">
        <v>4.1481999999999998E-2</v>
      </c>
      <c r="F14" s="26">
        <v>366.33499999999998</v>
      </c>
      <c r="G14" s="26">
        <v>322.04300000000001</v>
      </c>
      <c r="H14" s="26">
        <v>-9.6545199999999998</v>
      </c>
      <c r="I14" s="26">
        <v>0</v>
      </c>
      <c r="J14" s="27"/>
      <c r="K14" s="26" t="str">
        <f t="shared" si="0"/>
        <v>AC</v>
      </c>
      <c r="L14" s="27"/>
      <c r="M14" s="32">
        <f t="shared" si="1"/>
        <v>0</v>
      </c>
      <c r="N14" s="32">
        <f t="shared" si="2"/>
        <v>0</v>
      </c>
      <c r="O14" s="32">
        <f t="shared" si="3"/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27"/>
      <c r="W14" s="26" t="str">
        <f t="shared" si="4"/>
        <v>SC</v>
      </c>
      <c r="X14" s="26" t="str">
        <f t="shared" si="5"/>
        <v>SFM</v>
      </c>
      <c r="Y14" s="26" t="str">
        <f t="shared" si="6"/>
        <v>06</v>
      </c>
      <c r="Z14" s="26" t="str">
        <f t="shared" si="7"/>
        <v>Ex</v>
      </c>
      <c r="AA14" s="26" t="str">
        <f t="shared" si="8"/>
        <v>Frzr</v>
      </c>
      <c r="AB14" s="26" t="str">
        <f t="shared" ca="1" si="9"/>
        <v>GFDX</v>
      </c>
      <c r="AC14" s="27"/>
      <c r="AD14" s="26" t="str">
        <f t="shared" ca="1" si="10"/>
        <v>SC-SFM-06-Ex-Frzr-GFDX</v>
      </c>
      <c r="AE14" s="26">
        <f t="shared" si="11"/>
        <v>0.91583749999999997</v>
      </c>
      <c r="AF14" s="26">
        <f t="shared" si="12"/>
        <v>2.391425E-4</v>
      </c>
      <c r="AG14" s="26">
        <f t="shared" si="13"/>
        <v>-2.4136299999999999E-2</v>
      </c>
      <c r="AH14" s="26">
        <f t="shared" si="14"/>
        <v>0.80510749999999998</v>
      </c>
      <c r="AI14" s="26">
        <f t="shared" si="15"/>
        <v>1.03705E-4</v>
      </c>
      <c r="AJ14" s="26">
        <f t="shared" si="16"/>
        <v>0</v>
      </c>
      <c r="AK14" s="26">
        <f t="shared" si="17"/>
        <v>1.1375344286322013</v>
      </c>
      <c r="AL14" s="26">
        <f t="shared" si="17"/>
        <v>2.3059881394339716</v>
      </c>
      <c r="AM14" s="26">
        <f t="shared" si="18"/>
        <v>-2.9978977962570215E-2</v>
      </c>
    </row>
    <row r="15" spans="1:39">
      <c r="A15" s="26" t="s">
        <v>92</v>
      </c>
      <c r="B15" s="26" t="s">
        <v>82</v>
      </c>
      <c r="C15" s="26">
        <v>1</v>
      </c>
      <c r="D15" s="26">
        <v>6.5240999999999993E-2</v>
      </c>
      <c r="E15" s="26">
        <v>4.1274999999999999E-2</v>
      </c>
      <c r="F15" s="26">
        <v>365.22300000000001</v>
      </c>
      <c r="G15" s="26">
        <v>324.20400000000001</v>
      </c>
      <c r="H15" s="26">
        <v>-9.8880800000000004</v>
      </c>
      <c r="I15" s="26">
        <v>0</v>
      </c>
      <c r="J15" s="27"/>
      <c r="K15" s="26" t="str">
        <f t="shared" si="0"/>
        <v>AC</v>
      </c>
      <c r="L15" s="27"/>
      <c r="M15" s="32">
        <f t="shared" si="1"/>
        <v>0</v>
      </c>
      <c r="N15" s="32">
        <f t="shared" si="2"/>
        <v>0</v>
      </c>
      <c r="O15" s="32">
        <f t="shared" si="3"/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27"/>
      <c r="W15" s="26" t="str">
        <f t="shared" si="4"/>
        <v>SD</v>
      </c>
      <c r="X15" s="26" t="str">
        <f t="shared" si="5"/>
        <v>SFM</v>
      </c>
      <c r="Y15" s="26" t="str">
        <f t="shared" si="6"/>
        <v>06</v>
      </c>
      <c r="Z15" s="26" t="str">
        <f t="shared" si="7"/>
        <v>Ex</v>
      </c>
      <c r="AA15" s="26" t="str">
        <f t="shared" si="8"/>
        <v>Frzr</v>
      </c>
      <c r="AB15" s="26" t="str">
        <f t="shared" ca="1" si="9"/>
        <v>GFDX</v>
      </c>
      <c r="AC15" s="27"/>
      <c r="AD15" s="26" t="str">
        <f t="shared" ca="1" si="10"/>
        <v>SD-SFM-06-Ex-Frzr-GFDX</v>
      </c>
      <c r="AE15" s="26">
        <f t="shared" si="11"/>
        <v>0.91305750000000008</v>
      </c>
      <c r="AF15" s="26">
        <f t="shared" si="12"/>
        <v>1.6310249999999999E-4</v>
      </c>
      <c r="AG15" s="26">
        <f t="shared" si="13"/>
        <v>-2.4720200000000001E-2</v>
      </c>
      <c r="AH15" s="26">
        <f t="shared" si="14"/>
        <v>0.81051000000000006</v>
      </c>
      <c r="AI15" s="26">
        <f t="shared" si="15"/>
        <v>1.0318749999999999E-4</v>
      </c>
      <c r="AJ15" s="26">
        <f t="shared" si="16"/>
        <v>0</v>
      </c>
      <c r="AK15" s="26">
        <f t="shared" si="17"/>
        <v>1.1265221897323907</v>
      </c>
      <c r="AL15" s="26">
        <f t="shared" si="17"/>
        <v>1.5806420351302242</v>
      </c>
      <c r="AM15" s="26">
        <f t="shared" si="18"/>
        <v>-3.0499562004170214E-2</v>
      </c>
    </row>
    <row r="16" spans="1:39">
      <c r="A16" s="26" t="s">
        <v>93</v>
      </c>
      <c r="B16" s="26" t="s">
        <v>82</v>
      </c>
      <c r="C16" s="26">
        <v>1</v>
      </c>
      <c r="D16" s="26">
        <v>8.8222999999999996E-2</v>
      </c>
      <c r="E16" s="26">
        <v>4.1425999999999998E-2</v>
      </c>
      <c r="F16" s="26">
        <v>366.12200000000001</v>
      </c>
      <c r="G16" s="26">
        <v>322.56099999999998</v>
      </c>
      <c r="H16" s="26">
        <v>-9.7028099999999995</v>
      </c>
      <c r="I16" s="26">
        <v>0</v>
      </c>
      <c r="J16" s="27"/>
      <c r="K16" s="26" t="str">
        <f t="shared" si="0"/>
        <v>AC</v>
      </c>
      <c r="L16" s="27"/>
      <c r="M16" s="32">
        <f t="shared" si="1"/>
        <v>0</v>
      </c>
      <c r="N16" s="32">
        <f t="shared" si="2"/>
        <v>0</v>
      </c>
      <c r="O16" s="32">
        <f t="shared" si="3"/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27"/>
      <c r="W16" s="26" t="str">
        <f t="shared" si="4"/>
        <v>SG</v>
      </c>
      <c r="X16" s="26" t="str">
        <f t="shared" si="5"/>
        <v>SFM</v>
      </c>
      <c r="Y16" s="26" t="str">
        <f t="shared" si="6"/>
        <v>06</v>
      </c>
      <c r="Z16" s="26" t="str">
        <f t="shared" si="7"/>
        <v>Ex</v>
      </c>
      <c r="AA16" s="26" t="str">
        <f t="shared" si="8"/>
        <v>Frzr</v>
      </c>
      <c r="AB16" s="26" t="str">
        <f t="shared" ca="1" si="9"/>
        <v>GFDX</v>
      </c>
      <c r="AC16" s="27"/>
      <c r="AD16" s="26" t="str">
        <f t="shared" ca="1" si="10"/>
        <v>SG-SFM-06-Ex-Frzr-GFDX</v>
      </c>
      <c r="AE16" s="26">
        <f t="shared" si="11"/>
        <v>0.91530500000000004</v>
      </c>
      <c r="AF16" s="26">
        <f t="shared" si="12"/>
        <v>2.2055749999999998E-4</v>
      </c>
      <c r="AG16" s="26">
        <f t="shared" si="13"/>
        <v>-2.4257024999999998E-2</v>
      </c>
      <c r="AH16" s="26">
        <f t="shared" si="14"/>
        <v>0.80640249999999991</v>
      </c>
      <c r="AI16" s="26">
        <f t="shared" si="15"/>
        <v>1.0356499999999999E-4</v>
      </c>
      <c r="AJ16" s="26">
        <f t="shared" si="16"/>
        <v>0</v>
      </c>
      <c r="AK16" s="26">
        <f t="shared" si="17"/>
        <v>1.1350473243820551</v>
      </c>
      <c r="AL16" s="26">
        <f t="shared" si="17"/>
        <v>2.1296528750060348</v>
      </c>
      <c r="AM16" s="26">
        <f t="shared" si="18"/>
        <v>-3.0080542905062919E-2</v>
      </c>
    </row>
    <row r="17" spans="1:39">
      <c r="A17" s="26" t="s">
        <v>94</v>
      </c>
      <c r="B17" s="26" t="s">
        <v>82</v>
      </c>
      <c r="C17" s="26">
        <v>1</v>
      </c>
      <c r="D17" s="26">
        <v>5.9922999999999997E-2</v>
      </c>
      <c r="E17" s="26">
        <v>4.2818000000000002E-2</v>
      </c>
      <c r="F17" s="26">
        <v>369.25299999999999</v>
      </c>
      <c r="G17" s="26">
        <v>326.52600000000001</v>
      </c>
      <c r="H17" s="26">
        <v>-8.0463000000000005</v>
      </c>
      <c r="I17" s="26">
        <v>0</v>
      </c>
      <c r="J17" s="27"/>
      <c r="K17" s="26" t="str">
        <f t="shared" si="0"/>
        <v>AC</v>
      </c>
      <c r="L17" s="27"/>
      <c r="M17" s="32">
        <f t="shared" si="1"/>
        <v>0</v>
      </c>
      <c r="N17" s="32">
        <f t="shared" si="2"/>
        <v>0</v>
      </c>
      <c r="O17" s="32">
        <f t="shared" si="3"/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27"/>
      <c r="W17" s="26" t="str">
        <f t="shared" si="4"/>
        <v>SD</v>
      </c>
      <c r="X17" s="26" t="str">
        <f t="shared" si="5"/>
        <v>SFM</v>
      </c>
      <c r="Y17" s="26" t="str">
        <f t="shared" si="6"/>
        <v>07</v>
      </c>
      <c r="Z17" s="26" t="str">
        <f t="shared" si="7"/>
        <v>Ex</v>
      </c>
      <c r="AA17" s="26" t="str">
        <f t="shared" si="8"/>
        <v>Frzr</v>
      </c>
      <c r="AB17" s="26" t="str">
        <f t="shared" ca="1" si="9"/>
        <v>GFDX</v>
      </c>
      <c r="AC17" s="27"/>
      <c r="AD17" s="26" t="str">
        <f t="shared" ca="1" si="10"/>
        <v>SD-SFM-07-Ex-Frzr-GFDX</v>
      </c>
      <c r="AE17" s="26">
        <f t="shared" si="11"/>
        <v>0.92313249999999991</v>
      </c>
      <c r="AF17" s="26">
        <f t="shared" si="12"/>
        <v>1.4980749999999999E-4</v>
      </c>
      <c r="AG17" s="26">
        <f t="shared" si="13"/>
        <v>-2.0115750000000002E-2</v>
      </c>
      <c r="AH17" s="26">
        <f t="shared" si="14"/>
        <v>0.81631500000000001</v>
      </c>
      <c r="AI17" s="26">
        <f t="shared" si="15"/>
        <v>1.07045E-4</v>
      </c>
      <c r="AJ17" s="26">
        <f t="shared" si="16"/>
        <v>0</v>
      </c>
      <c r="AK17" s="26">
        <f t="shared" si="17"/>
        <v>1.1308532858026619</v>
      </c>
      <c r="AL17" s="26">
        <f t="shared" si="17"/>
        <v>1.399481526460834</v>
      </c>
      <c r="AM17" s="26">
        <f t="shared" si="18"/>
        <v>-2.4642141820253212E-2</v>
      </c>
    </row>
    <row r="18" spans="1:39">
      <c r="A18" s="26" t="s">
        <v>95</v>
      </c>
      <c r="B18" s="26" t="s">
        <v>82</v>
      </c>
      <c r="C18" s="26">
        <v>1</v>
      </c>
      <c r="D18" s="26">
        <v>5.8524E-2</v>
      </c>
      <c r="E18" s="26">
        <v>4.3083999999999997E-2</v>
      </c>
      <c r="F18" s="26">
        <v>369.714</v>
      </c>
      <c r="G18" s="26">
        <v>326.25</v>
      </c>
      <c r="H18" s="26">
        <v>-8.0793300000000006</v>
      </c>
      <c r="I18" s="26">
        <v>0</v>
      </c>
      <c r="J18" s="27"/>
      <c r="K18" s="26" t="str">
        <f t="shared" si="0"/>
        <v>AC</v>
      </c>
      <c r="L18" s="27"/>
      <c r="M18" s="32">
        <f t="shared" si="1"/>
        <v>0</v>
      </c>
      <c r="N18" s="32">
        <f t="shared" si="2"/>
        <v>0</v>
      </c>
      <c r="O18" s="32">
        <f t="shared" si="3"/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27"/>
      <c r="W18" s="26" t="str">
        <f t="shared" si="4"/>
        <v>SG</v>
      </c>
      <c r="X18" s="26" t="str">
        <f t="shared" si="5"/>
        <v>SFM</v>
      </c>
      <c r="Y18" s="26" t="str">
        <f t="shared" si="6"/>
        <v>07</v>
      </c>
      <c r="Z18" s="26" t="str">
        <f t="shared" si="7"/>
        <v>Ex</v>
      </c>
      <c r="AA18" s="26" t="str">
        <f t="shared" si="8"/>
        <v>Frzr</v>
      </c>
      <c r="AB18" s="26" t="str">
        <f t="shared" ca="1" si="9"/>
        <v>GFDX</v>
      </c>
      <c r="AC18" s="27"/>
      <c r="AD18" s="26" t="str">
        <f t="shared" ca="1" si="10"/>
        <v>SG-SFM-07-Ex-Frzr-GFDX</v>
      </c>
      <c r="AE18" s="26">
        <f t="shared" si="11"/>
        <v>0.92428500000000002</v>
      </c>
      <c r="AF18" s="26">
        <f t="shared" si="12"/>
        <v>1.4631E-4</v>
      </c>
      <c r="AG18" s="26">
        <f t="shared" si="13"/>
        <v>-2.0198325000000003E-2</v>
      </c>
      <c r="AH18" s="26">
        <f t="shared" si="14"/>
        <v>0.81562500000000004</v>
      </c>
      <c r="AI18" s="26">
        <f t="shared" si="15"/>
        <v>1.0771E-4</v>
      </c>
      <c r="AJ18" s="26">
        <f t="shared" si="16"/>
        <v>0</v>
      </c>
      <c r="AK18" s="26">
        <f t="shared" si="17"/>
        <v>1.133222988505747</v>
      </c>
      <c r="AL18" s="26">
        <f t="shared" si="17"/>
        <v>1.3583696964070189</v>
      </c>
      <c r="AM18" s="26">
        <f t="shared" si="18"/>
        <v>-2.4764229885057474E-2</v>
      </c>
    </row>
    <row r="19" spans="1:39">
      <c r="A19" s="26" t="s">
        <v>96</v>
      </c>
      <c r="B19" s="26" t="s">
        <v>82</v>
      </c>
      <c r="C19" s="26">
        <v>1</v>
      </c>
      <c r="D19" s="26">
        <v>6.9676000000000002E-2</v>
      </c>
      <c r="E19" s="26">
        <v>4.4579000000000001E-2</v>
      </c>
      <c r="F19" s="26">
        <v>382.33800000000002</v>
      </c>
      <c r="G19" s="26">
        <v>330.14</v>
      </c>
      <c r="H19" s="26">
        <v>-8.2438199999999995</v>
      </c>
      <c r="I19" s="26">
        <v>0</v>
      </c>
      <c r="J19" s="27"/>
      <c r="K19" s="26" t="str">
        <f t="shared" si="0"/>
        <v>AC</v>
      </c>
      <c r="L19" s="27"/>
      <c r="M19" s="32">
        <f t="shared" si="1"/>
        <v>0</v>
      </c>
      <c r="N19" s="32">
        <f t="shared" si="2"/>
        <v>0</v>
      </c>
      <c r="O19" s="32">
        <f t="shared" si="3"/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27"/>
      <c r="W19" s="26" t="str">
        <f t="shared" si="4"/>
        <v>SC</v>
      </c>
      <c r="X19" s="26" t="str">
        <f t="shared" si="5"/>
        <v>SFM</v>
      </c>
      <c r="Y19" s="26" t="str">
        <f t="shared" si="6"/>
        <v>08</v>
      </c>
      <c r="Z19" s="26" t="str">
        <f t="shared" si="7"/>
        <v>Ex</v>
      </c>
      <c r="AA19" s="26" t="str">
        <f t="shared" si="8"/>
        <v>Frzr</v>
      </c>
      <c r="AB19" s="26" t="str">
        <f t="shared" ca="1" si="9"/>
        <v>GFDX</v>
      </c>
      <c r="AC19" s="27"/>
      <c r="AD19" s="26" t="str">
        <f t="shared" ca="1" si="10"/>
        <v>SC-SFM-08-Ex-Frzr-GFDX</v>
      </c>
      <c r="AE19" s="26">
        <f t="shared" si="11"/>
        <v>0.95584500000000006</v>
      </c>
      <c r="AF19" s="26">
        <f t="shared" si="12"/>
        <v>1.7419000000000001E-4</v>
      </c>
      <c r="AG19" s="26">
        <f t="shared" si="13"/>
        <v>-2.0609549999999997E-2</v>
      </c>
      <c r="AH19" s="26">
        <f t="shared" si="14"/>
        <v>0.82534999999999992</v>
      </c>
      <c r="AI19" s="26">
        <f t="shared" si="15"/>
        <v>1.114475E-4</v>
      </c>
      <c r="AJ19" s="26">
        <f t="shared" si="16"/>
        <v>0</v>
      </c>
      <c r="AK19" s="26">
        <f t="shared" si="17"/>
        <v>1.1581086811655663</v>
      </c>
      <c r="AL19" s="26">
        <f t="shared" si="17"/>
        <v>1.5629780838511407</v>
      </c>
      <c r="AM19" s="26">
        <f t="shared" si="18"/>
        <v>-2.4970679105833889E-2</v>
      </c>
    </row>
    <row r="20" spans="1:39">
      <c r="A20" s="26" t="s">
        <v>97</v>
      </c>
      <c r="B20" s="26" t="s">
        <v>82</v>
      </c>
      <c r="C20" s="26">
        <v>1</v>
      </c>
      <c r="D20" s="26">
        <v>6.7525000000000002E-2</v>
      </c>
      <c r="E20" s="26">
        <v>4.3242000000000003E-2</v>
      </c>
      <c r="F20" s="26">
        <v>383.38400000000001</v>
      </c>
      <c r="G20" s="26">
        <v>329.60899999999998</v>
      </c>
      <c r="H20" s="26">
        <v>-8.45092</v>
      </c>
      <c r="I20" s="26">
        <v>0</v>
      </c>
      <c r="J20" s="27"/>
      <c r="K20" s="26" t="str">
        <f t="shared" si="0"/>
        <v>AC</v>
      </c>
      <c r="L20" s="27"/>
      <c r="M20" s="32">
        <f t="shared" si="1"/>
        <v>0</v>
      </c>
      <c r="N20" s="32">
        <f t="shared" si="2"/>
        <v>0</v>
      </c>
      <c r="O20" s="32">
        <f t="shared" si="3"/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27"/>
      <c r="W20" s="26" t="str">
        <f t="shared" si="4"/>
        <v>SD</v>
      </c>
      <c r="X20" s="26" t="str">
        <f t="shared" si="5"/>
        <v>SFM</v>
      </c>
      <c r="Y20" s="26" t="str">
        <f t="shared" si="6"/>
        <v>08</v>
      </c>
      <c r="Z20" s="26" t="str">
        <f t="shared" si="7"/>
        <v>Ex</v>
      </c>
      <c r="AA20" s="26" t="str">
        <f t="shared" si="8"/>
        <v>Frzr</v>
      </c>
      <c r="AB20" s="26" t="str">
        <f t="shared" ca="1" si="9"/>
        <v>GFDX</v>
      </c>
      <c r="AC20" s="27"/>
      <c r="AD20" s="26" t="str">
        <f t="shared" ca="1" si="10"/>
        <v>SD-SFM-08-Ex-Frzr-GFDX</v>
      </c>
      <c r="AE20" s="26">
        <f t="shared" si="11"/>
        <v>0.95846000000000009</v>
      </c>
      <c r="AF20" s="26">
        <f t="shared" si="12"/>
        <v>1.6881250000000002E-4</v>
      </c>
      <c r="AG20" s="26">
        <f t="shared" si="13"/>
        <v>-2.1127300000000002E-2</v>
      </c>
      <c r="AH20" s="26">
        <f t="shared" si="14"/>
        <v>0.82402249999999999</v>
      </c>
      <c r="AI20" s="26">
        <f t="shared" si="15"/>
        <v>1.0810500000000001E-4</v>
      </c>
      <c r="AJ20" s="26">
        <f t="shared" si="16"/>
        <v>0</v>
      </c>
      <c r="AK20" s="26">
        <f t="shared" si="17"/>
        <v>1.1631478509385365</v>
      </c>
      <c r="AL20" s="26">
        <f t="shared" si="17"/>
        <v>1.561560519864946</v>
      </c>
      <c r="AM20" s="26">
        <f t="shared" si="18"/>
        <v>-2.5639227084211902E-2</v>
      </c>
    </row>
    <row r="21" spans="1:39">
      <c r="A21" s="26" t="s">
        <v>98</v>
      </c>
      <c r="B21" s="26" t="s">
        <v>82</v>
      </c>
      <c r="C21" s="26">
        <v>1</v>
      </c>
      <c r="D21" s="26">
        <v>6.9611999999999993E-2</v>
      </c>
      <c r="E21" s="26">
        <v>4.4538000000000001E-2</v>
      </c>
      <c r="F21" s="26">
        <v>382.303</v>
      </c>
      <c r="G21" s="26">
        <v>330.06200000000001</v>
      </c>
      <c r="H21" s="26">
        <v>-8.2447300000000006</v>
      </c>
      <c r="I21" s="26">
        <v>0</v>
      </c>
      <c r="J21" s="27"/>
      <c r="K21" s="26" t="str">
        <f t="shared" si="0"/>
        <v>AC</v>
      </c>
      <c r="L21" s="27"/>
      <c r="M21" s="32">
        <f t="shared" si="1"/>
        <v>0</v>
      </c>
      <c r="N21" s="32">
        <f t="shared" si="2"/>
        <v>0</v>
      </c>
      <c r="O21" s="32">
        <f t="shared" si="3"/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27"/>
      <c r="W21" s="26" t="str">
        <f t="shared" si="4"/>
        <v>SG</v>
      </c>
      <c r="X21" s="26" t="str">
        <f t="shared" si="5"/>
        <v>SFM</v>
      </c>
      <c r="Y21" s="26" t="str">
        <f t="shared" si="6"/>
        <v>08</v>
      </c>
      <c r="Z21" s="26" t="str">
        <f t="shared" si="7"/>
        <v>Ex</v>
      </c>
      <c r="AA21" s="26" t="str">
        <f t="shared" si="8"/>
        <v>Frzr</v>
      </c>
      <c r="AB21" s="26" t="str">
        <f t="shared" ca="1" si="9"/>
        <v>GFDX</v>
      </c>
      <c r="AC21" s="27"/>
      <c r="AD21" s="26" t="str">
        <f t="shared" ca="1" si="10"/>
        <v>SG-SFM-08-Ex-Frzr-GFDX</v>
      </c>
      <c r="AE21" s="26">
        <f t="shared" si="11"/>
        <v>0.95575750000000004</v>
      </c>
      <c r="AF21" s="26">
        <f t="shared" si="12"/>
        <v>1.7402999999999999E-4</v>
      </c>
      <c r="AG21" s="26">
        <f t="shared" si="13"/>
        <v>-2.0611825E-2</v>
      </c>
      <c r="AH21" s="26">
        <f t="shared" si="14"/>
        <v>0.82515500000000008</v>
      </c>
      <c r="AI21" s="26">
        <f t="shared" si="15"/>
        <v>1.11345E-4</v>
      </c>
      <c r="AJ21" s="26">
        <f t="shared" si="16"/>
        <v>0</v>
      </c>
      <c r="AK21" s="26">
        <f t="shared" si="17"/>
        <v>1.1582763238421871</v>
      </c>
      <c r="AL21" s="26">
        <f t="shared" si="17"/>
        <v>1.562979927253132</v>
      </c>
      <c r="AM21" s="26">
        <f t="shared" si="18"/>
        <v>-2.4979337215432249E-2</v>
      </c>
    </row>
    <row r="22" spans="1:39">
      <c r="A22" s="26" t="s">
        <v>99</v>
      </c>
      <c r="B22" s="26" t="s">
        <v>82</v>
      </c>
      <c r="C22" s="26">
        <v>1</v>
      </c>
      <c r="D22" s="26">
        <v>7.6574000000000003E-2</v>
      </c>
      <c r="E22" s="26">
        <v>4.4546000000000002E-2</v>
      </c>
      <c r="F22" s="26">
        <v>394.76900000000001</v>
      </c>
      <c r="G22" s="26">
        <v>333.97399999999999</v>
      </c>
      <c r="H22" s="26">
        <v>-10.003500000000001</v>
      </c>
      <c r="I22" s="26">
        <v>0</v>
      </c>
      <c r="J22" s="27"/>
      <c r="K22" s="26" t="str">
        <f t="shared" si="0"/>
        <v>AC</v>
      </c>
      <c r="L22" s="27"/>
      <c r="M22" s="32">
        <f t="shared" si="1"/>
        <v>0</v>
      </c>
      <c r="N22" s="32">
        <f t="shared" si="2"/>
        <v>0</v>
      </c>
      <c r="O22" s="32">
        <f t="shared" si="3"/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27"/>
      <c r="W22" s="26" t="str">
        <f t="shared" si="4"/>
        <v>SC</v>
      </c>
      <c r="X22" s="26" t="str">
        <f t="shared" si="5"/>
        <v>SFM</v>
      </c>
      <c r="Y22" s="26" t="str">
        <f t="shared" si="6"/>
        <v>09</v>
      </c>
      <c r="Z22" s="26" t="str">
        <f t="shared" si="7"/>
        <v>Ex</v>
      </c>
      <c r="AA22" s="26" t="str">
        <f t="shared" si="8"/>
        <v>Frzr</v>
      </c>
      <c r="AB22" s="26" t="str">
        <f t="shared" ca="1" si="9"/>
        <v>GFDX</v>
      </c>
      <c r="AC22" s="27"/>
      <c r="AD22" s="26" t="str">
        <f t="shared" ca="1" si="10"/>
        <v>SC-SFM-09-Ex-Frzr-GFDX</v>
      </c>
      <c r="AE22" s="26">
        <f t="shared" si="11"/>
        <v>0.98692250000000004</v>
      </c>
      <c r="AF22" s="26">
        <f t="shared" si="12"/>
        <v>1.91435E-4</v>
      </c>
      <c r="AG22" s="26">
        <f t="shared" si="13"/>
        <v>-2.5008750000000003E-2</v>
      </c>
      <c r="AH22" s="26">
        <f t="shared" si="14"/>
        <v>0.83493499999999998</v>
      </c>
      <c r="AI22" s="26">
        <f t="shared" si="15"/>
        <v>1.11365E-4</v>
      </c>
      <c r="AJ22" s="26">
        <f t="shared" si="16"/>
        <v>0</v>
      </c>
      <c r="AK22" s="26">
        <f t="shared" si="17"/>
        <v>1.1820351284830557</v>
      </c>
      <c r="AL22" s="26">
        <f t="shared" si="17"/>
        <v>1.7189871144434965</v>
      </c>
      <c r="AM22" s="26">
        <f t="shared" si="18"/>
        <v>-2.9952930467641199E-2</v>
      </c>
    </row>
    <row r="23" spans="1:39">
      <c r="A23" s="26" t="s">
        <v>100</v>
      </c>
      <c r="B23" s="26" t="s">
        <v>82</v>
      </c>
      <c r="C23" s="26">
        <v>1</v>
      </c>
      <c r="D23" s="26">
        <v>7.6627000000000001E-2</v>
      </c>
      <c r="E23" s="26">
        <v>4.4582999999999998E-2</v>
      </c>
      <c r="F23" s="26">
        <v>394.48500000000001</v>
      </c>
      <c r="G23" s="26">
        <v>333.76900000000001</v>
      </c>
      <c r="H23" s="26">
        <v>-9.9752899999999993</v>
      </c>
      <c r="I23" s="26">
        <v>0</v>
      </c>
      <c r="J23" s="27"/>
      <c r="K23" s="26" t="str">
        <f t="shared" si="0"/>
        <v>AC</v>
      </c>
      <c r="L23" s="27"/>
      <c r="M23" s="32">
        <f t="shared" si="1"/>
        <v>0</v>
      </c>
      <c r="N23" s="32">
        <f t="shared" si="2"/>
        <v>0</v>
      </c>
      <c r="O23" s="32">
        <f t="shared" si="3"/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27"/>
      <c r="W23" s="26" t="str">
        <f t="shared" si="4"/>
        <v>SG</v>
      </c>
      <c r="X23" s="26" t="str">
        <f t="shared" si="5"/>
        <v>SFM</v>
      </c>
      <c r="Y23" s="26" t="str">
        <f t="shared" si="6"/>
        <v>09</v>
      </c>
      <c r="Z23" s="26" t="str">
        <f t="shared" si="7"/>
        <v>Ex</v>
      </c>
      <c r="AA23" s="26" t="str">
        <f t="shared" si="8"/>
        <v>Frzr</v>
      </c>
      <c r="AB23" s="26" t="str">
        <f t="shared" ca="1" si="9"/>
        <v>GFDX</v>
      </c>
      <c r="AC23" s="27"/>
      <c r="AD23" s="26" t="str">
        <f t="shared" ca="1" si="10"/>
        <v>SG-SFM-09-Ex-Frzr-GFDX</v>
      </c>
      <c r="AE23" s="26">
        <f t="shared" si="11"/>
        <v>0.98621250000000005</v>
      </c>
      <c r="AF23" s="26">
        <f t="shared" si="12"/>
        <v>1.915675E-4</v>
      </c>
      <c r="AG23" s="26">
        <f t="shared" si="13"/>
        <v>-2.4938224999999998E-2</v>
      </c>
      <c r="AH23" s="26">
        <f t="shared" si="14"/>
        <v>0.83442250000000007</v>
      </c>
      <c r="AI23" s="26">
        <f t="shared" si="15"/>
        <v>1.1145749999999999E-4</v>
      </c>
      <c r="AJ23" s="26">
        <f t="shared" si="16"/>
        <v>0</v>
      </c>
      <c r="AK23" s="26">
        <f t="shared" si="17"/>
        <v>1.1819102433119912</v>
      </c>
      <c r="AL23" s="26">
        <f t="shared" si="17"/>
        <v>1.71874929906018</v>
      </c>
      <c r="AM23" s="26">
        <f t="shared" si="18"/>
        <v>-2.9886807942019776E-2</v>
      </c>
    </row>
    <row r="24" spans="1:39">
      <c r="A24" s="26" t="s">
        <v>101</v>
      </c>
      <c r="B24" s="26" t="s">
        <v>82</v>
      </c>
      <c r="C24" s="26">
        <v>1</v>
      </c>
      <c r="D24" s="26">
        <v>8.4265000000000007E-2</v>
      </c>
      <c r="E24" s="26">
        <v>4.7043000000000001E-2</v>
      </c>
      <c r="F24" s="26">
        <v>399.91800000000001</v>
      </c>
      <c r="G24" s="26">
        <v>343.4</v>
      </c>
      <c r="H24" s="26">
        <v>-9.90517</v>
      </c>
      <c r="I24" s="26">
        <v>0</v>
      </c>
      <c r="J24" s="27"/>
      <c r="K24" s="26" t="str">
        <f t="shared" si="0"/>
        <v>AC</v>
      </c>
      <c r="L24" s="27"/>
      <c r="M24" s="32">
        <f t="shared" si="1"/>
        <v>0</v>
      </c>
      <c r="N24" s="32">
        <f t="shared" si="2"/>
        <v>0</v>
      </c>
      <c r="O24" s="32">
        <f t="shared" si="3"/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27"/>
      <c r="W24" s="26" t="str">
        <f t="shared" si="4"/>
        <v>SC</v>
      </c>
      <c r="X24" s="26" t="str">
        <f t="shared" si="5"/>
        <v>SFM</v>
      </c>
      <c r="Y24" s="26" t="str">
        <f t="shared" si="6"/>
        <v>10</v>
      </c>
      <c r="Z24" s="26" t="str">
        <f t="shared" si="7"/>
        <v>Ex</v>
      </c>
      <c r="AA24" s="26" t="str">
        <f t="shared" si="8"/>
        <v>Frzr</v>
      </c>
      <c r="AB24" s="26" t="str">
        <f t="shared" ca="1" si="9"/>
        <v>GFDX</v>
      </c>
      <c r="AC24" s="27"/>
      <c r="AD24" s="26" t="str">
        <f t="shared" ca="1" si="10"/>
        <v>SC-SFM-10-Ex-Frzr-GFDX</v>
      </c>
      <c r="AE24" s="26">
        <f t="shared" si="11"/>
        <v>0.99979499999999999</v>
      </c>
      <c r="AF24" s="26">
        <f t="shared" si="12"/>
        <v>2.106625E-4</v>
      </c>
      <c r="AG24" s="26">
        <f t="shared" si="13"/>
        <v>-2.4762925000000002E-2</v>
      </c>
      <c r="AH24" s="26">
        <f t="shared" si="14"/>
        <v>0.85849999999999993</v>
      </c>
      <c r="AI24" s="26">
        <f t="shared" si="15"/>
        <v>1.1760750000000001E-4</v>
      </c>
      <c r="AJ24" s="26">
        <f t="shared" si="16"/>
        <v>0</v>
      </c>
      <c r="AK24" s="26">
        <f t="shared" si="17"/>
        <v>1.1645835760046594</v>
      </c>
      <c r="AL24" s="26">
        <f t="shared" si="17"/>
        <v>1.7912335522819547</v>
      </c>
      <c r="AM24" s="26">
        <f t="shared" si="18"/>
        <v>-2.8844408852649973E-2</v>
      </c>
    </row>
    <row r="25" spans="1:39">
      <c r="A25" s="26" t="s">
        <v>102</v>
      </c>
      <c r="B25" s="26" t="s">
        <v>82</v>
      </c>
      <c r="C25" s="26">
        <v>1</v>
      </c>
      <c r="D25" s="26">
        <v>8.3843000000000001E-2</v>
      </c>
      <c r="E25" s="26">
        <v>4.7076E-2</v>
      </c>
      <c r="F25" s="26">
        <v>399.08600000000001</v>
      </c>
      <c r="G25" s="26">
        <v>342.822</v>
      </c>
      <c r="H25" s="26">
        <v>-9.8678100000000004</v>
      </c>
      <c r="I25" s="26">
        <v>0</v>
      </c>
      <c r="J25" s="27"/>
      <c r="K25" s="26" t="str">
        <f t="shared" si="0"/>
        <v>AC</v>
      </c>
      <c r="L25" s="27"/>
      <c r="M25" s="32">
        <f t="shared" si="1"/>
        <v>0</v>
      </c>
      <c r="N25" s="32">
        <f t="shared" si="2"/>
        <v>0</v>
      </c>
      <c r="O25" s="32">
        <f t="shared" si="3"/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27"/>
      <c r="W25" s="26" t="str">
        <f t="shared" si="4"/>
        <v>SD</v>
      </c>
      <c r="X25" s="26" t="str">
        <f t="shared" si="5"/>
        <v>SFM</v>
      </c>
      <c r="Y25" s="26" t="str">
        <f t="shared" si="6"/>
        <v>10</v>
      </c>
      <c r="Z25" s="26" t="str">
        <f t="shared" si="7"/>
        <v>Ex</v>
      </c>
      <c r="AA25" s="26" t="str">
        <f t="shared" si="8"/>
        <v>Frzr</v>
      </c>
      <c r="AB25" s="26" t="str">
        <f t="shared" ca="1" si="9"/>
        <v>GFDX</v>
      </c>
      <c r="AC25" s="27"/>
      <c r="AD25" s="26" t="str">
        <f t="shared" ca="1" si="10"/>
        <v>SD-SFM-10-Ex-Frzr-GFDX</v>
      </c>
      <c r="AE25" s="26">
        <f t="shared" si="11"/>
        <v>0.99771500000000002</v>
      </c>
      <c r="AF25" s="26">
        <f t="shared" si="12"/>
        <v>2.0960750000000001E-4</v>
      </c>
      <c r="AG25" s="26">
        <f t="shared" si="13"/>
        <v>-2.4669525000000001E-2</v>
      </c>
      <c r="AH25" s="26">
        <f t="shared" si="14"/>
        <v>0.85705500000000001</v>
      </c>
      <c r="AI25" s="26">
        <f t="shared" si="15"/>
        <v>1.1768999999999999E-4</v>
      </c>
      <c r="AJ25" s="26">
        <f t="shared" si="16"/>
        <v>0</v>
      </c>
      <c r="AK25" s="26">
        <f t="shared" si="17"/>
        <v>1.1641201556492875</v>
      </c>
      <c r="AL25" s="26">
        <f t="shared" si="17"/>
        <v>1.7810136800067977</v>
      </c>
      <c r="AM25" s="26">
        <f t="shared" si="18"/>
        <v>-2.8784062866443812E-2</v>
      </c>
    </row>
    <row r="26" spans="1:39">
      <c r="A26" s="26" t="s">
        <v>103</v>
      </c>
      <c r="B26" s="26" t="s">
        <v>82</v>
      </c>
      <c r="C26" s="26">
        <v>1</v>
      </c>
      <c r="D26" s="26">
        <v>8.3773E-2</v>
      </c>
      <c r="E26" s="26">
        <v>4.6984999999999999E-2</v>
      </c>
      <c r="F26" s="26">
        <v>399.87099999999998</v>
      </c>
      <c r="G26" s="26">
        <v>343.279</v>
      </c>
      <c r="H26" s="26">
        <v>-9.8854299999999995</v>
      </c>
      <c r="I26" s="26">
        <v>0</v>
      </c>
      <c r="J26" s="27"/>
      <c r="K26" s="26" t="str">
        <f t="shared" si="0"/>
        <v>AC</v>
      </c>
      <c r="L26" s="27"/>
      <c r="M26" s="32">
        <f t="shared" si="1"/>
        <v>0</v>
      </c>
      <c r="N26" s="32">
        <f t="shared" si="2"/>
        <v>0</v>
      </c>
      <c r="O26" s="32">
        <f t="shared" si="3"/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27"/>
      <c r="W26" s="26" t="str">
        <f t="shared" si="4"/>
        <v>SG</v>
      </c>
      <c r="X26" s="26" t="str">
        <f t="shared" si="5"/>
        <v>SFM</v>
      </c>
      <c r="Y26" s="26" t="str">
        <f t="shared" si="6"/>
        <v>10</v>
      </c>
      <c r="Z26" s="26" t="str">
        <f t="shared" si="7"/>
        <v>Ex</v>
      </c>
      <c r="AA26" s="26" t="str">
        <f t="shared" si="8"/>
        <v>Frzr</v>
      </c>
      <c r="AB26" s="26" t="str">
        <f t="shared" ca="1" si="9"/>
        <v>GFDX</v>
      </c>
      <c r="AC26" s="27"/>
      <c r="AD26" s="26" t="str">
        <f t="shared" ca="1" si="10"/>
        <v>SG-SFM-10-Ex-Frzr-GFDX</v>
      </c>
      <c r="AE26" s="26">
        <f t="shared" si="11"/>
        <v>0.9996775</v>
      </c>
      <c r="AF26" s="26">
        <f t="shared" si="12"/>
        <v>2.0943249999999999E-4</v>
      </c>
      <c r="AG26" s="26">
        <f t="shared" si="13"/>
        <v>-2.4713574999999998E-2</v>
      </c>
      <c r="AH26" s="26">
        <f t="shared" si="14"/>
        <v>0.85819749999999995</v>
      </c>
      <c r="AI26" s="26">
        <f t="shared" si="15"/>
        <v>1.174625E-4</v>
      </c>
      <c r="AJ26" s="26">
        <f t="shared" si="16"/>
        <v>0</v>
      </c>
      <c r="AK26" s="26">
        <f t="shared" si="17"/>
        <v>1.1648571570064001</v>
      </c>
      <c r="AL26" s="26">
        <f t="shared" si="17"/>
        <v>1.782973289347664</v>
      </c>
      <c r="AM26" s="26">
        <f t="shared" si="18"/>
        <v>-2.879707176961014E-2</v>
      </c>
    </row>
    <row r="27" spans="1:39">
      <c r="A27" s="26" t="s">
        <v>104</v>
      </c>
      <c r="B27" s="26" t="s">
        <v>82</v>
      </c>
      <c r="C27" s="26">
        <v>1</v>
      </c>
      <c r="D27" s="26">
        <v>8.1938999999999998E-2</v>
      </c>
      <c r="E27" s="26">
        <v>4.5733000000000003E-2</v>
      </c>
      <c r="F27" s="26">
        <v>372.96899999999999</v>
      </c>
      <c r="G27" s="26">
        <v>322.32900000000001</v>
      </c>
      <c r="H27" s="26">
        <v>-9.9031099999999999</v>
      </c>
      <c r="I27" s="26">
        <v>0</v>
      </c>
      <c r="J27" s="27"/>
      <c r="K27" s="26" t="str">
        <f t="shared" si="0"/>
        <v>AC</v>
      </c>
      <c r="L27" s="27"/>
      <c r="M27" s="32">
        <f t="shared" si="1"/>
        <v>0</v>
      </c>
      <c r="N27" s="32">
        <f t="shared" si="2"/>
        <v>0</v>
      </c>
      <c r="O27" s="32">
        <f t="shared" si="3"/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27"/>
      <c r="W27" s="26" t="str">
        <f t="shared" si="4"/>
        <v>PG</v>
      </c>
      <c r="X27" s="26" t="str">
        <f t="shared" si="5"/>
        <v>SFM</v>
      </c>
      <c r="Y27" s="26" t="str">
        <f t="shared" si="6"/>
        <v>11</v>
      </c>
      <c r="Z27" s="26" t="str">
        <f t="shared" si="7"/>
        <v>Ex</v>
      </c>
      <c r="AA27" s="26" t="str">
        <f t="shared" si="8"/>
        <v>Frzr</v>
      </c>
      <c r="AB27" s="26" t="str">
        <f t="shared" ca="1" si="9"/>
        <v>GFDX</v>
      </c>
      <c r="AC27" s="27"/>
      <c r="AD27" s="26" t="str">
        <f t="shared" ca="1" si="10"/>
        <v>PG-SFM-11-Ex-Frzr-GFDX</v>
      </c>
      <c r="AE27" s="26">
        <f t="shared" si="11"/>
        <v>0.93242249999999993</v>
      </c>
      <c r="AF27" s="26">
        <f t="shared" si="12"/>
        <v>2.0484750000000001E-4</v>
      </c>
      <c r="AG27" s="26">
        <f t="shared" si="13"/>
        <v>-2.4757774999999999E-2</v>
      </c>
      <c r="AH27" s="26">
        <f t="shared" si="14"/>
        <v>0.8058225</v>
      </c>
      <c r="AI27" s="26">
        <f t="shared" si="15"/>
        <v>1.1433250000000001E-4</v>
      </c>
      <c r="AJ27" s="26">
        <f t="shared" si="16"/>
        <v>0</v>
      </c>
      <c r="AK27" s="26">
        <f t="shared" si="17"/>
        <v>1.1571065588265406</v>
      </c>
      <c r="AL27" s="26">
        <f t="shared" si="17"/>
        <v>1.7916821551177486</v>
      </c>
      <c r="AM27" s="26">
        <f t="shared" si="18"/>
        <v>-3.0723608486980691E-2</v>
      </c>
    </row>
    <row r="28" spans="1:39">
      <c r="A28" s="26" t="s">
        <v>105</v>
      </c>
      <c r="B28" s="26" t="s">
        <v>82</v>
      </c>
      <c r="C28" s="26">
        <v>1</v>
      </c>
      <c r="D28" s="26">
        <v>8.1233E-2</v>
      </c>
      <c r="E28" s="26">
        <v>4.5934000000000003E-2</v>
      </c>
      <c r="F28" s="26">
        <v>362.964</v>
      </c>
      <c r="G28" s="26">
        <v>318.67200000000003</v>
      </c>
      <c r="H28" s="26">
        <v>-10.472300000000001</v>
      </c>
      <c r="I28" s="26">
        <v>0</v>
      </c>
      <c r="J28" s="27"/>
      <c r="K28" s="26" t="str">
        <f t="shared" si="0"/>
        <v>AC</v>
      </c>
      <c r="L28" s="27"/>
      <c r="M28" s="32">
        <f t="shared" si="1"/>
        <v>0</v>
      </c>
      <c r="N28" s="32">
        <f t="shared" si="2"/>
        <v>0</v>
      </c>
      <c r="O28" s="32">
        <f t="shared" si="3"/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27"/>
      <c r="W28" s="26" t="str">
        <f t="shared" si="4"/>
        <v>PG</v>
      </c>
      <c r="X28" s="26" t="str">
        <f t="shared" si="5"/>
        <v>SFM</v>
      </c>
      <c r="Y28" s="26" t="str">
        <f t="shared" si="6"/>
        <v>12</v>
      </c>
      <c r="Z28" s="26" t="str">
        <f t="shared" si="7"/>
        <v>Ex</v>
      </c>
      <c r="AA28" s="26" t="str">
        <f t="shared" si="8"/>
        <v>Frzr</v>
      </c>
      <c r="AB28" s="26" t="str">
        <f t="shared" ca="1" si="9"/>
        <v>GFDX</v>
      </c>
      <c r="AC28" s="27"/>
      <c r="AD28" s="26" t="str">
        <f t="shared" ca="1" si="10"/>
        <v>PG-SFM-12-Ex-Frzr-GFDX</v>
      </c>
      <c r="AE28" s="26">
        <f t="shared" si="11"/>
        <v>0.90741000000000005</v>
      </c>
      <c r="AF28" s="26">
        <f t="shared" si="12"/>
        <v>2.030825E-4</v>
      </c>
      <c r="AG28" s="26">
        <f t="shared" si="13"/>
        <v>-2.6180750000000003E-2</v>
      </c>
      <c r="AH28" s="26">
        <f t="shared" si="14"/>
        <v>0.79668000000000005</v>
      </c>
      <c r="AI28" s="26">
        <f t="shared" si="15"/>
        <v>1.1483500000000001E-4</v>
      </c>
      <c r="AJ28" s="26">
        <f t="shared" si="16"/>
        <v>0</v>
      </c>
      <c r="AK28" s="26">
        <f t="shared" si="17"/>
        <v>1.138989305618316</v>
      </c>
      <c r="AL28" s="26">
        <f t="shared" si="17"/>
        <v>1.7684721557016587</v>
      </c>
      <c r="AM28" s="26">
        <f t="shared" si="18"/>
        <v>-3.2862316111864236E-2</v>
      </c>
    </row>
    <row r="29" spans="1:39">
      <c r="A29" s="26" t="s">
        <v>106</v>
      </c>
      <c r="B29" s="26" t="s">
        <v>82</v>
      </c>
      <c r="C29" s="26">
        <v>1</v>
      </c>
      <c r="D29" s="26">
        <v>8.2290000000000002E-2</v>
      </c>
      <c r="E29" s="26">
        <v>4.8154000000000002E-2</v>
      </c>
      <c r="F29" s="26">
        <v>409.495</v>
      </c>
      <c r="G29" s="26">
        <v>344.11</v>
      </c>
      <c r="H29" s="26">
        <v>-10.0641</v>
      </c>
      <c r="I29" s="26">
        <v>0</v>
      </c>
      <c r="J29" s="27"/>
      <c r="K29" s="26" t="str">
        <f t="shared" si="0"/>
        <v>AC</v>
      </c>
      <c r="L29" s="27"/>
      <c r="M29" s="32">
        <f t="shared" si="1"/>
        <v>0</v>
      </c>
      <c r="N29" s="32">
        <f t="shared" si="2"/>
        <v>0</v>
      </c>
      <c r="O29" s="32">
        <f t="shared" si="3"/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27"/>
      <c r="W29" s="26" t="str">
        <f t="shared" si="4"/>
        <v>PG</v>
      </c>
      <c r="X29" s="26" t="str">
        <f t="shared" si="5"/>
        <v>SFM</v>
      </c>
      <c r="Y29" s="26" t="str">
        <f t="shared" si="6"/>
        <v>13</v>
      </c>
      <c r="Z29" s="26" t="str">
        <f t="shared" si="7"/>
        <v>Ex</v>
      </c>
      <c r="AA29" s="26" t="str">
        <f t="shared" si="8"/>
        <v>Frzr</v>
      </c>
      <c r="AB29" s="26" t="str">
        <f t="shared" ca="1" si="9"/>
        <v>GFDX</v>
      </c>
      <c r="AC29" s="27"/>
      <c r="AD29" s="26" t="str">
        <f t="shared" ca="1" si="10"/>
        <v>PG-SFM-13-Ex-Frzr-GFDX</v>
      </c>
      <c r="AE29" s="26">
        <f t="shared" si="11"/>
        <v>1.0237375</v>
      </c>
      <c r="AF29" s="26">
        <f t="shared" si="12"/>
        <v>2.05725E-4</v>
      </c>
      <c r="AG29" s="26">
        <f t="shared" si="13"/>
        <v>-2.5160249999999999E-2</v>
      </c>
      <c r="AH29" s="26">
        <f t="shared" si="14"/>
        <v>0.86027500000000001</v>
      </c>
      <c r="AI29" s="26">
        <f t="shared" si="15"/>
        <v>1.2038500000000001E-4</v>
      </c>
      <c r="AJ29" s="26">
        <f t="shared" si="16"/>
        <v>0</v>
      </c>
      <c r="AK29" s="26">
        <f t="shared" si="17"/>
        <v>1.1900119147946877</v>
      </c>
      <c r="AL29" s="26">
        <f t="shared" si="17"/>
        <v>1.708892303858454</v>
      </c>
      <c r="AM29" s="26">
        <f t="shared" si="18"/>
        <v>-2.9246752491935715E-2</v>
      </c>
    </row>
    <row r="30" spans="1:39">
      <c r="A30" s="26" t="s">
        <v>107</v>
      </c>
      <c r="B30" s="26" t="s">
        <v>82</v>
      </c>
      <c r="C30" s="26">
        <v>1</v>
      </c>
      <c r="D30" s="26">
        <v>8.1184999999999993E-2</v>
      </c>
      <c r="E30" s="26">
        <v>4.7816999999999998E-2</v>
      </c>
      <c r="F30" s="26">
        <v>408.971</v>
      </c>
      <c r="G30" s="26">
        <v>343.51299999999998</v>
      </c>
      <c r="H30" s="26">
        <v>-10.089700000000001</v>
      </c>
      <c r="I30" s="26">
        <v>0</v>
      </c>
      <c r="J30" s="27"/>
      <c r="K30" s="26" t="str">
        <f t="shared" si="0"/>
        <v>AC</v>
      </c>
      <c r="L30" s="27"/>
      <c r="M30" s="32">
        <f t="shared" si="1"/>
        <v>0</v>
      </c>
      <c r="N30" s="32">
        <f t="shared" si="2"/>
        <v>0</v>
      </c>
      <c r="O30" s="32">
        <f t="shared" si="3"/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27"/>
      <c r="W30" s="26" t="str">
        <f t="shared" si="4"/>
        <v>SC</v>
      </c>
      <c r="X30" s="26" t="str">
        <f t="shared" si="5"/>
        <v>SFM</v>
      </c>
      <c r="Y30" s="26" t="str">
        <f t="shared" si="6"/>
        <v>13</v>
      </c>
      <c r="Z30" s="26" t="str">
        <f t="shared" si="7"/>
        <v>Ex</v>
      </c>
      <c r="AA30" s="26" t="str">
        <f t="shared" si="8"/>
        <v>Frzr</v>
      </c>
      <c r="AB30" s="26" t="str">
        <f t="shared" ca="1" si="9"/>
        <v>GFDX</v>
      </c>
      <c r="AC30" s="27"/>
      <c r="AD30" s="26" t="str">
        <f t="shared" ca="1" si="10"/>
        <v>SC-SFM-13-Ex-Frzr-GFDX</v>
      </c>
      <c r="AE30" s="26">
        <f t="shared" si="11"/>
        <v>1.0224275</v>
      </c>
      <c r="AF30" s="26">
        <f t="shared" si="12"/>
        <v>2.0296249999999998E-4</v>
      </c>
      <c r="AG30" s="26">
        <f t="shared" si="13"/>
        <v>-2.522425E-2</v>
      </c>
      <c r="AH30" s="26">
        <f t="shared" si="14"/>
        <v>0.85878249999999989</v>
      </c>
      <c r="AI30" s="26">
        <f t="shared" si="15"/>
        <v>1.195425E-4</v>
      </c>
      <c r="AJ30" s="26">
        <f t="shared" si="16"/>
        <v>0</v>
      </c>
      <c r="AK30" s="26">
        <f t="shared" si="17"/>
        <v>1.1905546514979057</v>
      </c>
      <c r="AL30" s="26">
        <f t="shared" si="17"/>
        <v>1.6978271326097412</v>
      </c>
      <c r="AM30" s="26">
        <f t="shared" si="18"/>
        <v>-2.9372105276947311E-2</v>
      </c>
    </row>
    <row r="31" spans="1:39">
      <c r="A31" s="26" t="s">
        <v>108</v>
      </c>
      <c r="B31" s="26" t="s">
        <v>82</v>
      </c>
      <c r="C31" s="26">
        <v>1</v>
      </c>
      <c r="D31" s="26">
        <v>8.0725000000000005E-2</v>
      </c>
      <c r="E31" s="26">
        <v>4.7676000000000003E-2</v>
      </c>
      <c r="F31" s="26">
        <v>408.86200000000002</v>
      </c>
      <c r="G31" s="26">
        <v>343.279</v>
      </c>
      <c r="H31" s="26">
        <v>-10.091900000000001</v>
      </c>
      <c r="I31" s="26">
        <v>0</v>
      </c>
      <c r="J31" s="27"/>
      <c r="K31" s="26" t="str">
        <f t="shared" si="0"/>
        <v>AC</v>
      </c>
      <c r="L31" s="27"/>
      <c r="M31" s="32">
        <f t="shared" si="1"/>
        <v>0</v>
      </c>
      <c r="N31" s="32">
        <f t="shared" si="2"/>
        <v>0</v>
      </c>
      <c r="O31" s="32">
        <f t="shared" si="3"/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27"/>
      <c r="W31" s="26" t="str">
        <f t="shared" si="4"/>
        <v>SG</v>
      </c>
      <c r="X31" s="26" t="str">
        <f t="shared" si="5"/>
        <v>SFM</v>
      </c>
      <c r="Y31" s="26" t="str">
        <f t="shared" si="6"/>
        <v>13</v>
      </c>
      <c r="Z31" s="26" t="str">
        <f t="shared" si="7"/>
        <v>Ex</v>
      </c>
      <c r="AA31" s="26" t="str">
        <f t="shared" si="8"/>
        <v>Frzr</v>
      </c>
      <c r="AB31" s="26" t="str">
        <f t="shared" ca="1" si="9"/>
        <v>GFDX</v>
      </c>
      <c r="AC31" s="27"/>
      <c r="AD31" s="26" t="str">
        <f t="shared" ca="1" si="10"/>
        <v>SG-SFM-13-Ex-Frzr-GFDX</v>
      </c>
      <c r="AE31" s="26">
        <f t="shared" si="11"/>
        <v>1.0221550000000001</v>
      </c>
      <c r="AF31" s="26">
        <f t="shared" si="12"/>
        <v>2.0181250000000001E-4</v>
      </c>
      <c r="AG31" s="26">
        <f t="shared" si="13"/>
        <v>-2.5229750000000002E-2</v>
      </c>
      <c r="AH31" s="26">
        <f t="shared" si="14"/>
        <v>0.85819749999999995</v>
      </c>
      <c r="AI31" s="26">
        <f t="shared" si="15"/>
        <v>1.1919E-4</v>
      </c>
      <c r="AJ31" s="26">
        <f t="shared" si="16"/>
        <v>0</v>
      </c>
      <c r="AK31" s="26">
        <f t="shared" si="17"/>
        <v>1.1910486805193445</v>
      </c>
      <c r="AL31" s="26">
        <f t="shared" si="17"/>
        <v>1.6931999328802751</v>
      </c>
      <c r="AM31" s="26">
        <f t="shared" si="18"/>
        <v>-2.9398535884805076E-2</v>
      </c>
    </row>
    <row r="32" spans="1:39">
      <c r="A32" s="26" t="s">
        <v>109</v>
      </c>
      <c r="B32" s="26" t="s">
        <v>82</v>
      </c>
      <c r="C32" s="26">
        <v>1</v>
      </c>
      <c r="D32" s="26">
        <v>7.5458999999999998E-2</v>
      </c>
      <c r="E32" s="26">
        <v>4.3239E-2</v>
      </c>
      <c r="F32" s="26">
        <v>394.88400000000001</v>
      </c>
      <c r="G32" s="26">
        <v>324.56400000000002</v>
      </c>
      <c r="H32" s="26">
        <v>-10.4</v>
      </c>
      <c r="I32" s="26">
        <v>0</v>
      </c>
      <c r="J32" s="27"/>
      <c r="K32" s="26" t="str">
        <f t="shared" si="0"/>
        <v>AC</v>
      </c>
      <c r="L32" s="27"/>
      <c r="M32" s="32">
        <f t="shared" si="1"/>
        <v>0</v>
      </c>
      <c r="N32" s="32">
        <f t="shared" si="2"/>
        <v>0</v>
      </c>
      <c r="O32" s="32">
        <f t="shared" si="3"/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27"/>
      <c r="W32" s="26" t="str">
        <f t="shared" si="4"/>
        <v>SC</v>
      </c>
      <c r="X32" s="26" t="str">
        <f t="shared" si="5"/>
        <v>SFM</v>
      </c>
      <c r="Y32" s="26" t="str">
        <f t="shared" si="6"/>
        <v>14</v>
      </c>
      <c r="Z32" s="26" t="str">
        <f t="shared" si="7"/>
        <v>Ex</v>
      </c>
      <c r="AA32" s="26" t="str">
        <f t="shared" si="8"/>
        <v>Frzr</v>
      </c>
      <c r="AB32" s="26" t="str">
        <f t="shared" ca="1" si="9"/>
        <v>GFDX</v>
      </c>
      <c r="AC32" s="27"/>
      <c r="AD32" s="26" t="str">
        <f t="shared" ca="1" si="10"/>
        <v>SC-SFM-14-Ex-Frzr-GFDX</v>
      </c>
      <c r="AE32" s="26">
        <f t="shared" si="11"/>
        <v>0.98721000000000003</v>
      </c>
      <c r="AF32" s="26">
        <f t="shared" si="12"/>
        <v>1.8864749999999999E-4</v>
      </c>
      <c r="AG32" s="26">
        <f t="shared" si="13"/>
        <v>-2.6000000000000002E-2</v>
      </c>
      <c r="AH32" s="26">
        <f t="shared" si="14"/>
        <v>0.81141000000000008</v>
      </c>
      <c r="AI32" s="26">
        <f t="shared" si="15"/>
        <v>1.080975E-4</v>
      </c>
      <c r="AJ32" s="26">
        <f t="shared" si="16"/>
        <v>0</v>
      </c>
      <c r="AK32" s="26">
        <f t="shared" si="17"/>
        <v>1.2166598883425148</v>
      </c>
      <c r="AL32" s="26">
        <f t="shared" si="17"/>
        <v>1.745160618885728</v>
      </c>
      <c r="AM32" s="26">
        <f t="shared" si="18"/>
        <v>-3.204298689934805E-2</v>
      </c>
    </row>
    <row r="33" spans="1:39">
      <c r="A33" s="26" t="s">
        <v>110</v>
      </c>
      <c r="B33" s="26" t="s">
        <v>82</v>
      </c>
      <c r="C33" s="26">
        <v>1</v>
      </c>
      <c r="D33" s="26">
        <v>7.5649999999999995E-2</v>
      </c>
      <c r="E33" s="26">
        <v>4.3695999999999999E-2</v>
      </c>
      <c r="F33" s="26">
        <v>390.99799999999999</v>
      </c>
      <c r="G33" s="26">
        <v>320.7</v>
      </c>
      <c r="H33" s="26">
        <v>-9.5315999999999992</v>
      </c>
      <c r="I33" s="26">
        <v>0</v>
      </c>
      <c r="J33" s="27"/>
      <c r="K33" s="26" t="str">
        <f t="shared" si="0"/>
        <v>AC</v>
      </c>
      <c r="L33" s="27"/>
      <c r="M33" s="32">
        <f t="shared" si="1"/>
        <v>0</v>
      </c>
      <c r="N33" s="32">
        <f t="shared" si="2"/>
        <v>0</v>
      </c>
      <c r="O33" s="32">
        <f t="shared" si="3"/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27"/>
      <c r="W33" s="26" t="str">
        <f t="shared" si="4"/>
        <v>SD</v>
      </c>
      <c r="X33" s="26" t="str">
        <f t="shared" si="5"/>
        <v>SFM</v>
      </c>
      <c r="Y33" s="26" t="str">
        <f t="shared" si="6"/>
        <v>14</v>
      </c>
      <c r="Z33" s="26" t="str">
        <f t="shared" si="7"/>
        <v>Ex</v>
      </c>
      <c r="AA33" s="26" t="str">
        <f t="shared" si="8"/>
        <v>Frzr</v>
      </c>
      <c r="AB33" s="26" t="str">
        <f t="shared" ca="1" si="9"/>
        <v>GFDX</v>
      </c>
      <c r="AC33" s="27"/>
      <c r="AD33" s="26" t="str">
        <f t="shared" ca="1" si="10"/>
        <v>SD-SFM-14-Ex-Frzr-GFDX</v>
      </c>
      <c r="AE33" s="26">
        <f t="shared" si="11"/>
        <v>0.977495</v>
      </c>
      <c r="AF33" s="26">
        <f t="shared" si="12"/>
        <v>1.8912499999999998E-4</v>
      </c>
      <c r="AG33" s="26">
        <f t="shared" si="13"/>
        <v>-2.3828999999999999E-2</v>
      </c>
      <c r="AH33" s="26">
        <f t="shared" si="14"/>
        <v>0.80174999999999996</v>
      </c>
      <c r="AI33" s="26">
        <f t="shared" si="15"/>
        <v>1.0923999999999999E-4</v>
      </c>
      <c r="AJ33" s="26">
        <f t="shared" si="16"/>
        <v>0</v>
      </c>
      <c r="AK33" s="26">
        <f t="shared" si="17"/>
        <v>1.2192017461802309</v>
      </c>
      <c r="AL33" s="26">
        <f t="shared" si="17"/>
        <v>1.7312797510069571</v>
      </c>
      <c r="AM33" s="26">
        <f t="shared" si="18"/>
        <v>-2.9721234798877456E-2</v>
      </c>
    </row>
    <row r="34" spans="1:39">
      <c r="A34" s="26" t="s">
        <v>111</v>
      </c>
      <c r="B34" s="26" t="s">
        <v>82</v>
      </c>
      <c r="C34" s="26">
        <v>1</v>
      </c>
      <c r="D34" s="26">
        <v>7.5485999999999998E-2</v>
      </c>
      <c r="E34" s="26">
        <v>4.3157000000000001E-2</v>
      </c>
      <c r="F34" s="26">
        <v>395.82799999999997</v>
      </c>
      <c r="G34" s="26">
        <v>325.41699999999997</v>
      </c>
      <c r="H34" s="26">
        <v>-10.5764</v>
      </c>
      <c r="I34" s="26">
        <v>0</v>
      </c>
      <c r="J34" s="27"/>
      <c r="K34" s="26" t="str">
        <f t="shared" si="0"/>
        <v>AC</v>
      </c>
      <c r="L34" s="27"/>
      <c r="M34" s="32">
        <f t="shared" si="1"/>
        <v>0</v>
      </c>
      <c r="N34" s="32">
        <f t="shared" si="2"/>
        <v>0</v>
      </c>
      <c r="O34" s="32">
        <f t="shared" si="3"/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27"/>
      <c r="W34" s="26" t="str">
        <f t="shared" si="4"/>
        <v>SG</v>
      </c>
      <c r="X34" s="26" t="str">
        <f t="shared" si="5"/>
        <v>SFM</v>
      </c>
      <c r="Y34" s="26" t="str">
        <f t="shared" si="6"/>
        <v>14</v>
      </c>
      <c r="Z34" s="26" t="str">
        <f t="shared" si="7"/>
        <v>Ex</v>
      </c>
      <c r="AA34" s="26" t="str">
        <f t="shared" si="8"/>
        <v>Frzr</v>
      </c>
      <c r="AB34" s="26" t="str">
        <f t="shared" ca="1" si="9"/>
        <v>GFDX</v>
      </c>
      <c r="AC34" s="27"/>
      <c r="AD34" s="26" t="str">
        <f t="shared" ca="1" si="10"/>
        <v>SG-SFM-14-Ex-Frzr-GFDX</v>
      </c>
      <c r="AE34" s="26">
        <f t="shared" si="11"/>
        <v>0.98956999999999995</v>
      </c>
      <c r="AF34" s="26">
        <f t="shared" si="12"/>
        <v>1.88715E-4</v>
      </c>
      <c r="AG34" s="26">
        <f t="shared" si="13"/>
        <v>-2.6440999999999999E-2</v>
      </c>
      <c r="AH34" s="26">
        <f t="shared" si="14"/>
        <v>0.81354249999999995</v>
      </c>
      <c r="AI34" s="26">
        <f t="shared" si="15"/>
        <v>1.078925E-4</v>
      </c>
      <c r="AJ34" s="26">
        <f t="shared" si="16"/>
        <v>0</v>
      </c>
      <c r="AK34" s="26">
        <f t="shared" si="17"/>
        <v>1.2163716093504642</v>
      </c>
      <c r="AL34" s="26">
        <f t="shared" si="17"/>
        <v>1.7491021155316635</v>
      </c>
      <c r="AM34" s="26">
        <f t="shared" si="18"/>
        <v>-3.2501067860621909E-2</v>
      </c>
    </row>
    <row r="35" spans="1:39">
      <c r="A35" s="26" t="s">
        <v>112</v>
      </c>
      <c r="B35" s="26" t="s">
        <v>82</v>
      </c>
      <c r="C35" s="26">
        <v>1</v>
      </c>
      <c r="D35" s="26">
        <v>8.5391999999999996E-2</v>
      </c>
      <c r="E35" s="26">
        <v>4.8772000000000003E-2</v>
      </c>
      <c r="F35" s="26">
        <v>496.83100000000002</v>
      </c>
      <c r="G35" s="26">
        <v>378.17599999999999</v>
      </c>
      <c r="H35" s="26">
        <v>-6.82179</v>
      </c>
      <c r="I35" s="26">
        <v>0</v>
      </c>
      <c r="J35" s="27"/>
      <c r="K35" s="26" t="str">
        <f t="shared" si="0"/>
        <v>AC</v>
      </c>
      <c r="L35" s="27"/>
      <c r="M35" s="32">
        <f t="shared" si="1"/>
        <v>0</v>
      </c>
      <c r="N35" s="32">
        <f t="shared" si="2"/>
        <v>0</v>
      </c>
      <c r="O35" s="32">
        <f t="shared" si="3"/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27"/>
      <c r="W35" s="26" t="str">
        <f t="shared" si="4"/>
        <v>SC</v>
      </c>
      <c r="X35" s="26" t="str">
        <f t="shared" si="5"/>
        <v>SFM</v>
      </c>
      <c r="Y35" s="26" t="str">
        <f t="shared" si="6"/>
        <v>15</v>
      </c>
      <c r="Z35" s="26" t="str">
        <f t="shared" si="7"/>
        <v>Ex</v>
      </c>
      <c r="AA35" s="26" t="str">
        <f t="shared" si="8"/>
        <v>Frzr</v>
      </c>
      <c r="AB35" s="26" t="str">
        <f t="shared" ca="1" si="9"/>
        <v>GFDX</v>
      </c>
      <c r="AC35" s="27"/>
      <c r="AD35" s="26" t="str">
        <f t="shared" ca="1" si="10"/>
        <v>SC-SFM-15-Ex-Frzr-GFDX</v>
      </c>
      <c r="AE35" s="26">
        <f t="shared" si="11"/>
        <v>1.2420774999999999</v>
      </c>
      <c r="AF35" s="26">
        <f t="shared" si="12"/>
        <v>2.1348E-4</v>
      </c>
      <c r="AG35" s="26">
        <f t="shared" si="13"/>
        <v>-1.7054474999999999E-2</v>
      </c>
      <c r="AH35" s="26">
        <f t="shared" si="14"/>
        <v>0.94543999999999995</v>
      </c>
      <c r="AI35" s="26">
        <f t="shared" si="15"/>
        <v>1.2193000000000001E-4</v>
      </c>
      <c r="AJ35" s="26">
        <f t="shared" si="16"/>
        <v>0</v>
      </c>
      <c r="AK35" s="26">
        <f t="shared" si="17"/>
        <v>1.3137560289389068</v>
      </c>
      <c r="AL35" s="26">
        <f t="shared" si="17"/>
        <v>1.7508406462724513</v>
      </c>
      <c r="AM35" s="26">
        <f t="shared" si="18"/>
        <v>-1.8038664537146726E-2</v>
      </c>
    </row>
    <row r="36" spans="1:39">
      <c r="A36" s="26" t="s">
        <v>113</v>
      </c>
      <c r="B36" s="26" t="s">
        <v>82</v>
      </c>
      <c r="C36" s="26">
        <v>1</v>
      </c>
      <c r="D36" s="26">
        <v>8.7154999999999996E-2</v>
      </c>
      <c r="E36" s="26">
        <v>4.9577999999999997E-2</v>
      </c>
      <c r="F36" s="26">
        <v>492.25</v>
      </c>
      <c r="G36" s="26">
        <v>376.30599999999998</v>
      </c>
      <c r="H36" s="26">
        <v>-6.3657000000000004</v>
      </c>
      <c r="I36" s="26">
        <v>0</v>
      </c>
      <c r="J36" s="27"/>
      <c r="K36" s="26" t="str">
        <f t="shared" si="0"/>
        <v>AC</v>
      </c>
      <c r="L36" s="27"/>
      <c r="M36" s="32">
        <f t="shared" si="1"/>
        <v>0</v>
      </c>
      <c r="N36" s="32">
        <f t="shared" si="2"/>
        <v>0</v>
      </c>
      <c r="O36" s="32">
        <f t="shared" si="3"/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27"/>
      <c r="W36" s="26" t="str">
        <f t="shared" si="4"/>
        <v>SD</v>
      </c>
      <c r="X36" s="26" t="str">
        <f t="shared" si="5"/>
        <v>SFM</v>
      </c>
      <c r="Y36" s="26" t="str">
        <f t="shared" si="6"/>
        <v>15</v>
      </c>
      <c r="Z36" s="26" t="str">
        <f t="shared" si="7"/>
        <v>Ex</v>
      </c>
      <c r="AA36" s="26" t="str">
        <f t="shared" si="8"/>
        <v>Frzr</v>
      </c>
      <c r="AB36" s="26" t="str">
        <f t="shared" ca="1" si="9"/>
        <v>GFDX</v>
      </c>
      <c r="AC36" s="27"/>
      <c r="AD36" s="26" t="str">
        <f t="shared" ca="1" si="10"/>
        <v>SD-SFM-15-Ex-Frzr-GFDX</v>
      </c>
      <c r="AE36" s="26">
        <f t="shared" si="11"/>
        <v>1.2306250000000001</v>
      </c>
      <c r="AF36" s="26">
        <f t="shared" si="12"/>
        <v>2.178875E-4</v>
      </c>
      <c r="AG36" s="26">
        <f t="shared" si="13"/>
        <v>-1.5914250000000001E-2</v>
      </c>
      <c r="AH36" s="26">
        <f t="shared" si="14"/>
        <v>0.94076499999999996</v>
      </c>
      <c r="AI36" s="26">
        <f t="shared" si="15"/>
        <v>1.2394499999999998E-4</v>
      </c>
      <c r="AJ36" s="26">
        <f t="shared" si="16"/>
        <v>0</v>
      </c>
      <c r="AK36" s="26">
        <f t="shared" si="17"/>
        <v>1.3081109522569401</v>
      </c>
      <c r="AL36" s="26">
        <f t="shared" si="17"/>
        <v>1.7579369881802416</v>
      </c>
      <c r="AM36" s="26">
        <f t="shared" si="18"/>
        <v>-1.6916286213879132E-2</v>
      </c>
    </row>
    <row r="37" spans="1:39">
      <c r="A37" s="26" t="s">
        <v>114</v>
      </c>
      <c r="B37" s="26" t="s">
        <v>82</v>
      </c>
      <c r="C37" s="26">
        <v>1</v>
      </c>
      <c r="D37" s="26">
        <v>8.4135000000000001E-2</v>
      </c>
      <c r="E37" s="26">
        <v>4.87E-2</v>
      </c>
      <c r="F37" s="26">
        <v>492.74200000000002</v>
      </c>
      <c r="G37" s="26">
        <v>375.03100000000001</v>
      </c>
      <c r="H37" s="26">
        <v>-6.4300699999999997</v>
      </c>
      <c r="I37" s="26">
        <v>0</v>
      </c>
      <c r="J37" s="27"/>
      <c r="K37" s="26" t="str">
        <f t="shared" si="0"/>
        <v>AC</v>
      </c>
      <c r="L37" s="27"/>
      <c r="M37" s="32">
        <f t="shared" si="1"/>
        <v>0</v>
      </c>
      <c r="N37" s="32">
        <f t="shared" si="2"/>
        <v>0</v>
      </c>
      <c r="O37" s="32">
        <f t="shared" si="3"/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27"/>
      <c r="W37" s="26" t="str">
        <f t="shared" si="4"/>
        <v>SG</v>
      </c>
      <c r="X37" s="26" t="str">
        <f t="shared" si="5"/>
        <v>SFM</v>
      </c>
      <c r="Y37" s="26" t="str">
        <f t="shared" si="6"/>
        <v>15</v>
      </c>
      <c r="Z37" s="26" t="str">
        <f t="shared" si="7"/>
        <v>Ex</v>
      </c>
      <c r="AA37" s="26" t="str">
        <f t="shared" si="8"/>
        <v>Frzr</v>
      </c>
      <c r="AB37" s="26" t="str">
        <f t="shared" ca="1" si="9"/>
        <v>GFDX</v>
      </c>
      <c r="AC37" s="27"/>
      <c r="AD37" s="26" t="str">
        <f t="shared" ca="1" si="10"/>
        <v>SG-SFM-15-Ex-Frzr-GFDX</v>
      </c>
      <c r="AE37" s="26">
        <f t="shared" si="11"/>
        <v>1.2318550000000001</v>
      </c>
      <c r="AF37" s="26">
        <f t="shared" si="12"/>
        <v>2.1033750000000001E-4</v>
      </c>
      <c r="AG37" s="26">
        <f t="shared" si="13"/>
        <v>-1.6075175000000001E-2</v>
      </c>
      <c r="AH37" s="26">
        <f t="shared" si="14"/>
        <v>0.93757750000000006</v>
      </c>
      <c r="AI37" s="26">
        <f t="shared" si="15"/>
        <v>1.2175E-4</v>
      </c>
      <c r="AJ37" s="26">
        <f t="shared" si="16"/>
        <v>0</v>
      </c>
      <c r="AK37" s="26">
        <f t="shared" si="17"/>
        <v>1.3138700534089183</v>
      </c>
      <c r="AL37" s="26">
        <f t="shared" si="17"/>
        <v>1.7276180698151951</v>
      </c>
      <c r="AM37" s="26">
        <f t="shared" si="18"/>
        <v>-1.7145435977292543E-2</v>
      </c>
    </row>
    <row r="38" spans="1:39">
      <c r="A38" s="26" t="s">
        <v>115</v>
      </c>
      <c r="B38" s="26" t="s">
        <v>82</v>
      </c>
      <c r="C38" s="26">
        <v>1</v>
      </c>
      <c r="D38" s="26">
        <v>7.7767000000000003E-2</v>
      </c>
      <c r="E38" s="26">
        <v>4.2779999999999999E-2</v>
      </c>
      <c r="F38" s="26">
        <v>308.97800000000001</v>
      </c>
      <c r="G38" s="26">
        <v>283.44</v>
      </c>
      <c r="H38" s="26">
        <v>-13.2171</v>
      </c>
      <c r="I38" s="26">
        <v>0</v>
      </c>
      <c r="J38" s="27"/>
      <c r="K38" s="26" t="str">
        <f t="shared" ref="K38:K101" si="19">RIGHT(LEFT(A38,FIND("-h",A38)+3),2)</f>
        <v>AC</v>
      </c>
      <c r="L38" s="27"/>
      <c r="M38" s="32">
        <f t="shared" si="1"/>
        <v>0</v>
      </c>
      <c r="N38" s="32">
        <f t="shared" si="2"/>
        <v>0</v>
      </c>
      <c r="O38" s="32">
        <f t="shared" si="3"/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27"/>
      <c r="W38" s="26" t="str">
        <f t="shared" ref="W38:W101" si="20">IF(OR(RIGHT(LEFT(A38,11),3)="v11",RIGHT(LEFT(A38,11),3)="v06",RIGHT(LEFT(A38,11),3)="v03"),"CA",RIGHT(LEFT(A38,11),2))</f>
        <v>PG</v>
      </c>
      <c r="X38" s="26" t="str">
        <f t="shared" ref="X38:X101" si="21">LEFT(A38,3)</f>
        <v>SFM</v>
      </c>
      <c r="Y38" s="26" t="str">
        <f t="shared" ref="Y38:Y101" si="22">RIGHT(LEFT(A38,7),2)</f>
        <v>16</v>
      </c>
      <c r="Z38" s="26" t="str">
        <f t="shared" ref="Z38:Z101" si="23">IF(W38="CA","N8","Ex")</f>
        <v>Ex</v>
      </c>
      <c r="AA38" s="26" t="str">
        <f t="shared" ref="AA38:AA101" si="24">IF(ISERROR(FIND("-Frzr-",A38))=FALSE,"Frzr",IF(ISERROR(FIND("-Refg-",A38))=FALSE,"Refg",IF(ISERROR(FIND("-ILtg-",A38))=FALSE,"CFL","RfUN")))</f>
        <v>Frzr</v>
      </c>
      <c r="AB38" s="26" t="str">
        <f t="shared" ref="AB38:AB101" ca="1" si="25">VLOOKUP(K38,OFFSET(L_HVACnames,1,1,7,2),2,0)</f>
        <v>GFDX</v>
      </c>
      <c r="AC38" s="27"/>
      <c r="AD38" s="26" t="str">
        <f t="shared" ref="AD38:AD101" ca="1" si="26">W38&amp;"-"&amp;X38&amp;"-"&amp;Y38&amp;"-"&amp;Z38&amp;"-"&amp;AA38&amp;"-"&amp;AB38</f>
        <v>PG-SFM-16-Ex-Frzr-GFDX</v>
      </c>
      <c r="AE38" s="26">
        <f t="shared" si="11"/>
        <v>0.77244500000000005</v>
      </c>
      <c r="AF38" s="26">
        <f t="shared" si="12"/>
        <v>1.9441750000000001E-4</v>
      </c>
      <c r="AG38" s="26">
        <f t="shared" si="13"/>
        <v>-3.3042750000000003E-2</v>
      </c>
      <c r="AH38" s="26">
        <f t="shared" si="14"/>
        <v>0.70860000000000001</v>
      </c>
      <c r="AI38" s="26">
        <f t="shared" si="15"/>
        <v>1.0695E-4</v>
      </c>
      <c r="AJ38" s="26">
        <f t="shared" si="16"/>
        <v>0</v>
      </c>
      <c r="AK38" s="26">
        <f t="shared" si="17"/>
        <v>1.0901001975726785</v>
      </c>
      <c r="AL38" s="26">
        <f t="shared" si="17"/>
        <v>1.8178354371201497</v>
      </c>
      <c r="AM38" s="26">
        <f t="shared" si="18"/>
        <v>-4.6631033022861985E-2</v>
      </c>
    </row>
    <row r="39" spans="1:39">
      <c r="A39" s="26" t="s">
        <v>116</v>
      </c>
      <c r="B39" s="26" t="s">
        <v>82</v>
      </c>
      <c r="C39" s="26">
        <v>1</v>
      </c>
      <c r="D39" s="26">
        <v>7.5748999999999997E-2</v>
      </c>
      <c r="E39" s="26">
        <v>4.2826000000000003E-2</v>
      </c>
      <c r="F39" s="26">
        <v>308.30599999999998</v>
      </c>
      <c r="G39" s="26">
        <v>282.56200000000001</v>
      </c>
      <c r="H39" s="26">
        <v>-13.327</v>
      </c>
      <c r="I39" s="26">
        <v>0</v>
      </c>
      <c r="J39" s="27"/>
      <c r="K39" s="26" t="str">
        <f t="shared" si="19"/>
        <v>AC</v>
      </c>
      <c r="L39" s="27"/>
      <c r="M39" s="32">
        <f t="shared" ref="M39:M102" si="27">IF(K39="GF",1,0)</f>
        <v>0</v>
      </c>
      <c r="N39" s="32">
        <f t="shared" ref="N39:N102" si="28">IF(OR(K39="HP",K39="ER"),1,0)</f>
        <v>0</v>
      </c>
      <c r="O39" s="32">
        <f t="shared" ref="O39:O102" si="29">IF(K39="UN",1,0)</f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27"/>
      <c r="W39" s="26" t="str">
        <f t="shared" si="20"/>
        <v>SC</v>
      </c>
      <c r="X39" s="26" t="str">
        <f t="shared" si="21"/>
        <v>SFM</v>
      </c>
      <c r="Y39" s="26" t="str">
        <f t="shared" si="22"/>
        <v>16</v>
      </c>
      <c r="Z39" s="26" t="str">
        <f t="shared" si="23"/>
        <v>Ex</v>
      </c>
      <c r="AA39" s="26" t="str">
        <f t="shared" si="24"/>
        <v>Frzr</v>
      </c>
      <c r="AB39" s="26" t="str">
        <f t="shared" ca="1" si="25"/>
        <v>GFDX</v>
      </c>
      <c r="AC39" s="27"/>
      <c r="AD39" s="26" t="str">
        <f t="shared" ca="1" si="26"/>
        <v>SC-SFM-16-Ex-Frzr-GFDX</v>
      </c>
      <c r="AE39" s="26">
        <f t="shared" ref="AE39:AE102" si="30">IF(M39=1,AH39,F39/(IF(OR($AA39="Refg",$AA39="Frzr"),400,IF($AA39="CFL",$G39,IF($AA39="RfUn",1200)))))</f>
        <v>0.77076499999999992</v>
      </c>
      <c r="AF39" s="26">
        <f t="shared" ref="AF39:AF102" si="31">IF(M39=1,AI39,D39/(IF(OR($AA39="Refg",$AA39="Frzr"),400,IF($AA39="CFL",$G39,IF($AA39="RfUn",1200)))))</f>
        <v>1.893725E-4</v>
      </c>
      <c r="AG39" s="26">
        <f t="shared" ref="AG39:AG102" si="32">IF(OR(N39=1,O39=1),0,H39/(IF(OR($AA39="Refg",$AA39="Frzr"),400,IF($AA39="CFL",$G39,IF($AA39="RfUn",1200)))))</f>
        <v>-3.33175E-2</v>
      </c>
      <c r="AH39" s="26">
        <f t="shared" ref="AH39:AH102" si="33">G39/(IF(OR($AA39="Refg",$AA39="Frzr"),400,IF($AA39="CFL",$G39,IF($AA39="RfUn",1200))))</f>
        <v>0.70640500000000006</v>
      </c>
      <c r="AI39" s="26">
        <f t="shared" ref="AI39:AI102" si="34">E39/(IF(OR($AA39="Refg",$AA39="Frzr"),400,IF($AA39="CFL",$G39,IF($AA39="RfUn",1200))))</f>
        <v>1.0706500000000001E-4</v>
      </c>
      <c r="AJ39" s="26">
        <f t="shared" ref="AJ39:AJ102" si="35">I39/(IF(OR($AA39="Refg",$AA39="Frzr"),400,IF($AA39="CFL",$G39,IF($AA39="RfUn",1200))))</f>
        <v>0</v>
      </c>
      <c r="AK39" s="26">
        <f t="shared" ref="AK39:AL102" si="36">AE39/AH39</f>
        <v>1.0911092078906575</v>
      </c>
      <c r="AL39" s="26">
        <f t="shared" si="36"/>
        <v>1.7687619670293746</v>
      </c>
      <c r="AM39" s="26">
        <f t="shared" ref="AM39:AM102" si="37">AG39/AH39</f>
        <v>-4.7164870010829481E-2</v>
      </c>
    </row>
    <row r="40" spans="1:39">
      <c r="A40" s="26" t="s">
        <v>117</v>
      </c>
      <c r="B40" s="26" t="s">
        <v>82</v>
      </c>
      <c r="C40" s="26">
        <v>1</v>
      </c>
      <c r="D40" s="26">
        <v>7.4414999999999995E-2</v>
      </c>
      <c r="E40" s="26">
        <v>4.2854999999999997E-2</v>
      </c>
      <c r="F40" s="26">
        <v>308.22699999999998</v>
      </c>
      <c r="G40" s="26">
        <v>282.42700000000002</v>
      </c>
      <c r="H40" s="26">
        <v>-13.3232</v>
      </c>
      <c r="I40" s="26">
        <v>0</v>
      </c>
      <c r="J40" s="27"/>
      <c r="K40" s="26" t="str">
        <f t="shared" si="19"/>
        <v>AC</v>
      </c>
      <c r="L40" s="27"/>
      <c r="M40" s="32">
        <f t="shared" si="27"/>
        <v>0</v>
      </c>
      <c r="N40" s="32">
        <f t="shared" si="28"/>
        <v>0</v>
      </c>
      <c r="O40" s="32">
        <f t="shared" si="29"/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27"/>
      <c r="W40" s="26" t="str">
        <f t="shared" si="20"/>
        <v>SG</v>
      </c>
      <c r="X40" s="26" t="str">
        <f t="shared" si="21"/>
        <v>SFM</v>
      </c>
      <c r="Y40" s="26" t="str">
        <f t="shared" si="22"/>
        <v>16</v>
      </c>
      <c r="Z40" s="26" t="str">
        <f t="shared" si="23"/>
        <v>Ex</v>
      </c>
      <c r="AA40" s="26" t="str">
        <f t="shared" si="24"/>
        <v>Frzr</v>
      </c>
      <c r="AB40" s="26" t="str">
        <f t="shared" ca="1" si="25"/>
        <v>GFDX</v>
      </c>
      <c r="AC40" s="27"/>
      <c r="AD40" s="26" t="str">
        <f t="shared" ca="1" si="26"/>
        <v>SG-SFM-16-Ex-Frzr-GFDX</v>
      </c>
      <c r="AE40" s="26">
        <f t="shared" si="30"/>
        <v>0.77056749999999996</v>
      </c>
      <c r="AF40" s="26">
        <f t="shared" si="31"/>
        <v>1.8603749999999999E-4</v>
      </c>
      <c r="AG40" s="26">
        <f t="shared" si="32"/>
        <v>-3.3307999999999997E-2</v>
      </c>
      <c r="AH40" s="26">
        <f t="shared" si="33"/>
        <v>0.70606750000000007</v>
      </c>
      <c r="AI40" s="26">
        <f t="shared" si="34"/>
        <v>1.071375E-4</v>
      </c>
      <c r="AJ40" s="26">
        <f t="shared" si="35"/>
        <v>0</v>
      </c>
      <c r="AK40" s="26">
        <f t="shared" si="36"/>
        <v>1.0913510393836281</v>
      </c>
      <c r="AL40" s="26">
        <f t="shared" si="36"/>
        <v>1.7364368218410919</v>
      </c>
      <c r="AM40" s="26">
        <f t="shared" si="37"/>
        <v>-4.7173959996742509E-2</v>
      </c>
    </row>
    <row r="41" spans="1:39">
      <c r="A41" s="26" t="s">
        <v>118</v>
      </c>
      <c r="B41" s="26" t="s">
        <v>82</v>
      </c>
      <c r="C41" s="26">
        <v>1</v>
      </c>
      <c r="D41" s="26">
        <v>5.2075999999999997E-2</v>
      </c>
      <c r="E41" s="26">
        <v>4.1791000000000002E-2</v>
      </c>
      <c r="F41" s="26">
        <v>339.25099999999998</v>
      </c>
      <c r="G41" s="26">
        <v>337.71600000000001</v>
      </c>
      <c r="H41" s="26">
        <v>-14.707000000000001</v>
      </c>
      <c r="I41" s="26">
        <v>0</v>
      </c>
      <c r="J41" s="27"/>
      <c r="K41" s="26" t="str">
        <f t="shared" si="19"/>
        <v>AC</v>
      </c>
      <c r="L41" s="27"/>
      <c r="M41" s="32">
        <f t="shared" si="27"/>
        <v>0</v>
      </c>
      <c r="N41" s="32">
        <f t="shared" si="28"/>
        <v>0</v>
      </c>
      <c r="O41" s="32">
        <f t="shared" si="29"/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27"/>
      <c r="W41" s="26" t="str">
        <f t="shared" si="20"/>
        <v>PG</v>
      </c>
      <c r="X41" s="26" t="str">
        <f t="shared" si="21"/>
        <v>MFM</v>
      </c>
      <c r="Y41" s="26" t="str">
        <f t="shared" si="22"/>
        <v>01</v>
      </c>
      <c r="Z41" s="26" t="str">
        <f t="shared" si="23"/>
        <v>Ex</v>
      </c>
      <c r="AA41" s="26" t="str">
        <f t="shared" si="24"/>
        <v>Frzr</v>
      </c>
      <c r="AB41" s="26" t="str">
        <f t="shared" ca="1" si="25"/>
        <v>GFDX</v>
      </c>
      <c r="AC41" s="27"/>
      <c r="AD41" s="26" t="str">
        <f t="shared" ca="1" si="26"/>
        <v>PG-MFM-01-Ex-Frzr-GFDX</v>
      </c>
      <c r="AE41" s="26">
        <f t="shared" si="30"/>
        <v>0.84812749999999992</v>
      </c>
      <c r="AF41" s="26">
        <f t="shared" si="31"/>
        <v>1.3019E-4</v>
      </c>
      <c r="AG41" s="26">
        <f t="shared" si="32"/>
        <v>-3.6767500000000002E-2</v>
      </c>
      <c r="AH41" s="26">
        <f t="shared" si="33"/>
        <v>0.84428999999999998</v>
      </c>
      <c r="AI41" s="26">
        <f t="shared" si="34"/>
        <v>1.044775E-4</v>
      </c>
      <c r="AJ41" s="26">
        <f t="shared" si="35"/>
        <v>0</v>
      </c>
      <c r="AK41" s="26">
        <f t="shared" si="36"/>
        <v>1.0045452391950633</v>
      </c>
      <c r="AL41" s="26">
        <f t="shared" si="36"/>
        <v>1.2461056208274508</v>
      </c>
      <c r="AM41" s="26">
        <f t="shared" si="37"/>
        <v>-4.3548425304101676E-2</v>
      </c>
    </row>
    <row r="42" spans="1:39">
      <c r="A42" s="26" t="s">
        <v>119</v>
      </c>
      <c r="B42" s="26" t="s">
        <v>82</v>
      </c>
      <c r="C42" s="26">
        <v>1</v>
      </c>
      <c r="D42" s="26">
        <v>8.3877999999999994E-2</v>
      </c>
      <c r="E42" s="26">
        <v>4.9653000000000003E-2</v>
      </c>
      <c r="F42" s="26">
        <v>378.202</v>
      </c>
      <c r="G42" s="26">
        <v>356.91500000000002</v>
      </c>
      <c r="H42" s="26">
        <v>-10.356999999999999</v>
      </c>
      <c r="I42" s="26">
        <v>0</v>
      </c>
      <c r="J42" s="27"/>
      <c r="K42" s="26" t="str">
        <f t="shared" si="19"/>
        <v>AC</v>
      </c>
      <c r="L42" s="27"/>
      <c r="M42" s="32">
        <f t="shared" si="27"/>
        <v>0</v>
      </c>
      <c r="N42" s="32">
        <f t="shared" si="28"/>
        <v>0</v>
      </c>
      <c r="O42" s="32">
        <f t="shared" si="29"/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27"/>
      <c r="W42" s="26" t="str">
        <f t="shared" si="20"/>
        <v>PG</v>
      </c>
      <c r="X42" s="26" t="str">
        <f t="shared" si="21"/>
        <v>MFM</v>
      </c>
      <c r="Y42" s="26" t="str">
        <f t="shared" si="22"/>
        <v>02</v>
      </c>
      <c r="Z42" s="26" t="str">
        <f t="shared" si="23"/>
        <v>Ex</v>
      </c>
      <c r="AA42" s="26" t="str">
        <f t="shared" si="24"/>
        <v>Frzr</v>
      </c>
      <c r="AB42" s="26" t="str">
        <f t="shared" ca="1" si="25"/>
        <v>GFDX</v>
      </c>
      <c r="AC42" s="27"/>
      <c r="AD42" s="26" t="str">
        <f t="shared" ca="1" si="26"/>
        <v>PG-MFM-02-Ex-Frzr-GFDX</v>
      </c>
      <c r="AE42" s="26">
        <f t="shared" si="30"/>
        <v>0.94550500000000004</v>
      </c>
      <c r="AF42" s="26">
        <f t="shared" si="31"/>
        <v>2.0969499999999998E-4</v>
      </c>
      <c r="AG42" s="26">
        <f t="shared" si="32"/>
        <v>-2.5892499999999999E-2</v>
      </c>
      <c r="AH42" s="26">
        <f t="shared" si="33"/>
        <v>0.89228750000000001</v>
      </c>
      <c r="AI42" s="26">
        <f t="shared" si="34"/>
        <v>1.241325E-4</v>
      </c>
      <c r="AJ42" s="26">
        <f t="shared" si="35"/>
        <v>0</v>
      </c>
      <c r="AK42" s="26">
        <f t="shared" si="36"/>
        <v>1.0596416513735765</v>
      </c>
      <c r="AL42" s="26">
        <f t="shared" si="36"/>
        <v>1.6892836283809636</v>
      </c>
      <c r="AM42" s="26">
        <f t="shared" si="37"/>
        <v>-2.9018113556449013E-2</v>
      </c>
    </row>
    <row r="43" spans="1:39">
      <c r="A43" s="26" t="s">
        <v>120</v>
      </c>
      <c r="B43" s="26" t="s">
        <v>82</v>
      </c>
      <c r="C43" s="26">
        <v>1</v>
      </c>
      <c r="D43" s="26">
        <v>6.5892000000000006E-2</v>
      </c>
      <c r="E43" s="26">
        <v>4.6223E-2</v>
      </c>
      <c r="F43" s="26">
        <v>359.96100000000001</v>
      </c>
      <c r="G43" s="26">
        <v>353.20699999999999</v>
      </c>
      <c r="H43" s="26">
        <v>-11.784599999999999</v>
      </c>
      <c r="I43" s="26">
        <v>0</v>
      </c>
      <c r="J43" s="27"/>
      <c r="K43" s="26" t="str">
        <f t="shared" si="19"/>
        <v>AC</v>
      </c>
      <c r="L43" s="27"/>
      <c r="M43" s="32">
        <f t="shared" si="27"/>
        <v>0</v>
      </c>
      <c r="N43" s="32">
        <f t="shared" si="28"/>
        <v>0</v>
      </c>
      <c r="O43" s="32">
        <f t="shared" si="29"/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27"/>
      <c r="W43" s="26" t="str">
        <f t="shared" si="20"/>
        <v>PG</v>
      </c>
      <c r="X43" s="26" t="str">
        <f t="shared" si="21"/>
        <v>MFM</v>
      </c>
      <c r="Y43" s="26" t="str">
        <f t="shared" si="22"/>
        <v>03</v>
      </c>
      <c r="Z43" s="26" t="str">
        <f t="shared" si="23"/>
        <v>Ex</v>
      </c>
      <c r="AA43" s="26" t="str">
        <f t="shared" si="24"/>
        <v>Frzr</v>
      </c>
      <c r="AB43" s="26" t="str">
        <f t="shared" ca="1" si="25"/>
        <v>GFDX</v>
      </c>
      <c r="AC43" s="27"/>
      <c r="AD43" s="26" t="str">
        <f t="shared" ca="1" si="26"/>
        <v>PG-MFM-03-Ex-Frzr-GFDX</v>
      </c>
      <c r="AE43" s="26">
        <f t="shared" si="30"/>
        <v>0.89990250000000005</v>
      </c>
      <c r="AF43" s="26">
        <f t="shared" si="31"/>
        <v>1.6473E-4</v>
      </c>
      <c r="AG43" s="26">
        <f t="shared" si="32"/>
        <v>-2.9461499999999998E-2</v>
      </c>
      <c r="AH43" s="26">
        <f t="shared" si="33"/>
        <v>0.88301750000000001</v>
      </c>
      <c r="AI43" s="26">
        <f t="shared" si="34"/>
        <v>1.155575E-4</v>
      </c>
      <c r="AJ43" s="26">
        <f t="shared" si="35"/>
        <v>0</v>
      </c>
      <c r="AK43" s="26">
        <f t="shared" si="36"/>
        <v>1.0191219313320519</v>
      </c>
      <c r="AL43" s="26">
        <f t="shared" si="36"/>
        <v>1.4255240897388746</v>
      </c>
      <c r="AM43" s="26">
        <f t="shared" si="37"/>
        <v>-3.3364570917337424E-2</v>
      </c>
    </row>
    <row r="44" spans="1:39">
      <c r="A44" s="26" t="s">
        <v>121</v>
      </c>
      <c r="B44" s="26" t="s">
        <v>82</v>
      </c>
      <c r="C44" s="26">
        <v>1</v>
      </c>
      <c r="D44" s="26">
        <v>7.9389000000000001E-2</v>
      </c>
      <c r="E44" s="26">
        <v>4.7420999999999998E-2</v>
      </c>
      <c r="F44" s="26">
        <v>384.589</v>
      </c>
      <c r="G44" s="26">
        <v>357.351</v>
      </c>
      <c r="H44" s="26">
        <v>-9.0428499999999996</v>
      </c>
      <c r="I44" s="26">
        <v>0</v>
      </c>
      <c r="J44" s="27"/>
      <c r="K44" s="26" t="str">
        <f t="shared" si="19"/>
        <v>AC</v>
      </c>
      <c r="L44" s="27"/>
      <c r="M44" s="32">
        <f t="shared" si="27"/>
        <v>0</v>
      </c>
      <c r="N44" s="32">
        <f t="shared" si="28"/>
        <v>0</v>
      </c>
      <c r="O44" s="32">
        <f t="shared" si="29"/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27"/>
      <c r="W44" s="26" t="str">
        <f t="shared" si="20"/>
        <v>PG</v>
      </c>
      <c r="X44" s="26" t="str">
        <f t="shared" si="21"/>
        <v>MFM</v>
      </c>
      <c r="Y44" s="26" t="str">
        <f t="shared" si="22"/>
        <v>04</v>
      </c>
      <c r="Z44" s="26" t="str">
        <f t="shared" si="23"/>
        <v>Ex</v>
      </c>
      <c r="AA44" s="26" t="str">
        <f t="shared" si="24"/>
        <v>Frzr</v>
      </c>
      <c r="AB44" s="26" t="str">
        <f t="shared" ca="1" si="25"/>
        <v>GFDX</v>
      </c>
      <c r="AC44" s="27"/>
      <c r="AD44" s="26" t="str">
        <f t="shared" ca="1" si="26"/>
        <v>PG-MFM-04-Ex-Frzr-GFDX</v>
      </c>
      <c r="AE44" s="26">
        <f t="shared" si="30"/>
        <v>0.96147249999999995</v>
      </c>
      <c r="AF44" s="26">
        <f t="shared" si="31"/>
        <v>1.984725E-4</v>
      </c>
      <c r="AG44" s="26">
        <f t="shared" si="32"/>
        <v>-2.2607124999999999E-2</v>
      </c>
      <c r="AH44" s="26">
        <f t="shared" si="33"/>
        <v>0.89337750000000005</v>
      </c>
      <c r="AI44" s="26">
        <f t="shared" si="34"/>
        <v>1.1855249999999999E-4</v>
      </c>
      <c r="AJ44" s="26">
        <f t="shared" si="35"/>
        <v>0</v>
      </c>
      <c r="AK44" s="26">
        <f t="shared" si="36"/>
        <v>1.0762219778313198</v>
      </c>
      <c r="AL44" s="26">
        <f t="shared" si="36"/>
        <v>1.6741317137976848</v>
      </c>
      <c r="AM44" s="26">
        <f t="shared" si="37"/>
        <v>-2.5305232110725866E-2</v>
      </c>
    </row>
    <row r="45" spans="1:39">
      <c r="A45" s="26" t="s">
        <v>122</v>
      </c>
      <c r="B45" s="26" t="s">
        <v>82</v>
      </c>
      <c r="C45" s="26">
        <v>1</v>
      </c>
      <c r="D45" s="26">
        <v>7.9621999999999998E-2</v>
      </c>
      <c r="E45" s="26">
        <v>4.7438000000000001E-2</v>
      </c>
      <c r="F45" s="26">
        <v>387.065</v>
      </c>
      <c r="G45" s="26">
        <v>357.77100000000002</v>
      </c>
      <c r="H45" s="26">
        <v>-9.56</v>
      </c>
      <c r="I45" s="26">
        <v>0</v>
      </c>
      <c r="J45" s="27"/>
      <c r="K45" s="26" t="str">
        <f t="shared" si="19"/>
        <v>AC</v>
      </c>
      <c r="L45" s="27"/>
      <c r="M45" s="32">
        <f t="shared" si="27"/>
        <v>0</v>
      </c>
      <c r="N45" s="32">
        <f t="shared" si="28"/>
        <v>0</v>
      </c>
      <c r="O45" s="32">
        <f t="shared" si="29"/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27"/>
      <c r="W45" s="26" t="str">
        <f t="shared" si="20"/>
        <v>SG</v>
      </c>
      <c r="X45" s="26" t="str">
        <f t="shared" si="21"/>
        <v>MFM</v>
      </c>
      <c r="Y45" s="26" t="str">
        <f t="shared" si="22"/>
        <v>04</v>
      </c>
      <c r="Z45" s="26" t="str">
        <f t="shared" si="23"/>
        <v>Ex</v>
      </c>
      <c r="AA45" s="26" t="str">
        <f t="shared" si="24"/>
        <v>Frzr</v>
      </c>
      <c r="AB45" s="26" t="str">
        <f t="shared" ca="1" si="25"/>
        <v>GFDX</v>
      </c>
      <c r="AC45" s="27"/>
      <c r="AD45" s="26" t="str">
        <f t="shared" ca="1" si="26"/>
        <v>SG-MFM-04-Ex-Frzr-GFDX</v>
      </c>
      <c r="AE45" s="26">
        <f t="shared" si="30"/>
        <v>0.96766249999999998</v>
      </c>
      <c r="AF45" s="26">
        <f t="shared" si="31"/>
        <v>1.9905499999999998E-4</v>
      </c>
      <c r="AG45" s="26">
        <f t="shared" si="32"/>
        <v>-2.3900000000000001E-2</v>
      </c>
      <c r="AH45" s="26">
        <f t="shared" si="33"/>
        <v>0.89442750000000004</v>
      </c>
      <c r="AI45" s="26">
        <f t="shared" si="34"/>
        <v>1.18595E-4</v>
      </c>
      <c r="AJ45" s="26">
        <f t="shared" si="35"/>
        <v>0</v>
      </c>
      <c r="AK45" s="26">
        <f t="shared" si="36"/>
        <v>1.0818791908790819</v>
      </c>
      <c r="AL45" s="26">
        <f t="shared" si="36"/>
        <v>1.6784434419663559</v>
      </c>
      <c r="AM45" s="26">
        <f t="shared" si="37"/>
        <v>-2.6721003099748161E-2</v>
      </c>
    </row>
    <row r="46" spans="1:39">
      <c r="A46" s="26" t="s">
        <v>123</v>
      </c>
      <c r="B46" s="26" t="s">
        <v>82</v>
      </c>
      <c r="C46" s="26">
        <v>1</v>
      </c>
      <c r="D46" s="26">
        <v>6.1310000000000003E-2</v>
      </c>
      <c r="E46" s="26">
        <v>4.7553999999999999E-2</v>
      </c>
      <c r="F46" s="26">
        <v>372.05599999999998</v>
      </c>
      <c r="G46" s="26">
        <v>363.33499999999998</v>
      </c>
      <c r="H46" s="26">
        <v>-10.300800000000001</v>
      </c>
      <c r="I46" s="26">
        <v>0</v>
      </c>
      <c r="J46" s="27"/>
      <c r="K46" s="26" t="str">
        <f t="shared" si="19"/>
        <v>AC</v>
      </c>
      <c r="L46" s="27"/>
      <c r="M46" s="32">
        <f t="shared" si="27"/>
        <v>0</v>
      </c>
      <c r="N46" s="32">
        <f t="shared" si="28"/>
        <v>0</v>
      </c>
      <c r="O46" s="32">
        <f t="shared" si="29"/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27"/>
      <c r="W46" s="26" t="str">
        <f t="shared" si="20"/>
        <v>PG</v>
      </c>
      <c r="X46" s="26" t="str">
        <f t="shared" si="21"/>
        <v>MFM</v>
      </c>
      <c r="Y46" s="26" t="str">
        <f t="shared" si="22"/>
        <v>05</v>
      </c>
      <c r="Z46" s="26" t="str">
        <f t="shared" si="23"/>
        <v>Ex</v>
      </c>
      <c r="AA46" s="26" t="str">
        <f t="shared" si="24"/>
        <v>Frzr</v>
      </c>
      <c r="AB46" s="26" t="str">
        <f t="shared" ca="1" si="25"/>
        <v>GFDX</v>
      </c>
      <c r="AC46" s="27"/>
      <c r="AD46" s="26" t="str">
        <f t="shared" ca="1" si="26"/>
        <v>PG-MFM-05-Ex-Frzr-GFDX</v>
      </c>
      <c r="AE46" s="26">
        <f t="shared" si="30"/>
        <v>0.93013999999999997</v>
      </c>
      <c r="AF46" s="26">
        <f t="shared" si="31"/>
        <v>1.53275E-4</v>
      </c>
      <c r="AG46" s="26">
        <f t="shared" si="32"/>
        <v>-2.5752000000000001E-2</v>
      </c>
      <c r="AH46" s="26">
        <f t="shared" si="33"/>
        <v>0.90833749999999991</v>
      </c>
      <c r="AI46" s="26">
        <f t="shared" si="34"/>
        <v>1.18885E-4</v>
      </c>
      <c r="AJ46" s="26">
        <f t="shared" si="35"/>
        <v>0</v>
      </c>
      <c r="AK46" s="26">
        <f t="shared" si="36"/>
        <v>1.0240026421897148</v>
      </c>
      <c r="AL46" s="26">
        <f t="shared" si="36"/>
        <v>1.2892711443832274</v>
      </c>
      <c r="AM46" s="26">
        <f t="shared" si="37"/>
        <v>-2.8350695639010833E-2</v>
      </c>
    </row>
    <row r="47" spans="1:39">
      <c r="A47" s="26" t="s">
        <v>124</v>
      </c>
      <c r="B47" s="26" t="s">
        <v>82</v>
      </c>
      <c r="C47" s="26">
        <v>1</v>
      </c>
      <c r="D47" s="26">
        <v>6.4926999999999999E-2</v>
      </c>
      <c r="E47" s="26">
        <v>4.7428999999999999E-2</v>
      </c>
      <c r="F47" s="26">
        <v>364.69400000000002</v>
      </c>
      <c r="G47" s="26">
        <v>357.67200000000003</v>
      </c>
      <c r="H47" s="26">
        <v>-12.244999999999999</v>
      </c>
      <c r="I47" s="26">
        <v>0</v>
      </c>
      <c r="J47" s="27"/>
      <c r="K47" s="26" t="str">
        <f t="shared" si="19"/>
        <v>AC</v>
      </c>
      <c r="L47" s="27"/>
      <c r="M47" s="32">
        <f t="shared" si="27"/>
        <v>0</v>
      </c>
      <c r="N47" s="32">
        <f t="shared" si="28"/>
        <v>0</v>
      </c>
      <c r="O47" s="32">
        <f t="shared" si="29"/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27"/>
      <c r="W47" s="26" t="str">
        <f t="shared" si="20"/>
        <v>SG</v>
      </c>
      <c r="X47" s="26" t="str">
        <f t="shared" si="21"/>
        <v>MFM</v>
      </c>
      <c r="Y47" s="26" t="str">
        <f t="shared" si="22"/>
        <v>05</v>
      </c>
      <c r="Z47" s="26" t="str">
        <f t="shared" si="23"/>
        <v>Ex</v>
      </c>
      <c r="AA47" s="26" t="str">
        <f t="shared" si="24"/>
        <v>Frzr</v>
      </c>
      <c r="AB47" s="26" t="str">
        <f t="shared" ca="1" si="25"/>
        <v>GFDX</v>
      </c>
      <c r="AC47" s="27"/>
      <c r="AD47" s="26" t="str">
        <f t="shared" ca="1" si="26"/>
        <v>SG-MFM-05-Ex-Frzr-GFDX</v>
      </c>
      <c r="AE47" s="26">
        <f t="shared" si="30"/>
        <v>0.91173500000000007</v>
      </c>
      <c r="AF47" s="26">
        <f t="shared" si="31"/>
        <v>1.6231749999999999E-4</v>
      </c>
      <c r="AG47" s="26">
        <f t="shared" si="32"/>
        <v>-3.0612499999999997E-2</v>
      </c>
      <c r="AH47" s="26">
        <f t="shared" si="33"/>
        <v>0.89418000000000009</v>
      </c>
      <c r="AI47" s="26">
        <f t="shared" si="34"/>
        <v>1.185725E-4</v>
      </c>
      <c r="AJ47" s="26">
        <f t="shared" si="35"/>
        <v>0</v>
      </c>
      <c r="AK47" s="26">
        <f t="shared" si="36"/>
        <v>1.0196325124695251</v>
      </c>
      <c r="AL47" s="26">
        <f t="shared" si="36"/>
        <v>1.3689304012313142</v>
      </c>
      <c r="AM47" s="26">
        <f t="shared" si="37"/>
        <v>-3.4235277013576676E-2</v>
      </c>
    </row>
    <row r="48" spans="1:39">
      <c r="A48" s="26" t="s">
        <v>125</v>
      </c>
      <c r="B48" s="26" t="s">
        <v>82</v>
      </c>
      <c r="C48" s="26">
        <v>1</v>
      </c>
      <c r="D48" s="26">
        <v>7.0108000000000004E-2</v>
      </c>
      <c r="E48" s="26">
        <v>4.5081999999999997E-2</v>
      </c>
      <c r="F48" s="26">
        <v>403.49900000000002</v>
      </c>
      <c r="G48" s="26">
        <v>360.245</v>
      </c>
      <c r="H48" s="26">
        <v>-7.5682700000000001</v>
      </c>
      <c r="I48" s="26">
        <v>0</v>
      </c>
      <c r="J48" s="27"/>
      <c r="K48" s="26" t="str">
        <f t="shared" si="19"/>
        <v>AC</v>
      </c>
      <c r="L48" s="27"/>
      <c r="M48" s="32">
        <f t="shared" si="27"/>
        <v>0</v>
      </c>
      <c r="N48" s="32">
        <f t="shared" si="28"/>
        <v>0</v>
      </c>
      <c r="O48" s="32">
        <f t="shared" si="29"/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27"/>
      <c r="W48" s="26" t="str">
        <f t="shared" si="20"/>
        <v>SC</v>
      </c>
      <c r="X48" s="26" t="str">
        <f t="shared" si="21"/>
        <v>MFM</v>
      </c>
      <c r="Y48" s="26" t="str">
        <f t="shared" si="22"/>
        <v>06</v>
      </c>
      <c r="Z48" s="26" t="str">
        <f t="shared" si="23"/>
        <v>Ex</v>
      </c>
      <c r="AA48" s="26" t="str">
        <f t="shared" si="24"/>
        <v>Frzr</v>
      </c>
      <c r="AB48" s="26" t="str">
        <f t="shared" ca="1" si="25"/>
        <v>GFDX</v>
      </c>
      <c r="AC48" s="27"/>
      <c r="AD48" s="26" t="str">
        <f t="shared" ca="1" si="26"/>
        <v>SC-MFM-06-Ex-Frzr-GFDX</v>
      </c>
      <c r="AE48" s="26">
        <f t="shared" si="30"/>
        <v>1.0087475000000001</v>
      </c>
      <c r="AF48" s="26">
        <f t="shared" si="31"/>
        <v>1.7527000000000002E-4</v>
      </c>
      <c r="AG48" s="26">
        <f t="shared" si="32"/>
        <v>-1.8920675000000001E-2</v>
      </c>
      <c r="AH48" s="26">
        <f t="shared" si="33"/>
        <v>0.90061250000000004</v>
      </c>
      <c r="AI48" s="26">
        <f t="shared" si="34"/>
        <v>1.12705E-4</v>
      </c>
      <c r="AJ48" s="26">
        <f t="shared" si="35"/>
        <v>0</v>
      </c>
      <c r="AK48" s="26">
        <f t="shared" si="36"/>
        <v>1.1200682868603313</v>
      </c>
      <c r="AL48" s="26">
        <f t="shared" si="36"/>
        <v>1.5551217780932525</v>
      </c>
      <c r="AM48" s="26">
        <f t="shared" si="37"/>
        <v>-2.1008674651972963E-2</v>
      </c>
    </row>
    <row r="49" spans="1:39">
      <c r="A49" s="26" t="s">
        <v>126</v>
      </c>
      <c r="B49" s="26" t="s">
        <v>82</v>
      </c>
      <c r="C49" s="26">
        <v>1</v>
      </c>
      <c r="D49" s="26">
        <v>6.9014000000000006E-2</v>
      </c>
      <c r="E49" s="26">
        <v>4.5290999999999998E-2</v>
      </c>
      <c r="F49" s="26">
        <v>402.30099999999999</v>
      </c>
      <c r="G49" s="26">
        <v>360.50799999999998</v>
      </c>
      <c r="H49" s="26">
        <v>-7.2143899999999999</v>
      </c>
      <c r="I49" s="26">
        <v>0</v>
      </c>
      <c r="J49" s="27"/>
      <c r="K49" s="26" t="str">
        <f t="shared" si="19"/>
        <v>AC</v>
      </c>
      <c r="L49" s="27"/>
      <c r="M49" s="32">
        <f t="shared" si="27"/>
        <v>0</v>
      </c>
      <c r="N49" s="32">
        <f t="shared" si="28"/>
        <v>0</v>
      </c>
      <c r="O49" s="32">
        <f t="shared" si="29"/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27"/>
      <c r="W49" s="26" t="str">
        <f t="shared" si="20"/>
        <v>SD</v>
      </c>
      <c r="X49" s="26" t="str">
        <f t="shared" si="21"/>
        <v>MFM</v>
      </c>
      <c r="Y49" s="26" t="str">
        <f t="shared" si="22"/>
        <v>06</v>
      </c>
      <c r="Z49" s="26" t="str">
        <f t="shared" si="23"/>
        <v>Ex</v>
      </c>
      <c r="AA49" s="26" t="str">
        <f t="shared" si="24"/>
        <v>Frzr</v>
      </c>
      <c r="AB49" s="26" t="str">
        <f t="shared" ca="1" si="25"/>
        <v>GFDX</v>
      </c>
      <c r="AC49" s="27"/>
      <c r="AD49" s="26" t="str">
        <f t="shared" ca="1" si="26"/>
        <v>SD-MFM-06-Ex-Frzr-GFDX</v>
      </c>
      <c r="AE49" s="26">
        <f t="shared" si="30"/>
        <v>1.0057525</v>
      </c>
      <c r="AF49" s="26">
        <f t="shared" si="31"/>
        <v>1.7253500000000003E-4</v>
      </c>
      <c r="AG49" s="26">
        <f t="shared" si="32"/>
        <v>-1.8035974999999999E-2</v>
      </c>
      <c r="AH49" s="26">
        <f t="shared" si="33"/>
        <v>0.9012699999999999</v>
      </c>
      <c r="AI49" s="26">
        <f t="shared" si="34"/>
        <v>1.132275E-4</v>
      </c>
      <c r="AJ49" s="26">
        <f t="shared" si="35"/>
        <v>0</v>
      </c>
      <c r="AK49" s="26">
        <f t="shared" si="36"/>
        <v>1.115928079265925</v>
      </c>
      <c r="AL49" s="26">
        <f t="shared" si="36"/>
        <v>1.5237905985736684</v>
      </c>
      <c r="AM49" s="26">
        <f t="shared" si="37"/>
        <v>-2.0011733442808481E-2</v>
      </c>
    </row>
    <row r="50" spans="1:39">
      <c r="A50" s="26" t="s">
        <v>127</v>
      </c>
      <c r="B50" s="26" t="s">
        <v>82</v>
      </c>
      <c r="C50" s="26">
        <v>1</v>
      </c>
      <c r="D50" s="26">
        <v>6.9785E-2</v>
      </c>
      <c r="E50" s="26">
        <v>4.5121000000000001E-2</v>
      </c>
      <c r="F50" s="26">
        <v>403.14400000000001</v>
      </c>
      <c r="G50" s="26">
        <v>360.24200000000002</v>
      </c>
      <c r="H50" s="26">
        <v>-7.4968700000000004</v>
      </c>
      <c r="I50" s="26">
        <v>0</v>
      </c>
      <c r="J50" s="27"/>
      <c r="K50" s="26" t="str">
        <f t="shared" si="19"/>
        <v>AC</v>
      </c>
      <c r="L50" s="27"/>
      <c r="M50" s="32">
        <f t="shared" si="27"/>
        <v>0</v>
      </c>
      <c r="N50" s="32">
        <f t="shared" si="28"/>
        <v>0</v>
      </c>
      <c r="O50" s="32">
        <f t="shared" si="29"/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27"/>
      <c r="W50" s="26" t="str">
        <f t="shared" si="20"/>
        <v>SG</v>
      </c>
      <c r="X50" s="26" t="str">
        <f t="shared" si="21"/>
        <v>MFM</v>
      </c>
      <c r="Y50" s="26" t="str">
        <f t="shared" si="22"/>
        <v>06</v>
      </c>
      <c r="Z50" s="26" t="str">
        <f t="shared" si="23"/>
        <v>Ex</v>
      </c>
      <c r="AA50" s="26" t="str">
        <f t="shared" si="24"/>
        <v>Frzr</v>
      </c>
      <c r="AB50" s="26" t="str">
        <f t="shared" ca="1" si="25"/>
        <v>GFDX</v>
      </c>
      <c r="AC50" s="27"/>
      <c r="AD50" s="26" t="str">
        <f t="shared" ca="1" si="26"/>
        <v>SG-MFM-06-Ex-Frzr-GFDX</v>
      </c>
      <c r="AE50" s="26">
        <f t="shared" si="30"/>
        <v>1.00786</v>
      </c>
      <c r="AF50" s="26">
        <f t="shared" si="31"/>
        <v>1.7446249999999999E-4</v>
      </c>
      <c r="AG50" s="26">
        <f t="shared" si="32"/>
        <v>-1.8742175E-2</v>
      </c>
      <c r="AH50" s="26">
        <f t="shared" si="33"/>
        <v>0.9006050000000001</v>
      </c>
      <c r="AI50" s="26">
        <f t="shared" si="34"/>
        <v>1.128025E-4</v>
      </c>
      <c r="AJ50" s="26">
        <f t="shared" si="35"/>
        <v>0</v>
      </c>
      <c r="AK50" s="26">
        <f t="shared" si="36"/>
        <v>1.119092165821864</v>
      </c>
      <c r="AL50" s="26">
        <f t="shared" si="36"/>
        <v>1.546619090888943</v>
      </c>
      <c r="AM50" s="26">
        <f t="shared" si="37"/>
        <v>-2.0810649507830844E-2</v>
      </c>
    </row>
    <row r="51" spans="1:39">
      <c r="A51" s="26" t="s">
        <v>128</v>
      </c>
      <c r="B51" s="26" t="s">
        <v>82</v>
      </c>
      <c r="C51" s="26">
        <v>1</v>
      </c>
      <c r="D51" s="26">
        <v>7.8726000000000004E-2</v>
      </c>
      <c r="E51" s="26">
        <v>4.5867999999999999E-2</v>
      </c>
      <c r="F51" s="26">
        <v>408.32799999999997</v>
      </c>
      <c r="G51" s="26">
        <v>365.072</v>
      </c>
      <c r="H51" s="26">
        <v>-6.3837000000000002</v>
      </c>
      <c r="I51" s="26">
        <v>0</v>
      </c>
      <c r="J51" s="27"/>
      <c r="K51" s="26" t="str">
        <f t="shared" si="19"/>
        <v>AC</v>
      </c>
      <c r="L51" s="27"/>
      <c r="M51" s="32">
        <f t="shared" si="27"/>
        <v>0</v>
      </c>
      <c r="N51" s="32">
        <f t="shared" si="28"/>
        <v>0</v>
      </c>
      <c r="O51" s="32">
        <f t="shared" si="29"/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27"/>
      <c r="W51" s="26" t="str">
        <f t="shared" si="20"/>
        <v>SD</v>
      </c>
      <c r="X51" s="26" t="str">
        <f t="shared" si="21"/>
        <v>MFM</v>
      </c>
      <c r="Y51" s="26" t="str">
        <f t="shared" si="22"/>
        <v>07</v>
      </c>
      <c r="Z51" s="26" t="str">
        <f t="shared" si="23"/>
        <v>Ex</v>
      </c>
      <c r="AA51" s="26" t="str">
        <f t="shared" si="24"/>
        <v>Frzr</v>
      </c>
      <c r="AB51" s="26" t="str">
        <f t="shared" ca="1" si="25"/>
        <v>GFDX</v>
      </c>
      <c r="AC51" s="27"/>
      <c r="AD51" s="26" t="str">
        <f t="shared" ca="1" si="26"/>
        <v>SD-MFM-07-Ex-Frzr-GFDX</v>
      </c>
      <c r="AE51" s="26">
        <f t="shared" si="30"/>
        <v>1.0208199999999998</v>
      </c>
      <c r="AF51" s="26">
        <f t="shared" si="31"/>
        <v>1.9681500000000001E-4</v>
      </c>
      <c r="AG51" s="26">
        <f t="shared" si="32"/>
        <v>-1.5959250000000001E-2</v>
      </c>
      <c r="AH51" s="26">
        <f t="shared" si="33"/>
        <v>0.91268000000000005</v>
      </c>
      <c r="AI51" s="26">
        <f t="shared" si="34"/>
        <v>1.1467E-4</v>
      </c>
      <c r="AJ51" s="26">
        <f t="shared" si="35"/>
        <v>0</v>
      </c>
      <c r="AK51" s="26">
        <f t="shared" si="36"/>
        <v>1.1184862164175831</v>
      </c>
      <c r="AL51" s="26">
        <f t="shared" si="36"/>
        <v>1.716359989535188</v>
      </c>
      <c r="AM51" s="26">
        <f t="shared" si="37"/>
        <v>-1.7486139720383924E-2</v>
      </c>
    </row>
    <row r="52" spans="1:39">
      <c r="A52" s="26" t="s">
        <v>129</v>
      </c>
      <c r="B52" s="26" t="s">
        <v>82</v>
      </c>
      <c r="C52" s="26">
        <v>1</v>
      </c>
      <c r="D52" s="26">
        <v>8.0598000000000003E-2</v>
      </c>
      <c r="E52" s="26">
        <v>4.5865000000000003E-2</v>
      </c>
      <c r="F52" s="26">
        <v>402.47300000000001</v>
      </c>
      <c r="G52" s="26">
        <v>363.964</v>
      </c>
      <c r="H52" s="26">
        <v>-6.65</v>
      </c>
      <c r="I52" s="26">
        <v>0</v>
      </c>
      <c r="J52" s="27"/>
      <c r="K52" s="26" t="str">
        <f t="shared" si="19"/>
        <v>AC</v>
      </c>
      <c r="L52" s="27"/>
      <c r="M52" s="32">
        <f t="shared" si="27"/>
        <v>0</v>
      </c>
      <c r="N52" s="32">
        <f t="shared" si="28"/>
        <v>0</v>
      </c>
      <c r="O52" s="32">
        <f t="shared" si="29"/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27"/>
      <c r="W52" s="26" t="str">
        <f t="shared" si="20"/>
        <v>SG</v>
      </c>
      <c r="X52" s="26" t="str">
        <f t="shared" si="21"/>
        <v>MFM</v>
      </c>
      <c r="Y52" s="26" t="str">
        <f t="shared" si="22"/>
        <v>07</v>
      </c>
      <c r="Z52" s="26" t="str">
        <f t="shared" si="23"/>
        <v>Ex</v>
      </c>
      <c r="AA52" s="26" t="str">
        <f t="shared" si="24"/>
        <v>Frzr</v>
      </c>
      <c r="AB52" s="26" t="str">
        <f t="shared" ca="1" si="25"/>
        <v>GFDX</v>
      </c>
      <c r="AC52" s="27"/>
      <c r="AD52" s="26" t="str">
        <f t="shared" ca="1" si="26"/>
        <v>SG-MFM-07-Ex-Frzr-GFDX</v>
      </c>
      <c r="AE52" s="26">
        <f t="shared" si="30"/>
        <v>1.0061825</v>
      </c>
      <c r="AF52" s="26">
        <f t="shared" si="31"/>
        <v>2.0149499999999999E-4</v>
      </c>
      <c r="AG52" s="26">
        <f t="shared" si="32"/>
        <v>-1.6625000000000001E-2</v>
      </c>
      <c r="AH52" s="26">
        <f t="shared" si="33"/>
        <v>0.90991</v>
      </c>
      <c r="AI52" s="26">
        <f t="shared" si="34"/>
        <v>1.146625E-4</v>
      </c>
      <c r="AJ52" s="26">
        <f t="shared" si="35"/>
        <v>0</v>
      </c>
      <c r="AK52" s="26">
        <f t="shared" si="36"/>
        <v>1.105804420217384</v>
      </c>
      <c r="AL52" s="26">
        <f t="shared" si="36"/>
        <v>1.757287692139976</v>
      </c>
      <c r="AM52" s="26">
        <f t="shared" si="37"/>
        <v>-1.8271037794946755E-2</v>
      </c>
    </row>
    <row r="53" spans="1:39">
      <c r="A53" s="26" t="s">
        <v>130</v>
      </c>
      <c r="B53" s="26" t="s">
        <v>82</v>
      </c>
      <c r="C53" s="26">
        <v>1</v>
      </c>
      <c r="D53" s="26">
        <v>7.1370000000000003E-2</v>
      </c>
      <c r="E53" s="26">
        <v>4.6100000000000002E-2</v>
      </c>
      <c r="F53" s="26">
        <v>425.90100000000001</v>
      </c>
      <c r="G53" s="26">
        <v>365.12200000000001</v>
      </c>
      <c r="H53" s="26">
        <v>-6.5650899999999996</v>
      </c>
      <c r="I53" s="26">
        <v>0</v>
      </c>
      <c r="J53" s="27"/>
      <c r="K53" s="26" t="str">
        <f t="shared" si="19"/>
        <v>AC</v>
      </c>
      <c r="L53" s="27"/>
      <c r="M53" s="32">
        <f t="shared" si="27"/>
        <v>0</v>
      </c>
      <c r="N53" s="32">
        <f t="shared" si="28"/>
        <v>0</v>
      </c>
      <c r="O53" s="32">
        <f t="shared" si="29"/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27"/>
      <c r="W53" s="26" t="str">
        <f t="shared" si="20"/>
        <v>SC</v>
      </c>
      <c r="X53" s="26" t="str">
        <f t="shared" si="21"/>
        <v>MFM</v>
      </c>
      <c r="Y53" s="26" t="str">
        <f t="shared" si="22"/>
        <v>08</v>
      </c>
      <c r="Z53" s="26" t="str">
        <f t="shared" si="23"/>
        <v>Ex</v>
      </c>
      <c r="AA53" s="26" t="str">
        <f t="shared" si="24"/>
        <v>Frzr</v>
      </c>
      <c r="AB53" s="26" t="str">
        <f t="shared" ca="1" si="25"/>
        <v>GFDX</v>
      </c>
      <c r="AC53" s="27"/>
      <c r="AD53" s="26" t="str">
        <f t="shared" ca="1" si="26"/>
        <v>SC-MFM-08-Ex-Frzr-GFDX</v>
      </c>
      <c r="AE53" s="26">
        <f t="shared" si="30"/>
        <v>1.0647525</v>
      </c>
      <c r="AF53" s="26">
        <f t="shared" si="31"/>
        <v>1.7842500000000001E-4</v>
      </c>
      <c r="AG53" s="26">
        <f t="shared" si="32"/>
        <v>-1.6412725E-2</v>
      </c>
      <c r="AH53" s="26">
        <f t="shared" si="33"/>
        <v>0.91280500000000009</v>
      </c>
      <c r="AI53" s="26">
        <f t="shared" si="34"/>
        <v>1.1525000000000001E-4</v>
      </c>
      <c r="AJ53" s="26">
        <f t="shared" si="35"/>
        <v>0</v>
      </c>
      <c r="AK53" s="26">
        <f t="shared" si="36"/>
        <v>1.1664621688093293</v>
      </c>
      <c r="AL53" s="26">
        <f t="shared" si="36"/>
        <v>1.5481561822125813</v>
      </c>
      <c r="AM53" s="26">
        <f t="shared" si="37"/>
        <v>-1.7980538011952166E-2</v>
      </c>
    </row>
    <row r="54" spans="1:39">
      <c r="A54" s="26" t="s">
        <v>131</v>
      </c>
      <c r="B54" s="26" t="s">
        <v>82</v>
      </c>
      <c r="C54" s="26">
        <v>1</v>
      </c>
      <c r="D54" s="26">
        <v>7.0706000000000005E-2</v>
      </c>
      <c r="E54" s="26">
        <v>4.5950999999999999E-2</v>
      </c>
      <c r="F54" s="26">
        <v>431.94400000000002</v>
      </c>
      <c r="G54" s="26">
        <v>367.428</v>
      </c>
      <c r="H54" s="26">
        <v>-5.7984900000000001</v>
      </c>
      <c r="I54" s="26">
        <v>0</v>
      </c>
      <c r="J54" s="27"/>
      <c r="K54" s="26" t="str">
        <f t="shared" si="19"/>
        <v>AC</v>
      </c>
      <c r="L54" s="27"/>
      <c r="M54" s="32">
        <f t="shared" si="27"/>
        <v>0</v>
      </c>
      <c r="N54" s="32">
        <f t="shared" si="28"/>
        <v>0</v>
      </c>
      <c r="O54" s="32">
        <f t="shared" si="29"/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27"/>
      <c r="W54" s="26" t="str">
        <f t="shared" si="20"/>
        <v>SD</v>
      </c>
      <c r="X54" s="26" t="str">
        <f t="shared" si="21"/>
        <v>MFM</v>
      </c>
      <c r="Y54" s="26" t="str">
        <f t="shared" si="22"/>
        <v>08</v>
      </c>
      <c r="Z54" s="26" t="str">
        <f t="shared" si="23"/>
        <v>Ex</v>
      </c>
      <c r="AA54" s="26" t="str">
        <f t="shared" si="24"/>
        <v>Frzr</v>
      </c>
      <c r="AB54" s="26" t="str">
        <f t="shared" ca="1" si="25"/>
        <v>GFDX</v>
      </c>
      <c r="AC54" s="27"/>
      <c r="AD54" s="26" t="str">
        <f t="shared" ca="1" si="26"/>
        <v>SD-MFM-08-Ex-Frzr-GFDX</v>
      </c>
      <c r="AE54" s="26">
        <f t="shared" si="30"/>
        <v>1.07986</v>
      </c>
      <c r="AF54" s="26">
        <f t="shared" si="31"/>
        <v>1.7676500000000001E-4</v>
      </c>
      <c r="AG54" s="26">
        <f t="shared" si="32"/>
        <v>-1.4496225E-2</v>
      </c>
      <c r="AH54" s="26">
        <f t="shared" si="33"/>
        <v>0.91857</v>
      </c>
      <c r="AI54" s="26">
        <f t="shared" si="34"/>
        <v>1.148775E-4</v>
      </c>
      <c r="AJ54" s="26">
        <f t="shared" si="35"/>
        <v>0</v>
      </c>
      <c r="AK54" s="26">
        <f t="shared" si="36"/>
        <v>1.1755881424387908</v>
      </c>
      <c r="AL54" s="26">
        <f t="shared" si="36"/>
        <v>1.5387260342538791</v>
      </c>
      <c r="AM54" s="26">
        <f t="shared" si="37"/>
        <v>-1.5781295927365362E-2</v>
      </c>
    </row>
    <row r="55" spans="1:39">
      <c r="A55" s="26" t="s">
        <v>132</v>
      </c>
      <c r="B55" s="26" t="s">
        <v>82</v>
      </c>
      <c r="C55" s="26">
        <v>1</v>
      </c>
      <c r="D55" s="26">
        <v>7.1347999999999995E-2</v>
      </c>
      <c r="E55" s="26">
        <v>4.6094999999999997E-2</v>
      </c>
      <c r="F55" s="26">
        <v>426.33199999999999</v>
      </c>
      <c r="G55" s="26">
        <v>365.28399999999999</v>
      </c>
      <c r="H55" s="26">
        <v>-6.5144700000000002</v>
      </c>
      <c r="I55" s="26">
        <v>0</v>
      </c>
      <c r="J55" s="27"/>
      <c r="K55" s="26" t="str">
        <f t="shared" si="19"/>
        <v>AC</v>
      </c>
      <c r="L55" s="27"/>
      <c r="M55" s="32">
        <f t="shared" si="27"/>
        <v>0</v>
      </c>
      <c r="N55" s="32">
        <f t="shared" si="28"/>
        <v>0</v>
      </c>
      <c r="O55" s="32">
        <f t="shared" si="29"/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27"/>
      <c r="W55" s="26" t="str">
        <f t="shared" si="20"/>
        <v>SG</v>
      </c>
      <c r="X55" s="26" t="str">
        <f t="shared" si="21"/>
        <v>MFM</v>
      </c>
      <c r="Y55" s="26" t="str">
        <f t="shared" si="22"/>
        <v>08</v>
      </c>
      <c r="Z55" s="26" t="str">
        <f t="shared" si="23"/>
        <v>Ex</v>
      </c>
      <c r="AA55" s="26" t="str">
        <f t="shared" si="24"/>
        <v>Frzr</v>
      </c>
      <c r="AB55" s="26" t="str">
        <f t="shared" ca="1" si="25"/>
        <v>GFDX</v>
      </c>
      <c r="AC55" s="27"/>
      <c r="AD55" s="26" t="str">
        <f t="shared" ca="1" si="26"/>
        <v>SG-MFM-08-Ex-Frzr-GFDX</v>
      </c>
      <c r="AE55" s="26">
        <f t="shared" si="30"/>
        <v>1.0658300000000001</v>
      </c>
      <c r="AF55" s="26">
        <f t="shared" si="31"/>
        <v>1.7836999999999999E-4</v>
      </c>
      <c r="AG55" s="26">
        <f t="shared" si="32"/>
        <v>-1.6286175E-2</v>
      </c>
      <c r="AH55" s="26">
        <f t="shared" si="33"/>
        <v>0.91320999999999997</v>
      </c>
      <c r="AI55" s="26">
        <f t="shared" si="34"/>
        <v>1.1523749999999999E-4</v>
      </c>
      <c r="AJ55" s="26">
        <f t="shared" si="35"/>
        <v>0</v>
      </c>
      <c r="AK55" s="26">
        <f t="shared" si="36"/>
        <v>1.1671247577227584</v>
      </c>
      <c r="AL55" s="26">
        <f t="shared" si="36"/>
        <v>1.5478468380518495</v>
      </c>
      <c r="AM55" s="26">
        <f t="shared" si="37"/>
        <v>-1.7833986706234053E-2</v>
      </c>
    </row>
    <row r="56" spans="1:39">
      <c r="A56" s="26" t="s">
        <v>133</v>
      </c>
      <c r="B56" s="26" t="s">
        <v>82</v>
      </c>
      <c r="C56" s="26">
        <v>1</v>
      </c>
      <c r="D56" s="26">
        <v>7.3121000000000005E-2</v>
      </c>
      <c r="E56" s="26">
        <v>4.5920000000000002E-2</v>
      </c>
      <c r="F56" s="26">
        <v>434.07299999999998</v>
      </c>
      <c r="G56" s="26">
        <v>364.87299999999999</v>
      </c>
      <c r="H56" s="26">
        <v>-7.2377599999999997</v>
      </c>
      <c r="I56" s="26">
        <v>0</v>
      </c>
      <c r="J56" s="27"/>
      <c r="K56" s="26" t="str">
        <f t="shared" si="19"/>
        <v>AC</v>
      </c>
      <c r="L56" s="27"/>
      <c r="M56" s="32">
        <f t="shared" si="27"/>
        <v>0</v>
      </c>
      <c r="N56" s="32">
        <f t="shared" si="28"/>
        <v>0</v>
      </c>
      <c r="O56" s="32">
        <f t="shared" si="29"/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27"/>
      <c r="W56" s="26" t="str">
        <f t="shared" si="20"/>
        <v>SC</v>
      </c>
      <c r="X56" s="26" t="str">
        <f t="shared" si="21"/>
        <v>MFM</v>
      </c>
      <c r="Y56" s="26" t="str">
        <f t="shared" si="22"/>
        <v>09</v>
      </c>
      <c r="Z56" s="26" t="str">
        <f t="shared" si="23"/>
        <v>Ex</v>
      </c>
      <c r="AA56" s="26" t="str">
        <f t="shared" si="24"/>
        <v>Frzr</v>
      </c>
      <c r="AB56" s="26" t="str">
        <f t="shared" ca="1" si="25"/>
        <v>GFDX</v>
      </c>
      <c r="AC56" s="27"/>
      <c r="AD56" s="26" t="str">
        <f t="shared" ca="1" si="26"/>
        <v>SC-MFM-09-Ex-Frzr-GFDX</v>
      </c>
      <c r="AE56" s="26">
        <f t="shared" si="30"/>
        <v>1.0851824999999999</v>
      </c>
      <c r="AF56" s="26">
        <f t="shared" si="31"/>
        <v>1.8280250000000001E-4</v>
      </c>
      <c r="AG56" s="26">
        <f t="shared" si="32"/>
        <v>-1.80944E-2</v>
      </c>
      <c r="AH56" s="26">
        <f t="shared" si="33"/>
        <v>0.91218250000000001</v>
      </c>
      <c r="AI56" s="26">
        <f t="shared" si="34"/>
        <v>1.1480000000000001E-4</v>
      </c>
      <c r="AJ56" s="26">
        <f t="shared" si="35"/>
        <v>0</v>
      </c>
      <c r="AK56" s="26">
        <f t="shared" si="36"/>
        <v>1.1896550306545017</v>
      </c>
      <c r="AL56" s="26">
        <f t="shared" si="36"/>
        <v>1.5923562717770035</v>
      </c>
      <c r="AM56" s="26">
        <f t="shared" si="37"/>
        <v>-1.9836381425865985E-2</v>
      </c>
    </row>
    <row r="57" spans="1:39">
      <c r="A57" s="26" t="s">
        <v>134</v>
      </c>
      <c r="B57" s="26" t="s">
        <v>82</v>
      </c>
      <c r="C57" s="26">
        <v>1</v>
      </c>
      <c r="D57" s="26">
        <v>7.2927000000000006E-2</v>
      </c>
      <c r="E57" s="26">
        <v>4.5933000000000002E-2</v>
      </c>
      <c r="F57" s="26">
        <v>433.46699999999998</v>
      </c>
      <c r="G57" s="26">
        <v>364.661</v>
      </c>
      <c r="H57" s="26">
        <v>-7.3914900000000001</v>
      </c>
      <c r="I57" s="26">
        <v>0</v>
      </c>
      <c r="J57" s="27"/>
      <c r="K57" s="26" t="str">
        <f t="shared" si="19"/>
        <v>AC</v>
      </c>
      <c r="L57" s="27"/>
      <c r="M57" s="32">
        <f t="shared" si="27"/>
        <v>0</v>
      </c>
      <c r="N57" s="32">
        <f t="shared" si="28"/>
        <v>0</v>
      </c>
      <c r="O57" s="32">
        <f t="shared" si="29"/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27"/>
      <c r="W57" s="26" t="str">
        <f t="shared" si="20"/>
        <v>SG</v>
      </c>
      <c r="X57" s="26" t="str">
        <f t="shared" si="21"/>
        <v>MFM</v>
      </c>
      <c r="Y57" s="26" t="str">
        <f t="shared" si="22"/>
        <v>09</v>
      </c>
      <c r="Z57" s="26" t="str">
        <f t="shared" si="23"/>
        <v>Ex</v>
      </c>
      <c r="AA57" s="26" t="str">
        <f t="shared" si="24"/>
        <v>Frzr</v>
      </c>
      <c r="AB57" s="26" t="str">
        <f t="shared" ca="1" si="25"/>
        <v>GFDX</v>
      </c>
      <c r="AC57" s="27"/>
      <c r="AD57" s="26" t="str">
        <f t="shared" ca="1" si="26"/>
        <v>SG-MFM-09-Ex-Frzr-GFDX</v>
      </c>
      <c r="AE57" s="26">
        <f t="shared" si="30"/>
        <v>1.0836675</v>
      </c>
      <c r="AF57" s="26">
        <f t="shared" si="31"/>
        <v>1.8231750000000002E-4</v>
      </c>
      <c r="AG57" s="26">
        <f t="shared" si="32"/>
        <v>-1.8478725000000001E-2</v>
      </c>
      <c r="AH57" s="26">
        <f t="shared" si="33"/>
        <v>0.91165249999999998</v>
      </c>
      <c r="AI57" s="26">
        <f t="shared" si="34"/>
        <v>1.1483250000000001E-4</v>
      </c>
      <c r="AJ57" s="26">
        <f t="shared" si="35"/>
        <v>0</v>
      </c>
      <c r="AK57" s="26">
        <f t="shared" si="36"/>
        <v>1.1886848333109381</v>
      </c>
      <c r="AL57" s="26">
        <f t="shared" si="36"/>
        <v>1.5876820586506433</v>
      </c>
      <c r="AM57" s="26">
        <f t="shared" si="37"/>
        <v>-2.0269483163815161E-2</v>
      </c>
    </row>
    <row r="58" spans="1:39">
      <c r="A58" s="26" t="s">
        <v>135</v>
      </c>
      <c r="B58" s="26" t="s">
        <v>82</v>
      </c>
      <c r="C58" s="26">
        <v>1</v>
      </c>
      <c r="D58" s="26">
        <v>8.3430000000000004E-2</v>
      </c>
      <c r="E58" s="26">
        <v>4.9507000000000002E-2</v>
      </c>
      <c r="F58" s="26">
        <v>430.82299999999998</v>
      </c>
      <c r="G58" s="26">
        <v>377.14499999999998</v>
      </c>
      <c r="H58" s="26">
        <v>-8.0183999999999997</v>
      </c>
      <c r="I58" s="26">
        <v>0</v>
      </c>
      <c r="J58" s="27"/>
      <c r="K58" s="26" t="str">
        <f t="shared" si="19"/>
        <v>AC</v>
      </c>
      <c r="L58" s="27"/>
      <c r="M58" s="32">
        <f t="shared" si="27"/>
        <v>0</v>
      </c>
      <c r="N58" s="32">
        <f t="shared" si="28"/>
        <v>0</v>
      </c>
      <c r="O58" s="32">
        <f t="shared" si="29"/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27"/>
      <c r="W58" s="26" t="str">
        <f t="shared" si="20"/>
        <v>SC</v>
      </c>
      <c r="X58" s="26" t="str">
        <f t="shared" si="21"/>
        <v>MFM</v>
      </c>
      <c r="Y58" s="26" t="str">
        <f t="shared" si="22"/>
        <v>10</v>
      </c>
      <c r="Z58" s="26" t="str">
        <f t="shared" si="23"/>
        <v>Ex</v>
      </c>
      <c r="AA58" s="26" t="str">
        <f t="shared" si="24"/>
        <v>Frzr</v>
      </c>
      <c r="AB58" s="26" t="str">
        <f t="shared" ca="1" si="25"/>
        <v>GFDX</v>
      </c>
      <c r="AC58" s="27"/>
      <c r="AD58" s="26" t="str">
        <f t="shared" ca="1" si="26"/>
        <v>SC-MFM-10-Ex-Frzr-GFDX</v>
      </c>
      <c r="AE58" s="26">
        <f t="shared" si="30"/>
        <v>1.0770575</v>
      </c>
      <c r="AF58" s="26">
        <f t="shared" si="31"/>
        <v>2.0857500000000001E-4</v>
      </c>
      <c r="AG58" s="26">
        <f t="shared" si="32"/>
        <v>-2.0045999999999998E-2</v>
      </c>
      <c r="AH58" s="26">
        <f t="shared" si="33"/>
        <v>0.94286249999999994</v>
      </c>
      <c r="AI58" s="26">
        <f t="shared" si="34"/>
        <v>1.237675E-4</v>
      </c>
      <c r="AJ58" s="26">
        <f t="shared" si="35"/>
        <v>0</v>
      </c>
      <c r="AK58" s="26">
        <f t="shared" si="36"/>
        <v>1.1423272216256348</v>
      </c>
      <c r="AL58" s="26">
        <f t="shared" si="36"/>
        <v>1.6852162320479933</v>
      </c>
      <c r="AM58" s="26">
        <f t="shared" si="37"/>
        <v>-2.1260788290975618E-2</v>
      </c>
    </row>
    <row r="59" spans="1:39">
      <c r="A59" s="26" t="s">
        <v>136</v>
      </c>
      <c r="B59" s="26" t="s">
        <v>82</v>
      </c>
      <c r="C59" s="26">
        <v>1</v>
      </c>
      <c r="D59" s="26">
        <v>8.3359000000000003E-2</v>
      </c>
      <c r="E59" s="26">
        <v>4.9502999999999998E-2</v>
      </c>
      <c r="F59" s="26">
        <v>430.86900000000003</v>
      </c>
      <c r="G59" s="26">
        <v>377.21199999999999</v>
      </c>
      <c r="H59" s="26">
        <v>-7.9704499999999996</v>
      </c>
      <c r="I59" s="26">
        <v>0</v>
      </c>
      <c r="J59" s="27"/>
      <c r="K59" s="26" t="str">
        <f t="shared" si="19"/>
        <v>AC</v>
      </c>
      <c r="L59" s="27"/>
      <c r="M59" s="32">
        <f t="shared" si="27"/>
        <v>0</v>
      </c>
      <c r="N59" s="32">
        <f t="shared" si="28"/>
        <v>0</v>
      </c>
      <c r="O59" s="32">
        <f t="shared" si="29"/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27"/>
      <c r="W59" s="26" t="str">
        <f t="shared" si="20"/>
        <v>SD</v>
      </c>
      <c r="X59" s="26" t="str">
        <f t="shared" si="21"/>
        <v>MFM</v>
      </c>
      <c r="Y59" s="26" t="str">
        <f t="shared" si="22"/>
        <v>10</v>
      </c>
      <c r="Z59" s="26" t="str">
        <f t="shared" si="23"/>
        <v>Ex</v>
      </c>
      <c r="AA59" s="26" t="str">
        <f t="shared" si="24"/>
        <v>Frzr</v>
      </c>
      <c r="AB59" s="26" t="str">
        <f t="shared" ca="1" si="25"/>
        <v>GFDX</v>
      </c>
      <c r="AC59" s="27"/>
      <c r="AD59" s="26" t="str">
        <f t="shared" ca="1" si="26"/>
        <v>SD-MFM-10-Ex-Frzr-GFDX</v>
      </c>
      <c r="AE59" s="26">
        <f t="shared" si="30"/>
        <v>1.0771725000000001</v>
      </c>
      <c r="AF59" s="26">
        <f t="shared" si="31"/>
        <v>2.0839750000000001E-4</v>
      </c>
      <c r="AG59" s="26">
        <f t="shared" si="32"/>
        <v>-1.9926124999999999E-2</v>
      </c>
      <c r="AH59" s="26">
        <f t="shared" si="33"/>
        <v>0.94302999999999992</v>
      </c>
      <c r="AI59" s="26">
        <f t="shared" si="34"/>
        <v>1.2375750000000001E-4</v>
      </c>
      <c r="AJ59" s="26">
        <f t="shared" si="35"/>
        <v>0</v>
      </c>
      <c r="AK59" s="26">
        <f t="shared" si="36"/>
        <v>1.1422462700020151</v>
      </c>
      <c r="AL59" s="26">
        <f t="shared" si="36"/>
        <v>1.6839181463749671</v>
      </c>
      <c r="AM59" s="26">
        <f t="shared" si="37"/>
        <v>-2.1129895125287637E-2</v>
      </c>
    </row>
    <row r="60" spans="1:39">
      <c r="A60" s="26" t="s">
        <v>137</v>
      </c>
      <c r="B60" s="26" t="s">
        <v>82</v>
      </c>
      <c r="C60" s="26">
        <v>1</v>
      </c>
      <c r="D60" s="26">
        <v>8.3470000000000003E-2</v>
      </c>
      <c r="E60" s="26">
        <v>4.9523999999999999E-2</v>
      </c>
      <c r="F60" s="26">
        <v>430.93299999999999</v>
      </c>
      <c r="G60" s="26">
        <v>377.30900000000003</v>
      </c>
      <c r="H60" s="26">
        <v>-7.9878600000000004</v>
      </c>
      <c r="I60" s="26">
        <v>0</v>
      </c>
      <c r="J60" s="27"/>
      <c r="K60" s="26" t="str">
        <f t="shared" si="19"/>
        <v>AC</v>
      </c>
      <c r="L60" s="27"/>
      <c r="M60" s="32">
        <f t="shared" si="27"/>
        <v>0</v>
      </c>
      <c r="N60" s="32">
        <f t="shared" si="28"/>
        <v>0</v>
      </c>
      <c r="O60" s="32">
        <f t="shared" si="29"/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27"/>
      <c r="W60" s="26" t="str">
        <f t="shared" si="20"/>
        <v>SG</v>
      </c>
      <c r="X60" s="26" t="str">
        <f t="shared" si="21"/>
        <v>MFM</v>
      </c>
      <c r="Y60" s="26" t="str">
        <f t="shared" si="22"/>
        <v>10</v>
      </c>
      <c r="Z60" s="26" t="str">
        <f t="shared" si="23"/>
        <v>Ex</v>
      </c>
      <c r="AA60" s="26" t="str">
        <f t="shared" si="24"/>
        <v>Frzr</v>
      </c>
      <c r="AB60" s="26" t="str">
        <f t="shared" ca="1" si="25"/>
        <v>GFDX</v>
      </c>
      <c r="AC60" s="27"/>
      <c r="AD60" s="26" t="str">
        <f t="shared" ca="1" si="26"/>
        <v>SG-MFM-10-Ex-Frzr-GFDX</v>
      </c>
      <c r="AE60" s="26">
        <f t="shared" si="30"/>
        <v>1.0773325</v>
      </c>
      <c r="AF60" s="26">
        <f t="shared" si="31"/>
        <v>2.0867500000000002E-4</v>
      </c>
      <c r="AG60" s="26">
        <f t="shared" si="32"/>
        <v>-1.9969650000000002E-2</v>
      </c>
      <c r="AH60" s="26">
        <f t="shared" si="33"/>
        <v>0.94327250000000007</v>
      </c>
      <c r="AI60" s="26">
        <f t="shared" si="34"/>
        <v>1.2381E-4</v>
      </c>
      <c r="AJ60" s="26">
        <f t="shared" si="35"/>
        <v>0</v>
      </c>
      <c r="AK60" s="26">
        <f t="shared" si="36"/>
        <v>1.1421222393316883</v>
      </c>
      <c r="AL60" s="26">
        <f t="shared" si="36"/>
        <v>1.6854454405944594</v>
      </c>
      <c r="AM60" s="26">
        <f t="shared" si="37"/>
        <v>-2.1170605524914593E-2</v>
      </c>
    </row>
    <row r="61" spans="1:39">
      <c r="A61" s="26" t="s">
        <v>138</v>
      </c>
      <c r="B61" s="26" t="s">
        <v>82</v>
      </c>
      <c r="C61" s="26">
        <v>1</v>
      </c>
      <c r="D61" s="26">
        <v>8.1046000000000007E-2</v>
      </c>
      <c r="E61" s="26">
        <v>4.8066999999999999E-2</v>
      </c>
      <c r="F61" s="26">
        <v>412.08</v>
      </c>
      <c r="G61" s="26">
        <v>361.16300000000001</v>
      </c>
      <c r="H61" s="26">
        <v>-8.9919700000000002</v>
      </c>
      <c r="I61" s="26">
        <v>0</v>
      </c>
      <c r="J61" s="27"/>
      <c r="K61" s="26" t="str">
        <f t="shared" si="19"/>
        <v>AC</v>
      </c>
      <c r="L61" s="27"/>
      <c r="M61" s="32">
        <f t="shared" si="27"/>
        <v>0</v>
      </c>
      <c r="N61" s="32">
        <f t="shared" si="28"/>
        <v>0</v>
      </c>
      <c r="O61" s="32">
        <f t="shared" si="29"/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27"/>
      <c r="W61" s="26" t="str">
        <f t="shared" si="20"/>
        <v>PG</v>
      </c>
      <c r="X61" s="26" t="str">
        <f t="shared" si="21"/>
        <v>MFM</v>
      </c>
      <c r="Y61" s="26" t="str">
        <f t="shared" si="22"/>
        <v>11</v>
      </c>
      <c r="Z61" s="26" t="str">
        <f t="shared" si="23"/>
        <v>Ex</v>
      </c>
      <c r="AA61" s="26" t="str">
        <f t="shared" si="24"/>
        <v>Frzr</v>
      </c>
      <c r="AB61" s="26" t="str">
        <f t="shared" ca="1" si="25"/>
        <v>GFDX</v>
      </c>
      <c r="AC61" s="27"/>
      <c r="AD61" s="26" t="str">
        <f t="shared" ca="1" si="26"/>
        <v>PG-MFM-11-Ex-Frzr-GFDX</v>
      </c>
      <c r="AE61" s="26">
        <f t="shared" si="30"/>
        <v>1.0302</v>
      </c>
      <c r="AF61" s="26">
        <f t="shared" si="31"/>
        <v>2.0261500000000001E-4</v>
      </c>
      <c r="AG61" s="26">
        <f t="shared" si="32"/>
        <v>-2.2479925000000001E-2</v>
      </c>
      <c r="AH61" s="26">
        <f t="shared" si="33"/>
        <v>0.90290749999999997</v>
      </c>
      <c r="AI61" s="26">
        <f t="shared" si="34"/>
        <v>1.201675E-4</v>
      </c>
      <c r="AJ61" s="26">
        <f t="shared" si="35"/>
        <v>0</v>
      </c>
      <c r="AK61" s="26">
        <f t="shared" si="36"/>
        <v>1.1409806652397949</v>
      </c>
      <c r="AL61" s="26">
        <f t="shared" si="36"/>
        <v>1.6861048120332038</v>
      </c>
      <c r="AM61" s="26">
        <f t="shared" si="37"/>
        <v>-2.4897262454902636E-2</v>
      </c>
    </row>
    <row r="62" spans="1:39">
      <c r="A62" s="26" t="s">
        <v>139</v>
      </c>
      <c r="B62" s="26" t="s">
        <v>82</v>
      </c>
      <c r="C62" s="26">
        <v>1</v>
      </c>
      <c r="D62" s="26">
        <v>8.1230999999999998E-2</v>
      </c>
      <c r="E62" s="26">
        <v>4.8601999999999999E-2</v>
      </c>
      <c r="F62" s="26">
        <v>399.56200000000001</v>
      </c>
      <c r="G62" s="26">
        <v>361.298</v>
      </c>
      <c r="H62" s="26">
        <v>-9.9203499999999991</v>
      </c>
      <c r="I62" s="26">
        <v>0</v>
      </c>
      <c r="J62" s="27"/>
      <c r="K62" s="26" t="str">
        <f t="shared" si="19"/>
        <v>AC</v>
      </c>
      <c r="L62" s="27"/>
      <c r="M62" s="32">
        <f t="shared" si="27"/>
        <v>0</v>
      </c>
      <c r="N62" s="32">
        <f t="shared" si="28"/>
        <v>0</v>
      </c>
      <c r="O62" s="32">
        <f t="shared" si="29"/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27"/>
      <c r="W62" s="26" t="str">
        <f t="shared" si="20"/>
        <v>PG</v>
      </c>
      <c r="X62" s="26" t="str">
        <f t="shared" si="21"/>
        <v>MFM</v>
      </c>
      <c r="Y62" s="26" t="str">
        <f t="shared" si="22"/>
        <v>12</v>
      </c>
      <c r="Z62" s="26" t="str">
        <f t="shared" si="23"/>
        <v>Ex</v>
      </c>
      <c r="AA62" s="26" t="str">
        <f t="shared" si="24"/>
        <v>Frzr</v>
      </c>
      <c r="AB62" s="26" t="str">
        <f t="shared" ca="1" si="25"/>
        <v>GFDX</v>
      </c>
      <c r="AC62" s="27"/>
      <c r="AD62" s="26" t="str">
        <f t="shared" ca="1" si="26"/>
        <v>PG-MFM-12-Ex-Frzr-GFDX</v>
      </c>
      <c r="AE62" s="26">
        <f t="shared" si="30"/>
        <v>0.99890500000000004</v>
      </c>
      <c r="AF62" s="26">
        <f t="shared" si="31"/>
        <v>2.030775E-4</v>
      </c>
      <c r="AG62" s="26">
        <f t="shared" si="32"/>
        <v>-2.4800874999999997E-2</v>
      </c>
      <c r="AH62" s="26">
        <f t="shared" si="33"/>
        <v>0.90324499999999996</v>
      </c>
      <c r="AI62" s="26">
        <f t="shared" si="34"/>
        <v>1.21505E-4</v>
      </c>
      <c r="AJ62" s="26">
        <f t="shared" si="35"/>
        <v>0</v>
      </c>
      <c r="AK62" s="26">
        <f t="shared" si="36"/>
        <v>1.1059070351897879</v>
      </c>
      <c r="AL62" s="26">
        <f t="shared" si="36"/>
        <v>1.671350973210979</v>
      </c>
      <c r="AM62" s="26">
        <f t="shared" si="37"/>
        <v>-2.7457528134669992E-2</v>
      </c>
    </row>
    <row r="63" spans="1:39">
      <c r="A63" s="26" t="s">
        <v>140</v>
      </c>
      <c r="B63" s="26" t="s">
        <v>82</v>
      </c>
      <c r="C63" s="26">
        <v>1</v>
      </c>
      <c r="D63" s="26">
        <v>7.4636999999999995E-2</v>
      </c>
      <c r="E63" s="26">
        <v>4.8651E-2</v>
      </c>
      <c r="F63" s="26">
        <v>442.39699999999999</v>
      </c>
      <c r="G63" s="26">
        <v>375.82</v>
      </c>
      <c r="H63" s="26">
        <v>-8.3214500000000005</v>
      </c>
      <c r="I63" s="26">
        <v>0</v>
      </c>
      <c r="J63" s="27"/>
      <c r="K63" s="26" t="str">
        <f t="shared" si="19"/>
        <v>AC</v>
      </c>
      <c r="L63" s="27"/>
      <c r="M63" s="32">
        <f t="shared" si="27"/>
        <v>0</v>
      </c>
      <c r="N63" s="32">
        <f t="shared" si="28"/>
        <v>0</v>
      </c>
      <c r="O63" s="32">
        <f t="shared" si="29"/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27"/>
      <c r="W63" s="26" t="str">
        <f t="shared" si="20"/>
        <v>PG</v>
      </c>
      <c r="X63" s="26" t="str">
        <f t="shared" si="21"/>
        <v>MFM</v>
      </c>
      <c r="Y63" s="26" t="str">
        <f t="shared" si="22"/>
        <v>13</v>
      </c>
      <c r="Z63" s="26" t="str">
        <f t="shared" si="23"/>
        <v>Ex</v>
      </c>
      <c r="AA63" s="26" t="str">
        <f t="shared" si="24"/>
        <v>Frzr</v>
      </c>
      <c r="AB63" s="26" t="str">
        <f t="shared" ca="1" si="25"/>
        <v>GFDX</v>
      </c>
      <c r="AC63" s="27"/>
      <c r="AD63" s="26" t="str">
        <f t="shared" ca="1" si="26"/>
        <v>PG-MFM-13-Ex-Frzr-GFDX</v>
      </c>
      <c r="AE63" s="26">
        <f t="shared" si="30"/>
        <v>1.1059924999999999</v>
      </c>
      <c r="AF63" s="26">
        <f t="shared" si="31"/>
        <v>1.865925E-4</v>
      </c>
      <c r="AG63" s="26">
        <f t="shared" si="32"/>
        <v>-2.0803625000000003E-2</v>
      </c>
      <c r="AH63" s="26">
        <f t="shared" si="33"/>
        <v>0.93955</v>
      </c>
      <c r="AI63" s="26">
        <f t="shared" si="34"/>
        <v>1.216275E-4</v>
      </c>
      <c r="AJ63" s="26">
        <f t="shared" si="35"/>
        <v>0</v>
      </c>
      <c r="AK63" s="26">
        <f t="shared" si="36"/>
        <v>1.1771512958331116</v>
      </c>
      <c r="AL63" s="26">
        <f t="shared" si="36"/>
        <v>1.5341308503422335</v>
      </c>
      <c r="AM63" s="26">
        <f t="shared" si="37"/>
        <v>-2.2142115906551012E-2</v>
      </c>
    </row>
    <row r="64" spans="1:39">
      <c r="A64" s="26" t="s">
        <v>141</v>
      </c>
      <c r="B64" s="26" t="s">
        <v>82</v>
      </c>
      <c r="C64" s="26">
        <v>1</v>
      </c>
      <c r="D64" s="26">
        <v>7.4111999999999997E-2</v>
      </c>
      <c r="E64" s="26">
        <v>4.8552999999999999E-2</v>
      </c>
      <c r="F64" s="26">
        <v>442.65800000000002</v>
      </c>
      <c r="G64" s="26">
        <v>375.709</v>
      </c>
      <c r="H64" s="26">
        <v>-8.1989099999999997</v>
      </c>
      <c r="I64" s="26">
        <v>0</v>
      </c>
      <c r="J64" s="27"/>
      <c r="K64" s="26" t="str">
        <f t="shared" si="19"/>
        <v>AC</v>
      </c>
      <c r="L64" s="27"/>
      <c r="M64" s="32">
        <f t="shared" si="27"/>
        <v>0</v>
      </c>
      <c r="N64" s="32">
        <f t="shared" si="28"/>
        <v>0</v>
      </c>
      <c r="O64" s="32">
        <f t="shared" si="29"/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27"/>
      <c r="W64" s="26" t="str">
        <f t="shared" si="20"/>
        <v>SC</v>
      </c>
      <c r="X64" s="26" t="str">
        <f t="shared" si="21"/>
        <v>MFM</v>
      </c>
      <c r="Y64" s="26" t="str">
        <f t="shared" si="22"/>
        <v>13</v>
      </c>
      <c r="Z64" s="26" t="str">
        <f t="shared" si="23"/>
        <v>Ex</v>
      </c>
      <c r="AA64" s="26" t="str">
        <f t="shared" si="24"/>
        <v>Frzr</v>
      </c>
      <c r="AB64" s="26" t="str">
        <f t="shared" ca="1" si="25"/>
        <v>GFDX</v>
      </c>
      <c r="AC64" s="27"/>
      <c r="AD64" s="26" t="str">
        <f t="shared" ca="1" si="26"/>
        <v>SC-MFM-13-Ex-Frzr-GFDX</v>
      </c>
      <c r="AE64" s="26">
        <f t="shared" si="30"/>
        <v>1.1066450000000001</v>
      </c>
      <c r="AF64" s="26">
        <f t="shared" si="31"/>
        <v>1.8527999999999999E-4</v>
      </c>
      <c r="AG64" s="26">
        <f t="shared" si="32"/>
        <v>-2.0497274999999999E-2</v>
      </c>
      <c r="AH64" s="26">
        <f t="shared" si="33"/>
        <v>0.93927249999999995</v>
      </c>
      <c r="AI64" s="26">
        <f t="shared" si="34"/>
        <v>1.2138249999999999E-4</v>
      </c>
      <c r="AJ64" s="26">
        <f t="shared" si="35"/>
        <v>0</v>
      </c>
      <c r="AK64" s="26">
        <f t="shared" si="36"/>
        <v>1.1781937616612859</v>
      </c>
      <c r="AL64" s="26">
        <f t="shared" si="36"/>
        <v>1.5264144337116141</v>
      </c>
      <c r="AM64" s="26">
        <f t="shared" si="37"/>
        <v>-2.1822500924917956E-2</v>
      </c>
    </row>
    <row r="65" spans="1:39">
      <c r="A65" s="26" t="s">
        <v>142</v>
      </c>
      <c r="B65" s="26" t="s">
        <v>82</v>
      </c>
      <c r="C65" s="26">
        <v>1</v>
      </c>
      <c r="D65" s="26">
        <v>7.4342000000000005E-2</v>
      </c>
      <c r="E65" s="26">
        <v>4.8612000000000002E-2</v>
      </c>
      <c r="F65" s="26">
        <v>442.947</v>
      </c>
      <c r="G65" s="26">
        <v>376.06599999999997</v>
      </c>
      <c r="H65" s="26">
        <v>-8.3865999999999996</v>
      </c>
      <c r="I65" s="26">
        <v>0</v>
      </c>
      <c r="J65" s="27"/>
      <c r="K65" s="26" t="str">
        <f t="shared" si="19"/>
        <v>AC</v>
      </c>
      <c r="L65" s="27"/>
      <c r="M65" s="32">
        <f t="shared" si="27"/>
        <v>0</v>
      </c>
      <c r="N65" s="32">
        <f t="shared" si="28"/>
        <v>0</v>
      </c>
      <c r="O65" s="32">
        <f t="shared" si="29"/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27"/>
      <c r="W65" s="26" t="str">
        <f t="shared" si="20"/>
        <v>SG</v>
      </c>
      <c r="X65" s="26" t="str">
        <f t="shared" si="21"/>
        <v>MFM</v>
      </c>
      <c r="Y65" s="26" t="str">
        <f t="shared" si="22"/>
        <v>13</v>
      </c>
      <c r="Z65" s="26" t="str">
        <f t="shared" si="23"/>
        <v>Ex</v>
      </c>
      <c r="AA65" s="26" t="str">
        <f t="shared" si="24"/>
        <v>Frzr</v>
      </c>
      <c r="AB65" s="26" t="str">
        <f t="shared" ca="1" si="25"/>
        <v>GFDX</v>
      </c>
      <c r="AC65" s="27"/>
      <c r="AD65" s="26" t="str">
        <f t="shared" ca="1" si="26"/>
        <v>SG-MFM-13-Ex-Frzr-GFDX</v>
      </c>
      <c r="AE65" s="26">
        <f t="shared" si="30"/>
        <v>1.1073675000000001</v>
      </c>
      <c r="AF65" s="26">
        <f t="shared" si="31"/>
        <v>1.8585500000000002E-4</v>
      </c>
      <c r="AG65" s="26">
        <f t="shared" si="32"/>
        <v>-2.0966499999999999E-2</v>
      </c>
      <c r="AH65" s="26">
        <f t="shared" si="33"/>
        <v>0.94016499999999992</v>
      </c>
      <c r="AI65" s="26">
        <f t="shared" si="34"/>
        <v>1.2153000000000001E-4</v>
      </c>
      <c r="AJ65" s="26">
        <f t="shared" si="35"/>
        <v>0</v>
      </c>
      <c r="AK65" s="26">
        <f t="shared" si="36"/>
        <v>1.1778437827402639</v>
      </c>
      <c r="AL65" s="26">
        <f t="shared" si="36"/>
        <v>1.5292931786390191</v>
      </c>
      <c r="AM65" s="26">
        <f t="shared" si="37"/>
        <v>-2.2300872719150364E-2</v>
      </c>
    </row>
    <row r="66" spans="1:39">
      <c r="A66" s="26" t="s">
        <v>143</v>
      </c>
      <c r="B66" s="26" t="s">
        <v>82</v>
      </c>
      <c r="C66" s="26">
        <v>1</v>
      </c>
      <c r="D66" s="26">
        <v>6.5571000000000004E-2</v>
      </c>
      <c r="E66" s="26">
        <v>4.4094000000000001E-2</v>
      </c>
      <c r="F66" s="26">
        <v>416.41300000000001</v>
      </c>
      <c r="G66" s="26">
        <v>348.10500000000002</v>
      </c>
      <c r="H66" s="26">
        <v>-7.9364800000000004</v>
      </c>
      <c r="I66" s="26">
        <v>0</v>
      </c>
      <c r="J66" s="27"/>
      <c r="K66" s="26" t="str">
        <f t="shared" si="19"/>
        <v>AC</v>
      </c>
      <c r="L66" s="27"/>
      <c r="M66" s="32">
        <f t="shared" si="27"/>
        <v>0</v>
      </c>
      <c r="N66" s="32">
        <f t="shared" si="28"/>
        <v>0</v>
      </c>
      <c r="O66" s="32">
        <f t="shared" si="29"/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27"/>
      <c r="W66" s="26" t="str">
        <f t="shared" si="20"/>
        <v>SC</v>
      </c>
      <c r="X66" s="26" t="str">
        <f t="shared" si="21"/>
        <v>MFM</v>
      </c>
      <c r="Y66" s="26" t="str">
        <f t="shared" si="22"/>
        <v>14</v>
      </c>
      <c r="Z66" s="26" t="str">
        <f t="shared" si="23"/>
        <v>Ex</v>
      </c>
      <c r="AA66" s="26" t="str">
        <f t="shared" si="24"/>
        <v>Frzr</v>
      </c>
      <c r="AB66" s="26" t="str">
        <f t="shared" ca="1" si="25"/>
        <v>GFDX</v>
      </c>
      <c r="AC66" s="27"/>
      <c r="AD66" s="26" t="str">
        <f t="shared" ca="1" si="26"/>
        <v>SC-MFM-14-Ex-Frzr-GFDX</v>
      </c>
      <c r="AE66" s="26">
        <f t="shared" si="30"/>
        <v>1.0410325</v>
      </c>
      <c r="AF66" s="26">
        <f t="shared" si="31"/>
        <v>1.639275E-4</v>
      </c>
      <c r="AG66" s="26">
        <f t="shared" si="32"/>
        <v>-1.98412E-2</v>
      </c>
      <c r="AH66" s="26">
        <f t="shared" si="33"/>
        <v>0.87026250000000005</v>
      </c>
      <c r="AI66" s="26">
        <f t="shared" si="34"/>
        <v>1.10235E-4</v>
      </c>
      <c r="AJ66" s="26">
        <f t="shared" si="35"/>
        <v>0</v>
      </c>
      <c r="AK66" s="26">
        <f t="shared" si="36"/>
        <v>1.1962281495525775</v>
      </c>
      <c r="AL66" s="26">
        <f t="shared" si="36"/>
        <v>1.4870730711661451</v>
      </c>
      <c r="AM66" s="26">
        <f t="shared" si="37"/>
        <v>-2.279909797331265E-2</v>
      </c>
    </row>
    <row r="67" spans="1:39">
      <c r="A67" s="26" t="s">
        <v>144</v>
      </c>
      <c r="B67" s="26" t="s">
        <v>82</v>
      </c>
      <c r="C67" s="26">
        <v>1</v>
      </c>
      <c r="D67" s="26">
        <v>6.2868999999999994E-2</v>
      </c>
      <c r="E67" s="26">
        <v>4.2741000000000001E-2</v>
      </c>
      <c r="F67" s="26">
        <v>413.03</v>
      </c>
      <c r="G67" s="26">
        <v>346.27600000000001</v>
      </c>
      <c r="H67" s="26">
        <v>-8.4700000000000006</v>
      </c>
      <c r="I67" s="26">
        <v>0</v>
      </c>
      <c r="J67" s="27"/>
      <c r="K67" s="26" t="str">
        <f t="shared" si="19"/>
        <v>AC</v>
      </c>
      <c r="L67" s="27"/>
      <c r="M67" s="32">
        <f t="shared" si="27"/>
        <v>0</v>
      </c>
      <c r="N67" s="32">
        <f t="shared" si="28"/>
        <v>0</v>
      </c>
      <c r="O67" s="32">
        <f t="shared" si="29"/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27"/>
      <c r="W67" s="26" t="str">
        <f t="shared" si="20"/>
        <v>SD</v>
      </c>
      <c r="X67" s="26" t="str">
        <f t="shared" si="21"/>
        <v>MFM</v>
      </c>
      <c r="Y67" s="26" t="str">
        <f t="shared" si="22"/>
        <v>14</v>
      </c>
      <c r="Z67" s="26" t="str">
        <f t="shared" si="23"/>
        <v>Ex</v>
      </c>
      <c r="AA67" s="26" t="str">
        <f t="shared" si="24"/>
        <v>Frzr</v>
      </c>
      <c r="AB67" s="26" t="str">
        <f t="shared" ca="1" si="25"/>
        <v>GFDX</v>
      </c>
      <c r="AC67" s="27"/>
      <c r="AD67" s="26" t="str">
        <f t="shared" ca="1" si="26"/>
        <v>SD-MFM-14-Ex-Frzr-GFDX</v>
      </c>
      <c r="AE67" s="26">
        <f t="shared" si="30"/>
        <v>1.032575</v>
      </c>
      <c r="AF67" s="26">
        <f t="shared" si="31"/>
        <v>1.5717249999999997E-4</v>
      </c>
      <c r="AG67" s="26">
        <f t="shared" si="32"/>
        <v>-2.1175000000000003E-2</v>
      </c>
      <c r="AH67" s="26">
        <f t="shared" si="33"/>
        <v>0.86569000000000007</v>
      </c>
      <c r="AI67" s="26">
        <f t="shared" si="34"/>
        <v>1.0685250000000001E-4</v>
      </c>
      <c r="AJ67" s="26">
        <f t="shared" si="35"/>
        <v>0</v>
      </c>
      <c r="AK67" s="26">
        <f t="shared" si="36"/>
        <v>1.1927768600769328</v>
      </c>
      <c r="AL67" s="26">
        <f t="shared" si="36"/>
        <v>1.4709295524203923</v>
      </c>
      <c r="AM67" s="26">
        <f t="shared" si="37"/>
        <v>-2.4460257135926256E-2</v>
      </c>
    </row>
    <row r="68" spans="1:39">
      <c r="A68" s="26" t="s">
        <v>145</v>
      </c>
      <c r="B68" s="26" t="s">
        <v>82</v>
      </c>
      <c r="C68" s="26">
        <v>1</v>
      </c>
      <c r="D68" s="26">
        <v>6.5051999999999999E-2</v>
      </c>
      <c r="E68" s="26">
        <v>4.3896999999999999E-2</v>
      </c>
      <c r="F68" s="26">
        <v>416.04899999999998</v>
      </c>
      <c r="G68" s="26">
        <v>347.88299999999998</v>
      </c>
      <c r="H68" s="26">
        <v>-7.9970699999999999</v>
      </c>
      <c r="I68" s="26">
        <v>0</v>
      </c>
      <c r="J68" s="27"/>
      <c r="K68" s="26" t="str">
        <f t="shared" si="19"/>
        <v>AC</v>
      </c>
      <c r="L68" s="27"/>
      <c r="M68" s="32">
        <f t="shared" si="27"/>
        <v>0</v>
      </c>
      <c r="N68" s="32">
        <f t="shared" si="28"/>
        <v>0</v>
      </c>
      <c r="O68" s="32">
        <f t="shared" si="29"/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27"/>
      <c r="W68" s="26" t="str">
        <f t="shared" si="20"/>
        <v>SG</v>
      </c>
      <c r="X68" s="26" t="str">
        <f t="shared" si="21"/>
        <v>MFM</v>
      </c>
      <c r="Y68" s="26" t="str">
        <f t="shared" si="22"/>
        <v>14</v>
      </c>
      <c r="Z68" s="26" t="str">
        <f t="shared" si="23"/>
        <v>Ex</v>
      </c>
      <c r="AA68" s="26" t="str">
        <f t="shared" si="24"/>
        <v>Frzr</v>
      </c>
      <c r="AB68" s="26" t="str">
        <f t="shared" ca="1" si="25"/>
        <v>GFDX</v>
      </c>
      <c r="AC68" s="27"/>
      <c r="AD68" s="26" t="str">
        <f t="shared" ca="1" si="26"/>
        <v>SG-MFM-14-Ex-Frzr-GFDX</v>
      </c>
      <c r="AE68" s="26">
        <f t="shared" si="30"/>
        <v>1.0401224999999998</v>
      </c>
      <c r="AF68" s="26">
        <f t="shared" si="31"/>
        <v>1.6263000000000001E-4</v>
      </c>
      <c r="AG68" s="26">
        <f t="shared" si="32"/>
        <v>-1.9992675000000001E-2</v>
      </c>
      <c r="AH68" s="26">
        <f t="shared" si="33"/>
        <v>0.86970749999999997</v>
      </c>
      <c r="AI68" s="26">
        <f t="shared" si="34"/>
        <v>1.097425E-4</v>
      </c>
      <c r="AJ68" s="26">
        <f t="shared" si="35"/>
        <v>0</v>
      </c>
      <c r="AK68" s="26">
        <f t="shared" si="36"/>
        <v>1.1959451884685366</v>
      </c>
      <c r="AL68" s="26">
        <f t="shared" si="36"/>
        <v>1.4819235938674624</v>
      </c>
      <c r="AM68" s="26">
        <f t="shared" si="37"/>
        <v>-2.2987814868792096E-2</v>
      </c>
    </row>
    <row r="69" spans="1:39">
      <c r="A69" s="26" t="s">
        <v>146</v>
      </c>
      <c r="B69" s="26" t="s">
        <v>82</v>
      </c>
      <c r="C69" s="26">
        <v>1</v>
      </c>
      <c r="D69" s="26">
        <v>7.2902999999999996E-2</v>
      </c>
      <c r="E69" s="26">
        <v>4.7953000000000003E-2</v>
      </c>
      <c r="F69" s="26">
        <v>505.81099999999998</v>
      </c>
      <c r="G69" s="26">
        <v>389.82600000000002</v>
      </c>
      <c r="H69" s="26">
        <v>-4.3899699999999999</v>
      </c>
      <c r="I69" s="26">
        <v>0</v>
      </c>
      <c r="J69" s="27"/>
      <c r="K69" s="26" t="str">
        <f t="shared" si="19"/>
        <v>AC</v>
      </c>
      <c r="L69" s="27"/>
      <c r="M69" s="32">
        <f t="shared" si="27"/>
        <v>0</v>
      </c>
      <c r="N69" s="32">
        <f t="shared" si="28"/>
        <v>0</v>
      </c>
      <c r="O69" s="32">
        <f t="shared" si="29"/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27"/>
      <c r="W69" s="26" t="str">
        <f t="shared" si="20"/>
        <v>SC</v>
      </c>
      <c r="X69" s="26" t="str">
        <f t="shared" si="21"/>
        <v>MFM</v>
      </c>
      <c r="Y69" s="26" t="str">
        <f t="shared" si="22"/>
        <v>15</v>
      </c>
      <c r="Z69" s="26" t="str">
        <f t="shared" si="23"/>
        <v>Ex</v>
      </c>
      <c r="AA69" s="26" t="str">
        <f t="shared" si="24"/>
        <v>Frzr</v>
      </c>
      <c r="AB69" s="26" t="str">
        <f t="shared" ca="1" si="25"/>
        <v>GFDX</v>
      </c>
      <c r="AC69" s="27"/>
      <c r="AD69" s="26" t="str">
        <f t="shared" ca="1" si="26"/>
        <v>SC-MFM-15-Ex-Frzr-GFDX</v>
      </c>
      <c r="AE69" s="26">
        <f t="shared" si="30"/>
        <v>1.2645275</v>
      </c>
      <c r="AF69" s="26">
        <f t="shared" si="31"/>
        <v>1.8225749999999999E-4</v>
      </c>
      <c r="AG69" s="26">
        <f t="shared" si="32"/>
        <v>-1.0974925E-2</v>
      </c>
      <c r="AH69" s="26">
        <f t="shared" si="33"/>
        <v>0.97456500000000001</v>
      </c>
      <c r="AI69" s="26">
        <f t="shared" si="34"/>
        <v>1.1988250000000001E-4</v>
      </c>
      <c r="AJ69" s="26">
        <f t="shared" si="35"/>
        <v>0</v>
      </c>
      <c r="AK69" s="26">
        <f t="shared" si="36"/>
        <v>1.2975301801316486</v>
      </c>
      <c r="AL69" s="26">
        <f t="shared" si="36"/>
        <v>1.5203011281880172</v>
      </c>
      <c r="AM69" s="26">
        <f t="shared" si="37"/>
        <v>-1.1261357631353476E-2</v>
      </c>
    </row>
    <row r="70" spans="1:39">
      <c r="A70" s="26" t="s">
        <v>147</v>
      </c>
      <c r="B70" s="26" t="s">
        <v>82</v>
      </c>
      <c r="C70" s="26">
        <v>1</v>
      </c>
      <c r="D70" s="26">
        <v>7.1362999999999996E-2</v>
      </c>
      <c r="E70" s="26">
        <v>4.7378999999999998E-2</v>
      </c>
      <c r="F70" s="26">
        <v>503.02699999999999</v>
      </c>
      <c r="G70" s="26">
        <v>387.62099999999998</v>
      </c>
      <c r="H70" s="26">
        <v>-4.5789999999999997</v>
      </c>
      <c r="I70" s="26">
        <v>0</v>
      </c>
      <c r="J70" s="27"/>
      <c r="K70" s="26" t="str">
        <f t="shared" si="19"/>
        <v>AC</v>
      </c>
      <c r="L70" s="27"/>
      <c r="M70" s="32">
        <f t="shared" si="27"/>
        <v>0</v>
      </c>
      <c r="N70" s="32">
        <f t="shared" si="28"/>
        <v>0</v>
      </c>
      <c r="O70" s="32">
        <f t="shared" si="29"/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27"/>
      <c r="W70" s="26" t="str">
        <f t="shared" si="20"/>
        <v>SD</v>
      </c>
      <c r="X70" s="26" t="str">
        <f t="shared" si="21"/>
        <v>MFM</v>
      </c>
      <c r="Y70" s="26" t="str">
        <f t="shared" si="22"/>
        <v>15</v>
      </c>
      <c r="Z70" s="26" t="str">
        <f t="shared" si="23"/>
        <v>Ex</v>
      </c>
      <c r="AA70" s="26" t="str">
        <f t="shared" si="24"/>
        <v>Frzr</v>
      </c>
      <c r="AB70" s="26" t="str">
        <f t="shared" ca="1" si="25"/>
        <v>GFDX</v>
      </c>
      <c r="AC70" s="27"/>
      <c r="AD70" s="26" t="str">
        <f t="shared" ca="1" si="26"/>
        <v>SD-MFM-15-Ex-Frzr-GFDX</v>
      </c>
      <c r="AE70" s="26">
        <f t="shared" si="30"/>
        <v>1.2575674999999999</v>
      </c>
      <c r="AF70" s="26">
        <f t="shared" si="31"/>
        <v>1.7840749999999998E-4</v>
      </c>
      <c r="AG70" s="26">
        <f t="shared" si="32"/>
        <v>-1.1447499999999999E-2</v>
      </c>
      <c r="AH70" s="26">
        <f t="shared" si="33"/>
        <v>0.96905249999999998</v>
      </c>
      <c r="AI70" s="26">
        <f t="shared" si="34"/>
        <v>1.1844749999999999E-4</v>
      </c>
      <c r="AJ70" s="26">
        <f t="shared" si="35"/>
        <v>0</v>
      </c>
      <c r="AK70" s="26">
        <f t="shared" si="36"/>
        <v>1.2977289672128187</v>
      </c>
      <c r="AL70" s="26">
        <f t="shared" si="36"/>
        <v>1.5062158340192913</v>
      </c>
      <c r="AM70" s="26">
        <f t="shared" si="37"/>
        <v>-1.1813085462345951E-2</v>
      </c>
    </row>
    <row r="71" spans="1:39">
      <c r="A71" s="26" t="s">
        <v>148</v>
      </c>
      <c r="B71" s="26" t="s">
        <v>82</v>
      </c>
      <c r="C71" s="26">
        <v>1</v>
      </c>
      <c r="D71" s="26">
        <v>7.2557999999999997E-2</v>
      </c>
      <c r="E71" s="26">
        <v>4.7725999999999998E-2</v>
      </c>
      <c r="F71" s="26">
        <v>504.50900000000001</v>
      </c>
      <c r="G71" s="26">
        <v>388.12799999999999</v>
      </c>
      <c r="H71" s="26">
        <v>-4.5039699999999998</v>
      </c>
      <c r="I71" s="26">
        <v>0</v>
      </c>
      <c r="J71" s="27"/>
      <c r="K71" s="26" t="str">
        <f t="shared" si="19"/>
        <v>AC</v>
      </c>
      <c r="L71" s="27"/>
      <c r="M71" s="32">
        <f t="shared" si="27"/>
        <v>0</v>
      </c>
      <c r="N71" s="32">
        <f t="shared" si="28"/>
        <v>0</v>
      </c>
      <c r="O71" s="32">
        <f t="shared" si="29"/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27"/>
      <c r="W71" s="26" t="str">
        <f t="shared" si="20"/>
        <v>SG</v>
      </c>
      <c r="X71" s="26" t="str">
        <f t="shared" si="21"/>
        <v>MFM</v>
      </c>
      <c r="Y71" s="26" t="str">
        <f t="shared" si="22"/>
        <v>15</v>
      </c>
      <c r="Z71" s="26" t="str">
        <f t="shared" si="23"/>
        <v>Ex</v>
      </c>
      <c r="AA71" s="26" t="str">
        <f t="shared" si="24"/>
        <v>Frzr</v>
      </c>
      <c r="AB71" s="26" t="str">
        <f t="shared" ca="1" si="25"/>
        <v>GFDX</v>
      </c>
      <c r="AC71" s="27"/>
      <c r="AD71" s="26" t="str">
        <f t="shared" ca="1" si="26"/>
        <v>SG-MFM-15-Ex-Frzr-GFDX</v>
      </c>
      <c r="AE71" s="26">
        <f t="shared" si="30"/>
        <v>1.2612725</v>
      </c>
      <c r="AF71" s="26">
        <f t="shared" si="31"/>
        <v>1.8139499999999999E-4</v>
      </c>
      <c r="AG71" s="26">
        <f t="shared" si="32"/>
        <v>-1.1259924999999999E-2</v>
      </c>
      <c r="AH71" s="26">
        <f t="shared" si="33"/>
        <v>0.97031999999999996</v>
      </c>
      <c r="AI71" s="26">
        <f t="shared" si="34"/>
        <v>1.1931499999999999E-4</v>
      </c>
      <c r="AJ71" s="26">
        <f t="shared" si="35"/>
        <v>0</v>
      </c>
      <c r="AK71" s="26">
        <f t="shared" si="36"/>
        <v>1.2998521106439114</v>
      </c>
      <c r="AL71" s="26">
        <f t="shared" si="36"/>
        <v>1.5203033985668191</v>
      </c>
      <c r="AM71" s="26">
        <f t="shared" si="37"/>
        <v>-1.1604341866600709E-2</v>
      </c>
    </row>
    <row r="72" spans="1:39">
      <c r="A72" s="26" t="s">
        <v>149</v>
      </c>
      <c r="B72" s="26" t="s">
        <v>82</v>
      </c>
      <c r="C72" s="26">
        <v>1</v>
      </c>
      <c r="D72" s="26">
        <v>6.3461000000000004E-2</v>
      </c>
      <c r="E72" s="26">
        <v>4.2366000000000001E-2</v>
      </c>
      <c r="F72" s="26">
        <v>348.678</v>
      </c>
      <c r="G72" s="26">
        <v>319.56400000000002</v>
      </c>
      <c r="H72" s="26">
        <v>-11.24</v>
      </c>
      <c r="I72" s="26">
        <v>0</v>
      </c>
      <c r="J72" s="27"/>
      <c r="K72" s="26" t="str">
        <f t="shared" si="19"/>
        <v>AC</v>
      </c>
      <c r="L72" s="27"/>
      <c r="M72" s="32">
        <f t="shared" si="27"/>
        <v>0</v>
      </c>
      <c r="N72" s="32">
        <f t="shared" si="28"/>
        <v>0</v>
      </c>
      <c r="O72" s="32">
        <f t="shared" si="29"/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27"/>
      <c r="W72" s="26" t="str">
        <f t="shared" si="20"/>
        <v>PG</v>
      </c>
      <c r="X72" s="26" t="str">
        <f t="shared" si="21"/>
        <v>MFM</v>
      </c>
      <c r="Y72" s="26" t="str">
        <f t="shared" si="22"/>
        <v>16</v>
      </c>
      <c r="Z72" s="26" t="str">
        <f t="shared" si="23"/>
        <v>Ex</v>
      </c>
      <c r="AA72" s="26" t="str">
        <f t="shared" si="24"/>
        <v>Frzr</v>
      </c>
      <c r="AB72" s="26" t="str">
        <f t="shared" ca="1" si="25"/>
        <v>GFDX</v>
      </c>
      <c r="AC72" s="27"/>
      <c r="AD72" s="26" t="str">
        <f t="shared" ca="1" si="26"/>
        <v>PG-MFM-16-Ex-Frzr-GFDX</v>
      </c>
      <c r="AE72" s="26">
        <f t="shared" si="30"/>
        <v>0.871695</v>
      </c>
      <c r="AF72" s="26">
        <f t="shared" si="31"/>
        <v>1.5865250000000002E-4</v>
      </c>
      <c r="AG72" s="26">
        <f t="shared" si="32"/>
        <v>-2.81E-2</v>
      </c>
      <c r="AH72" s="26">
        <f t="shared" si="33"/>
        <v>0.79891000000000001</v>
      </c>
      <c r="AI72" s="26">
        <f t="shared" si="34"/>
        <v>1.05915E-4</v>
      </c>
      <c r="AJ72" s="26">
        <f t="shared" si="35"/>
        <v>0</v>
      </c>
      <c r="AK72" s="26">
        <f t="shared" si="36"/>
        <v>1.0911053810817237</v>
      </c>
      <c r="AL72" s="26">
        <f t="shared" si="36"/>
        <v>1.4979228626728982</v>
      </c>
      <c r="AM72" s="26">
        <f t="shared" si="37"/>
        <v>-3.5172923107734289E-2</v>
      </c>
    </row>
    <row r="73" spans="1:39">
      <c r="A73" s="26" t="s">
        <v>150</v>
      </c>
      <c r="B73" s="26" t="s">
        <v>82</v>
      </c>
      <c r="C73" s="26">
        <v>1</v>
      </c>
      <c r="D73" s="26">
        <v>6.7271999999999998E-2</v>
      </c>
      <c r="E73" s="26">
        <v>4.3360000000000003E-2</v>
      </c>
      <c r="F73" s="26">
        <v>348.86200000000002</v>
      </c>
      <c r="G73" s="26">
        <v>321.28699999999998</v>
      </c>
      <c r="H73" s="26">
        <v>-10.933400000000001</v>
      </c>
      <c r="I73" s="26">
        <v>0</v>
      </c>
      <c r="J73" s="27"/>
      <c r="K73" s="26" t="str">
        <f t="shared" si="19"/>
        <v>AC</v>
      </c>
      <c r="L73" s="27"/>
      <c r="M73" s="32">
        <f t="shared" si="27"/>
        <v>0</v>
      </c>
      <c r="N73" s="32">
        <f t="shared" si="28"/>
        <v>0</v>
      </c>
      <c r="O73" s="32">
        <f t="shared" si="29"/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27"/>
      <c r="W73" s="26" t="str">
        <f t="shared" si="20"/>
        <v>SC</v>
      </c>
      <c r="X73" s="26" t="str">
        <f t="shared" si="21"/>
        <v>MFM</v>
      </c>
      <c r="Y73" s="26" t="str">
        <f t="shared" si="22"/>
        <v>16</v>
      </c>
      <c r="Z73" s="26" t="str">
        <f t="shared" si="23"/>
        <v>Ex</v>
      </c>
      <c r="AA73" s="26" t="str">
        <f t="shared" si="24"/>
        <v>Frzr</v>
      </c>
      <c r="AB73" s="26" t="str">
        <f t="shared" ca="1" si="25"/>
        <v>GFDX</v>
      </c>
      <c r="AC73" s="27"/>
      <c r="AD73" s="26" t="str">
        <f t="shared" ca="1" si="26"/>
        <v>SC-MFM-16-Ex-Frzr-GFDX</v>
      </c>
      <c r="AE73" s="26">
        <f t="shared" si="30"/>
        <v>0.87215500000000001</v>
      </c>
      <c r="AF73" s="26">
        <f t="shared" si="31"/>
        <v>1.6818000000000001E-4</v>
      </c>
      <c r="AG73" s="26">
        <f t="shared" si="32"/>
        <v>-2.73335E-2</v>
      </c>
      <c r="AH73" s="26">
        <f t="shared" si="33"/>
        <v>0.80321749999999992</v>
      </c>
      <c r="AI73" s="26">
        <f t="shared" si="34"/>
        <v>1.0840000000000001E-4</v>
      </c>
      <c r="AJ73" s="26">
        <f t="shared" si="35"/>
        <v>0</v>
      </c>
      <c r="AK73" s="26">
        <f t="shared" si="36"/>
        <v>1.0858266907780272</v>
      </c>
      <c r="AL73" s="26">
        <f t="shared" si="36"/>
        <v>1.5514760147601476</v>
      </c>
      <c r="AM73" s="26">
        <f t="shared" si="37"/>
        <v>-3.4030010551313938E-2</v>
      </c>
    </row>
    <row r="74" spans="1:39">
      <c r="A74" s="26" t="s">
        <v>151</v>
      </c>
      <c r="B74" s="26" t="s">
        <v>82</v>
      </c>
      <c r="C74" s="26">
        <v>1</v>
      </c>
      <c r="D74" s="26">
        <v>6.5561999999999995E-2</v>
      </c>
      <c r="E74" s="26">
        <v>4.2910999999999998E-2</v>
      </c>
      <c r="F74" s="26">
        <v>348.67599999999999</v>
      </c>
      <c r="G74" s="26">
        <v>320.42099999999999</v>
      </c>
      <c r="H74" s="26">
        <v>-11.069800000000001</v>
      </c>
      <c r="I74" s="26">
        <v>0</v>
      </c>
      <c r="J74" s="27"/>
      <c r="K74" s="26" t="str">
        <f t="shared" si="19"/>
        <v>AC</v>
      </c>
      <c r="L74" s="27"/>
      <c r="M74" s="32">
        <f t="shared" si="27"/>
        <v>0</v>
      </c>
      <c r="N74" s="32">
        <f t="shared" si="28"/>
        <v>0</v>
      </c>
      <c r="O74" s="32">
        <f t="shared" si="29"/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27"/>
      <c r="W74" s="26" t="str">
        <f t="shared" si="20"/>
        <v>SG</v>
      </c>
      <c r="X74" s="26" t="str">
        <f t="shared" si="21"/>
        <v>MFM</v>
      </c>
      <c r="Y74" s="26" t="str">
        <f t="shared" si="22"/>
        <v>16</v>
      </c>
      <c r="Z74" s="26" t="str">
        <f t="shared" si="23"/>
        <v>Ex</v>
      </c>
      <c r="AA74" s="26" t="str">
        <f t="shared" si="24"/>
        <v>Frzr</v>
      </c>
      <c r="AB74" s="26" t="str">
        <f t="shared" ca="1" si="25"/>
        <v>GFDX</v>
      </c>
      <c r="AC74" s="27"/>
      <c r="AD74" s="26" t="str">
        <f t="shared" ca="1" si="26"/>
        <v>SG-MFM-16-Ex-Frzr-GFDX</v>
      </c>
      <c r="AE74" s="26">
        <f t="shared" si="30"/>
        <v>0.87168999999999996</v>
      </c>
      <c r="AF74" s="26">
        <f t="shared" si="31"/>
        <v>1.63905E-4</v>
      </c>
      <c r="AG74" s="26">
        <f t="shared" si="32"/>
        <v>-2.7674500000000001E-2</v>
      </c>
      <c r="AH74" s="26">
        <f t="shared" si="33"/>
        <v>0.80105249999999995</v>
      </c>
      <c r="AI74" s="26">
        <f t="shared" si="34"/>
        <v>1.0727749999999999E-4</v>
      </c>
      <c r="AJ74" s="26">
        <f t="shared" si="35"/>
        <v>0</v>
      </c>
      <c r="AK74" s="26">
        <f t="shared" si="36"/>
        <v>1.0881808620533611</v>
      </c>
      <c r="AL74" s="26">
        <f t="shared" si="36"/>
        <v>1.5278599892801381</v>
      </c>
      <c r="AM74" s="26">
        <f t="shared" si="37"/>
        <v>-3.454767321742333E-2</v>
      </c>
    </row>
    <row r="75" spans="1:39">
      <c r="A75" s="26" t="s">
        <v>152</v>
      </c>
      <c r="B75" s="26" t="s">
        <v>82</v>
      </c>
      <c r="C75" s="26">
        <v>1</v>
      </c>
      <c r="D75" s="26">
        <v>6.2649999999999997E-2</v>
      </c>
      <c r="E75" s="26">
        <v>3.9827000000000001E-2</v>
      </c>
      <c r="F75" s="26">
        <v>318.32900000000001</v>
      </c>
      <c r="G75" s="26">
        <v>292.863</v>
      </c>
      <c r="H75" s="26">
        <v>-13.39</v>
      </c>
      <c r="I75" s="26">
        <v>0</v>
      </c>
      <c r="J75" s="27"/>
      <c r="K75" s="26" t="str">
        <f t="shared" si="19"/>
        <v>AC</v>
      </c>
      <c r="L75" s="27"/>
      <c r="M75" s="32">
        <f t="shared" si="27"/>
        <v>0</v>
      </c>
      <c r="N75" s="32">
        <f t="shared" si="28"/>
        <v>0</v>
      </c>
      <c r="O75" s="32">
        <f t="shared" si="29"/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27"/>
      <c r="W75" s="26" t="str">
        <f t="shared" si="20"/>
        <v>PG</v>
      </c>
      <c r="X75" s="26" t="str">
        <f t="shared" si="21"/>
        <v>DMO</v>
      </c>
      <c r="Y75" s="26" t="str">
        <f t="shared" si="22"/>
        <v>01</v>
      </c>
      <c r="Z75" s="26" t="str">
        <f t="shared" si="23"/>
        <v>Ex</v>
      </c>
      <c r="AA75" s="26" t="str">
        <f t="shared" si="24"/>
        <v>Frzr</v>
      </c>
      <c r="AB75" s="26" t="str">
        <f t="shared" ca="1" si="25"/>
        <v>GFDX</v>
      </c>
      <c r="AC75" s="27"/>
      <c r="AD75" s="26" t="str">
        <f t="shared" ca="1" si="26"/>
        <v>PG-DMO-01-Ex-Frzr-GFDX</v>
      </c>
      <c r="AE75" s="26">
        <f t="shared" si="30"/>
        <v>0.79582249999999999</v>
      </c>
      <c r="AF75" s="26">
        <f t="shared" si="31"/>
        <v>1.56625E-4</v>
      </c>
      <c r="AG75" s="26">
        <f t="shared" si="32"/>
        <v>-3.3475000000000005E-2</v>
      </c>
      <c r="AH75" s="26">
        <f t="shared" si="33"/>
        <v>0.73215750000000002</v>
      </c>
      <c r="AI75" s="26">
        <f t="shared" si="34"/>
        <v>9.9567499999999998E-5</v>
      </c>
      <c r="AJ75" s="26">
        <f t="shared" si="35"/>
        <v>0</v>
      </c>
      <c r="AK75" s="26">
        <f t="shared" si="36"/>
        <v>1.0869553340640503</v>
      </c>
      <c r="AL75" s="26">
        <f t="shared" si="36"/>
        <v>1.5730534561980567</v>
      </c>
      <c r="AM75" s="26">
        <f t="shared" si="37"/>
        <v>-4.5721036798776225E-2</v>
      </c>
    </row>
    <row r="76" spans="1:39">
      <c r="A76" s="26" t="s">
        <v>153</v>
      </c>
      <c r="B76" s="26" t="s">
        <v>82</v>
      </c>
      <c r="C76" s="26">
        <v>1</v>
      </c>
      <c r="D76" s="26">
        <v>9.1542999999999999E-2</v>
      </c>
      <c r="E76" s="26">
        <v>4.7556000000000001E-2</v>
      </c>
      <c r="F76" s="26">
        <v>386.68099999999998</v>
      </c>
      <c r="G76" s="26">
        <v>319.964</v>
      </c>
      <c r="H76" s="26">
        <v>-11.16</v>
      </c>
      <c r="I76" s="26">
        <v>0</v>
      </c>
      <c r="J76" s="27"/>
      <c r="K76" s="26" t="str">
        <f t="shared" si="19"/>
        <v>AC</v>
      </c>
      <c r="L76" s="27"/>
      <c r="M76" s="32">
        <f t="shared" si="27"/>
        <v>0</v>
      </c>
      <c r="N76" s="32">
        <f t="shared" si="28"/>
        <v>0</v>
      </c>
      <c r="O76" s="32">
        <f t="shared" si="29"/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27"/>
      <c r="W76" s="26" t="str">
        <f t="shared" si="20"/>
        <v>PG</v>
      </c>
      <c r="X76" s="26" t="str">
        <f t="shared" si="21"/>
        <v>DMO</v>
      </c>
      <c r="Y76" s="26" t="str">
        <f t="shared" si="22"/>
        <v>02</v>
      </c>
      <c r="Z76" s="26" t="str">
        <f t="shared" si="23"/>
        <v>Ex</v>
      </c>
      <c r="AA76" s="26" t="str">
        <f t="shared" si="24"/>
        <v>Frzr</v>
      </c>
      <c r="AB76" s="26" t="str">
        <f t="shared" ca="1" si="25"/>
        <v>GFDX</v>
      </c>
      <c r="AC76" s="27"/>
      <c r="AD76" s="26" t="str">
        <f t="shared" ca="1" si="26"/>
        <v>PG-DMO-02-Ex-Frzr-GFDX</v>
      </c>
      <c r="AE76" s="26">
        <f t="shared" si="30"/>
        <v>0.96670249999999991</v>
      </c>
      <c r="AF76" s="26">
        <f t="shared" si="31"/>
        <v>2.2885749999999999E-4</v>
      </c>
      <c r="AG76" s="26">
        <f t="shared" si="32"/>
        <v>-2.7900000000000001E-2</v>
      </c>
      <c r="AH76" s="26">
        <f t="shared" si="33"/>
        <v>0.79991000000000001</v>
      </c>
      <c r="AI76" s="26">
        <f t="shared" si="34"/>
        <v>1.1889000000000001E-4</v>
      </c>
      <c r="AJ76" s="26">
        <f t="shared" si="35"/>
        <v>0</v>
      </c>
      <c r="AK76" s="26">
        <f t="shared" si="36"/>
        <v>1.2085140828343188</v>
      </c>
      <c r="AL76" s="26">
        <f t="shared" si="36"/>
        <v>1.9249516359660188</v>
      </c>
      <c r="AM76" s="26">
        <f t="shared" si="37"/>
        <v>-3.4878923878936381E-2</v>
      </c>
    </row>
    <row r="77" spans="1:39">
      <c r="A77" s="26" t="s">
        <v>154</v>
      </c>
      <c r="B77" s="26" t="s">
        <v>82</v>
      </c>
      <c r="C77" s="26">
        <v>1</v>
      </c>
      <c r="D77" s="26">
        <v>8.2643999999999995E-2</v>
      </c>
      <c r="E77" s="26">
        <v>4.2909000000000003E-2</v>
      </c>
      <c r="F77" s="26">
        <v>377.40699999999998</v>
      </c>
      <c r="G77" s="26">
        <v>317.05099999999999</v>
      </c>
      <c r="H77" s="26">
        <v>-12.253399999999999</v>
      </c>
      <c r="I77" s="26">
        <v>0</v>
      </c>
      <c r="J77" s="27"/>
      <c r="K77" s="26" t="str">
        <f t="shared" si="19"/>
        <v>AC</v>
      </c>
      <c r="L77" s="27"/>
      <c r="M77" s="32">
        <f t="shared" si="27"/>
        <v>0</v>
      </c>
      <c r="N77" s="32">
        <f t="shared" si="28"/>
        <v>0</v>
      </c>
      <c r="O77" s="32">
        <f t="shared" si="29"/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27"/>
      <c r="W77" s="26" t="str">
        <f t="shared" si="20"/>
        <v>PG</v>
      </c>
      <c r="X77" s="26" t="str">
        <f t="shared" si="21"/>
        <v>DMO</v>
      </c>
      <c r="Y77" s="26" t="str">
        <f t="shared" si="22"/>
        <v>03</v>
      </c>
      <c r="Z77" s="26" t="str">
        <f t="shared" si="23"/>
        <v>Ex</v>
      </c>
      <c r="AA77" s="26" t="str">
        <f t="shared" si="24"/>
        <v>Frzr</v>
      </c>
      <c r="AB77" s="26" t="str">
        <f t="shared" ca="1" si="25"/>
        <v>GFDX</v>
      </c>
      <c r="AC77" s="27"/>
      <c r="AD77" s="26" t="str">
        <f t="shared" ca="1" si="26"/>
        <v>PG-DMO-03-Ex-Frzr-GFDX</v>
      </c>
      <c r="AE77" s="26">
        <f t="shared" si="30"/>
        <v>0.94351750000000001</v>
      </c>
      <c r="AF77" s="26">
        <f t="shared" si="31"/>
        <v>2.0660999999999998E-4</v>
      </c>
      <c r="AG77" s="26">
        <f t="shared" si="32"/>
        <v>-3.0633499999999998E-2</v>
      </c>
      <c r="AH77" s="26">
        <f t="shared" si="33"/>
        <v>0.79262749999999993</v>
      </c>
      <c r="AI77" s="26">
        <f t="shared" si="34"/>
        <v>1.0727250000000001E-4</v>
      </c>
      <c r="AJ77" s="26">
        <f t="shared" si="35"/>
        <v>0</v>
      </c>
      <c r="AK77" s="26">
        <f t="shared" si="36"/>
        <v>1.1903668494973996</v>
      </c>
      <c r="AL77" s="26">
        <f t="shared" si="36"/>
        <v>1.9260295042997968</v>
      </c>
      <c r="AM77" s="26">
        <f t="shared" si="37"/>
        <v>-3.8648040851471846E-2</v>
      </c>
    </row>
    <row r="78" spans="1:39">
      <c r="A78" s="26" t="s">
        <v>155</v>
      </c>
      <c r="B78" s="26" t="s">
        <v>82</v>
      </c>
      <c r="C78" s="26">
        <v>1</v>
      </c>
      <c r="D78" s="26">
        <v>8.3333000000000004E-2</v>
      </c>
      <c r="E78" s="26">
        <v>4.4068999999999997E-2</v>
      </c>
      <c r="F78" s="26">
        <v>409.99</v>
      </c>
      <c r="G78" s="26">
        <v>322.976</v>
      </c>
      <c r="H78" s="26">
        <v>-10.427199999999999</v>
      </c>
      <c r="I78" s="26">
        <v>0</v>
      </c>
      <c r="J78" s="27"/>
      <c r="K78" s="26" t="str">
        <f t="shared" si="19"/>
        <v>AC</v>
      </c>
      <c r="L78" s="27"/>
      <c r="M78" s="32">
        <f t="shared" si="27"/>
        <v>0</v>
      </c>
      <c r="N78" s="32">
        <f t="shared" si="28"/>
        <v>0</v>
      </c>
      <c r="O78" s="32">
        <f t="shared" si="29"/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27"/>
      <c r="W78" s="26" t="str">
        <f t="shared" si="20"/>
        <v>PG</v>
      </c>
      <c r="X78" s="26" t="str">
        <f t="shared" si="21"/>
        <v>DMO</v>
      </c>
      <c r="Y78" s="26" t="str">
        <f t="shared" si="22"/>
        <v>04</v>
      </c>
      <c r="Z78" s="26" t="str">
        <f t="shared" si="23"/>
        <v>Ex</v>
      </c>
      <c r="AA78" s="26" t="str">
        <f t="shared" si="24"/>
        <v>Frzr</v>
      </c>
      <c r="AB78" s="26" t="str">
        <f t="shared" ca="1" si="25"/>
        <v>GFDX</v>
      </c>
      <c r="AC78" s="27"/>
      <c r="AD78" s="26" t="str">
        <f t="shared" ca="1" si="26"/>
        <v>PG-DMO-04-Ex-Frzr-GFDX</v>
      </c>
      <c r="AE78" s="26">
        <f t="shared" si="30"/>
        <v>1.024975</v>
      </c>
      <c r="AF78" s="26">
        <f t="shared" si="31"/>
        <v>2.0833250000000002E-4</v>
      </c>
      <c r="AG78" s="26">
        <f t="shared" si="32"/>
        <v>-2.6067999999999997E-2</v>
      </c>
      <c r="AH78" s="26">
        <f t="shared" si="33"/>
        <v>0.80744000000000005</v>
      </c>
      <c r="AI78" s="26">
        <f t="shared" si="34"/>
        <v>1.101725E-4</v>
      </c>
      <c r="AJ78" s="26">
        <f t="shared" si="35"/>
        <v>0</v>
      </c>
      <c r="AK78" s="26">
        <f t="shared" si="36"/>
        <v>1.2694132071732882</v>
      </c>
      <c r="AL78" s="26">
        <f t="shared" si="36"/>
        <v>1.8909664389933969</v>
      </c>
      <c r="AM78" s="26">
        <f t="shared" si="37"/>
        <v>-3.2284751808183881E-2</v>
      </c>
    </row>
    <row r="79" spans="1:39">
      <c r="A79" s="26" t="s">
        <v>156</v>
      </c>
      <c r="B79" s="26" t="s">
        <v>82</v>
      </c>
      <c r="C79" s="26">
        <v>1</v>
      </c>
      <c r="D79" s="26">
        <v>8.1472000000000003E-2</v>
      </c>
      <c r="E79" s="26">
        <v>4.1739999999999999E-2</v>
      </c>
      <c r="F79" s="26">
        <v>421.21600000000001</v>
      </c>
      <c r="G79" s="26">
        <v>316.55900000000003</v>
      </c>
      <c r="H79" s="26">
        <v>-10.94</v>
      </c>
      <c r="I79" s="26">
        <v>0</v>
      </c>
      <c r="J79" s="27"/>
      <c r="K79" s="26" t="str">
        <f t="shared" si="19"/>
        <v>AC</v>
      </c>
      <c r="L79" s="27"/>
      <c r="M79" s="32">
        <f t="shared" si="27"/>
        <v>0</v>
      </c>
      <c r="N79" s="32">
        <f t="shared" si="28"/>
        <v>0</v>
      </c>
      <c r="O79" s="32">
        <f t="shared" si="29"/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27"/>
      <c r="W79" s="26" t="str">
        <f t="shared" si="20"/>
        <v>SG</v>
      </c>
      <c r="X79" s="26" t="str">
        <f t="shared" si="21"/>
        <v>DMO</v>
      </c>
      <c r="Y79" s="26" t="str">
        <f t="shared" si="22"/>
        <v>04</v>
      </c>
      <c r="Z79" s="26" t="str">
        <f t="shared" si="23"/>
        <v>Ex</v>
      </c>
      <c r="AA79" s="26" t="str">
        <f t="shared" si="24"/>
        <v>Frzr</v>
      </c>
      <c r="AB79" s="26" t="str">
        <f t="shared" ca="1" si="25"/>
        <v>GFDX</v>
      </c>
      <c r="AC79" s="27"/>
      <c r="AD79" s="26" t="str">
        <f t="shared" ca="1" si="26"/>
        <v>SG-DMO-04-Ex-Frzr-GFDX</v>
      </c>
      <c r="AE79" s="26">
        <f t="shared" si="30"/>
        <v>1.05304</v>
      </c>
      <c r="AF79" s="26">
        <f t="shared" si="31"/>
        <v>2.0368E-4</v>
      </c>
      <c r="AG79" s="26">
        <f t="shared" si="32"/>
        <v>-2.7349999999999999E-2</v>
      </c>
      <c r="AH79" s="26">
        <f t="shared" si="33"/>
        <v>0.79139750000000009</v>
      </c>
      <c r="AI79" s="26">
        <f t="shared" si="34"/>
        <v>1.0435E-4</v>
      </c>
      <c r="AJ79" s="26">
        <f t="shared" si="35"/>
        <v>0</v>
      </c>
      <c r="AK79" s="26">
        <f t="shared" si="36"/>
        <v>1.3306081962604126</v>
      </c>
      <c r="AL79" s="26">
        <f t="shared" si="36"/>
        <v>1.9518926689027312</v>
      </c>
      <c r="AM79" s="26">
        <f t="shared" si="37"/>
        <v>-3.4559118521349887E-2</v>
      </c>
    </row>
    <row r="80" spans="1:39">
      <c r="A80" s="26" t="s">
        <v>157</v>
      </c>
      <c r="B80" s="26" t="s">
        <v>82</v>
      </c>
      <c r="C80" s="26">
        <v>1</v>
      </c>
      <c r="D80" s="26">
        <v>9.2062000000000005E-2</v>
      </c>
      <c r="E80" s="26">
        <v>4.4117999999999997E-2</v>
      </c>
      <c r="F80" s="26">
        <v>389.67500000000001</v>
      </c>
      <c r="G80" s="26">
        <v>326.404</v>
      </c>
      <c r="H80" s="26">
        <v>-14.4316</v>
      </c>
      <c r="I80" s="26">
        <v>0</v>
      </c>
      <c r="J80" s="27"/>
      <c r="K80" s="26" t="str">
        <f t="shared" si="19"/>
        <v>AC</v>
      </c>
      <c r="L80" s="27"/>
      <c r="M80" s="32">
        <f t="shared" si="27"/>
        <v>0</v>
      </c>
      <c r="N80" s="32">
        <f t="shared" si="28"/>
        <v>0</v>
      </c>
      <c r="O80" s="32">
        <f t="shared" si="29"/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27"/>
      <c r="W80" s="26" t="str">
        <f t="shared" si="20"/>
        <v>PG</v>
      </c>
      <c r="X80" s="26" t="str">
        <f t="shared" si="21"/>
        <v>DMO</v>
      </c>
      <c r="Y80" s="26" t="str">
        <f t="shared" si="22"/>
        <v>05</v>
      </c>
      <c r="Z80" s="26" t="str">
        <f t="shared" si="23"/>
        <v>Ex</v>
      </c>
      <c r="AA80" s="26" t="str">
        <f t="shared" si="24"/>
        <v>Frzr</v>
      </c>
      <c r="AB80" s="26" t="str">
        <f t="shared" ca="1" si="25"/>
        <v>GFDX</v>
      </c>
      <c r="AC80" s="27"/>
      <c r="AD80" s="26" t="str">
        <f t="shared" ca="1" si="26"/>
        <v>PG-DMO-05-Ex-Frzr-GFDX</v>
      </c>
      <c r="AE80" s="26">
        <f t="shared" si="30"/>
        <v>0.97418749999999998</v>
      </c>
      <c r="AF80" s="26">
        <f t="shared" si="31"/>
        <v>2.3015500000000001E-4</v>
      </c>
      <c r="AG80" s="26">
        <f t="shared" si="32"/>
        <v>-3.6079E-2</v>
      </c>
      <c r="AH80" s="26">
        <f t="shared" si="33"/>
        <v>0.81601000000000001</v>
      </c>
      <c r="AI80" s="26">
        <f t="shared" si="34"/>
        <v>1.10295E-4</v>
      </c>
      <c r="AJ80" s="26">
        <f t="shared" si="35"/>
        <v>0</v>
      </c>
      <c r="AK80" s="26">
        <f t="shared" si="36"/>
        <v>1.1938425999681377</v>
      </c>
      <c r="AL80" s="26">
        <f t="shared" si="36"/>
        <v>2.0867219728908837</v>
      </c>
      <c r="AM80" s="26">
        <f t="shared" si="37"/>
        <v>-4.4213918947071724E-2</v>
      </c>
    </row>
    <row r="81" spans="1:39">
      <c r="A81" s="26" t="s">
        <v>158</v>
      </c>
      <c r="B81" s="26" t="s">
        <v>82</v>
      </c>
      <c r="C81" s="26">
        <v>1</v>
      </c>
      <c r="D81" s="26">
        <v>5.8220000000000001E-2</v>
      </c>
      <c r="E81" s="26">
        <v>4.3636000000000001E-2</v>
      </c>
      <c r="F81" s="26">
        <v>390.60899999999998</v>
      </c>
      <c r="G81" s="26">
        <v>326.05900000000003</v>
      </c>
      <c r="H81" s="26">
        <v>-14.88</v>
      </c>
      <c r="I81" s="26">
        <v>0</v>
      </c>
      <c r="J81" s="27"/>
      <c r="K81" s="26" t="str">
        <f t="shared" si="19"/>
        <v>AC</v>
      </c>
      <c r="L81" s="27"/>
      <c r="M81" s="32">
        <f t="shared" si="27"/>
        <v>0</v>
      </c>
      <c r="N81" s="32">
        <f t="shared" si="28"/>
        <v>0</v>
      </c>
      <c r="O81" s="32">
        <f t="shared" si="29"/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27"/>
      <c r="W81" s="26" t="str">
        <f t="shared" si="20"/>
        <v>SG</v>
      </c>
      <c r="X81" s="26" t="str">
        <f t="shared" si="21"/>
        <v>DMO</v>
      </c>
      <c r="Y81" s="26" t="str">
        <f t="shared" si="22"/>
        <v>05</v>
      </c>
      <c r="Z81" s="26" t="str">
        <f t="shared" si="23"/>
        <v>Ex</v>
      </c>
      <c r="AA81" s="26" t="str">
        <f t="shared" si="24"/>
        <v>Frzr</v>
      </c>
      <c r="AB81" s="26" t="str">
        <f t="shared" ca="1" si="25"/>
        <v>GFDX</v>
      </c>
      <c r="AC81" s="27"/>
      <c r="AD81" s="26" t="str">
        <f t="shared" ca="1" si="26"/>
        <v>SG-DMO-05-Ex-Frzr-GFDX</v>
      </c>
      <c r="AE81" s="26">
        <f t="shared" si="30"/>
        <v>0.97652249999999996</v>
      </c>
      <c r="AF81" s="26">
        <f t="shared" si="31"/>
        <v>1.4555000000000001E-4</v>
      </c>
      <c r="AG81" s="26">
        <f t="shared" si="32"/>
        <v>-3.7200000000000004E-2</v>
      </c>
      <c r="AH81" s="26">
        <f t="shared" si="33"/>
        <v>0.81514750000000002</v>
      </c>
      <c r="AI81" s="26">
        <f t="shared" si="34"/>
        <v>1.0909E-4</v>
      </c>
      <c r="AJ81" s="26">
        <f t="shared" si="35"/>
        <v>0</v>
      </c>
      <c r="AK81" s="26">
        <f t="shared" si="36"/>
        <v>1.1979703059875666</v>
      </c>
      <c r="AL81" s="26">
        <f t="shared" si="36"/>
        <v>1.3342194518287653</v>
      </c>
      <c r="AM81" s="26">
        <f t="shared" si="37"/>
        <v>-4.5635912518899958E-2</v>
      </c>
    </row>
    <row r="82" spans="1:39">
      <c r="A82" s="26" t="s">
        <v>159</v>
      </c>
      <c r="B82" s="26" t="s">
        <v>82</v>
      </c>
      <c r="C82" s="26">
        <v>1</v>
      </c>
      <c r="D82" s="26">
        <v>7.5101000000000001E-2</v>
      </c>
      <c r="E82" s="26">
        <v>4.0941999999999999E-2</v>
      </c>
      <c r="F82" s="26">
        <v>444.18</v>
      </c>
      <c r="G82" s="26">
        <v>327.17399999999998</v>
      </c>
      <c r="H82" s="26">
        <v>-9.6501000000000001</v>
      </c>
      <c r="I82" s="26">
        <v>0</v>
      </c>
      <c r="J82" s="27"/>
      <c r="K82" s="26" t="str">
        <f t="shared" si="19"/>
        <v>AC</v>
      </c>
      <c r="L82" s="27"/>
      <c r="M82" s="32">
        <f t="shared" si="27"/>
        <v>0</v>
      </c>
      <c r="N82" s="32">
        <f t="shared" si="28"/>
        <v>0</v>
      </c>
      <c r="O82" s="32">
        <f t="shared" si="29"/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27"/>
      <c r="W82" s="26" t="str">
        <f t="shared" si="20"/>
        <v>SC</v>
      </c>
      <c r="X82" s="26" t="str">
        <f t="shared" si="21"/>
        <v>DMO</v>
      </c>
      <c r="Y82" s="26" t="str">
        <f t="shared" si="22"/>
        <v>06</v>
      </c>
      <c r="Z82" s="26" t="str">
        <f t="shared" si="23"/>
        <v>Ex</v>
      </c>
      <c r="AA82" s="26" t="str">
        <f t="shared" si="24"/>
        <v>Frzr</v>
      </c>
      <c r="AB82" s="26" t="str">
        <f t="shared" ca="1" si="25"/>
        <v>GFDX</v>
      </c>
      <c r="AC82" s="27"/>
      <c r="AD82" s="26" t="str">
        <f t="shared" ca="1" si="26"/>
        <v>SC-DMO-06-Ex-Frzr-GFDX</v>
      </c>
      <c r="AE82" s="26">
        <f t="shared" si="30"/>
        <v>1.1104499999999999</v>
      </c>
      <c r="AF82" s="26">
        <f t="shared" si="31"/>
        <v>1.877525E-4</v>
      </c>
      <c r="AG82" s="26">
        <f t="shared" si="32"/>
        <v>-2.4125250000000001E-2</v>
      </c>
      <c r="AH82" s="26">
        <f t="shared" si="33"/>
        <v>0.81793499999999997</v>
      </c>
      <c r="AI82" s="26">
        <f t="shared" si="34"/>
        <v>1.0235499999999999E-4</v>
      </c>
      <c r="AJ82" s="26">
        <f t="shared" si="35"/>
        <v>0</v>
      </c>
      <c r="AK82" s="26">
        <f t="shared" si="36"/>
        <v>1.3576262172422013</v>
      </c>
      <c r="AL82" s="26">
        <f t="shared" si="36"/>
        <v>1.8343266083728202</v>
      </c>
      <c r="AM82" s="26">
        <f t="shared" si="37"/>
        <v>-2.949531441984999E-2</v>
      </c>
    </row>
    <row r="83" spans="1:39">
      <c r="A83" s="26" t="s">
        <v>160</v>
      </c>
      <c r="B83" s="26" t="s">
        <v>82</v>
      </c>
      <c r="C83" s="26">
        <v>1</v>
      </c>
      <c r="D83" s="26">
        <v>7.2806999999999997E-2</v>
      </c>
      <c r="E83" s="26">
        <v>4.1264000000000002E-2</v>
      </c>
      <c r="F83" s="26">
        <v>436.18</v>
      </c>
      <c r="G83" s="26">
        <v>328.67700000000002</v>
      </c>
      <c r="H83" s="26">
        <v>-9.2984500000000008</v>
      </c>
      <c r="I83" s="26">
        <v>0</v>
      </c>
      <c r="J83" s="27"/>
      <c r="K83" s="26" t="str">
        <f t="shared" si="19"/>
        <v>AC</v>
      </c>
      <c r="L83" s="27"/>
      <c r="M83" s="32">
        <f t="shared" si="27"/>
        <v>0</v>
      </c>
      <c r="N83" s="32">
        <f t="shared" si="28"/>
        <v>0</v>
      </c>
      <c r="O83" s="32">
        <f t="shared" si="29"/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27"/>
      <c r="W83" s="26" t="str">
        <f t="shared" si="20"/>
        <v>SG</v>
      </c>
      <c r="X83" s="26" t="str">
        <f t="shared" si="21"/>
        <v>DMO</v>
      </c>
      <c r="Y83" s="26" t="str">
        <f t="shared" si="22"/>
        <v>06</v>
      </c>
      <c r="Z83" s="26" t="str">
        <f t="shared" si="23"/>
        <v>Ex</v>
      </c>
      <c r="AA83" s="26" t="str">
        <f t="shared" si="24"/>
        <v>Frzr</v>
      </c>
      <c r="AB83" s="26" t="str">
        <f t="shared" ca="1" si="25"/>
        <v>GFDX</v>
      </c>
      <c r="AC83" s="27"/>
      <c r="AD83" s="26" t="str">
        <f t="shared" ca="1" si="26"/>
        <v>SG-DMO-06-Ex-Frzr-GFDX</v>
      </c>
      <c r="AE83" s="26">
        <f t="shared" si="30"/>
        <v>1.0904499999999999</v>
      </c>
      <c r="AF83" s="26">
        <f t="shared" si="31"/>
        <v>1.8201749999999998E-4</v>
      </c>
      <c r="AG83" s="26">
        <f t="shared" si="32"/>
        <v>-2.3246125000000003E-2</v>
      </c>
      <c r="AH83" s="26">
        <f t="shared" si="33"/>
        <v>0.82169250000000005</v>
      </c>
      <c r="AI83" s="26">
        <f t="shared" si="34"/>
        <v>1.0316000000000001E-4</v>
      </c>
      <c r="AJ83" s="26">
        <f t="shared" si="35"/>
        <v>0</v>
      </c>
      <c r="AK83" s="26">
        <f t="shared" si="36"/>
        <v>1.3270779519102338</v>
      </c>
      <c r="AL83" s="26">
        <f t="shared" si="36"/>
        <v>1.7644193485847224</v>
      </c>
      <c r="AM83" s="26">
        <f t="shared" si="37"/>
        <v>-2.829054056109798E-2</v>
      </c>
    </row>
    <row r="84" spans="1:39">
      <c r="A84" s="26" t="s">
        <v>161</v>
      </c>
      <c r="B84" s="26" t="s">
        <v>82</v>
      </c>
      <c r="C84" s="26">
        <v>1</v>
      </c>
      <c r="D84" s="26">
        <v>7.1196999999999996E-2</v>
      </c>
      <c r="E84" s="26">
        <v>4.3928000000000002E-2</v>
      </c>
      <c r="F84" s="26">
        <v>436.36500000000001</v>
      </c>
      <c r="G84" s="26">
        <v>338.12700000000001</v>
      </c>
      <c r="H84" s="26">
        <v>-7.9921800000000003</v>
      </c>
      <c r="I84" s="26">
        <v>0</v>
      </c>
      <c r="J84" s="27"/>
      <c r="K84" s="26" t="str">
        <f t="shared" si="19"/>
        <v>AC</v>
      </c>
      <c r="L84" s="27"/>
      <c r="M84" s="32">
        <f t="shared" si="27"/>
        <v>0</v>
      </c>
      <c r="N84" s="32">
        <f t="shared" si="28"/>
        <v>0</v>
      </c>
      <c r="O84" s="32">
        <f t="shared" si="29"/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27"/>
      <c r="W84" s="26" t="str">
        <f t="shared" si="20"/>
        <v>SD</v>
      </c>
      <c r="X84" s="26" t="str">
        <f t="shared" si="21"/>
        <v>DMO</v>
      </c>
      <c r="Y84" s="26" t="str">
        <f t="shared" si="22"/>
        <v>07</v>
      </c>
      <c r="Z84" s="26" t="str">
        <f t="shared" si="23"/>
        <v>Ex</v>
      </c>
      <c r="AA84" s="26" t="str">
        <f t="shared" si="24"/>
        <v>Frzr</v>
      </c>
      <c r="AB84" s="26" t="str">
        <f t="shared" ca="1" si="25"/>
        <v>GFDX</v>
      </c>
      <c r="AC84" s="27"/>
      <c r="AD84" s="26" t="str">
        <f t="shared" ca="1" si="26"/>
        <v>SD-DMO-07-Ex-Frzr-GFDX</v>
      </c>
      <c r="AE84" s="26">
        <f t="shared" si="30"/>
        <v>1.0909125</v>
      </c>
      <c r="AF84" s="26">
        <f t="shared" si="31"/>
        <v>1.7799249999999998E-4</v>
      </c>
      <c r="AG84" s="26">
        <f t="shared" si="32"/>
        <v>-1.998045E-2</v>
      </c>
      <c r="AH84" s="26">
        <f t="shared" si="33"/>
        <v>0.84531750000000005</v>
      </c>
      <c r="AI84" s="26">
        <f t="shared" si="34"/>
        <v>1.0982E-4</v>
      </c>
      <c r="AJ84" s="26">
        <f t="shared" si="35"/>
        <v>0</v>
      </c>
      <c r="AK84" s="26">
        <f t="shared" si="36"/>
        <v>1.2905358045941318</v>
      </c>
      <c r="AL84" s="26">
        <f t="shared" si="36"/>
        <v>1.6207657985794934</v>
      </c>
      <c r="AM84" s="26">
        <f t="shared" si="37"/>
        <v>-2.363662174271797E-2</v>
      </c>
    </row>
    <row r="85" spans="1:39">
      <c r="A85" s="26" t="s">
        <v>162</v>
      </c>
      <c r="B85" s="26" t="s">
        <v>82</v>
      </c>
      <c r="C85" s="26">
        <v>1</v>
      </c>
      <c r="D85" s="26">
        <v>7.6100000000000001E-2</v>
      </c>
      <c r="E85" s="26">
        <v>4.2858E-2</v>
      </c>
      <c r="F85" s="26">
        <v>452.76600000000002</v>
      </c>
      <c r="G85" s="26">
        <v>333.76900000000001</v>
      </c>
      <c r="H85" s="26">
        <v>-8.8357500000000009</v>
      </c>
      <c r="I85" s="26">
        <v>0</v>
      </c>
      <c r="J85" s="27"/>
      <c r="K85" s="26" t="str">
        <f t="shared" si="19"/>
        <v>AC</v>
      </c>
      <c r="L85" s="27"/>
      <c r="M85" s="32">
        <f t="shared" si="27"/>
        <v>0</v>
      </c>
      <c r="N85" s="32">
        <f t="shared" si="28"/>
        <v>0</v>
      </c>
      <c r="O85" s="32">
        <f t="shared" si="29"/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27"/>
      <c r="W85" s="26" t="str">
        <f t="shared" si="20"/>
        <v>SC</v>
      </c>
      <c r="X85" s="26" t="str">
        <f t="shared" si="21"/>
        <v>DMO</v>
      </c>
      <c r="Y85" s="26" t="str">
        <f t="shared" si="22"/>
        <v>08</v>
      </c>
      <c r="Z85" s="26" t="str">
        <f t="shared" si="23"/>
        <v>Ex</v>
      </c>
      <c r="AA85" s="26" t="str">
        <f t="shared" si="24"/>
        <v>Frzr</v>
      </c>
      <c r="AB85" s="26" t="str">
        <f t="shared" ca="1" si="25"/>
        <v>GFDX</v>
      </c>
      <c r="AC85" s="27"/>
      <c r="AD85" s="26" t="str">
        <f t="shared" ca="1" si="26"/>
        <v>SC-DMO-08-Ex-Frzr-GFDX</v>
      </c>
      <c r="AE85" s="26">
        <f t="shared" si="30"/>
        <v>1.131915</v>
      </c>
      <c r="AF85" s="26">
        <f t="shared" si="31"/>
        <v>1.9024999999999999E-4</v>
      </c>
      <c r="AG85" s="26">
        <f t="shared" si="32"/>
        <v>-2.2089375000000001E-2</v>
      </c>
      <c r="AH85" s="26">
        <f t="shared" si="33"/>
        <v>0.83442250000000007</v>
      </c>
      <c r="AI85" s="26">
        <f t="shared" si="34"/>
        <v>1.07145E-4</v>
      </c>
      <c r="AJ85" s="26">
        <f t="shared" si="35"/>
        <v>0</v>
      </c>
      <c r="AK85" s="26">
        <f t="shared" si="36"/>
        <v>1.3565250217965119</v>
      </c>
      <c r="AL85" s="26">
        <f t="shared" si="36"/>
        <v>1.7756311540435856</v>
      </c>
      <c r="AM85" s="26">
        <f t="shared" si="37"/>
        <v>-2.6472650246128309E-2</v>
      </c>
    </row>
    <row r="86" spans="1:39">
      <c r="A86" s="26" t="s">
        <v>163</v>
      </c>
      <c r="B86" s="26" t="s">
        <v>82</v>
      </c>
      <c r="C86" s="26">
        <v>1</v>
      </c>
      <c r="D86" s="26">
        <v>7.8960000000000002E-2</v>
      </c>
      <c r="E86" s="26">
        <v>4.3792999999999999E-2</v>
      </c>
      <c r="F86" s="26">
        <v>456.31200000000001</v>
      </c>
      <c r="G86" s="26">
        <v>336.27100000000002</v>
      </c>
      <c r="H86" s="26">
        <v>-8.16</v>
      </c>
      <c r="I86" s="26">
        <v>0</v>
      </c>
      <c r="J86" s="27"/>
      <c r="K86" s="26" t="str">
        <f t="shared" si="19"/>
        <v>AC</v>
      </c>
      <c r="L86" s="27"/>
      <c r="M86" s="32">
        <f t="shared" si="27"/>
        <v>0</v>
      </c>
      <c r="N86" s="32">
        <f t="shared" si="28"/>
        <v>0</v>
      </c>
      <c r="O86" s="32">
        <f t="shared" si="29"/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27"/>
      <c r="W86" s="26" t="str">
        <f t="shared" si="20"/>
        <v>SD</v>
      </c>
      <c r="X86" s="26" t="str">
        <f t="shared" si="21"/>
        <v>DMO</v>
      </c>
      <c r="Y86" s="26" t="str">
        <f t="shared" si="22"/>
        <v>08</v>
      </c>
      <c r="Z86" s="26" t="str">
        <f t="shared" si="23"/>
        <v>Ex</v>
      </c>
      <c r="AA86" s="26" t="str">
        <f t="shared" si="24"/>
        <v>Frzr</v>
      </c>
      <c r="AB86" s="26" t="str">
        <f t="shared" ca="1" si="25"/>
        <v>GFDX</v>
      </c>
      <c r="AC86" s="27"/>
      <c r="AD86" s="26" t="str">
        <f t="shared" ca="1" si="26"/>
        <v>SD-DMO-08-Ex-Frzr-GFDX</v>
      </c>
      <c r="AE86" s="26">
        <f t="shared" si="30"/>
        <v>1.1407800000000001</v>
      </c>
      <c r="AF86" s="26">
        <f t="shared" si="31"/>
        <v>1.974E-4</v>
      </c>
      <c r="AG86" s="26">
        <f t="shared" si="32"/>
        <v>-2.0400000000000001E-2</v>
      </c>
      <c r="AH86" s="26">
        <f t="shared" si="33"/>
        <v>0.84067750000000008</v>
      </c>
      <c r="AI86" s="26">
        <f t="shared" si="34"/>
        <v>1.094825E-4</v>
      </c>
      <c r="AJ86" s="26">
        <f t="shared" si="35"/>
        <v>0</v>
      </c>
      <c r="AK86" s="26">
        <f t="shared" si="36"/>
        <v>1.3569769620335979</v>
      </c>
      <c r="AL86" s="26">
        <f t="shared" si="36"/>
        <v>1.8030278811682232</v>
      </c>
      <c r="AM86" s="26">
        <f t="shared" si="37"/>
        <v>-2.4266142486268516E-2</v>
      </c>
    </row>
    <row r="87" spans="1:39">
      <c r="A87" s="26" t="s">
        <v>164</v>
      </c>
      <c r="B87" s="26" t="s">
        <v>82</v>
      </c>
      <c r="C87" s="26">
        <v>1</v>
      </c>
      <c r="D87" s="26">
        <v>7.6187000000000005E-2</v>
      </c>
      <c r="E87" s="26">
        <v>4.2324000000000001E-2</v>
      </c>
      <c r="F87" s="26">
        <v>457.49400000000003</v>
      </c>
      <c r="G87" s="26">
        <v>331.66399999999999</v>
      </c>
      <c r="H87" s="26">
        <v>-9.2252200000000002</v>
      </c>
      <c r="I87" s="26">
        <v>0</v>
      </c>
      <c r="J87" s="27"/>
      <c r="K87" s="26" t="str">
        <f t="shared" si="19"/>
        <v>AC</v>
      </c>
      <c r="L87" s="27"/>
      <c r="M87" s="32">
        <f t="shared" si="27"/>
        <v>0</v>
      </c>
      <c r="N87" s="32">
        <f t="shared" si="28"/>
        <v>0</v>
      </c>
      <c r="O87" s="32">
        <f t="shared" si="29"/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27"/>
      <c r="W87" s="26" t="str">
        <f t="shared" si="20"/>
        <v>SG</v>
      </c>
      <c r="X87" s="26" t="str">
        <f t="shared" si="21"/>
        <v>DMO</v>
      </c>
      <c r="Y87" s="26" t="str">
        <f t="shared" si="22"/>
        <v>08</v>
      </c>
      <c r="Z87" s="26" t="str">
        <f t="shared" si="23"/>
        <v>Ex</v>
      </c>
      <c r="AA87" s="26" t="str">
        <f t="shared" si="24"/>
        <v>Frzr</v>
      </c>
      <c r="AB87" s="26" t="str">
        <f t="shared" ca="1" si="25"/>
        <v>GFDX</v>
      </c>
      <c r="AC87" s="27"/>
      <c r="AD87" s="26" t="str">
        <f t="shared" ca="1" si="26"/>
        <v>SG-DMO-08-Ex-Frzr-GFDX</v>
      </c>
      <c r="AE87" s="26">
        <f t="shared" si="30"/>
        <v>1.1437350000000002</v>
      </c>
      <c r="AF87" s="26">
        <f t="shared" si="31"/>
        <v>1.904675E-4</v>
      </c>
      <c r="AG87" s="26">
        <f t="shared" si="32"/>
        <v>-2.3063050000000002E-2</v>
      </c>
      <c r="AH87" s="26">
        <f t="shared" si="33"/>
        <v>0.82916000000000001</v>
      </c>
      <c r="AI87" s="26">
        <f t="shared" si="34"/>
        <v>1.0581000000000001E-4</v>
      </c>
      <c r="AJ87" s="26">
        <f t="shared" si="35"/>
        <v>0</v>
      </c>
      <c r="AK87" s="26">
        <f t="shared" si="36"/>
        <v>1.3793899850451061</v>
      </c>
      <c r="AL87" s="26">
        <f t="shared" si="36"/>
        <v>1.8000897835743312</v>
      </c>
      <c r="AM87" s="26">
        <f t="shared" si="37"/>
        <v>-2.7814957306189398E-2</v>
      </c>
    </row>
    <row r="88" spans="1:39">
      <c r="A88" s="26" t="s">
        <v>165</v>
      </c>
      <c r="B88" s="26" t="s">
        <v>82</v>
      </c>
      <c r="C88" s="26">
        <v>1</v>
      </c>
      <c r="D88" s="26">
        <v>8.7776999999999994E-2</v>
      </c>
      <c r="E88" s="26">
        <v>4.5529E-2</v>
      </c>
      <c r="F88" s="26">
        <v>452.76900000000001</v>
      </c>
      <c r="G88" s="26">
        <v>343.55500000000001</v>
      </c>
      <c r="H88" s="26">
        <v>-9.7895299999999992</v>
      </c>
      <c r="I88" s="26">
        <v>0</v>
      </c>
      <c r="J88" s="27"/>
      <c r="K88" s="26" t="str">
        <f t="shared" si="19"/>
        <v>AC</v>
      </c>
      <c r="L88" s="27"/>
      <c r="M88" s="32">
        <f t="shared" si="27"/>
        <v>0</v>
      </c>
      <c r="N88" s="32">
        <f t="shared" si="28"/>
        <v>0</v>
      </c>
      <c r="O88" s="32">
        <f t="shared" si="29"/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27"/>
      <c r="W88" s="26" t="str">
        <f t="shared" si="20"/>
        <v>SC</v>
      </c>
      <c r="X88" s="26" t="str">
        <f t="shared" si="21"/>
        <v>DMO</v>
      </c>
      <c r="Y88" s="26" t="str">
        <f t="shared" si="22"/>
        <v>09</v>
      </c>
      <c r="Z88" s="26" t="str">
        <f t="shared" si="23"/>
        <v>Ex</v>
      </c>
      <c r="AA88" s="26" t="str">
        <f t="shared" si="24"/>
        <v>Frzr</v>
      </c>
      <c r="AB88" s="26" t="str">
        <f t="shared" ca="1" si="25"/>
        <v>GFDX</v>
      </c>
      <c r="AC88" s="27"/>
      <c r="AD88" s="26" t="str">
        <f t="shared" ca="1" si="26"/>
        <v>SC-DMO-09-Ex-Frzr-GFDX</v>
      </c>
      <c r="AE88" s="26">
        <f t="shared" si="30"/>
        <v>1.1319224999999999</v>
      </c>
      <c r="AF88" s="26">
        <f t="shared" si="31"/>
        <v>2.1944249999999998E-4</v>
      </c>
      <c r="AG88" s="26">
        <f t="shared" si="32"/>
        <v>-2.4473824999999998E-2</v>
      </c>
      <c r="AH88" s="26">
        <f t="shared" si="33"/>
        <v>0.85888750000000003</v>
      </c>
      <c r="AI88" s="26">
        <f t="shared" si="34"/>
        <v>1.138225E-4</v>
      </c>
      <c r="AJ88" s="26">
        <f t="shared" si="35"/>
        <v>0</v>
      </c>
      <c r="AK88" s="26">
        <f t="shared" si="36"/>
        <v>1.3178937870210008</v>
      </c>
      <c r="AL88" s="26">
        <f t="shared" si="36"/>
        <v>1.9279360407652264</v>
      </c>
      <c r="AM88" s="26">
        <f t="shared" si="37"/>
        <v>-2.8494797048507513E-2</v>
      </c>
    </row>
    <row r="89" spans="1:39">
      <c r="A89" s="26" t="s">
        <v>166</v>
      </c>
      <c r="B89" s="26" t="s">
        <v>82</v>
      </c>
      <c r="C89" s="26">
        <v>1</v>
      </c>
      <c r="D89" s="26">
        <v>8.9474999999999999E-2</v>
      </c>
      <c r="E89" s="26">
        <v>4.5782000000000003E-2</v>
      </c>
      <c r="F89" s="26">
        <v>456.43799999999999</v>
      </c>
      <c r="G89" s="26">
        <v>344.00799999999998</v>
      </c>
      <c r="H89" s="26">
        <v>-9.7069600000000005</v>
      </c>
      <c r="I89" s="26">
        <v>0</v>
      </c>
      <c r="J89" s="27"/>
      <c r="K89" s="26" t="str">
        <f t="shared" si="19"/>
        <v>AC</v>
      </c>
      <c r="L89" s="27"/>
      <c r="M89" s="32">
        <f t="shared" si="27"/>
        <v>0</v>
      </c>
      <c r="N89" s="32">
        <f t="shared" si="28"/>
        <v>0</v>
      </c>
      <c r="O89" s="32">
        <f t="shared" si="29"/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27"/>
      <c r="W89" s="26" t="str">
        <f t="shared" si="20"/>
        <v>SG</v>
      </c>
      <c r="X89" s="26" t="str">
        <f t="shared" si="21"/>
        <v>DMO</v>
      </c>
      <c r="Y89" s="26" t="str">
        <f t="shared" si="22"/>
        <v>09</v>
      </c>
      <c r="Z89" s="26" t="str">
        <f t="shared" si="23"/>
        <v>Ex</v>
      </c>
      <c r="AA89" s="26" t="str">
        <f t="shared" si="24"/>
        <v>Frzr</v>
      </c>
      <c r="AB89" s="26" t="str">
        <f t="shared" ca="1" si="25"/>
        <v>GFDX</v>
      </c>
      <c r="AC89" s="27"/>
      <c r="AD89" s="26" t="str">
        <f t="shared" ca="1" si="26"/>
        <v>SG-DMO-09-Ex-Frzr-GFDX</v>
      </c>
      <c r="AE89" s="26">
        <f t="shared" si="30"/>
        <v>1.141095</v>
      </c>
      <c r="AF89" s="26">
        <f t="shared" si="31"/>
        <v>2.2368750000000001E-4</v>
      </c>
      <c r="AG89" s="26">
        <f t="shared" si="32"/>
        <v>-2.4267400000000001E-2</v>
      </c>
      <c r="AH89" s="26">
        <f t="shared" si="33"/>
        <v>0.86002000000000001</v>
      </c>
      <c r="AI89" s="26">
        <f t="shared" si="34"/>
        <v>1.1445500000000001E-4</v>
      </c>
      <c r="AJ89" s="26">
        <f t="shared" si="35"/>
        <v>0</v>
      </c>
      <c r="AK89" s="26">
        <f t="shared" si="36"/>
        <v>1.3268237947954697</v>
      </c>
      <c r="AL89" s="26">
        <f t="shared" si="36"/>
        <v>1.9543707133808046</v>
      </c>
      <c r="AM89" s="26">
        <f t="shared" si="37"/>
        <v>-2.8217250761610198E-2</v>
      </c>
    </row>
    <row r="90" spans="1:39">
      <c r="A90" s="26" t="s">
        <v>167</v>
      </c>
      <c r="B90" s="26" t="s">
        <v>82</v>
      </c>
      <c r="C90" s="26">
        <v>1</v>
      </c>
      <c r="D90" s="26">
        <v>9.0073E-2</v>
      </c>
      <c r="E90" s="26">
        <v>4.6411000000000001E-2</v>
      </c>
      <c r="F90" s="26">
        <v>468.87799999999999</v>
      </c>
      <c r="G90" s="26">
        <v>343.60300000000001</v>
      </c>
      <c r="H90" s="26">
        <v>-8.7437699999999996</v>
      </c>
      <c r="I90" s="26">
        <v>0</v>
      </c>
      <c r="J90" s="27"/>
      <c r="K90" s="26" t="str">
        <f t="shared" si="19"/>
        <v>AC</v>
      </c>
      <c r="L90" s="27"/>
      <c r="M90" s="32">
        <f t="shared" si="27"/>
        <v>0</v>
      </c>
      <c r="N90" s="32">
        <f t="shared" si="28"/>
        <v>0</v>
      </c>
      <c r="O90" s="32">
        <f t="shared" si="29"/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27"/>
      <c r="W90" s="26" t="str">
        <f t="shared" si="20"/>
        <v>SC</v>
      </c>
      <c r="X90" s="26" t="str">
        <f t="shared" si="21"/>
        <v>DMO</v>
      </c>
      <c r="Y90" s="26" t="str">
        <f t="shared" si="22"/>
        <v>10</v>
      </c>
      <c r="Z90" s="26" t="str">
        <f t="shared" si="23"/>
        <v>Ex</v>
      </c>
      <c r="AA90" s="26" t="str">
        <f t="shared" si="24"/>
        <v>Frzr</v>
      </c>
      <c r="AB90" s="26" t="str">
        <f t="shared" ca="1" si="25"/>
        <v>GFDX</v>
      </c>
      <c r="AC90" s="27"/>
      <c r="AD90" s="26" t="str">
        <f t="shared" ca="1" si="26"/>
        <v>SC-DMO-10-Ex-Frzr-GFDX</v>
      </c>
      <c r="AE90" s="26">
        <f t="shared" si="30"/>
        <v>1.1721949999999999</v>
      </c>
      <c r="AF90" s="26">
        <f t="shared" si="31"/>
        <v>2.2518249999999999E-4</v>
      </c>
      <c r="AG90" s="26">
        <f t="shared" si="32"/>
        <v>-2.1859424999999998E-2</v>
      </c>
      <c r="AH90" s="26">
        <f t="shared" si="33"/>
        <v>0.85900750000000003</v>
      </c>
      <c r="AI90" s="26">
        <f t="shared" si="34"/>
        <v>1.160275E-4</v>
      </c>
      <c r="AJ90" s="26">
        <f t="shared" si="35"/>
        <v>0</v>
      </c>
      <c r="AK90" s="26">
        <f t="shared" si="36"/>
        <v>1.364592276551718</v>
      </c>
      <c r="AL90" s="26">
        <f t="shared" si="36"/>
        <v>1.9407683523302666</v>
      </c>
      <c r="AM90" s="26">
        <f t="shared" si="37"/>
        <v>-2.5447304010733314E-2</v>
      </c>
    </row>
    <row r="91" spans="1:39">
      <c r="A91" s="26" t="s">
        <v>168</v>
      </c>
      <c r="B91" s="26" t="s">
        <v>82</v>
      </c>
      <c r="C91" s="26">
        <v>1</v>
      </c>
      <c r="D91" s="26">
        <v>8.7902999999999995E-2</v>
      </c>
      <c r="E91" s="26">
        <v>4.6477999999999998E-2</v>
      </c>
      <c r="F91" s="26">
        <v>461.53899999999999</v>
      </c>
      <c r="G91" s="26">
        <v>344.41699999999997</v>
      </c>
      <c r="H91" s="26">
        <v>-8.6302299999999992</v>
      </c>
      <c r="I91" s="26">
        <v>0</v>
      </c>
      <c r="J91" s="27"/>
      <c r="K91" s="26" t="str">
        <f t="shared" si="19"/>
        <v>AC</v>
      </c>
      <c r="L91" s="27"/>
      <c r="M91" s="32">
        <f t="shared" si="27"/>
        <v>0</v>
      </c>
      <c r="N91" s="32">
        <f t="shared" si="28"/>
        <v>0</v>
      </c>
      <c r="O91" s="32">
        <f t="shared" si="29"/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27"/>
      <c r="W91" s="26" t="str">
        <f t="shared" si="20"/>
        <v>SD</v>
      </c>
      <c r="X91" s="26" t="str">
        <f t="shared" si="21"/>
        <v>DMO</v>
      </c>
      <c r="Y91" s="26" t="str">
        <f t="shared" si="22"/>
        <v>10</v>
      </c>
      <c r="Z91" s="26" t="str">
        <f t="shared" si="23"/>
        <v>Ex</v>
      </c>
      <c r="AA91" s="26" t="str">
        <f t="shared" si="24"/>
        <v>Frzr</v>
      </c>
      <c r="AB91" s="26" t="str">
        <f t="shared" ca="1" si="25"/>
        <v>GFDX</v>
      </c>
      <c r="AC91" s="27"/>
      <c r="AD91" s="26" t="str">
        <f t="shared" ca="1" si="26"/>
        <v>SD-DMO-10-Ex-Frzr-GFDX</v>
      </c>
      <c r="AE91" s="26">
        <f t="shared" si="30"/>
        <v>1.1538474999999999</v>
      </c>
      <c r="AF91" s="26">
        <f t="shared" si="31"/>
        <v>2.1975749999999998E-4</v>
      </c>
      <c r="AG91" s="26">
        <f t="shared" si="32"/>
        <v>-2.1575575E-2</v>
      </c>
      <c r="AH91" s="26">
        <f t="shared" si="33"/>
        <v>0.86104249999999993</v>
      </c>
      <c r="AI91" s="26">
        <f t="shared" si="34"/>
        <v>1.1619499999999999E-4</v>
      </c>
      <c r="AJ91" s="26">
        <f t="shared" si="35"/>
        <v>0</v>
      </c>
      <c r="AK91" s="26">
        <f t="shared" si="36"/>
        <v>1.3400587079035007</v>
      </c>
      <c r="AL91" s="26">
        <f t="shared" si="36"/>
        <v>1.8912818968113947</v>
      </c>
      <c r="AM91" s="26">
        <f t="shared" si="37"/>
        <v>-2.5057502968784933E-2</v>
      </c>
    </row>
    <row r="92" spans="1:39">
      <c r="A92" s="26" t="s">
        <v>169</v>
      </c>
      <c r="B92" s="26" t="s">
        <v>82</v>
      </c>
      <c r="C92" s="26">
        <v>1</v>
      </c>
      <c r="D92" s="26">
        <v>9.0201000000000003E-2</v>
      </c>
      <c r="E92" s="26">
        <v>4.6396E-2</v>
      </c>
      <c r="F92" s="26">
        <v>469.33499999999998</v>
      </c>
      <c r="G92" s="26">
        <v>343.54599999999999</v>
      </c>
      <c r="H92" s="26">
        <v>-8.7711799999999993</v>
      </c>
      <c r="I92" s="26">
        <v>0</v>
      </c>
      <c r="J92" s="27"/>
      <c r="K92" s="26" t="str">
        <f t="shared" si="19"/>
        <v>AC</v>
      </c>
      <c r="L92" s="27"/>
      <c r="M92" s="32">
        <f t="shared" si="27"/>
        <v>0</v>
      </c>
      <c r="N92" s="32">
        <f t="shared" si="28"/>
        <v>0</v>
      </c>
      <c r="O92" s="32">
        <f t="shared" si="29"/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27"/>
      <c r="W92" s="26" t="str">
        <f t="shared" si="20"/>
        <v>SG</v>
      </c>
      <c r="X92" s="26" t="str">
        <f t="shared" si="21"/>
        <v>DMO</v>
      </c>
      <c r="Y92" s="26" t="str">
        <f t="shared" si="22"/>
        <v>10</v>
      </c>
      <c r="Z92" s="26" t="str">
        <f t="shared" si="23"/>
        <v>Ex</v>
      </c>
      <c r="AA92" s="26" t="str">
        <f t="shared" si="24"/>
        <v>Frzr</v>
      </c>
      <c r="AB92" s="26" t="str">
        <f t="shared" ca="1" si="25"/>
        <v>GFDX</v>
      </c>
      <c r="AC92" s="27"/>
      <c r="AD92" s="26" t="str">
        <f t="shared" ca="1" si="26"/>
        <v>SG-DMO-10-Ex-Frzr-GFDX</v>
      </c>
      <c r="AE92" s="26">
        <f t="shared" si="30"/>
        <v>1.1733374999999999</v>
      </c>
      <c r="AF92" s="26">
        <f t="shared" si="31"/>
        <v>2.2550250000000002E-4</v>
      </c>
      <c r="AG92" s="26">
        <f t="shared" si="32"/>
        <v>-2.1927949999999998E-2</v>
      </c>
      <c r="AH92" s="26">
        <f t="shared" si="33"/>
        <v>0.85886499999999999</v>
      </c>
      <c r="AI92" s="26">
        <f t="shared" si="34"/>
        <v>1.1599000000000001E-4</v>
      </c>
      <c r="AJ92" s="26">
        <f t="shared" si="35"/>
        <v>0</v>
      </c>
      <c r="AK92" s="26">
        <f t="shared" si="36"/>
        <v>1.3661489291099298</v>
      </c>
      <c r="AL92" s="26">
        <f t="shared" si="36"/>
        <v>1.9441546685059057</v>
      </c>
      <c r="AM92" s="26">
        <f t="shared" si="37"/>
        <v>-2.5531311672963734E-2</v>
      </c>
    </row>
    <row r="93" spans="1:39">
      <c r="A93" s="26" t="s">
        <v>170</v>
      </c>
      <c r="B93" s="26" t="s">
        <v>82</v>
      </c>
      <c r="C93" s="26">
        <v>1</v>
      </c>
      <c r="D93" s="26">
        <v>9.0956999999999996E-2</v>
      </c>
      <c r="E93" s="26">
        <v>4.7305E-2</v>
      </c>
      <c r="F93" s="26">
        <v>429.22800000000001</v>
      </c>
      <c r="G93" s="26">
        <v>333.21899999999999</v>
      </c>
      <c r="H93" s="26">
        <v>-11.295400000000001</v>
      </c>
      <c r="I93" s="26">
        <v>0</v>
      </c>
      <c r="J93" s="27"/>
      <c r="K93" s="26" t="str">
        <f t="shared" si="19"/>
        <v>AC</v>
      </c>
      <c r="L93" s="27"/>
      <c r="M93" s="32">
        <f t="shared" si="27"/>
        <v>0</v>
      </c>
      <c r="N93" s="32">
        <f t="shared" si="28"/>
        <v>0</v>
      </c>
      <c r="O93" s="32">
        <f t="shared" si="29"/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27"/>
      <c r="W93" s="26" t="str">
        <f t="shared" si="20"/>
        <v>PG</v>
      </c>
      <c r="X93" s="26" t="str">
        <f t="shared" si="21"/>
        <v>DMO</v>
      </c>
      <c r="Y93" s="26" t="str">
        <f t="shared" si="22"/>
        <v>11</v>
      </c>
      <c r="Z93" s="26" t="str">
        <f t="shared" si="23"/>
        <v>Ex</v>
      </c>
      <c r="AA93" s="26" t="str">
        <f t="shared" si="24"/>
        <v>Frzr</v>
      </c>
      <c r="AB93" s="26" t="str">
        <f t="shared" ca="1" si="25"/>
        <v>GFDX</v>
      </c>
      <c r="AC93" s="27"/>
      <c r="AD93" s="26" t="str">
        <f t="shared" ca="1" si="26"/>
        <v>PG-DMO-11-Ex-Frzr-GFDX</v>
      </c>
      <c r="AE93" s="26">
        <f t="shared" si="30"/>
        <v>1.07307</v>
      </c>
      <c r="AF93" s="26">
        <f t="shared" si="31"/>
        <v>2.2739249999999999E-4</v>
      </c>
      <c r="AG93" s="26">
        <f t="shared" si="32"/>
        <v>-2.8238500000000003E-2</v>
      </c>
      <c r="AH93" s="26">
        <f t="shared" si="33"/>
        <v>0.83304749999999994</v>
      </c>
      <c r="AI93" s="26">
        <f t="shared" si="34"/>
        <v>1.1826249999999999E-4</v>
      </c>
      <c r="AJ93" s="26">
        <f t="shared" si="35"/>
        <v>0</v>
      </c>
      <c r="AK93" s="26">
        <f t="shared" si="36"/>
        <v>1.2881258271587155</v>
      </c>
      <c r="AL93" s="26">
        <f t="shared" si="36"/>
        <v>1.9227777190571822</v>
      </c>
      <c r="AM93" s="26">
        <f t="shared" si="37"/>
        <v>-3.3897826954645452E-2</v>
      </c>
    </row>
    <row r="94" spans="1:39">
      <c r="A94" s="26" t="s">
        <v>171</v>
      </c>
      <c r="B94" s="26" t="s">
        <v>82</v>
      </c>
      <c r="C94" s="26">
        <v>1</v>
      </c>
      <c r="D94" s="26">
        <v>8.9773000000000006E-2</v>
      </c>
      <c r="E94" s="26">
        <v>4.6834000000000001E-2</v>
      </c>
      <c r="F94" s="26">
        <v>410.71800000000002</v>
      </c>
      <c r="G94" s="26">
        <v>324.88900000000001</v>
      </c>
      <c r="H94" s="26">
        <v>-10.5901</v>
      </c>
      <c r="I94" s="26">
        <v>0</v>
      </c>
      <c r="J94" s="27"/>
      <c r="K94" s="26" t="str">
        <f t="shared" si="19"/>
        <v>AC</v>
      </c>
      <c r="L94" s="27"/>
      <c r="M94" s="32">
        <f t="shared" si="27"/>
        <v>0</v>
      </c>
      <c r="N94" s="32">
        <f t="shared" si="28"/>
        <v>0</v>
      </c>
      <c r="O94" s="32">
        <f t="shared" si="29"/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27"/>
      <c r="W94" s="26" t="str">
        <f t="shared" si="20"/>
        <v>PG</v>
      </c>
      <c r="X94" s="26" t="str">
        <f t="shared" si="21"/>
        <v>DMO</v>
      </c>
      <c r="Y94" s="26" t="str">
        <f t="shared" si="22"/>
        <v>12</v>
      </c>
      <c r="Z94" s="26" t="str">
        <f t="shared" si="23"/>
        <v>Ex</v>
      </c>
      <c r="AA94" s="26" t="str">
        <f t="shared" si="24"/>
        <v>Frzr</v>
      </c>
      <c r="AB94" s="26" t="str">
        <f t="shared" ca="1" si="25"/>
        <v>GFDX</v>
      </c>
      <c r="AC94" s="27"/>
      <c r="AD94" s="26" t="str">
        <f t="shared" ca="1" si="26"/>
        <v>PG-DMO-12-Ex-Frzr-GFDX</v>
      </c>
      <c r="AE94" s="26">
        <f t="shared" si="30"/>
        <v>1.0267950000000001</v>
      </c>
      <c r="AF94" s="26">
        <f t="shared" si="31"/>
        <v>2.244325E-4</v>
      </c>
      <c r="AG94" s="26">
        <f t="shared" si="32"/>
        <v>-2.6475249999999999E-2</v>
      </c>
      <c r="AH94" s="26">
        <f t="shared" si="33"/>
        <v>0.81222250000000007</v>
      </c>
      <c r="AI94" s="26">
        <f t="shared" si="34"/>
        <v>1.1708500000000001E-4</v>
      </c>
      <c r="AJ94" s="26">
        <f t="shared" si="35"/>
        <v>0</v>
      </c>
      <c r="AK94" s="26">
        <f t="shared" si="36"/>
        <v>1.2641794582149597</v>
      </c>
      <c r="AL94" s="26">
        <f t="shared" si="36"/>
        <v>1.9168339240722552</v>
      </c>
      <c r="AM94" s="26">
        <f t="shared" si="37"/>
        <v>-3.2596055883701812E-2</v>
      </c>
    </row>
    <row r="95" spans="1:39">
      <c r="A95" s="26" t="s">
        <v>172</v>
      </c>
      <c r="B95" s="26" t="s">
        <v>82</v>
      </c>
      <c r="C95" s="26">
        <v>1</v>
      </c>
      <c r="D95" s="26">
        <v>9.6958000000000003E-2</v>
      </c>
      <c r="E95" s="26">
        <v>4.9702000000000003E-2</v>
      </c>
      <c r="F95" s="26">
        <v>465.363</v>
      </c>
      <c r="G95" s="26">
        <v>351.767</v>
      </c>
      <c r="H95" s="26">
        <v>-9.6233299999999993</v>
      </c>
      <c r="I95" s="26">
        <v>0</v>
      </c>
      <c r="J95" s="27"/>
      <c r="K95" s="26" t="str">
        <f t="shared" si="19"/>
        <v>AC</v>
      </c>
      <c r="L95" s="27"/>
      <c r="M95" s="32">
        <f t="shared" si="27"/>
        <v>0</v>
      </c>
      <c r="N95" s="32">
        <f t="shared" si="28"/>
        <v>0</v>
      </c>
      <c r="O95" s="32">
        <f t="shared" si="29"/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27"/>
      <c r="W95" s="26" t="str">
        <f t="shared" si="20"/>
        <v>PG</v>
      </c>
      <c r="X95" s="26" t="str">
        <f t="shared" si="21"/>
        <v>DMO</v>
      </c>
      <c r="Y95" s="26" t="str">
        <f t="shared" si="22"/>
        <v>13</v>
      </c>
      <c r="Z95" s="26" t="str">
        <f t="shared" si="23"/>
        <v>Ex</v>
      </c>
      <c r="AA95" s="26" t="str">
        <f t="shared" si="24"/>
        <v>Frzr</v>
      </c>
      <c r="AB95" s="26" t="str">
        <f t="shared" ca="1" si="25"/>
        <v>GFDX</v>
      </c>
      <c r="AC95" s="27"/>
      <c r="AD95" s="26" t="str">
        <f t="shared" ca="1" si="26"/>
        <v>PG-DMO-13-Ex-Frzr-GFDX</v>
      </c>
      <c r="AE95" s="26">
        <f t="shared" si="30"/>
        <v>1.1634074999999999</v>
      </c>
      <c r="AF95" s="26">
        <f t="shared" si="31"/>
        <v>2.4239500000000001E-4</v>
      </c>
      <c r="AG95" s="26">
        <f t="shared" si="32"/>
        <v>-2.4058324999999998E-2</v>
      </c>
      <c r="AH95" s="26">
        <f t="shared" si="33"/>
        <v>0.87941749999999996</v>
      </c>
      <c r="AI95" s="26">
        <f t="shared" si="34"/>
        <v>1.2425500000000001E-4</v>
      </c>
      <c r="AJ95" s="26">
        <f t="shared" si="35"/>
        <v>0</v>
      </c>
      <c r="AK95" s="26">
        <f t="shared" si="36"/>
        <v>1.3229296665122083</v>
      </c>
      <c r="AL95" s="26">
        <f t="shared" si="36"/>
        <v>1.95078668866444</v>
      </c>
      <c r="AM95" s="26">
        <f t="shared" si="37"/>
        <v>-2.7357114226178123E-2</v>
      </c>
    </row>
    <row r="96" spans="1:39">
      <c r="A96" s="26" t="s">
        <v>173</v>
      </c>
      <c r="B96" s="26" t="s">
        <v>82</v>
      </c>
      <c r="C96" s="26">
        <v>1</v>
      </c>
      <c r="D96" s="26">
        <v>9.6896999999999997E-2</v>
      </c>
      <c r="E96" s="26">
        <v>4.9662999999999999E-2</v>
      </c>
      <c r="F96" s="26">
        <v>465.37400000000002</v>
      </c>
      <c r="G96" s="26">
        <v>351.83600000000001</v>
      </c>
      <c r="H96" s="26">
        <v>-9.7196400000000001</v>
      </c>
      <c r="I96" s="26">
        <v>0</v>
      </c>
      <c r="J96" s="27"/>
      <c r="K96" s="26" t="str">
        <f t="shared" si="19"/>
        <v>AC</v>
      </c>
      <c r="L96" s="27"/>
      <c r="M96" s="32">
        <f t="shared" si="27"/>
        <v>0</v>
      </c>
      <c r="N96" s="32">
        <f t="shared" si="28"/>
        <v>0</v>
      </c>
      <c r="O96" s="32">
        <f t="shared" si="29"/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27"/>
      <c r="W96" s="26" t="str">
        <f t="shared" si="20"/>
        <v>SC</v>
      </c>
      <c r="X96" s="26" t="str">
        <f t="shared" si="21"/>
        <v>DMO</v>
      </c>
      <c r="Y96" s="26" t="str">
        <f t="shared" si="22"/>
        <v>13</v>
      </c>
      <c r="Z96" s="26" t="str">
        <f t="shared" si="23"/>
        <v>Ex</v>
      </c>
      <c r="AA96" s="26" t="str">
        <f t="shared" si="24"/>
        <v>Frzr</v>
      </c>
      <c r="AB96" s="26" t="str">
        <f t="shared" ca="1" si="25"/>
        <v>GFDX</v>
      </c>
      <c r="AC96" s="27"/>
      <c r="AD96" s="26" t="str">
        <f t="shared" ca="1" si="26"/>
        <v>SC-DMO-13-Ex-Frzr-GFDX</v>
      </c>
      <c r="AE96" s="26">
        <f t="shared" si="30"/>
        <v>1.163435</v>
      </c>
      <c r="AF96" s="26">
        <f t="shared" si="31"/>
        <v>2.422425E-4</v>
      </c>
      <c r="AG96" s="26">
        <f t="shared" si="32"/>
        <v>-2.4299100000000001E-2</v>
      </c>
      <c r="AH96" s="26">
        <f t="shared" si="33"/>
        <v>0.87958999999999998</v>
      </c>
      <c r="AI96" s="26">
        <f t="shared" si="34"/>
        <v>1.2415749999999999E-4</v>
      </c>
      <c r="AJ96" s="26">
        <f t="shared" si="35"/>
        <v>0</v>
      </c>
      <c r="AK96" s="26">
        <f t="shared" si="36"/>
        <v>1.3227014859195763</v>
      </c>
      <c r="AL96" s="26">
        <f t="shared" si="36"/>
        <v>1.9510903489519362</v>
      </c>
      <c r="AM96" s="26">
        <f t="shared" si="37"/>
        <v>-2.7625484600779911E-2</v>
      </c>
    </row>
    <row r="97" spans="1:39">
      <c r="A97" s="26" t="s">
        <v>174</v>
      </c>
      <c r="B97" s="26" t="s">
        <v>82</v>
      </c>
      <c r="C97" s="26">
        <v>1</v>
      </c>
      <c r="D97" s="26">
        <v>9.6819000000000002E-2</v>
      </c>
      <c r="E97" s="26">
        <v>4.9638000000000002E-2</v>
      </c>
      <c r="F97" s="26">
        <v>465.29300000000001</v>
      </c>
      <c r="G97" s="26">
        <v>351.846</v>
      </c>
      <c r="H97" s="26">
        <v>-9.7585300000000004</v>
      </c>
      <c r="I97" s="26">
        <v>0</v>
      </c>
      <c r="J97" s="27"/>
      <c r="K97" s="26" t="str">
        <f t="shared" si="19"/>
        <v>AC</v>
      </c>
      <c r="L97" s="27"/>
      <c r="M97" s="32">
        <f t="shared" si="27"/>
        <v>0</v>
      </c>
      <c r="N97" s="32">
        <f t="shared" si="28"/>
        <v>0</v>
      </c>
      <c r="O97" s="32">
        <f t="shared" si="29"/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27"/>
      <c r="W97" s="26" t="str">
        <f t="shared" si="20"/>
        <v>SG</v>
      </c>
      <c r="X97" s="26" t="str">
        <f t="shared" si="21"/>
        <v>DMO</v>
      </c>
      <c r="Y97" s="26" t="str">
        <f t="shared" si="22"/>
        <v>13</v>
      </c>
      <c r="Z97" s="26" t="str">
        <f t="shared" si="23"/>
        <v>Ex</v>
      </c>
      <c r="AA97" s="26" t="str">
        <f t="shared" si="24"/>
        <v>Frzr</v>
      </c>
      <c r="AB97" s="26" t="str">
        <f t="shared" ca="1" si="25"/>
        <v>GFDX</v>
      </c>
      <c r="AC97" s="27"/>
      <c r="AD97" s="26" t="str">
        <f t="shared" ca="1" si="26"/>
        <v>SG-DMO-13-Ex-Frzr-GFDX</v>
      </c>
      <c r="AE97" s="26">
        <f t="shared" si="30"/>
        <v>1.1632325000000001</v>
      </c>
      <c r="AF97" s="26">
        <f t="shared" si="31"/>
        <v>2.4204750000000002E-4</v>
      </c>
      <c r="AG97" s="26">
        <f t="shared" si="32"/>
        <v>-2.4396325E-2</v>
      </c>
      <c r="AH97" s="26">
        <f t="shared" si="33"/>
        <v>0.87961500000000004</v>
      </c>
      <c r="AI97" s="26">
        <f t="shared" si="34"/>
        <v>1.2409500000000001E-4</v>
      </c>
      <c r="AJ97" s="26">
        <f t="shared" si="35"/>
        <v>0</v>
      </c>
      <c r="AK97" s="26">
        <f t="shared" si="36"/>
        <v>1.322433678370651</v>
      </c>
      <c r="AL97" s="26">
        <f t="shared" si="36"/>
        <v>1.9505016318143358</v>
      </c>
      <c r="AM97" s="26">
        <f t="shared" si="37"/>
        <v>-2.7735230754364123E-2</v>
      </c>
    </row>
    <row r="98" spans="1:39">
      <c r="A98" s="26" t="s">
        <v>175</v>
      </c>
      <c r="B98" s="26" t="s">
        <v>82</v>
      </c>
      <c r="C98" s="26">
        <v>1</v>
      </c>
      <c r="D98" s="26">
        <v>7.5370999999999994E-2</v>
      </c>
      <c r="E98" s="26">
        <v>4.4387000000000003E-2</v>
      </c>
      <c r="F98" s="26">
        <v>446.65100000000001</v>
      </c>
      <c r="G98" s="26">
        <v>327.173</v>
      </c>
      <c r="H98" s="26">
        <v>-8.8750400000000003</v>
      </c>
      <c r="I98" s="26">
        <v>0</v>
      </c>
      <c r="J98" s="27"/>
      <c r="K98" s="26" t="str">
        <f t="shared" si="19"/>
        <v>AC</v>
      </c>
      <c r="L98" s="27"/>
      <c r="M98" s="32">
        <f t="shared" si="27"/>
        <v>0</v>
      </c>
      <c r="N98" s="32">
        <f t="shared" si="28"/>
        <v>0</v>
      </c>
      <c r="O98" s="32">
        <f t="shared" si="29"/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27"/>
      <c r="W98" s="26" t="str">
        <f t="shared" si="20"/>
        <v>SC</v>
      </c>
      <c r="X98" s="26" t="str">
        <f t="shared" si="21"/>
        <v>DMO</v>
      </c>
      <c r="Y98" s="26" t="str">
        <f t="shared" si="22"/>
        <v>14</v>
      </c>
      <c r="Z98" s="26" t="str">
        <f t="shared" si="23"/>
        <v>Ex</v>
      </c>
      <c r="AA98" s="26" t="str">
        <f t="shared" si="24"/>
        <v>Frzr</v>
      </c>
      <c r="AB98" s="26" t="str">
        <f t="shared" ca="1" si="25"/>
        <v>GFDX</v>
      </c>
      <c r="AC98" s="27"/>
      <c r="AD98" s="26" t="str">
        <f t="shared" ca="1" si="26"/>
        <v>SC-DMO-14-Ex-Frzr-GFDX</v>
      </c>
      <c r="AE98" s="26">
        <f t="shared" si="30"/>
        <v>1.1166275000000001</v>
      </c>
      <c r="AF98" s="26">
        <f t="shared" si="31"/>
        <v>1.8842749999999997E-4</v>
      </c>
      <c r="AG98" s="26">
        <f t="shared" si="32"/>
        <v>-2.2187600000000002E-2</v>
      </c>
      <c r="AH98" s="26">
        <f t="shared" si="33"/>
        <v>0.81793249999999995</v>
      </c>
      <c r="AI98" s="26">
        <f t="shared" si="34"/>
        <v>1.109675E-4</v>
      </c>
      <c r="AJ98" s="26">
        <f t="shared" si="35"/>
        <v>0</v>
      </c>
      <c r="AK98" s="26">
        <f t="shared" si="36"/>
        <v>1.3651829460254974</v>
      </c>
      <c r="AL98" s="26">
        <f t="shared" si="36"/>
        <v>1.6980422195687923</v>
      </c>
      <c r="AM98" s="26">
        <f t="shared" si="37"/>
        <v>-2.7126443808015946E-2</v>
      </c>
    </row>
    <row r="99" spans="1:39">
      <c r="A99" s="26" t="s">
        <v>176</v>
      </c>
      <c r="B99" s="26" t="s">
        <v>82</v>
      </c>
      <c r="C99" s="26">
        <v>1</v>
      </c>
      <c r="D99" s="26">
        <v>7.9767000000000005E-2</v>
      </c>
      <c r="E99" s="26">
        <v>4.5156000000000002E-2</v>
      </c>
      <c r="F99" s="26">
        <v>445.35700000000003</v>
      </c>
      <c r="G99" s="26">
        <v>325.44200000000001</v>
      </c>
      <c r="H99" s="26">
        <v>-7.34</v>
      </c>
      <c r="I99" s="26">
        <v>0</v>
      </c>
      <c r="J99" s="27"/>
      <c r="K99" s="26" t="str">
        <f t="shared" si="19"/>
        <v>AC</v>
      </c>
      <c r="L99" s="27"/>
      <c r="M99" s="32">
        <f t="shared" si="27"/>
        <v>0</v>
      </c>
      <c r="N99" s="32">
        <f t="shared" si="28"/>
        <v>0</v>
      </c>
      <c r="O99" s="32">
        <f t="shared" si="29"/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27"/>
      <c r="W99" s="26" t="str">
        <f t="shared" si="20"/>
        <v>SD</v>
      </c>
      <c r="X99" s="26" t="str">
        <f t="shared" si="21"/>
        <v>DMO</v>
      </c>
      <c r="Y99" s="26" t="str">
        <f t="shared" si="22"/>
        <v>14</v>
      </c>
      <c r="Z99" s="26" t="str">
        <f t="shared" si="23"/>
        <v>Ex</v>
      </c>
      <c r="AA99" s="26" t="str">
        <f t="shared" si="24"/>
        <v>Frzr</v>
      </c>
      <c r="AB99" s="26" t="str">
        <f t="shared" ca="1" si="25"/>
        <v>GFDX</v>
      </c>
      <c r="AC99" s="27"/>
      <c r="AD99" s="26" t="str">
        <f t="shared" ca="1" si="26"/>
        <v>SD-DMO-14-Ex-Frzr-GFDX</v>
      </c>
      <c r="AE99" s="26">
        <f t="shared" si="30"/>
        <v>1.1133925</v>
      </c>
      <c r="AF99" s="26">
        <f t="shared" si="31"/>
        <v>1.994175E-4</v>
      </c>
      <c r="AG99" s="26">
        <f t="shared" si="32"/>
        <v>-1.8349999999999998E-2</v>
      </c>
      <c r="AH99" s="26">
        <f t="shared" si="33"/>
        <v>0.81360500000000002</v>
      </c>
      <c r="AI99" s="26">
        <f t="shared" si="34"/>
        <v>1.1289E-4</v>
      </c>
      <c r="AJ99" s="26">
        <f t="shared" si="35"/>
        <v>0</v>
      </c>
      <c r="AK99" s="26">
        <f t="shared" si="36"/>
        <v>1.3684681141340085</v>
      </c>
      <c r="AL99" s="26">
        <f t="shared" si="36"/>
        <v>1.7664762157852778</v>
      </c>
      <c r="AM99" s="26">
        <f t="shared" si="37"/>
        <v>-2.2553942023463471E-2</v>
      </c>
    </row>
    <row r="100" spans="1:39">
      <c r="A100" s="26" t="s">
        <v>177</v>
      </c>
      <c r="B100" s="26" t="s">
        <v>82</v>
      </c>
      <c r="C100" s="26">
        <v>1</v>
      </c>
      <c r="D100" s="26">
        <v>7.2616E-2</v>
      </c>
      <c r="E100" s="26">
        <v>4.3961E-2</v>
      </c>
      <c r="F100" s="26">
        <v>450.05399999999997</v>
      </c>
      <c r="G100" s="26">
        <v>328.72800000000001</v>
      </c>
      <c r="H100" s="26">
        <v>-10.026300000000001</v>
      </c>
      <c r="I100" s="26">
        <v>0</v>
      </c>
      <c r="J100" s="27"/>
      <c r="K100" s="26" t="str">
        <f t="shared" si="19"/>
        <v>AC</v>
      </c>
      <c r="L100" s="27"/>
      <c r="M100" s="32">
        <f t="shared" si="27"/>
        <v>0</v>
      </c>
      <c r="N100" s="32">
        <f t="shared" si="28"/>
        <v>0</v>
      </c>
      <c r="O100" s="32">
        <f t="shared" si="29"/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27"/>
      <c r="W100" s="26" t="str">
        <f t="shared" si="20"/>
        <v>SG</v>
      </c>
      <c r="X100" s="26" t="str">
        <f t="shared" si="21"/>
        <v>DMO</v>
      </c>
      <c r="Y100" s="26" t="str">
        <f t="shared" si="22"/>
        <v>14</v>
      </c>
      <c r="Z100" s="26" t="str">
        <f t="shared" si="23"/>
        <v>Ex</v>
      </c>
      <c r="AA100" s="26" t="str">
        <f t="shared" si="24"/>
        <v>Frzr</v>
      </c>
      <c r="AB100" s="26" t="str">
        <f t="shared" ca="1" si="25"/>
        <v>GFDX</v>
      </c>
      <c r="AC100" s="27"/>
      <c r="AD100" s="26" t="str">
        <f t="shared" ca="1" si="26"/>
        <v>SG-DMO-14-Ex-Frzr-GFDX</v>
      </c>
      <c r="AE100" s="26">
        <f t="shared" si="30"/>
        <v>1.125135</v>
      </c>
      <c r="AF100" s="26">
        <f t="shared" si="31"/>
        <v>1.8154E-4</v>
      </c>
      <c r="AG100" s="26">
        <f t="shared" si="32"/>
        <v>-2.5065750000000001E-2</v>
      </c>
      <c r="AH100" s="26">
        <f t="shared" si="33"/>
        <v>0.82181999999999999</v>
      </c>
      <c r="AI100" s="26">
        <f t="shared" si="34"/>
        <v>1.099025E-4</v>
      </c>
      <c r="AJ100" s="26">
        <f t="shared" si="35"/>
        <v>0</v>
      </c>
      <c r="AK100" s="26">
        <f t="shared" si="36"/>
        <v>1.3690771701832518</v>
      </c>
      <c r="AL100" s="26">
        <f t="shared" si="36"/>
        <v>1.6518277564204635</v>
      </c>
      <c r="AM100" s="26">
        <f t="shared" si="37"/>
        <v>-3.0500292034752137E-2</v>
      </c>
    </row>
    <row r="101" spans="1:39">
      <c r="A101" s="26" t="s">
        <v>178</v>
      </c>
      <c r="B101" s="26" t="s">
        <v>82</v>
      </c>
      <c r="C101" s="26">
        <v>1</v>
      </c>
      <c r="D101" s="26">
        <v>8.7954000000000004E-2</v>
      </c>
      <c r="E101" s="26">
        <v>4.9348999999999997E-2</v>
      </c>
      <c r="F101" s="26">
        <v>567.35900000000004</v>
      </c>
      <c r="G101" s="26">
        <v>383.786</v>
      </c>
      <c r="H101" s="26">
        <v>-6.7791499999999996</v>
      </c>
      <c r="I101" s="26">
        <v>0</v>
      </c>
      <c r="J101" s="27"/>
      <c r="K101" s="26" t="str">
        <f t="shared" si="19"/>
        <v>AC</v>
      </c>
      <c r="L101" s="27"/>
      <c r="M101" s="32">
        <f t="shared" si="27"/>
        <v>0</v>
      </c>
      <c r="N101" s="32">
        <f t="shared" si="28"/>
        <v>0</v>
      </c>
      <c r="O101" s="32">
        <f t="shared" si="29"/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27"/>
      <c r="W101" s="26" t="str">
        <f t="shared" si="20"/>
        <v>SC</v>
      </c>
      <c r="X101" s="26" t="str">
        <f t="shared" si="21"/>
        <v>DMO</v>
      </c>
      <c r="Y101" s="26" t="str">
        <f t="shared" si="22"/>
        <v>15</v>
      </c>
      <c r="Z101" s="26" t="str">
        <f t="shared" si="23"/>
        <v>Ex</v>
      </c>
      <c r="AA101" s="26" t="str">
        <f t="shared" si="24"/>
        <v>Frzr</v>
      </c>
      <c r="AB101" s="26" t="str">
        <f t="shared" ca="1" si="25"/>
        <v>GFDX</v>
      </c>
      <c r="AC101" s="27"/>
      <c r="AD101" s="26" t="str">
        <f t="shared" ca="1" si="26"/>
        <v>SC-DMO-15-Ex-Frzr-GFDX</v>
      </c>
      <c r="AE101" s="26">
        <f t="shared" si="30"/>
        <v>1.4183975000000002</v>
      </c>
      <c r="AF101" s="26">
        <f t="shared" si="31"/>
        <v>2.1988500000000001E-4</v>
      </c>
      <c r="AG101" s="26">
        <f t="shared" si="32"/>
        <v>-1.6947874999999998E-2</v>
      </c>
      <c r="AH101" s="26">
        <f t="shared" si="33"/>
        <v>0.95946500000000001</v>
      </c>
      <c r="AI101" s="26">
        <f t="shared" si="34"/>
        <v>1.2337249999999999E-4</v>
      </c>
      <c r="AJ101" s="26">
        <f t="shared" si="35"/>
        <v>0</v>
      </c>
      <c r="AK101" s="26">
        <f t="shared" si="36"/>
        <v>1.4783212519477003</v>
      </c>
      <c r="AL101" s="26">
        <f t="shared" si="36"/>
        <v>1.7822853553263494</v>
      </c>
      <c r="AM101" s="26">
        <f t="shared" si="37"/>
        <v>-1.7663880391676608E-2</v>
      </c>
    </row>
    <row r="102" spans="1:39">
      <c r="A102" s="26" t="s">
        <v>179</v>
      </c>
      <c r="B102" s="26" t="s">
        <v>82</v>
      </c>
      <c r="C102" s="26">
        <v>1</v>
      </c>
      <c r="D102" s="26">
        <v>9.1592999999999994E-2</v>
      </c>
      <c r="E102" s="26">
        <v>4.9933999999999999E-2</v>
      </c>
      <c r="F102" s="26">
        <v>578.06600000000003</v>
      </c>
      <c r="G102" s="26">
        <v>387.21699999999998</v>
      </c>
      <c r="H102" s="26">
        <v>-7.2850200000000003</v>
      </c>
      <c r="I102" s="26">
        <v>0</v>
      </c>
      <c r="J102" s="27"/>
      <c r="K102" s="26" t="str">
        <f t="shared" ref="K102:K165" si="38">RIGHT(LEFT(A102,FIND("-h",A102)+3),2)</f>
        <v>AC</v>
      </c>
      <c r="L102" s="27"/>
      <c r="M102" s="32">
        <f t="shared" si="27"/>
        <v>0</v>
      </c>
      <c r="N102" s="32">
        <f t="shared" si="28"/>
        <v>0</v>
      </c>
      <c r="O102" s="32">
        <f t="shared" si="29"/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27"/>
      <c r="W102" s="26" t="str">
        <f t="shared" ref="W102:W165" si="39">IF(OR(RIGHT(LEFT(A102,11),3)="v11",RIGHT(LEFT(A102,11),3)="v06",RIGHT(LEFT(A102,11),3)="v03"),"CA",RIGHT(LEFT(A102,11),2))</f>
        <v>SG</v>
      </c>
      <c r="X102" s="26" t="str">
        <f t="shared" ref="X102:X165" si="40">LEFT(A102,3)</f>
        <v>DMO</v>
      </c>
      <c r="Y102" s="26" t="str">
        <f t="shared" ref="Y102:Y165" si="41">RIGHT(LEFT(A102,7),2)</f>
        <v>15</v>
      </c>
      <c r="Z102" s="26" t="str">
        <f t="shared" ref="Z102:Z165" si="42">IF(W102="CA","N8","Ex")</f>
        <v>Ex</v>
      </c>
      <c r="AA102" s="26" t="str">
        <f t="shared" ref="AA102:AA165" si="43">IF(ISERROR(FIND("-Frzr-",A102))=FALSE,"Frzr",IF(ISERROR(FIND("-Refg-",A102))=FALSE,"Refg",IF(ISERROR(FIND("-ILtg-",A102))=FALSE,"CFL","RfUN")))</f>
        <v>Frzr</v>
      </c>
      <c r="AB102" s="26" t="str">
        <f t="shared" ref="AB102:AB165" ca="1" si="44">VLOOKUP(K102,OFFSET(L_HVACnames,1,1,7,2),2,0)</f>
        <v>GFDX</v>
      </c>
      <c r="AC102" s="27"/>
      <c r="AD102" s="26" t="str">
        <f t="shared" ref="AD102:AD165" ca="1" si="45">W102&amp;"-"&amp;X102&amp;"-"&amp;Y102&amp;"-"&amp;Z102&amp;"-"&amp;AA102&amp;"-"&amp;AB102</f>
        <v>SG-DMO-15-Ex-Frzr-GFDX</v>
      </c>
      <c r="AE102" s="26">
        <f t="shared" si="30"/>
        <v>1.445165</v>
      </c>
      <c r="AF102" s="26">
        <f t="shared" si="31"/>
        <v>2.2898249999999998E-4</v>
      </c>
      <c r="AG102" s="26">
        <f t="shared" si="32"/>
        <v>-1.8212550000000001E-2</v>
      </c>
      <c r="AH102" s="26">
        <f t="shared" si="33"/>
        <v>0.96804249999999992</v>
      </c>
      <c r="AI102" s="26">
        <f t="shared" si="34"/>
        <v>1.2483500000000001E-4</v>
      </c>
      <c r="AJ102" s="26">
        <f t="shared" si="35"/>
        <v>0</v>
      </c>
      <c r="AK102" s="26">
        <f t="shared" si="36"/>
        <v>1.4928735050372273</v>
      </c>
      <c r="AL102" s="26">
        <f t="shared" si="36"/>
        <v>1.834281251251652</v>
      </c>
      <c r="AM102" s="26">
        <f t="shared" si="37"/>
        <v>-1.8813791749845696E-2</v>
      </c>
    </row>
    <row r="103" spans="1:39">
      <c r="A103" s="26" t="s">
        <v>180</v>
      </c>
      <c r="B103" s="26" t="s">
        <v>82</v>
      </c>
      <c r="C103" s="26">
        <v>1</v>
      </c>
      <c r="D103" s="26">
        <v>7.9534999999999995E-2</v>
      </c>
      <c r="E103" s="26">
        <v>4.2561000000000002E-2</v>
      </c>
      <c r="F103" s="26">
        <v>342.24400000000003</v>
      </c>
      <c r="G103" s="26">
        <v>288.27600000000001</v>
      </c>
      <c r="H103" s="26">
        <v>-13.831300000000001</v>
      </c>
      <c r="I103" s="26">
        <v>0</v>
      </c>
      <c r="J103" s="27"/>
      <c r="K103" s="26" t="str">
        <f t="shared" si="38"/>
        <v>AC</v>
      </c>
      <c r="L103" s="27"/>
      <c r="M103" s="32">
        <f t="shared" ref="M103:M166" si="46">IF(K103="GF",1,0)</f>
        <v>0</v>
      </c>
      <c r="N103" s="32">
        <f t="shared" ref="N103:N166" si="47">IF(OR(K103="HP",K103="ER"),1,0)</f>
        <v>0</v>
      </c>
      <c r="O103" s="32">
        <f t="shared" ref="O103:O166" si="48">IF(K103="UN",1,0)</f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27"/>
      <c r="W103" s="26" t="str">
        <f t="shared" si="39"/>
        <v>PG</v>
      </c>
      <c r="X103" s="26" t="str">
        <f t="shared" si="40"/>
        <v>DMO</v>
      </c>
      <c r="Y103" s="26" t="str">
        <f t="shared" si="41"/>
        <v>16</v>
      </c>
      <c r="Z103" s="26" t="str">
        <f t="shared" si="42"/>
        <v>Ex</v>
      </c>
      <c r="AA103" s="26" t="str">
        <f t="shared" si="43"/>
        <v>Frzr</v>
      </c>
      <c r="AB103" s="26" t="str">
        <f t="shared" ca="1" si="44"/>
        <v>GFDX</v>
      </c>
      <c r="AC103" s="27"/>
      <c r="AD103" s="26" t="str">
        <f t="shared" ca="1" si="45"/>
        <v>PG-DMO-16-Ex-Frzr-GFDX</v>
      </c>
      <c r="AE103" s="26">
        <f t="shared" ref="AE103:AE166" si="49">IF(M103=1,AH103,F103/(IF(OR($AA103="Refg",$AA103="Frzr"),400,IF($AA103="CFL",$G103,IF($AA103="RfUn",1200)))))</f>
        <v>0.85561000000000009</v>
      </c>
      <c r="AF103" s="26">
        <f t="shared" ref="AF103:AF166" si="50">IF(M103=1,AI103,D103/(IF(OR($AA103="Refg",$AA103="Frzr"),400,IF($AA103="CFL",$G103,IF($AA103="RfUn",1200)))))</f>
        <v>1.9883749999999997E-4</v>
      </c>
      <c r="AG103" s="26">
        <f t="shared" ref="AG103:AG166" si="51">IF(OR(N103=1,O103=1),0,H103/(IF(OR($AA103="Refg",$AA103="Frzr"),400,IF($AA103="CFL",$G103,IF($AA103="RfUn",1200)))))</f>
        <v>-3.4578250000000005E-2</v>
      </c>
      <c r="AH103" s="26">
        <f t="shared" ref="AH103:AH166" si="52">G103/(IF(OR($AA103="Refg",$AA103="Frzr"),400,IF($AA103="CFL",$G103,IF($AA103="RfUn",1200))))</f>
        <v>0.72069000000000005</v>
      </c>
      <c r="AI103" s="26">
        <f t="shared" ref="AI103:AI166" si="53">E103/(IF(OR($AA103="Refg",$AA103="Frzr"),400,IF($AA103="CFL",$G103,IF($AA103="RfUn",1200))))</f>
        <v>1.0640250000000001E-4</v>
      </c>
      <c r="AJ103" s="26">
        <f t="shared" ref="AJ103:AJ166" si="54">I103/(IF(OR($AA103="Refg",$AA103="Frzr"),400,IF($AA103="CFL",$G103,IF($AA103="RfUn",1200))))</f>
        <v>0</v>
      </c>
      <c r="AK103" s="26">
        <f t="shared" ref="AK103:AL166" si="55">AE103/AH103</f>
        <v>1.1872094798040767</v>
      </c>
      <c r="AL103" s="26">
        <f t="shared" si="55"/>
        <v>1.8687295881205794</v>
      </c>
      <c r="AM103" s="26">
        <f t="shared" ref="AM103:AM166" si="56">AG103/AH103</f>
        <v>-4.7979366995518184E-2</v>
      </c>
    </row>
    <row r="104" spans="1:39">
      <c r="A104" s="26" t="s">
        <v>181</v>
      </c>
      <c r="B104" s="26" t="s">
        <v>82</v>
      </c>
      <c r="C104" s="26">
        <v>1</v>
      </c>
      <c r="D104" s="26">
        <v>7.9973000000000002E-2</v>
      </c>
      <c r="E104" s="26">
        <v>4.2583999999999997E-2</v>
      </c>
      <c r="F104" s="26">
        <v>342.59300000000002</v>
      </c>
      <c r="G104" s="26">
        <v>288.23200000000003</v>
      </c>
      <c r="H104" s="26">
        <v>-13.8796</v>
      </c>
      <c r="I104" s="26">
        <v>0</v>
      </c>
      <c r="J104" s="27"/>
      <c r="K104" s="26" t="str">
        <f t="shared" si="38"/>
        <v>AC</v>
      </c>
      <c r="L104" s="27"/>
      <c r="M104" s="32">
        <f t="shared" si="46"/>
        <v>0</v>
      </c>
      <c r="N104" s="32">
        <f t="shared" si="47"/>
        <v>0</v>
      </c>
      <c r="O104" s="32">
        <f t="shared" si="48"/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27"/>
      <c r="W104" s="26" t="str">
        <f t="shared" si="39"/>
        <v>SC</v>
      </c>
      <c r="X104" s="26" t="str">
        <f t="shared" si="40"/>
        <v>DMO</v>
      </c>
      <c r="Y104" s="26" t="str">
        <f t="shared" si="41"/>
        <v>16</v>
      </c>
      <c r="Z104" s="26" t="str">
        <f t="shared" si="42"/>
        <v>Ex</v>
      </c>
      <c r="AA104" s="26" t="str">
        <f t="shared" si="43"/>
        <v>Frzr</v>
      </c>
      <c r="AB104" s="26" t="str">
        <f t="shared" ca="1" si="44"/>
        <v>GFDX</v>
      </c>
      <c r="AC104" s="27"/>
      <c r="AD104" s="26" t="str">
        <f t="shared" ca="1" si="45"/>
        <v>SC-DMO-16-Ex-Frzr-GFDX</v>
      </c>
      <c r="AE104" s="26">
        <f t="shared" si="49"/>
        <v>0.85648250000000004</v>
      </c>
      <c r="AF104" s="26">
        <f t="shared" si="50"/>
        <v>1.999325E-4</v>
      </c>
      <c r="AG104" s="26">
        <f t="shared" si="51"/>
        <v>-3.4699000000000001E-2</v>
      </c>
      <c r="AH104" s="26">
        <f t="shared" si="52"/>
        <v>0.72058000000000011</v>
      </c>
      <c r="AI104" s="26">
        <f t="shared" si="53"/>
        <v>1.0645999999999999E-4</v>
      </c>
      <c r="AJ104" s="26">
        <f t="shared" si="54"/>
        <v>0</v>
      </c>
      <c r="AK104" s="26">
        <f t="shared" si="55"/>
        <v>1.18860154320131</v>
      </c>
      <c r="AL104" s="26">
        <f t="shared" si="55"/>
        <v>1.8780058237835808</v>
      </c>
      <c r="AM104" s="26">
        <f t="shared" si="56"/>
        <v>-4.815426462016708E-2</v>
      </c>
    </row>
    <row r="105" spans="1:39">
      <c r="A105" s="26" t="s">
        <v>182</v>
      </c>
      <c r="B105" s="26" t="s">
        <v>82</v>
      </c>
      <c r="C105" s="26">
        <v>1</v>
      </c>
      <c r="D105" s="26">
        <v>6.8685999999999997E-2</v>
      </c>
      <c r="E105" s="26">
        <v>4.2353000000000002E-2</v>
      </c>
      <c r="F105" s="26">
        <v>326.49700000000001</v>
      </c>
      <c r="G105" s="26">
        <v>290.142</v>
      </c>
      <c r="H105" s="26">
        <v>-13.1357</v>
      </c>
      <c r="I105" s="26">
        <v>0</v>
      </c>
      <c r="J105" s="27"/>
      <c r="K105" s="26" t="str">
        <f t="shared" si="38"/>
        <v>AC</v>
      </c>
      <c r="L105" s="27"/>
      <c r="M105" s="32">
        <f t="shared" si="46"/>
        <v>0</v>
      </c>
      <c r="N105" s="32">
        <f t="shared" si="47"/>
        <v>0</v>
      </c>
      <c r="O105" s="32">
        <f t="shared" si="48"/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27"/>
      <c r="W105" s="26" t="str">
        <f t="shared" si="39"/>
        <v>SG</v>
      </c>
      <c r="X105" s="26" t="str">
        <f t="shared" si="40"/>
        <v>DMO</v>
      </c>
      <c r="Y105" s="26" t="str">
        <f t="shared" si="41"/>
        <v>16</v>
      </c>
      <c r="Z105" s="26" t="str">
        <f t="shared" si="42"/>
        <v>Ex</v>
      </c>
      <c r="AA105" s="26" t="str">
        <f t="shared" si="43"/>
        <v>Frzr</v>
      </c>
      <c r="AB105" s="26" t="str">
        <f t="shared" ca="1" si="44"/>
        <v>GFDX</v>
      </c>
      <c r="AC105" s="27"/>
      <c r="AD105" s="26" t="str">
        <f t="shared" ca="1" si="45"/>
        <v>SG-DMO-16-Ex-Frzr-GFDX</v>
      </c>
      <c r="AE105" s="26">
        <f t="shared" si="49"/>
        <v>0.81624249999999998</v>
      </c>
      <c r="AF105" s="26">
        <f t="shared" si="50"/>
        <v>1.7171499999999999E-4</v>
      </c>
      <c r="AG105" s="26">
        <f t="shared" si="51"/>
        <v>-3.283925E-2</v>
      </c>
      <c r="AH105" s="26">
        <f t="shared" si="52"/>
        <v>0.72535499999999997</v>
      </c>
      <c r="AI105" s="26">
        <f t="shared" si="53"/>
        <v>1.0588250000000001E-4</v>
      </c>
      <c r="AJ105" s="26">
        <f t="shared" si="54"/>
        <v>0</v>
      </c>
      <c r="AK105" s="26">
        <f t="shared" si="55"/>
        <v>1.1253007148223972</v>
      </c>
      <c r="AL105" s="26">
        <f t="shared" si="55"/>
        <v>1.6217505253464923</v>
      </c>
      <c r="AM105" s="26">
        <f t="shared" si="56"/>
        <v>-4.5273348911912099E-2</v>
      </c>
    </row>
    <row r="106" spans="1:39">
      <c r="A106" s="26" t="s">
        <v>183</v>
      </c>
      <c r="B106" s="26" t="s">
        <v>82</v>
      </c>
      <c r="C106" s="26">
        <v>1</v>
      </c>
      <c r="D106" s="26">
        <v>5.4577000000000001E-2</v>
      </c>
      <c r="E106" s="26">
        <v>3.8824999999999998E-2</v>
      </c>
      <c r="F106" s="26">
        <v>275.68799999999999</v>
      </c>
      <c r="G106" s="26">
        <v>277.38499999999999</v>
      </c>
      <c r="H106" s="26">
        <v>-13.1</v>
      </c>
      <c r="I106" s="26">
        <v>0</v>
      </c>
      <c r="J106" s="27"/>
      <c r="K106" s="26" t="str">
        <f t="shared" si="38"/>
        <v>AC</v>
      </c>
      <c r="L106" s="27"/>
      <c r="M106" s="32">
        <f t="shared" si="46"/>
        <v>0</v>
      </c>
      <c r="N106" s="32">
        <f t="shared" si="47"/>
        <v>0</v>
      </c>
      <c r="O106" s="32">
        <f t="shared" si="48"/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27"/>
      <c r="W106" s="26" t="str">
        <f t="shared" si="39"/>
        <v>PG</v>
      </c>
      <c r="X106" s="26" t="str">
        <f t="shared" si="40"/>
        <v>SFM</v>
      </c>
      <c r="Y106" s="26" t="str">
        <f t="shared" si="41"/>
        <v>01</v>
      </c>
      <c r="Z106" s="26" t="str">
        <f t="shared" si="42"/>
        <v>Ex</v>
      </c>
      <c r="AA106" s="26" t="str">
        <f t="shared" si="43"/>
        <v>Refg</v>
      </c>
      <c r="AB106" s="26" t="str">
        <f t="shared" ca="1" si="44"/>
        <v>GFDX</v>
      </c>
      <c r="AC106" s="27"/>
      <c r="AD106" s="26" t="str">
        <f t="shared" ca="1" si="45"/>
        <v>PG-SFM-01-Ex-Refg-GFDX</v>
      </c>
      <c r="AE106" s="26">
        <f t="shared" si="49"/>
        <v>0.68921999999999994</v>
      </c>
      <c r="AF106" s="26">
        <f t="shared" si="50"/>
        <v>1.364425E-4</v>
      </c>
      <c r="AG106" s="26">
        <f t="shared" si="51"/>
        <v>-3.2750000000000001E-2</v>
      </c>
      <c r="AH106" s="26">
        <f t="shared" si="52"/>
        <v>0.69346249999999998</v>
      </c>
      <c r="AI106" s="26">
        <f t="shared" si="53"/>
        <v>9.7062499999999994E-5</v>
      </c>
      <c r="AJ106" s="26">
        <f t="shared" si="54"/>
        <v>0</v>
      </c>
      <c r="AK106" s="26">
        <f t="shared" si="55"/>
        <v>0.99388214935919383</v>
      </c>
      <c r="AL106" s="26">
        <f t="shared" si="55"/>
        <v>1.4057179652285898</v>
      </c>
      <c r="AM106" s="26">
        <f t="shared" si="56"/>
        <v>-4.722677866503236E-2</v>
      </c>
    </row>
    <row r="107" spans="1:39">
      <c r="A107" s="26" t="s">
        <v>184</v>
      </c>
      <c r="B107" s="26" t="s">
        <v>82</v>
      </c>
      <c r="C107" s="26">
        <v>1</v>
      </c>
      <c r="D107" s="26">
        <v>9.0481000000000006E-2</v>
      </c>
      <c r="E107" s="26">
        <v>4.7948999999999999E-2</v>
      </c>
      <c r="F107" s="26">
        <v>333.197</v>
      </c>
      <c r="G107" s="26">
        <v>312.09100000000001</v>
      </c>
      <c r="H107" s="26">
        <v>-12.179600000000001</v>
      </c>
      <c r="I107" s="26">
        <v>0</v>
      </c>
      <c r="J107" s="27"/>
      <c r="K107" s="26" t="str">
        <f t="shared" si="38"/>
        <v>AC</v>
      </c>
      <c r="L107" s="27"/>
      <c r="M107" s="32">
        <f t="shared" si="46"/>
        <v>0</v>
      </c>
      <c r="N107" s="32">
        <f t="shared" si="47"/>
        <v>0</v>
      </c>
      <c r="O107" s="32">
        <f t="shared" si="48"/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27"/>
      <c r="W107" s="26" t="str">
        <f t="shared" si="39"/>
        <v>PG</v>
      </c>
      <c r="X107" s="26" t="str">
        <f t="shared" si="40"/>
        <v>SFM</v>
      </c>
      <c r="Y107" s="26" t="str">
        <f t="shared" si="41"/>
        <v>02</v>
      </c>
      <c r="Z107" s="26" t="str">
        <f t="shared" si="42"/>
        <v>Ex</v>
      </c>
      <c r="AA107" s="26" t="str">
        <f t="shared" si="43"/>
        <v>Refg</v>
      </c>
      <c r="AB107" s="26" t="str">
        <f t="shared" ca="1" si="44"/>
        <v>GFDX</v>
      </c>
      <c r="AC107" s="27"/>
      <c r="AD107" s="26" t="str">
        <f t="shared" ca="1" si="45"/>
        <v>PG-SFM-02-Ex-Refg-GFDX</v>
      </c>
      <c r="AE107" s="26">
        <f t="shared" si="49"/>
        <v>0.83299250000000002</v>
      </c>
      <c r="AF107" s="26">
        <f t="shared" si="50"/>
        <v>2.2620250000000001E-4</v>
      </c>
      <c r="AG107" s="26">
        <f t="shared" si="51"/>
        <v>-3.0449E-2</v>
      </c>
      <c r="AH107" s="26">
        <f t="shared" si="52"/>
        <v>0.78022750000000007</v>
      </c>
      <c r="AI107" s="26">
        <f t="shared" si="53"/>
        <v>1.198725E-4</v>
      </c>
      <c r="AJ107" s="26">
        <f t="shared" si="54"/>
        <v>0</v>
      </c>
      <c r="AK107" s="26">
        <f t="shared" si="55"/>
        <v>1.067627711148351</v>
      </c>
      <c r="AL107" s="26">
        <f t="shared" si="55"/>
        <v>1.8870257982439675</v>
      </c>
      <c r="AM107" s="26">
        <f t="shared" si="56"/>
        <v>-3.9025796963065254E-2</v>
      </c>
    </row>
    <row r="108" spans="1:39">
      <c r="A108" s="26" t="s">
        <v>185</v>
      </c>
      <c r="B108" s="26" t="s">
        <v>82</v>
      </c>
      <c r="C108" s="26">
        <v>1</v>
      </c>
      <c r="D108" s="26">
        <v>7.2597999999999996E-2</v>
      </c>
      <c r="E108" s="26">
        <v>4.2899E-2</v>
      </c>
      <c r="F108" s="26">
        <v>311.154</v>
      </c>
      <c r="G108" s="26">
        <v>307.971</v>
      </c>
      <c r="H108" s="26">
        <v>-14.4565</v>
      </c>
      <c r="I108" s="26">
        <v>0</v>
      </c>
      <c r="J108" s="27"/>
      <c r="K108" s="26" t="str">
        <f t="shared" si="38"/>
        <v>AC</v>
      </c>
      <c r="L108" s="27"/>
      <c r="M108" s="32">
        <f t="shared" si="46"/>
        <v>0</v>
      </c>
      <c r="N108" s="32">
        <f t="shared" si="47"/>
        <v>0</v>
      </c>
      <c r="O108" s="32">
        <f t="shared" si="48"/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27"/>
      <c r="W108" s="26" t="str">
        <f t="shared" si="39"/>
        <v>PG</v>
      </c>
      <c r="X108" s="26" t="str">
        <f t="shared" si="40"/>
        <v>SFM</v>
      </c>
      <c r="Y108" s="26" t="str">
        <f t="shared" si="41"/>
        <v>03</v>
      </c>
      <c r="Z108" s="26" t="str">
        <f t="shared" si="42"/>
        <v>Ex</v>
      </c>
      <c r="AA108" s="26" t="str">
        <f t="shared" si="43"/>
        <v>Refg</v>
      </c>
      <c r="AB108" s="26" t="str">
        <f t="shared" ca="1" si="44"/>
        <v>GFDX</v>
      </c>
      <c r="AC108" s="27"/>
      <c r="AD108" s="26" t="str">
        <f t="shared" ca="1" si="45"/>
        <v>PG-SFM-03-Ex-Refg-GFDX</v>
      </c>
      <c r="AE108" s="26">
        <f t="shared" si="49"/>
        <v>0.77788499999999994</v>
      </c>
      <c r="AF108" s="26">
        <f t="shared" si="50"/>
        <v>1.81495E-4</v>
      </c>
      <c r="AG108" s="26">
        <f t="shared" si="51"/>
        <v>-3.614125E-2</v>
      </c>
      <c r="AH108" s="26">
        <f t="shared" si="52"/>
        <v>0.76992749999999999</v>
      </c>
      <c r="AI108" s="26">
        <f t="shared" si="53"/>
        <v>1.0724749999999999E-4</v>
      </c>
      <c r="AJ108" s="26">
        <f t="shared" si="54"/>
        <v>0</v>
      </c>
      <c r="AK108" s="26">
        <f t="shared" si="55"/>
        <v>1.0103353887216653</v>
      </c>
      <c r="AL108" s="26">
        <f t="shared" si="55"/>
        <v>1.6923005198256371</v>
      </c>
      <c r="AM108" s="26">
        <f t="shared" si="56"/>
        <v>-4.6941108091346266E-2</v>
      </c>
    </row>
    <row r="109" spans="1:39">
      <c r="A109" s="26" t="s">
        <v>186</v>
      </c>
      <c r="B109" s="26" t="s">
        <v>82</v>
      </c>
      <c r="C109" s="26">
        <v>1</v>
      </c>
      <c r="D109" s="26">
        <v>8.3389000000000005E-2</v>
      </c>
      <c r="E109" s="26">
        <v>4.3994999999999999E-2</v>
      </c>
      <c r="F109" s="26">
        <v>345.13200000000001</v>
      </c>
      <c r="G109" s="26">
        <v>312.101</v>
      </c>
      <c r="H109" s="26">
        <v>-10.8467</v>
      </c>
      <c r="I109" s="26">
        <v>0</v>
      </c>
      <c r="J109" s="27"/>
      <c r="K109" s="26" t="str">
        <f t="shared" si="38"/>
        <v>AC</v>
      </c>
      <c r="L109" s="27"/>
      <c r="M109" s="32">
        <f t="shared" si="46"/>
        <v>0</v>
      </c>
      <c r="N109" s="32">
        <f t="shared" si="47"/>
        <v>0</v>
      </c>
      <c r="O109" s="32">
        <f t="shared" si="48"/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27"/>
      <c r="W109" s="26" t="str">
        <f t="shared" si="39"/>
        <v>PG</v>
      </c>
      <c r="X109" s="26" t="str">
        <f t="shared" si="40"/>
        <v>SFM</v>
      </c>
      <c r="Y109" s="26" t="str">
        <f t="shared" si="41"/>
        <v>04</v>
      </c>
      <c r="Z109" s="26" t="str">
        <f t="shared" si="42"/>
        <v>Ex</v>
      </c>
      <c r="AA109" s="26" t="str">
        <f t="shared" si="43"/>
        <v>Refg</v>
      </c>
      <c r="AB109" s="26" t="str">
        <f t="shared" ca="1" si="44"/>
        <v>GFDX</v>
      </c>
      <c r="AC109" s="27"/>
      <c r="AD109" s="26" t="str">
        <f t="shared" ca="1" si="45"/>
        <v>PG-SFM-04-Ex-Refg-GFDX</v>
      </c>
      <c r="AE109" s="26">
        <f t="shared" si="49"/>
        <v>0.86282999999999999</v>
      </c>
      <c r="AF109" s="26">
        <f t="shared" si="50"/>
        <v>2.084725E-4</v>
      </c>
      <c r="AG109" s="26">
        <f t="shared" si="51"/>
        <v>-2.7116750000000002E-2</v>
      </c>
      <c r="AH109" s="26">
        <f t="shared" si="52"/>
        <v>0.78025250000000002</v>
      </c>
      <c r="AI109" s="26">
        <f t="shared" si="53"/>
        <v>1.099875E-4</v>
      </c>
      <c r="AJ109" s="26">
        <f t="shared" si="54"/>
        <v>0</v>
      </c>
      <c r="AK109" s="26">
        <f t="shared" si="55"/>
        <v>1.105834329271614</v>
      </c>
      <c r="AL109" s="26">
        <f t="shared" si="55"/>
        <v>1.8954199340834186</v>
      </c>
      <c r="AM109" s="26">
        <f t="shared" si="56"/>
        <v>-3.4753813669292956E-2</v>
      </c>
    </row>
    <row r="110" spans="1:39">
      <c r="A110" s="26" t="s">
        <v>187</v>
      </c>
      <c r="B110" s="26" t="s">
        <v>82</v>
      </c>
      <c r="C110" s="26">
        <v>1</v>
      </c>
      <c r="D110" s="26">
        <v>7.8584000000000001E-2</v>
      </c>
      <c r="E110" s="26">
        <v>4.3052E-2</v>
      </c>
      <c r="F110" s="26">
        <v>341.40800000000002</v>
      </c>
      <c r="G110" s="26">
        <v>310.08699999999999</v>
      </c>
      <c r="H110" s="26">
        <v>-10.755100000000001</v>
      </c>
      <c r="I110" s="26">
        <v>0</v>
      </c>
      <c r="J110" s="27"/>
      <c r="K110" s="26" t="str">
        <f t="shared" si="38"/>
        <v>AC</v>
      </c>
      <c r="L110" s="27"/>
      <c r="M110" s="32">
        <f t="shared" si="46"/>
        <v>0</v>
      </c>
      <c r="N110" s="32">
        <f t="shared" si="47"/>
        <v>0</v>
      </c>
      <c r="O110" s="32">
        <f t="shared" si="48"/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27"/>
      <c r="W110" s="26" t="str">
        <f t="shared" si="39"/>
        <v>SG</v>
      </c>
      <c r="X110" s="26" t="str">
        <f t="shared" si="40"/>
        <v>SFM</v>
      </c>
      <c r="Y110" s="26" t="str">
        <f t="shared" si="41"/>
        <v>04</v>
      </c>
      <c r="Z110" s="26" t="str">
        <f t="shared" si="42"/>
        <v>Ex</v>
      </c>
      <c r="AA110" s="26" t="str">
        <f t="shared" si="43"/>
        <v>Refg</v>
      </c>
      <c r="AB110" s="26" t="str">
        <f t="shared" ca="1" si="44"/>
        <v>GFDX</v>
      </c>
      <c r="AC110" s="27"/>
      <c r="AD110" s="26" t="str">
        <f t="shared" ca="1" si="45"/>
        <v>SG-SFM-04-Ex-Refg-GFDX</v>
      </c>
      <c r="AE110" s="26">
        <f t="shared" si="49"/>
        <v>0.85352000000000006</v>
      </c>
      <c r="AF110" s="26">
        <f t="shared" si="50"/>
        <v>1.9646E-4</v>
      </c>
      <c r="AG110" s="26">
        <f t="shared" si="51"/>
        <v>-2.6887750000000002E-2</v>
      </c>
      <c r="AH110" s="26">
        <f t="shared" si="52"/>
        <v>0.7752175</v>
      </c>
      <c r="AI110" s="26">
        <f t="shared" si="53"/>
        <v>1.0763E-4</v>
      </c>
      <c r="AJ110" s="26">
        <f t="shared" si="54"/>
        <v>0</v>
      </c>
      <c r="AK110" s="26">
        <f t="shared" si="55"/>
        <v>1.1010071367067953</v>
      </c>
      <c r="AL110" s="26">
        <f t="shared" si="55"/>
        <v>1.8253275109170306</v>
      </c>
      <c r="AM110" s="26">
        <f t="shared" si="56"/>
        <v>-3.4684137032510234E-2</v>
      </c>
    </row>
    <row r="111" spans="1:39">
      <c r="A111" s="26" t="s">
        <v>188</v>
      </c>
      <c r="B111" s="26" t="s">
        <v>82</v>
      </c>
      <c r="C111" s="26">
        <v>1</v>
      </c>
      <c r="D111" s="26">
        <v>8.0488000000000004E-2</v>
      </c>
      <c r="E111" s="26">
        <v>4.4261000000000002E-2</v>
      </c>
      <c r="F111" s="26">
        <v>320.57400000000001</v>
      </c>
      <c r="G111" s="26">
        <v>314.30599999999998</v>
      </c>
      <c r="H111" s="26">
        <v>-15.7675</v>
      </c>
      <c r="I111" s="26">
        <v>0</v>
      </c>
      <c r="J111" s="27"/>
      <c r="K111" s="26" t="str">
        <f t="shared" si="38"/>
        <v>AC</v>
      </c>
      <c r="L111" s="27"/>
      <c r="M111" s="32">
        <f t="shared" si="46"/>
        <v>0</v>
      </c>
      <c r="N111" s="32">
        <f t="shared" si="47"/>
        <v>0</v>
      </c>
      <c r="O111" s="32">
        <f t="shared" si="48"/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27"/>
      <c r="W111" s="26" t="str">
        <f t="shared" si="39"/>
        <v>PG</v>
      </c>
      <c r="X111" s="26" t="str">
        <f t="shared" si="40"/>
        <v>SFM</v>
      </c>
      <c r="Y111" s="26" t="str">
        <f t="shared" si="41"/>
        <v>05</v>
      </c>
      <c r="Z111" s="26" t="str">
        <f t="shared" si="42"/>
        <v>Ex</v>
      </c>
      <c r="AA111" s="26" t="str">
        <f t="shared" si="43"/>
        <v>Refg</v>
      </c>
      <c r="AB111" s="26" t="str">
        <f t="shared" ca="1" si="44"/>
        <v>GFDX</v>
      </c>
      <c r="AC111" s="27"/>
      <c r="AD111" s="26" t="str">
        <f t="shared" ca="1" si="45"/>
        <v>PG-SFM-05-Ex-Refg-GFDX</v>
      </c>
      <c r="AE111" s="26">
        <f t="shared" si="49"/>
        <v>0.80143500000000001</v>
      </c>
      <c r="AF111" s="26">
        <f t="shared" si="50"/>
        <v>2.0122E-4</v>
      </c>
      <c r="AG111" s="26">
        <f t="shared" si="51"/>
        <v>-3.9418750000000002E-2</v>
      </c>
      <c r="AH111" s="26">
        <f t="shared" si="52"/>
        <v>0.78576499999999994</v>
      </c>
      <c r="AI111" s="26">
        <f t="shared" si="53"/>
        <v>1.106525E-4</v>
      </c>
      <c r="AJ111" s="26">
        <f t="shared" si="54"/>
        <v>0</v>
      </c>
      <c r="AK111" s="26">
        <f t="shared" si="55"/>
        <v>1.0199423491756443</v>
      </c>
      <c r="AL111" s="26">
        <f t="shared" si="55"/>
        <v>1.8184858001400781</v>
      </c>
      <c r="AM111" s="26">
        <f t="shared" si="56"/>
        <v>-5.0166080189369605E-2</v>
      </c>
    </row>
    <row r="112" spans="1:39">
      <c r="A112" s="26" t="s">
        <v>189</v>
      </c>
      <c r="B112" s="26" t="s">
        <v>82</v>
      </c>
      <c r="C112" s="26">
        <v>1</v>
      </c>
      <c r="D112" s="26">
        <v>7.6391000000000001E-2</v>
      </c>
      <c r="E112" s="26">
        <v>4.4302000000000001E-2</v>
      </c>
      <c r="F112" s="26">
        <v>321.73200000000003</v>
      </c>
      <c r="G112" s="26">
        <v>314.99700000000001</v>
      </c>
      <c r="H112" s="26">
        <v>-15.5433</v>
      </c>
      <c r="I112" s="26">
        <v>0</v>
      </c>
      <c r="J112" s="27"/>
      <c r="K112" s="26" t="str">
        <f t="shared" si="38"/>
        <v>AC</v>
      </c>
      <c r="L112" s="27"/>
      <c r="M112" s="32">
        <f t="shared" si="46"/>
        <v>0</v>
      </c>
      <c r="N112" s="32">
        <f t="shared" si="47"/>
        <v>0</v>
      </c>
      <c r="O112" s="32">
        <f t="shared" si="48"/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27"/>
      <c r="W112" s="26" t="str">
        <f t="shared" si="39"/>
        <v>SC</v>
      </c>
      <c r="X112" s="26" t="str">
        <f t="shared" si="40"/>
        <v>SFM</v>
      </c>
      <c r="Y112" s="26" t="str">
        <f t="shared" si="41"/>
        <v>05</v>
      </c>
      <c r="Z112" s="26" t="str">
        <f t="shared" si="42"/>
        <v>Ex</v>
      </c>
      <c r="AA112" s="26" t="str">
        <f t="shared" si="43"/>
        <v>Refg</v>
      </c>
      <c r="AB112" s="26" t="str">
        <f t="shared" ca="1" si="44"/>
        <v>GFDX</v>
      </c>
      <c r="AC112" s="27"/>
      <c r="AD112" s="26" t="str">
        <f t="shared" ca="1" si="45"/>
        <v>SC-SFM-05-Ex-Refg-GFDX</v>
      </c>
      <c r="AE112" s="26">
        <f t="shared" si="49"/>
        <v>0.8043300000000001</v>
      </c>
      <c r="AF112" s="26">
        <f t="shared" si="50"/>
        <v>1.9097750000000001E-4</v>
      </c>
      <c r="AG112" s="26">
        <f t="shared" si="51"/>
        <v>-3.8858250000000004E-2</v>
      </c>
      <c r="AH112" s="26">
        <f t="shared" si="52"/>
        <v>0.78749250000000004</v>
      </c>
      <c r="AI112" s="26">
        <f t="shared" si="53"/>
        <v>1.1075500000000001E-4</v>
      </c>
      <c r="AJ112" s="26">
        <f t="shared" si="54"/>
        <v>0</v>
      </c>
      <c r="AK112" s="26">
        <f t="shared" si="55"/>
        <v>1.0213811560110098</v>
      </c>
      <c r="AL112" s="26">
        <f t="shared" si="55"/>
        <v>1.7243239582863075</v>
      </c>
      <c r="AM112" s="26">
        <f t="shared" si="56"/>
        <v>-4.9344279469328282E-2</v>
      </c>
    </row>
    <row r="113" spans="1:39">
      <c r="A113" s="26" t="s">
        <v>190</v>
      </c>
      <c r="B113" s="26" t="s">
        <v>82</v>
      </c>
      <c r="C113" s="26">
        <v>1</v>
      </c>
      <c r="D113" s="26">
        <v>8.0561999999999995E-2</v>
      </c>
      <c r="E113" s="26">
        <v>4.4505999999999997E-2</v>
      </c>
      <c r="F113" s="26">
        <v>321.25799999999998</v>
      </c>
      <c r="G113" s="26">
        <v>314.423</v>
      </c>
      <c r="H113" s="26">
        <v>-15.497400000000001</v>
      </c>
      <c r="I113" s="26">
        <v>0</v>
      </c>
      <c r="J113" s="27"/>
      <c r="K113" s="26" t="str">
        <f t="shared" si="38"/>
        <v>AC</v>
      </c>
      <c r="L113" s="27"/>
      <c r="M113" s="32">
        <f t="shared" si="46"/>
        <v>0</v>
      </c>
      <c r="N113" s="32">
        <f t="shared" si="47"/>
        <v>0</v>
      </c>
      <c r="O113" s="32">
        <f t="shared" si="48"/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27"/>
      <c r="W113" s="26" t="str">
        <f t="shared" si="39"/>
        <v>SG</v>
      </c>
      <c r="X113" s="26" t="str">
        <f t="shared" si="40"/>
        <v>SFM</v>
      </c>
      <c r="Y113" s="26" t="str">
        <f t="shared" si="41"/>
        <v>05</v>
      </c>
      <c r="Z113" s="26" t="str">
        <f t="shared" si="42"/>
        <v>Ex</v>
      </c>
      <c r="AA113" s="26" t="str">
        <f t="shared" si="43"/>
        <v>Refg</v>
      </c>
      <c r="AB113" s="26" t="str">
        <f t="shared" ca="1" si="44"/>
        <v>GFDX</v>
      </c>
      <c r="AC113" s="27"/>
      <c r="AD113" s="26" t="str">
        <f t="shared" ca="1" si="45"/>
        <v>SG-SFM-05-Ex-Refg-GFDX</v>
      </c>
      <c r="AE113" s="26">
        <f t="shared" si="49"/>
        <v>0.803145</v>
      </c>
      <c r="AF113" s="26">
        <f t="shared" si="50"/>
        <v>2.0140499999999999E-4</v>
      </c>
      <c r="AG113" s="26">
        <f t="shared" si="51"/>
        <v>-3.87435E-2</v>
      </c>
      <c r="AH113" s="26">
        <f t="shared" si="52"/>
        <v>0.78605749999999996</v>
      </c>
      <c r="AI113" s="26">
        <f t="shared" si="53"/>
        <v>1.1126499999999999E-4</v>
      </c>
      <c r="AJ113" s="26">
        <f t="shared" si="54"/>
        <v>0</v>
      </c>
      <c r="AK113" s="26">
        <f t="shared" si="55"/>
        <v>1.021738231617916</v>
      </c>
      <c r="AL113" s="26">
        <f t="shared" si="55"/>
        <v>1.8101379589268864</v>
      </c>
      <c r="AM113" s="26">
        <f t="shared" si="56"/>
        <v>-4.9288379030796095E-2</v>
      </c>
    </row>
    <row r="114" spans="1:39">
      <c r="A114" s="26" t="s">
        <v>191</v>
      </c>
      <c r="B114" s="26" t="s">
        <v>82</v>
      </c>
      <c r="C114" s="26">
        <v>1</v>
      </c>
      <c r="D114" s="26">
        <v>7.3433999999999999E-2</v>
      </c>
      <c r="E114" s="26">
        <v>4.1690999999999999E-2</v>
      </c>
      <c r="F114" s="26">
        <v>363.154</v>
      </c>
      <c r="G114" s="26">
        <v>320.60300000000001</v>
      </c>
      <c r="H114" s="26">
        <v>-10.1974</v>
      </c>
      <c r="I114" s="26">
        <v>0</v>
      </c>
      <c r="J114" s="27"/>
      <c r="K114" s="26" t="str">
        <f t="shared" si="38"/>
        <v>AC</v>
      </c>
      <c r="L114" s="27"/>
      <c r="M114" s="32">
        <f t="shared" si="46"/>
        <v>0</v>
      </c>
      <c r="N114" s="32">
        <f t="shared" si="47"/>
        <v>0</v>
      </c>
      <c r="O114" s="32">
        <f t="shared" si="48"/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27"/>
      <c r="W114" s="26" t="str">
        <f t="shared" si="39"/>
        <v>SC</v>
      </c>
      <c r="X114" s="26" t="str">
        <f t="shared" si="40"/>
        <v>SFM</v>
      </c>
      <c r="Y114" s="26" t="str">
        <f t="shared" si="41"/>
        <v>06</v>
      </c>
      <c r="Z114" s="26" t="str">
        <f t="shared" si="42"/>
        <v>Ex</v>
      </c>
      <c r="AA114" s="26" t="str">
        <f t="shared" si="43"/>
        <v>Refg</v>
      </c>
      <c r="AB114" s="26" t="str">
        <f t="shared" ca="1" si="44"/>
        <v>GFDX</v>
      </c>
      <c r="AC114" s="27"/>
      <c r="AD114" s="26" t="str">
        <f t="shared" ca="1" si="45"/>
        <v>SC-SFM-06-Ex-Refg-GFDX</v>
      </c>
      <c r="AE114" s="26">
        <f t="shared" si="49"/>
        <v>0.90788499999999994</v>
      </c>
      <c r="AF114" s="26">
        <f t="shared" si="50"/>
        <v>1.83585E-4</v>
      </c>
      <c r="AG114" s="26">
        <f t="shared" si="51"/>
        <v>-2.5493499999999999E-2</v>
      </c>
      <c r="AH114" s="26">
        <f t="shared" si="52"/>
        <v>0.80150750000000004</v>
      </c>
      <c r="AI114" s="26">
        <f t="shared" si="53"/>
        <v>1.042275E-4</v>
      </c>
      <c r="AJ114" s="26">
        <f t="shared" si="54"/>
        <v>0</v>
      </c>
      <c r="AK114" s="26">
        <f t="shared" si="55"/>
        <v>1.1327217774007103</v>
      </c>
      <c r="AL114" s="26">
        <f t="shared" si="55"/>
        <v>1.7613873497877239</v>
      </c>
      <c r="AM114" s="26">
        <f t="shared" si="56"/>
        <v>-3.1806938799699314E-2</v>
      </c>
    </row>
    <row r="115" spans="1:39">
      <c r="A115" s="26" t="s">
        <v>192</v>
      </c>
      <c r="B115" s="26" t="s">
        <v>82</v>
      </c>
      <c r="C115" s="26">
        <v>1</v>
      </c>
      <c r="D115" s="26">
        <v>7.5566999999999995E-2</v>
      </c>
      <c r="E115" s="26">
        <v>4.1520000000000001E-2</v>
      </c>
      <c r="F115" s="26">
        <v>363.76799999999997</v>
      </c>
      <c r="G115" s="26">
        <v>324.40100000000001</v>
      </c>
      <c r="H115" s="26">
        <v>-10.386900000000001</v>
      </c>
      <c r="I115" s="26">
        <v>0</v>
      </c>
      <c r="J115" s="27"/>
      <c r="K115" s="26" t="str">
        <f t="shared" si="38"/>
        <v>AC</v>
      </c>
      <c r="L115" s="27"/>
      <c r="M115" s="32">
        <f t="shared" si="46"/>
        <v>0</v>
      </c>
      <c r="N115" s="32">
        <f t="shared" si="47"/>
        <v>0</v>
      </c>
      <c r="O115" s="32">
        <f t="shared" si="48"/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27"/>
      <c r="W115" s="26" t="str">
        <f t="shared" si="39"/>
        <v>SD</v>
      </c>
      <c r="X115" s="26" t="str">
        <f t="shared" si="40"/>
        <v>SFM</v>
      </c>
      <c r="Y115" s="26" t="str">
        <f t="shared" si="41"/>
        <v>06</v>
      </c>
      <c r="Z115" s="26" t="str">
        <f t="shared" si="42"/>
        <v>Ex</v>
      </c>
      <c r="AA115" s="26" t="str">
        <f t="shared" si="43"/>
        <v>Refg</v>
      </c>
      <c r="AB115" s="26" t="str">
        <f t="shared" ca="1" si="44"/>
        <v>GFDX</v>
      </c>
      <c r="AC115" s="27"/>
      <c r="AD115" s="26" t="str">
        <f t="shared" ca="1" si="45"/>
        <v>SD-SFM-06-Ex-Refg-GFDX</v>
      </c>
      <c r="AE115" s="26">
        <f t="shared" si="49"/>
        <v>0.9094199999999999</v>
      </c>
      <c r="AF115" s="26">
        <f t="shared" si="50"/>
        <v>1.8891749999999999E-4</v>
      </c>
      <c r="AG115" s="26">
        <f t="shared" si="51"/>
        <v>-2.5967250000000001E-2</v>
      </c>
      <c r="AH115" s="26">
        <f t="shared" si="52"/>
        <v>0.81100250000000007</v>
      </c>
      <c r="AI115" s="26">
        <f t="shared" si="53"/>
        <v>1.038E-4</v>
      </c>
      <c r="AJ115" s="26">
        <f t="shared" si="54"/>
        <v>0</v>
      </c>
      <c r="AK115" s="26">
        <f t="shared" si="55"/>
        <v>1.1213528934867647</v>
      </c>
      <c r="AL115" s="26">
        <f t="shared" si="55"/>
        <v>1.8200144508670519</v>
      </c>
      <c r="AM115" s="26">
        <f t="shared" si="56"/>
        <v>-3.2018705244435126E-2</v>
      </c>
    </row>
    <row r="116" spans="1:39">
      <c r="A116" s="26" t="s">
        <v>193</v>
      </c>
      <c r="B116" s="26" t="s">
        <v>82</v>
      </c>
      <c r="C116" s="26">
        <v>1</v>
      </c>
      <c r="D116" s="26">
        <v>7.3911000000000004E-2</v>
      </c>
      <c r="E116" s="26">
        <v>4.1641999999999998E-2</v>
      </c>
      <c r="F116" s="26">
        <v>363.32299999999998</v>
      </c>
      <c r="G116" s="26">
        <v>321.50799999999998</v>
      </c>
      <c r="H116" s="26">
        <v>-10.2347</v>
      </c>
      <c r="I116" s="26">
        <v>0</v>
      </c>
      <c r="J116" s="27"/>
      <c r="K116" s="26" t="str">
        <f t="shared" si="38"/>
        <v>AC</v>
      </c>
      <c r="L116" s="27"/>
      <c r="M116" s="32">
        <f t="shared" si="46"/>
        <v>0</v>
      </c>
      <c r="N116" s="32">
        <f t="shared" si="47"/>
        <v>0</v>
      </c>
      <c r="O116" s="32">
        <f t="shared" si="48"/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27"/>
      <c r="W116" s="26" t="str">
        <f t="shared" si="39"/>
        <v>SG</v>
      </c>
      <c r="X116" s="26" t="str">
        <f t="shared" si="40"/>
        <v>SFM</v>
      </c>
      <c r="Y116" s="26" t="str">
        <f t="shared" si="41"/>
        <v>06</v>
      </c>
      <c r="Z116" s="26" t="str">
        <f t="shared" si="42"/>
        <v>Ex</v>
      </c>
      <c r="AA116" s="26" t="str">
        <f t="shared" si="43"/>
        <v>Refg</v>
      </c>
      <c r="AB116" s="26" t="str">
        <f t="shared" ca="1" si="44"/>
        <v>GFDX</v>
      </c>
      <c r="AC116" s="27"/>
      <c r="AD116" s="26" t="str">
        <f t="shared" ca="1" si="45"/>
        <v>SG-SFM-06-Ex-Refg-GFDX</v>
      </c>
      <c r="AE116" s="26">
        <f t="shared" si="49"/>
        <v>0.90830749999999993</v>
      </c>
      <c r="AF116" s="26">
        <f t="shared" si="50"/>
        <v>1.8477750000000002E-4</v>
      </c>
      <c r="AG116" s="26">
        <f t="shared" si="51"/>
        <v>-2.5586750000000002E-2</v>
      </c>
      <c r="AH116" s="26">
        <f t="shared" si="52"/>
        <v>0.80376999999999998</v>
      </c>
      <c r="AI116" s="26">
        <f t="shared" si="53"/>
        <v>1.0410499999999999E-4</v>
      </c>
      <c r="AJ116" s="26">
        <f t="shared" si="54"/>
        <v>0</v>
      </c>
      <c r="AK116" s="26">
        <f t="shared" si="55"/>
        <v>1.1300589720940069</v>
      </c>
      <c r="AL116" s="26">
        <f t="shared" si="55"/>
        <v>1.774914749531723</v>
      </c>
      <c r="AM116" s="26">
        <f t="shared" si="56"/>
        <v>-3.1833422496485318E-2</v>
      </c>
    </row>
    <row r="117" spans="1:39">
      <c r="A117" s="26" t="s">
        <v>194</v>
      </c>
      <c r="B117" s="26" t="s">
        <v>82</v>
      </c>
      <c r="C117" s="26">
        <v>1</v>
      </c>
      <c r="D117" s="26">
        <v>8.7540000000000007E-2</v>
      </c>
      <c r="E117" s="26">
        <v>4.2820999999999998E-2</v>
      </c>
      <c r="F117" s="26">
        <v>367.04500000000002</v>
      </c>
      <c r="G117" s="26">
        <v>325.55099999999999</v>
      </c>
      <c r="H117" s="26">
        <v>-8.5428800000000003</v>
      </c>
      <c r="I117" s="26">
        <v>0</v>
      </c>
      <c r="J117" s="27"/>
      <c r="K117" s="26" t="str">
        <f t="shared" si="38"/>
        <v>AC</v>
      </c>
      <c r="L117" s="27"/>
      <c r="M117" s="32">
        <f t="shared" si="46"/>
        <v>0</v>
      </c>
      <c r="N117" s="32">
        <f t="shared" si="47"/>
        <v>0</v>
      </c>
      <c r="O117" s="32">
        <f t="shared" si="48"/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27"/>
      <c r="W117" s="26" t="str">
        <f t="shared" si="39"/>
        <v>SD</v>
      </c>
      <c r="X117" s="26" t="str">
        <f t="shared" si="40"/>
        <v>SFM</v>
      </c>
      <c r="Y117" s="26" t="str">
        <f t="shared" si="41"/>
        <v>07</v>
      </c>
      <c r="Z117" s="26" t="str">
        <f t="shared" si="42"/>
        <v>Ex</v>
      </c>
      <c r="AA117" s="26" t="str">
        <f t="shared" si="43"/>
        <v>Refg</v>
      </c>
      <c r="AB117" s="26" t="str">
        <f t="shared" ca="1" si="44"/>
        <v>GFDX</v>
      </c>
      <c r="AC117" s="27"/>
      <c r="AD117" s="26" t="str">
        <f t="shared" ca="1" si="45"/>
        <v>SD-SFM-07-Ex-Refg-GFDX</v>
      </c>
      <c r="AE117" s="26">
        <f t="shared" si="49"/>
        <v>0.91761250000000005</v>
      </c>
      <c r="AF117" s="26">
        <f t="shared" si="50"/>
        <v>2.1885000000000001E-4</v>
      </c>
      <c r="AG117" s="26">
        <f t="shared" si="51"/>
        <v>-2.13572E-2</v>
      </c>
      <c r="AH117" s="26">
        <f t="shared" si="52"/>
        <v>0.81387749999999992</v>
      </c>
      <c r="AI117" s="26">
        <f t="shared" si="53"/>
        <v>1.070525E-4</v>
      </c>
      <c r="AJ117" s="26">
        <f t="shared" si="54"/>
        <v>0</v>
      </c>
      <c r="AK117" s="26">
        <f t="shared" si="55"/>
        <v>1.1274577562348145</v>
      </c>
      <c r="AL117" s="26">
        <f t="shared" si="55"/>
        <v>2.0443240466126436</v>
      </c>
      <c r="AM117" s="26">
        <f t="shared" si="56"/>
        <v>-2.6241295526660956E-2</v>
      </c>
    </row>
    <row r="118" spans="1:39">
      <c r="A118" s="26" t="s">
        <v>195</v>
      </c>
      <c r="B118" s="26" t="s">
        <v>82</v>
      </c>
      <c r="C118" s="26">
        <v>1</v>
      </c>
      <c r="D118" s="26">
        <v>8.8650999999999994E-2</v>
      </c>
      <c r="E118" s="26">
        <v>4.3149E-2</v>
      </c>
      <c r="F118" s="26">
        <v>367.714</v>
      </c>
      <c r="G118" s="26">
        <v>324.88499999999999</v>
      </c>
      <c r="H118" s="26">
        <v>-8.5594000000000001</v>
      </c>
      <c r="I118" s="26">
        <v>0</v>
      </c>
      <c r="J118" s="27"/>
      <c r="K118" s="26" t="str">
        <f t="shared" si="38"/>
        <v>AC</v>
      </c>
      <c r="L118" s="27"/>
      <c r="M118" s="32">
        <f t="shared" si="46"/>
        <v>0</v>
      </c>
      <c r="N118" s="32">
        <f t="shared" si="47"/>
        <v>0</v>
      </c>
      <c r="O118" s="32">
        <f t="shared" si="48"/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27"/>
      <c r="W118" s="26" t="str">
        <f t="shared" si="39"/>
        <v>SG</v>
      </c>
      <c r="X118" s="26" t="str">
        <f t="shared" si="40"/>
        <v>SFM</v>
      </c>
      <c r="Y118" s="26" t="str">
        <f t="shared" si="41"/>
        <v>07</v>
      </c>
      <c r="Z118" s="26" t="str">
        <f t="shared" si="42"/>
        <v>Ex</v>
      </c>
      <c r="AA118" s="26" t="str">
        <f t="shared" si="43"/>
        <v>Refg</v>
      </c>
      <c r="AB118" s="26" t="str">
        <f t="shared" ca="1" si="44"/>
        <v>GFDX</v>
      </c>
      <c r="AC118" s="27"/>
      <c r="AD118" s="26" t="str">
        <f t="shared" ca="1" si="45"/>
        <v>SG-SFM-07-Ex-Refg-GFDX</v>
      </c>
      <c r="AE118" s="26">
        <f t="shared" si="49"/>
        <v>0.91928500000000002</v>
      </c>
      <c r="AF118" s="26">
        <f t="shared" si="50"/>
        <v>2.2162749999999999E-4</v>
      </c>
      <c r="AG118" s="26">
        <f t="shared" si="51"/>
        <v>-2.1398500000000001E-2</v>
      </c>
      <c r="AH118" s="26">
        <f t="shared" si="52"/>
        <v>0.8122125</v>
      </c>
      <c r="AI118" s="26">
        <f t="shared" si="53"/>
        <v>1.0787249999999999E-4</v>
      </c>
      <c r="AJ118" s="26">
        <f t="shared" si="54"/>
        <v>0</v>
      </c>
      <c r="AK118" s="26">
        <f t="shared" si="55"/>
        <v>1.131828185357896</v>
      </c>
      <c r="AL118" s="26">
        <f t="shared" si="55"/>
        <v>2.0545319706134557</v>
      </c>
      <c r="AM118" s="26">
        <f t="shared" si="56"/>
        <v>-2.6345937793373041E-2</v>
      </c>
    </row>
    <row r="119" spans="1:39">
      <c r="A119" s="26" t="s">
        <v>196</v>
      </c>
      <c r="B119" s="26" t="s">
        <v>82</v>
      </c>
      <c r="C119" s="26">
        <v>1</v>
      </c>
      <c r="D119" s="26">
        <v>7.0105000000000001E-2</v>
      </c>
      <c r="E119" s="26">
        <v>4.4618999999999999E-2</v>
      </c>
      <c r="F119" s="26">
        <v>379.36599999999999</v>
      </c>
      <c r="G119" s="26">
        <v>328.14699999999999</v>
      </c>
      <c r="H119" s="26">
        <v>-8.6618899999999996</v>
      </c>
      <c r="I119" s="26">
        <v>0</v>
      </c>
      <c r="J119" s="27"/>
      <c r="K119" s="26" t="str">
        <f t="shared" si="38"/>
        <v>AC</v>
      </c>
      <c r="L119" s="27"/>
      <c r="M119" s="32">
        <f t="shared" si="46"/>
        <v>0</v>
      </c>
      <c r="N119" s="32">
        <f t="shared" si="47"/>
        <v>0</v>
      </c>
      <c r="O119" s="32">
        <f t="shared" si="48"/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27"/>
      <c r="W119" s="26" t="str">
        <f t="shared" si="39"/>
        <v>SC</v>
      </c>
      <c r="X119" s="26" t="str">
        <f t="shared" si="40"/>
        <v>SFM</v>
      </c>
      <c r="Y119" s="26" t="str">
        <f t="shared" si="41"/>
        <v>08</v>
      </c>
      <c r="Z119" s="26" t="str">
        <f t="shared" si="42"/>
        <v>Ex</v>
      </c>
      <c r="AA119" s="26" t="str">
        <f t="shared" si="43"/>
        <v>Refg</v>
      </c>
      <c r="AB119" s="26" t="str">
        <f t="shared" ca="1" si="44"/>
        <v>GFDX</v>
      </c>
      <c r="AC119" s="27"/>
      <c r="AD119" s="26" t="str">
        <f t="shared" ca="1" si="45"/>
        <v>SC-SFM-08-Ex-Refg-GFDX</v>
      </c>
      <c r="AE119" s="26">
        <f t="shared" si="49"/>
        <v>0.94841500000000001</v>
      </c>
      <c r="AF119" s="26">
        <f t="shared" si="50"/>
        <v>1.7526250000000001E-4</v>
      </c>
      <c r="AG119" s="26">
        <f t="shared" si="51"/>
        <v>-2.1654725E-2</v>
      </c>
      <c r="AH119" s="26">
        <f t="shared" si="52"/>
        <v>0.82036750000000003</v>
      </c>
      <c r="AI119" s="26">
        <f t="shared" si="53"/>
        <v>1.115475E-4</v>
      </c>
      <c r="AJ119" s="26">
        <f t="shared" si="54"/>
        <v>0</v>
      </c>
      <c r="AK119" s="26">
        <f t="shared" si="55"/>
        <v>1.1560855348365213</v>
      </c>
      <c r="AL119" s="26">
        <f t="shared" si="55"/>
        <v>1.5711916448149892</v>
      </c>
      <c r="AM119" s="26">
        <f t="shared" si="56"/>
        <v>-2.6396371138544615E-2</v>
      </c>
    </row>
    <row r="120" spans="1:39">
      <c r="A120" s="26" t="s">
        <v>197</v>
      </c>
      <c r="B120" s="26" t="s">
        <v>82</v>
      </c>
      <c r="C120" s="26">
        <v>1</v>
      </c>
      <c r="D120" s="26">
        <v>6.8070000000000006E-2</v>
      </c>
      <c r="E120" s="26">
        <v>4.3374999999999997E-2</v>
      </c>
      <c r="F120" s="26">
        <v>379.78199999999998</v>
      </c>
      <c r="G120" s="26">
        <v>328.93900000000002</v>
      </c>
      <c r="H120" s="26">
        <v>-8.9070300000000007</v>
      </c>
      <c r="I120" s="26">
        <v>0</v>
      </c>
      <c r="J120" s="27"/>
      <c r="K120" s="26" t="str">
        <f t="shared" si="38"/>
        <v>AC</v>
      </c>
      <c r="L120" s="27"/>
      <c r="M120" s="32">
        <f t="shared" si="46"/>
        <v>0</v>
      </c>
      <c r="N120" s="32">
        <f t="shared" si="47"/>
        <v>0</v>
      </c>
      <c r="O120" s="32">
        <f t="shared" si="48"/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27"/>
      <c r="W120" s="26" t="str">
        <f t="shared" si="39"/>
        <v>SD</v>
      </c>
      <c r="X120" s="26" t="str">
        <f t="shared" si="40"/>
        <v>SFM</v>
      </c>
      <c r="Y120" s="26" t="str">
        <f t="shared" si="41"/>
        <v>08</v>
      </c>
      <c r="Z120" s="26" t="str">
        <f t="shared" si="42"/>
        <v>Ex</v>
      </c>
      <c r="AA120" s="26" t="str">
        <f t="shared" si="43"/>
        <v>Refg</v>
      </c>
      <c r="AB120" s="26" t="str">
        <f t="shared" ca="1" si="44"/>
        <v>GFDX</v>
      </c>
      <c r="AC120" s="27"/>
      <c r="AD120" s="26" t="str">
        <f t="shared" ca="1" si="45"/>
        <v>SD-SFM-08-Ex-Refg-GFDX</v>
      </c>
      <c r="AE120" s="26">
        <f t="shared" si="49"/>
        <v>0.94945499999999994</v>
      </c>
      <c r="AF120" s="26">
        <f t="shared" si="50"/>
        <v>1.70175E-4</v>
      </c>
      <c r="AG120" s="26">
        <f t="shared" si="51"/>
        <v>-2.2267575000000001E-2</v>
      </c>
      <c r="AH120" s="26">
        <f t="shared" si="52"/>
        <v>0.82234750000000001</v>
      </c>
      <c r="AI120" s="26">
        <f t="shared" si="53"/>
        <v>1.0843749999999999E-4</v>
      </c>
      <c r="AJ120" s="26">
        <f t="shared" si="54"/>
        <v>0</v>
      </c>
      <c r="AK120" s="26">
        <f t="shared" si="55"/>
        <v>1.1545666521756313</v>
      </c>
      <c r="AL120" s="26">
        <f t="shared" si="55"/>
        <v>1.5693371757925074</v>
      </c>
      <c r="AM120" s="26">
        <f t="shared" si="56"/>
        <v>-2.7078060065848078E-2</v>
      </c>
    </row>
    <row r="121" spans="1:39">
      <c r="A121" s="26" t="s">
        <v>198</v>
      </c>
      <c r="B121" s="26" t="s">
        <v>82</v>
      </c>
      <c r="C121" s="26">
        <v>1</v>
      </c>
      <c r="D121" s="26">
        <v>7.0041000000000006E-2</v>
      </c>
      <c r="E121" s="26">
        <v>4.4579000000000001E-2</v>
      </c>
      <c r="F121" s="26">
        <v>379.27699999999999</v>
      </c>
      <c r="G121" s="26">
        <v>328.08800000000002</v>
      </c>
      <c r="H121" s="26">
        <v>-8.6626100000000008</v>
      </c>
      <c r="I121" s="26">
        <v>0</v>
      </c>
      <c r="J121" s="27"/>
      <c r="K121" s="26" t="str">
        <f t="shared" si="38"/>
        <v>AC</v>
      </c>
      <c r="L121" s="27"/>
      <c r="M121" s="32">
        <f t="shared" si="46"/>
        <v>0</v>
      </c>
      <c r="N121" s="32">
        <f t="shared" si="47"/>
        <v>0</v>
      </c>
      <c r="O121" s="32">
        <f t="shared" si="48"/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27"/>
      <c r="W121" s="26" t="str">
        <f t="shared" si="39"/>
        <v>SG</v>
      </c>
      <c r="X121" s="26" t="str">
        <f t="shared" si="40"/>
        <v>SFM</v>
      </c>
      <c r="Y121" s="26" t="str">
        <f t="shared" si="41"/>
        <v>08</v>
      </c>
      <c r="Z121" s="26" t="str">
        <f t="shared" si="42"/>
        <v>Ex</v>
      </c>
      <c r="AA121" s="26" t="str">
        <f t="shared" si="43"/>
        <v>Refg</v>
      </c>
      <c r="AB121" s="26" t="str">
        <f t="shared" ca="1" si="44"/>
        <v>GFDX</v>
      </c>
      <c r="AC121" s="27"/>
      <c r="AD121" s="26" t="str">
        <f t="shared" ca="1" si="45"/>
        <v>SG-SFM-08-Ex-Refg-GFDX</v>
      </c>
      <c r="AE121" s="26">
        <f t="shared" si="49"/>
        <v>0.94819249999999999</v>
      </c>
      <c r="AF121" s="26">
        <f t="shared" si="50"/>
        <v>1.7510250000000001E-4</v>
      </c>
      <c r="AG121" s="26">
        <f t="shared" si="51"/>
        <v>-2.1656525000000003E-2</v>
      </c>
      <c r="AH121" s="26">
        <f t="shared" si="52"/>
        <v>0.82022000000000006</v>
      </c>
      <c r="AI121" s="26">
        <f t="shared" si="53"/>
        <v>1.114475E-4</v>
      </c>
      <c r="AJ121" s="26">
        <f t="shared" si="54"/>
        <v>0</v>
      </c>
      <c r="AK121" s="26">
        <f t="shared" si="55"/>
        <v>1.1560221647850575</v>
      </c>
      <c r="AL121" s="26">
        <f t="shared" si="55"/>
        <v>1.5711657955539604</v>
      </c>
      <c r="AM121" s="26">
        <f t="shared" si="56"/>
        <v>-2.6403312525907684E-2</v>
      </c>
    </row>
    <row r="122" spans="1:39">
      <c r="A122" s="26" t="s">
        <v>199</v>
      </c>
      <c r="B122" s="26" t="s">
        <v>82</v>
      </c>
      <c r="C122" s="26">
        <v>1</v>
      </c>
      <c r="D122" s="26">
        <v>7.9021999999999995E-2</v>
      </c>
      <c r="E122" s="26">
        <v>4.4819999999999999E-2</v>
      </c>
      <c r="F122" s="26">
        <v>396.08300000000003</v>
      </c>
      <c r="G122" s="26">
        <v>334.07100000000003</v>
      </c>
      <c r="H122" s="26">
        <v>-10.523199999999999</v>
      </c>
      <c r="I122" s="26">
        <v>0</v>
      </c>
      <c r="J122" s="27"/>
      <c r="K122" s="26" t="str">
        <f t="shared" si="38"/>
        <v>AC</v>
      </c>
      <c r="L122" s="27"/>
      <c r="M122" s="32">
        <f t="shared" si="46"/>
        <v>0</v>
      </c>
      <c r="N122" s="32">
        <f t="shared" si="47"/>
        <v>0</v>
      </c>
      <c r="O122" s="32">
        <f t="shared" si="48"/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27"/>
      <c r="W122" s="26" t="str">
        <f t="shared" si="39"/>
        <v>SC</v>
      </c>
      <c r="X122" s="26" t="str">
        <f t="shared" si="40"/>
        <v>SFM</v>
      </c>
      <c r="Y122" s="26" t="str">
        <f t="shared" si="41"/>
        <v>09</v>
      </c>
      <c r="Z122" s="26" t="str">
        <f t="shared" si="42"/>
        <v>Ex</v>
      </c>
      <c r="AA122" s="26" t="str">
        <f t="shared" si="43"/>
        <v>Refg</v>
      </c>
      <c r="AB122" s="26" t="str">
        <f t="shared" ca="1" si="44"/>
        <v>GFDX</v>
      </c>
      <c r="AC122" s="27"/>
      <c r="AD122" s="26" t="str">
        <f t="shared" ca="1" si="45"/>
        <v>SC-SFM-09-Ex-Refg-GFDX</v>
      </c>
      <c r="AE122" s="26">
        <f t="shared" si="49"/>
        <v>0.99020750000000002</v>
      </c>
      <c r="AF122" s="26">
        <f t="shared" si="50"/>
        <v>1.9755499999999997E-4</v>
      </c>
      <c r="AG122" s="26">
        <f t="shared" si="51"/>
        <v>-2.6307999999999998E-2</v>
      </c>
      <c r="AH122" s="26">
        <f t="shared" si="52"/>
        <v>0.83517750000000002</v>
      </c>
      <c r="AI122" s="26">
        <f t="shared" si="53"/>
        <v>1.1205E-4</v>
      </c>
      <c r="AJ122" s="26">
        <f t="shared" si="54"/>
        <v>0</v>
      </c>
      <c r="AK122" s="26">
        <f t="shared" si="55"/>
        <v>1.1856252114071559</v>
      </c>
      <c r="AL122" s="26">
        <f t="shared" si="55"/>
        <v>1.7630968317715303</v>
      </c>
      <c r="AM122" s="26">
        <f t="shared" si="56"/>
        <v>-3.1499890741788418E-2</v>
      </c>
    </row>
    <row r="123" spans="1:39">
      <c r="A123" s="26" t="s">
        <v>200</v>
      </c>
      <c r="B123" s="26" t="s">
        <v>82</v>
      </c>
      <c r="C123" s="26">
        <v>1</v>
      </c>
      <c r="D123" s="26">
        <v>7.9069E-2</v>
      </c>
      <c r="E123" s="26">
        <v>4.4868999999999999E-2</v>
      </c>
      <c r="F123" s="26">
        <v>396.072</v>
      </c>
      <c r="G123" s="26">
        <v>333.93</v>
      </c>
      <c r="H123" s="26">
        <v>-10.4946</v>
      </c>
      <c r="I123" s="26">
        <v>0</v>
      </c>
      <c r="J123" s="27"/>
      <c r="K123" s="26" t="str">
        <f t="shared" si="38"/>
        <v>AC</v>
      </c>
      <c r="L123" s="27"/>
      <c r="M123" s="32">
        <f t="shared" si="46"/>
        <v>0</v>
      </c>
      <c r="N123" s="32">
        <f t="shared" si="47"/>
        <v>0</v>
      </c>
      <c r="O123" s="32">
        <f t="shared" si="48"/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27"/>
      <c r="W123" s="26" t="str">
        <f t="shared" si="39"/>
        <v>SG</v>
      </c>
      <c r="X123" s="26" t="str">
        <f t="shared" si="40"/>
        <v>SFM</v>
      </c>
      <c r="Y123" s="26" t="str">
        <f t="shared" si="41"/>
        <v>09</v>
      </c>
      <c r="Z123" s="26" t="str">
        <f t="shared" si="42"/>
        <v>Ex</v>
      </c>
      <c r="AA123" s="26" t="str">
        <f t="shared" si="43"/>
        <v>Refg</v>
      </c>
      <c r="AB123" s="26" t="str">
        <f t="shared" ca="1" si="44"/>
        <v>GFDX</v>
      </c>
      <c r="AC123" s="27"/>
      <c r="AD123" s="26" t="str">
        <f t="shared" ca="1" si="45"/>
        <v>SG-SFM-09-Ex-Refg-GFDX</v>
      </c>
      <c r="AE123" s="26">
        <f t="shared" si="49"/>
        <v>0.99018000000000006</v>
      </c>
      <c r="AF123" s="26">
        <f t="shared" si="50"/>
        <v>1.9767250000000001E-4</v>
      </c>
      <c r="AG123" s="26">
        <f t="shared" si="51"/>
        <v>-2.6236499999999999E-2</v>
      </c>
      <c r="AH123" s="26">
        <f t="shared" si="52"/>
        <v>0.83482500000000004</v>
      </c>
      <c r="AI123" s="26">
        <f t="shared" si="53"/>
        <v>1.121725E-4</v>
      </c>
      <c r="AJ123" s="26">
        <f t="shared" si="54"/>
        <v>0</v>
      </c>
      <c r="AK123" s="26">
        <f t="shared" si="55"/>
        <v>1.1860928937202408</v>
      </c>
      <c r="AL123" s="26">
        <f t="shared" si="55"/>
        <v>1.7622189039203013</v>
      </c>
      <c r="AM123" s="26">
        <f t="shared" si="56"/>
        <v>-3.1427544694995958E-2</v>
      </c>
    </row>
    <row r="124" spans="1:39">
      <c r="A124" s="26" t="s">
        <v>201</v>
      </c>
      <c r="B124" s="26" t="s">
        <v>82</v>
      </c>
      <c r="C124" s="26">
        <v>1</v>
      </c>
      <c r="D124" s="26">
        <v>8.4619E-2</v>
      </c>
      <c r="E124" s="26">
        <v>4.7176000000000003E-2</v>
      </c>
      <c r="F124" s="26">
        <v>397.43299999999999</v>
      </c>
      <c r="G124" s="26">
        <v>342.26600000000002</v>
      </c>
      <c r="H124" s="26">
        <v>-10.34</v>
      </c>
      <c r="I124" s="26">
        <v>0</v>
      </c>
      <c r="J124" s="27"/>
      <c r="K124" s="26" t="str">
        <f t="shared" si="38"/>
        <v>AC</v>
      </c>
      <c r="L124" s="27"/>
      <c r="M124" s="32">
        <f t="shared" si="46"/>
        <v>0</v>
      </c>
      <c r="N124" s="32">
        <f t="shared" si="47"/>
        <v>0</v>
      </c>
      <c r="O124" s="32">
        <f t="shared" si="48"/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27"/>
      <c r="W124" s="26" t="str">
        <f t="shared" si="39"/>
        <v>SC</v>
      </c>
      <c r="X124" s="26" t="str">
        <f t="shared" si="40"/>
        <v>SFM</v>
      </c>
      <c r="Y124" s="26" t="str">
        <f t="shared" si="41"/>
        <v>10</v>
      </c>
      <c r="Z124" s="26" t="str">
        <f t="shared" si="42"/>
        <v>Ex</v>
      </c>
      <c r="AA124" s="26" t="str">
        <f t="shared" si="43"/>
        <v>Refg</v>
      </c>
      <c r="AB124" s="26" t="str">
        <f t="shared" ca="1" si="44"/>
        <v>GFDX</v>
      </c>
      <c r="AC124" s="27"/>
      <c r="AD124" s="26" t="str">
        <f t="shared" ca="1" si="45"/>
        <v>SC-SFM-10-Ex-Refg-GFDX</v>
      </c>
      <c r="AE124" s="26">
        <f t="shared" si="49"/>
        <v>0.99358250000000004</v>
      </c>
      <c r="AF124" s="26">
        <f t="shared" si="50"/>
        <v>2.1154750000000001E-4</v>
      </c>
      <c r="AG124" s="26">
        <f t="shared" si="51"/>
        <v>-2.5849999999999998E-2</v>
      </c>
      <c r="AH124" s="26">
        <f t="shared" si="52"/>
        <v>0.85566500000000001</v>
      </c>
      <c r="AI124" s="26">
        <f t="shared" si="53"/>
        <v>1.1794000000000001E-4</v>
      </c>
      <c r="AJ124" s="26">
        <f t="shared" si="54"/>
        <v>0</v>
      </c>
      <c r="AK124" s="26">
        <f t="shared" si="55"/>
        <v>1.1611816540351656</v>
      </c>
      <c r="AL124" s="26">
        <f t="shared" si="55"/>
        <v>1.7936874682041715</v>
      </c>
      <c r="AM124" s="26">
        <f t="shared" si="56"/>
        <v>-3.0210421134439294E-2</v>
      </c>
    </row>
    <row r="125" spans="1:39">
      <c r="A125" s="26" t="s">
        <v>202</v>
      </c>
      <c r="B125" s="26" t="s">
        <v>82</v>
      </c>
      <c r="C125" s="26">
        <v>1</v>
      </c>
      <c r="D125" s="26">
        <v>8.4497000000000003E-2</v>
      </c>
      <c r="E125" s="26">
        <v>4.7230000000000001E-2</v>
      </c>
      <c r="F125" s="26">
        <v>396.82</v>
      </c>
      <c r="G125" s="26">
        <v>341.78699999999998</v>
      </c>
      <c r="H125" s="26">
        <v>-10.3117</v>
      </c>
      <c r="I125" s="26">
        <v>0</v>
      </c>
      <c r="J125" s="27"/>
      <c r="K125" s="26" t="str">
        <f t="shared" si="38"/>
        <v>AC</v>
      </c>
      <c r="L125" s="27"/>
      <c r="M125" s="32">
        <f t="shared" si="46"/>
        <v>0</v>
      </c>
      <c r="N125" s="32">
        <f t="shared" si="47"/>
        <v>0</v>
      </c>
      <c r="O125" s="32">
        <f t="shared" si="48"/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27"/>
      <c r="W125" s="26" t="str">
        <f t="shared" si="39"/>
        <v>SD</v>
      </c>
      <c r="X125" s="26" t="str">
        <f t="shared" si="40"/>
        <v>SFM</v>
      </c>
      <c r="Y125" s="26" t="str">
        <f t="shared" si="41"/>
        <v>10</v>
      </c>
      <c r="Z125" s="26" t="str">
        <f t="shared" si="42"/>
        <v>Ex</v>
      </c>
      <c r="AA125" s="26" t="str">
        <f t="shared" si="43"/>
        <v>Refg</v>
      </c>
      <c r="AB125" s="26" t="str">
        <f t="shared" ca="1" si="44"/>
        <v>GFDX</v>
      </c>
      <c r="AC125" s="27"/>
      <c r="AD125" s="26" t="str">
        <f t="shared" ca="1" si="45"/>
        <v>SD-SFM-10-Ex-Refg-GFDX</v>
      </c>
      <c r="AE125" s="26">
        <f t="shared" si="49"/>
        <v>0.99204999999999999</v>
      </c>
      <c r="AF125" s="26">
        <f t="shared" si="50"/>
        <v>2.112425E-4</v>
      </c>
      <c r="AG125" s="26">
        <f t="shared" si="51"/>
        <v>-2.577925E-2</v>
      </c>
      <c r="AH125" s="26">
        <f t="shared" si="52"/>
        <v>0.85446749999999994</v>
      </c>
      <c r="AI125" s="26">
        <f t="shared" si="53"/>
        <v>1.18075E-4</v>
      </c>
      <c r="AJ125" s="26">
        <f t="shared" si="54"/>
        <v>0</v>
      </c>
      <c r="AK125" s="26">
        <f t="shared" si="55"/>
        <v>1.1610154862531343</v>
      </c>
      <c r="AL125" s="26">
        <f t="shared" si="55"/>
        <v>1.7890535676476815</v>
      </c>
      <c r="AM125" s="26">
        <f t="shared" si="56"/>
        <v>-3.0169959653234327E-2</v>
      </c>
    </row>
    <row r="126" spans="1:39">
      <c r="A126" s="26" t="s">
        <v>203</v>
      </c>
      <c r="B126" s="26" t="s">
        <v>82</v>
      </c>
      <c r="C126" s="26">
        <v>1</v>
      </c>
      <c r="D126" s="26">
        <v>8.4239999999999995E-2</v>
      </c>
      <c r="E126" s="26">
        <v>4.7114999999999997E-2</v>
      </c>
      <c r="F126" s="26">
        <v>397.44400000000002</v>
      </c>
      <c r="G126" s="26">
        <v>342.13400000000001</v>
      </c>
      <c r="H126" s="26">
        <v>-10.318</v>
      </c>
      <c r="I126" s="26">
        <v>0</v>
      </c>
      <c r="J126" s="27"/>
      <c r="K126" s="26" t="str">
        <f t="shared" si="38"/>
        <v>AC</v>
      </c>
      <c r="L126" s="27"/>
      <c r="M126" s="32">
        <f t="shared" si="46"/>
        <v>0</v>
      </c>
      <c r="N126" s="32">
        <f t="shared" si="47"/>
        <v>0</v>
      </c>
      <c r="O126" s="32">
        <f t="shared" si="48"/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27"/>
      <c r="W126" s="26" t="str">
        <f t="shared" si="39"/>
        <v>SG</v>
      </c>
      <c r="X126" s="26" t="str">
        <f t="shared" si="40"/>
        <v>SFM</v>
      </c>
      <c r="Y126" s="26" t="str">
        <f t="shared" si="41"/>
        <v>10</v>
      </c>
      <c r="Z126" s="26" t="str">
        <f t="shared" si="42"/>
        <v>Ex</v>
      </c>
      <c r="AA126" s="26" t="str">
        <f t="shared" si="43"/>
        <v>Refg</v>
      </c>
      <c r="AB126" s="26" t="str">
        <f t="shared" ca="1" si="44"/>
        <v>GFDX</v>
      </c>
      <c r="AC126" s="27"/>
      <c r="AD126" s="26" t="str">
        <f t="shared" ca="1" si="45"/>
        <v>SG-SFM-10-Ex-Refg-GFDX</v>
      </c>
      <c r="AE126" s="26">
        <f t="shared" si="49"/>
        <v>0.99360999999999999</v>
      </c>
      <c r="AF126" s="26">
        <f t="shared" si="50"/>
        <v>2.106E-4</v>
      </c>
      <c r="AG126" s="26">
        <f t="shared" si="51"/>
        <v>-2.5794999999999998E-2</v>
      </c>
      <c r="AH126" s="26">
        <f t="shared" si="52"/>
        <v>0.85533500000000007</v>
      </c>
      <c r="AI126" s="26">
        <f t="shared" si="53"/>
        <v>1.177875E-4</v>
      </c>
      <c r="AJ126" s="26">
        <f t="shared" si="54"/>
        <v>0</v>
      </c>
      <c r="AK126" s="26">
        <f t="shared" si="55"/>
        <v>1.1616618050237626</v>
      </c>
      <c r="AL126" s="26">
        <f t="shared" si="55"/>
        <v>1.7879656160458453</v>
      </c>
      <c r="AM126" s="26">
        <f t="shared" si="56"/>
        <v>-3.0157774439254791E-2</v>
      </c>
    </row>
    <row r="127" spans="1:39">
      <c r="A127" s="26" t="s">
        <v>204</v>
      </c>
      <c r="B127" s="26" t="s">
        <v>82</v>
      </c>
      <c r="C127" s="26">
        <v>1</v>
      </c>
      <c r="D127" s="26">
        <v>8.2860000000000003E-2</v>
      </c>
      <c r="E127" s="26">
        <v>4.5561999999999998E-2</v>
      </c>
      <c r="F127" s="26">
        <v>370.38900000000001</v>
      </c>
      <c r="G127" s="26">
        <v>319.19499999999999</v>
      </c>
      <c r="H127" s="26">
        <v>-10.099500000000001</v>
      </c>
      <c r="I127" s="26">
        <v>0</v>
      </c>
      <c r="J127" s="27"/>
      <c r="K127" s="26" t="str">
        <f t="shared" si="38"/>
        <v>AC</v>
      </c>
      <c r="L127" s="27"/>
      <c r="M127" s="32">
        <f t="shared" si="46"/>
        <v>0</v>
      </c>
      <c r="N127" s="32">
        <f t="shared" si="47"/>
        <v>0</v>
      </c>
      <c r="O127" s="32">
        <f t="shared" si="48"/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27"/>
      <c r="W127" s="26" t="str">
        <f t="shared" si="39"/>
        <v>PG</v>
      </c>
      <c r="X127" s="26" t="str">
        <f t="shared" si="40"/>
        <v>SFM</v>
      </c>
      <c r="Y127" s="26" t="str">
        <f t="shared" si="41"/>
        <v>11</v>
      </c>
      <c r="Z127" s="26" t="str">
        <f t="shared" si="42"/>
        <v>Ex</v>
      </c>
      <c r="AA127" s="26" t="str">
        <f t="shared" si="43"/>
        <v>Refg</v>
      </c>
      <c r="AB127" s="26" t="str">
        <f t="shared" ca="1" si="44"/>
        <v>GFDX</v>
      </c>
      <c r="AC127" s="27"/>
      <c r="AD127" s="26" t="str">
        <f t="shared" ca="1" si="45"/>
        <v>PG-SFM-11-Ex-Refg-GFDX</v>
      </c>
      <c r="AE127" s="26">
        <f t="shared" si="49"/>
        <v>0.92597249999999998</v>
      </c>
      <c r="AF127" s="26">
        <f t="shared" si="50"/>
        <v>2.0715000000000002E-4</v>
      </c>
      <c r="AG127" s="26">
        <f t="shared" si="51"/>
        <v>-2.524875E-2</v>
      </c>
      <c r="AH127" s="26">
        <f t="shared" si="52"/>
        <v>0.79798749999999996</v>
      </c>
      <c r="AI127" s="26">
        <f t="shared" si="53"/>
        <v>1.13905E-4</v>
      </c>
      <c r="AJ127" s="26">
        <f t="shared" si="54"/>
        <v>0</v>
      </c>
      <c r="AK127" s="26">
        <f t="shared" si="55"/>
        <v>1.16038471780573</v>
      </c>
      <c r="AL127" s="26">
        <f t="shared" si="55"/>
        <v>1.8186207804749575</v>
      </c>
      <c r="AM127" s="26">
        <f t="shared" si="56"/>
        <v>-3.1640533216372439E-2</v>
      </c>
    </row>
    <row r="128" spans="1:39">
      <c r="A128" s="26" t="s">
        <v>205</v>
      </c>
      <c r="B128" s="26" t="s">
        <v>82</v>
      </c>
      <c r="C128" s="26">
        <v>1</v>
      </c>
      <c r="D128" s="26">
        <v>8.3454E-2</v>
      </c>
      <c r="E128" s="26">
        <v>4.5759000000000001E-2</v>
      </c>
      <c r="F128" s="26">
        <v>356.30099999999999</v>
      </c>
      <c r="G128" s="26">
        <v>315.21499999999997</v>
      </c>
      <c r="H128" s="26">
        <v>-10.8222</v>
      </c>
      <c r="I128" s="26">
        <v>0</v>
      </c>
      <c r="J128" s="27"/>
      <c r="K128" s="26" t="str">
        <f t="shared" si="38"/>
        <v>AC</v>
      </c>
      <c r="L128" s="27"/>
      <c r="M128" s="32">
        <f t="shared" si="46"/>
        <v>0</v>
      </c>
      <c r="N128" s="32">
        <f t="shared" si="47"/>
        <v>0</v>
      </c>
      <c r="O128" s="32">
        <f t="shared" si="48"/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27"/>
      <c r="W128" s="26" t="str">
        <f t="shared" si="39"/>
        <v>PG</v>
      </c>
      <c r="X128" s="26" t="str">
        <f t="shared" si="40"/>
        <v>SFM</v>
      </c>
      <c r="Y128" s="26" t="str">
        <f t="shared" si="41"/>
        <v>12</v>
      </c>
      <c r="Z128" s="26" t="str">
        <f t="shared" si="42"/>
        <v>Ex</v>
      </c>
      <c r="AA128" s="26" t="str">
        <f t="shared" si="43"/>
        <v>Refg</v>
      </c>
      <c r="AB128" s="26" t="str">
        <f t="shared" ca="1" si="44"/>
        <v>GFDX</v>
      </c>
      <c r="AC128" s="27"/>
      <c r="AD128" s="26" t="str">
        <f t="shared" ca="1" si="45"/>
        <v>PG-SFM-12-Ex-Refg-GFDX</v>
      </c>
      <c r="AE128" s="26">
        <f t="shared" si="49"/>
        <v>0.89075249999999995</v>
      </c>
      <c r="AF128" s="26">
        <f t="shared" si="50"/>
        <v>2.0863500000000001E-4</v>
      </c>
      <c r="AG128" s="26">
        <f t="shared" si="51"/>
        <v>-2.70555E-2</v>
      </c>
      <c r="AH128" s="26">
        <f t="shared" si="52"/>
        <v>0.78803749999999995</v>
      </c>
      <c r="AI128" s="26">
        <f t="shared" si="53"/>
        <v>1.143975E-4</v>
      </c>
      <c r="AJ128" s="26">
        <f t="shared" si="54"/>
        <v>0</v>
      </c>
      <c r="AK128" s="26">
        <f t="shared" si="55"/>
        <v>1.1303427819107594</v>
      </c>
      <c r="AL128" s="26">
        <f t="shared" si="55"/>
        <v>1.8237723726480037</v>
      </c>
      <c r="AM128" s="26">
        <f t="shared" si="56"/>
        <v>-3.4332757007122128E-2</v>
      </c>
    </row>
    <row r="129" spans="1:39">
      <c r="A129" s="26" t="s">
        <v>206</v>
      </c>
      <c r="B129" s="26" t="s">
        <v>82</v>
      </c>
      <c r="C129" s="26">
        <v>1</v>
      </c>
      <c r="D129" s="26">
        <v>8.2839999999999997E-2</v>
      </c>
      <c r="E129" s="26">
        <v>4.7969999999999999E-2</v>
      </c>
      <c r="F129" s="26">
        <v>403.178</v>
      </c>
      <c r="G129" s="26">
        <v>340.78300000000002</v>
      </c>
      <c r="H129" s="26">
        <v>-10.3192</v>
      </c>
      <c r="I129" s="26">
        <v>0</v>
      </c>
      <c r="J129" s="27"/>
      <c r="K129" s="26" t="str">
        <f t="shared" si="38"/>
        <v>AC</v>
      </c>
      <c r="L129" s="27"/>
      <c r="M129" s="32">
        <f t="shared" si="46"/>
        <v>0</v>
      </c>
      <c r="N129" s="32">
        <f t="shared" si="47"/>
        <v>0</v>
      </c>
      <c r="O129" s="32">
        <f t="shared" si="48"/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27"/>
      <c r="W129" s="26" t="str">
        <f t="shared" si="39"/>
        <v>PG</v>
      </c>
      <c r="X129" s="26" t="str">
        <f t="shared" si="40"/>
        <v>SFM</v>
      </c>
      <c r="Y129" s="26" t="str">
        <f t="shared" si="41"/>
        <v>13</v>
      </c>
      <c r="Z129" s="26" t="str">
        <f t="shared" si="42"/>
        <v>Ex</v>
      </c>
      <c r="AA129" s="26" t="str">
        <f t="shared" si="43"/>
        <v>Refg</v>
      </c>
      <c r="AB129" s="26" t="str">
        <f t="shared" ca="1" si="44"/>
        <v>GFDX</v>
      </c>
      <c r="AC129" s="27"/>
      <c r="AD129" s="26" t="str">
        <f t="shared" ca="1" si="45"/>
        <v>PG-SFM-13-Ex-Refg-GFDX</v>
      </c>
      <c r="AE129" s="26">
        <f t="shared" si="49"/>
        <v>1.0079450000000001</v>
      </c>
      <c r="AF129" s="26">
        <f t="shared" si="50"/>
        <v>2.0709999999999999E-4</v>
      </c>
      <c r="AG129" s="26">
        <f t="shared" si="51"/>
        <v>-2.5798000000000001E-2</v>
      </c>
      <c r="AH129" s="26">
        <f t="shared" si="52"/>
        <v>0.85195750000000003</v>
      </c>
      <c r="AI129" s="26">
        <f t="shared" si="53"/>
        <v>1.19925E-4</v>
      </c>
      <c r="AJ129" s="26">
        <f t="shared" si="54"/>
        <v>0</v>
      </c>
      <c r="AK129" s="26">
        <f t="shared" si="55"/>
        <v>1.1830930533506661</v>
      </c>
      <c r="AL129" s="26">
        <f t="shared" si="55"/>
        <v>1.7269126537419219</v>
      </c>
      <c r="AM129" s="26">
        <f t="shared" si="56"/>
        <v>-3.0280853211574522E-2</v>
      </c>
    </row>
    <row r="130" spans="1:39">
      <c r="A130" s="26" t="s">
        <v>207</v>
      </c>
      <c r="B130" s="26" t="s">
        <v>82</v>
      </c>
      <c r="C130" s="26">
        <v>1</v>
      </c>
      <c r="D130" s="26">
        <v>8.1620999999999999E-2</v>
      </c>
      <c r="E130" s="26">
        <v>4.7674000000000001E-2</v>
      </c>
      <c r="F130" s="26">
        <v>403.48200000000003</v>
      </c>
      <c r="G130" s="26">
        <v>340.57499999999999</v>
      </c>
      <c r="H130" s="26">
        <v>-10.353</v>
      </c>
      <c r="I130" s="26">
        <v>0</v>
      </c>
      <c r="J130" s="27"/>
      <c r="K130" s="26" t="str">
        <f t="shared" si="38"/>
        <v>AC</v>
      </c>
      <c r="L130" s="27"/>
      <c r="M130" s="32">
        <f t="shared" si="46"/>
        <v>0</v>
      </c>
      <c r="N130" s="32">
        <f t="shared" si="47"/>
        <v>0</v>
      </c>
      <c r="O130" s="32">
        <f t="shared" si="48"/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27"/>
      <c r="W130" s="26" t="str">
        <f t="shared" si="39"/>
        <v>SC</v>
      </c>
      <c r="X130" s="26" t="str">
        <f t="shared" si="40"/>
        <v>SFM</v>
      </c>
      <c r="Y130" s="26" t="str">
        <f t="shared" si="41"/>
        <v>13</v>
      </c>
      <c r="Z130" s="26" t="str">
        <f t="shared" si="42"/>
        <v>Ex</v>
      </c>
      <c r="AA130" s="26" t="str">
        <f t="shared" si="43"/>
        <v>Refg</v>
      </c>
      <c r="AB130" s="26" t="str">
        <f t="shared" ca="1" si="44"/>
        <v>GFDX</v>
      </c>
      <c r="AC130" s="27"/>
      <c r="AD130" s="26" t="str">
        <f t="shared" ca="1" si="45"/>
        <v>SC-SFM-13-Ex-Refg-GFDX</v>
      </c>
      <c r="AE130" s="26">
        <f t="shared" si="49"/>
        <v>1.008705</v>
      </c>
      <c r="AF130" s="26">
        <f t="shared" si="50"/>
        <v>2.0405249999999998E-4</v>
      </c>
      <c r="AG130" s="26">
        <f t="shared" si="51"/>
        <v>-2.5882499999999999E-2</v>
      </c>
      <c r="AH130" s="26">
        <f t="shared" si="52"/>
        <v>0.85143749999999996</v>
      </c>
      <c r="AI130" s="26">
        <f t="shared" si="53"/>
        <v>1.19185E-4</v>
      </c>
      <c r="AJ130" s="26">
        <f t="shared" si="54"/>
        <v>0</v>
      </c>
      <c r="AK130" s="26">
        <f t="shared" si="55"/>
        <v>1.1847082140497689</v>
      </c>
      <c r="AL130" s="26">
        <f t="shared" si="55"/>
        <v>1.7120652766707218</v>
      </c>
      <c r="AM130" s="26">
        <f t="shared" si="56"/>
        <v>-3.0398590618806429E-2</v>
      </c>
    </row>
    <row r="131" spans="1:39">
      <c r="A131" s="26" t="s">
        <v>208</v>
      </c>
      <c r="B131" s="26" t="s">
        <v>82</v>
      </c>
      <c r="C131" s="26">
        <v>1</v>
      </c>
      <c r="D131" s="26">
        <v>8.1234000000000001E-2</v>
      </c>
      <c r="E131" s="26">
        <v>4.7541E-2</v>
      </c>
      <c r="F131" s="26">
        <v>403.197</v>
      </c>
      <c r="G131" s="26">
        <v>340.40800000000002</v>
      </c>
      <c r="H131" s="26">
        <v>-10.355600000000001</v>
      </c>
      <c r="I131" s="26">
        <v>0</v>
      </c>
      <c r="J131" s="27"/>
      <c r="K131" s="26" t="str">
        <f t="shared" si="38"/>
        <v>AC</v>
      </c>
      <c r="L131" s="27"/>
      <c r="M131" s="32">
        <f t="shared" si="46"/>
        <v>0</v>
      </c>
      <c r="N131" s="32">
        <f t="shared" si="47"/>
        <v>0</v>
      </c>
      <c r="O131" s="32">
        <f t="shared" si="48"/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27"/>
      <c r="W131" s="26" t="str">
        <f t="shared" si="39"/>
        <v>SG</v>
      </c>
      <c r="X131" s="26" t="str">
        <f t="shared" si="40"/>
        <v>SFM</v>
      </c>
      <c r="Y131" s="26" t="str">
        <f t="shared" si="41"/>
        <v>13</v>
      </c>
      <c r="Z131" s="26" t="str">
        <f t="shared" si="42"/>
        <v>Ex</v>
      </c>
      <c r="AA131" s="26" t="str">
        <f t="shared" si="43"/>
        <v>Refg</v>
      </c>
      <c r="AB131" s="26" t="str">
        <f t="shared" ca="1" si="44"/>
        <v>GFDX</v>
      </c>
      <c r="AC131" s="27"/>
      <c r="AD131" s="26" t="str">
        <f t="shared" ca="1" si="45"/>
        <v>SG-SFM-13-Ex-Refg-GFDX</v>
      </c>
      <c r="AE131" s="26">
        <f t="shared" si="49"/>
        <v>1.0079925000000001</v>
      </c>
      <c r="AF131" s="26">
        <f t="shared" si="50"/>
        <v>2.0308500000000001E-4</v>
      </c>
      <c r="AG131" s="26">
        <f t="shared" si="51"/>
        <v>-2.5889000000000002E-2</v>
      </c>
      <c r="AH131" s="26">
        <f t="shared" si="52"/>
        <v>0.85102</v>
      </c>
      <c r="AI131" s="26">
        <f t="shared" si="53"/>
        <v>1.188525E-4</v>
      </c>
      <c r="AJ131" s="26">
        <f t="shared" si="54"/>
        <v>0</v>
      </c>
      <c r="AK131" s="26">
        <f t="shared" si="55"/>
        <v>1.1844521867876197</v>
      </c>
      <c r="AL131" s="26">
        <f t="shared" si="55"/>
        <v>1.708714583201868</v>
      </c>
      <c r="AM131" s="26">
        <f t="shared" si="56"/>
        <v>-3.0421141688796977E-2</v>
      </c>
    </row>
    <row r="132" spans="1:39">
      <c r="A132" s="26" t="s">
        <v>209</v>
      </c>
      <c r="B132" s="26" t="s">
        <v>82</v>
      </c>
      <c r="C132" s="26">
        <v>1</v>
      </c>
      <c r="D132" s="26">
        <v>7.2027999999999995E-2</v>
      </c>
      <c r="E132" s="26">
        <v>4.3235999999999997E-2</v>
      </c>
      <c r="F132" s="26">
        <v>392.07400000000001</v>
      </c>
      <c r="G132" s="26">
        <v>322.81200000000001</v>
      </c>
      <c r="H132" s="26">
        <v>-10.703099999999999</v>
      </c>
      <c r="I132" s="26">
        <v>0</v>
      </c>
      <c r="J132" s="27"/>
      <c r="K132" s="26" t="str">
        <f t="shared" si="38"/>
        <v>AC</v>
      </c>
      <c r="L132" s="27"/>
      <c r="M132" s="32">
        <f t="shared" si="46"/>
        <v>0</v>
      </c>
      <c r="N132" s="32">
        <f t="shared" si="47"/>
        <v>0</v>
      </c>
      <c r="O132" s="32">
        <f t="shared" si="48"/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27"/>
      <c r="W132" s="26" t="str">
        <f t="shared" si="39"/>
        <v>SC</v>
      </c>
      <c r="X132" s="26" t="str">
        <f t="shared" si="40"/>
        <v>SFM</v>
      </c>
      <c r="Y132" s="26" t="str">
        <f t="shared" si="41"/>
        <v>14</v>
      </c>
      <c r="Z132" s="26" t="str">
        <f t="shared" si="42"/>
        <v>Ex</v>
      </c>
      <c r="AA132" s="26" t="str">
        <f t="shared" si="43"/>
        <v>Refg</v>
      </c>
      <c r="AB132" s="26" t="str">
        <f t="shared" ca="1" si="44"/>
        <v>GFDX</v>
      </c>
      <c r="AC132" s="27"/>
      <c r="AD132" s="26" t="str">
        <f t="shared" ca="1" si="45"/>
        <v>SC-SFM-14-Ex-Refg-GFDX</v>
      </c>
      <c r="AE132" s="26">
        <f t="shared" si="49"/>
        <v>0.98018500000000008</v>
      </c>
      <c r="AF132" s="26">
        <f t="shared" si="50"/>
        <v>1.8006999999999998E-4</v>
      </c>
      <c r="AG132" s="26">
        <f t="shared" si="51"/>
        <v>-2.6757749999999997E-2</v>
      </c>
      <c r="AH132" s="26">
        <f t="shared" si="52"/>
        <v>0.80703000000000003</v>
      </c>
      <c r="AI132" s="26">
        <f t="shared" si="53"/>
        <v>1.0808999999999999E-4</v>
      </c>
      <c r="AJ132" s="26">
        <f t="shared" si="54"/>
        <v>0</v>
      </c>
      <c r="AK132" s="26">
        <f t="shared" si="55"/>
        <v>1.2145583187737756</v>
      </c>
      <c r="AL132" s="26">
        <f t="shared" si="55"/>
        <v>1.6659265426959016</v>
      </c>
      <c r="AM132" s="26">
        <f t="shared" si="56"/>
        <v>-3.3155830638266229E-2</v>
      </c>
    </row>
    <row r="133" spans="1:39">
      <c r="A133" s="26" t="s">
        <v>210</v>
      </c>
      <c r="B133" s="26" t="s">
        <v>82</v>
      </c>
      <c r="C133" s="26">
        <v>1</v>
      </c>
      <c r="D133" s="26">
        <v>7.4396000000000004E-2</v>
      </c>
      <c r="E133" s="26">
        <v>4.3929000000000003E-2</v>
      </c>
      <c r="F133" s="26">
        <v>391.36599999999999</v>
      </c>
      <c r="G133" s="26">
        <v>320.428</v>
      </c>
      <c r="H133" s="26">
        <v>-9.8890700000000002</v>
      </c>
      <c r="I133" s="26">
        <v>0</v>
      </c>
      <c r="J133" s="27"/>
      <c r="K133" s="26" t="str">
        <f t="shared" si="38"/>
        <v>AC</v>
      </c>
      <c r="L133" s="27"/>
      <c r="M133" s="32">
        <f t="shared" si="46"/>
        <v>0</v>
      </c>
      <c r="N133" s="32">
        <f t="shared" si="47"/>
        <v>0</v>
      </c>
      <c r="O133" s="32">
        <f t="shared" si="48"/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27"/>
      <c r="W133" s="26" t="str">
        <f t="shared" si="39"/>
        <v>SD</v>
      </c>
      <c r="X133" s="26" t="str">
        <f t="shared" si="40"/>
        <v>SFM</v>
      </c>
      <c r="Y133" s="26" t="str">
        <f t="shared" si="41"/>
        <v>14</v>
      </c>
      <c r="Z133" s="26" t="str">
        <f t="shared" si="42"/>
        <v>Ex</v>
      </c>
      <c r="AA133" s="26" t="str">
        <f t="shared" si="43"/>
        <v>Refg</v>
      </c>
      <c r="AB133" s="26" t="str">
        <f t="shared" ca="1" si="44"/>
        <v>GFDX</v>
      </c>
      <c r="AC133" s="27"/>
      <c r="AD133" s="26" t="str">
        <f t="shared" ca="1" si="45"/>
        <v>SD-SFM-14-Ex-Refg-GFDX</v>
      </c>
      <c r="AE133" s="26">
        <f t="shared" si="49"/>
        <v>0.97841499999999992</v>
      </c>
      <c r="AF133" s="26">
        <f t="shared" si="50"/>
        <v>1.8599E-4</v>
      </c>
      <c r="AG133" s="26">
        <f t="shared" si="51"/>
        <v>-2.4722675E-2</v>
      </c>
      <c r="AH133" s="26">
        <f t="shared" si="52"/>
        <v>0.80106999999999995</v>
      </c>
      <c r="AI133" s="26">
        <f t="shared" si="53"/>
        <v>1.098225E-4</v>
      </c>
      <c r="AJ133" s="26">
        <f t="shared" si="54"/>
        <v>0</v>
      </c>
      <c r="AK133" s="26">
        <f t="shared" si="55"/>
        <v>1.2213851473653987</v>
      </c>
      <c r="AL133" s="26">
        <f t="shared" si="55"/>
        <v>1.6935509572264336</v>
      </c>
      <c r="AM133" s="26">
        <f t="shared" si="56"/>
        <v>-3.0862065737076661E-2</v>
      </c>
    </row>
    <row r="134" spans="1:39">
      <c r="A134" s="26" t="s">
        <v>211</v>
      </c>
      <c r="B134" s="26" t="s">
        <v>82</v>
      </c>
      <c r="C134" s="26">
        <v>1</v>
      </c>
      <c r="D134" s="26">
        <v>7.1584999999999996E-2</v>
      </c>
      <c r="E134" s="26">
        <v>4.3104000000000003E-2</v>
      </c>
      <c r="F134" s="26">
        <v>392.32400000000001</v>
      </c>
      <c r="G134" s="26">
        <v>323.34300000000002</v>
      </c>
      <c r="H134" s="26">
        <v>-10.8674</v>
      </c>
      <c r="I134" s="26">
        <v>0</v>
      </c>
      <c r="J134" s="27"/>
      <c r="K134" s="26" t="str">
        <f t="shared" si="38"/>
        <v>AC</v>
      </c>
      <c r="L134" s="27"/>
      <c r="M134" s="32">
        <f t="shared" si="46"/>
        <v>0</v>
      </c>
      <c r="N134" s="32">
        <f t="shared" si="47"/>
        <v>0</v>
      </c>
      <c r="O134" s="32">
        <f t="shared" si="48"/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27"/>
      <c r="W134" s="26" t="str">
        <f t="shared" si="39"/>
        <v>SG</v>
      </c>
      <c r="X134" s="26" t="str">
        <f t="shared" si="40"/>
        <v>SFM</v>
      </c>
      <c r="Y134" s="26" t="str">
        <f t="shared" si="41"/>
        <v>14</v>
      </c>
      <c r="Z134" s="26" t="str">
        <f t="shared" si="42"/>
        <v>Ex</v>
      </c>
      <c r="AA134" s="26" t="str">
        <f t="shared" si="43"/>
        <v>Refg</v>
      </c>
      <c r="AB134" s="26" t="str">
        <f t="shared" ca="1" si="44"/>
        <v>GFDX</v>
      </c>
      <c r="AC134" s="27"/>
      <c r="AD134" s="26" t="str">
        <f t="shared" ca="1" si="45"/>
        <v>SG-SFM-14-Ex-Refg-GFDX</v>
      </c>
      <c r="AE134" s="26">
        <f t="shared" si="49"/>
        <v>0.98081000000000007</v>
      </c>
      <c r="AF134" s="26">
        <f t="shared" si="50"/>
        <v>1.7896249999999999E-4</v>
      </c>
      <c r="AG134" s="26">
        <f t="shared" si="51"/>
        <v>-2.7168499999999998E-2</v>
      </c>
      <c r="AH134" s="26">
        <f t="shared" si="52"/>
        <v>0.80835750000000006</v>
      </c>
      <c r="AI134" s="26">
        <f t="shared" si="53"/>
        <v>1.0776000000000001E-4</v>
      </c>
      <c r="AJ134" s="26">
        <f t="shared" si="54"/>
        <v>0</v>
      </c>
      <c r="AK134" s="26">
        <f t="shared" si="55"/>
        <v>1.2133369208549436</v>
      </c>
      <c r="AL134" s="26">
        <f t="shared" si="55"/>
        <v>1.6607507423904972</v>
      </c>
      <c r="AM134" s="26">
        <f t="shared" si="56"/>
        <v>-3.3609510643496224E-2</v>
      </c>
    </row>
    <row r="135" spans="1:39">
      <c r="A135" s="26" t="s">
        <v>212</v>
      </c>
      <c r="B135" s="26" t="s">
        <v>82</v>
      </c>
      <c r="C135" s="26">
        <v>1</v>
      </c>
      <c r="D135" s="26">
        <v>8.5444000000000006E-2</v>
      </c>
      <c r="E135" s="26">
        <v>4.8836999999999998E-2</v>
      </c>
      <c r="F135" s="26">
        <v>491.03399999999999</v>
      </c>
      <c r="G135" s="26">
        <v>376.01299999999998</v>
      </c>
      <c r="H135" s="26">
        <v>-7.2035900000000002</v>
      </c>
      <c r="I135" s="26">
        <v>0</v>
      </c>
      <c r="J135" s="27"/>
      <c r="K135" s="26" t="str">
        <f t="shared" si="38"/>
        <v>AC</v>
      </c>
      <c r="L135" s="27"/>
      <c r="M135" s="32">
        <f t="shared" si="46"/>
        <v>0</v>
      </c>
      <c r="N135" s="32">
        <f t="shared" si="47"/>
        <v>0</v>
      </c>
      <c r="O135" s="32">
        <f t="shared" si="48"/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27"/>
      <c r="W135" s="26" t="str">
        <f t="shared" si="39"/>
        <v>SC</v>
      </c>
      <c r="X135" s="26" t="str">
        <f t="shared" si="40"/>
        <v>SFM</v>
      </c>
      <c r="Y135" s="26" t="str">
        <f t="shared" si="41"/>
        <v>15</v>
      </c>
      <c r="Z135" s="26" t="str">
        <f t="shared" si="42"/>
        <v>Ex</v>
      </c>
      <c r="AA135" s="26" t="str">
        <f t="shared" si="43"/>
        <v>Refg</v>
      </c>
      <c r="AB135" s="26" t="str">
        <f t="shared" ca="1" si="44"/>
        <v>GFDX</v>
      </c>
      <c r="AC135" s="27"/>
      <c r="AD135" s="26" t="str">
        <f t="shared" ca="1" si="45"/>
        <v>SC-SFM-15-Ex-Refg-GFDX</v>
      </c>
      <c r="AE135" s="26">
        <f t="shared" si="49"/>
        <v>1.2275849999999999</v>
      </c>
      <c r="AF135" s="26">
        <f t="shared" si="50"/>
        <v>2.1361000000000001E-4</v>
      </c>
      <c r="AG135" s="26">
        <f t="shared" si="51"/>
        <v>-1.8008975E-2</v>
      </c>
      <c r="AH135" s="26">
        <f t="shared" si="52"/>
        <v>0.94003249999999994</v>
      </c>
      <c r="AI135" s="26">
        <f t="shared" si="53"/>
        <v>1.220925E-4</v>
      </c>
      <c r="AJ135" s="26">
        <f t="shared" si="54"/>
        <v>0</v>
      </c>
      <c r="AK135" s="26">
        <f t="shared" si="55"/>
        <v>1.3058963386904177</v>
      </c>
      <c r="AL135" s="26">
        <f t="shared" si="55"/>
        <v>1.7495751172266929</v>
      </c>
      <c r="AM135" s="26">
        <f t="shared" si="56"/>
        <v>-1.9157821671059245E-2</v>
      </c>
    </row>
    <row r="136" spans="1:39">
      <c r="A136" s="26" t="s">
        <v>213</v>
      </c>
      <c r="B136" s="26" t="s">
        <v>82</v>
      </c>
      <c r="C136" s="26">
        <v>1</v>
      </c>
      <c r="D136" s="26">
        <v>8.7679000000000007E-2</v>
      </c>
      <c r="E136" s="26">
        <v>4.9972999999999997E-2</v>
      </c>
      <c r="F136" s="26">
        <v>485.32100000000003</v>
      </c>
      <c r="G136" s="26">
        <v>376.29899999999998</v>
      </c>
      <c r="H136" s="26">
        <v>-6.7344999999999997</v>
      </c>
      <c r="I136" s="26">
        <v>0</v>
      </c>
      <c r="J136" s="27"/>
      <c r="K136" s="26" t="str">
        <f t="shared" si="38"/>
        <v>AC</v>
      </c>
      <c r="L136" s="27"/>
      <c r="M136" s="32">
        <f t="shared" si="46"/>
        <v>0</v>
      </c>
      <c r="N136" s="32">
        <f t="shared" si="47"/>
        <v>0</v>
      </c>
      <c r="O136" s="32">
        <f t="shared" si="48"/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27"/>
      <c r="W136" s="26" t="str">
        <f t="shared" si="39"/>
        <v>SD</v>
      </c>
      <c r="X136" s="26" t="str">
        <f t="shared" si="40"/>
        <v>SFM</v>
      </c>
      <c r="Y136" s="26" t="str">
        <f t="shared" si="41"/>
        <v>15</v>
      </c>
      <c r="Z136" s="26" t="str">
        <f t="shared" si="42"/>
        <v>Ex</v>
      </c>
      <c r="AA136" s="26" t="str">
        <f t="shared" si="43"/>
        <v>Refg</v>
      </c>
      <c r="AB136" s="26" t="str">
        <f t="shared" ca="1" si="44"/>
        <v>GFDX</v>
      </c>
      <c r="AC136" s="27"/>
      <c r="AD136" s="26" t="str">
        <f t="shared" ca="1" si="45"/>
        <v>SD-SFM-15-Ex-Refg-GFDX</v>
      </c>
      <c r="AE136" s="26">
        <f t="shared" si="49"/>
        <v>1.2133025000000002</v>
      </c>
      <c r="AF136" s="26">
        <f t="shared" si="50"/>
        <v>2.1919750000000003E-4</v>
      </c>
      <c r="AG136" s="26">
        <f t="shared" si="51"/>
        <v>-1.6836250000000001E-2</v>
      </c>
      <c r="AH136" s="26">
        <f t="shared" si="52"/>
        <v>0.94074749999999996</v>
      </c>
      <c r="AI136" s="26">
        <f t="shared" si="53"/>
        <v>1.249325E-4</v>
      </c>
      <c r="AJ136" s="26">
        <f t="shared" si="54"/>
        <v>0</v>
      </c>
      <c r="AK136" s="26">
        <f t="shared" si="55"/>
        <v>1.2897217372355496</v>
      </c>
      <c r="AL136" s="26">
        <f t="shared" si="55"/>
        <v>1.7545274448202033</v>
      </c>
      <c r="AM136" s="26">
        <f t="shared" si="56"/>
        <v>-1.7896672592805189E-2</v>
      </c>
    </row>
    <row r="137" spans="1:39">
      <c r="A137" s="26" t="s">
        <v>214</v>
      </c>
      <c r="B137" s="26" t="s">
        <v>82</v>
      </c>
      <c r="C137" s="26">
        <v>1</v>
      </c>
      <c r="D137" s="26">
        <v>8.4609000000000004E-2</v>
      </c>
      <c r="E137" s="26">
        <v>4.8961999999999999E-2</v>
      </c>
      <c r="F137" s="26">
        <v>486.63600000000002</v>
      </c>
      <c r="G137" s="26">
        <v>374.33699999999999</v>
      </c>
      <c r="H137" s="26">
        <v>-6.8039100000000001</v>
      </c>
      <c r="I137" s="26">
        <v>0</v>
      </c>
      <c r="J137" s="27"/>
      <c r="K137" s="26" t="str">
        <f t="shared" si="38"/>
        <v>AC</v>
      </c>
      <c r="L137" s="27"/>
      <c r="M137" s="32">
        <f t="shared" si="46"/>
        <v>0</v>
      </c>
      <c r="N137" s="32">
        <f t="shared" si="47"/>
        <v>0</v>
      </c>
      <c r="O137" s="32">
        <f t="shared" si="48"/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27"/>
      <c r="W137" s="26" t="str">
        <f t="shared" si="39"/>
        <v>SG</v>
      </c>
      <c r="X137" s="26" t="str">
        <f t="shared" si="40"/>
        <v>SFM</v>
      </c>
      <c r="Y137" s="26" t="str">
        <f t="shared" si="41"/>
        <v>15</v>
      </c>
      <c r="Z137" s="26" t="str">
        <f t="shared" si="42"/>
        <v>Ex</v>
      </c>
      <c r="AA137" s="26" t="str">
        <f t="shared" si="43"/>
        <v>Refg</v>
      </c>
      <c r="AB137" s="26" t="str">
        <f t="shared" ca="1" si="44"/>
        <v>GFDX</v>
      </c>
      <c r="AC137" s="27"/>
      <c r="AD137" s="26" t="str">
        <f t="shared" ca="1" si="45"/>
        <v>SG-SFM-15-Ex-Refg-GFDX</v>
      </c>
      <c r="AE137" s="26">
        <f t="shared" si="49"/>
        <v>1.2165900000000001</v>
      </c>
      <c r="AF137" s="26">
        <f t="shared" si="50"/>
        <v>2.1152250000000002E-4</v>
      </c>
      <c r="AG137" s="26">
        <f t="shared" si="51"/>
        <v>-1.7009775000000001E-2</v>
      </c>
      <c r="AH137" s="26">
        <f t="shared" si="52"/>
        <v>0.93584250000000002</v>
      </c>
      <c r="AI137" s="26">
        <f t="shared" si="53"/>
        <v>1.2240499999999999E-4</v>
      </c>
      <c r="AJ137" s="26">
        <f t="shared" si="54"/>
        <v>0</v>
      </c>
      <c r="AK137" s="26">
        <f t="shared" si="55"/>
        <v>1.2999943900816644</v>
      </c>
      <c r="AL137" s="26">
        <f t="shared" si="55"/>
        <v>1.7280544095420942</v>
      </c>
      <c r="AM137" s="26">
        <f t="shared" si="56"/>
        <v>-1.8175894982328758E-2</v>
      </c>
    </row>
    <row r="138" spans="1:39">
      <c r="A138" s="26" t="s">
        <v>215</v>
      </c>
      <c r="B138" s="26" t="s">
        <v>82</v>
      </c>
      <c r="C138" s="26">
        <v>1</v>
      </c>
      <c r="D138" s="26">
        <v>7.8703999999999996E-2</v>
      </c>
      <c r="E138" s="26">
        <v>4.2701000000000003E-2</v>
      </c>
      <c r="F138" s="26">
        <v>306.36799999999999</v>
      </c>
      <c r="G138" s="26">
        <v>281.459</v>
      </c>
      <c r="H138" s="26">
        <v>-13.327</v>
      </c>
      <c r="I138" s="26">
        <v>0</v>
      </c>
      <c r="J138" s="27"/>
      <c r="K138" s="26" t="str">
        <f t="shared" si="38"/>
        <v>AC</v>
      </c>
      <c r="L138" s="27"/>
      <c r="M138" s="32">
        <f t="shared" si="46"/>
        <v>0</v>
      </c>
      <c r="N138" s="32">
        <f t="shared" si="47"/>
        <v>0</v>
      </c>
      <c r="O138" s="32">
        <f t="shared" si="48"/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27"/>
      <c r="W138" s="26" t="str">
        <f t="shared" si="39"/>
        <v>PG</v>
      </c>
      <c r="X138" s="26" t="str">
        <f t="shared" si="40"/>
        <v>SFM</v>
      </c>
      <c r="Y138" s="26" t="str">
        <f t="shared" si="41"/>
        <v>16</v>
      </c>
      <c r="Z138" s="26" t="str">
        <f t="shared" si="42"/>
        <v>Ex</v>
      </c>
      <c r="AA138" s="26" t="str">
        <f t="shared" si="43"/>
        <v>Refg</v>
      </c>
      <c r="AB138" s="26" t="str">
        <f t="shared" ca="1" si="44"/>
        <v>GFDX</v>
      </c>
      <c r="AC138" s="27"/>
      <c r="AD138" s="26" t="str">
        <f t="shared" ca="1" si="45"/>
        <v>PG-SFM-16-Ex-Refg-GFDX</v>
      </c>
      <c r="AE138" s="26">
        <f t="shared" si="49"/>
        <v>0.76591999999999993</v>
      </c>
      <c r="AF138" s="26">
        <f t="shared" si="50"/>
        <v>1.9675999999999998E-4</v>
      </c>
      <c r="AG138" s="26">
        <f t="shared" si="51"/>
        <v>-3.33175E-2</v>
      </c>
      <c r="AH138" s="26">
        <f t="shared" si="52"/>
        <v>0.70364749999999998</v>
      </c>
      <c r="AI138" s="26">
        <f t="shared" si="53"/>
        <v>1.067525E-4</v>
      </c>
      <c r="AJ138" s="26">
        <f t="shared" si="54"/>
        <v>0</v>
      </c>
      <c r="AK138" s="26">
        <f t="shared" si="55"/>
        <v>1.0884995683207856</v>
      </c>
      <c r="AL138" s="26">
        <f t="shared" si="55"/>
        <v>1.8431418467951568</v>
      </c>
      <c r="AM138" s="26">
        <f t="shared" si="56"/>
        <v>-4.7349702798631418E-2</v>
      </c>
    </row>
    <row r="139" spans="1:39">
      <c r="A139" s="26" t="s">
        <v>216</v>
      </c>
      <c r="B139" s="26" t="s">
        <v>82</v>
      </c>
      <c r="C139" s="26">
        <v>1</v>
      </c>
      <c r="D139" s="26">
        <v>7.6655000000000001E-2</v>
      </c>
      <c r="E139" s="26">
        <v>4.2758999999999998E-2</v>
      </c>
      <c r="F139" s="26">
        <v>306.54599999999999</v>
      </c>
      <c r="G139" s="26">
        <v>280.62900000000002</v>
      </c>
      <c r="H139" s="26">
        <v>-13.5298</v>
      </c>
      <c r="I139" s="26">
        <v>0</v>
      </c>
      <c r="J139" s="27"/>
      <c r="K139" s="26" t="str">
        <f t="shared" si="38"/>
        <v>AC</v>
      </c>
      <c r="L139" s="27"/>
      <c r="M139" s="32">
        <f t="shared" si="46"/>
        <v>0</v>
      </c>
      <c r="N139" s="32">
        <f t="shared" si="47"/>
        <v>0</v>
      </c>
      <c r="O139" s="32">
        <f t="shared" si="48"/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27"/>
      <c r="W139" s="26" t="str">
        <f t="shared" si="39"/>
        <v>SC</v>
      </c>
      <c r="X139" s="26" t="str">
        <f t="shared" si="40"/>
        <v>SFM</v>
      </c>
      <c r="Y139" s="26" t="str">
        <f t="shared" si="41"/>
        <v>16</v>
      </c>
      <c r="Z139" s="26" t="str">
        <f t="shared" si="42"/>
        <v>Ex</v>
      </c>
      <c r="AA139" s="26" t="str">
        <f t="shared" si="43"/>
        <v>Refg</v>
      </c>
      <c r="AB139" s="26" t="str">
        <f t="shared" ca="1" si="44"/>
        <v>GFDX</v>
      </c>
      <c r="AC139" s="27"/>
      <c r="AD139" s="26" t="str">
        <f t="shared" ca="1" si="45"/>
        <v>SC-SFM-16-Ex-Refg-GFDX</v>
      </c>
      <c r="AE139" s="26">
        <f t="shared" si="49"/>
        <v>0.76636499999999996</v>
      </c>
      <c r="AF139" s="26">
        <f t="shared" si="50"/>
        <v>1.9163749999999999E-4</v>
      </c>
      <c r="AG139" s="26">
        <f t="shared" si="51"/>
        <v>-3.38245E-2</v>
      </c>
      <c r="AH139" s="26">
        <f t="shared" si="52"/>
        <v>0.70157250000000004</v>
      </c>
      <c r="AI139" s="26">
        <f t="shared" si="53"/>
        <v>1.068975E-4</v>
      </c>
      <c r="AJ139" s="26">
        <f t="shared" si="54"/>
        <v>0</v>
      </c>
      <c r="AK139" s="26">
        <f t="shared" si="55"/>
        <v>1.0923532493078048</v>
      </c>
      <c r="AL139" s="26">
        <f t="shared" si="55"/>
        <v>1.7927220000467736</v>
      </c>
      <c r="AM139" s="26">
        <f t="shared" si="56"/>
        <v>-4.8212408553641992E-2</v>
      </c>
    </row>
    <row r="140" spans="1:39">
      <c r="A140" s="26" t="s">
        <v>217</v>
      </c>
      <c r="B140" s="26" t="s">
        <v>82</v>
      </c>
      <c r="C140" s="26">
        <v>1</v>
      </c>
      <c r="D140" s="26">
        <v>7.5475E-2</v>
      </c>
      <c r="E140" s="26">
        <v>4.2805999999999997E-2</v>
      </c>
      <c r="F140" s="26">
        <v>306.99599999999998</v>
      </c>
      <c r="G140" s="26">
        <v>280.58100000000002</v>
      </c>
      <c r="H140" s="26">
        <v>-13.5443</v>
      </c>
      <c r="I140" s="26">
        <v>0</v>
      </c>
      <c r="J140" s="27"/>
      <c r="K140" s="26" t="str">
        <f t="shared" si="38"/>
        <v>AC</v>
      </c>
      <c r="L140" s="27"/>
      <c r="M140" s="32">
        <f t="shared" si="46"/>
        <v>0</v>
      </c>
      <c r="N140" s="32">
        <f t="shared" si="47"/>
        <v>0</v>
      </c>
      <c r="O140" s="32">
        <f t="shared" si="48"/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27"/>
      <c r="W140" s="26" t="str">
        <f t="shared" si="39"/>
        <v>SG</v>
      </c>
      <c r="X140" s="26" t="str">
        <f t="shared" si="40"/>
        <v>SFM</v>
      </c>
      <c r="Y140" s="26" t="str">
        <f t="shared" si="41"/>
        <v>16</v>
      </c>
      <c r="Z140" s="26" t="str">
        <f t="shared" si="42"/>
        <v>Ex</v>
      </c>
      <c r="AA140" s="26" t="str">
        <f t="shared" si="43"/>
        <v>Refg</v>
      </c>
      <c r="AB140" s="26" t="str">
        <f t="shared" ca="1" si="44"/>
        <v>GFDX</v>
      </c>
      <c r="AC140" s="27"/>
      <c r="AD140" s="26" t="str">
        <f t="shared" ca="1" si="45"/>
        <v>SG-SFM-16-Ex-Refg-GFDX</v>
      </c>
      <c r="AE140" s="26">
        <f t="shared" si="49"/>
        <v>0.76749000000000001</v>
      </c>
      <c r="AF140" s="26">
        <f t="shared" si="50"/>
        <v>1.886875E-4</v>
      </c>
      <c r="AG140" s="26">
        <f t="shared" si="51"/>
        <v>-3.3860750000000002E-2</v>
      </c>
      <c r="AH140" s="26">
        <f t="shared" si="52"/>
        <v>0.70145250000000003</v>
      </c>
      <c r="AI140" s="26">
        <f t="shared" si="53"/>
        <v>1.0701499999999999E-4</v>
      </c>
      <c r="AJ140" s="26">
        <f t="shared" si="54"/>
        <v>0</v>
      </c>
      <c r="AK140" s="26">
        <f t="shared" si="55"/>
        <v>1.0941439370449175</v>
      </c>
      <c r="AL140" s="26">
        <f t="shared" si="55"/>
        <v>1.7631874036350046</v>
      </c>
      <c r="AM140" s="26">
        <f t="shared" si="56"/>
        <v>-4.8272334905071976E-2</v>
      </c>
    </row>
    <row r="141" spans="1:39">
      <c r="A141" s="26" t="s">
        <v>218</v>
      </c>
      <c r="B141" s="26" t="s">
        <v>82</v>
      </c>
      <c r="C141" s="26">
        <v>1</v>
      </c>
      <c r="D141" s="26">
        <v>5.1055999999999997E-2</v>
      </c>
      <c r="E141" s="26">
        <v>4.1520000000000001E-2</v>
      </c>
      <c r="F141" s="26">
        <v>336.52</v>
      </c>
      <c r="G141" s="26">
        <v>336.935</v>
      </c>
      <c r="H141" s="26">
        <v>-15.2456</v>
      </c>
      <c r="I141" s="26">
        <v>0</v>
      </c>
      <c r="J141" s="27"/>
      <c r="K141" s="26" t="str">
        <f t="shared" si="38"/>
        <v>AC</v>
      </c>
      <c r="L141" s="27"/>
      <c r="M141" s="32">
        <f t="shared" si="46"/>
        <v>0</v>
      </c>
      <c r="N141" s="32">
        <f t="shared" si="47"/>
        <v>0</v>
      </c>
      <c r="O141" s="32">
        <f t="shared" si="48"/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27"/>
      <c r="W141" s="26" t="str">
        <f t="shared" si="39"/>
        <v>PG</v>
      </c>
      <c r="X141" s="26" t="str">
        <f t="shared" si="40"/>
        <v>MFM</v>
      </c>
      <c r="Y141" s="26" t="str">
        <f t="shared" si="41"/>
        <v>01</v>
      </c>
      <c r="Z141" s="26" t="str">
        <f t="shared" si="42"/>
        <v>Ex</v>
      </c>
      <c r="AA141" s="26" t="str">
        <f t="shared" si="43"/>
        <v>Refg</v>
      </c>
      <c r="AB141" s="26" t="str">
        <f t="shared" ca="1" si="44"/>
        <v>GFDX</v>
      </c>
      <c r="AC141" s="27"/>
      <c r="AD141" s="26" t="str">
        <f t="shared" ca="1" si="45"/>
        <v>PG-MFM-01-Ex-Refg-GFDX</v>
      </c>
      <c r="AE141" s="26">
        <f t="shared" si="49"/>
        <v>0.84129999999999994</v>
      </c>
      <c r="AF141" s="26">
        <f t="shared" si="50"/>
        <v>1.2763999999999999E-4</v>
      </c>
      <c r="AG141" s="26">
        <f t="shared" si="51"/>
        <v>-3.8114000000000002E-2</v>
      </c>
      <c r="AH141" s="26">
        <f t="shared" si="52"/>
        <v>0.84233749999999996</v>
      </c>
      <c r="AI141" s="26">
        <f t="shared" si="53"/>
        <v>1.038E-4</v>
      </c>
      <c r="AJ141" s="26">
        <f t="shared" si="54"/>
        <v>0</v>
      </c>
      <c r="AK141" s="26">
        <f t="shared" si="55"/>
        <v>0.99876830842744146</v>
      </c>
      <c r="AL141" s="26">
        <f t="shared" si="55"/>
        <v>1.2296724470134874</v>
      </c>
      <c r="AM141" s="26">
        <f t="shared" si="56"/>
        <v>-4.5247896478549279E-2</v>
      </c>
    </row>
    <row r="142" spans="1:39">
      <c r="A142" s="26" t="s">
        <v>219</v>
      </c>
      <c r="B142" s="26" t="s">
        <v>82</v>
      </c>
      <c r="C142" s="26">
        <v>1</v>
      </c>
      <c r="D142" s="26">
        <v>8.3374000000000004E-2</v>
      </c>
      <c r="E142" s="26">
        <v>4.9526000000000001E-2</v>
      </c>
      <c r="F142" s="26">
        <v>371.50799999999998</v>
      </c>
      <c r="G142" s="26">
        <v>353.07400000000001</v>
      </c>
      <c r="H142" s="26">
        <v>-10.9077</v>
      </c>
      <c r="I142" s="26">
        <v>0</v>
      </c>
      <c r="J142" s="27"/>
      <c r="K142" s="26" t="str">
        <f t="shared" si="38"/>
        <v>AC</v>
      </c>
      <c r="L142" s="27"/>
      <c r="M142" s="32">
        <f t="shared" si="46"/>
        <v>0</v>
      </c>
      <c r="N142" s="32">
        <f t="shared" si="47"/>
        <v>0</v>
      </c>
      <c r="O142" s="32">
        <f t="shared" si="48"/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27"/>
      <c r="W142" s="26" t="str">
        <f t="shared" si="39"/>
        <v>PG</v>
      </c>
      <c r="X142" s="26" t="str">
        <f t="shared" si="40"/>
        <v>MFM</v>
      </c>
      <c r="Y142" s="26" t="str">
        <f t="shared" si="41"/>
        <v>02</v>
      </c>
      <c r="Z142" s="26" t="str">
        <f t="shared" si="42"/>
        <v>Ex</v>
      </c>
      <c r="AA142" s="26" t="str">
        <f t="shared" si="43"/>
        <v>Refg</v>
      </c>
      <c r="AB142" s="26" t="str">
        <f t="shared" ca="1" si="44"/>
        <v>GFDX</v>
      </c>
      <c r="AC142" s="27"/>
      <c r="AD142" s="26" t="str">
        <f t="shared" ca="1" si="45"/>
        <v>PG-MFM-02-Ex-Refg-GFDX</v>
      </c>
      <c r="AE142" s="26">
        <f t="shared" si="49"/>
        <v>0.92876999999999998</v>
      </c>
      <c r="AF142" s="26">
        <f t="shared" si="50"/>
        <v>2.0843500000000001E-4</v>
      </c>
      <c r="AG142" s="26">
        <f t="shared" si="51"/>
        <v>-2.7269250000000002E-2</v>
      </c>
      <c r="AH142" s="26">
        <f t="shared" si="52"/>
        <v>0.88268500000000005</v>
      </c>
      <c r="AI142" s="26">
        <f t="shared" si="53"/>
        <v>1.2381499999999999E-4</v>
      </c>
      <c r="AJ142" s="26">
        <f t="shared" si="54"/>
        <v>0</v>
      </c>
      <c r="AK142" s="26">
        <f t="shared" si="55"/>
        <v>1.0522100182964478</v>
      </c>
      <c r="AL142" s="26">
        <f t="shared" si="55"/>
        <v>1.6834390017364618</v>
      </c>
      <c r="AM142" s="26">
        <f t="shared" si="56"/>
        <v>-3.0893523737233555E-2</v>
      </c>
    </row>
    <row r="143" spans="1:39">
      <c r="A143" s="26" t="s">
        <v>220</v>
      </c>
      <c r="B143" s="26" t="s">
        <v>82</v>
      </c>
      <c r="C143" s="26">
        <v>1</v>
      </c>
      <c r="D143" s="26">
        <v>6.3857999999999998E-2</v>
      </c>
      <c r="E143" s="26">
        <v>4.5899000000000002E-2</v>
      </c>
      <c r="F143" s="26">
        <v>354.69099999999997</v>
      </c>
      <c r="G143" s="26">
        <v>350.59300000000002</v>
      </c>
      <c r="H143" s="26">
        <v>-12.6454</v>
      </c>
      <c r="I143" s="26">
        <v>0</v>
      </c>
      <c r="J143" s="27"/>
      <c r="K143" s="26" t="str">
        <f t="shared" si="38"/>
        <v>AC</v>
      </c>
      <c r="L143" s="27"/>
      <c r="M143" s="32">
        <f t="shared" si="46"/>
        <v>0</v>
      </c>
      <c r="N143" s="32">
        <f t="shared" si="47"/>
        <v>0</v>
      </c>
      <c r="O143" s="32">
        <f t="shared" si="48"/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27"/>
      <c r="W143" s="26" t="str">
        <f t="shared" si="39"/>
        <v>PG</v>
      </c>
      <c r="X143" s="26" t="str">
        <f t="shared" si="40"/>
        <v>MFM</v>
      </c>
      <c r="Y143" s="26" t="str">
        <f t="shared" si="41"/>
        <v>03</v>
      </c>
      <c r="Z143" s="26" t="str">
        <f t="shared" si="42"/>
        <v>Ex</v>
      </c>
      <c r="AA143" s="26" t="str">
        <f t="shared" si="43"/>
        <v>Refg</v>
      </c>
      <c r="AB143" s="26" t="str">
        <f t="shared" ca="1" si="44"/>
        <v>GFDX</v>
      </c>
      <c r="AC143" s="27"/>
      <c r="AD143" s="26" t="str">
        <f t="shared" ca="1" si="45"/>
        <v>PG-MFM-03-Ex-Refg-GFDX</v>
      </c>
      <c r="AE143" s="26">
        <f t="shared" si="49"/>
        <v>0.88672749999999989</v>
      </c>
      <c r="AF143" s="26">
        <f t="shared" si="50"/>
        <v>1.5964500000000001E-4</v>
      </c>
      <c r="AG143" s="26">
        <f t="shared" si="51"/>
        <v>-3.1613500000000003E-2</v>
      </c>
      <c r="AH143" s="26">
        <f t="shared" si="52"/>
        <v>0.87648250000000005</v>
      </c>
      <c r="AI143" s="26">
        <f t="shared" si="53"/>
        <v>1.1474750000000001E-4</v>
      </c>
      <c r="AJ143" s="26">
        <f t="shared" si="54"/>
        <v>0</v>
      </c>
      <c r="AK143" s="26">
        <f t="shared" si="55"/>
        <v>1.0116887673170882</v>
      </c>
      <c r="AL143" s="26">
        <f t="shared" si="55"/>
        <v>1.3912721410052507</v>
      </c>
      <c r="AM143" s="26">
        <f t="shared" si="56"/>
        <v>-3.6068603765619968E-2</v>
      </c>
    </row>
    <row r="144" spans="1:39">
      <c r="A144" s="26" t="s">
        <v>221</v>
      </c>
      <c r="B144" s="26" t="s">
        <v>82</v>
      </c>
      <c r="C144" s="26">
        <v>1</v>
      </c>
      <c r="D144" s="26">
        <v>7.7039999999999997E-2</v>
      </c>
      <c r="E144" s="26">
        <v>4.7294999999999997E-2</v>
      </c>
      <c r="F144" s="26">
        <v>376.23500000000001</v>
      </c>
      <c r="G144" s="26">
        <v>353.58100000000002</v>
      </c>
      <c r="H144" s="26">
        <v>-9.7641200000000001</v>
      </c>
      <c r="I144" s="26">
        <v>0</v>
      </c>
      <c r="J144" s="27"/>
      <c r="K144" s="26" t="str">
        <f t="shared" si="38"/>
        <v>AC</v>
      </c>
      <c r="L144" s="27"/>
      <c r="M144" s="32">
        <f t="shared" si="46"/>
        <v>0</v>
      </c>
      <c r="N144" s="32">
        <f t="shared" si="47"/>
        <v>0</v>
      </c>
      <c r="O144" s="32">
        <f t="shared" si="48"/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27"/>
      <c r="W144" s="26" t="str">
        <f t="shared" si="39"/>
        <v>PG</v>
      </c>
      <c r="X144" s="26" t="str">
        <f t="shared" si="40"/>
        <v>MFM</v>
      </c>
      <c r="Y144" s="26" t="str">
        <f t="shared" si="41"/>
        <v>04</v>
      </c>
      <c r="Z144" s="26" t="str">
        <f t="shared" si="42"/>
        <v>Ex</v>
      </c>
      <c r="AA144" s="26" t="str">
        <f t="shared" si="43"/>
        <v>Refg</v>
      </c>
      <c r="AB144" s="26" t="str">
        <f t="shared" ca="1" si="44"/>
        <v>GFDX</v>
      </c>
      <c r="AC144" s="27"/>
      <c r="AD144" s="26" t="str">
        <f t="shared" ca="1" si="45"/>
        <v>PG-MFM-04-Ex-Refg-GFDX</v>
      </c>
      <c r="AE144" s="26">
        <f t="shared" si="49"/>
        <v>0.94058750000000002</v>
      </c>
      <c r="AF144" s="26">
        <f t="shared" si="50"/>
        <v>1.9259999999999999E-4</v>
      </c>
      <c r="AG144" s="26">
        <f t="shared" si="51"/>
        <v>-2.4410299999999999E-2</v>
      </c>
      <c r="AH144" s="26">
        <f t="shared" si="52"/>
        <v>0.88395250000000003</v>
      </c>
      <c r="AI144" s="26">
        <f t="shared" si="53"/>
        <v>1.1823749999999999E-4</v>
      </c>
      <c r="AJ144" s="26">
        <f t="shared" si="54"/>
        <v>0</v>
      </c>
      <c r="AK144" s="26">
        <f t="shared" si="55"/>
        <v>1.0640701847667153</v>
      </c>
      <c r="AL144" s="26">
        <f t="shared" si="55"/>
        <v>1.6289248334919124</v>
      </c>
      <c r="AM144" s="26">
        <f t="shared" si="56"/>
        <v>-2.7614945373195955E-2</v>
      </c>
    </row>
    <row r="145" spans="1:39">
      <c r="A145" s="26" t="s">
        <v>222</v>
      </c>
      <c r="B145" s="26" t="s">
        <v>82</v>
      </c>
      <c r="C145" s="26">
        <v>1</v>
      </c>
      <c r="D145" s="26">
        <v>7.8266000000000002E-2</v>
      </c>
      <c r="E145" s="26">
        <v>4.7745000000000003E-2</v>
      </c>
      <c r="F145" s="26">
        <v>382.92200000000003</v>
      </c>
      <c r="G145" s="26">
        <v>357.411</v>
      </c>
      <c r="H145" s="26">
        <v>-10.34</v>
      </c>
      <c r="I145" s="26">
        <v>0</v>
      </c>
      <c r="J145" s="27"/>
      <c r="K145" s="26" t="str">
        <f t="shared" si="38"/>
        <v>AC</v>
      </c>
      <c r="L145" s="27"/>
      <c r="M145" s="32">
        <f t="shared" si="46"/>
        <v>0</v>
      </c>
      <c r="N145" s="32">
        <f t="shared" si="47"/>
        <v>0</v>
      </c>
      <c r="O145" s="32">
        <f t="shared" si="48"/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27"/>
      <c r="W145" s="26" t="str">
        <f t="shared" si="39"/>
        <v>SG</v>
      </c>
      <c r="X145" s="26" t="str">
        <f t="shared" si="40"/>
        <v>MFM</v>
      </c>
      <c r="Y145" s="26" t="str">
        <f t="shared" si="41"/>
        <v>04</v>
      </c>
      <c r="Z145" s="26" t="str">
        <f t="shared" si="42"/>
        <v>Ex</v>
      </c>
      <c r="AA145" s="26" t="str">
        <f t="shared" si="43"/>
        <v>Refg</v>
      </c>
      <c r="AB145" s="26" t="str">
        <f t="shared" ca="1" si="44"/>
        <v>GFDX</v>
      </c>
      <c r="AC145" s="27"/>
      <c r="AD145" s="26" t="str">
        <f t="shared" ca="1" si="45"/>
        <v>SG-MFM-04-Ex-Refg-GFDX</v>
      </c>
      <c r="AE145" s="26">
        <f t="shared" si="49"/>
        <v>0.95730500000000007</v>
      </c>
      <c r="AF145" s="26">
        <f t="shared" si="50"/>
        <v>1.95665E-4</v>
      </c>
      <c r="AG145" s="26">
        <f t="shared" si="51"/>
        <v>-2.5849999999999998E-2</v>
      </c>
      <c r="AH145" s="26">
        <f t="shared" si="52"/>
        <v>0.89352750000000003</v>
      </c>
      <c r="AI145" s="26">
        <f t="shared" si="53"/>
        <v>1.1936250000000001E-4</v>
      </c>
      <c r="AJ145" s="26">
        <f t="shared" si="54"/>
        <v>0</v>
      </c>
      <c r="AK145" s="26">
        <f t="shared" si="55"/>
        <v>1.071377209990739</v>
      </c>
      <c r="AL145" s="26">
        <f t="shared" si="55"/>
        <v>1.6392501832652633</v>
      </c>
      <c r="AM145" s="26">
        <f t="shared" si="56"/>
        <v>-2.8930279146416868E-2</v>
      </c>
    </row>
    <row r="146" spans="1:39">
      <c r="A146" s="26" t="s">
        <v>223</v>
      </c>
      <c r="B146" s="26" t="s">
        <v>82</v>
      </c>
      <c r="C146" s="26">
        <v>1</v>
      </c>
      <c r="D146" s="26">
        <v>5.8859000000000002E-2</v>
      </c>
      <c r="E146" s="26">
        <v>4.7077000000000001E-2</v>
      </c>
      <c r="F146" s="26">
        <v>361.78699999999998</v>
      </c>
      <c r="G146" s="26">
        <v>357.09300000000002</v>
      </c>
      <c r="H146" s="26">
        <v>-11.3696</v>
      </c>
      <c r="I146" s="26">
        <v>0</v>
      </c>
      <c r="J146" s="27"/>
      <c r="K146" s="26" t="str">
        <f t="shared" si="38"/>
        <v>AC</v>
      </c>
      <c r="L146" s="27"/>
      <c r="M146" s="32">
        <f t="shared" si="46"/>
        <v>0</v>
      </c>
      <c r="N146" s="32">
        <f t="shared" si="47"/>
        <v>0</v>
      </c>
      <c r="O146" s="32">
        <f t="shared" si="48"/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27"/>
      <c r="W146" s="26" t="str">
        <f t="shared" si="39"/>
        <v>PG</v>
      </c>
      <c r="X146" s="26" t="str">
        <f t="shared" si="40"/>
        <v>MFM</v>
      </c>
      <c r="Y146" s="26" t="str">
        <f t="shared" si="41"/>
        <v>05</v>
      </c>
      <c r="Z146" s="26" t="str">
        <f t="shared" si="42"/>
        <v>Ex</v>
      </c>
      <c r="AA146" s="26" t="str">
        <f t="shared" si="43"/>
        <v>Refg</v>
      </c>
      <c r="AB146" s="26" t="str">
        <f t="shared" ca="1" si="44"/>
        <v>GFDX</v>
      </c>
      <c r="AC146" s="27"/>
      <c r="AD146" s="26" t="str">
        <f t="shared" ca="1" si="45"/>
        <v>PG-MFM-05-Ex-Refg-GFDX</v>
      </c>
      <c r="AE146" s="26">
        <f t="shared" si="49"/>
        <v>0.90446749999999998</v>
      </c>
      <c r="AF146" s="26">
        <f t="shared" si="50"/>
        <v>1.4714750000000001E-4</v>
      </c>
      <c r="AG146" s="26">
        <f t="shared" si="51"/>
        <v>-2.8424000000000001E-2</v>
      </c>
      <c r="AH146" s="26">
        <f t="shared" si="52"/>
        <v>0.89273250000000004</v>
      </c>
      <c r="AI146" s="26">
        <f t="shared" si="53"/>
        <v>1.1769250000000001E-4</v>
      </c>
      <c r="AJ146" s="26">
        <f t="shared" si="54"/>
        <v>0</v>
      </c>
      <c r="AK146" s="26">
        <f t="shared" si="55"/>
        <v>1.0131450350468925</v>
      </c>
      <c r="AL146" s="26">
        <f t="shared" si="55"/>
        <v>1.2502708328907961</v>
      </c>
      <c r="AM146" s="26">
        <f t="shared" si="56"/>
        <v>-3.1839324769737852E-2</v>
      </c>
    </row>
    <row r="147" spans="1:39">
      <c r="A147" s="26" t="s">
        <v>224</v>
      </c>
      <c r="B147" s="26" t="s">
        <v>82</v>
      </c>
      <c r="C147" s="26">
        <v>1</v>
      </c>
      <c r="D147" s="26">
        <v>6.6058000000000006E-2</v>
      </c>
      <c r="E147" s="26">
        <v>4.7229E-2</v>
      </c>
      <c r="F147" s="26">
        <v>359.57</v>
      </c>
      <c r="G147" s="26">
        <v>355.38799999999998</v>
      </c>
      <c r="H147" s="26">
        <v>-13</v>
      </c>
      <c r="I147" s="26">
        <v>0</v>
      </c>
      <c r="J147" s="27"/>
      <c r="K147" s="26" t="str">
        <f t="shared" si="38"/>
        <v>AC</v>
      </c>
      <c r="L147" s="27"/>
      <c r="M147" s="32">
        <f t="shared" si="46"/>
        <v>0</v>
      </c>
      <c r="N147" s="32">
        <f t="shared" si="47"/>
        <v>0</v>
      </c>
      <c r="O147" s="32">
        <f t="shared" si="48"/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27"/>
      <c r="W147" s="26" t="str">
        <f t="shared" si="39"/>
        <v>SG</v>
      </c>
      <c r="X147" s="26" t="str">
        <f t="shared" si="40"/>
        <v>MFM</v>
      </c>
      <c r="Y147" s="26" t="str">
        <f t="shared" si="41"/>
        <v>05</v>
      </c>
      <c r="Z147" s="26" t="str">
        <f t="shared" si="42"/>
        <v>Ex</v>
      </c>
      <c r="AA147" s="26" t="str">
        <f t="shared" si="43"/>
        <v>Refg</v>
      </c>
      <c r="AB147" s="26" t="str">
        <f t="shared" ca="1" si="44"/>
        <v>GFDX</v>
      </c>
      <c r="AC147" s="27"/>
      <c r="AD147" s="26" t="str">
        <f t="shared" ca="1" si="45"/>
        <v>SG-MFM-05-Ex-Refg-GFDX</v>
      </c>
      <c r="AE147" s="26">
        <f t="shared" si="49"/>
        <v>0.89892499999999997</v>
      </c>
      <c r="AF147" s="26">
        <f t="shared" si="50"/>
        <v>1.6514500000000001E-4</v>
      </c>
      <c r="AG147" s="26">
        <f t="shared" si="51"/>
        <v>-3.2500000000000001E-2</v>
      </c>
      <c r="AH147" s="26">
        <f t="shared" si="52"/>
        <v>0.88846999999999998</v>
      </c>
      <c r="AI147" s="26">
        <f t="shared" si="53"/>
        <v>1.180725E-4</v>
      </c>
      <c r="AJ147" s="26">
        <f t="shared" si="54"/>
        <v>0</v>
      </c>
      <c r="AK147" s="26">
        <f t="shared" si="55"/>
        <v>1.0117674203968621</v>
      </c>
      <c r="AL147" s="26">
        <f t="shared" si="55"/>
        <v>1.3986745431832137</v>
      </c>
      <c r="AM147" s="26">
        <f t="shared" si="56"/>
        <v>-3.6579738201627521E-2</v>
      </c>
    </row>
    <row r="148" spans="1:39">
      <c r="A148" s="26" t="s">
        <v>225</v>
      </c>
      <c r="B148" s="26" t="s">
        <v>82</v>
      </c>
      <c r="C148" s="26">
        <v>1</v>
      </c>
      <c r="D148" s="26">
        <v>6.4588000000000007E-2</v>
      </c>
      <c r="E148" s="26">
        <v>4.5197000000000001E-2</v>
      </c>
      <c r="F148" s="26">
        <v>394.40300000000002</v>
      </c>
      <c r="G148" s="26">
        <v>358.30599999999998</v>
      </c>
      <c r="H148" s="26">
        <v>-8.59267</v>
      </c>
      <c r="I148" s="26">
        <v>0</v>
      </c>
      <c r="J148" s="27"/>
      <c r="K148" s="26" t="str">
        <f t="shared" si="38"/>
        <v>AC</v>
      </c>
      <c r="L148" s="27"/>
      <c r="M148" s="32">
        <f t="shared" si="46"/>
        <v>0</v>
      </c>
      <c r="N148" s="32">
        <f t="shared" si="47"/>
        <v>0</v>
      </c>
      <c r="O148" s="32">
        <f t="shared" si="48"/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27"/>
      <c r="W148" s="26" t="str">
        <f t="shared" si="39"/>
        <v>SC</v>
      </c>
      <c r="X148" s="26" t="str">
        <f t="shared" si="40"/>
        <v>MFM</v>
      </c>
      <c r="Y148" s="26" t="str">
        <f t="shared" si="41"/>
        <v>06</v>
      </c>
      <c r="Z148" s="26" t="str">
        <f t="shared" si="42"/>
        <v>Ex</v>
      </c>
      <c r="AA148" s="26" t="str">
        <f t="shared" si="43"/>
        <v>Refg</v>
      </c>
      <c r="AB148" s="26" t="str">
        <f t="shared" ca="1" si="44"/>
        <v>GFDX</v>
      </c>
      <c r="AC148" s="27"/>
      <c r="AD148" s="26" t="str">
        <f t="shared" ca="1" si="45"/>
        <v>SC-MFM-06-Ex-Refg-GFDX</v>
      </c>
      <c r="AE148" s="26">
        <f t="shared" si="49"/>
        <v>0.98600750000000004</v>
      </c>
      <c r="AF148" s="26">
        <f t="shared" si="50"/>
        <v>1.6147000000000001E-4</v>
      </c>
      <c r="AG148" s="26">
        <f t="shared" si="51"/>
        <v>-2.1481674999999999E-2</v>
      </c>
      <c r="AH148" s="26">
        <f t="shared" si="52"/>
        <v>0.89576499999999992</v>
      </c>
      <c r="AI148" s="26">
        <f t="shared" si="53"/>
        <v>1.129925E-4</v>
      </c>
      <c r="AJ148" s="26">
        <f t="shared" si="54"/>
        <v>0</v>
      </c>
      <c r="AK148" s="26">
        <f t="shared" si="55"/>
        <v>1.1007434985738449</v>
      </c>
      <c r="AL148" s="26">
        <f t="shared" si="55"/>
        <v>1.4290329004137443</v>
      </c>
      <c r="AM148" s="26">
        <f t="shared" si="56"/>
        <v>-2.3981373462906009E-2</v>
      </c>
    </row>
    <row r="149" spans="1:39">
      <c r="A149" s="26" t="s">
        <v>226</v>
      </c>
      <c r="B149" s="26" t="s">
        <v>82</v>
      </c>
      <c r="C149" s="26">
        <v>1</v>
      </c>
      <c r="D149" s="26">
        <v>6.3588000000000006E-2</v>
      </c>
      <c r="E149" s="26">
        <v>4.5393000000000003E-2</v>
      </c>
      <c r="F149" s="26">
        <v>393.221</v>
      </c>
      <c r="G149" s="26">
        <v>358.54199999999997</v>
      </c>
      <c r="H149" s="26">
        <v>-8.2352399999999992</v>
      </c>
      <c r="I149" s="26">
        <v>0</v>
      </c>
      <c r="J149" s="27"/>
      <c r="K149" s="26" t="str">
        <f t="shared" si="38"/>
        <v>AC</v>
      </c>
      <c r="L149" s="27"/>
      <c r="M149" s="32">
        <f t="shared" si="46"/>
        <v>0</v>
      </c>
      <c r="N149" s="32">
        <f t="shared" si="47"/>
        <v>0</v>
      </c>
      <c r="O149" s="32">
        <f t="shared" si="48"/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27"/>
      <c r="W149" s="26" t="str">
        <f t="shared" si="39"/>
        <v>SD</v>
      </c>
      <c r="X149" s="26" t="str">
        <f t="shared" si="40"/>
        <v>MFM</v>
      </c>
      <c r="Y149" s="26" t="str">
        <f t="shared" si="41"/>
        <v>06</v>
      </c>
      <c r="Z149" s="26" t="str">
        <f t="shared" si="42"/>
        <v>Ex</v>
      </c>
      <c r="AA149" s="26" t="str">
        <f t="shared" si="43"/>
        <v>Refg</v>
      </c>
      <c r="AB149" s="26" t="str">
        <f t="shared" ca="1" si="44"/>
        <v>GFDX</v>
      </c>
      <c r="AC149" s="27"/>
      <c r="AD149" s="26" t="str">
        <f t="shared" ca="1" si="45"/>
        <v>SD-MFM-06-Ex-Refg-GFDX</v>
      </c>
      <c r="AE149" s="26">
        <f t="shared" si="49"/>
        <v>0.9830525</v>
      </c>
      <c r="AF149" s="26">
        <f t="shared" si="50"/>
        <v>1.5897E-4</v>
      </c>
      <c r="AG149" s="26">
        <f t="shared" si="51"/>
        <v>-2.0588099999999998E-2</v>
      </c>
      <c r="AH149" s="26">
        <f t="shared" si="52"/>
        <v>0.8963549999999999</v>
      </c>
      <c r="AI149" s="26">
        <f t="shared" si="53"/>
        <v>1.134825E-4</v>
      </c>
      <c r="AJ149" s="26">
        <f t="shared" si="54"/>
        <v>0</v>
      </c>
      <c r="AK149" s="26">
        <f t="shared" si="55"/>
        <v>1.0967222807927663</v>
      </c>
      <c r="AL149" s="26">
        <f t="shared" si="55"/>
        <v>1.4008327275130528</v>
      </c>
      <c r="AM149" s="26">
        <f t="shared" si="56"/>
        <v>-2.2968689860602104E-2</v>
      </c>
    </row>
    <row r="150" spans="1:39">
      <c r="A150" s="26" t="s">
        <v>227</v>
      </c>
      <c r="B150" s="26" t="s">
        <v>82</v>
      </c>
      <c r="C150" s="26">
        <v>1</v>
      </c>
      <c r="D150" s="26">
        <v>6.4395999999999995E-2</v>
      </c>
      <c r="E150" s="26">
        <v>4.5241999999999997E-2</v>
      </c>
      <c r="F150" s="26">
        <v>394.14800000000002</v>
      </c>
      <c r="G150" s="26">
        <v>358.37299999999999</v>
      </c>
      <c r="H150" s="26">
        <v>-8.5211400000000008</v>
      </c>
      <c r="I150" s="26">
        <v>0</v>
      </c>
      <c r="J150" s="27"/>
      <c r="K150" s="26" t="str">
        <f t="shared" si="38"/>
        <v>AC</v>
      </c>
      <c r="L150" s="27"/>
      <c r="M150" s="32">
        <f t="shared" si="46"/>
        <v>0</v>
      </c>
      <c r="N150" s="32">
        <f t="shared" si="47"/>
        <v>0</v>
      </c>
      <c r="O150" s="32">
        <f t="shared" si="48"/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27"/>
      <c r="W150" s="26" t="str">
        <f t="shared" si="39"/>
        <v>SG</v>
      </c>
      <c r="X150" s="26" t="str">
        <f t="shared" si="40"/>
        <v>MFM</v>
      </c>
      <c r="Y150" s="26" t="str">
        <f t="shared" si="41"/>
        <v>06</v>
      </c>
      <c r="Z150" s="26" t="str">
        <f t="shared" si="42"/>
        <v>Ex</v>
      </c>
      <c r="AA150" s="26" t="str">
        <f t="shared" si="43"/>
        <v>Refg</v>
      </c>
      <c r="AB150" s="26" t="str">
        <f t="shared" ca="1" si="44"/>
        <v>GFDX</v>
      </c>
      <c r="AC150" s="27"/>
      <c r="AD150" s="26" t="str">
        <f t="shared" ca="1" si="45"/>
        <v>SG-MFM-06-Ex-Refg-GFDX</v>
      </c>
      <c r="AE150" s="26">
        <f t="shared" si="49"/>
        <v>0.98537000000000008</v>
      </c>
      <c r="AF150" s="26">
        <f t="shared" si="50"/>
        <v>1.6098999999999999E-4</v>
      </c>
      <c r="AG150" s="26">
        <f t="shared" si="51"/>
        <v>-2.1302850000000002E-2</v>
      </c>
      <c r="AH150" s="26">
        <f t="shared" si="52"/>
        <v>0.89593250000000002</v>
      </c>
      <c r="AI150" s="26">
        <f t="shared" si="53"/>
        <v>1.13105E-4</v>
      </c>
      <c r="AJ150" s="26">
        <f t="shared" si="54"/>
        <v>0</v>
      </c>
      <c r="AK150" s="26">
        <f t="shared" si="55"/>
        <v>1.0998261587787026</v>
      </c>
      <c r="AL150" s="26">
        <f t="shared" si="55"/>
        <v>1.4233676672118827</v>
      </c>
      <c r="AM150" s="26">
        <f t="shared" si="56"/>
        <v>-2.3777293490302005E-2</v>
      </c>
    </row>
    <row r="151" spans="1:39">
      <c r="A151" s="26" t="s">
        <v>228</v>
      </c>
      <c r="B151" s="26" t="s">
        <v>82</v>
      </c>
      <c r="C151" s="26">
        <v>1</v>
      </c>
      <c r="D151" s="26">
        <v>7.3871000000000006E-2</v>
      </c>
      <c r="E151" s="26">
        <v>4.5891000000000001E-2</v>
      </c>
      <c r="F151" s="26">
        <v>397.68700000000001</v>
      </c>
      <c r="G151" s="26">
        <v>362.363</v>
      </c>
      <c r="H151" s="26">
        <v>-7.4215</v>
      </c>
      <c r="I151" s="26">
        <v>0</v>
      </c>
      <c r="J151" s="27"/>
      <c r="K151" s="26" t="str">
        <f t="shared" si="38"/>
        <v>AC</v>
      </c>
      <c r="L151" s="27"/>
      <c r="M151" s="32">
        <f t="shared" si="46"/>
        <v>0</v>
      </c>
      <c r="N151" s="32">
        <f t="shared" si="47"/>
        <v>0</v>
      </c>
      <c r="O151" s="32">
        <f t="shared" si="48"/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27"/>
      <c r="W151" s="26" t="str">
        <f t="shared" si="39"/>
        <v>SD</v>
      </c>
      <c r="X151" s="26" t="str">
        <f t="shared" si="40"/>
        <v>MFM</v>
      </c>
      <c r="Y151" s="26" t="str">
        <f t="shared" si="41"/>
        <v>07</v>
      </c>
      <c r="Z151" s="26" t="str">
        <f t="shared" si="42"/>
        <v>Ex</v>
      </c>
      <c r="AA151" s="26" t="str">
        <f t="shared" si="43"/>
        <v>Refg</v>
      </c>
      <c r="AB151" s="26" t="str">
        <f t="shared" ca="1" si="44"/>
        <v>GFDX</v>
      </c>
      <c r="AC151" s="27"/>
      <c r="AD151" s="26" t="str">
        <f t="shared" ca="1" si="45"/>
        <v>SD-MFM-07-Ex-Refg-GFDX</v>
      </c>
      <c r="AE151" s="26">
        <f t="shared" si="49"/>
        <v>0.99421749999999998</v>
      </c>
      <c r="AF151" s="26">
        <f t="shared" si="50"/>
        <v>1.8467750000000002E-4</v>
      </c>
      <c r="AG151" s="26">
        <f t="shared" si="51"/>
        <v>-1.8553750000000001E-2</v>
      </c>
      <c r="AH151" s="26">
        <f t="shared" si="52"/>
        <v>0.90590749999999998</v>
      </c>
      <c r="AI151" s="26">
        <f t="shared" si="53"/>
        <v>1.1472750000000001E-4</v>
      </c>
      <c r="AJ151" s="26">
        <f t="shared" si="54"/>
        <v>0</v>
      </c>
      <c r="AK151" s="26">
        <f t="shared" si="55"/>
        <v>1.0974823588501033</v>
      </c>
      <c r="AL151" s="26">
        <f t="shared" si="55"/>
        <v>1.6097056067638535</v>
      </c>
      <c r="AM151" s="26">
        <f t="shared" si="56"/>
        <v>-2.0480843794758296E-2</v>
      </c>
    </row>
    <row r="152" spans="1:39">
      <c r="A152" s="26" t="s">
        <v>229</v>
      </c>
      <c r="B152" s="26" t="s">
        <v>82</v>
      </c>
      <c r="C152" s="26">
        <v>1</v>
      </c>
      <c r="D152" s="26">
        <v>7.5005000000000002E-2</v>
      </c>
      <c r="E152" s="26">
        <v>4.6184999999999997E-2</v>
      </c>
      <c r="F152" s="26">
        <v>394.46600000000001</v>
      </c>
      <c r="G152" s="26">
        <v>363.92399999999998</v>
      </c>
      <c r="H152" s="26">
        <v>-7.7</v>
      </c>
      <c r="I152" s="26">
        <v>0</v>
      </c>
      <c r="J152" s="27"/>
      <c r="K152" s="26" t="str">
        <f t="shared" si="38"/>
        <v>AC</v>
      </c>
      <c r="L152" s="27"/>
      <c r="M152" s="32">
        <f t="shared" si="46"/>
        <v>0</v>
      </c>
      <c r="N152" s="32">
        <f t="shared" si="47"/>
        <v>0</v>
      </c>
      <c r="O152" s="32">
        <f t="shared" si="48"/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27"/>
      <c r="W152" s="26" t="str">
        <f t="shared" si="39"/>
        <v>SG</v>
      </c>
      <c r="X152" s="26" t="str">
        <f t="shared" si="40"/>
        <v>MFM</v>
      </c>
      <c r="Y152" s="26" t="str">
        <f t="shared" si="41"/>
        <v>07</v>
      </c>
      <c r="Z152" s="26" t="str">
        <f t="shared" si="42"/>
        <v>Ex</v>
      </c>
      <c r="AA152" s="26" t="str">
        <f t="shared" si="43"/>
        <v>Refg</v>
      </c>
      <c r="AB152" s="26" t="str">
        <f t="shared" ca="1" si="44"/>
        <v>GFDX</v>
      </c>
      <c r="AC152" s="27"/>
      <c r="AD152" s="26" t="str">
        <f t="shared" ca="1" si="45"/>
        <v>SG-MFM-07-Ex-Refg-GFDX</v>
      </c>
      <c r="AE152" s="26">
        <f t="shared" si="49"/>
        <v>0.98616500000000007</v>
      </c>
      <c r="AF152" s="26">
        <f t="shared" si="50"/>
        <v>1.8751250000000001E-4</v>
      </c>
      <c r="AG152" s="26">
        <f t="shared" si="51"/>
        <v>-1.925E-2</v>
      </c>
      <c r="AH152" s="26">
        <f t="shared" si="52"/>
        <v>0.9098099999999999</v>
      </c>
      <c r="AI152" s="26">
        <f t="shared" si="53"/>
        <v>1.1546249999999999E-4</v>
      </c>
      <c r="AJ152" s="26">
        <f t="shared" si="54"/>
        <v>0</v>
      </c>
      <c r="AK152" s="26">
        <f t="shared" si="55"/>
        <v>1.083924116024225</v>
      </c>
      <c r="AL152" s="26">
        <f t="shared" si="55"/>
        <v>1.624012125148858</v>
      </c>
      <c r="AM152" s="26">
        <f t="shared" si="56"/>
        <v>-2.1158263813323662E-2</v>
      </c>
    </row>
    <row r="153" spans="1:39">
      <c r="A153" s="26" t="s">
        <v>230</v>
      </c>
      <c r="B153" s="26" t="s">
        <v>82</v>
      </c>
      <c r="C153" s="26">
        <v>1</v>
      </c>
      <c r="D153" s="26">
        <v>7.3080999999999993E-2</v>
      </c>
      <c r="E153" s="26">
        <v>4.6447000000000002E-2</v>
      </c>
      <c r="F153" s="26">
        <v>417.23399999999998</v>
      </c>
      <c r="G153" s="26">
        <v>363.87799999999999</v>
      </c>
      <c r="H153" s="26">
        <v>-7.4350500000000004</v>
      </c>
      <c r="I153" s="26">
        <v>0</v>
      </c>
      <c r="J153" s="27"/>
      <c r="K153" s="26" t="str">
        <f t="shared" si="38"/>
        <v>AC</v>
      </c>
      <c r="L153" s="27"/>
      <c r="M153" s="32">
        <f t="shared" si="46"/>
        <v>0</v>
      </c>
      <c r="N153" s="32">
        <f t="shared" si="47"/>
        <v>0</v>
      </c>
      <c r="O153" s="32">
        <f t="shared" si="48"/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27"/>
      <c r="W153" s="26" t="str">
        <f t="shared" si="39"/>
        <v>SC</v>
      </c>
      <c r="X153" s="26" t="str">
        <f t="shared" si="40"/>
        <v>MFM</v>
      </c>
      <c r="Y153" s="26" t="str">
        <f t="shared" si="41"/>
        <v>08</v>
      </c>
      <c r="Z153" s="26" t="str">
        <f t="shared" si="42"/>
        <v>Ex</v>
      </c>
      <c r="AA153" s="26" t="str">
        <f t="shared" si="43"/>
        <v>Refg</v>
      </c>
      <c r="AB153" s="26" t="str">
        <f t="shared" ca="1" si="44"/>
        <v>GFDX</v>
      </c>
      <c r="AC153" s="27"/>
      <c r="AD153" s="26" t="str">
        <f t="shared" ca="1" si="45"/>
        <v>SC-MFM-08-Ex-Refg-GFDX</v>
      </c>
      <c r="AE153" s="26">
        <f t="shared" si="49"/>
        <v>1.043085</v>
      </c>
      <c r="AF153" s="26">
        <f t="shared" si="50"/>
        <v>1.8270249999999998E-4</v>
      </c>
      <c r="AG153" s="26">
        <f t="shared" si="51"/>
        <v>-1.8587625E-2</v>
      </c>
      <c r="AH153" s="26">
        <f t="shared" si="52"/>
        <v>0.90969499999999992</v>
      </c>
      <c r="AI153" s="26">
        <f t="shared" si="53"/>
        <v>1.1611750000000001E-4</v>
      </c>
      <c r="AJ153" s="26">
        <f t="shared" si="54"/>
        <v>0</v>
      </c>
      <c r="AK153" s="26">
        <f t="shared" si="55"/>
        <v>1.1466315633261699</v>
      </c>
      <c r="AL153" s="26">
        <f t="shared" si="55"/>
        <v>1.5734277778973882</v>
      </c>
      <c r="AM153" s="26">
        <f t="shared" si="56"/>
        <v>-2.0432809897822899E-2</v>
      </c>
    </row>
    <row r="154" spans="1:39">
      <c r="A154" s="26" t="s">
        <v>231</v>
      </c>
      <c r="B154" s="26" t="s">
        <v>82</v>
      </c>
      <c r="C154" s="26">
        <v>1</v>
      </c>
      <c r="D154" s="26">
        <v>7.1152000000000007E-2</v>
      </c>
      <c r="E154" s="26">
        <v>4.5569999999999999E-2</v>
      </c>
      <c r="F154" s="26">
        <v>416.58300000000003</v>
      </c>
      <c r="G154" s="26">
        <v>360.54599999999999</v>
      </c>
      <c r="H154" s="26">
        <v>-6.60534</v>
      </c>
      <c r="I154" s="26">
        <v>0</v>
      </c>
      <c r="J154" s="27"/>
      <c r="K154" s="26" t="str">
        <f t="shared" si="38"/>
        <v>AC</v>
      </c>
      <c r="L154" s="27"/>
      <c r="M154" s="32">
        <f t="shared" si="46"/>
        <v>0</v>
      </c>
      <c r="N154" s="32">
        <f t="shared" si="47"/>
        <v>0</v>
      </c>
      <c r="O154" s="32">
        <f t="shared" si="48"/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27"/>
      <c r="W154" s="26" t="str">
        <f t="shared" si="39"/>
        <v>SD</v>
      </c>
      <c r="X154" s="26" t="str">
        <f t="shared" si="40"/>
        <v>MFM</v>
      </c>
      <c r="Y154" s="26" t="str">
        <f t="shared" si="41"/>
        <v>08</v>
      </c>
      <c r="Z154" s="26" t="str">
        <f t="shared" si="42"/>
        <v>Ex</v>
      </c>
      <c r="AA154" s="26" t="str">
        <f t="shared" si="43"/>
        <v>Refg</v>
      </c>
      <c r="AB154" s="26" t="str">
        <f t="shared" ca="1" si="44"/>
        <v>GFDX</v>
      </c>
      <c r="AC154" s="27"/>
      <c r="AD154" s="26" t="str">
        <f t="shared" ca="1" si="45"/>
        <v>SD-MFM-08-Ex-Refg-GFDX</v>
      </c>
      <c r="AE154" s="26">
        <f t="shared" si="49"/>
        <v>1.0414575000000001</v>
      </c>
      <c r="AF154" s="26">
        <f t="shared" si="50"/>
        <v>1.7788000000000002E-4</v>
      </c>
      <c r="AG154" s="26">
        <f t="shared" si="51"/>
        <v>-1.651335E-2</v>
      </c>
      <c r="AH154" s="26">
        <f t="shared" si="52"/>
        <v>0.90136499999999997</v>
      </c>
      <c r="AI154" s="26">
        <f t="shared" si="53"/>
        <v>1.13925E-4</v>
      </c>
      <c r="AJ154" s="26">
        <f t="shared" si="54"/>
        <v>0</v>
      </c>
      <c r="AK154" s="26">
        <f t="shared" si="55"/>
        <v>1.1554226090429518</v>
      </c>
      <c r="AL154" s="26">
        <f t="shared" si="55"/>
        <v>1.5613780996269477</v>
      </c>
      <c r="AM154" s="26">
        <f t="shared" si="56"/>
        <v>-1.8320380755853623E-2</v>
      </c>
    </row>
    <row r="155" spans="1:39">
      <c r="A155" s="26" t="s">
        <v>232</v>
      </c>
      <c r="B155" s="26" t="s">
        <v>82</v>
      </c>
      <c r="C155" s="26">
        <v>1</v>
      </c>
      <c r="D155" s="26">
        <v>7.2979000000000002E-2</v>
      </c>
      <c r="E155" s="26">
        <v>4.6396E-2</v>
      </c>
      <c r="F155" s="26">
        <v>417.24299999999999</v>
      </c>
      <c r="G155" s="26">
        <v>363.67700000000002</v>
      </c>
      <c r="H155" s="26">
        <v>-7.3799000000000001</v>
      </c>
      <c r="I155" s="26">
        <v>0</v>
      </c>
      <c r="J155" s="27"/>
      <c r="K155" s="26" t="str">
        <f t="shared" si="38"/>
        <v>AC</v>
      </c>
      <c r="L155" s="27"/>
      <c r="M155" s="32">
        <f t="shared" si="46"/>
        <v>0</v>
      </c>
      <c r="N155" s="32">
        <f t="shared" si="47"/>
        <v>0</v>
      </c>
      <c r="O155" s="32">
        <f t="shared" si="48"/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27"/>
      <c r="W155" s="26" t="str">
        <f t="shared" si="39"/>
        <v>SG</v>
      </c>
      <c r="X155" s="26" t="str">
        <f t="shared" si="40"/>
        <v>MFM</v>
      </c>
      <c r="Y155" s="26" t="str">
        <f t="shared" si="41"/>
        <v>08</v>
      </c>
      <c r="Z155" s="26" t="str">
        <f t="shared" si="42"/>
        <v>Ex</v>
      </c>
      <c r="AA155" s="26" t="str">
        <f t="shared" si="43"/>
        <v>Refg</v>
      </c>
      <c r="AB155" s="26" t="str">
        <f t="shared" ca="1" si="44"/>
        <v>GFDX</v>
      </c>
      <c r="AC155" s="27"/>
      <c r="AD155" s="26" t="str">
        <f t="shared" ca="1" si="45"/>
        <v>SG-MFM-08-Ex-Refg-GFDX</v>
      </c>
      <c r="AE155" s="26">
        <f t="shared" si="49"/>
        <v>1.0431075000000001</v>
      </c>
      <c r="AF155" s="26">
        <f t="shared" si="50"/>
        <v>1.824475E-4</v>
      </c>
      <c r="AG155" s="26">
        <f t="shared" si="51"/>
        <v>-1.8449750000000001E-2</v>
      </c>
      <c r="AH155" s="26">
        <f t="shared" si="52"/>
        <v>0.90919250000000007</v>
      </c>
      <c r="AI155" s="26">
        <f t="shared" si="53"/>
        <v>1.1599000000000001E-4</v>
      </c>
      <c r="AJ155" s="26">
        <f t="shared" si="54"/>
        <v>0</v>
      </c>
      <c r="AK155" s="26">
        <f t="shared" si="55"/>
        <v>1.1472900403379922</v>
      </c>
      <c r="AL155" s="26">
        <f t="shared" si="55"/>
        <v>1.572958875765152</v>
      </c>
      <c r="AM155" s="26">
        <f t="shared" si="56"/>
        <v>-2.0292457317894724E-2</v>
      </c>
    </row>
    <row r="156" spans="1:39">
      <c r="A156" s="26" t="s">
        <v>233</v>
      </c>
      <c r="B156" s="26" t="s">
        <v>82</v>
      </c>
      <c r="C156" s="26">
        <v>1</v>
      </c>
      <c r="D156" s="26">
        <v>7.4628E-2</v>
      </c>
      <c r="E156" s="26">
        <v>4.5811999999999999E-2</v>
      </c>
      <c r="F156" s="26">
        <v>423.96100000000001</v>
      </c>
      <c r="G156" s="26">
        <v>361.20400000000001</v>
      </c>
      <c r="H156" s="26">
        <v>-7.9118700000000004</v>
      </c>
      <c r="I156" s="26">
        <v>0</v>
      </c>
      <c r="J156" s="27"/>
      <c r="K156" s="26" t="str">
        <f t="shared" si="38"/>
        <v>AC</v>
      </c>
      <c r="L156" s="27"/>
      <c r="M156" s="32">
        <f t="shared" si="46"/>
        <v>0</v>
      </c>
      <c r="N156" s="32">
        <f t="shared" si="47"/>
        <v>0</v>
      </c>
      <c r="O156" s="32">
        <f t="shared" si="48"/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27"/>
      <c r="W156" s="26" t="str">
        <f t="shared" si="39"/>
        <v>SC</v>
      </c>
      <c r="X156" s="26" t="str">
        <f t="shared" si="40"/>
        <v>MFM</v>
      </c>
      <c r="Y156" s="26" t="str">
        <f t="shared" si="41"/>
        <v>09</v>
      </c>
      <c r="Z156" s="26" t="str">
        <f t="shared" si="42"/>
        <v>Ex</v>
      </c>
      <c r="AA156" s="26" t="str">
        <f t="shared" si="43"/>
        <v>Refg</v>
      </c>
      <c r="AB156" s="26" t="str">
        <f t="shared" ca="1" si="44"/>
        <v>GFDX</v>
      </c>
      <c r="AC156" s="27"/>
      <c r="AD156" s="26" t="str">
        <f t="shared" ca="1" si="45"/>
        <v>SC-MFM-09-Ex-Refg-GFDX</v>
      </c>
      <c r="AE156" s="26">
        <f t="shared" si="49"/>
        <v>1.0599025</v>
      </c>
      <c r="AF156" s="26">
        <f t="shared" si="50"/>
        <v>1.8657E-4</v>
      </c>
      <c r="AG156" s="26">
        <f t="shared" si="51"/>
        <v>-1.9779675E-2</v>
      </c>
      <c r="AH156" s="26">
        <f t="shared" si="52"/>
        <v>0.90300999999999998</v>
      </c>
      <c r="AI156" s="26">
        <f t="shared" si="53"/>
        <v>1.1453E-4</v>
      </c>
      <c r="AJ156" s="26">
        <f t="shared" si="54"/>
        <v>0</v>
      </c>
      <c r="AK156" s="26">
        <f t="shared" si="55"/>
        <v>1.1737439231016267</v>
      </c>
      <c r="AL156" s="26">
        <f t="shared" si="55"/>
        <v>1.6290055007421635</v>
      </c>
      <c r="AM156" s="26">
        <f t="shared" si="56"/>
        <v>-2.1904159422376276E-2</v>
      </c>
    </row>
    <row r="157" spans="1:39">
      <c r="A157" s="26" t="s">
        <v>234</v>
      </c>
      <c r="B157" s="26" t="s">
        <v>82</v>
      </c>
      <c r="C157" s="26">
        <v>1</v>
      </c>
      <c r="D157" s="26">
        <v>7.4423000000000003E-2</v>
      </c>
      <c r="E157" s="26">
        <v>4.5844999999999997E-2</v>
      </c>
      <c r="F157" s="26">
        <v>423.62400000000002</v>
      </c>
      <c r="G157" s="26">
        <v>361.19</v>
      </c>
      <c r="H157" s="26">
        <v>-8.0534599999999994</v>
      </c>
      <c r="I157" s="26">
        <v>0</v>
      </c>
      <c r="J157" s="27"/>
      <c r="K157" s="26" t="str">
        <f t="shared" si="38"/>
        <v>AC</v>
      </c>
      <c r="L157" s="27"/>
      <c r="M157" s="32">
        <f t="shared" si="46"/>
        <v>0</v>
      </c>
      <c r="N157" s="32">
        <f t="shared" si="47"/>
        <v>0</v>
      </c>
      <c r="O157" s="32">
        <f t="shared" si="48"/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27"/>
      <c r="W157" s="26" t="str">
        <f t="shared" si="39"/>
        <v>SG</v>
      </c>
      <c r="X157" s="26" t="str">
        <f t="shared" si="40"/>
        <v>MFM</v>
      </c>
      <c r="Y157" s="26" t="str">
        <f t="shared" si="41"/>
        <v>09</v>
      </c>
      <c r="Z157" s="26" t="str">
        <f t="shared" si="42"/>
        <v>Ex</v>
      </c>
      <c r="AA157" s="26" t="str">
        <f t="shared" si="43"/>
        <v>Refg</v>
      </c>
      <c r="AB157" s="26" t="str">
        <f t="shared" ca="1" si="44"/>
        <v>GFDX</v>
      </c>
      <c r="AC157" s="27"/>
      <c r="AD157" s="26" t="str">
        <f t="shared" ca="1" si="45"/>
        <v>SG-MFM-09-Ex-Refg-GFDX</v>
      </c>
      <c r="AE157" s="26">
        <f t="shared" si="49"/>
        <v>1.0590600000000001</v>
      </c>
      <c r="AF157" s="26">
        <f t="shared" si="50"/>
        <v>1.8605750000000001E-4</v>
      </c>
      <c r="AG157" s="26">
        <f t="shared" si="51"/>
        <v>-2.0133649999999999E-2</v>
      </c>
      <c r="AH157" s="26">
        <f t="shared" si="52"/>
        <v>0.90297499999999997</v>
      </c>
      <c r="AI157" s="26">
        <f t="shared" si="53"/>
        <v>1.1461249999999999E-4</v>
      </c>
      <c r="AJ157" s="26">
        <f t="shared" si="54"/>
        <v>0</v>
      </c>
      <c r="AK157" s="26">
        <f t="shared" si="55"/>
        <v>1.1728563913729617</v>
      </c>
      <c r="AL157" s="26">
        <f t="shared" si="55"/>
        <v>1.6233613262078745</v>
      </c>
      <c r="AM157" s="26">
        <f t="shared" si="56"/>
        <v>-2.2297018189872366E-2</v>
      </c>
    </row>
    <row r="158" spans="1:39">
      <c r="A158" s="26" t="s">
        <v>235</v>
      </c>
      <c r="B158" s="26" t="s">
        <v>82</v>
      </c>
      <c r="C158" s="26">
        <v>1</v>
      </c>
      <c r="D158" s="26">
        <v>8.3039000000000002E-2</v>
      </c>
      <c r="E158" s="26">
        <v>4.9395000000000001E-2</v>
      </c>
      <c r="F158" s="26">
        <v>421.94</v>
      </c>
      <c r="G158" s="26">
        <v>372.63600000000002</v>
      </c>
      <c r="H158" s="26">
        <v>-8.6021400000000003</v>
      </c>
      <c r="I158" s="26">
        <v>0</v>
      </c>
      <c r="J158" s="27"/>
      <c r="K158" s="26" t="str">
        <f t="shared" si="38"/>
        <v>AC</v>
      </c>
      <c r="L158" s="27"/>
      <c r="M158" s="32">
        <f t="shared" si="46"/>
        <v>0</v>
      </c>
      <c r="N158" s="32">
        <f t="shared" si="47"/>
        <v>0</v>
      </c>
      <c r="O158" s="32">
        <f t="shared" si="48"/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27"/>
      <c r="W158" s="26" t="str">
        <f t="shared" si="39"/>
        <v>SC</v>
      </c>
      <c r="X158" s="26" t="str">
        <f t="shared" si="40"/>
        <v>MFM</v>
      </c>
      <c r="Y158" s="26" t="str">
        <f t="shared" si="41"/>
        <v>10</v>
      </c>
      <c r="Z158" s="26" t="str">
        <f t="shared" si="42"/>
        <v>Ex</v>
      </c>
      <c r="AA158" s="26" t="str">
        <f t="shared" si="43"/>
        <v>Refg</v>
      </c>
      <c r="AB158" s="26" t="str">
        <f t="shared" ca="1" si="44"/>
        <v>GFDX</v>
      </c>
      <c r="AC158" s="27"/>
      <c r="AD158" s="26" t="str">
        <f t="shared" ca="1" si="45"/>
        <v>SC-MFM-10-Ex-Refg-GFDX</v>
      </c>
      <c r="AE158" s="26">
        <f t="shared" si="49"/>
        <v>1.0548500000000001</v>
      </c>
      <c r="AF158" s="26">
        <f t="shared" si="50"/>
        <v>2.0759749999999999E-4</v>
      </c>
      <c r="AG158" s="26">
        <f t="shared" si="51"/>
        <v>-2.1505349999999999E-2</v>
      </c>
      <c r="AH158" s="26">
        <f t="shared" si="52"/>
        <v>0.93159000000000003</v>
      </c>
      <c r="AI158" s="26">
        <f t="shared" si="53"/>
        <v>1.2348750000000001E-4</v>
      </c>
      <c r="AJ158" s="26">
        <f t="shared" si="54"/>
        <v>0</v>
      </c>
      <c r="AK158" s="26">
        <f t="shared" si="55"/>
        <v>1.13231142455372</v>
      </c>
      <c r="AL158" s="26">
        <f t="shared" si="55"/>
        <v>1.6811215710092111</v>
      </c>
      <c r="AM158" s="26">
        <f t="shared" si="56"/>
        <v>-2.3084565098380187E-2</v>
      </c>
    </row>
    <row r="159" spans="1:39">
      <c r="A159" s="26" t="s">
        <v>236</v>
      </c>
      <c r="B159" s="26" t="s">
        <v>82</v>
      </c>
      <c r="C159" s="26">
        <v>1</v>
      </c>
      <c r="D159" s="26">
        <v>8.2996E-2</v>
      </c>
      <c r="E159" s="26">
        <v>4.9394E-2</v>
      </c>
      <c r="F159" s="26">
        <v>421.96100000000001</v>
      </c>
      <c r="G159" s="26">
        <v>372.69</v>
      </c>
      <c r="H159" s="26">
        <v>-8.5592900000000007</v>
      </c>
      <c r="I159" s="26">
        <v>0</v>
      </c>
      <c r="J159" s="27"/>
      <c r="K159" s="26" t="str">
        <f t="shared" si="38"/>
        <v>AC</v>
      </c>
      <c r="L159" s="27"/>
      <c r="M159" s="32">
        <f t="shared" si="46"/>
        <v>0</v>
      </c>
      <c r="N159" s="32">
        <f t="shared" si="47"/>
        <v>0</v>
      </c>
      <c r="O159" s="32">
        <f t="shared" si="48"/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27"/>
      <c r="W159" s="26" t="str">
        <f t="shared" si="39"/>
        <v>SD</v>
      </c>
      <c r="X159" s="26" t="str">
        <f t="shared" si="40"/>
        <v>MFM</v>
      </c>
      <c r="Y159" s="26" t="str">
        <f t="shared" si="41"/>
        <v>10</v>
      </c>
      <c r="Z159" s="26" t="str">
        <f t="shared" si="42"/>
        <v>Ex</v>
      </c>
      <c r="AA159" s="26" t="str">
        <f t="shared" si="43"/>
        <v>Refg</v>
      </c>
      <c r="AB159" s="26" t="str">
        <f t="shared" ca="1" si="44"/>
        <v>GFDX</v>
      </c>
      <c r="AC159" s="27"/>
      <c r="AD159" s="26" t="str">
        <f t="shared" ca="1" si="45"/>
        <v>SD-MFM-10-Ex-Refg-GFDX</v>
      </c>
      <c r="AE159" s="26">
        <f t="shared" si="49"/>
        <v>1.0549025000000001</v>
      </c>
      <c r="AF159" s="26">
        <f t="shared" si="50"/>
        <v>2.0749000000000001E-4</v>
      </c>
      <c r="AG159" s="26">
        <f t="shared" si="51"/>
        <v>-2.1398225000000003E-2</v>
      </c>
      <c r="AH159" s="26">
        <f t="shared" si="52"/>
        <v>0.93172500000000003</v>
      </c>
      <c r="AI159" s="26">
        <f t="shared" si="53"/>
        <v>1.23485E-4</v>
      </c>
      <c r="AJ159" s="26">
        <f t="shared" si="54"/>
        <v>0</v>
      </c>
      <c r="AK159" s="26">
        <f t="shared" si="55"/>
        <v>1.1322037081756957</v>
      </c>
      <c r="AL159" s="26">
        <f t="shared" si="55"/>
        <v>1.6802850548649635</v>
      </c>
      <c r="AM159" s="26">
        <f t="shared" si="56"/>
        <v>-2.2966245405028309E-2</v>
      </c>
    </row>
    <row r="160" spans="1:39">
      <c r="A160" s="26" t="s">
        <v>237</v>
      </c>
      <c r="B160" s="26" t="s">
        <v>82</v>
      </c>
      <c r="C160" s="26">
        <v>1</v>
      </c>
      <c r="D160" s="26">
        <v>8.3057000000000006E-2</v>
      </c>
      <c r="E160" s="26">
        <v>4.9404999999999998E-2</v>
      </c>
      <c r="F160" s="26">
        <v>421.99700000000001</v>
      </c>
      <c r="G160" s="26">
        <v>372.72899999999998</v>
      </c>
      <c r="H160" s="26">
        <v>-8.5757300000000001</v>
      </c>
      <c r="I160" s="26">
        <v>0</v>
      </c>
      <c r="J160" s="27"/>
      <c r="K160" s="26" t="str">
        <f t="shared" si="38"/>
        <v>AC</v>
      </c>
      <c r="L160" s="27"/>
      <c r="M160" s="32">
        <f t="shared" si="46"/>
        <v>0</v>
      </c>
      <c r="N160" s="32">
        <f t="shared" si="47"/>
        <v>0</v>
      </c>
      <c r="O160" s="32">
        <f t="shared" si="48"/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27"/>
      <c r="W160" s="26" t="str">
        <f t="shared" si="39"/>
        <v>SG</v>
      </c>
      <c r="X160" s="26" t="str">
        <f t="shared" si="40"/>
        <v>MFM</v>
      </c>
      <c r="Y160" s="26" t="str">
        <f t="shared" si="41"/>
        <v>10</v>
      </c>
      <c r="Z160" s="26" t="str">
        <f t="shared" si="42"/>
        <v>Ex</v>
      </c>
      <c r="AA160" s="26" t="str">
        <f t="shared" si="43"/>
        <v>Refg</v>
      </c>
      <c r="AB160" s="26" t="str">
        <f t="shared" ca="1" si="44"/>
        <v>GFDX</v>
      </c>
      <c r="AC160" s="27"/>
      <c r="AD160" s="26" t="str">
        <f t="shared" ca="1" si="45"/>
        <v>SG-MFM-10-Ex-Refg-GFDX</v>
      </c>
      <c r="AE160" s="26">
        <f t="shared" si="49"/>
        <v>1.0549925</v>
      </c>
      <c r="AF160" s="26">
        <f t="shared" si="50"/>
        <v>2.0764250000000002E-4</v>
      </c>
      <c r="AG160" s="26">
        <f t="shared" si="51"/>
        <v>-2.1439324999999999E-2</v>
      </c>
      <c r="AH160" s="26">
        <f t="shared" si="52"/>
        <v>0.9318225</v>
      </c>
      <c r="AI160" s="26">
        <f t="shared" si="53"/>
        <v>1.235125E-4</v>
      </c>
      <c r="AJ160" s="26">
        <f t="shared" si="54"/>
        <v>0</v>
      </c>
      <c r="AK160" s="26">
        <f t="shared" si="55"/>
        <v>1.1321818264744627</v>
      </c>
      <c r="AL160" s="26">
        <f t="shared" si="55"/>
        <v>1.6811456330330941</v>
      </c>
      <c r="AM160" s="26">
        <f t="shared" si="56"/>
        <v>-2.3007949475356088E-2</v>
      </c>
    </row>
    <row r="161" spans="1:39">
      <c r="A161" s="26" t="s">
        <v>238</v>
      </c>
      <c r="B161" s="26" t="s">
        <v>82</v>
      </c>
      <c r="C161" s="26">
        <v>1</v>
      </c>
      <c r="D161" s="26">
        <v>8.1700999999999996E-2</v>
      </c>
      <c r="E161" s="26">
        <v>4.7697000000000003E-2</v>
      </c>
      <c r="F161" s="26">
        <v>402.71</v>
      </c>
      <c r="G161" s="26">
        <v>355.40600000000001</v>
      </c>
      <c r="H161" s="26">
        <v>-9.3455300000000001</v>
      </c>
      <c r="I161" s="26">
        <v>0</v>
      </c>
      <c r="J161" s="27"/>
      <c r="K161" s="26" t="str">
        <f t="shared" si="38"/>
        <v>AC</v>
      </c>
      <c r="L161" s="27"/>
      <c r="M161" s="32">
        <f t="shared" si="46"/>
        <v>0</v>
      </c>
      <c r="N161" s="32">
        <f t="shared" si="47"/>
        <v>0</v>
      </c>
      <c r="O161" s="32">
        <f t="shared" si="48"/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27"/>
      <c r="W161" s="26" t="str">
        <f t="shared" si="39"/>
        <v>PG</v>
      </c>
      <c r="X161" s="26" t="str">
        <f t="shared" si="40"/>
        <v>MFM</v>
      </c>
      <c r="Y161" s="26" t="str">
        <f t="shared" si="41"/>
        <v>11</v>
      </c>
      <c r="Z161" s="26" t="str">
        <f t="shared" si="42"/>
        <v>Ex</v>
      </c>
      <c r="AA161" s="26" t="str">
        <f t="shared" si="43"/>
        <v>Refg</v>
      </c>
      <c r="AB161" s="26" t="str">
        <f t="shared" ca="1" si="44"/>
        <v>GFDX</v>
      </c>
      <c r="AC161" s="27"/>
      <c r="AD161" s="26" t="str">
        <f t="shared" ca="1" si="45"/>
        <v>PG-MFM-11-Ex-Refg-GFDX</v>
      </c>
      <c r="AE161" s="26">
        <f t="shared" si="49"/>
        <v>1.006775</v>
      </c>
      <c r="AF161" s="26">
        <f t="shared" si="50"/>
        <v>2.0425249999999999E-4</v>
      </c>
      <c r="AG161" s="26">
        <f t="shared" si="51"/>
        <v>-2.3363825000000001E-2</v>
      </c>
      <c r="AH161" s="26">
        <f t="shared" si="52"/>
        <v>0.88851500000000005</v>
      </c>
      <c r="AI161" s="26">
        <f t="shared" si="53"/>
        <v>1.192425E-4</v>
      </c>
      <c r="AJ161" s="26">
        <f t="shared" si="54"/>
        <v>0</v>
      </c>
      <c r="AK161" s="26">
        <f t="shared" si="55"/>
        <v>1.1330984845500638</v>
      </c>
      <c r="AL161" s="26">
        <f t="shared" si="55"/>
        <v>1.7129169549447554</v>
      </c>
      <c r="AM161" s="26">
        <f t="shared" si="56"/>
        <v>-2.629536361231943E-2</v>
      </c>
    </row>
    <row r="162" spans="1:39">
      <c r="A162" s="26" t="s">
        <v>239</v>
      </c>
      <c r="B162" s="26" t="s">
        <v>82</v>
      </c>
      <c r="C162" s="26">
        <v>1</v>
      </c>
      <c r="D162" s="26">
        <v>8.1293000000000004E-2</v>
      </c>
      <c r="E162" s="26">
        <v>4.8311E-2</v>
      </c>
      <c r="F162" s="26">
        <v>390.10599999999999</v>
      </c>
      <c r="G162" s="26">
        <v>356.15499999999997</v>
      </c>
      <c r="H162" s="26">
        <v>-10.3795</v>
      </c>
      <c r="I162" s="26">
        <v>0</v>
      </c>
      <c r="J162" s="27"/>
      <c r="K162" s="26" t="str">
        <f t="shared" si="38"/>
        <v>AC</v>
      </c>
      <c r="L162" s="27"/>
      <c r="M162" s="32">
        <f t="shared" si="46"/>
        <v>0</v>
      </c>
      <c r="N162" s="32">
        <f t="shared" si="47"/>
        <v>0</v>
      </c>
      <c r="O162" s="32">
        <f t="shared" si="48"/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27"/>
      <c r="W162" s="26" t="str">
        <f t="shared" si="39"/>
        <v>PG</v>
      </c>
      <c r="X162" s="26" t="str">
        <f t="shared" si="40"/>
        <v>MFM</v>
      </c>
      <c r="Y162" s="26" t="str">
        <f t="shared" si="41"/>
        <v>12</v>
      </c>
      <c r="Z162" s="26" t="str">
        <f t="shared" si="42"/>
        <v>Ex</v>
      </c>
      <c r="AA162" s="26" t="str">
        <f t="shared" si="43"/>
        <v>Refg</v>
      </c>
      <c r="AB162" s="26" t="str">
        <f t="shared" ca="1" si="44"/>
        <v>GFDX</v>
      </c>
      <c r="AC162" s="27"/>
      <c r="AD162" s="26" t="str">
        <f t="shared" ca="1" si="45"/>
        <v>PG-MFM-12-Ex-Refg-GFDX</v>
      </c>
      <c r="AE162" s="26">
        <f t="shared" si="49"/>
        <v>0.97526499999999994</v>
      </c>
      <c r="AF162" s="26">
        <f t="shared" si="50"/>
        <v>2.032325E-4</v>
      </c>
      <c r="AG162" s="26">
        <f t="shared" si="51"/>
        <v>-2.594875E-2</v>
      </c>
      <c r="AH162" s="26">
        <f t="shared" si="52"/>
        <v>0.89038749999999989</v>
      </c>
      <c r="AI162" s="26">
        <f t="shared" si="53"/>
        <v>1.2077749999999999E-4</v>
      </c>
      <c r="AJ162" s="26">
        <f t="shared" si="54"/>
        <v>0</v>
      </c>
      <c r="AK162" s="26">
        <f t="shared" si="55"/>
        <v>1.0953264730243855</v>
      </c>
      <c r="AL162" s="26">
        <f t="shared" si="55"/>
        <v>1.6827016621473372</v>
      </c>
      <c r="AM162" s="26">
        <f t="shared" si="56"/>
        <v>-2.9143210119189682E-2</v>
      </c>
    </row>
    <row r="163" spans="1:39">
      <c r="A163" s="26" t="s">
        <v>240</v>
      </c>
      <c r="B163" s="26" t="s">
        <v>82</v>
      </c>
      <c r="C163" s="26">
        <v>1</v>
      </c>
      <c r="D163" s="26">
        <v>7.5437000000000004E-2</v>
      </c>
      <c r="E163" s="26">
        <v>4.8280999999999998E-2</v>
      </c>
      <c r="F163" s="26">
        <v>432.18299999999999</v>
      </c>
      <c r="G163" s="26">
        <v>369.55</v>
      </c>
      <c r="H163" s="26">
        <v>-8.6803799999999995</v>
      </c>
      <c r="I163" s="26">
        <v>0</v>
      </c>
      <c r="J163" s="27"/>
      <c r="K163" s="26" t="str">
        <f t="shared" si="38"/>
        <v>AC</v>
      </c>
      <c r="L163" s="27"/>
      <c r="M163" s="32">
        <f t="shared" si="46"/>
        <v>0</v>
      </c>
      <c r="N163" s="32">
        <f t="shared" si="47"/>
        <v>0</v>
      </c>
      <c r="O163" s="32">
        <f t="shared" si="48"/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27"/>
      <c r="W163" s="26" t="str">
        <f t="shared" si="39"/>
        <v>PG</v>
      </c>
      <c r="X163" s="26" t="str">
        <f t="shared" si="40"/>
        <v>MFM</v>
      </c>
      <c r="Y163" s="26" t="str">
        <f t="shared" si="41"/>
        <v>13</v>
      </c>
      <c r="Z163" s="26" t="str">
        <f t="shared" si="42"/>
        <v>Ex</v>
      </c>
      <c r="AA163" s="26" t="str">
        <f t="shared" si="43"/>
        <v>Refg</v>
      </c>
      <c r="AB163" s="26" t="str">
        <f t="shared" ca="1" si="44"/>
        <v>GFDX</v>
      </c>
      <c r="AC163" s="27"/>
      <c r="AD163" s="26" t="str">
        <f t="shared" ca="1" si="45"/>
        <v>PG-MFM-13-Ex-Refg-GFDX</v>
      </c>
      <c r="AE163" s="26">
        <f t="shared" si="49"/>
        <v>1.0804575000000001</v>
      </c>
      <c r="AF163" s="26">
        <f t="shared" si="50"/>
        <v>1.8859250000000002E-4</v>
      </c>
      <c r="AG163" s="26">
        <f t="shared" si="51"/>
        <v>-2.170095E-2</v>
      </c>
      <c r="AH163" s="26">
        <f t="shared" si="52"/>
        <v>0.923875</v>
      </c>
      <c r="AI163" s="26">
        <f t="shared" si="53"/>
        <v>1.2070249999999999E-4</v>
      </c>
      <c r="AJ163" s="26">
        <f t="shared" si="54"/>
        <v>0</v>
      </c>
      <c r="AK163" s="26">
        <f t="shared" si="55"/>
        <v>1.1694845081856313</v>
      </c>
      <c r="AL163" s="26">
        <f t="shared" si="55"/>
        <v>1.5624572813322013</v>
      </c>
      <c r="AM163" s="26">
        <f t="shared" si="56"/>
        <v>-2.3489054255175213E-2</v>
      </c>
    </row>
    <row r="164" spans="1:39">
      <c r="A164" s="26" t="s">
        <v>241</v>
      </c>
      <c r="B164" s="26" t="s">
        <v>82</v>
      </c>
      <c r="C164" s="26">
        <v>1</v>
      </c>
      <c r="D164" s="26">
        <v>7.4958999999999998E-2</v>
      </c>
      <c r="E164" s="26">
        <v>4.8225999999999998E-2</v>
      </c>
      <c r="F164" s="26">
        <v>432.62599999999998</v>
      </c>
      <c r="G164" s="26">
        <v>369.74099999999999</v>
      </c>
      <c r="H164" s="26">
        <v>-8.5764999999999993</v>
      </c>
      <c r="I164" s="26">
        <v>0</v>
      </c>
      <c r="J164" s="27"/>
      <c r="K164" s="26" t="str">
        <f t="shared" si="38"/>
        <v>AC</v>
      </c>
      <c r="L164" s="27"/>
      <c r="M164" s="32">
        <f t="shared" si="46"/>
        <v>0</v>
      </c>
      <c r="N164" s="32">
        <f t="shared" si="47"/>
        <v>0</v>
      </c>
      <c r="O164" s="32">
        <f t="shared" si="48"/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27"/>
      <c r="W164" s="26" t="str">
        <f t="shared" si="39"/>
        <v>SC</v>
      </c>
      <c r="X164" s="26" t="str">
        <f t="shared" si="40"/>
        <v>MFM</v>
      </c>
      <c r="Y164" s="26" t="str">
        <f t="shared" si="41"/>
        <v>13</v>
      </c>
      <c r="Z164" s="26" t="str">
        <f t="shared" si="42"/>
        <v>Ex</v>
      </c>
      <c r="AA164" s="26" t="str">
        <f t="shared" si="43"/>
        <v>Refg</v>
      </c>
      <c r="AB164" s="26" t="str">
        <f t="shared" ca="1" si="44"/>
        <v>GFDX</v>
      </c>
      <c r="AC164" s="27"/>
      <c r="AD164" s="26" t="str">
        <f t="shared" ca="1" si="45"/>
        <v>SC-MFM-13-Ex-Refg-GFDX</v>
      </c>
      <c r="AE164" s="26">
        <f t="shared" si="49"/>
        <v>1.0815649999999999</v>
      </c>
      <c r="AF164" s="26">
        <f t="shared" si="50"/>
        <v>1.8739749999999999E-4</v>
      </c>
      <c r="AG164" s="26">
        <f t="shared" si="51"/>
        <v>-2.1441249999999999E-2</v>
      </c>
      <c r="AH164" s="26">
        <f t="shared" si="52"/>
        <v>0.92435249999999991</v>
      </c>
      <c r="AI164" s="26">
        <f t="shared" si="53"/>
        <v>1.20565E-4</v>
      </c>
      <c r="AJ164" s="26">
        <f t="shared" si="54"/>
        <v>0</v>
      </c>
      <c r="AK164" s="26">
        <f t="shared" si="55"/>
        <v>1.1700785144195531</v>
      </c>
      <c r="AL164" s="26">
        <f t="shared" si="55"/>
        <v>1.5543275411603699</v>
      </c>
      <c r="AM164" s="26">
        <f t="shared" si="56"/>
        <v>-2.3195966906564325E-2</v>
      </c>
    </row>
    <row r="165" spans="1:39">
      <c r="A165" s="26" t="s">
        <v>242</v>
      </c>
      <c r="B165" s="26" t="s">
        <v>82</v>
      </c>
      <c r="C165" s="26">
        <v>1</v>
      </c>
      <c r="D165" s="26">
        <v>7.4867000000000003E-2</v>
      </c>
      <c r="E165" s="26">
        <v>4.8136999999999999E-2</v>
      </c>
      <c r="F165" s="26">
        <v>431.87</v>
      </c>
      <c r="G165" s="26">
        <v>369.048</v>
      </c>
      <c r="H165" s="26">
        <v>-8.7266499999999994</v>
      </c>
      <c r="I165" s="26">
        <v>0</v>
      </c>
      <c r="J165" s="27"/>
      <c r="K165" s="26" t="str">
        <f t="shared" si="38"/>
        <v>AC</v>
      </c>
      <c r="L165" s="27"/>
      <c r="M165" s="32">
        <f t="shared" si="46"/>
        <v>0</v>
      </c>
      <c r="N165" s="32">
        <f t="shared" si="47"/>
        <v>0</v>
      </c>
      <c r="O165" s="32">
        <f t="shared" si="48"/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27"/>
      <c r="W165" s="26" t="str">
        <f t="shared" si="39"/>
        <v>SG</v>
      </c>
      <c r="X165" s="26" t="str">
        <f t="shared" si="40"/>
        <v>MFM</v>
      </c>
      <c r="Y165" s="26" t="str">
        <f t="shared" si="41"/>
        <v>13</v>
      </c>
      <c r="Z165" s="26" t="str">
        <f t="shared" si="42"/>
        <v>Ex</v>
      </c>
      <c r="AA165" s="26" t="str">
        <f t="shared" si="43"/>
        <v>Refg</v>
      </c>
      <c r="AB165" s="26" t="str">
        <f t="shared" ca="1" si="44"/>
        <v>GFDX</v>
      </c>
      <c r="AC165" s="27"/>
      <c r="AD165" s="26" t="str">
        <f t="shared" ca="1" si="45"/>
        <v>SG-MFM-13-Ex-Refg-GFDX</v>
      </c>
      <c r="AE165" s="26">
        <f t="shared" si="49"/>
        <v>1.0796749999999999</v>
      </c>
      <c r="AF165" s="26">
        <f t="shared" si="50"/>
        <v>1.871675E-4</v>
      </c>
      <c r="AG165" s="26">
        <f t="shared" si="51"/>
        <v>-2.1816624999999999E-2</v>
      </c>
      <c r="AH165" s="26">
        <f t="shared" si="52"/>
        <v>0.92262</v>
      </c>
      <c r="AI165" s="26">
        <f t="shared" si="53"/>
        <v>1.203425E-4</v>
      </c>
      <c r="AJ165" s="26">
        <f t="shared" si="54"/>
        <v>0</v>
      </c>
      <c r="AK165" s="26">
        <f t="shared" si="55"/>
        <v>1.1702271791203311</v>
      </c>
      <c r="AL165" s="26">
        <f t="shared" si="55"/>
        <v>1.5552901094791949</v>
      </c>
      <c r="AM165" s="26">
        <f t="shared" si="56"/>
        <v>-2.3646382042444344E-2</v>
      </c>
    </row>
    <row r="166" spans="1:39">
      <c r="A166" s="26" t="s">
        <v>243</v>
      </c>
      <c r="B166" s="26" t="s">
        <v>82</v>
      </c>
      <c r="C166" s="26">
        <v>1</v>
      </c>
      <c r="D166" s="26">
        <v>6.6840999999999998E-2</v>
      </c>
      <c r="E166" s="26">
        <v>4.4445999999999999E-2</v>
      </c>
      <c r="F166" s="26">
        <v>415.73700000000002</v>
      </c>
      <c r="G166" s="26">
        <v>348.83699999999999</v>
      </c>
      <c r="H166" s="26">
        <v>-8.31264</v>
      </c>
      <c r="I166" s="26">
        <v>0</v>
      </c>
      <c r="J166" s="27"/>
      <c r="K166" s="26" t="str">
        <f t="shared" ref="K166:K205" si="57">RIGHT(LEFT(A166,FIND("-h",A166)+3),2)</f>
        <v>AC</v>
      </c>
      <c r="L166" s="27"/>
      <c r="M166" s="32">
        <f t="shared" si="46"/>
        <v>0</v>
      </c>
      <c r="N166" s="32">
        <f t="shared" si="47"/>
        <v>0</v>
      </c>
      <c r="O166" s="32">
        <f t="shared" si="48"/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27"/>
      <c r="W166" s="26" t="str">
        <f t="shared" ref="W166:W205" si="58">IF(OR(RIGHT(LEFT(A166,11),3)="v11",RIGHT(LEFT(A166,11),3)="v06",RIGHT(LEFT(A166,11),3)="v03"),"CA",RIGHT(LEFT(A166,11),2))</f>
        <v>SC</v>
      </c>
      <c r="X166" s="26" t="str">
        <f t="shared" ref="X166:X205" si="59">LEFT(A166,3)</f>
        <v>MFM</v>
      </c>
      <c r="Y166" s="26" t="str">
        <f t="shared" ref="Y166:Y205" si="60">RIGHT(LEFT(A166,7),2)</f>
        <v>14</v>
      </c>
      <c r="Z166" s="26" t="str">
        <f t="shared" ref="Z166:Z205" si="61">IF(W166="CA","N8","Ex")</f>
        <v>Ex</v>
      </c>
      <c r="AA166" s="26" t="str">
        <f t="shared" ref="AA166:AA205" si="62">IF(ISERROR(FIND("-Frzr-",A166))=FALSE,"Frzr",IF(ISERROR(FIND("-Refg-",A166))=FALSE,"Refg",IF(ISERROR(FIND("-ILtg-",A166))=FALSE,"CFL","RfUN")))</f>
        <v>Refg</v>
      </c>
      <c r="AB166" s="26" t="str">
        <f t="shared" ref="AB166:AB205" ca="1" si="63">VLOOKUP(K166,OFFSET(L_HVACnames,1,1,7,2),2,0)</f>
        <v>GFDX</v>
      </c>
      <c r="AC166" s="27"/>
      <c r="AD166" s="26" t="str">
        <f t="shared" ref="AD166:AD205" ca="1" si="64">W166&amp;"-"&amp;X166&amp;"-"&amp;Y166&amp;"-"&amp;Z166&amp;"-"&amp;AA166&amp;"-"&amp;AB166</f>
        <v>SC-MFM-14-Ex-Refg-GFDX</v>
      </c>
      <c r="AE166" s="26">
        <f t="shared" si="49"/>
        <v>1.0393425000000001</v>
      </c>
      <c r="AF166" s="26">
        <f t="shared" si="50"/>
        <v>1.6710249999999998E-4</v>
      </c>
      <c r="AG166" s="26">
        <f t="shared" si="51"/>
        <v>-2.0781600000000001E-2</v>
      </c>
      <c r="AH166" s="26">
        <f t="shared" si="52"/>
        <v>0.87209249999999994</v>
      </c>
      <c r="AI166" s="26">
        <f t="shared" si="53"/>
        <v>1.11115E-4</v>
      </c>
      <c r="AJ166" s="26">
        <f t="shared" si="54"/>
        <v>0</v>
      </c>
      <c r="AK166" s="26">
        <f t="shared" si="55"/>
        <v>1.1917801150680691</v>
      </c>
      <c r="AL166" s="26">
        <f t="shared" si="55"/>
        <v>1.5038698645547404</v>
      </c>
      <c r="AM166" s="26">
        <f t="shared" si="56"/>
        <v>-2.3829582297749383E-2</v>
      </c>
    </row>
    <row r="167" spans="1:39">
      <c r="A167" s="26" t="s">
        <v>244</v>
      </c>
      <c r="B167" s="26" t="s">
        <v>82</v>
      </c>
      <c r="C167" s="26">
        <v>1</v>
      </c>
      <c r="D167" s="26">
        <v>6.3266000000000003E-2</v>
      </c>
      <c r="E167" s="26">
        <v>4.2680999999999997E-2</v>
      </c>
      <c r="F167" s="26">
        <v>409.767</v>
      </c>
      <c r="G167" s="26">
        <v>344.274</v>
      </c>
      <c r="H167" s="26">
        <v>-8.76</v>
      </c>
      <c r="I167" s="26">
        <v>0</v>
      </c>
      <c r="J167" s="27"/>
      <c r="K167" s="26" t="str">
        <f t="shared" si="57"/>
        <v>AC</v>
      </c>
      <c r="L167" s="27"/>
      <c r="M167" s="32">
        <f t="shared" ref="M167:M205" si="65">IF(K167="GF",1,0)</f>
        <v>0</v>
      </c>
      <c r="N167" s="32">
        <f t="shared" ref="N167:N205" si="66">IF(OR(K167="HP",K167="ER"),1,0)</f>
        <v>0</v>
      </c>
      <c r="O167" s="32">
        <f t="shared" ref="O167:O205" si="67">IF(K167="UN",1,0)</f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27"/>
      <c r="W167" s="26" t="str">
        <f t="shared" si="58"/>
        <v>SD</v>
      </c>
      <c r="X167" s="26" t="str">
        <f t="shared" si="59"/>
        <v>MFM</v>
      </c>
      <c r="Y167" s="26" t="str">
        <f t="shared" si="60"/>
        <v>14</v>
      </c>
      <c r="Z167" s="26" t="str">
        <f t="shared" si="61"/>
        <v>Ex</v>
      </c>
      <c r="AA167" s="26" t="str">
        <f t="shared" si="62"/>
        <v>Refg</v>
      </c>
      <c r="AB167" s="26" t="str">
        <f t="shared" ca="1" si="63"/>
        <v>GFDX</v>
      </c>
      <c r="AC167" s="27"/>
      <c r="AD167" s="26" t="str">
        <f t="shared" ca="1" si="64"/>
        <v>SD-MFM-14-Ex-Refg-GFDX</v>
      </c>
      <c r="AE167" s="26">
        <f t="shared" ref="AE167:AE205" si="68">IF(M167=1,AH167,F167/(IF(OR($AA167="Refg",$AA167="Frzr"),400,IF($AA167="CFL",$G167,IF($AA167="RfUn",1200)))))</f>
        <v>1.0244175</v>
      </c>
      <c r="AF167" s="26">
        <f t="shared" ref="AF167:AF205" si="69">IF(M167=1,AI167,D167/(IF(OR($AA167="Refg",$AA167="Frzr"),400,IF($AA167="CFL",$G167,IF($AA167="RfUn",1200)))))</f>
        <v>1.5816500000000001E-4</v>
      </c>
      <c r="AG167" s="26">
        <f t="shared" ref="AG167:AG205" si="70">IF(OR(N167=1,O167=1),0,H167/(IF(OR($AA167="Refg",$AA167="Frzr"),400,IF($AA167="CFL",$G167,IF($AA167="RfUn",1200)))))</f>
        <v>-2.1899999999999999E-2</v>
      </c>
      <c r="AH167" s="26">
        <f t="shared" ref="AH167:AH205" si="71">G167/(IF(OR($AA167="Refg",$AA167="Frzr"),400,IF($AA167="CFL",$G167,IF($AA167="RfUn",1200))))</f>
        <v>0.86068500000000003</v>
      </c>
      <c r="AI167" s="26">
        <f t="shared" ref="AI167:AI205" si="72">E167/(IF(OR($AA167="Refg",$AA167="Frzr"),400,IF($AA167="CFL",$G167,IF($AA167="RfUn",1200))))</f>
        <v>1.0670249999999999E-4</v>
      </c>
      <c r="AJ167" s="26">
        <f t="shared" ref="AJ167:AJ205" si="73">I167/(IF(OR($AA167="Refg",$AA167="Frzr"),400,IF($AA167="CFL",$G167,IF($AA167="RfUn",1200))))</f>
        <v>0</v>
      </c>
      <c r="AK167" s="26">
        <f t="shared" ref="AK167:AL205" si="74">AE167/AH167</f>
        <v>1.1902351034350547</v>
      </c>
      <c r="AL167" s="26">
        <f t="shared" si="74"/>
        <v>1.4822989152081725</v>
      </c>
      <c r="AM167" s="26">
        <f t="shared" ref="AM167:AM205" si="75">AG167/AH167</f>
        <v>-2.5444849160842817E-2</v>
      </c>
    </row>
    <row r="168" spans="1:39">
      <c r="A168" s="26" t="s">
        <v>245</v>
      </c>
      <c r="B168" s="26" t="s">
        <v>82</v>
      </c>
      <c r="C168" s="26">
        <v>1</v>
      </c>
      <c r="D168" s="26">
        <v>6.6188999999999998E-2</v>
      </c>
      <c r="E168" s="26">
        <v>4.4184000000000001E-2</v>
      </c>
      <c r="F168" s="26">
        <v>414.94799999999998</v>
      </c>
      <c r="G168" s="26">
        <v>348.20499999999998</v>
      </c>
      <c r="H168" s="26">
        <v>-8.36327</v>
      </c>
      <c r="I168" s="26">
        <v>0</v>
      </c>
      <c r="J168" s="27"/>
      <c r="K168" s="26" t="str">
        <f t="shared" si="57"/>
        <v>AC</v>
      </c>
      <c r="L168" s="27"/>
      <c r="M168" s="32">
        <f t="shared" si="65"/>
        <v>0</v>
      </c>
      <c r="N168" s="32">
        <f t="shared" si="66"/>
        <v>0</v>
      </c>
      <c r="O168" s="32">
        <f t="shared" si="67"/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27"/>
      <c r="W168" s="26" t="str">
        <f t="shared" si="58"/>
        <v>SG</v>
      </c>
      <c r="X168" s="26" t="str">
        <f t="shared" si="59"/>
        <v>MFM</v>
      </c>
      <c r="Y168" s="26" t="str">
        <f t="shared" si="60"/>
        <v>14</v>
      </c>
      <c r="Z168" s="26" t="str">
        <f t="shared" si="61"/>
        <v>Ex</v>
      </c>
      <c r="AA168" s="26" t="str">
        <f t="shared" si="62"/>
        <v>Refg</v>
      </c>
      <c r="AB168" s="26" t="str">
        <f t="shared" ca="1" si="63"/>
        <v>GFDX</v>
      </c>
      <c r="AC168" s="27"/>
      <c r="AD168" s="26" t="str">
        <f t="shared" ca="1" si="64"/>
        <v>SG-MFM-14-Ex-Refg-GFDX</v>
      </c>
      <c r="AE168" s="26">
        <f t="shared" si="68"/>
        <v>1.0373699999999999</v>
      </c>
      <c r="AF168" s="26">
        <f t="shared" si="69"/>
        <v>1.6547249999999998E-4</v>
      </c>
      <c r="AG168" s="26">
        <f t="shared" si="70"/>
        <v>-2.0908175000000001E-2</v>
      </c>
      <c r="AH168" s="26">
        <f t="shared" si="71"/>
        <v>0.87051249999999991</v>
      </c>
      <c r="AI168" s="26">
        <f t="shared" si="72"/>
        <v>1.1046E-4</v>
      </c>
      <c r="AJ168" s="26">
        <f t="shared" si="73"/>
        <v>0</v>
      </c>
      <c r="AK168" s="26">
        <f t="shared" si="74"/>
        <v>1.1916773165233123</v>
      </c>
      <c r="AL168" s="26">
        <f t="shared" si="74"/>
        <v>1.4980309614340033</v>
      </c>
      <c r="AM168" s="26">
        <f t="shared" si="75"/>
        <v>-2.4018236383739469E-2</v>
      </c>
    </row>
    <row r="169" spans="1:39">
      <c r="A169" s="26" t="s">
        <v>246</v>
      </c>
      <c r="B169" s="26" t="s">
        <v>82</v>
      </c>
      <c r="C169" s="26">
        <v>1</v>
      </c>
      <c r="D169" s="26">
        <v>7.3519000000000001E-2</v>
      </c>
      <c r="E169" s="26">
        <v>4.8252000000000003E-2</v>
      </c>
      <c r="F169" s="26">
        <v>502.935</v>
      </c>
      <c r="G169" s="26">
        <v>389.42700000000002</v>
      </c>
      <c r="H169" s="26">
        <v>-4.8239700000000001</v>
      </c>
      <c r="I169" s="26">
        <v>0</v>
      </c>
      <c r="J169" s="27"/>
      <c r="K169" s="26" t="str">
        <f t="shared" si="57"/>
        <v>AC</v>
      </c>
      <c r="L169" s="27"/>
      <c r="M169" s="32">
        <f t="shared" si="65"/>
        <v>0</v>
      </c>
      <c r="N169" s="32">
        <f t="shared" si="66"/>
        <v>0</v>
      </c>
      <c r="O169" s="32">
        <f t="shared" si="67"/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27"/>
      <c r="W169" s="26" t="str">
        <f t="shared" si="58"/>
        <v>SC</v>
      </c>
      <c r="X169" s="26" t="str">
        <f t="shared" si="59"/>
        <v>MFM</v>
      </c>
      <c r="Y169" s="26" t="str">
        <f t="shared" si="60"/>
        <v>15</v>
      </c>
      <c r="Z169" s="26" t="str">
        <f t="shared" si="61"/>
        <v>Ex</v>
      </c>
      <c r="AA169" s="26" t="str">
        <f t="shared" si="62"/>
        <v>Refg</v>
      </c>
      <c r="AB169" s="26" t="str">
        <f t="shared" ca="1" si="63"/>
        <v>GFDX</v>
      </c>
      <c r="AC169" s="27"/>
      <c r="AD169" s="26" t="str">
        <f t="shared" ca="1" si="64"/>
        <v>SC-MFM-15-Ex-Refg-GFDX</v>
      </c>
      <c r="AE169" s="26">
        <f t="shared" si="68"/>
        <v>1.2573375</v>
      </c>
      <c r="AF169" s="26">
        <f t="shared" si="69"/>
        <v>1.8379750000000001E-4</v>
      </c>
      <c r="AG169" s="26">
        <f t="shared" si="70"/>
        <v>-1.2059925000000001E-2</v>
      </c>
      <c r="AH169" s="26">
        <f t="shared" si="71"/>
        <v>0.97356750000000003</v>
      </c>
      <c r="AI169" s="26">
        <f t="shared" si="72"/>
        <v>1.2063E-4</v>
      </c>
      <c r="AJ169" s="26">
        <f t="shared" si="73"/>
        <v>0</v>
      </c>
      <c r="AK169" s="26">
        <f t="shared" si="74"/>
        <v>1.2914743969986673</v>
      </c>
      <c r="AL169" s="26">
        <f t="shared" si="74"/>
        <v>1.5236466882201776</v>
      </c>
      <c r="AM169" s="26">
        <f t="shared" si="75"/>
        <v>-1.2387353727399488E-2</v>
      </c>
    </row>
    <row r="170" spans="1:39">
      <c r="A170" s="26" t="s">
        <v>247</v>
      </c>
      <c r="B170" s="26" t="s">
        <v>82</v>
      </c>
      <c r="C170" s="26">
        <v>1</v>
      </c>
      <c r="D170" s="26">
        <v>7.1226999999999999E-2</v>
      </c>
      <c r="E170" s="26">
        <v>4.7334000000000001E-2</v>
      </c>
      <c r="F170" s="26">
        <v>497.19799999999998</v>
      </c>
      <c r="G170" s="26">
        <v>384.78199999999998</v>
      </c>
      <c r="H170" s="26">
        <v>-4.9930000000000003</v>
      </c>
      <c r="I170" s="26">
        <v>0</v>
      </c>
      <c r="J170" s="27"/>
      <c r="K170" s="26" t="str">
        <f t="shared" si="57"/>
        <v>AC</v>
      </c>
      <c r="L170" s="27"/>
      <c r="M170" s="32">
        <f t="shared" si="65"/>
        <v>0</v>
      </c>
      <c r="N170" s="32">
        <f t="shared" si="66"/>
        <v>0</v>
      </c>
      <c r="O170" s="32">
        <f t="shared" si="67"/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27"/>
      <c r="W170" s="26" t="str">
        <f t="shared" si="58"/>
        <v>SD</v>
      </c>
      <c r="X170" s="26" t="str">
        <f t="shared" si="59"/>
        <v>MFM</v>
      </c>
      <c r="Y170" s="26" t="str">
        <f t="shared" si="60"/>
        <v>15</v>
      </c>
      <c r="Z170" s="26" t="str">
        <f t="shared" si="61"/>
        <v>Ex</v>
      </c>
      <c r="AA170" s="26" t="str">
        <f t="shared" si="62"/>
        <v>Refg</v>
      </c>
      <c r="AB170" s="26" t="str">
        <f t="shared" ca="1" si="63"/>
        <v>GFDX</v>
      </c>
      <c r="AC170" s="27"/>
      <c r="AD170" s="26" t="str">
        <f t="shared" ca="1" si="64"/>
        <v>SD-MFM-15-Ex-Refg-GFDX</v>
      </c>
      <c r="AE170" s="26">
        <f t="shared" si="68"/>
        <v>1.2429949999999999</v>
      </c>
      <c r="AF170" s="26">
        <f t="shared" si="69"/>
        <v>1.780675E-4</v>
      </c>
      <c r="AG170" s="26">
        <f t="shared" si="70"/>
        <v>-1.2482500000000001E-2</v>
      </c>
      <c r="AH170" s="26">
        <f t="shared" si="71"/>
        <v>0.961955</v>
      </c>
      <c r="AI170" s="26">
        <f t="shared" si="72"/>
        <v>1.18335E-4</v>
      </c>
      <c r="AJ170" s="26">
        <f t="shared" si="73"/>
        <v>0</v>
      </c>
      <c r="AK170" s="26">
        <f t="shared" si="74"/>
        <v>1.2921550384373488</v>
      </c>
      <c r="AL170" s="26">
        <f t="shared" si="74"/>
        <v>1.5047745806397093</v>
      </c>
      <c r="AM170" s="26">
        <f t="shared" si="75"/>
        <v>-1.2976178719378766E-2</v>
      </c>
    </row>
    <row r="171" spans="1:39">
      <c r="A171" s="26" t="s">
        <v>248</v>
      </c>
      <c r="B171" s="26" t="s">
        <v>82</v>
      </c>
      <c r="C171" s="26">
        <v>1</v>
      </c>
      <c r="D171" s="26">
        <v>7.3079000000000005E-2</v>
      </c>
      <c r="E171" s="26">
        <v>4.8016000000000003E-2</v>
      </c>
      <c r="F171" s="26">
        <v>502.00799999999998</v>
      </c>
      <c r="G171" s="26">
        <v>387.87900000000002</v>
      </c>
      <c r="H171" s="26">
        <v>-4.92828</v>
      </c>
      <c r="I171" s="26">
        <v>0</v>
      </c>
      <c r="J171" s="27"/>
      <c r="K171" s="26" t="str">
        <f t="shared" si="57"/>
        <v>AC</v>
      </c>
      <c r="L171" s="27"/>
      <c r="M171" s="32">
        <f t="shared" si="65"/>
        <v>0</v>
      </c>
      <c r="N171" s="32">
        <f t="shared" si="66"/>
        <v>0</v>
      </c>
      <c r="O171" s="32">
        <f t="shared" si="67"/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27"/>
      <c r="W171" s="26" t="str">
        <f t="shared" si="58"/>
        <v>SG</v>
      </c>
      <c r="X171" s="26" t="str">
        <f t="shared" si="59"/>
        <v>MFM</v>
      </c>
      <c r="Y171" s="26" t="str">
        <f t="shared" si="60"/>
        <v>15</v>
      </c>
      <c r="Z171" s="26" t="str">
        <f t="shared" si="61"/>
        <v>Ex</v>
      </c>
      <c r="AA171" s="26" t="str">
        <f t="shared" si="62"/>
        <v>Refg</v>
      </c>
      <c r="AB171" s="26" t="str">
        <f t="shared" ca="1" si="63"/>
        <v>GFDX</v>
      </c>
      <c r="AC171" s="27"/>
      <c r="AD171" s="26" t="str">
        <f t="shared" ca="1" si="64"/>
        <v>SG-MFM-15-Ex-Refg-GFDX</v>
      </c>
      <c r="AE171" s="26">
        <f t="shared" si="68"/>
        <v>1.25502</v>
      </c>
      <c r="AF171" s="26">
        <f t="shared" si="69"/>
        <v>1.8269750000000001E-4</v>
      </c>
      <c r="AG171" s="26">
        <f t="shared" si="70"/>
        <v>-1.23207E-2</v>
      </c>
      <c r="AH171" s="26">
        <f t="shared" si="71"/>
        <v>0.9696975000000001</v>
      </c>
      <c r="AI171" s="26">
        <f t="shared" si="72"/>
        <v>1.2004000000000001E-4</v>
      </c>
      <c r="AJ171" s="26">
        <f t="shared" si="73"/>
        <v>0</v>
      </c>
      <c r="AK171" s="26">
        <f t="shared" si="74"/>
        <v>1.2942386672132287</v>
      </c>
      <c r="AL171" s="26">
        <f t="shared" si="74"/>
        <v>1.5219718427190936</v>
      </c>
      <c r="AM171" s="26">
        <f t="shared" si="75"/>
        <v>-1.2705714926562148E-2</v>
      </c>
    </row>
    <row r="172" spans="1:39">
      <c r="A172" s="26" t="s">
        <v>249</v>
      </c>
      <c r="B172" s="26" t="s">
        <v>82</v>
      </c>
      <c r="C172" s="26">
        <v>1</v>
      </c>
      <c r="D172" s="26">
        <v>6.4426999999999998E-2</v>
      </c>
      <c r="E172" s="26">
        <v>4.2290000000000001E-2</v>
      </c>
      <c r="F172" s="26">
        <v>344.59199999999998</v>
      </c>
      <c r="G172" s="26">
        <v>317.315</v>
      </c>
      <c r="H172" s="26">
        <v>-11.52</v>
      </c>
      <c r="I172" s="26">
        <v>0</v>
      </c>
      <c r="J172" s="27"/>
      <c r="K172" s="26" t="str">
        <f t="shared" si="57"/>
        <v>AC</v>
      </c>
      <c r="L172" s="27"/>
      <c r="M172" s="32">
        <f t="shared" si="65"/>
        <v>0</v>
      </c>
      <c r="N172" s="32">
        <f t="shared" si="66"/>
        <v>0</v>
      </c>
      <c r="O172" s="32">
        <f t="shared" si="67"/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27"/>
      <c r="W172" s="26" t="str">
        <f t="shared" si="58"/>
        <v>PG</v>
      </c>
      <c r="X172" s="26" t="str">
        <f t="shared" si="59"/>
        <v>MFM</v>
      </c>
      <c r="Y172" s="26" t="str">
        <f t="shared" si="60"/>
        <v>16</v>
      </c>
      <c r="Z172" s="26" t="str">
        <f t="shared" si="61"/>
        <v>Ex</v>
      </c>
      <c r="AA172" s="26" t="str">
        <f t="shared" si="62"/>
        <v>Refg</v>
      </c>
      <c r="AB172" s="26" t="str">
        <f t="shared" ca="1" si="63"/>
        <v>GFDX</v>
      </c>
      <c r="AC172" s="27"/>
      <c r="AD172" s="26" t="str">
        <f t="shared" ca="1" si="64"/>
        <v>PG-MFM-16-Ex-Refg-GFDX</v>
      </c>
      <c r="AE172" s="26">
        <f t="shared" si="68"/>
        <v>0.86147999999999991</v>
      </c>
      <c r="AF172" s="26">
        <f t="shared" si="69"/>
        <v>1.6106749999999999E-4</v>
      </c>
      <c r="AG172" s="26">
        <f t="shared" si="70"/>
        <v>-2.8799999999999999E-2</v>
      </c>
      <c r="AH172" s="26">
        <f t="shared" si="71"/>
        <v>0.79328750000000003</v>
      </c>
      <c r="AI172" s="26">
        <f t="shared" si="72"/>
        <v>1.0572500000000001E-4</v>
      </c>
      <c r="AJ172" s="26">
        <f t="shared" si="73"/>
        <v>0</v>
      </c>
      <c r="AK172" s="26">
        <f t="shared" si="74"/>
        <v>1.0859618990592943</v>
      </c>
      <c r="AL172" s="26">
        <f t="shared" si="74"/>
        <v>1.5234570820524944</v>
      </c>
      <c r="AM172" s="26">
        <f t="shared" si="75"/>
        <v>-3.630461843909049E-2</v>
      </c>
    </row>
    <row r="173" spans="1:39">
      <c r="A173" s="26" t="s">
        <v>250</v>
      </c>
      <c r="B173" s="26" t="s">
        <v>82</v>
      </c>
      <c r="C173" s="26">
        <v>1</v>
      </c>
      <c r="D173" s="26">
        <v>6.8407999999999997E-2</v>
      </c>
      <c r="E173" s="26">
        <v>4.3484000000000002E-2</v>
      </c>
      <c r="F173" s="26">
        <v>346.029</v>
      </c>
      <c r="G173" s="26">
        <v>320.20400000000001</v>
      </c>
      <c r="H173" s="26">
        <v>-11.267799999999999</v>
      </c>
      <c r="I173" s="26">
        <v>0</v>
      </c>
      <c r="J173" s="27"/>
      <c r="K173" s="26" t="str">
        <f t="shared" si="57"/>
        <v>AC</v>
      </c>
      <c r="L173" s="27"/>
      <c r="M173" s="32">
        <f t="shared" si="65"/>
        <v>0</v>
      </c>
      <c r="N173" s="32">
        <f t="shared" si="66"/>
        <v>0</v>
      </c>
      <c r="O173" s="32">
        <f t="shared" si="67"/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27"/>
      <c r="W173" s="26" t="str">
        <f t="shared" si="58"/>
        <v>SC</v>
      </c>
      <c r="X173" s="26" t="str">
        <f t="shared" si="59"/>
        <v>MFM</v>
      </c>
      <c r="Y173" s="26" t="str">
        <f t="shared" si="60"/>
        <v>16</v>
      </c>
      <c r="Z173" s="26" t="str">
        <f t="shared" si="61"/>
        <v>Ex</v>
      </c>
      <c r="AA173" s="26" t="str">
        <f t="shared" si="62"/>
        <v>Refg</v>
      </c>
      <c r="AB173" s="26" t="str">
        <f t="shared" ca="1" si="63"/>
        <v>GFDX</v>
      </c>
      <c r="AC173" s="27"/>
      <c r="AD173" s="26" t="str">
        <f t="shared" ca="1" si="64"/>
        <v>SC-MFM-16-Ex-Refg-GFDX</v>
      </c>
      <c r="AE173" s="26">
        <f t="shared" si="68"/>
        <v>0.86507250000000002</v>
      </c>
      <c r="AF173" s="26">
        <f t="shared" si="69"/>
        <v>1.7102E-4</v>
      </c>
      <c r="AG173" s="26">
        <f t="shared" si="70"/>
        <v>-2.81695E-2</v>
      </c>
      <c r="AH173" s="26">
        <f t="shared" si="71"/>
        <v>0.80051000000000005</v>
      </c>
      <c r="AI173" s="26">
        <f t="shared" si="72"/>
        <v>1.0871000000000001E-4</v>
      </c>
      <c r="AJ173" s="26">
        <f t="shared" si="73"/>
        <v>0</v>
      </c>
      <c r="AK173" s="26">
        <f t="shared" si="74"/>
        <v>1.0806517095351713</v>
      </c>
      <c r="AL173" s="26">
        <f t="shared" si="74"/>
        <v>1.5731763407230244</v>
      </c>
      <c r="AM173" s="26">
        <f t="shared" si="75"/>
        <v>-3.5189441730896553E-2</v>
      </c>
    </row>
    <row r="174" spans="1:39">
      <c r="A174" s="26" t="s">
        <v>251</v>
      </c>
      <c r="B174" s="26" t="s">
        <v>82</v>
      </c>
      <c r="C174" s="26">
        <v>1</v>
      </c>
      <c r="D174" s="26">
        <v>6.6623000000000002E-2</v>
      </c>
      <c r="E174" s="26">
        <v>4.2944999999999997E-2</v>
      </c>
      <c r="F174" s="26">
        <v>345.28</v>
      </c>
      <c r="G174" s="26">
        <v>318.81299999999999</v>
      </c>
      <c r="H174" s="26">
        <v>-11.379200000000001</v>
      </c>
      <c r="I174" s="26">
        <v>0</v>
      </c>
      <c r="J174" s="27"/>
      <c r="K174" s="26" t="str">
        <f t="shared" si="57"/>
        <v>AC</v>
      </c>
      <c r="L174" s="27"/>
      <c r="M174" s="32">
        <f t="shared" si="65"/>
        <v>0</v>
      </c>
      <c r="N174" s="32">
        <f t="shared" si="66"/>
        <v>0</v>
      </c>
      <c r="O174" s="32">
        <f t="shared" si="67"/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27"/>
      <c r="W174" s="26" t="str">
        <f t="shared" si="58"/>
        <v>SG</v>
      </c>
      <c r="X174" s="26" t="str">
        <f t="shared" si="59"/>
        <v>MFM</v>
      </c>
      <c r="Y174" s="26" t="str">
        <f t="shared" si="60"/>
        <v>16</v>
      </c>
      <c r="Z174" s="26" t="str">
        <f t="shared" si="61"/>
        <v>Ex</v>
      </c>
      <c r="AA174" s="26" t="str">
        <f t="shared" si="62"/>
        <v>Refg</v>
      </c>
      <c r="AB174" s="26" t="str">
        <f t="shared" ca="1" si="63"/>
        <v>GFDX</v>
      </c>
      <c r="AC174" s="27"/>
      <c r="AD174" s="26" t="str">
        <f t="shared" ca="1" si="64"/>
        <v>SG-MFM-16-Ex-Refg-GFDX</v>
      </c>
      <c r="AE174" s="26">
        <f t="shared" si="68"/>
        <v>0.86319999999999997</v>
      </c>
      <c r="AF174" s="26">
        <f t="shared" si="69"/>
        <v>1.6655749999999999E-4</v>
      </c>
      <c r="AG174" s="26">
        <f t="shared" si="70"/>
        <v>-2.8448000000000001E-2</v>
      </c>
      <c r="AH174" s="26">
        <f t="shared" si="71"/>
        <v>0.79703249999999992</v>
      </c>
      <c r="AI174" s="26">
        <f t="shared" si="72"/>
        <v>1.0736249999999999E-4</v>
      </c>
      <c r="AJ174" s="26">
        <f t="shared" si="73"/>
        <v>0</v>
      </c>
      <c r="AK174" s="26">
        <f t="shared" si="74"/>
        <v>1.0830173173615882</v>
      </c>
      <c r="AL174" s="26">
        <f t="shared" si="74"/>
        <v>1.5513563860752126</v>
      </c>
      <c r="AM174" s="26">
        <f t="shared" si="75"/>
        <v>-3.5692396483204894E-2</v>
      </c>
    </row>
    <row r="175" spans="1:39">
      <c r="A175" s="26" t="s">
        <v>252</v>
      </c>
      <c r="B175" s="26" t="s">
        <v>82</v>
      </c>
      <c r="C175" s="26">
        <v>1</v>
      </c>
      <c r="D175" s="26">
        <v>4.1269E-2</v>
      </c>
      <c r="E175" s="26">
        <v>3.9474000000000002E-2</v>
      </c>
      <c r="F175" s="26">
        <v>310.21100000000001</v>
      </c>
      <c r="G175" s="26">
        <v>289.99</v>
      </c>
      <c r="H175" s="26">
        <v>-13.76</v>
      </c>
      <c r="I175" s="26">
        <v>0</v>
      </c>
      <c r="J175" s="27"/>
      <c r="K175" s="26" t="str">
        <f t="shared" si="57"/>
        <v>AC</v>
      </c>
      <c r="L175" s="27"/>
      <c r="M175" s="32">
        <f t="shared" si="65"/>
        <v>0</v>
      </c>
      <c r="N175" s="32">
        <f t="shared" si="66"/>
        <v>0</v>
      </c>
      <c r="O175" s="32">
        <f t="shared" si="67"/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27"/>
      <c r="W175" s="26" t="str">
        <f t="shared" si="58"/>
        <v>PG</v>
      </c>
      <c r="X175" s="26" t="str">
        <f t="shared" si="59"/>
        <v>DMO</v>
      </c>
      <c r="Y175" s="26" t="str">
        <f t="shared" si="60"/>
        <v>01</v>
      </c>
      <c r="Z175" s="26" t="str">
        <f t="shared" si="61"/>
        <v>Ex</v>
      </c>
      <c r="AA175" s="26" t="str">
        <f t="shared" si="62"/>
        <v>Refg</v>
      </c>
      <c r="AB175" s="26" t="str">
        <f t="shared" ca="1" si="63"/>
        <v>GFDX</v>
      </c>
      <c r="AC175" s="27"/>
      <c r="AD175" s="26" t="str">
        <f t="shared" ca="1" si="64"/>
        <v>PG-DMO-01-Ex-Refg-GFDX</v>
      </c>
      <c r="AE175" s="26">
        <f t="shared" si="68"/>
        <v>0.77552750000000004</v>
      </c>
      <c r="AF175" s="26">
        <f t="shared" si="69"/>
        <v>1.031725E-4</v>
      </c>
      <c r="AG175" s="26">
        <f t="shared" si="70"/>
        <v>-3.44E-2</v>
      </c>
      <c r="AH175" s="26">
        <f t="shared" si="71"/>
        <v>0.72497500000000004</v>
      </c>
      <c r="AI175" s="26">
        <f t="shared" si="72"/>
        <v>9.8685000000000008E-5</v>
      </c>
      <c r="AJ175" s="26">
        <f t="shared" si="73"/>
        <v>0</v>
      </c>
      <c r="AK175" s="26">
        <f t="shared" si="74"/>
        <v>1.0697299906893341</v>
      </c>
      <c r="AL175" s="26">
        <f t="shared" si="74"/>
        <v>1.0454729695495768</v>
      </c>
      <c r="AM175" s="26">
        <f t="shared" si="75"/>
        <v>-4.7449912065933304E-2</v>
      </c>
    </row>
    <row r="176" spans="1:39">
      <c r="A176" s="26" t="s">
        <v>253</v>
      </c>
      <c r="B176" s="26" t="s">
        <v>82</v>
      </c>
      <c r="C176" s="26">
        <v>1</v>
      </c>
      <c r="D176" s="26">
        <v>9.1245000000000007E-2</v>
      </c>
      <c r="E176" s="26">
        <v>4.7037000000000002E-2</v>
      </c>
      <c r="F176" s="26">
        <v>379.21300000000002</v>
      </c>
      <c r="G176" s="26">
        <v>313.62</v>
      </c>
      <c r="H176" s="26">
        <v>-11.2875</v>
      </c>
      <c r="I176" s="26">
        <v>0</v>
      </c>
      <c r="J176" s="27"/>
      <c r="K176" s="26" t="str">
        <f t="shared" si="57"/>
        <v>AC</v>
      </c>
      <c r="L176" s="27"/>
      <c r="M176" s="32">
        <f t="shared" si="65"/>
        <v>0</v>
      </c>
      <c r="N176" s="32">
        <f t="shared" si="66"/>
        <v>0</v>
      </c>
      <c r="O176" s="32">
        <f t="shared" si="67"/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27"/>
      <c r="W176" s="26" t="str">
        <f t="shared" si="58"/>
        <v>PG</v>
      </c>
      <c r="X176" s="26" t="str">
        <f t="shared" si="59"/>
        <v>DMO</v>
      </c>
      <c r="Y176" s="26" t="str">
        <f t="shared" si="60"/>
        <v>02</v>
      </c>
      <c r="Z176" s="26" t="str">
        <f t="shared" si="61"/>
        <v>Ex</v>
      </c>
      <c r="AA176" s="26" t="str">
        <f t="shared" si="62"/>
        <v>Refg</v>
      </c>
      <c r="AB176" s="26" t="str">
        <f t="shared" ca="1" si="63"/>
        <v>GFDX</v>
      </c>
      <c r="AC176" s="27"/>
      <c r="AD176" s="26" t="str">
        <f t="shared" ca="1" si="64"/>
        <v>PG-DMO-02-Ex-Refg-GFDX</v>
      </c>
      <c r="AE176" s="26">
        <f t="shared" si="68"/>
        <v>0.94803250000000006</v>
      </c>
      <c r="AF176" s="26">
        <f t="shared" si="69"/>
        <v>2.2811250000000002E-4</v>
      </c>
      <c r="AG176" s="26">
        <f t="shared" si="70"/>
        <v>-2.8218750000000001E-2</v>
      </c>
      <c r="AH176" s="26">
        <f t="shared" si="71"/>
        <v>0.78405000000000002</v>
      </c>
      <c r="AI176" s="26">
        <f t="shared" si="72"/>
        <v>1.175925E-4</v>
      </c>
      <c r="AJ176" s="26">
        <f t="shared" si="73"/>
        <v>0</v>
      </c>
      <c r="AK176" s="26">
        <f t="shared" si="74"/>
        <v>1.209148013519546</v>
      </c>
      <c r="AL176" s="26">
        <f t="shared" si="74"/>
        <v>1.9398558581542191</v>
      </c>
      <c r="AM176" s="26">
        <f t="shared" si="75"/>
        <v>-3.5991008226516165E-2</v>
      </c>
    </row>
    <row r="177" spans="1:39">
      <c r="A177" s="26" t="s">
        <v>254</v>
      </c>
      <c r="B177" s="26" t="s">
        <v>82</v>
      </c>
      <c r="C177" s="26">
        <v>1</v>
      </c>
      <c r="D177" s="26">
        <v>8.2766999999999993E-2</v>
      </c>
      <c r="E177" s="26">
        <v>4.2396999999999997E-2</v>
      </c>
      <c r="F177" s="26">
        <v>365.87099999999998</v>
      </c>
      <c r="G177" s="26">
        <v>310.52300000000002</v>
      </c>
      <c r="H177" s="26">
        <v>-12.4405</v>
      </c>
      <c r="I177" s="26">
        <v>0</v>
      </c>
      <c r="J177" s="27"/>
      <c r="K177" s="26" t="str">
        <f t="shared" si="57"/>
        <v>AC</v>
      </c>
      <c r="L177" s="27"/>
      <c r="M177" s="32">
        <f t="shared" si="65"/>
        <v>0</v>
      </c>
      <c r="N177" s="32">
        <f t="shared" si="66"/>
        <v>0</v>
      </c>
      <c r="O177" s="32">
        <f t="shared" si="67"/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27"/>
      <c r="W177" s="26" t="str">
        <f t="shared" si="58"/>
        <v>PG</v>
      </c>
      <c r="X177" s="26" t="str">
        <f t="shared" si="59"/>
        <v>DMO</v>
      </c>
      <c r="Y177" s="26" t="str">
        <f t="shared" si="60"/>
        <v>03</v>
      </c>
      <c r="Z177" s="26" t="str">
        <f t="shared" si="61"/>
        <v>Ex</v>
      </c>
      <c r="AA177" s="26" t="str">
        <f t="shared" si="62"/>
        <v>Refg</v>
      </c>
      <c r="AB177" s="26" t="str">
        <f t="shared" ca="1" si="63"/>
        <v>GFDX</v>
      </c>
      <c r="AC177" s="27"/>
      <c r="AD177" s="26" t="str">
        <f t="shared" ca="1" si="64"/>
        <v>PG-DMO-03-Ex-Refg-GFDX</v>
      </c>
      <c r="AE177" s="26">
        <f t="shared" si="68"/>
        <v>0.91467749999999992</v>
      </c>
      <c r="AF177" s="26">
        <f t="shared" si="69"/>
        <v>2.0691749999999999E-4</v>
      </c>
      <c r="AG177" s="26">
        <f t="shared" si="70"/>
        <v>-3.110125E-2</v>
      </c>
      <c r="AH177" s="26">
        <f t="shared" si="71"/>
        <v>0.77630750000000004</v>
      </c>
      <c r="AI177" s="26">
        <f t="shared" si="72"/>
        <v>1.0599249999999999E-4</v>
      </c>
      <c r="AJ177" s="26">
        <f t="shared" si="73"/>
        <v>0</v>
      </c>
      <c r="AK177" s="26">
        <f t="shared" si="74"/>
        <v>1.1782412252876597</v>
      </c>
      <c r="AL177" s="26">
        <f t="shared" si="74"/>
        <v>1.9521900134443475</v>
      </c>
      <c r="AM177" s="26">
        <f t="shared" si="75"/>
        <v>-4.0063054910586329E-2</v>
      </c>
    </row>
    <row r="178" spans="1:39">
      <c r="A178" s="26" t="s">
        <v>255</v>
      </c>
      <c r="B178" s="26" t="s">
        <v>82</v>
      </c>
      <c r="C178" s="26">
        <v>1</v>
      </c>
      <c r="D178" s="26">
        <v>8.3250000000000005E-2</v>
      </c>
      <c r="E178" s="26">
        <v>4.3640999999999999E-2</v>
      </c>
      <c r="F178" s="26">
        <v>404.48599999999999</v>
      </c>
      <c r="G178" s="26">
        <v>317.16000000000003</v>
      </c>
      <c r="H178" s="26">
        <v>-10.723800000000001</v>
      </c>
      <c r="I178" s="26">
        <v>0</v>
      </c>
      <c r="J178" s="27"/>
      <c r="K178" s="26" t="str">
        <f t="shared" si="57"/>
        <v>AC</v>
      </c>
      <c r="L178" s="27"/>
      <c r="M178" s="32">
        <f t="shared" si="65"/>
        <v>0</v>
      </c>
      <c r="N178" s="32">
        <f t="shared" si="66"/>
        <v>0</v>
      </c>
      <c r="O178" s="32">
        <f t="shared" si="67"/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27"/>
      <c r="W178" s="26" t="str">
        <f t="shared" si="58"/>
        <v>PG</v>
      </c>
      <c r="X178" s="26" t="str">
        <f t="shared" si="59"/>
        <v>DMO</v>
      </c>
      <c r="Y178" s="26" t="str">
        <f t="shared" si="60"/>
        <v>04</v>
      </c>
      <c r="Z178" s="26" t="str">
        <f t="shared" si="61"/>
        <v>Ex</v>
      </c>
      <c r="AA178" s="26" t="str">
        <f t="shared" si="62"/>
        <v>Refg</v>
      </c>
      <c r="AB178" s="26" t="str">
        <f t="shared" ca="1" si="63"/>
        <v>GFDX</v>
      </c>
      <c r="AC178" s="27"/>
      <c r="AD178" s="26" t="str">
        <f t="shared" ca="1" si="64"/>
        <v>PG-DMO-04-Ex-Refg-GFDX</v>
      </c>
      <c r="AE178" s="26">
        <f t="shared" si="68"/>
        <v>1.011215</v>
      </c>
      <c r="AF178" s="26">
        <f t="shared" si="69"/>
        <v>2.08125E-4</v>
      </c>
      <c r="AG178" s="26">
        <f t="shared" si="70"/>
        <v>-2.68095E-2</v>
      </c>
      <c r="AH178" s="26">
        <f t="shared" si="71"/>
        <v>0.79290000000000005</v>
      </c>
      <c r="AI178" s="26">
        <f t="shared" si="72"/>
        <v>1.0910249999999999E-4</v>
      </c>
      <c r="AJ178" s="26">
        <f t="shared" si="73"/>
        <v>0</v>
      </c>
      <c r="AK178" s="26">
        <f t="shared" si="74"/>
        <v>1.2753373691512169</v>
      </c>
      <c r="AL178" s="26">
        <f t="shared" si="74"/>
        <v>1.9076098164570017</v>
      </c>
      <c r="AM178" s="26">
        <f t="shared" si="75"/>
        <v>-3.3811956110480511E-2</v>
      </c>
    </row>
    <row r="179" spans="1:39">
      <c r="A179" s="26" t="s">
        <v>256</v>
      </c>
      <c r="B179" s="26" t="s">
        <v>82</v>
      </c>
      <c r="C179" s="26">
        <v>1</v>
      </c>
      <c r="D179" s="26">
        <v>8.2358000000000001E-2</v>
      </c>
      <c r="E179" s="26">
        <v>4.1707000000000001E-2</v>
      </c>
      <c r="F179" s="26">
        <v>410.80799999999999</v>
      </c>
      <c r="G179" s="26">
        <v>314.25200000000001</v>
      </c>
      <c r="H179" s="26">
        <v>-11.34</v>
      </c>
      <c r="I179" s="26">
        <v>0</v>
      </c>
      <c r="J179" s="27"/>
      <c r="K179" s="26" t="str">
        <f t="shared" si="57"/>
        <v>AC</v>
      </c>
      <c r="L179" s="27"/>
      <c r="M179" s="32">
        <f t="shared" si="65"/>
        <v>0</v>
      </c>
      <c r="N179" s="32">
        <f t="shared" si="66"/>
        <v>0</v>
      </c>
      <c r="O179" s="32">
        <f t="shared" si="67"/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27"/>
      <c r="W179" s="26" t="str">
        <f t="shared" si="58"/>
        <v>SG</v>
      </c>
      <c r="X179" s="26" t="str">
        <f t="shared" si="59"/>
        <v>DMO</v>
      </c>
      <c r="Y179" s="26" t="str">
        <f t="shared" si="60"/>
        <v>04</v>
      </c>
      <c r="Z179" s="26" t="str">
        <f t="shared" si="61"/>
        <v>Ex</v>
      </c>
      <c r="AA179" s="26" t="str">
        <f t="shared" si="62"/>
        <v>Refg</v>
      </c>
      <c r="AB179" s="26" t="str">
        <f t="shared" ca="1" si="63"/>
        <v>GFDX</v>
      </c>
      <c r="AC179" s="27"/>
      <c r="AD179" s="26" t="str">
        <f t="shared" ca="1" si="64"/>
        <v>SG-DMO-04-Ex-Refg-GFDX</v>
      </c>
      <c r="AE179" s="26">
        <f t="shared" si="68"/>
        <v>1.02702</v>
      </c>
      <c r="AF179" s="26">
        <f t="shared" si="69"/>
        <v>2.0589499999999999E-4</v>
      </c>
      <c r="AG179" s="26">
        <f t="shared" si="70"/>
        <v>-2.835E-2</v>
      </c>
      <c r="AH179" s="26">
        <f t="shared" si="71"/>
        <v>0.78563000000000005</v>
      </c>
      <c r="AI179" s="26">
        <f t="shared" si="72"/>
        <v>1.042675E-4</v>
      </c>
      <c r="AJ179" s="26">
        <f t="shared" si="73"/>
        <v>0</v>
      </c>
      <c r="AK179" s="26">
        <f t="shared" si="74"/>
        <v>1.307256596616728</v>
      </c>
      <c r="AL179" s="26">
        <f t="shared" si="74"/>
        <v>1.9746805092670294</v>
      </c>
      <c r="AM179" s="26">
        <f t="shared" si="75"/>
        <v>-3.6085689192113336E-2</v>
      </c>
    </row>
    <row r="180" spans="1:39">
      <c r="A180" s="26" t="s">
        <v>257</v>
      </c>
      <c r="B180" s="26" t="s">
        <v>82</v>
      </c>
      <c r="C180" s="26">
        <v>1</v>
      </c>
      <c r="D180" s="26">
        <v>8.4451999999999999E-2</v>
      </c>
      <c r="E180" s="26">
        <v>4.3880000000000002E-2</v>
      </c>
      <c r="F180" s="26">
        <v>387.00599999999997</v>
      </c>
      <c r="G180" s="26">
        <v>322.35899999999998</v>
      </c>
      <c r="H180" s="26">
        <v>-14.665100000000001</v>
      </c>
      <c r="I180" s="26">
        <v>0</v>
      </c>
      <c r="J180" s="27"/>
      <c r="K180" s="26" t="str">
        <f t="shared" si="57"/>
        <v>AC</v>
      </c>
      <c r="L180" s="27"/>
      <c r="M180" s="32">
        <f t="shared" si="65"/>
        <v>0</v>
      </c>
      <c r="N180" s="32">
        <f t="shared" si="66"/>
        <v>0</v>
      </c>
      <c r="O180" s="32">
        <f t="shared" si="67"/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27"/>
      <c r="W180" s="26" t="str">
        <f t="shared" si="58"/>
        <v>PG</v>
      </c>
      <c r="X180" s="26" t="str">
        <f t="shared" si="59"/>
        <v>DMO</v>
      </c>
      <c r="Y180" s="26" t="str">
        <f t="shared" si="60"/>
        <v>05</v>
      </c>
      <c r="Z180" s="26" t="str">
        <f t="shared" si="61"/>
        <v>Ex</v>
      </c>
      <c r="AA180" s="26" t="str">
        <f t="shared" si="62"/>
        <v>Refg</v>
      </c>
      <c r="AB180" s="26" t="str">
        <f t="shared" ca="1" si="63"/>
        <v>GFDX</v>
      </c>
      <c r="AC180" s="27"/>
      <c r="AD180" s="26" t="str">
        <f t="shared" ca="1" si="64"/>
        <v>PG-DMO-05-Ex-Refg-GFDX</v>
      </c>
      <c r="AE180" s="26">
        <f t="shared" si="68"/>
        <v>0.9675149999999999</v>
      </c>
      <c r="AF180" s="26">
        <f t="shared" si="69"/>
        <v>2.1112999999999999E-4</v>
      </c>
      <c r="AG180" s="26">
        <f t="shared" si="70"/>
        <v>-3.6662750000000001E-2</v>
      </c>
      <c r="AH180" s="26">
        <f t="shared" si="71"/>
        <v>0.80589749999999993</v>
      </c>
      <c r="AI180" s="26">
        <f t="shared" si="72"/>
        <v>1.0970000000000001E-4</v>
      </c>
      <c r="AJ180" s="26">
        <f t="shared" si="73"/>
        <v>0</v>
      </c>
      <c r="AK180" s="26">
        <f t="shared" si="74"/>
        <v>1.2005434934343386</v>
      </c>
      <c r="AL180" s="26">
        <f t="shared" si="74"/>
        <v>1.9246125797629898</v>
      </c>
      <c r="AM180" s="26">
        <f t="shared" si="75"/>
        <v>-4.5493068287220155E-2</v>
      </c>
    </row>
    <row r="181" spans="1:39">
      <c r="A181" s="26" t="s">
        <v>258</v>
      </c>
      <c r="B181" s="26" t="s">
        <v>82</v>
      </c>
      <c r="C181" s="26">
        <v>1</v>
      </c>
      <c r="D181" s="26">
        <v>9.7619999999999998E-2</v>
      </c>
      <c r="E181" s="26">
        <v>4.3603999999999997E-2</v>
      </c>
      <c r="F181" s="26">
        <v>387.488</v>
      </c>
      <c r="G181" s="26">
        <v>323.87</v>
      </c>
      <c r="H181" s="26">
        <v>-15.12</v>
      </c>
      <c r="I181" s="26">
        <v>0</v>
      </c>
      <c r="J181" s="27"/>
      <c r="K181" s="26" t="str">
        <f t="shared" si="57"/>
        <v>AC</v>
      </c>
      <c r="L181" s="27"/>
      <c r="M181" s="32">
        <f t="shared" si="65"/>
        <v>0</v>
      </c>
      <c r="N181" s="32">
        <f t="shared" si="66"/>
        <v>0</v>
      </c>
      <c r="O181" s="32">
        <f t="shared" si="67"/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27"/>
      <c r="W181" s="26" t="str">
        <f t="shared" si="58"/>
        <v>SG</v>
      </c>
      <c r="X181" s="26" t="str">
        <f t="shared" si="59"/>
        <v>DMO</v>
      </c>
      <c r="Y181" s="26" t="str">
        <f t="shared" si="60"/>
        <v>05</v>
      </c>
      <c r="Z181" s="26" t="str">
        <f t="shared" si="61"/>
        <v>Ex</v>
      </c>
      <c r="AA181" s="26" t="str">
        <f t="shared" si="62"/>
        <v>Refg</v>
      </c>
      <c r="AB181" s="26" t="str">
        <f t="shared" ca="1" si="63"/>
        <v>GFDX</v>
      </c>
      <c r="AC181" s="27"/>
      <c r="AD181" s="26" t="str">
        <f t="shared" ca="1" si="64"/>
        <v>SG-DMO-05-Ex-Refg-GFDX</v>
      </c>
      <c r="AE181" s="26">
        <f t="shared" si="68"/>
        <v>0.96872000000000003</v>
      </c>
      <c r="AF181" s="26">
        <f t="shared" si="69"/>
        <v>2.4405E-4</v>
      </c>
      <c r="AG181" s="26">
        <f t="shared" si="70"/>
        <v>-3.78E-2</v>
      </c>
      <c r="AH181" s="26">
        <f t="shared" si="71"/>
        <v>0.80967500000000003</v>
      </c>
      <c r="AI181" s="26">
        <f t="shared" si="72"/>
        <v>1.0900999999999999E-4</v>
      </c>
      <c r="AJ181" s="26">
        <f t="shared" si="73"/>
        <v>0</v>
      </c>
      <c r="AK181" s="26">
        <f t="shared" si="74"/>
        <v>1.1964306666254978</v>
      </c>
      <c r="AL181" s="26">
        <f t="shared" si="74"/>
        <v>2.2387854325291259</v>
      </c>
      <c r="AM181" s="26">
        <f t="shared" si="75"/>
        <v>-4.6685398462346005E-2</v>
      </c>
    </row>
    <row r="182" spans="1:39">
      <c r="A182" s="26" t="s">
        <v>259</v>
      </c>
      <c r="B182" s="26" t="s">
        <v>82</v>
      </c>
      <c r="C182" s="26">
        <v>1</v>
      </c>
      <c r="D182" s="26">
        <v>7.4052000000000007E-2</v>
      </c>
      <c r="E182" s="26">
        <v>4.0649999999999999E-2</v>
      </c>
      <c r="F182" s="26">
        <v>428.19900000000001</v>
      </c>
      <c r="G182" s="26">
        <v>322.79000000000002</v>
      </c>
      <c r="H182" s="26">
        <v>-10.091200000000001</v>
      </c>
      <c r="I182" s="26">
        <v>0</v>
      </c>
      <c r="J182" s="27"/>
      <c r="K182" s="26" t="str">
        <f t="shared" si="57"/>
        <v>AC</v>
      </c>
      <c r="L182" s="27"/>
      <c r="M182" s="32">
        <f t="shared" si="65"/>
        <v>0</v>
      </c>
      <c r="N182" s="32">
        <f t="shared" si="66"/>
        <v>0</v>
      </c>
      <c r="O182" s="32">
        <f t="shared" si="67"/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27"/>
      <c r="W182" s="26" t="str">
        <f t="shared" si="58"/>
        <v>SC</v>
      </c>
      <c r="X182" s="26" t="str">
        <f t="shared" si="59"/>
        <v>DMO</v>
      </c>
      <c r="Y182" s="26" t="str">
        <f t="shared" si="60"/>
        <v>06</v>
      </c>
      <c r="Z182" s="26" t="str">
        <f t="shared" si="61"/>
        <v>Ex</v>
      </c>
      <c r="AA182" s="26" t="str">
        <f t="shared" si="62"/>
        <v>Refg</v>
      </c>
      <c r="AB182" s="26" t="str">
        <f t="shared" ca="1" si="63"/>
        <v>GFDX</v>
      </c>
      <c r="AC182" s="27"/>
      <c r="AD182" s="26" t="str">
        <f t="shared" ca="1" si="64"/>
        <v>SC-DMO-06-Ex-Refg-GFDX</v>
      </c>
      <c r="AE182" s="26">
        <f t="shared" si="68"/>
        <v>1.0704975000000001</v>
      </c>
      <c r="AF182" s="26">
        <f t="shared" si="69"/>
        <v>1.8513000000000001E-4</v>
      </c>
      <c r="AG182" s="26">
        <f t="shared" si="70"/>
        <v>-2.5228E-2</v>
      </c>
      <c r="AH182" s="26">
        <f t="shared" si="71"/>
        <v>0.806975</v>
      </c>
      <c r="AI182" s="26">
        <f t="shared" si="72"/>
        <v>1.0162499999999999E-4</v>
      </c>
      <c r="AJ182" s="26">
        <f t="shared" si="73"/>
        <v>0</v>
      </c>
      <c r="AK182" s="26">
        <f t="shared" si="74"/>
        <v>1.3265559651785992</v>
      </c>
      <c r="AL182" s="26">
        <f t="shared" si="74"/>
        <v>1.82169741697417</v>
      </c>
      <c r="AM182" s="26">
        <f t="shared" si="75"/>
        <v>-3.1262430682487068E-2</v>
      </c>
    </row>
    <row r="183" spans="1:39">
      <c r="A183" s="26" t="s">
        <v>260</v>
      </c>
      <c r="B183" s="26" t="s">
        <v>82</v>
      </c>
      <c r="C183" s="26">
        <v>1</v>
      </c>
      <c r="D183" s="26">
        <v>7.1731000000000003E-2</v>
      </c>
      <c r="E183" s="26">
        <v>4.0975999999999999E-2</v>
      </c>
      <c r="F183" s="26">
        <v>420.47699999999998</v>
      </c>
      <c r="G183" s="26">
        <v>324.14499999999998</v>
      </c>
      <c r="H183" s="26">
        <v>-9.7514299999999992</v>
      </c>
      <c r="I183" s="26">
        <v>0</v>
      </c>
      <c r="J183" s="27"/>
      <c r="K183" s="26" t="str">
        <f t="shared" si="57"/>
        <v>AC</v>
      </c>
      <c r="L183" s="27"/>
      <c r="M183" s="32">
        <f t="shared" si="65"/>
        <v>0</v>
      </c>
      <c r="N183" s="32">
        <f t="shared" si="66"/>
        <v>0</v>
      </c>
      <c r="O183" s="32">
        <f t="shared" si="67"/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27"/>
      <c r="W183" s="26" t="str">
        <f t="shared" si="58"/>
        <v>SG</v>
      </c>
      <c r="X183" s="26" t="str">
        <f t="shared" si="59"/>
        <v>DMO</v>
      </c>
      <c r="Y183" s="26" t="str">
        <f t="shared" si="60"/>
        <v>06</v>
      </c>
      <c r="Z183" s="26" t="str">
        <f t="shared" si="61"/>
        <v>Ex</v>
      </c>
      <c r="AA183" s="26" t="str">
        <f t="shared" si="62"/>
        <v>Refg</v>
      </c>
      <c r="AB183" s="26" t="str">
        <f t="shared" ca="1" si="63"/>
        <v>GFDX</v>
      </c>
      <c r="AC183" s="27"/>
      <c r="AD183" s="26" t="str">
        <f t="shared" ca="1" si="64"/>
        <v>SG-DMO-06-Ex-Refg-GFDX</v>
      </c>
      <c r="AE183" s="26">
        <f t="shared" si="68"/>
        <v>1.0511925</v>
      </c>
      <c r="AF183" s="26">
        <f t="shared" si="69"/>
        <v>1.7932750000000002E-4</v>
      </c>
      <c r="AG183" s="26">
        <f t="shared" si="70"/>
        <v>-2.4378575E-2</v>
      </c>
      <c r="AH183" s="26">
        <f t="shared" si="71"/>
        <v>0.81036249999999999</v>
      </c>
      <c r="AI183" s="26">
        <f t="shared" si="72"/>
        <v>1.0244E-4</v>
      </c>
      <c r="AJ183" s="26">
        <f t="shared" si="73"/>
        <v>0</v>
      </c>
      <c r="AK183" s="26">
        <f t="shared" si="74"/>
        <v>1.2971879868577334</v>
      </c>
      <c r="AL183" s="26">
        <f t="shared" si="74"/>
        <v>1.7505613041780557</v>
      </c>
      <c r="AM183" s="26">
        <f t="shared" si="75"/>
        <v>-3.0083542858905736E-2</v>
      </c>
    </row>
    <row r="184" spans="1:39">
      <c r="A184" s="26" t="s">
        <v>261</v>
      </c>
      <c r="B184" s="26" t="s">
        <v>82</v>
      </c>
      <c r="C184" s="26">
        <v>1</v>
      </c>
      <c r="D184" s="26">
        <v>0.10181800000000001</v>
      </c>
      <c r="E184" s="26">
        <v>4.3395000000000003E-2</v>
      </c>
      <c r="F184" s="26">
        <v>426.63200000000001</v>
      </c>
      <c r="G184" s="26">
        <v>331.72399999999999</v>
      </c>
      <c r="H184" s="26">
        <v>-8.4683399999999995</v>
      </c>
      <c r="I184" s="26">
        <v>0</v>
      </c>
      <c r="J184" s="27"/>
      <c r="K184" s="26" t="str">
        <f t="shared" si="57"/>
        <v>AC</v>
      </c>
      <c r="L184" s="27"/>
      <c r="M184" s="32">
        <f t="shared" si="65"/>
        <v>0</v>
      </c>
      <c r="N184" s="32">
        <f t="shared" si="66"/>
        <v>0</v>
      </c>
      <c r="O184" s="32">
        <f t="shared" si="67"/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27"/>
      <c r="W184" s="26" t="str">
        <f t="shared" si="58"/>
        <v>SD</v>
      </c>
      <c r="X184" s="26" t="str">
        <f t="shared" si="59"/>
        <v>DMO</v>
      </c>
      <c r="Y184" s="26" t="str">
        <f t="shared" si="60"/>
        <v>07</v>
      </c>
      <c r="Z184" s="26" t="str">
        <f t="shared" si="61"/>
        <v>Ex</v>
      </c>
      <c r="AA184" s="26" t="str">
        <f t="shared" si="62"/>
        <v>Refg</v>
      </c>
      <c r="AB184" s="26" t="str">
        <f t="shared" ca="1" si="63"/>
        <v>GFDX</v>
      </c>
      <c r="AC184" s="27"/>
      <c r="AD184" s="26" t="str">
        <f t="shared" ca="1" si="64"/>
        <v>SD-DMO-07-Ex-Refg-GFDX</v>
      </c>
      <c r="AE184" s="26">
        <f t="shared" si="68"/>
        <v>1.0665800000000001</v>
      </c>
      <c r="AF184" s="26">
        <f t="shared" si="69"/>
        <v>2.5454500000000001E-4</v>
      </c>
      <c r="AG184" s="26">
        <f t="shared" si="70"/>
        <v>-2.1170849999999998E-2</v>
      </c>
      <c r="AH184" s="26">
        <f t="shared" si="71"/>
        <v>0.82930999999999999</v>
      </c>
      <c r="AI184" s="26">
        <f t="shared" si="72"/>
        <v>1.084875E-4</v>
      </c>
      <c r="AJ184" s="26">
        <f t="shared" si="73"/>
        <v>0</v>
      </c>
      <c r="AK184" s="26">
        <f t="shared" si="74"/>
        <v>1.2861053164679073</v>
      </c>
      <c r="AL184" s="26">
        <f t="shared" si="74"/>
        <v>2.3463071782463416</v>
      </c>
      <c r="AM184" s="26">
        <f t="shared" si="75"/>
        <v>-2.5528270489925356E-2</v>
      </c>
    </row>
    <row r="185" spans="1:39">
      <c r="A185" s="26" t="s">
        <v>262</v>
      </c>
      <c r="B185" s="26" t="s">
        <v>82</v>
      </c>
      <c r="C185" s="26">
        <v>1</v>
      </c>
      <c r="D185" s="26">
        <v>7.5712000000000002E-2</v>
      </c>
      <c r="E185" s="26">
        <v>4.2393E-2</v>
      </c>
      <c r="F185" s="26">
        <v>449.26600000000002</v>
      </c>
      <c r="G185" s="26">
        <v>328.27300000000002</v>
      </c>
      <c r="H185" s="26">
        <v>-9.1896199999999997</v>
      </c>
      <c r="I185" s="26">
        <v>0</v>
      </c>
      <c r="J185" s="27"/>
      <c r="K185" s="26" t="str">
        <f t="shared" si="57"/>
        <v>AC</v>
      </c>
      <c r="L185" s="27"/>
      <c r="M185" s="32">
        <f t="shared" si="65"/>
        <v>0</v>
      </c>
      <c r="N185" s="32">
        <f t="shared" si="66"/>
        <v>0</v>
      </c>
      <c r="O185" s="32">
        <f t="shared" si="67"/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27"/>
      <c r="W185" s="26" t="str">
        <f t="shared" si="58"/>
        <v>SC</v>
      </c>
      <c r="X185" s="26" t="str">
        <f t="shared" si="59"/>
        <v>DMO</v>
      </c>
      <c r="Y185" s="26" t="str">
        <f t="shared" si="60"/>
        <v>08</v>
      </c>
      <c r="Z185" s="26" t="str">
        <f t="shared" si="61"/>
        <v>Ex</v>
      </c>
      <c r="AA185" s="26" t="str">
        <f t="shared" si="62"/>
        <v>Refg</v>
      </c>
      <c r="AB185" s="26" t="str">
        <f t="shared" ca="1" si="63"/>
        <v>GFDX</v>
      </c>
      <c r="AC185" s="27"/>
      <c r="AD185" s="26" t="str">
        <f t="shared" ca="1" si="64"/>
        <v>SC-DMO-08-Ex-Refg-GFDX</v>
      </c>
      <c r="AE185" s="26">
        <f t="shared" si="68"/>
        <v>1.123165</v>
      </c>
      <c r="AF185" s="26">
        <f t="shared" si="69"/>
        <v>1.8928E-4</v>
      </c>
      <c r="AG185" s="26">
        <f t="shared" si="70"/>
        <v>-2.2974049999999999E-2</v>
      </c>
      <c r="AH185" s="26">
        <f t="shared" si="71"/>
        <v>0.82068250000000009</v>
      </c>
      <c r="AI185" s="26">
        <f t="shared" si="72"/>
        <v>1.059825E-4</v>
      </c>
      <c r="AJ185" s="26">
        <f t="shared" si="73"/>
        <v>0</v>
      </c>
      <c r="AK185" s="26">
        <f t="shared" si="74"/>
        <v>1.3685743268560007</v>
      </c>
      <c r="AL185" s="26">
        <f t="shared" si="74"/>
        <v>1.7859552284575284</v>
      </c>
      <c r="AM185" s="26">
        <f t="shared" si="75"/>
        <v>-2.7993834400026802E-2</v>
      </c>
    </row>
    <row r="186" spans="1:39">
      <c r="A186" s="26" t="s">
        <v>263</v>
      </c>
      <c r="B186" s="26" t="s">
        <v>82</v>
      </c>
      <c r="C186" s="26">
        <v>1</v>
      </c>
      <c r="D186" s="26">
        <v>7.8136999999999998E-2</v>
      </c>
      <c r="E186" s="26">
        <v>4.3077999999999998E-2</v>
      </c>
      <c r="F186" s="26">
        <v>449.18799999999999</v>
      </c>
      <c r="G186" s="26">
        <v>328.60300000000001</v>
      </c>
      <c r="H186" s="26">
        <v>-8.48</v>
      </c>
      <c r="I186" s="26">
        <v>0</v>
      </c>
      <c r="J186" s="27"/>
      <c r="K186" s="26" t="str">
        <f t="shared" si="57"/>
        <v>AC</v>
      </c>
      <c r="L186" s="27"/>
      <c r="M186" s="32">
        <f t="shared" si="65"/>
        <v>0</v>
      </c>
      <c r="N186" s="32">
        <f t="shared" si="66"/>
        <v>0</v>
      </c>
      <c r="O186" s="32">
        <f t="shared" si="67"/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27"/>
      <c r="W186" s="26" t="str">
        <f t="shared" si="58"/>
        <v>SD</v>
      </c>
      <c r="X186" s="26" t="str">
        <f t="shared" si="59"/>
        <v>DMO</v>
      </c>
      <c r="Y186" s="26" t="str">
        <f t="shared" si="60"/>
        <v>08</v>
      </c>
      <c r="Z186" s="26" t="str">
        <f t="shared" si="61"/>
        <v>Ex</v>
      </c>
      <c r="AA186" s="26" t="str">
        <f t="shared" si="62"/>
        <v>Refg</v>
      </c>
      <c r="AB186" s="26" t="str">
        <f t="shared" ca="1" si="63"/>
        <v>GFDX</v>
      </c>
      <c r="AC186" s="27"/>
      <c r="AD186" s="26" t="str">
        <f t="shared" ca="1" si="64"/>
        <v>SD-DMO-08-Ex-Refg-GFDX</v>
      </c>
      <c r="AE186" s="26">
        <f t="shared" si="68"/>
        <v>1.12297</v>
      </c>
      <c r="AF186" s="26">
        <f t="shared" si="69"/>
        <v>1.953425E-4</v>
      </c>
      <c r="AG186" s="26">
        <f t="shared" si="70"/>
        <v>-2.12E-2</v>
      </c>
      <c r="AH186" s="26">
        <f t="shared" si="71"/>
        <v>0.82150750000000006</v>
      </c>
      <c r="AI186" s="26">
        <f t="shared" si="72"/>
        <v>1.0769499999999999E-4</v>
      </c>
      <c r="AJ186" s="26">
        <f t="shared" si="73"/>
        <v>0</v>
      </c>
      <c r="AK186" s="26">
        <f t="shared" si="74"/>
        <v>1.3669625657708542</v>
      </c>
      <c r="AL186" s="26">
        <f t="shared" si="74"/>
        <v>1.8138492966247273</v>
      </c>
      <c r="AM186" s="26">
        <f t="shared" si="75"/>
        <v>-2.5806216011418033E-2</v>
      </c>
    </row>
    <row r="187" spans="1:39">
      <c r="A187" s="26" t="s">
        <v>264</v>
      </c>
      <c r="B187" s="26" t="s">
        <v>82</v>
      </c>
      <c r="C187" s="26">
        <v>1</v>
      </c>
      <c r="D187" s="26">
        <v>7.5966000000000006E-2</v>
      </c>
      <c r="E187" s="26">
        <v>4.1932999999999998E-2</v>
      </c>
      <c r="F187" s="26">
        <v>456.15699999999998</v>
      </c>
      <c r="G187" s="26">
        <v>326.88799999999998</v>
      </c>
      <c r="H187" s="26">
        <v>-9.5641599999999993</v>
      </c>
      <c r="I187" s="26">
        <v>0</v>
      </c>
      <c r="J187" s="27"/>
      <c r="K187" s="26" t="str">
        <f t="shared" si="57"/>
        <v>AC</v>
      </c>
      <c r="L187" s="27"/>
      <c r="M187" s="32">
        <f t="shared" si="65"/>
        <v>0</v>
      </c>
      <c r="N187" s="32">
        <f t="shared" si="66"/>
        <v>0</v>
      </c>
      <c r="O187" s="32">
        <f t="shared" si="67"/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27"/>
      <c r="W187" s="26" t="str">
        <f t="shared" si="58"/>
        <v>SG</v>
      </c>
      <c r="X187" s="26" t="str">
        <f t="shared" si="59"/>
        <v>DMO</v>
      </c>
      <c r="Y187" s="26" t="str">
        <f t="shared" si="60"/>
        <v>08</v>
      </c>
      <c r="Z187" s="26" t="str">
        <f t="shared" si="61"/>
        <v>Ex</v>
      </c>
      <c r="AA187" s="26" t="str">
        <f t="shared" si="62"/>
        <v>Refg</v>
      </c>
      <c r="AB187" s="26" t="str">
        <f t="shared" ca="1" si="63"/>
        <v>GFDX</v>
      </c>
      <c r="AC187" s="27"/>
      <c r="AD187" s="26" t="str">
        <f t="shared" ca="1" si="64"/>
        <v>SG-DMO-08-Ex-Refg-GFDX</v>
      </c>
      <c r="AE187" s="26">
        <f t="shared" si="68"/>
        <v>1.1403924999999999</v>
      </c>
      <c r="AF187" s="26">
        <f t="shared" si="69"/>
        <v>1.8991500000000003E-4</v>
      </c>
      <c r="AG187" s="26">
        <f t="shared" si="70"/>
        <v>-2.3910399999999998E-2</v>
      </c>
      <c r="AH187" s="26">
        <f t="shared" si="71"/>
        <v>0.81721999999999995</v>
      </c>
      <c r="AI187" s="26">
        <f t="shared" si="72"/>
        <v>1.048325E-4</v>
      </c>
      <c r="AJ187" s="26">
        <f t="shared" si="73"/>
        <v>0</v>
      </c>
      <c r="AK187" s="26">
        <f t="shared" si="74"/>
        <v>1.3954534886566652</v>
      </c>
      <c r="AL187" s="26">
        <f t="shared" si="74"/>
        <v>1.8116042257887586</v>
      </c>
      <c r="AM187" s="26">
        <f t="shared" si="75"/>
        <v>-2.9258216881623063E-2</v>
      </c>
    </row>
    <row r="188" spans="1:39">
      <c r="A188" s="26" t="s">
        <v>265</v>
      </c>
      <c r="B188" s="26" t="s">
        <v>82</v>
      </c>
      <c r="C188" s="26">
        <v>1</v>
      </c>
      <c r="D188" s="26">
        <v>8.6300000000000002E-2</v>
      </c>
      <c r="E188" s="26">
        <v>4.5031000000000002E-2</v>
      </c>
      <c r="F188" s="26">
        <v>443.41699999999997</v>
      </c>
      <c r="G188" s="26">
        <v>337.57900000000001</v>
      </c>
      <c r="H188" s="26">
        <v>-10.1396</v>
      </c>
      <c r="I188" s="26">
        <v>0</v>
      </c>
      <c r="J188" s="27"/>
      <c r="K188" s="26" t="str">
        <f t="shared" si="57"/>
        <v>AC</v>
      </c>
      <c r="L188" s="27"/>
      <c r="M188" s="32">
        <f t="shared" si="65"/>
        <v>0</v>
      </c>
      <c r="N188" s="32">
        <f t="shared" si="66"/>
        <v>0</v>
      </c>
      <c r="O188" s="32">
        <f t="shared" si="67"/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27"/>
      <c r="W188" s="26" t="str">
        <f t="shared" si="58"/>
        <v>SC</v>
      </c>
      <c r="X188" s="26" t="str">
        <f t="shared" si="59"/>
        <v>DMO</v>
      </c>
      <c r="Y188" s="26" t="str">
        <f t="shared" si="60"/>
        <v>09</v>
      </c>
      <c r="Z188" s="26" t="str">
        <f t="shared" si="61"/>
        <v>Ex</v>
      </c>
      <c r="AA188" s="26" t="str">
        <f t="shared" si="62"/>
        <v>Refg</v>
      </c>
      <c r="AB188" s="26" t="str">
        <f t="shared" ca="1" si="63"/>
        <v>GFDX</v>
      </c>
      <c r="AC188" s="27"/>
      <c r="AD188" s="26" t="str">
        <f t="shared" ca="1" si="64"/>
        <v>SC-DMO-09-Ex-Refg-GFDX</v>
      </c>
      <c r="AE188" s="26">
        <f t="shared" si="68"/>
        <v>1.1085425</v>
      </c>
      <c r="AF188" s="26">
        <f t="shared" si="69"/>
        <v>2.1575000000000001E-4</v>
      </c>
      <c r="AG188" s="26">
        <f t="shared" si="70"/>
        <v>-2.5349E-2</v>
      </c>
      <c r="AH188" s="26">
        <f t="shared" si="71"/>
        <v>0.84394750000000007</v>
      </c>
      <c r="AI188" s="26">
        <f t="shared" si="72"/>
        <v>1.125775E-4</v>
      </c>
      <c r="AJ188" s="26">
        <f t="shared" si="73"/>
        <v>0</v>
      </c>
      <c r="AK188" s="26">
        <f t="shared" si="74"/>
        <v>1.313520687009559</v>
      </c>
      <c r="AL188" s="26">
        <f t="shared" si="74"/>
        <v>1.9164575514645468</v>
      </c>
      <c r="AM188" s="26">
        <f t="shared" si="75"/>
        <v>-3.0036228556871131E-2</v>
      </c>
    </row>
    <row r="189" spans="1:39">
      <c r="A189" s="26" t="s">
        <v>266</v>
      </c>
      <c r="B189" s="26" t="s">
        <v>82</v>
      </c>
      <c r="C189" s="26">
        <v>1</v>
      </c>
      <c r="D189" s="26">
        <v>8.7809999999999999E-2</v>
      </c>
      <c r="E189" s="26">
        <v>4.5221999999999998E-2</v>
      </c>
      <c r="F189" s="26">
        <v>446.589</v>
      </c>
      <c r="G189" s="26">
        <v>337.50700000000001</v>
      </c>
      <c r="H189" s="26">
        <v>-10.030799999999999</v>
      </c>
      <c r="I189" s="26">
        <v>0</v>
      </c>
      <c r="J189" s="27"/>
      <c r="K189" s="26" t="str">
        <f t="shared" si="57"/>
        <v>AC</v>
      </c>
      <c r="L189" s="27"/>
      <c r="M189" s="32">
        <f t="shared" si="65"/>
        <v>0</v>
      </c>
      <c r="N189" s="32">
        <f t="shared" si="66"/>
        <v>0</v>
      </c>
      <c r="O189" s="32">
        <f t="shared" si="67"/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27"/>
      <c r="W189" s="26" t="str">
        <f t="shared" si="58"/>
        <v>SG</v>
      </c>
      <c r="X189" s="26" t="str">
        <f t="shared" si="59"/>
        <v>DMO</v>
      </c>
      <c r="Y189" s="26" t="str">
        <f t="shared" si="60"/>
        <v>09</v>
      </c>
      <c r="Z189" s="26" t="str">
        <f t="shared" si="61"/>
        <v>Ex</v>
      </c>
      <c r="AA189" s="26" t="str">
        <f t="shared" si="62"/>
        <v>Refg</v>
      </c>
      <c r="AB189" s="26" t="str">
        <f t="shared" ca="1" si="63"/>
        <v>GFDX</v>
      </c>
      <c r="AC189" s="27"/>
      <c r="AD189" s="26" t="str">
        <f t="shared" ca="1" si="64"/>
        <v>SG-DMO-09-Ex-Refg-GFDX</v>
      </c>
      <c r="AE189" s="26">
        <f t="shared" si="68"/>
        <v>1.1164725</v>
      </c>
      <c r="AF189" s="26">
        <f t="shared" si="69"/>
        <v>2.1952500000000001E-4</v>
      </c>
      <c r="AG189" s="26">
        <f t="shared" si="70"/>
        <v>-2.5076999999999999E-2</v>
      </c>
      <c r="AH189" s="26">
        <f t="shared" si="71"/>
        <v>0.8437675</v>
      </c>
      <c r="AI189" s="26">
        <f t="shared" si="72"/>
        <v>1.1305499999999999E-4</v>
      </c>
      <c r="AJ189" s="26">
        <f t="shared" si="73"/>
        <v>0</v>
      </c>
      <c r="AK189" s="26">
        <f t="shared" si="74"/>
        <v>1.3231992225346436</v>
      </c>
      <c r="AL189" s="26">
        <f t="shared" si="74"/>
        <v>1.9417540135332363</v>
      </c>
      <c r="AM189" s="26">
        <f t="shared" si="75"/>
        <v>-2.9720272468422876E-2</v>
      </c>
    </row>
    <row r="190" spans="1:39">
      <c r="A190" s="26" t="s">
        <v>267</v>
      </c>
      <c r="B190" s="26" t="s">
        <v>82</v>
      </c>
      <c r="C190" s="26">
        <v>1</v>
      </c>
      <c r="D190" s="26">
        <v>8.8552000000000006E-2</v>
      </c>
      <c r="E190" s="26">
        <v>4.6024000000000002E-2</v>
      </c>
      <c r="F190" s="26">
        <v>461.08499999999998</v>
      </c>
      <c r="G190" s="26">
        <v>338.32</v>
      </c>
      <c r="H190" s="26">
        <v>-9.0171299999999999</v>
      </c>
      <c r="I190" s="26">
        <v>0</v>
      </c>
      <c r="J190" s="27"/>
      <c r="K190" s="26" t="str">
        <f t="shared" si="57"/>
        <v>AC</v>
      </c>
      <c r="L190" s="27"/>
      <c r="M190" s="32">
        <f t="shared" si="65"/>
        <v>0</v>
      </c>
      <c r="N190" s="32">
        <f t="shared" si="66"/>
        <v>0</v>
      </c>
      <c r="O190" s="32">
        <f t="shared" si="67"/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27"/>
      <c r="W190" s="26" t="str">
        <f t="shared" si="58"/>
        <v>SC</v>
      </c>
      <c r="X190" s="26" t="str">
        <f t="shared" si="59"/>
        <v>DMO</v>
      </c>
      <c r="Y190" s="26" t="str">
        <f t="shared" si="60"/>
        <v>10</v>
      </c>
      <c r="Z190" s="26" t="str">
        <f t="shared" si="61"/>
        <v>Ex</v>
      </c>
      <c r="AA190" s="26" t="str">
        <f t="shared" si="62"/>
        <v>Refg</v>
      </c>
      <c r="AB190" s="26" t="str">
        <f t="shared" ca="1" si="63"/>
        <v>GFDX</v>
      </c>
      <c r="AC190" s="27"/>
      <c r="AD190" s="26" t="str">
        <f t="shared" ca="1" si="64"/>
        <v>SC-DMO-10-Ex-Refg-GFDX</v>
      </c>
      <c r="AE190" s="26">
        <f t="shared" si="68"/>
        <v>1.1527125</v>
      </c>
      <c r="AF190" s="26">
        <f t="shared" si="69"/>
        <v>2.2138000000000003E-4</v>
      </c>
      <c r="AG190" s="26">
        <f t="shared" si="70"/>
        <v>-2.2542824999999999E-2</v>
      </c>
      <c r="AH190" s="26">
        <f t="shared" si="71"/>
        <v>0.8458</v>
      </c>
      <c r="AI190" s="26">
        <f t="shared" si="72"/>
        <v>1.1506E-4</v>
      </c>
      <c r="AJ190" s="26">
        <f t="shared" si="73"/>
        <v>0</v>
      </c>
      <c r="AK190" s="26">
        <f t="shared" si="74"/>
        <v>1.3628665169070702</v>
      </c>
      <c r="AL190" s="26">
        <f t="shared" si="74"/>
        <v>1.9240396314966106</v>
      </c>
      <c r="AM190" s="26">
        <f t="shared" si="75"/>
        <v>-2.6652666114920783E-2</v>
      </c>
    </row>
    <row r="191" spans="1:39">
      <c r="A191" s="26" t="s">
        <v>268</v>
      </c>
      <c r="B191" s="26" t="s">
        <v>82</v>
      </c>
      <c r="C191" s="26">
        <v>1</v>
      </c>
      <c r="D191" s="26">
        <v>8.6502999999999997E-2</v>
      </c>
      <c r="E191" s="26">
        <v>4.6085000000000001E-2</v>
      </c>
      <c r="F191" s="26">
        <v>454.11500000000001</v>
      </c>
      <c r="G191" s="26">
        <v>339.09800000000001</v>
      </c>
      <c r="H191" s="26">
        <v>-8.9344699999999992</v>
      </c>
      <c r="I191" s="26">
        <v>0</v>
      </c>
      <c r="J191" s="27"/>
      <c r="K191" s="26" t="str">
        <f t="shared" si="57"/>
        <v>AC</v>
      </c>
      <c r="L191" s="27"/>
      <c r="M191" s="32">
        <f t="shared" si="65"/>
        <v>0</v>
      </c>
      <c r="N191" s="32">
        <f t="shared" si="66"/>
        <v>0</v>
      </c>
      <c r="O191" s="32">
        <f t="shared" si="67"/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27"/>
      <c r="W191" s="26" t="str">
        <f t="shared" si="58"/>
        <v>SD</v>
      </c>
      <c r="X191" s="26" t="str">
        <f t="shared" si="59"/>
        <v>DMO</v>
      </c>
      <c r="Y191" s="26" t="str">
        <f t="shared" si="60"/>
        <v>10</v>
      </c>
      <c r="Z191" s="26" t="str">
        <f t="shared" si="61"/>
        <v>Ex</v>
      </c>
      <c r="AA191" s="26" t="str">
        <f t="shared" si="62"/>
        <v>Refg</v>
      </c>
      <c r="AB191" s="26" t="str">
        <f t="shared" ca="1" si="63"/>
        <v>GFDX</v>
      </c>
      <c r="AC191" s="27"/>
      <c r="AD191" s="26" t="str">
        <f t="shared" ca="1" si="64"/>
        <v>SD-DMO-10-Ex-Refg-GFDX</v>
      </c>
      <c r="AE191" s="26">
        <f t="shared" si="68"/>
        <v>1.1352875</v>
      </c>
      <c r="AF191" s="26">
        <f t="shared" si="69"/>
        <v>2.1625749999999998E-4</v>
      </c>
      <c r="AG191" s="26">
        <f t="shared" si="70"/>
        <v>-2.2336175E-2</v>
      </c>
      <c r="AH191" s="26">
        <f t="shared" si="71"/>
        <v>0.84774500000000008</v>
      </c>
      <c r="AI191" s="26">
        <f t="shared" si="72"/>
        <v>1.152125E-4</v>
      </c>
      <c r="AJ191" s="26">
        <f t="shared" si="73"/>
        <v>0</v>
      </c>
      <c r="AK191" s="26">
        <f t="shared" si="74"/>
        <v>1.3391851323216295</v>
      </c>
      <c r="AL191" s="26">
        <f t="shared" si="74"/>
        <v>1.8770315720950417</v>
      </c>
      <c r="AM191" s="26">
        <f t="shared" si="75"/>
        <v>-2.6347751977304493E-2</v>
      </c>
    </row>
    <row r="192" spans="1:39">
      <c r="A192" s="26" t="s">
        <v>269</v>
      </c>
      <c r="B192" s="26" t="s">
        <v>82</v>
      </c>
      <c r="C192" s="26">
        <v>1</v>
      </c>
      <c r="D192" s="26">
        <v>8.8683999999999999E-2</v>
      </c>
      <c r="E192" s="26">
        <v>4.6012999999999998E-2</v>
      </c>
      <c r="F192" s="26">
        <v>461.58300000000003</v>
      </c>
      <c r="G192" s="26">
        <v>338.30099999999999</v>
      </c>
      <c r="H192" s="26">
        <v>-9.0430399999999995</v>
      </c>
      <c r="I192" s="26">
        <v>0</v>
      </c>
      <c r="J192" s="27"/>
      <c r="K192" s="26" t="str">
        <f t="shared" si="57"/>
        <v>AC</v>
      </c>
      <c r="L192" s="27"/>
      <c r="M192" s="32">
        <f t="shared" si="65"/>
        <v>0</v>
      </c>
      <c r="N192" s="32">
        <f t="shared" si="66"/>
        <v>0</v>
      </c>
      <c r="O192" s="32">
        <f t="shared" si="67"/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27"/>
      <c r="W192" s="26" t="str">
        <f t="shared" si="58"/>
        <v>SG</v>
      </c>
      <c r="X192" s="26" t="str">
        <f t="shared" si="59"/>
        <v>DMO</v>
      </c>
      <c r="Y192" s="26" t="str">
        <f t="shared" si="60"/>
        <v>10</v>
      </c>
      <c r="Z192" s="26" t="str">
        <f t="shared" si="61"/>
        <v>Ex</v>
      </c>
      <c r="AA192" s="26" t="str">
        <f t="shared" si="62"/>
        <v>Refg</v>
      </c>
      <c r="AB192" s="26" t="str">
        <f t="shared" ca="1" si="63"/>
        <v>GFDX</v>
      </c>
      <c r="AC192" s="27"/>
      <c r="AD192" s="26" t="str">
        <f t="shared" ca="1" si="64"/>
        <v>SG-DMO-10-Ex-Refg-GFDX</v>
      </c>
      <c r="AE192" s="26">
        <f t="shared" si="68"/>
        <v>1.1539575</v>
      </c>
      <c r="AF192" s="26">
        <f t="shared" si="69"/>
        <v>2.2170999999999999E-4</v>
      </c>
      <c r="AG192" s="26">
        <f t="shared" si="70"/>
        <v>-2.2607599999999999E-2</v>
      </c>
      <c r="AH192" s="26">
        <f t="shared" si="71"/>
        <v>0.84575250000000002</v>
      </c>
      <c r="AI192" s="26">
        <f t="shared" si="72"/>
        <v>1.150325E-4</v>
      </c>
      <c r="AJ192" s="26">
        <f t="shared" si="73"/>
        <v>0</v>
      </c>
      <c r="AK192" s="26">
        <f t="shared" si="74"/>
        <v>1.3644151214451035</v>
      </c>
      <c r="AL192" s="26">
        <f t="shared" si="74"/>
        <v>1.9273683524221414</v>
      </c>
      <c r="AM192" s="26">
        <f t="shared" si="75"/>
        <v>-2.6730751608774431E-2</v>
      </c>
    </row>
    <row r="193" spans="1:39">
      <c r="A193" s="26" t="s">
        <v>270</v>
      </c>
      <c r="B193" s="26" t="s">
        <v>82</v>
      </c>
      <c r="C193" s="26">
        <v>1</v>
      </c>
      <c r="D193" s="26">
        <v>9.1135999999999995E-2</v>
      </c>
      <c r="E193" s="26">
        <v>4.6918000000000001E-2</v>
      </c>
      <c r="F193" s="26">
        <v>418.74099999999999</v>
      </c>
      <c r="G193" s="26">
        <v>328.41399999999999</v>
      </c>
      <c r="H193" s="26">
        <v>-11.4991</v>
      </c>
      <c r="I193" s="26">
        <v>0</v>
      </c>
      <c r="J193" s="27"/>
      <c r="K193" s="26" t="str">
        <f t="shared" si="57"/>
        <v>AC</v>
      </c>
      <c r="L193" s="27"/>
      <c r="M193" s="32">
        <f t="shared" si="65"/>
        <v>0</v>
      </c>
      <c r="N193" s="32">
        <f t="shared" si="66"/>
        <v>0</v>
      </c>
      <c r="O193" s="32">
        <f t="shared" si="67"/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27"/>
      <c r="W193" s="26" t="str">
        <f t="shared" si="58"/>
        <v>PG</v>
      </c>
      <c r="X193" s="26" t="str">
        <f t="shared" si="59"/>
        <v>DMO</v>
      </c>
      <c r="Y193" s="26" t="str">
        <f t="shared" si="60"/>
        <v>11</v>
      </c>
      <c r="Z193" s="26" t="str">
        <f t="shared" si="61"/>
        <v>Ex</v>
      </c>
      <c r="AA193" s="26" t="str">
        <f t="shared" si="62"/>
        <v>Refg</v>
      </c>
      <c r="AB193" s="26" t="str">
        <f t="shared" ca="1" si="63"/>
        <v>GFDX</v>
      </c>
      <c r="AC193" s="27"/>
      <c r="AD193" s="26" t="str">
        <f t="shared" ca="1" si="64"/>
        <v>PG-DMO-11-Ex-Refg-GFDX</v>
      </c>
      <c r="AE193" s="26">
        <f t="shared" si="68"/>
        <v>1.0468525</v>
      </c>
      <c r="AF193" s="26">
        <f t="shared" si="69"/>
        <v>2.2783999999999999E-4</v>
      </c>
      <c r="AG193" s="26">
        <f t="shared" si="70"/>
        <v>-2.8747750000000002E-2</v>
      </c>
      <c r="AH193" s="26">
        <f t="shared" si="71"/>
        <v>0.82103499999999996</v>
      </c>
      <c r="AI193" s="26">
        <f t="shared" si="72"/>
        <v>1.1729500000000001E-4</v>
      </c>
      <c r="AJ193" s="26">
        <f t="shared" si="73"/>
        <v>0</v>
      </c>
      <c r="AK193" s="26">
        <f t="shared" si="74"/>
        <v>1.2750400409239557</v>
      </c>
      <c r="AL193" s="26">
        <f t="shared" si="74"/>
        <v>1.942452789973997</v>
      </c>
      <c r="AM193" s="26">
        <f t="shared" si="75"/>
        <v>-3.5014037160413389E-2</v>
      </c>
    </row>
    <row r="194" spans="1:39">
      <c r="A194" s="26" t="s">
        <v>271</v>
      </c>
      <c r="B194" s="26" t="s">
        <v>82</v>
      </c>
      <c r="C194" s="26">
        <v>1</v>
      </c>
      <c r="D194" s="26">
        <v>8.9276999999999995E-2</v>
      </c>
      <c r="E194" s="26">
        <v>4.6337000000000003E-2</v>
      </c>
      <c r="F194" s="26">
        <v>401.12299999999999</v>
      </c>
      <c r="G194" s="26">
        <v>319.03899999999999</v>
      </c>
      <c r="H194" s="26">
        <v>-10.838800000000001</v>
      </c>
      <c r="I194" s="26">
        <v>0</v>
      </c>
      <c r="J194" s="27"/>
      <c r="K194" s="26" t="str">
        <f t="shared" si="57"/>
        <v>AC</v>
      </c>
      <c r="L194" s="27"/>
      <c r="M194" s="32">
        <f t="shared" si="65"/>
        <v>0</v>
      </c>
      <c r="N194" s="32">
        <f t="shared" si="66"/>
        <v>0</v>
      </c>
      <c r="O194" s="32">
        <f t="shared" si="67"/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27"/>
      <c r="W194" s="26" t="str">
        <f t="shared" si="58"/>
        <v>PG</v>
      </c>
      <c r="X194" s="26" t="str">
        <f t="shared" si="59"/>
        <v>DMO</v>
      </c>
      <c r="Y194" s="26" t="str">
        <f t="shared" si="60"/>
        <v>12</v>
      </c>
      <c r="Z194" s="26" t="str">
        <f t="shared" si="61"/>
        <v>Ex</v>
      </c>
      <c r="AA194" s="26" t="str">
        <f t="shared" si="62"/>
        <v>Refg</v>
      </c>
      <c r="AB194" s="26" t="str">
        <f t="shared" ca="1" si="63"/>
        <v>GFDX</v>
      </c>
      <c r="AC194" s="27"/>
      <c r="AD194" s="26" t="str">
        <f t="shared" ca="1" si="64"/>
        <v>PG-DMO-12-Ex-Refg-GFDX</v>
      </c>
      <c r="AE194" s="26">
        <f t="shared" si="68"/>
        <v>1.0028075000000001</v>
      </c>
      <c r="AF194" s="26">
        <f t="shared" si="69"/>
        <v>2.2319249999999999E-4</v>
      </c>
      <c r="AG194" s="26">
        <f t="shared" si="70"/>
        <v>-2.7097000000000003E-2</v>
      </c>
      <c r="AH194" s="26">
        <f t="shared" si="71"/>
        <v>0.79759749999999996</v>
      </c>
      <c r="AI194" s="26">
        <f t="shared" si="72"/>
        <v>1.1584250000000001E-4</v>
      </c>
      <c r="AJ194" s="26">
        <f t="shared" si="73"/>
        <v>0</v>
      </c>
      <c r="AK194" s="26">
        <f t="shared" si="74"/>
        <v>1.2572851594946075</v>
      </c>
      <c r="AL194" s="26">
        <f t="shared" si="74"/>
        <v>1.9266892548071732</v>
      </c>
      <c r="AM194" s="26">
        <f t="shared" si="75"/>
        <v>-3.3973275994470899E-2</v>
      </c>
    </row>
    <row r="195" spans="1:39">
      <c r="A195" s="26" t="s">
        <v>272</v>
      </c>
      <c r="B195" s="26" t="s">
        <v>82</v>
      </c>
      <c r="C195" s="26">
        <v>1</v>
      </c>
      <c r="D195" s="26">
        <v>9.5572000000000004E-2</v>
      </c>
      <c r="E195" s="26">
        <v>4.9064000000000003E-2</v>
      </c>
      <c r="F195" s="26">
        <v>455.70400000000001</v>
      </c>
      <c r="G195" s="26">
        <v>344.83</v>
      </c>
      <c r="H195" s="26">
        <v>-9.7033699999999996</v>
      </c>
      <c r="I195" s="26">
        <v>0</v>
      </c>
      <c r="J195" s="27"/>
      <c r="K195" s="26" t="str">
        <f t="shared" si="57"/>
        <v>AC</v>
      </c>
      <c r="L195" s="27"/>
      <c r="M195" s="32">
        <f t="shared" si="65"/>
        <v>0</v>
      </c>
      <c r="N195" s="32">
        <f t="shared" si="66"/>
        <v>0</v>
      </c>
      <c r="O195" s="32">
        <f t="shared" si="67"/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27"/>
      <c r="W195" s="26" t="str">
        <f t="shared" si="58"/>
        <v>PG</v>
      </c>
      <c r="X195" s="26" t="str">
        <f t="shared" si="59"/>
        <v>DMO</v>
      </c>
      <c r="Y195" s="26" t="str">
        <f t="shared" si="60"/>
        <v>13</v>
      </c>
      <c r="Z195" s="26" t="str">
        <f t="shared" si="61"/>
        <v>Ex</v>
      </c>
      <c r="AA195" s="26" t="str">
        <f t="shared" si="62"/>
        <v>Refg</v>
      </c>
      <c r="AB195" s="26" t="str">
        <f t="shared" ca="1" si="63"/>
        <v>GFDX</v>
      </c>
      <c r="AC195" s="27"/>
      <c r="AD195" s="26" t="str">
        <f t="shared" ca="1" si="64"/>
        <v>PG-DMO-13-Ex-Refg-GFDX</v>
      </c>
      <c r="AE195" s="26">
        <f t="shared" si="68"/>
        <v>1.1392599999999999</v>
      </c>
      <c r="AF195" s="26">
        <f t="shared" si="69"/>
        <v>2.3893000000000002E-4</v>
      </c>
      <c r="AG195" s="26">
        <f t="shared" si="70"/>
        <v>-2.4258425E-2</v>
      </c>
      <c r="AH195" s="26">
        <f t="shared" si="71"/>
        <v>0.86207499999999992</v>
      </c>
      <c r="AI195" s="26">
        <f t="shared" si="72"/>
        <v>1.2266000000000002E-4</v>
      </c>
      <c r="AJ195" s="26">
        <f t="shared" si="73"/>
        <v>0</v>
      </c>
      <c r="AK195" s="26">
        <f t="shared" si="74"/>
        <v>1.3215323492735551</v>
      </c>
      <c r="AL195" s="26">
        <f t="shared" si="74"/>
        <v>1.9479047774335561</v>
      </c>
      <c r="AM195" s="26">
        <f t="shared" si="75"/>
        <v>-2.8139576022967842E-2</v>
      </c>
    </row>
    <row r="196" spans="1:39">
      <c r="A196" s="26" t="s">
        <v>273</v>
      </c>
      <c r="B196" s="26" t="s">
        <v>82</v>
      </c>
      <c r="C196" s="26">
        <v>1</v>
      </c>
      <c r="D196" s="26">
        <v>9.5661999999999997E-2</v>
      </c>
      <c r="E196" s="26">
        <v>4.9057000000000003E-2</v>
      </c>
      <c r="F196" s="26">
        <v>456.48500000000001</v>
      </c>
      <c r="G196" s="26">
        <v>345.13799999999998</v>
      </c>
      <c r="H196" s="26">
        <v>-9.8068000000000008</v>
      </c>
      <c r="I196" s="26">
        <v>0</v>
      </c>
      <c r="J196" s="27"/>
      <c r="K196" s="26" t="str">
        <f t="shared" si="57"/>
        <v>AC</v>
      </c>
      <c r="L196" s="27"/>
      <c r="M196" s="32">
        <f t="shared" si="65"/>
        <v>0</v>
      </c>
      <c r="N196" s="32">
        <f t="shared" si="66"/>
        <v>0</v>
      </c>
      <c r="O196" s="32">
        <f t="shared" si="67"/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27"/>
      <c r="W196" s="26" t="str">
        <f t="shared" si="58"/>
        <v>SC</v>
      </c>
      <c r="X196" s="26" t="str">
        <f t="shared" si="59"/>
        <v>DMO</v>
      </c>
      <c r="Y196" s="26" t="str">
        <f t="shared" si="60"/>
        <v>13</v>
      </c>
      <c r="Z196" s="26" t="str">
        <f t="shared" si="61"/>
        <v>Ex</v>
      </c>
      <c r="AA196" s="26" t="str">
        <f t="shared" si="62"/>
        <v>Refg</v>
      </c>
      <c r="AB196" s="26" t="str">
        <f t="shared" ca="1" si="63"/>
        <v>GFDX</v>
      </c>
      <c r="AC196" s="27"/>
      <c r="AD196" s="26" t="str">
        <f t="shared" ca="1" si="64"/>
        <v>SC-DMO-13-Ex-Refg-GFDX</v>
      </c>
      <c r="AE196" s="26">
        <f t="shared" si="68"/>
        <v>1.1412125</v>
      </c>
      <c r="AF196" s="26">
        <f t="shared" si="69"/>
        <v>2.3915499999999998E-4</v>
      </c>
      <c r="AG196" s="26">
        <f t="shared" si="70"/>
        <v>-2.4517000000000001E-2</v>
      </c>
      <c r="AH196" s="26">
        <f t="shared" si="71"/>
        <v>0.86284499999999997</v>
      </c>
      <c r="AI196" s="26">
        <f t="shared" si="72"/>
        <v>1.2264250000000002E-4</v>
      </c>
      <c r="AJ196" s="26">
        <f t="shared" si="73"/>
        <v>0</v>
      </c>
      <c r="AK196" s="26">
        <f t="shared" si="74"/>
        <v>1.3226158811837583</v>
      </c>
      <c r="AL196" s="26">
        <f t="shared" si="74"/>
        <v>1.9500173267831293</v>
      </c>
      <c r="AM196" s="26">
        <f t="shared" si="75"/>
        <v>-2.8414141589740916E-2</v>
      </c>
    </row>
    <row r="197" spans="1:39">
      <c r="A197" s="26" t="s">
        <v>274</v>
      </c>
      <c r="B197" s="26" t="s">
        <v>82</v>
      </c>
      <c r="C197" s="26">
        <v>1</v>
      </c>
      <c r="D197" s="26">
        <v>9.5641000000000004E-2</v>
      </c>
      <c r="E197" s="26">
        <v>4.9043999999999997E-2</v>
      </c>
      <c r="F197" s="26">
        <v>456.69299999999998</v>
      </c>
      <c r="G197" s="26">
        <v>345.245</v>
      </c>
      <c r="H197" s="26">
        <v>-9.8490099999999998</v>
      </c>
      <c r="I197" s="26">
        <v>0</v>
      </c>
      <c r="J197" s="27"/>
      <c r="K197" s="26" t="str">
        <f t="shared" si="57"/>
        <v>AC</v>
      </c>
      <c r="L197" s="27"/>
      <c r="M197" s="32">
        <f t="shared" si="65"/>
        <v>0</v>
      </c>
      <c r="N197" s="32">
        <f t="shared" si="66"/>
        <v>0</v>
      </c>
      <c r="O197" s="32">
        <f t="shared" si="67"/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27"/>
      <c r="W197" s="26" t="str">
        <f t="shared" si="58"/>
        <v>SG</v>
      </c>
      <c r="X197" s="26" t="str">
        <f t="shared" si="59"/>
        <v>DMO</v>
      </c>
      <c r="Y197" s="26" t="str">
        <f t="shared" si="60"/>
        <v>13</v>
      </c>
      <c r="Z197" s="26" t="str">
        <f t="shared" si="61"/>
        <v>Ex</v>
      </c>
      <c r="AA197" s="26" t="str">
        <f t="shared" si="62"/>
        <v>Refg</v>
      </c>
      <c r="AB197" s="26" t="str">
        <f t="shared" ca="1" si="63"/>
        <v>GFDX</v>
      </c>
      <c r="AC197" s="27"/>
      <c r="AD197" s="26" t="str">
        <f t="shared" ca="1" si="64"/>
        <v>SG-DMO-13-Ex-Refg-GFDX</v>
      </c>
      <c r="AE197" s="26">
        <f t="shared" si="68"/>
        <v>1.1417325</v>
      </c>
      <c r="AF197" s="26">
        <f t="shared" si="69"/>
        <v>2.391025E-4</v>
      </c>
      <c r="AG197" s="26">
        <f t="shared" si="70"/>
        <v>-2.4622524999999999E-2</v>
      </c>
      <c r="AH197" s="26">
        <f t="shared" si="71"/>
        <v>0.86311250000000006</v>
      </c>
      <c r="AI197" s="26">
        <f t="shared" si="72"/>
        <v>1.2260999999999999E-4</v>
      </c>
      <c r="AJ197" s="26">
        <f t="shared" si="73"/>
        <v>0</v>
      </c>
      <c r="AK197" s="26">
        <f t="shared" si="74"/>
        <v>1.3228084403829163</v>
      </c>
      <c r="AL197" s="26">
        <f t="shared" si="74"/>
        <v>1.950106027240845</v>
      </c>
      <c r="AM197" s="26">
        <f t="shared" si="75"/>
        <v>-2.8527596344624827E-2</v>
      </c>
    </row>
    <row r="198" spans="1:39">
      <c r="A198" s="26" t="s">
        <v>275</v>
      </c>
      <c r="B198" s="26" t="s">
        <v>82</v>
      </c>
      <c r="C198" s="26">
        <v>1</v>
      </c>
      <c r="D198" s="26">
        <v>7.5582999999999997E-2</v>
      </c>
      <c r="E198" s="26">
        <v>4.3936000000000003E-2</v>
      </c>
      <c r="F198" s="26">
        <v>440.08199999999999</v>
      </c>
      <c r="G198" s="26">
        <v>322.14100000000002</v>
      </c>
      <c r="H198" s="26">
        <v>-9.0104600000000001</v>
      </c>
      <c r="I198" s="26">
        <v>0</v>
      </c>
      <c r="J198" s="27"/>
      <c r="K198" s="26" t="str">
        <f t="shared" si="57"/>
        <v>AC</v>
      </c>
      <c r="L198" s="27"/>
      <c r="M198" s="32">
        <f t="shared" si="65"/>
        <v>0</v>
      </c>
      <c r="N198" s="32">
        <f t="shared" si="66"/>
        <v>0</v>
      </c>
      <c r="O198" s="32">
        <f t="shared" si="67"/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27"/>
      <c r="W198" s="26" t="str">
        <f t="shared" si="58"/>
        <v>SC</v>
      </c>
      <c r="X198" s="26" t="str">
        <f t="shared" si="59"/>
        <v>DMO</v>
      </c>
      <c r="Y198" s="26" t="str">
        <f t="shared" si="60"/>
        <v>14</v>
      </c>
      <c r="Z198" s="26" t="str">
        <f t="shared" si="61"/>
        <v>Ex</v>
      </c>
      <c r="AA198" s="26" t="str">
        <f t="shared" si="62"/>
        <v>Refg</v>
      </c>
      <c r="AB198" s="26" t="str">
        <f t="shared" ca="1" si="63"/>
        <v>GFDX</v>
      </c>
      <c r="AC198" s="27"/>
      <c r="AD198" s="26" t="str">
        <f t="shared" ca="1" si="64"/>
        <v>SC-DMO-14-Ex-Refg-GFDX</v>
      </c>
      <c r="AE198" s="26">
        <f t="shared" si="68"/>
        <v>1.1002049999999999</v>
      </c>
      <c r="AF198" s="26">
        <f t="shared" si="69"/>
        <v>1.8895749999999999E-4</v>
      </c>
      <c r="AG198" s="26">
        <f t="shared" si="70"/>
        <v>-2.2526150000000002E-2</v>
      </c>
      <c r="AH198" s="26">
        <f t="shared" si="71"/>
        <v>0.80535250000000003</v>
      </c>
      <c r="AI198" s="26">
        <f t="shared" si="72"/>
        <v>1.0984000000000001E-4</v>
      </c>
      <c r="AJ198" s="26">
        <f t="shared" si="73"/>
        <v>0</v>
      </c>
      <c r="AK198" s="26">
        <f t="shared" si="74"/>
        <v>1.3661160796048932</v>
      </c>
      <c r="AL198" s="26">
        <f t="shared" si="74"/>
        <v>1.7202977057538236</v>
      </c>
      <c r="AM198" s="26">
        <f t="shared" si="75"/>
        <v>-2.7970547058586148E-2</v>
      </c>
    </row>
    <row r="199" spans="1:39">
      <c r="A199" s="26" t="s">
        <v>276</v>
      </c>
      <c r="B199" s="26" t="s">
        <v>82</v>
      </c>
      <c r="C199" s="26">
        <v>1</v>
      </c>
      <c r="D199" s="26">
        <v>7.9455999999999999E-2</v>
      </c>
      <c r="E199" s="26">
        <v>4.4393000000000002E-2</v>
      </c>
      <c r="F199" s="26">
        <v>436.13099999999997</v>
      </c>
      <c r="G199" s="26">
        <v>317.77499999999998</v>
      </c>
      <c r="H199" s="26">
        <v>-7.43</v>
      </c>
      <c r="I199" s="26">
        <v>0</v>
      </c>
      <c r="J199" s="27"/>
      <c r="K199" s="26" t="str">
        <f t="shared" si="57"/>
        <v>AC</v>
      </c>
      <c r="L199" s="27"/>
      <c r="M199" s="32">
        <f t="shared" si="65"/>
        <v>0</v>
      </c>
      <c r="N199" s="32">
        <f t="shared" si="66"/>
        <v>0</v>
      </c>
      <c r="O199" s="32">
        <f t="shared" si="67"/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27"/>
      <c r="W199" s="26" t="str">
        <f t="shared" si="58"/>
        <v>SD</v>
      </c>
      <c r="X199" s="26" t="str">
        <f t="shared" si="59"/>
        <v>DMO</v>
      </c>
      <c r="Y199" s="26" t="str">
        <f t="shared" si="60"/>
        <v>14</v>
      </c>
      <c r="Z199" s="26" t="str">
        <f t="shared" si="61"/>
        <v>Ex</v>
      </c>
      <c r="AA199" s="26" t="str">
        <f t="shared" si="62"/>
        <v>Refg</v>
      </c>
      <c r="AB199" s="26" t="str">
        <f t="shared" ca="1" si="63"/>
        <v>GFDX</v>
      </c>
      <c r="AC199" s="27"/>
      <c r="AD199" s="26" t="str">
        <f t="shared" ca="1" si="64"/>
        <v>SD-DMO-14-Ex-Refg-GFDX</v>
      </c>
      <c r="AE199" s="26">
        <f t="shared" si="68"/>
        <v>1.0903274999999999</v>
      </c>
      <c r="AF199" s="26">
        <f t="shared" si="69"/>
        <v>1.9864000000000001E-4</v>
      </c>
      <c r="AG199" s="26">
        <f t="shared" si="70"/>
        <v>-1.8574999999999998E-2</v>
      </c>
      <c r="AH199" s="26">
        <f t="shared" si="71"/>
        <v>0.79443749999999991</v>
      </c>
      <c r="AI199" s="26">
        <f t="shared" si="72"/>
        <v>1.1098250000000001E-4</v>
      </c>
      <c r="AJ199" s="26">
        <f t="shared" si="73"/>
        <v>0</v>
      </c>
      <c r="AK199" s="26">
        <f t="shared" si="74"/>
        <v>1.3724522067500591</v>
      </c>
      <c r="AL199" s="26">
        <f t="shared" si="74"/>
        <v>1.7898317302277384</v>
      </c>
      <c r="AM199" s="26">
        <f t="shared" si="75"/>
        <v>-2.338132326331524E-2</v>
      </c>
    </row>
    <row r="200" spans="1:39">
      <c r="A200" s="26" t="s">
        <v>277</v>
      </c>
      <c r="B200" s="26" t="s">
        <v>82</v>
      </c>
      <c r="C200" s="26">
        <v>1</v>
      </c>
      <c r="D200" s="26">
        <v>7.3247999999999994E-2</v>
      </c>
      <c r="E200" s="26">
        <v>4.3735999999999997E-2</v>
      </c>
      <c r="F200" s="26">
        <v>445.53800000000001</v>
      </c>
      <c r="G200" s="26">
        <v>325.59199999999998</v>
      </c>
      <c r="H200" s="26">
        <v>-10.192</v>
      </c>
      <c r="I200" s="26">
        <v>0</v>
      </c>
      <c r="J200" s="27"/>
      <c r="K200" s="26" t="str">
        <f t="shared" si="57"/>
        <v>AC</v>
      </c>
      <c r="L200" s="27"/>
      <c r="M200" s="32">
        <f t="shared" si="65"/>
        <v>0</v>
      </c>
      <c r="N200" s="32">
        <f t="shared" si="66"/>
        <v>0</v>
      </c>
      <c r="O200" s="32">
        <f t="shared" si="67"/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27"/>
      <c r="W200" s="26" t="str">
        <f t="shared" si="58"/>
        <v>SG</v>
      </c>
      <c r="X200" s="26" t="str">
        <f t="shared" si="59"/>
        <v>DMO</v>
      </c>
      <c r="Y200" s="26" t="str">
        <f t="shared" si="60"/>
        <v>14</v>
      </c>
      <c r="Z200" s="26" t="str">
        <f t="shared" si="61"/>
        <v>Ex</v>
      </c>
      <c r="AA200" s="26" t="str">
        <f t="shared" si="62"/>
        <v>Refg</v>
      </c>
      <c r="AB200" s="26" t="str">
        <f t="shared" ca="1" si="63"/>
        <v>GFDX</v>
      </c>
      <c r="AC200" s="27"/>
      <c r="AD200" s="26" t="str">
        <f t="shared" ca="1" si="64"/>
        <v>SG-DMO-14-Ex-Refg-GFDX</v>
      </c>
      <c r="AE200" s="26">
        <f t="shared" si="68"/>
        <v>1.113845</v>
      </c>
      <c r="AF200" s="26">
        <f t="shared" si="69"/>
        <v>1.8312E-4</v>
      </c>
      <c r="AG200" s="26">
        <f t="shared" si="70"/>
        <v>-2.5479999999999999E-2</v>
      </c>
      <c r="AH200" s="26">
        <f t="shared" si="71"/>
        <v>0.81397999999999993</v>
      </c>
      <c r="AI200" s="26">
        <f t="shared" si="72"/>
        <v>1.0933999999999999E-4</v>
      </c>
      <c r="AJ200" s="26">
        <f t="shared" si="73"/>
        <v>0</v>
      </c>
      <c r="AK200" s="26">
        <f t="shared" si="74"/>
        <v>1.3683935723236444</v>
      </c>
      <c r="AL200" s="26">
        <f t="shared" si="74"/>
        <v>1.6747759282970551</v>
      </c>
      <c r="AM200" s="26">
        <f t="shared" si="75"/>
        <v>-3.1302980417209268E-2</v>
      </c>
    </row>
    <row r="201" spans="1:39">
      <c r="A201" s="26" t="s">
        <v>278</v>
      </c>
      <c r="B201" s="26" t="s">
        <v>82</v>
      </c>
      <c r="C201" s="26">
        <v>1</v>
      </c>
      <c r="D201" s="26">
        <v>8.7906999999999999E-2</v>
      </c>
      <c r="E201" s="26">
        <v>4.8975999999999999E-2</v>
      </c>
      <c r="F201" s="26">
        <v>557.80999999999995</v>
      </c>
      <c r="G201" s="26">
        <v>378.85300000000001</v>
      </c>
      <c r="H201" s="26">
        <v>-6.9712899999999998</v>
      </c>
      <c r="I201" s="26">
        <v>0</v>
      </c>
      <c r="J201" s="27"/>
      <c r="K201" s="26" t="str">
        <f t="shared" si="57"/>
        <v>AC</v>
      </c>
      <c r="L201" s="27"/>
      <c r="M201" s="32">
        <f t="shared" si="65"/>
        <v>0</v>
      </c>
      <c r="N201" s="32">
        <f t="shared" si="66"/>
        <v>0</v>
      </c>
      <c r="O201" s="32">
        <f t="shared" si="67"/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27"/>
      <c r="W201" s="26" t="str">
        <f t="shared" si="58"/>
        <v>SC</v>
      </c>
      <c r="X201" s="26" t="str">
        <f t="shared" si="59"/>
        <v>DMO</v>
      </c>
      <c r="Y201" s="26" t="str">
        <f t="shared" si="60"/>
        <v>15</v>
      </c>
      <c r="Z201" s="26" t="str">
        <f t="shared" si="61"/>
        <v>Ex</v>
      </c>
      <c r="AA201" s="26" t="str">
        <f t="shared" si="62"/>
        <v>Refg</v>
      </c>
      <c r="AB201" s="26" t="str">
        <f t="shared" ca="1" si="63"/>
        <v>GFDX</v>
      </c>
      <c r="AC201" s="27"/>
      <c r="AD201" s="26" t="str">
        <f t="shared" ca="1" si="64"/>
        <v>SC-DMO-15-Ex-Refg-GFDX</v>
      </c>
      <c r="AE201" s="26">
        <f t="shared" si="68"/>
        <v>1.3945249999999998</v>
      </c>
      <c r="AF201" s="26">
        <f t="shared" si="69"/>
        <v>2.1976750000000001E-4</v>
      </c>
      <c r="AG201" s="26">
        <f t="shared" si="70"/>
        <v>-1.7428224999999999E-2</v>
      </c>
      <c r="AH201" s="26">
        <f t="shared" si="71"/>
        <v>0.94713250000000004</v>
      </c>
      <c r="AI201" s="26">
        <f t="shared" si="72"/>
        <v>1.2244E-4</v>
      </c>
      <c r="AJ201" s="26">
        <f t="shared" si="73"/>
        <v>0</v>
      </c>
      <c r="AK201" s="26">
        <f t="shared" si="74"/>
        <v>1.4723652709626158</v>
      </c>
      <c r="AL201" s="26">
        <f t="shared" si="74"/>
        <v>1.7948995426331265</v>
      </c>
      <c r="AM201" s="26">
        <f t="shared" si="75"/>
        <v>-1.8401042092843396E-2</v>
      </c>
    </row>
    <row r="202" spans="1:39">
      <c r="A202" s="26" t="s">
        <v>279</v>
      </c>
      <c r="B202" s="26" t="s">
        <v>82</v>
      </c>
      <c r="C202" s="26">
        <v>1</v>
      </c>
      <c r="D202" s="26">
        <v>9.1698000000000002E-2</v>
      </c>
      <c r="E202" s="26">
        <v>4.9667999999999997E-2</v>
      </c>
      <c r="F202" s="26">
        <v>569.19600000000003</v>
      </c>
      <c r="G202" s="26">
        <v>383.06</v>
      </c>
      <c r="H202" s="26">
        <v>-7.4993499999999997</v>
      </c>
      <c r="I202" s="26">
        <v>0</v>
      </c>
      <c r="J202" s="27"/>
      <c r="K202" s="26" t="str">
        <f t="shared" si="57"/>
        <v>AC</v>
      </c>
      <c r="L202" s="27"/>
      <c r="M202" s="32">
        <f t="shared" si="65"/>
        <v>0</v>
      </c>
      <c r="N202" s="32">
        <f t="shared" si="66"/>
        <v>0</v>
      </c>
      <c r="O202" s="32">
        <f t="shared" si="67"/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27"/>
      <c r="W202" s="26" t="str">
        <f t="shared" si="58"/>
        <v>SG</v>
      </c>
      <c r="X202" s="26" t="str">
        <f t="shared" si="59"/>
        <v>DMO</v>
      </c>
      <c r="Y202" s="26" t="str">
        <f t="shared" si="60"/>
        <v>15</v>
      </c>
      <c r="Z202" s="26" t="str">
        <f t="shared" si="61"/>
        <v>Ex</v>
      </c>
      <c r="AA202" s="26" t="str">
        <f t="shared" si="62"/>
        <v>Refg</v>
      </c>
      <c r="AB202" s="26" t="str">
        <f t="shared" ca="1" si="63"/>
        <v>GFDX</v>
      </c>
      <c r="AC202" s="27"/>
      <c r="AD202" s="26" t="str">
        <f t="shared" ca="1" si="64"/>
        <v>SG-DMO-15-Ex-Refg-GFDX</v>
      </c>
      <c r="AE202" s="26">
        <f t="shared" si="68"/>
        <v>1.42299</v>
      </c>
      <c r="AF202" s="26">
        <f t="shared" si="69"/>
        <v>2.2924499999999999E-4</v>
      </c>
      <c r="AG202" s="26">
        <f t="shared" si="70"/>
        <v>-1.8748374999999998E-2</v>
      </c>
      <c r="AH202" s="26">
        <f t="shared" si="71"/>
        <v>0.95765</v>
      </c>
      <c r="AI202" s="26">
        <f t="shared" si="72"/>
        <v>1.2417E-4</v>
      </c>
      <c r="AJ202" s="26">
        <f t="shared" si="73"/>
        <v>0</v>
      </c>
      <c r="AK202" s="26">
        <f t="shared" si="74"/>
        <v>1.4859186550409857</v>
      </c>
      <c r="AL202" s="26">
        <f t="shared" si="74"/>
        <v>1.8462188934525248</v>
      </c>
      <c r="AM202" s="26">
        <f t="shared" si="75"/>
        <v>-1.9577481334516783E-2</v>
      </c>
    </row>
    <row r="203" spans="1:39">
      <c r="A203" s="26" t="s">
        <v>280</v>
      </c>
      <c r="B203" s="26" t="s">
        <v>82</v>
      </c>
      <c r="C203" s="26">
        <v>1</v>
      </c>
      <c r="D203" s="26">
        <v>7.8453999999999996E-2</v>
      </c>
      <c r="E203" s="26">
        <v>4.2296E-2</v>
      </c>
      <c r="F203" s="26">
        <v>336.26400000000001</v>
      </c>
      <c r="G203" s="26">
        <v>284.71899999999999</v>
      </c>
      <c r="H203" s="26">
        <v>-13.964600000000001</v>
      </c>
      <c r="I203" s="26">
        <v>0</v>
      </c>
      <c r="J203" s="27"/>
      <c r="K203" s="26" t="str">
        <f t="shared" si="57"/>
        <v>AC</v>
      </c>
      <c r="L203" s="27"/>
      <c r="M203" s="32">
        <f t="shared" si="65"/>
        <v>0</v>
      </c>
      <c r="N203" s="32">
        <f t="shared" si="66"/>
        <v>0</v>
      </c>
      <c r="O203" s="32">
        <f t="shared" si="67"/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27"/>
      <c r="W203" s="26" t="str">
        <f t="shared" si="58"/>
        <v>PG</v>
      </c>
      <c r="X203" s="26" t="str">
        <f t="shared" si="59"/>
        <v>DMO</v>
      </c>
      <c r="Y203" s="26" t="str">
        <f t="shared" si="60"/>
        <v>16</v>
      </c>
      <c r="Z203" s="26" t="str">
        <f t="shared" si="61"/>
        <v>Ex</v>
      </c>
      <c r="AA203" s="26" t="str">
        <f t="shared" si="62"/>
        <v>Refg</v>
      </c>
      <c r="AB203" s="26" t="str">
        <f t="shared" ca="1" si="63"/>
        <v>GFDX</v>
      </c>
      <c r="AC203" s="27"/>
      <c r="AD203" s="26" t="str">
        <f t="shared" ca="1" si="64"/>
        <v>PG-DMO-16-Ex-Refg-GFDX</v>
      </c>
      <c r="AE203" s="26">
        <f t="shared" si="68"/>
        <v>0.84066000000000007</v>
      </c>
      <c r="AF203" s="26">
        <f t="shared" si="69"/>
        <v>1.9613499999999998E-4</v>
      </c>
      <c r="AG203" s="26">
        <f t="shared" si="70"/>
        <v>-3.4911500000000005E-2</v>
      </c>
      <c r="AH203" s="26">
        <f t="shared" si="71"/>
        <v>0.71179749999999997</v>
      </c>
      <c r="AI203" s="26">
        <f t="shared" si="72"/>
        <v>1.0574E-4</v>
      </c>
      <c r="AJ203" s="26">
        <f t="shared" si="73"/>
        <v>0</v>
      </c>
      <c r="AK203" s="26">
        <f t="shared" si="74"/>
        <v>1.1810381463829251</v>
      </c>
      <c r="AL203" s="26">
        <f t="shared" si="74"/>
        <v>1.8548798940798181</v>
      </c>
      <c r="AM203" s="26">
        <f t="shared" si="75"/>
        <v>-4.9046955067979313E-2</v>
      </c>
    </row>
    <row r="204" spans="1:39">
      <c r="A204" s="26" t="s">
        <v>281</v>
      </c>
      <c r="B204" s="26" t="s">
        <v>82</v>
      </c>
      <c r="C204" s="26">
        <v>1</v>
      </c>
      <c r="D204" s="26">
        <v>7.8812999999999994E-2</v>
      </c>
      <c r="E204" s="26">
        <v>4.2326999999999997E-2</v>
      </c>
      <c r="F204" s="26">
        <v>336.84300000000002</v>
      </c>
      <c r="G204" s="26">
        <v>284.73700000000002</v>
      </c>
      <c r="H204" s="26">
        <v>-14.007400000000001</v>
      </c>
      <c r="I204" s="26">
        <v>0</v>
      </c>
      <c r="J204" s="27"/>
      <c r="K204" s="26" t="str">
        <f t="shared" si="57"/>
        <v>AC</v>
      </c>
      <c r="L204" s="27"/>
      <c r="M204" s="32">
        <f t="shared" si="65"/>
        <v>0</v>
      </c>
      <c r="N204" s="32">
        <f t="shared" si="66"/>
        <v>0</v>
      </c>
      <c r="O204" s="32">
        <f t="shared" si="67"/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27"/>
      <c r="W204" s="26" t="str">
        <f t="shared" si="58"/>
        <v>SC</v>
      </c>
      <c r="X204" s="26" t="str">
        <f t="shared" si="59"/>
        <v>DMO</v>
      </c>
      <c r="Y204" s="26" t="str">
        <f t="shared" si="60"/>
        <v>16</v>
      </c>
      <c r="Z204" s="26" t="str">
        <f t="shared" si="61"/>
        <v>Ex</v>
      </c>
      <c r="AA204" s="26" t="str">
        <f t="shared" si="62"/>
        <v>Refg</v>
      </c>
      <c r="AB204" s="26" t="str">
        <f t="shared" ca="1" si="63"/>
        <v>GFDX</v>
      </c>
      <c r="AC204" s="27"/>
      <c r="AD204" s="26" t="str">
        <f t="shared" ca="1" si="64"/>
        <v>SC-DMO-16-Ex-Refg-GFDX</v>
      </c>
      <c r="AE204" s="26">
        <f t="shared" si="68"/>
        <v>0.84210750000000001</v>
      </c>
      <c r="AF204" s="26">
        <f t="shared" si="69"/>
        <v>1.9703249999999999E-4</v>
      </c>
      <c r="AG204" s="26">
        <f t="shared" si="70"/>
        <v>-3.5018500000000001E-2</v>
      </c>
      <c r="AH204" s="26">
        <f t="shared" si="71"/>
        <v>0.71184250000000004</v>
      </c>
      <c r="AI204" s="26">
        <f t="shared" si="72"/>
        <v>1.0581749999999999E-4</v>
      </c>
      <c r="AJ204" s="26">
        <f t="shared" si="73"/>
        <v>0</v>
      </c>
      <c r="AK204" s="26">
        <f t="shared" si="74"/>
        <v>1.1829969410368164</v>
      </c>
      <c r="AL204" s="26">
        <f t="shared" si="74"/>
        <v>1.8620029768233044</v>
      </c>
      <c r="AM204" s="26">
        <f t="shared" si="75"/>
        <v>-4.9194168653880599E-2</v>
      </c>
    </row>
    <row r="205" spans="1:39">
      <c r="A205" s="26" t="s">
        <v>282</v>
      </c>
      <c r="B205" s="26" t="s">
        <v>82</v>
      </c>
      <c r="C205" s="26">
        <v>1</v>
      </c>
      <c r="D205" s="26">
        <v>6.9224999999999995E-2</v>
      </c>
      <c r="E205" s="26">
        <v>4.2320999999999998E-2</v>
      </c>
      <c r="F205" s="26">
        <v>322.625</v>
      </c>
      <c r="G205" s="26">
        <v>287.87599999999998</v>
      </c>
      <c r="H205" s="26">
        <v>-13.488899999999999</v>
      </c>
      <c r="I205" s="26">
        <v>0</v>
      </c>
      <c r="J205" s="27"/>
      <c r="K205" s="26" t="str">
        <f t="shared" si="57"/>
        <v>AC</v>
      </c>
      <c r="L205" s="27"/>
      <c r="M205" s="32">
        <f t="shared" si="65"/>
        <v>0</v>
      </c>
      <c r="N205" s="32">
        <f t="shared" si="66"/>
        <v>0</v>
      </c>
      <c r="O205" s="32">
        <f t="shared" si="67"/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27"/>
      <c r="W205" s="26" t="str">
        <f t="shared" si="58"/>
        <v>SG</v>
      </c>
      <c r="X205" s="26" t="str">
        <f t="shared" si="59"/>
        <v>DMO</v>
      </c>
      <c r="Y205" s="26" t="str">
        <f t="shared" si="60"/>
        <v>16</v>
      </c>
      <c r="Z205" s="26" t="str">
        <f t="shared" si="61"/>
        <v>Ex</v>
      </c>
      <c r="AA205" s="26" t="str">
        <f t="shared" si="62"/>
        <v>Refg</v>
      </c>
      <c r="AB205" s="26" t="str">
        <f t="shared" ca="1" si="63"/>
        <v>GFDX</v>
      </c>
      <c r="AC205" s="27"/>
      <c r="AD205" s="26" t="str">
        <f t="shared" ca="1" si="64"/>
        <v>SG-DMO-16-Ex-Refg-GFDX</v>
      </c>
      <c r="AE205" s="26">
        <f t="shared" si="68"/>
        <v>0.80656249999999996</v>
      </c>
      <c r="AF205" s="26">
        <f t="shared" si="69"/>
        <v>1.7306249999999999E-4</v>
      </c>
      <c r="AG205" s="26">
        <f t="shared" si="70"/>
        <v>-3.3722249999999995E-2</v>
      </c>
      <c r="AH205" s="26">
        <f t="shared" si="71"/>
        <v>0.71968999999999994</v>
      </c>
      <c r="AI205" s="26">
        <f t="shared" si="72"/>
        <v>1.058025E-4</v>
      </c>
      <c r="AJ205" s="26">
        <f t="shared" si="73"/>
        <v>0</v>
      </c>
      <c r="AK205" s="26">
        <f t="shared" si="74"/>
        <v>1.1207082215954092</v>
      </c>
      <c r="AL205" s="26">
        <f t="shared" si="74"/>
        <v>1.6357127667115616</v>
      </c>
      <c r="AM205" s="26">
        <f t="shared" si="75"/>
        <v>-4.6856632716864202E-2</v>
      </c>
    </row>
    <row r="206" spans="1:39">
      <c r="A206" s="26" t="s">
        <v>283</v>
      </c>
      <c r="B206" s="26" t="s">
        <v>82</v>
      </c>
      <c r="C206" s="26">
        <v>1</v>
      </c>
      <c r="D206" s="26">
        <v>3.9379999999999998E-2</v>
      </c>
      <c r="E206" s="26">
        <v>3.9454000000000003E-2</v>
      </c>
      <c r="F206" s="26">
        <v>166.09800000000001</v>
      </c>
      <c r="G206" s="26">
        <v>277.83999999999997</v>
      </c>
      <c r="H206" s="26">
        <v>-0.18</v>
      </c>
      <c r="I206" s="26">
        <v>0</v>
      </c>
      <c r="J206" s="27"/>
      <c r="K206" s="26" t="str">
        <f t="shared" ref="K206:K257" si="76">RIGHT(LEFT(A206,FIND("-h",A206)+3),2)</f>
        <v>ER</v>
      </c>
      <c r="L206" s="27"/>
      <c r="M206" s="32">
        <f t="shared" ref="M206:M258" si="77">IF(K206="GF",1,0)</f>
        <v>0</v>
      </c>
      <c r="N206" s="32">
        <f t="shared" ref="N206:N258" si="78">IF(OR(K206="HP",K206="ER"),1,0)</f>
        <v>1</v>
      </c>
      <c r="O206" s="32">
        <f t="shared" ref="O206:O258" si="79">IF(K206="UN",1,0)</f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27"/>
      <c r="W206" s="26" t="str">
        <f t="shared" ref="W206:W257" si="80">IF(OR(RIGHT(LEFT(A206,11),3)="v11",RIGHT(LEFT(A206,11),3)="v06",RIGHT(LEFT(A206,11),3)="v03"),"CA",RIGHT(LEFT(A206,11),2))</f>
        <v>PG</v>
      </c>
      <c r="X206" s="26" t="str">
        <f t="shared" ref="X206:X257" si="81">LEFT(A206,3)</f>
        <v>SFM</v>
      </c>
      <c r="Y206" s="26" t="str">
        <f t="shared" ref="Y206:Y257" si="82">RIGHT(LEFT(A206,7),2)</f>
        <v>01</v>
      </c>
      <c r="Z206" s="26" t="str">
        <f t="shared" ref="Z206:Z257" si="83">IF(W206="CA","N8","Ex")</f>
        <v>Ex</v>
      </c>
      <c r="AA206" s="26" t="str">
        <f t="shared" ref="AA206:AA257" si="84">IF(ISERROR(FIND("-Frzr-",A206))=FALSE,"Frzr",IF(ISERROR(FIND("-Refg-",A206))=FALSE,"Refg",IF(ISERROR(FIND("-ILtg-",A206))=FALSE,"CFL","RfUN")))</f>
        <v>Frzr</v>
      </c>
      <c r="AB206" s="26" t="str">
        <f t="shared" ref="AB206:AB257" ca="1" si="85">VLOOKUP(K206,OFFSET(L_HVACnames,1,1,7,2),2,0)</f>
        <v>ERNC</v>
      </c>
      <c r="AC206" s="27"/>
      <c r="AD206" s="26" t="str">
        <f t="shared" ref="AD206:AD257" ca="1" si="86">W206&amp;"-"&amp;X206&amp;"-"&amp;Y206&amp;"-"&amp;Z206&amp;"-"&amp;AA206&amp;"-"&amp;AB206</f>
        <v>PG-SFM-01-Ex-Frzr-ERNC</v>
      </c>
      <c r="AE206" s="26">
        <f t="shared" ref="AE206:AE258" si="87">IF(M206=1,AH206,F206/(IF(OR($AA206="Refg",$AA206="Frzr"),400,IF($AA206="CFL",$G206,IF($AA206="RfUn",1200)))))</f>
        <v>0.41524500000000003</v>
      </c>
      <c r="AF206" s="26">
        <f t="shared" ref="AF206:AF258" si="88">IF(M206=1,AI206,D206/(IF(OR($AA206="Refg",$AA206="Frzr"),400,IF($AA206="CFL",$G206,IF($AA206="RfUn",1200)))))</f>
        <v>9.8449999999999994E-5</v>
      </c>
      <c r="AG206" s="26">
        <f t="shared" ref="AG206:AG258" si="89">IF(OR(N206=1,O206=1),0,H206/(IF(OR($AA206="Refg",$AA206="Frzr"),400,IF($AA206="CFL",$G206,IF($AA206="RfUn",1200)))))</f>
        <v>0</v>
      </c>
      <c r="AH206" s="26">
        <f t="shared" ref="AH206:AH258" si="90">G206/(IF(OR($AA206="Refg",$AA206="Frzr"),400,IF($AA206="CFL",$G206,IF($AA206="RfUn",1200))))</f>
        <v>0.69459999999999988</v>
      </c>
      <c r="AI206" s="26">
        <f t="shared" ref="AI206:AI258" si="91">E206/(IF(OR($AA206="Refg",$AA206="Frzr"),400,IF($AA206="CFL",$G206,IF($AA206="RfUn",1200))))</f>
        <v>9.8635000000000007E-5</v>
      </c>
      <c r="AJ206" s="26">
        <f t="shared" ref="AJ206:AJ258" si="92">I206/(IF(OR($AA206="Refg",$AA206="Frzr"),400,IF($AA206="CFL",$G206,IF($AA206="RfUn",1200))))</f>
        <v>0</v>
      </c>
      <c r="AK206" s="26">
        <f t="shared" ref="AK206:AL258" si="93">AE206/AH206</f>
        <v>0.5978188885689607</v>
      </c>
      <c r="AL206" s="26">
        <f t="shared" si="93"/>
        <v>0.99812439803315245</v>
      </c>
      <c r="AM206" s="26">
        <f t="shared" ref="AM206:AM258" si="94">AG206/AH206</f>
        <v>0</v>
      </c>
    </row>
    <row r="207" spans="1:39">
      <c r="A207" s="26" t="s">
        <v>284</v>
      </c>
      <c r="B207" s="26" t="s">
        <v>82</v>
      </c>
      <c r="C207" s="26">
        <v>1</v>
      </c>
      <c r="D207" s="26">
        <v>5.4760999999999997E-2</v>
      </c>
      <c r="E207" s="26">
        <v>5.4760999999999997E-2</v>
      </c>
      <c r="F207" s="26">
        <v>215.88399999999999</v>
      </c>
      <c r="G207" s="26">
        <v>322.96699999999998</v>
      </c>
      <c r="H207" s="26">
        <v>-0.245201</v>
      </c>
      <c r="I207" s="26">
        <v>0</v>
      </c>
      <c r="J207" s="27"/>
      <c r="K207" s="26" t="str">
        <f t="shared" si="76"/>
        <v>ER</v>
      </c>
      <c r="L207" s="27"/>
      <c r="M207" s="32">
        <f t="shared" si="77"/>
        <v>0</v>
      </c>
      <c r="N207" s="32">
        <f t="shared" si="78"/>
        <v>1</v>
      </c>
      <c r="O207" s="32">
        <f t="shared" si="79"/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27"/>
      <c r="W207" s="26" t="str">
        <f t="shared" si="80"/>
        <v>PG</v>
      </c>
      <c r="X207" s="26" t="str">
        <f t="shared" si="81"/>
        <v>SFM</v>
      </c>
      <c r="Y207" s="26" t="str">
        <f t="shared" si="82"/>
        <v>02</v>
      </c>
      <c r="Z207" s="26" t="str">
        <f t="shared" si="83"/>
        <v>Ex</v>
      </c>
      <c r="AA207" s="26" t="str">
        <f t="shared" si="84"/>
        <v>Frzr</v>
      </c>
      <c r="AB207" s="26" t="str">
        <f t="shared" ca="1" si="85"/>
        <v>ERNC</v>
      </c>
      <c r="AC207" s="27"/>
      <c r="AD207" s="26" t="str">
        <f t="shared" ca="1" si="86"/>
        <v>PG-SFM-02-Ex-Frzr-ERNC</v>
      </c>
      <c r="AE207" s="26">
        <f t="shared" si="87"/>
        <v>0.53970999999999991</v>
      </c>
      <c r="AF207" s="26">
        <f t="shared" si="88"/>
        <v>1.3690250000000001E-4</v>
      </c>
      <c r="AG207" s="26">
        <f t="shared" si="89"/>
        <v>0</v>
      </c>
      <c r="AH207" s="26">
        <f t="shared" si="90"/>
        <v>0.80741750000000001</v>
      </c>
      <c r="AI207" s="26">
        <f t="shared" si="91"/>
        <v>1.3690250000000001E-4</v>
      </c>
      <c r="AJ207" s="26">
        <f t="shared" si="92"/>
        <v>0</v>
      </c>
      <c r="AK207" s="26">
        <f t="shared" si="93"/>
        <v>0.66843980963999405</v>
      </c>
      <c r="AL207" s="26">
        <f t="shared" si="93"/>
        <v>1</v>
      </c>
      <c r="AM207" s="26">
        <f t="shared" si="94"/>
        <v>0</v>
      </c>
    </row>
    <row r="208" spans="1:39">
      <c r="A208" s="26" t="s">
        <v>285</v>
      </c>
      <c r="B208" s="26" t="s">
        <v>82</v>
      </c>
      <c r="C208" s="26">
        <v>1</v>
      </c>
      <c r="D208" s="26">
        <v>4.4655E-2</v>
      </c>
      <c r="E208" s="26">
        <v>4.4655E-2</v>
      </c>
      <c r="F208" s="26">
        <v>191.89699999999999</v>
      </c>
      <c r="G208" s="26">
        <v>312.88200000000001</v>
      </c>
      <c r="H208" s="26">
        <v>-0.20660300000000001</v>
      </c>
      <c r="I208" s="26">
        <v>0</v>
      </c>
      <c r="J208" s="27"/>
      <c r="K208" s="26" t="str">
        <f t="shared" si="76"/>
        <v>ER</v>
      </c>
      <c r="L208" s="27"/>
      <c r="M208" s="32">
        <f t="shared" si="77"/>
        <v>0</v>
      </c>
      <c r="N208" s="32">
        <f t="shared" si="78"/>
        <v>1</v>
      </c>
      <c r="O208" s="32">
        <f t="shared" si="79"/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27"/>
      <c r="W208" s="26" t="str">
        <f t="shared" si="80"/>
        <v>PG</v>
      </c>
      <c r="X208" s="26" t="str">
        <f t="shared" si="81"/>
        <v>SFM</v>
      </c>
      <c r="Y208" s="26" t="str">
        <f t="shared" si="82"/>
        <v>03</v>
      </c>
      <c r="Z208" s="26" t="str">
        <f t="shared" si="83"/>
        <v>Ex</v>
      </c>
      <c r="AA208" s="26" t="str">
        <f t="shared" si="84"/>
        <v>Frzr</v>
      </c>
      <c r="AB208" s="26" t="str">
        <f t="shared" ca="1" si="85"/>
        <v>ERNC</v>
      </c>
      <c r="AC208" s="27"/>
      <c r="AD208" s="26" t="str">
        <f t="shared" ca="1" si="86"/>
        <v>PG-SFM-03-Ex-Frzr-ERNC</v>
      </c>
      <c r="AE208" s="26">
        <f t="shared" si="87"/>
        <v>0.47974249999999996</v>
      </c>
      <c r="AF208" s="26">
        <f t="shared" si="88"/>
        <v>1.116375E-4</v>
      </c>
      <c r="AG208" s="26">
        <f t="shared" si="89"/>
        <v>0</v>
      </c>
      <c r="AH208" s="26">
        <f t="shared" si="90"/>
        <v>0.78220500000000004</v>
      </c>
      <c r="AI208" s="26">
        <f t="shared" si="91"/>
        <v>1.116375E-4</v>
      </c>
      <c r="AJ208" s="26">
        <f t="shared" si="92"/>
        <v>0</v>
      </c>
      <c r="AK208" s="26">
        <f t="shared" si="93"/>
        <v>0.61332067680467384</v>
      </c>
      <c r="AL208" s="26">
        <f t="shared" si="93"/>
        <v>1</v>
      </c>
      <c r="AM208" s="26">
        <f t="shared" si="94"/>
        <v>0</v>
      </c>
    </row>
    <row r="209" spans="1:39">
      <c r="A209" s="26" t="s">
        <v>286</v>
      </c>
      <c r="B209" s="26" t="s">
        <v>82</v>
      </c>
      <c r="C209" s="26">
        <v>1</v>
      </c>
      <c r="D209" s="26">
        <v>5.0063000000000003E-2</v>
      </c>
      <c r="E209" s="26">
        <v>5.0063999999999997E-2</v>
      </c>
      <c r="F209" s="26">
        <v>237.07499999999999</v>
      </c>
      <c r="G209" s="26">
        <v>325.36</v>
      </c>
      <c r="H209" s="26">
        <v>-0.25268699999999999</v>
      </c>
      <c r="I209" s="26">
        <v>0</v>
      </c>
      <c r="J209" s="27"/>
      <c r="K209" s="26" t="str">
        <f t="shared" si="76"/>
        <v>ER</v>
      </c>
      <c r="L209" s="27"/>
      <c r="M209" s="32">
        <f t="shared" si="77"/>
        <v>0</v>
      </c>
      <c r="N209" s="32">
        <f t="shared" si="78"/>
        <v>1</v>
      </c>
      <c r="O209" s="32">
        <f t="shared" si="79"/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27"/>
      <c r="W209" s="26" t="str">
        <f t="shared" si="80"/>
        <v>PG</v>
      </c>
      <c r="X209" s="26" t="str">
        <f t="shared" si="81"/>
        <v>SFM</v>
      </c>
      <c r="Y209" s="26" t="str">
        <f t="shared" si="82"/>
        <v>04</v>
      </c>
      <c r="Z209" s="26" t="str">
        <f t="shared" si="83"/>
        <v>Ex</v>
      </c>
      <c r="AA209" s="26" t="str">
        <f t="shared" si="84"/>
        <v>Frzr</v>
      </c>
      <c r="AB209" s="26" t="str">
        <f t="shared" ca="1" si="85"/>
        <v>ERNC</v>
      </c>
      <c r="AC209" s="27"/>
      <c r="AD209" s="26" t="str">
        <f t="shared" ca="1" si="86"/>
        <v>PG-SFM-04-Ex-Frzr-ERNC</v>
      </c>
      <c r="AE209" s="26">
        <f t="shared" si="87"/>
        <v>0.59268749999999992</v>
      </c>
      <c r="AF209" s="26">
        <f t="shared" si="88"/>
        <v>1.2515750000000002E-4</v>
      </c>
      <c r="AG209" s="26">
        <f t="shared" si="89"/>
        <v>0</v>
      </c>
      <c r="AH209" s="26">
        <f t="shared" si="90"/>
        <v>0.81340000000000001</v>
      </c>
      <c r="AI209" s="26">
        <f t="shared" si="91"/>
        <v>1.2516E-4</v>
      </c>
      <c r="AJ209" s="26">
        <f t="shared" si="92"/>
        <v>0</v>
      </c>
      <c r="AK209" s="26">
        <f t="shared" si="93"/>
        <v>0.72865441357265792</v>
      </c>
      <c r="AL209" s="26">
        <f t="shared" si="93"/>
        <v>0.99998002556727406</v>
      </c>
      <c r="AM209" s="26">
        <f t="shared" si="94"/>
        <v>0</v>
      </c>
    </row>
    <row r="210" spans="1:39">
      <c r="A210" s="26" t="s">
        <v>287</v>
      </c>
      <c r="B210" s="26" t="s">
        <v>82</v>
      </c>
      <c r="C210" s="26">
        <v>1</v>
      </c>
      <c r="D210" s="26">
        <v>4.9417000000000003E-2</v>
      </c>
      <c r="E210" s="26">
        <v>4.9417000000000003E-2</v>
      </c>
      <c r="F210" s="26">
        <v>228.73599999999999</v>
      </c>
      <c r="G210" s="26">
        <v>322.09300000000002</v>
      </c>
      <c r="H210" s="26">
        <v>-0.220216</v>
      </c>
      <c r="I210" s="26">
        <v>0</v>
      </c>
      <c r="J210" s="27"/>
      <c r="K210" s="26" t="str">
        <f t="shared" si="76"/>
        <v>ER</v>
      </c>
      <c r="L210" s="27"/>
      <c r="M210" s="32">
        <f t="shared" si="77"/>
        <v>0</v>
      </c>
      <c r="N210" s="32">
        <f t="shared" si="78"/>
        <v>1</v>
      </c>
      <c r="O210" s="32">
        <f t="shared" si="79"/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27"/>
      <c r="W210" s="26" t="str">
        <f t="shared" si="80"/>
        <v>SG</v>
      </c>
      <c r="X210" s="26" t="str">
        <f t="shared" si="81"/>
        <v>SFM</v>
      </c>
      <c r="Y210" s="26" t="str">
        <f t="shared" si="82"/>
        <v>04</v>
      </c>
      <c r="Z210" s="26" t="str">
        <f t="shared" si="83"/>
        <v>Ex</v>
      </c>
      <c r="AA210" s="26" t="str">
        <f t="shared" si="84"/>
        <v>Frzr</v>
      </c>
      <c r="AB210" s="26" t="str">
        <f t="shared" ca="1" si="85"/>
        <v>ERNC</v>
      </c>
      <c r="AC210" s="27"/>
      <c r="AD210" s="26" t="str">
        <f t="shared" ca="1" si="86"/>
        <v>SG-SFM-04-Ex-Frzr-ERNC</v>
      </c>
      <c r="AE210" s="26">
        <f t="shared" si="87"/>
        <v>0.57184000000000001</v>
      </c>
      <c r="AF210" s="26">
        <f t="shared" si="88"/>
        <v>1.2354250000000001E-4</v>
      </c>
      <c r="AG210" s="26">
        <f t="shared" si="89"/>
        <v>0</v>
      </c>
      <c r="AH210" s="26">
        <f t="shared" si="90"/>
        <v>0.80523250000000002</v>
      </c>
      <c r="AI210" s="26">
        <f t="shared" si="91"/>
        <v>1.2354250000000001E-4</v>
      </c>
      <c r="AJ210" s="26">
        <f t="shared" si="92"/>
        <v>0</v>
      </c>
      <c r="AK210" s="26">
        <f t="shared" si="93"/>
        <v>0.71015514152744708</v>
      </c>
      <c r="AL210" s="26">
        <f t="shared" si="93"/>
        <v>1</v>
      </c>
      <c r="AM210" s="26">
        <f t="shared" si="94"/>
        <v>0</v>
      </c>
    </row>
    <row r="211" spans="1:39">
      <c r="A211" s="26" t="s">
        <v>288</v>
      </c>
      <c r="B211" s="26" t="s">
        <v>82</v>
      </c>
      <c r="C211" s="26">
        <v>1</v>
      </c>
      <c r="D211" s="26">
        <v>4.7719999999999999E-2</v>
      </c>
      <c r="E211" s="26">
        <v>4.7721E-2</v>
      </c>
      <c r="F211" s="26">
        <v>185.054</v>
      </c>
      <c r="G211" s="26">
        <v>318.61399999999998</v>
      </c>
      <c r="H211" s="26">
        <v>-0.215642</v>
      </c>
      <c r="I211" s="26">
        <v>0</v>
      </c>
      <c r="J211" s="27"/>
      <c r="K211" s="26" t="str">
        <f t="shared" si="76"/>
        <v>ER</v>
      </c>
      <c r="L211" s="27"/>
      <c r="M211" s="32">
        <f t="shared" si="77"/>
        <v>0</v>
      </c>
      <c r="N211" s="32">
        <f t="shared" si="78"/>
        <v>1</v>
      </c>
      <c r="O211" s="32">
        <f t="shared" si="79"/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27"/>
      <c r="W211" s="26" t="str">
        <f t="shared" si="80"/>
        <v>PG</v>
      </c>
      <c r="X211" s="26" t="str">
        <f t="shared" si="81"/>
        <v>SFM</v>
      </c>
      <c r="Y211" s="26" t="str">
        <f t="shared" si="82"/>
        <v>05</v>
      </c>
      <c r="Z211" s="26" t="str">
        <f t="shared" si="83"/>
        <v>Ex</v>
      </c>
      <c r="AA211" s="26" t="str">
        <f t="shared" si="84"/>
        <v>Frzr</v>
      </c>
      <c r="AB211" s="26" t="str">
        <f t="shared" ca="1" si="85"/>
        <v>ERNC</v>
      </c>
      <c r="AC211" s="27"/>
      <c r="AD211" s="26" t="str">
        <f t="shared" ca="1" si="86"/>
        <v>PG-SFM-05-Ex-Frzr-ERNC</v>
      </c>
      <c r="AE211" s="26">
        <f t="shared" si="87"/>
        <v>0.46263500000000002</v>
      </c>
      <c r="AF211" s="26">
        <f t="shared" si="88"/>
        <v>1.193E-4</v>
      </c>
      <c r="AG211" s="26">
        <f t="shared" si="89"/>
        <v>0</v>
      </c>
      <c r="AH211" s="26">
        <f t="shared" si="90"/>
        <v>0.79653499999999999</v>
      </c>
      <c r="AI211" s="26">
        <f t="shared" si="91"/>
        <v>1.193025E-4</v>
      </c>
      <c r="AJ211" s="26">
        <f t="shared" si="92"/>
        <v>0</v>
      </c>
      <c r="AK211" s="26">
        <f t="shared" si="93"/>
        <v>0.5808093806298531</v>
      </c>
      <c r="AL211" s="26">
        <f t="shared" si="93"/>
        <v>0.99997904486494416</v>
      </c>
      <c r="AM211" s="26">
        <f t="shared" si="94"/>
        <v>0</v>
      </c>
    </row>
    <row r="212" spans="1:39">
      <c r="A212" s="26" t="s">
        <v>289</v>
      </c>
      <c r="B212" s="26" t="s">
        <v>82</v>
      </c>
      <c r="C212" s="26">
        <v>1</v>
      </c>
      <c r="D212" s="26">
        <v>4.7912000000000003E-2</v>
      </c>
      <c r="E212" s="26">
        <v>4.7912999999999997E-2</v>
      </c>
      <c r="F212" s="26">
        <v>186.04499999999999</v>
      </c>
      <c r="G212" s="26">
        <v>319.23899999999998</v>
      </c>
      <c r="H212" s="26">
        <v>-0.20782500000000001</v>
      </c>
      <c r="I212" s="26">
        <v>0</v>
      </c>
      <c r="J212" s="27"/>
      <c r="K212" s="26" t="str">
        <f t="shared" si="76"/>
        <v>ER</v>
      </c>
      <c r="L212" s="27"/>
      <c r="M212" s="32">
        <f t="shared" si="77"/>
        <v>0</v>
      </c>
      <c r="N212" s="32">
        <f t="shared" si="78"/>
        <v>1</v>
      </c>
      <c r="O212" s="32">
        <f t="shared" si="79"/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27"/>
      <c r="W212" s="26" t="str">
        <f t="shared" si="80"/>
        <v>SC</v>
      </c>
      <c r="X212" s="26" t="str">
        <f t="shared" si="81"/>
        <v>SFM</v>
      </c>
      <c r="Y212" s="26" t="str">
        <f t="shared" si="82"/>
        <v>05</v>
      </c>
      <c r="Z212" s="26" t="str">
        <f t="shared" si="83"/>
        <v>Ex</v>
      </c>
      <c r="AA212" s="26" t="str">
        <f t="shared" si="84"/>
        <v>Frzr</v>
      </c>
      <c r="AB212" s="26" t="str">
        <f t="shared" ca="1" si="85"/>
        <v>ERNC</v>
      </c>
      <c r="AC212" s="27"/>
      <c r="AD212" s="26" t="str">
        <f t="shared" ca="1" si="86"/>
        <v>SC-SFM-05-Ex-Frzr-ERNC</v>
      </c>
      <c r="AE212" s="26">
        <f t="shared" si="87"/>
        <v>0.46511249999999998</v>
      </c>
      <c r="AF212" s="26">
        <f t="shared" si="88"/>
        <v>1.1978000000000001E-4</v>
      </c>
      <c r="AG212" s="26">
        <f t="shared" si="89"/>
        <v>0</v>
      </c>
      <c r="AH212" s="26">
        <f t="shared" si="90"/>
        <v>0.7980974999999999</v>
      </c>
      <c r="AI212" s="26">
        <f t="shared" si="91"/>
        <v>1.1978249999999999E-4</v>
      </c>
      <c r="AJ212" s="26">
        <f t="shared" si="92"/>
        <v>0</v>
      </c>
      <c r="AK212" s="26">
        <f t="shared" si="93"/>
        <v>0.58277654046028216</v>
      </c>
      <c r="AL212" s="26">
        <f t="shared" si="93"/>
        <v>0.99997912883768514</v>
      </c>
      <c r="AM212" s="26">
        <f t="shared" si="94"/>
        <v>0</v>
      </c>
    </row>
    <row r="213" spans="1:39">
      <c r="A213" s="26" t="s">
        <v>290</v>
      </c>
      <c r="B213" s="26" t="s">
        <v>82</v>
      </c>
      <c r="C213" s="26">
        <v>1</v>
      </c>
      <c r="D213" s="26">
        <v>4.7878999999999998E-2</v>
      </c>
      <c r="E213" s="26">
        <v>4.7879999999999999E-2</v>
      </c>
      <c r="F213" s="26">
        <v>187.51499999999999</v>
      </c>
      <c r="G213" s="26">
        <v>318.48200000000003</v>
      </c>
      <c r="H213" s="26">
        <v>-0.21338499999999999</v>
      </c>
      <c r="I213" s="26">
        <v>0</v>
      </c>
      <c r="J213" s="27"/>
      <c r="K213" s="26" t="str">
        <f t="shared" si="76"/>
        <v>ER</v>
      </c>
      <c r="L213" s="27"/>
      <c r="M213" s="32">
        <f t="shared" si="77"/>
        <v>0</v>
      </c>
      <c r="N213" s="32">
        <f t="shared" si="78"/>
        <v>1</v>
      </c>
      <c r="O213" s="32">
        <f t="shared" si="79"/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27"/>
      <c r="W213" s="26" t="str">
        <f t="shared" si="80"/>
        <v>SG</v>
      </c>
      <c r="X213" s="26" t="str">
        <f t="shared" si="81"/>
        <v>SFM</v>
      </c>
      <c r="Y213" s="26" t="str">
        <f t="shared" si="82"/>
        <v>05</v>
      </c>
      <c r="Z213" s="26" t="str">
        <f t="shared" si="83"/>
        <v>Ex</v>
      </c>
      <c r="AA213" s="26" t="str">
        <f t="shared" si="84"/>
        <v>Frzr</v>
      </c>
      <c r="AB213" s="26" t="str">
        <f t="shared" ca="1" si="85"/>
        <v>ERNC</v>
      </c>
      <c r="AC213" s="27"/>
      <c r="AD213" s="26" t="str">
        <f t="shared" ca="1" si="86"/>
        <v>SG-SFM-05-Ex-Frzr-ERNC</v>
      </c>
      <c r="AE213" s="26">
        <f t="shared" si="87"/>
        <v>0.46878749999999997</v>
      </c>
      <c r="AF213" s="26">
        <f t="shared" si="88"/>
        <v>1.196975E-4</v>
      </c>
      <c r="AG213" s="26">
        <f t="shared" si="89"/>
        <v>0</v>
      </c>
      <c r="AH213" s="26">
        <f t="shared" si="90"/>
        <v>0.79620500000000005</v>
      </c>
      <c r="AI213" s="26">
        <f t="shared" si="91"/>
        <v>1.197E-4</v>
      </c>
      <c r="AJ213" s="26">
        <f t="shared" si="92"/>
        <v>0</v>
      </c>
      <c r="AK213" s="26">
        <f t="shared" si="93"/>
        <v>0.58877738773305865</v>
      </c>
      <c r="AL213" s="26">
        <f t="shared" si="93"/>
        <v>0.99997911445279863</v>
      </c>
      <c r="AM213" s="26">
        <f t="shared" si="94"/>
        <v>0</v>
      </c>
    </row>
    <row r="214" spans="1:39">
      <c r="A214" s="26" t="s">
        <v>291</v>
      </c>
      <c r="B214" s="26" t="s">
        <v>82</v>
      </c>
      <c r="C214" s="26">
        <v>1</v>
      </c>
      <c r="D214" s="26">
        <v>4.6663999999999997E-2</v>
      </c>
      <c r="E214" s="26">
        <v>4.6667E-2</v>
      </c>
      <c r="F214" s="26">
        <v>266.00799999999998</v>
      </c>
      <c r="G214" s="26">
        <v>341.45499999999998</v>
      </c>
      <c r="H214" s="26">
        <v>-0.25870100000000001</v>
      </c>
      <c r="I214" s="26">
        <v>0</v>
      </c>
      <c r="J214" s="27"/>
      <c r="K214" s="26" t="str">
        <f t="shared" si="76"/>
        <v>ER</v>
      </c>
      <c r="L214" s="27"/>
      <c r="M214" s="32">
        <f t="shared" si="77"/>
        <v>0</v>
      </c>
      <c r="N214" s="32">
        <f t="shared" si="78"/>
        <v>1</v>
      </c>
      <c r="O214" s="32">
        <f t="shared" si="79"/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27"/>
      <c r="W214" s="26" t="str">
        <f t="shared" si="80"/>
        <v>SC</v>
      </c>
      <c r="X214" s="26" t="str">
        <f t="shared" si="81"/>
        <v>SFM</v>
      </c>
      <c r="Y214" s="26" t="str">
        <f t="shared" si="82"/>
        <v>06</v>
      </c>
      <c r="Z214" s="26" t="str">
        <f t="shared" si="83"/>
        <v>Ex</v>
      </c>
      <c r="AA214" s="26" t="str">
        <f t="shared" si="84"/>
        <v>Frzr</v>
      </c>
      <c r="AB214" s="26" t="str">
        <f t="shared" ca="1" si="85"/>
        <v>ERNC</v>
      </c>
      <c r="AC214" s="27"/>
      <c r="AD214" s="26" t="str">
        <f t="shared" ca="1" si="86"/>
        <v>SC-SFM-06-Ex-Frzr-ERNC</v>
      </c>
      <c r="AE214" s="26">
        <f t="shared" si="87"/>
        <v>0.66501999999999994</v>
      </c>
      <c r="AF214" s="26">
        <f t="shared" si="88"/>
        <v>1.1666E-4</v>
      </c>
      <c r="AG214" s="26">
        <f t="shared" si="89"/>
        <v>0</v>
      </c>
      <c r="AH214" s="26">
        <f t="shared" si="90"/>
        <v>0.85363749999999994</v>
      </c>
      <c r="AI214" s="26">
        <f t="shared" si="91"/>
        <v>1.1666749999999999E-4</v>
      </c>
      <c r="AJ214" s="26">
        <f t="shared" si="92"/>
        <v>0</v>
      </c>
      <c r="AK214" s="26">
        <f t="shared" si="93"/>
        <v>0.77904262640757937</v>
      </c>
      <c r="AL214" s="26">
        <f t="shared" si="93"/>
        <v>0.99993571474489473</v>
      </c>
      <c r="AM214" s="26">
        <f t="shared" si="94"/>
        <v>0</v>
      </c>
    </row>
    <row r="215" spans="1:39">
      <c r="A215" s="26" t="s">
        <v>292</v>
      </c>
      <c r="B215" s="26" t="s">
        <v>82</v>
      </c>
      <c r="C215" s="26">
        <v>1</v>
      </c>
      <c r="D215" s="26">
        <v>4.6753999999999997E-2</v>
      </c>
      <c r="E215" s="26">
        <v>4.6754999999999998E-2</v>
      </c>
      <c r="F215" s="26">
        <v>256.33800000000002</v>
      </c>
      <c r="G215" s="26">
        <v>343.44799999999998</v>
      </c>
      <c r="H215" s="26">
        <v>-0.23619100000000001</v>
      </c>
      <c r="I215" s="26">
        <v>0</v>
      </c>
      <c r="J215" s="27"/>
      <c r="K215" s="26" t="str">
        <f t="shared" si="76"/>
        <v>ER</v>
      </c>
      <c r="L215" s="27"/>
      <c r="M215" s="32">
        <f t="shared" si="77"/>
        <v>0</v>
      </c>
      <c r="N215" s="32">
        <f t="shared" si="78"/>
        <v>1</v>
      </c>
      <c r="O215" s="32">
        <f t="shared" si="79"/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27"/>
      <c r="W215" s="26" t="str">
        <f t="shared" si="80"/>
        <v>SD</v>
      </c>
      <c r="X215" s="26" t="str">
        <f t="shared" si="81"/>
        <v>SFM</v>
      </c>
      <c r="Y215" s="26" t="str">
        <f t="shared" si="82"/>
        <v>06</v>
      </c>
      <c r="Z215" s="26" t="str">
        <f t="shared" si="83"/>
        <v>Ex</v>
      </c>
      <c r="AA215" s="26" t="str">
        <f t="shared" si="84"/>
        <v>Frzr</v>
      </c>
      <c r="AB215" s="26" t="str">
        <f t="shared" ca="1" si="85"/>
        <v>ERNC</v>
      </c>
      <c r="AC215" s="27"/>
      <c r="AD215" s="26" t="str">
        <f t="shared" ca="1" si="86"/>
        <v>SD-SFM-06-Ex-Frzr-ERNC</v>
      </c>
      <c r="AE215" s="26">
        <f t="shared" si="87"/>
        <v>0.64084500000000011</v>
      </c>
      <c r="AF215" s="26">
        <f t="shared" si="88"/>
        <v>1.1688499999999999E-4</v>
      </c>
      <c r="AG215" s="26">
        <f t="shared" si="89"/>
        <v>0</v>
      </c>
      <c r="AH215" s="26">
        <f t="shared" si="90"/>
        <v>0.85861999999999994</v>
      </c>
      <c r="AI215" s="26">
        <f t="shared" si="91"/>
        <v>1.1688749999999999E-4</v>
      </c>
      <c r="AJ215" s="26">
        <f t="shared" si="92"/>
        <v>0</v>
      </c>
      <c r="AK215" s="26">
        <f t="shared" si="93"/>
        <v>0.7463662621415762</v>
      </c>
      <c r="AL215" s="26">
        <f t="shared" si="93"/>
        <v>0.99997861191316439</v>
      </c>
      <c r="AM215" s="26">
        <f t="shared" si="94"/>
        <v>0</v>
      </c>
    </row>
    <row r="216" spans="1:39">
      <c r="A216" s="26" t="s">
        <v>293</v>
      </c>
      <c r="B216" s="26" t="s">
        <v>82</v>
      </c>
      <c r="C216" s="26">
        <v>1</v>
      </c>
      <c r="D216" s="26">
        <v>4.6689000000000001E-2</v>
      </c>
      <c r="E216" s="26">
        <v>4.6690000000000002E-2</v>
      </c>
      <c r="F216" s="26">
        <v>263.72800000000001</v>
      </c>
      <c r="G216" s="26">
        <v>341.95400000000001</v>
      </c>
      <c r="H216" s="26">
        <v>-0.253029</v>
      </c>
      <c r="I216" s="26">
        <v>0</v>
      </c>
      <c r="J216" s="27"/>
      <c r="K216" s="26" t="str">
        <f t="shared" si="76"/>
        <v>ER</v>
      </c>
      <c r="L216" s="27"/>
      <c r="M216" s="32">
        <f t="shared" si="77"/>
        <v>0</v>
      </c>
      <c r="N216" s="32">
        <f t="shared" si="78"/>
        <v>1</v>
      </c>
      <c r="O216" s="32">
        <f t="shared" si="79"/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27"/>
      <c r="W216" s="26" t="str">
        <f t="shared" si="80"/>
        <v>SG</v>
      </c>
      <c r="X216" s="26" t="str">
        <f t="shared" si="81"/>
        <v>SFM</v>
      </c>
      <c r="Y216" s="26" t="str">
        <f t="shared" si="82"/>
        <v>06</v>
      </c>
      <c r="Z216" s="26" t="str">
        <f t="shared" si="83"/>
        <v>Ex</v>
      </c>
      <c r="AA216" s="26" t="str">
        <f t="shared" si="84"/>
        <v>Frzr</v>
      </c>
      <c r="AB216" s="26" t="str">
        <f t="shared" ca="1" si="85"/>
        <v>ERNC</v>
      </c>
      <c r="AC216" s="27"/>
      <c r="AD216" s="26" t="str">
        <f t="shared" ca="1" si="86"/>
        <v>SG-SFM-06-Ex-Frzr-ERNC</v>
      </c>
      <c r="AE216" s="26">
        <f t="shared" si="87"/>
        <v>0.65932000000000002</v>
      </c>
      <c r="AF216" s="26">
        <f t="shared" si="88"/>
        <v>1.1672250000000001E-4</v>
      </c>
      <c r="AG216" s="26">
        <f t="shared" si="89"/>
        <v>0</v>
      </c>
      <c r="AH216" s="26">
        <f t="shared" si="90"/>
        <v>0.85488500000000001</v>
      </c>
      <c r="AI216" s="26">
        <f t="shared" si="91"/>
        <v>1.16725E-4</v>
      </c>
      <c r="AJ216" s="26">
        <f t="shared" si="92"/>
        <v>0</v>
      </c>
      <c r="AK216" s="26">
        <f t="shared" si="93"/>
        <v>0.77123823672189828</v>
      </c>
      <c r="AL216" s="26">
        <f t="shared" si="93"/>
        <v>0.99997858213750268</v>
      </c>
      <c r="AM216" s="26">
        <f t="shared" si="94"/>
        <v>0</v>
      </c>
    </row>
    <row r="217" spans="1:39">
      <c r="A217" s="26" t="s">
        <v>294</v>
      </c>
      <c r="B217" s="26" t="s">
        <v>82</v>
      </c>
      <c r="C217" s="26">
        <v>1</v>
      </c>
      <c r="D217" s="26">
        <v>4.9139000000000002E-2</v>
      </c>
      <c r="E217" s="26">
        <v>4.9137E-2</v>
      </c>
      <c r="F217" s="26">
        <v>280.5</v>
      </c>
      <c r="G217" s="26">
        <v>345.971</v>
      </c>
      <c r="H217" s="26">
        <v>-0.26677099999999998</v>
      </c>
      <c r="I217" s="26">
        <v>0</v>
      </c>
      <c r="J217" s="27"/>
      <c r="K217" s="26" t="str">
        <f t="shared" si="76"/>
        <v>ER</v>
      </c>
      <c r="L217" s="27"/>
      <c r="M217" s="32">
        <f t="shared" si="77"/>
        <v>0</v>
      </c>
      <c r="N217" s="32">
        <f t="shared" si="78"/>
        <v>1</v>
      </c>
      <c r="O217" s="32">
        <f t="shared" si="79"/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27"/>
      <c r="W217" s="26" t="str">
        <f t="shared" si="80"/>
        <v>SD</v>
      </c>
      <c r="X217" s="26" t="str">
        <f t="shared" si="81"/>
        <v>SFM</v>
      </c>
      <c r="Y217" s="26" t="str">
        <f t="shared" si="82"/>
        <v>07</v>
      </c>
      <c r="Z217" s="26" t="str">
        <f t="shared" si="83"/>
        <v>Ex</v>
      </c>
      <c r="AA217" s="26" t="str">
        <f t="shared" si="84"/>
        <v>Frzr</v>
      </c>
      <c r="AB217" s="26" t="str">
        <f t="shared" ca="1" si="85"/>
        <v>ERNC</v>
      </c>
      <c r="AC217" s="27"/>
      <c r="AD217" s="26" t="str">
        <f t="shared" ca="1" si="86"/>
        <v>SD-SFM-07-Ex-Frzr-ERNC</v>
      </c>
      <c r="AE217" s="26">
        <f t="shared" si="87"/>
        <v>0.70125000000000004</v>
      </c>
      <c r="AF217" s="26">
        <f t="shared" si="88"/>
        <v>1.2284749999999999E-4</v>
      </c>
      <c r="AG217" s="26">
        <f t="shared" si="89"/>
        <v>0</v>
      </c>
      <c r="AH217" s="26">
        <f t="shared" si="90"/>
        <v>0.86492749999999996</v>
      </c>
      <c r="AI217" s="26">
        <f t="shared" si="91"/>
        <v>1.2284249999999999E-4</v>
      </c>
      <c r="AJ217" s="26">
        <f t="shared" si="92"/>
        <v>0</v>
      </c>
      <c r="AK217" s="26">
        <f t="shared" si="93"/>
        <v>0.81076159562506689</v>
      </c>
      <c r="AL217" s="26">
        <f t="shared" si="93"/>
        <v>1.0000407025255917</v>
      </c>
      <c r="AM217" s="26">
        <f t="shared" si="94"/>
        <v>0</v>
      </c>
    </row>
    <row r="218" spans="1:39">
      <c r="A218" s="26" t="s">
        <v>295</v>
      </c>
      <c r="B218" s="26" t="s">
        <v>82</v>
      </c>
      <c r="C218" s="26">
        <v>1</v>
      </c>
      <c r="D218" s="26">
        <v>4.9346000000000001E-2</v>
      </c>
      <c r="E218" s="26">
        <v>4.9345E-2</v>
      </c>
      <c r="F218" s="26">
        <v>286.96199999999999</v>
      </c>
      <c r="G218" s="26">
        <v>346.93099999999998</v>
      </c>
      <c r="H218" s="26">
        <v>-0.28586699999999998</v>
      </c>
      <c r="I218" s="26">
        <v>0</v>
      </c>
      <c r="J218" s="27"/>
      <c r="K218" s="26" t="str">
        <f t="shared" si="76"/>
        <v>ER</v>
      </c>
      <c r="L218" s="27"/>
      <c r="M218" s="32">
        <f t="shared" si="77"/>
        <v>0</v>
      </c>
      <c r="N218" s="32">
        <f t="shared" si="78"/>
        <v>1</v>
      </c>
      <c r="O218" s="32">
        <f t="shared" si="79"/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27"/>
      <c r="W218" s="26" t="str">
        <f t="shared" si="80"/>
        <v>SG</v>
      </c>
      <c r="X218" s="26" t="str">
        <f t="shared" si="81"/>
        <v>SFM</v>
      </c>
      <c r="Y218" s="26" t="str">
        <f t="shared" si="82"/>
        <v>07</v>
      </c>
      <c r="Z218" s="26" t="str">
        <f t="shared" si="83"/>
        <v>Ex</v>
      </c>
      <c r="AA218" s="26" t="str">
        <f t="shared" si="84"/>
        <v>Frzr</v>
      </c>
      <c r="AB218" s="26" t="str">
        <f t="shared" ca="1" si="85"/>
        <v>ERNC</v>
      </c>
      <c r="AC218" s="27"/>
      <c r="AD218" s="26" t="str">
        <f t="shared" ca="1" si="86"/>
        <v>SG-SFM-07-Ex-Frzr-ERNC</v>
      </c>
      <c r="AE218" s="26">
        <f t="shared" si="87"/>
        <v>0.71740499999999996</v>
      </c>
      <c r="AF218" s="26">
        <f t="shared" si="88"/>
        <v>1.2336500000000001E-4</v>
      </c>
      <c r="AG218" s="26">
        <f t="shared" si="89"/>
        <v>0</v>
      </c>
      <c r="AH218" s="26">
        <f t="shared" si="90"/>
        <v>0.86732749999999992</v>
      </c>
      <c r="AI218" s="26">
        <f t="shared" si="91"/>
        <v>1.233625E-4</v>
      </c>
      <c r="AJ218" s="26">
        <f t="shared" si="92"/>
        <v>0</v>
      </c>
      <c r="AK218" s="26">
        <f t="shared" si="93"/>
        <v>0.8271443024693671</v>
      </c>
      <c r="AL218" s="26">
        <f t="shared" si="93"/>
        <v>1.0000202654777588</v>
      </c>
      <c r="AM218" s="26">
        <f t="shared" si="94"/>
        <v>0</v>
      </c>
    </row>
    <row r="219" spans="1:39">
      <c r="A219" s="26" t="s">
        <v>296</v>
      </c>
      <c r="B219" s="26" t="s">
        <v>82</v>
      </c>
      <c r="C219" s="26">
        <v>1</v>
      </c>
      <c r="D219" s="26">
        <v>5.6644E-2</v>
      </c>
      <c r="E219" s="26">
        <v>5.6644E-2</v>
      </c>
      <c r="F219" s="26">
        <v>293.14299999999997</v>
      </c>
      <c r="G219" s="26">
        <v>354.90199999999999</v>
      </c>
      <c r="H219" s="26">
        <v>-0.29366300000000001</v>
      </c>
      <c r="I219" s="26">
        <v>0</v>
      </c>
      <c r="J219" s="27"/>
      <c r="K219" s="26" t="str">
        <f t="shared" si="76"/>
        <v>ER</v>
      </c>
      <c r="L219" s="27"/>
      <c r="M219" s="32">
        <f t="shared" si="77"/>
        <v>0</v>
      </c>
      <c r="N219" s="32">
        <f t="shared" si="78"/>
        <v>1</v>
      </c>
      <c r="O219" s="32">
        <f t="shared" si="79"/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27"/>
      <c r="W219" s="26" t="str">
        <f t="shared" si="80"/>
        <v>SC</v>
      </c>
      <c r="X219" s="26" t="str">
        <f t="shared" si="81"/>
        <v>SFM</v>
      </c>
      <c r="Y219" s="26" t="str">
        <f t="shared" si="82"/>
        <v>08</v>
      </c>
      <c r="Z219" s="26" t="str">
        <f t="shared" si="83"/>
        <v>Ex</v>
      </c>
      <c r="AA219" s="26" t="str">
        <f t="shared" si="84"/>
        <v>Frzr</v>
      </c>
      <c r="AB219" s="26" t="str">
        <f t="shared" ca="1" si="85"/>
        <v>ERNC</v>
      </c>
      <c r="AC219" s="27"/>
      <c r="AD219" s="26" t="str">
        <f t="shared" ca="1" si="86"/>
        <v>SC-SFM-08-Ex-Frzr-ERNC</v>
      </c>
      <c r="AE219" s="26">
        <f t="shared" si="87"/>
        <v>0.73285749999999994</v>
      </c>
      <c r="AF219" s="26">
        <f t="shared" si="88"/>
        <v>1.4160999999999999E-4</v>
      </c>
      <c r="AG219" s="26">
        <f t="shared" si="89"/>
        <v>0</v>
      </c>
      <c r="AH219" s="26">
        <f t="shared" si="90"/>
        <v>0.88725500000000002</v>
      </c>
      <c r="AI219" s="26">
        <f t="shared" si="91"/>
        <v>1.4160999999999999E-4</v>
      </c>
      <c r="AJ219" s="26">
        <f t="shared" si="92"/>
        <v>0</v>
      </c>
      <c r="AK219" s="26">
        <f t="shared" si="93"/>
        <v>0.82598294740519906</v>
      </c>
      <c r="AL219" s="26">
        <f t="shared" si="93"/>
        <v>1</v>
      </c>
      <c r="AM219" s="26">
        <f t="shared" si="94"/>
        <v>0</v>
      </c>
    </row>
    <row r="220" spans="1:39">
      <c r="A220" s="26" t="s">
        <v>297</v>
      </c>
      <c r="B220" s="26" t="s">
        <v>82</v>
      </c>
      <c r="C220" s="26">
        <v>1</v>
      </c>
      <c r="D220" s="26">
        <v>5.5808000000000003E-2</v>
      </c>
      <c r="E220" s="26">
        <v>5.5808999999999997E-2</v>
      </c>
      <c r="F220" s="26">
        <v>276.45499999999998</v>
      </c>
      <c r="G220" s="26">
        <v>352.18200000000002</v>
      </c>
      <c r="H220" s="26">
        <v>-0.25985200000000003</v>
      </c>
      <c r="I220" s="26">
        <v>0</v>
      </c>
      <c r="J220" s="27"/>
      <c r="K220" s="26" t="str">
        <f t="shared" si="76"/>
        <v>ER</v>
      </c>
      <c r="L220" s="27"/>
      <c r="M220" s="32">
        <f t="shared" si="77"/>
        <v>0</v>
      </c>
      <c r="N220" s="32">
        <f t="shared" si="78"/>
        <v>1</v>
      </c>
      <c r="O220" s="32">
        <f t="shared" si="79"/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27"/>
      <c r="W220" s="26" t="str">
        <f t="shared" si="80"/>
        <v>SD</v>
      </c>
      <c r="X220" s="26" t="str">
        <f t="shared" si="81"/>
        <v>SFM</v>
      </c>
      <c r="Y220" s="26" t="str">
        <f t="shared" si="82"/>
        <v>08</v>
      </c>
      <c r="Z220" s="26" t="str">
        <f t="shared" si="83"/>
        <v>Ex</v>
      </c>
      <c r="AA220" s="26" t="str">
        <f t="shared" si="84"/>
        <v>Frzr</v>
      </c>
      <c r="AB220" s="26" t="str">
        <f t="shared" ca="1" si="85"/>
        <v>ERNC</v>
      </c>
      <c r="AC220" s="27"/>
      <c r="AD220" s="26" t="str">
        <f t="shared" ca="1" si="86"/>
        <v>SD-SFM-08-Ex-Frzr-ERNC</v>
      </c>
      <c r="AE220" s="26">
        <f t="shared" si="87"/>
        <v>0.69113749999999996</v>
      </c>
      <c r="AF220" s="26">
        <f t="shared" si="88"/>
        <v>1.3952000000000002E-4</v>
      </c>
      <c r="AG220" s="26">
        <f t="shared" si="89"/>
        <v>0</v>
      </c>
      <c r="AH220" s="26">
        <f t="shared" si="90"/>
        <v>0.88045499999999999</v>
      </c>
      <c r="AI220" s="26">
        <f t="shared" si="91"/>
        <v>1.395225E-4</v>
      </c>
      <c r="AJ220" s="26">
        <f t="shared" si="92"/>
        <v>0</v>
      </c>
      <c r="AK220" s="26">
        <f t="shared" si="93"/>
        <v>0.78497765359955929</v>
      </c>
      <c r="AL220" s="26">
        <f t="shared" si="93"/>
        <v>0.99998208174308811</v>
      </c>
      <c r="AM220" s="26">
        <f t="shared" si="94"/>
        <v>0</v>
      </c>
    </row>
    <row r="221" spans="1:39">
      <c r="A221" s="26" t="s">
        <v>298</v>
      </c>
      <c r="B221" s="26" t="s">
        <v>82</v>
      </c>
      <c r="C221" s="26">
        <v>1</v>
      </c>
      <c r="D221" s="26">
        <v>5.6614999999999999E-2</v>
      </c>
      <c r="E221" s="26">
        <v>5.6614999999999999E-2</v>
      </c>
      <c r="F221" s="26">
        <v>292.74599999999998</v>
      </c>
      <c r="G221" s="26">
        <v>354.779</v>
      </c>
      <c r="H221" s="26">
        <v>-0.29275200000000001</v>
      </c>
      <c r="I221" s="26">
        <v>0</v>
      </c>
      <c r="J221" s="27"/>
      <c r="K221" s="26" t="str">
        <f t="shared" si="76"/>
        <v>ER</v>
      </c>
      <c r="L221" s="27"/>
      <c r="M221" s="32">
        <f t="shared" si="77"/>
        <v>0</v>
      </c>
      <c r="N221" s="32">
        <f t="shared" si="78"/>
        <v>1</v>
      </c>
      <c r="O221" s="32">
        <f t="shared" si="79"/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27"/>
      <c r="W221" s="26" t="str">
        <f t="shared" si="80"/>
        <v>SG</v>
      </c>
      <c r="X221" s="26" t="str">
        <f t="shared" si="81"/>
        <v>SFM</v>
      </c>
      <c r="Y221" s="26" t="str">
        <f t="shared" si="82"/>
        <v>08</v>
      </c>
      <c r="Z221" s="26" t="str">
        <f t="shared" si="83"/>
        <v>Ex</v>
      </c>
      <c r="AA221" s="26" t="str">
        <f t="shared" si="84"/>
        <v>Frzr</v>
      </c>
      <c r="AB221" s="26" t="str">
        <f t="shared" ca="1" si="85"/>
        <v>ERNC</v>
      </c>
      <c r="AC221" s="27"/>
      <c r="AD221" s="26" t="str">
        <f t="shared" ca="1" si="86"/>
        <v>SG-SFM-08-Ex-Frzr-ERNC</v>
      </c>
      <c r="AE221" s="26">
        <f t="shared" si="87"/>
        <v>0.73186499999999999</v>
      </c>
      <c r="AF221" s="26">
        <f t="shared" si="88"/>
        <v>1.4153749999999999E-4</v>
      </c>
      <c r="AG221" s="26">
        <f t="shared" si="89"/>
        <v>0</v>
      </c>
      <c r="AH221" s="26">
        <f t="shared" si="90"/>
        <v>0.8869475</v>
      </c>
      <c r="AI221" s="26">
        <f t="shared" si="91"/>
        <v>1.4153749999999999E-4</v>
      </c>
      <c r="AJ221" s="26">
        <f t="shared" si="92"/>
        <v>0</v>
      </c>
      <c r="AK221" s="26">
        <f t="shared" si="93"/>
        <v>0.8251503048376595</v>
      </c>
      <c r="AL221" s="26">
        <f t="shared" si="93"/>
        <v>1</v>
      </c>
      <c r="AM221" s="26">
        <f t="shared" si="94"/>
        <v>0</v>
      </c>
    </row>
    <row r="222" spans="1:39">
      <c r="A222" s="26" t="s">
        <v>299</v>
      </c>
      <c r="B222" s="26" t="s">
        <v>82</v>
      </c>
      <c r="C222" s="26">
        <v>1</v>
      </c>
      <c r="D222" s="26">
        <v>5.5314000000000002E-2</v>
      </c>
      <c r="E222" s="26">
        <v>5.5313000000000001E-2</v>
      </c>
      <c r="F222" s="26">
        <v>286.10000000000002</v>
      </c>
      <c r="G222" s="26">
        <v>360.39800000000002</v>
      </c>
      <c r="H222" s="26">
        <v>-0.33637</v>
      </c>
      <c r="I222" s="26">
        <v>0</v>
      </c>
      <c r="J222" s="27"/>
      <c r="K222" s="26" t="str">
        <f t="shared" si="76"/>
        <v>ER</v>
      </c>
      <c r="L222" s="27"/>
      <c r="M222" s="32">
        <f t="shared" si="77"/>
        <v>0</v>
      </c>
      <c r="N222" s="32">
        <f t="shared" si="78"/>
        <v>1</v>
      </c>
      <c r="O222" s="32">
        <f t="shared" si="79"/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27"/>
      <c r="W222" s="26" t="str">
        <f t="shared" si="80"/>
        <v>SC</v>
      </c>
      <c r="X222" s="26" t="str">
        <f t="shared" si="81"/>
        <v>SFM</v>
      </c>
      <c r="Y222" s="26" t="str">
        <f t="shared" si="82"/>
        <v>09</v>
      </c>
      <c r="Z222" s="26" t="str">
        <f t="shared" si="83"/>
        <v>Ex</v>
      </c>
      <c r="AA222" s="26" t="str">
        <f t="shared" si="84"/>
        <v>Frzr</v>
      </c>
      <c r="AB222" s="26" t="str">
        <f t="shared" ca="1" si="85"/>
        <v>ERNC</v>
      </c>
      <c r="AC222" s="27"/>
      <c r="AD222" s="26" t="str">
        <f t="shared" ca="1" si="86"/>
        <v>SC-SFM-09-Ex-Frzr-ERNC</v>
      </c>
      <c r="AE222" s="26">
        <f t="shared" si="87"/>
        <v>0.71525000000000005</v>
      </c>
      <c r="AF222" s="26">
        <f t="shared" si="88"/>
        <v>1.3828500000000001E-4</v>
      </c>
      <c r="AG222" s="26">
        <f t="shared" si="89"/>
        <v>0</v>
      </c>
      <c r="AH222" s="26">
        <f t="shared" si="90"/>
        <v>0.9009950000000001</v>
      </c>
      <c r="AI222" s="26">
        <f t="shared" si="91"/>
        <v>1.382825E-4</v>
      </c>
      <c r="AJ222" s="26">
        <f t="shared" si="92"/>
        <v>0</v>
      </c>
      <c r="AK222" s="26">
        <f t="shared" si="93"/>
        <v>0.79384458293331261</v>
      </c>
      <c r="AL222" s="26">
        <f t="shared" si="93"/>
        <v>1.0000180789326198</v>
      </c>
      <c r="AM222" s="26">
        <f t="shared" si="94"/>
        <v>0</v>
      </c>
    </row>
    <row r="223" spans="1:39">
      <c r="A223" s="26" t="s">
        <v>300</v>
      </c>
      <c r="B223" s="26" t="s">
        <v>82</v>
      </c>
      <c r="C223" s="26">
        <v>1</v>
      </c>
      <c r="D223" s="26">
        <v>5.5323999999999998E-2</v>
      </c>
      <c r="E223" s="26">
        <v>5.5323999999999998E-2</v>
      </c>
      <c r="F223" s="26">
        <v>287.327</v>
      </c>
      <c r="G223" s="26">
        <v>360.322</v>
      </c>
      <c r="H223" s="26">
        <v>-0.33958700000000003</v>
      </c>
      <c r="I223" s="26">
        <v>0</v>
      </c>
      <c r="J223" s="27"/>
      <c r="K223" s="26" t="str">
        <f t="shared" si="76"/>
        <v>ER</v>
      </c>
      <c r="L223" s="27"/>
      <c r="M223" s="32">
        <f t="shared" si="77"/>
        <v>0</v>
      </c>
      <c r="N223" s="32">
        <f t="shared" si="78"/>
        <v>1</v>
      </c>
      <c r="O223" s="32">
        <f t="shared" si="79"/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27"/>
      <c r="W223" s="26" t="str">
        <f t="shared" si="80"/>
        <v>SG</v>
      </c>
      <c r="X223" s="26" t="str">
        <f t="shared" si="81"/>
        <v>SFM</v>
      </c>
      <c r="Y223" s="26" t="str">
        <f t="shared" si="82"/>
        <v>09</v>
      </c>
      <c r="Z223" s="26" t="str">
        <f t="shared" si="83"/>
        <v>Ex</v>
      </c>
      <c r="AA223" s="26" t="str">
        <f t="shared" si="84"/>
        <v>Frzr</v>
      </c>
      <c r="AB223" s="26" t="str">
        <f t="shared" ca="1" si="85"/>
        <v>ERNC</v>
      </c>
      <c r="AC223" s="27"/>
      <c r="AD223" s="26" t="str">
        <f t="shared" ca="1" si="86"/>
        <v>SG-SFM-09-Ex-Frzr-ERNC</v>
      </c>
      <c r="AE223" s="26">
        <f t="shared" si="87"/>
        <v>0.71831749999999994</v>
      </c>
      <c r="AF223" s="26">
        <f t="shared" si="88"/>
        <v>1.3831E-4</v>
      </c>
      <c r="AG223" s="26">
        <f t="shared" si="89"/>
        <v>0</v>
      </c>
      <c r="AH223" s="26">
        <f t="shared" si="90"/>
        <v>0.90080499999999997</v>
      </c>
      <c r="AI223" s="26">
        <f t="shared" si="91"/>
        <v>1.3831E-4</v>
      </c>
      <c r="AJ223" s="26">
        <f t="shared" si="92"/>
        <v>0</v>
      </c>
      <c r="AK223" s="26">
        <f t="shared" si="93"/>
        <v>0.79741731007265715</v>
      </c>
      <c r="AL223" s="26">
        <f t="shared" si="93"/>
        <v>1</v>
      </c>
      <c r="AM223" s="26">
        <f t="shared" si="94"/>
        <v>0</v>
      </c>
    </row>
    <row r="224" spans="1:39">
      <c r="A224" s="26" t="s">
        <v>301</v>
      </c>
      <c r="B224" s="26" t="s">
        <v>82</v>
      </c>
      <c r="C224" s="26">
        <v>1</v>
      </c>
      <c r="D224" s="26">
        <v>5.8625999999999998E-2</v>
      </c>
      <c r="E224" s="26">
        <v>5.8625999999999998E-2</v>
      </c>
      <c r="F224" s="26">
        <v>282.46600000000001</v>
      </c>
      <c r="G224" s="26">
        <v>368.56200000000001</v>
      </c>
      <c r="H224" s="26">
        <v>-0.32240400000000002</v>
      </c>
      <c r="I224" s="26">
        <v>0</v>
      </c>
      <c r="J224" s="27"/>
      <c r="K224" s="26" t="str">
        <f t="shared" si="76"/>
        <v>ER</v>
      </c>
      <c r="L224" s="27"/>
      <c r="M224" s="32">
        <f t="shared" si="77"/>
        <v>0</v>
      </c>
      <c r="N224" s="32">
        <f t="shared" si="78"/>
        <v>1</v>
      </c>
      <c r="O224" s="32">
        <f t="shared" si="79"/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27"/>
      <c r="W224" s="26" t="str">
        <f t="shared" si="80"/>
        <v>SC</v>
      </c>
      <c r="X224" s="26" t="str">
        <f t="shared" si="81"/>
        <v>SFM</v>
      </c>
      <c r="Y224" s="26" t="str">
        <f t="shared" si="82"/>
        <v>10</v>
      </c>
      <c r="Z224" s="26" t="str">
        <f t="shared" si="83"/>
        <v>Ex</v>
      </c>
      <c r="AA224" s="26" t="str">
        <f t="shared" si="84"/>
        <v>Frzr</v>
      </c>
      <c r="AB224" s="26" t="str">
        <f t="shared" ca="1" si="85"/>
        <v>ERNC</v>
      </c>
      <c r="AC224" s="27"/>
      <c r="AD224" s="26" t="str">
        <f t="shared" ca="1" si="86"/>
        <v>SC-SFM-10-Ex-Frzr-ERNC</v>
      </c>
      <c r="AE224" s="26">
        <f t="shared" si="87"/>
        <v>0.70616500000000004</v>
      </c>
      <c r="AF224" s="26">
        <f t="shared" si="88"/>
        <v>1.46565E-4</v>
      </c>
      <c r="AG224" s="26">
        <f t="shared" si="89"/>
        <v>0</v>
      </c>
      <c r="AH224" s="26">
        <f t="shared" si="90"/>
        <v>0.92140500000000003</v>
      </c>
      <c r="AI224" s="26">
        <f t="shared" si="91"/>
        <v>1.46565E-4</v>
      </c>
      <c r="AJ224" s="26">
        <f t="shared" si="92"/>
        <v>0</v>
      </c>
      <c r="AK224" s="26">
        <f t="shared" si="93"/>
        <v>0.7664002257422089</v>
      </c>
      <c r="AL224" s="26">
        <f t="shared" si="93"/>
        <v>1</v>
      </c>
      <c r="AM224" s="26">
        <f t="shared" si="94"/>
        <v>0</v>
      </c>
    </row>
    <row r="225" spans="1:39">
      <c r="A225" s="26" t="s">
        <v>302</v>
      </c>
      <c r="B225" s="26" t="s">
        <v>82</v>
      </c>
      <c r="C225" s="26">
        <v>1</v>
      </c>
      <c r="D225" s="26">
        <v>5.8594E-2</v>
      </c>
      <c r="E225" s="26">
        <v>5.8592999999999999E-2</v>
      </c>
      <c r="F225" s="26">
        <v>283.66899999999998</v>
      </c>
      <c r="G225" s="26">
        <v>368.13600000000002</v>
      </c>
      <c r="H225" s="26">
        <v>-0.32787899999999998</v>
      </c>
      <c r="I225" s="26">
        <v>0</v>
      </c>
      <c r="J225" s="27"/>
      <c r="K225" s="26" t="str">
        <f t="shared" si="76"/>
        <v>ER</v>
      </c>
      <c r="L225" s="27"/>
      <c r="M225" s="32">
        <f t="shared" si="77"/>
        <v>0</v>
      </c>
      <c r="N225" s="32">
        <f t="shared" si="78"/>
        <v>1</v>
      </c>
      <c r="O225" s="32">
        <f t="shared" si="79"/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27"/>
      <c r="W225" s="26" t="str">
        <f t="shared" si="80"/>
        <v>SD</v>
      </c>
      <c r="X225" s="26" t="str">
        <f t="shared" si="81"/>
        <v>SFM</v>
      </c>
      <c r="Y225" s="26" t="str">
        <f t="shared" si="82"/>
        <v>10</v>
      </c>
      <c r="Z225" s="26" t="str">
        <f t="shared" si="83"/>
        <v>Ex</v>
      </c>
      <c r="AA225" s="26" t="str">
        <f t="shared" si="84"/>
        <v>Frzr</v>
      </c>
      <c r="AB225" s="26" t="str">
        <f t="shared" ca="1" si="85"/>
        <v>ERNC</v>
      </c>
      <c r="AC225" s="27"/>
      <c r="AD225" s="26" t="str">
        <f t="shared" ca="1" si="86"/>
        <v>SD-SFM-10-Ex-Frzr-ERNC</v>
      </c>
      <c r="AE225" s="26">
        <f t="shared" si="87"/>
        <v>0.70917249999999998</v>
      </c>
      <c r="AF225" s="26">
        <f t="shared" si="88"/>
        <v>1.4648499999999999E-4</v>
      </c>
      <c r="AG225" s="26">
        <f t="shared" si="89"/>
        <v>0</v>
      </c>
      <c r="AH225" s="26">
        <f t="shared" si="90"/>
        <v>0.92034000000000005</v>
      </c>
      <c r="AI225" s="26">
        <f t="shared" si="91"/>
        <v>1.4648250000000001E-4</v>
      </c>
      <c r="AJ225" s="26">
        <f t="shared" si="92"/>
        <v>0</v>
      </c>
      <c r="AK225" s="26">
        <f t="shared" si="93"/>
        <v>0.77055490362257417</v>
      </c>
      <c r="AL225" s="26">
        <f t="shared" si="93"/>
        <v>1.0000170668851227</v>
      </c>
      <c r="AM225" s="26">
        <f t="shared" si="94"/>
        <v>0</v>
      </c>
    </row>
    <row r="226" spans="1:39">
      <c r="A226" s="26" t="s">
        <v>303</v>
      </c>
      <c r="B226" s="26" t="s">
        <v>82</v>
      </c>
      <c r="C226" s="26">
        <v>1</v>
      </c>
      <c r="D226" s="26">
        <v>5.8602000000000001E-2</v>
      </c>
      <c r="E226" s="26">
        <v>5.8602000000000001E-2</v>
      </c>
      <c r="F226" s="26">
        <v>282.22000000000003</v>
      </c>
      <c r="G226" s="26">
        <v>368.411</v>
      </c>
      <c r="H226" s="26">
        <v>-0.32100099999999998</v>
      </c>
      <c r="I226" s="26">
        <v>0</v>
      </c>
      <c r="J226" s="27"/>
      <c r="K226" s="26" t="str">
        <f t="shared" si="76"/>
        <v>ER</v>
      </c>
      <c r="L226" s="27"/>
      <c r="M226" s="32">
        <f t="shared" si="77"/>
        <v>0</v>
      </c>
      <c r="N226" s="32">
        <f t="shared" si="78"/>
        <v>1</v>
      </c>
      <c r="O226" s="32">
        <f t="shared" si="79"/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27"/>
      <c r="W226" s="26" t="str">
        <f t="shared" si="80"/>
        <v>SG</v>
      </c>
      <c r="X226" s="26" t="str">
        <f t="shared" si="81"/>
        <v>SFM</v>
      </c>
      <c r="Y226" s="26" t="str">
        <f t="shared" si="82"/>
        <v>10</v>
      </c>
      <c r="Z226" s="26" t="str">
        <f t="shared" si="83"/>
        <v>Ex</v>
      </c>
      <c r="AA226" s="26" t="str">
        <f t="shared" si="84"/>
        <v>Frzr</v>
      </c>
      <c r="AB226" s="26" t="str">
        <f t="shared" ca="1" si="85"/>
        <v>ERNC</v>
      </c>
      <c r="AC226" s="27"/>
      <c r="AD226" s="26" t="str">
        <f t="shared" ca="1" si="86"/>
        <v>SG-SFM-10-Ex-Frzr-ERNC</v>
      </c>
      <c r="AE226" s="26">
        <f t="shared" si="87"/>
        <v>0.70555000000000012</v>
      </c>
      <c r="AF226" s="26">
        <f t="shared" si="88"/>
        <v>1.4650500000000001E-4</v>
      </c>
      <c r="AG226" s="26">
        <f t="shared" si="89"/>
        <v>0</v>
      </c>
      <c r="AH226" s="26">
        <f t="shared" si="90"/>
        <v>0.9210275</v>
      </c>
      <c r="AI226" s="26">
        <f t="shared" si="91"/>
        <v>1.4650500000000001E-4</v>
      </c>
      <c r="AJ226" s="26">
        <f t="shared" si="92"/>
        <v>0</v>
      </c>
      <c r="AK226" s="26">
        <f t="shared" si="93"/>
        <v>0.76604661641481941</v>
      </c>
      <c r="AL226" s="26">
        <f t="shared" si="93"/>
        <v>1</v>
      </c>
      <c r="AM226" s="26">
        <f t="shared" si="94"/>
        <v>0</v>
      </c>
    </row>
    <row r="227" spans="1:39">
      <c r="A227" s="26" t="s">
        <v>304</v>
      </c>
      <c r="B227" s="26" t="s">
        <v>82</v>
      </c>
      <c r="C227" s="26">
        <v>1</v>
      </c>
      <c r="D227" s="26">
        <v>5.6964000000000001E-2</v>
      </c>
      <c r="E227" s="26">
        <v>5.6964000000000001E-2</v>
      </c>
      <c r="F227" s="26">
        <v>256.51299999999998</v>
      </c>
      <c r="G227" s="26">
        <v>346.56799999999998</v>
      </c>
      <c r="H227" s="26">
        <v>-0.31934699999999999</v>
      </c>
      <c r="I227" s="26">
        <v>0</v>
      </c>
      <c r="J227" s="27"/>
      <c r="K227" s="26" t="str">
        <f t="shared" si="76"/>
        <v>ER</v>
      </c>
      <c r="L227" s="27"/>
      <c r="M227" s="32">
        <f t="shared" si="77"/>
        <v>0</v>
      </c>
      <c r="N227" s="32">
        <f t="shared" si="78"/>
        <v>1</v>
      </c>
      <c r="O227" s="32">
        <f t="shared" si="79"/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27"/>
      <c r="W227" s="26" t="str">
        <f t="shared" si="80"/>
        <v>PG</v>
      </c>
      <c r="X227" s="26" t="str">
        <f t="shared" si="81"/>
        <v>SFM</v>
      </c>
      <c r="Y227" s="26" t="str">
        <f t="shared" si="82"/>
        <v>11</v>
      </c>
      <c r="Z227" s="26" t="str">
        <f t="shared" si="83"/>
        <v>Ex</v>
      </c>
      <c r="AA227" s="26" t="str">
        <f t="shared" si="84"/>
        <v>Frzr</v>
      </c>
      <c r="AB227" s="26" t="str">
        <f t="shared" ca="1" si="85"/>
        <v>ERNC</v>
      </c>
      <c r="AC227" s="27"/>
      <c r="AD227" s="26" t="str">
        <f t="shared" ca="1" si="86"/>
        <v>PG-SFM-11-Ex-Frzr-ERNC</v>
      </c>
      <c r="AE227" s="26">
        <f t="shared" si="87"/>
        <v>0.64128249999999998</v>
      </c>
      <c r="AF227" s="26">
        <f t="shared" si="88"/>
        <v>1.4241000000000001E-4</v>
      </c>
      <c r="AG227" s="26">
        <f t="shared" si="89"/>
        <v>0</v>
      </c>
      <c r="AH227" s="26">
        <f t="shared" si="90"/>
        <v>0.86641999999999997</v>
      </c>
      <c r="AI227" s="26">
        <f t="shared" si="91"/>
        <v>1.4241000000000001E-4</v>
      </c>
      <c r="AJ227" s="26">
        <f t="shared" si="92"/>
        <v>0</v>
      </c>
      <c r="AK227" s="26">
        <f t="shared" si="93"/>
        <v>0.74015200480136656</v>
      </c>
      <c r="AL227" s="26">
        <f t="shared" si="93"/>
        <v>1</v>
      </c>
      <c r="AM227" s="26">
        <f t="shared" si="94"/>
        <v>0</v>
      </c>
    </row>
    <row r="228" spans="1:39">
      <c r="A228" s="26" t="s">
        <v>305</v>
      </c>
      <c r="B228" s="26" t="s">
        <v>82</v>
      </c>
      <c r="C228" s="26">
        <v>1</v>
      </c>
      <c r="D228" s="26">
        <v>5.6376000000000002E-2</v>
      </c>
      <c r="E228" s="26">
        <v>5.6375000000000001E-2</v>
      </c>
      <c r="F228" s="26">
        <v>242.16300000000001</v>
      </c>
      <c r="G228" s="26">
        <v>335.113</v>
      </c>
      <c r="H228" s="26">
        <v>-0.293514</v>
      </c>
      <c r="I228" s="26">
        <v>0</v>
      </c>
      <c r="J228" s="27"/>
      <c r="K228" s="26" t="str">
        <f t="shared" si="76"/>
        <v>ER</v>
      </c>
      <c r="L228" s="27"/>
      <c r="M228" s="32">
        <f t="shared" si="77"/>
        <v>0</v>
      </c>
      <c r="N228" s="32">
        <f t="shared" si="78"/>
        <v>1</v>
      </c>
      <c r="O228" s="32">
        <f t="shared" si="79"/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27"/>
      <c r="W228" s="26" t="str">
        <f t="shared" si="80"/>
        <v>PG</v>
      </c>
      <c r="X228" s="26" t="str">
        <f t="shared" si="81"/>
        <v>SFM</v>
      </c>
      <c r="Y228" s="26" t="str">
        <f t="shared" si="82"/>
        <v>12</v>
      </c>
      <c r="Z228" s="26" t="str">
        <f t="shared" si="83"/>
        <v>Ex</v>
      </c>
      <c r="AA228" s="26" t="str">
        <f t="shared" si="84"/>
        <v>Frzr</v>
      </c>
      <c r="AB228" s="26" t="str">
        <f t="shared" ca="1" si="85"/>
        <v>ERNC</v>
      </c>
      <c r="AC228" s="27"/>
      <c r="AD228" s="26" t="str">
        <f t="shared" ca="1" si="86"/>
        <v>PG-SFM-12-Ex-Frzr-ERNC</v>
      </c>
      <c r="AE228" s="26">
        <f t="shared" si="87"/>
        <v>0.60540749999999999</v>
      </c>
      <c r="AF228" s="26">
        <f t="shared" si="88"/>
        <v>1.4094000000000002E-4</v>
      </c>
      <c r="AG228" s="26">
        <f t="shared" si="89"/>
        <v>0</v>
      </c>
      <c r="AH228" s="26">
        <f t="shared" si="90"/>
        <v>0.83778249999999999</v>
      </c>
      <c r="AI228" s="26">
        <f t="shared" si="91"/>
        <v>1.409375E-4</v>
      </c>
      <c r="AJ228" s="26">
        <f t="shared" si="92"/>
        <v>0</v>
      </c>
      <c r="AK228" s="26">
        <f t="shared" si="93"/>
        <v>0.72263087376496882</v>
      </c>
      <c r="AL228" s="26">
        <f t="shared" si="93"/>
        <v>1.0000177383592019</v>
      </c>
      <c r="AM228" s="26">
        <f t="shared" si="94"/>
        <v>0</v>
      </c>
    </row>
    <row r="229" spans="1:39">
      <c r="A229" s="26" t="s">
        <v>306</v>
      </c>
      <c r="B229" s="26" t="s">
        <v>82</v>
      </c>
      <c r="C229" s="26">
        <v>1</v>
      </c>
      <c r="D229" s="26">
        <v>6.2961000000000003E-2</v>
      </c>
      <c r="E229" s="26">
        <v>6.2961000000000003E-2</v>
      </c>
      <c r="F229" s="26">
        <v>282.15499999999997</v>
      </c>
      <c r="G229" s="26">
        <v>374.62900000000002</v>
      </c>
      <c r="H229" s="26">
        <v>-0.35158099999999998</v>
      </c>
      <c r="I229" s="26">
        <v>0</v>
      </c>
      <c r="J229" s="27"/>
      <c r="K229" s="26" t="str">
        <f t="shared" si="76"/>
        <v>ER</v>
      </c>
      <c r="L229" s="27"/>
      <c r="M229" s="32">
        <f t="shared" si="77"/>
        <v>0</v>
      </c>
      <c r="N229" s="32">
        <f t="shared" si="78"/>
        <v>1</v>
      </c>
      <c r="O229" s="32">
        <f t="shared" si="79"/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27"/>
      <c r="W229" s="26" t="str">
        <f t="shared" si="80"/>
        <v>PG</v>
      </c>
      <c r="X229" s="26" t="str">
        <f t="shared" si="81"/>
        <v>SFM</v>
      </c>
      <c r="Y229" s="26" t="str">
        <f t="shared" si="82"/>
        <v>13</v>
      </c>
      <c r="Z229" s="26" t="str">
        <f t="shared" si="83"/>
        <v>Ex</v>
      </c>
      <c r="AA229" s="26" t="str">
        <f t="shared" si="84"/>
        <v>Frzr</v>
      </c>
      <c r="AB229" s="26" t="str">
        <f t="shared" ca="1" si="85"/>
        <v>ERNC</v>
      </c>
      <c r="AC229" s="27"/>
      <c r="AD229" s="26" t="str">
        <f t="shared" ca="1" si="86"/>
        <v>PG-SFM-13-Ex-Frzr-ERNC</v>
      </c>
      <c r="AE229" s="26">
        <f t="shared" si="87"/>
        <v>0.70538749999999995</v>
      </c>
      <c r="AF229" s="26">
        <f t="shared" si="88"/>
        <v>1.5740250000000002E-4</v>
      </c>
      <c r="AG229" s="26">
        <f t="shared" si="89"/>
        <v>0</v>
      </c>
      <c r="AH229" s="26">
        <f t="shared" si="90"/>
        <v>0.93657250000000003</v>
      </c>
      <c r="AI229" s="26">
        <f t="shared" si="91"/>
        <v>1.5740250000000002E-4</v>
      </c>
      <c r="AJ229" s="26">
        <f t="shared" si="92"/>
        <v>0</v>
      </c>
      <c r="AK229" s="26">
        <f t="shared" si="93"/>
        <v>0.75315845810121473</v>
      </c>
      <c r="AL229" s="26">
        <f t="shared" si="93"/>
        <v>1</v>
      </c>
      <c r="AM229" s="26">
        <f t="shared" si="94"/>
        <v>0</v>
      </c>
    </row>
    <row r="230" spans="1:39">
      <c r="A230" s="26" t="s">
        <v>307</v>
      </c>
      <c r="B230" s="26" t="s">
        <v>82</v>
      </c>
      <c r="C230" s="26">
        <v>1</v>
      </c>
      <c r="D230" s="26">
        <v>6.2896999999999995E-2</v>
      </c>
      <c r="E230" s="26">
        <v>6.2896999999999995E-2</v>
      </c>
      <c r="F230" s="26">
        <v>280.83499999999998</v>
      </c>
      <c r="G230" s="26">
        <v>374.72800000000001</v>
      </c>
      <c r="H230" s="26">
        <v>-0.349028</v>
      </c>
      <c r="I230" s="26">
        <v>0</v>
      </c>
      <c r="J230" s="27"/>
      <c r="K230" s="26" t="str">
        <f t="shared" si="76"/>
        <v>ER</v>
      </c>
      <c r="L230" s="27"/>
      <c r="M230" s="32">
        <f t="shared" si="77"/>
        <v>0</v>
      </c>
      <c r="N230" s="32">
        <f t="shared" si="78"/>
        <v>1</v>
      </c>
      <c r="O230" s="32">
        <f t="shared" si="79"/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27"/>
      <c r="W230" s="26" t="str">
        <f t="shared" si="80"/>
        <v>SC</v>
      </c>
      <c r="X230" s="26" t="str">
        <f t="shared" si="81"/>
        <v>SFM</v>
      </c>
      <c r="Y230" s="26" t="str">
        <f t="shared" si="82"/>
        <v>13</v>
      </c>
      <c r="Z230" s="26" t="str">
        <f t="shared" si="83"/>
        <v>Ex</v>
      </c>
      <c r="AA230" s="26" t="str">
        <f t="shared" si="84"/>
        <v>Frzr</v>
      </c>
      <c r="AB230" s="26" t="str">
        <f t="shared" ca="1" si="85"/>
        <v>ERNC</v>
      </c>
      <c r="AC230" s="27"/>
      <c r="AD230" s="26" t="str">
        <f t="shared" ca="1" si="86"/>
        <v>SC-SFM-13-Ex-Frzr-ERNC</v>
      </c>
      <c r="AE230" s="26">
        <f t="shared" si="87"/>
        <v>0.70208749999999998</v>
      </c>
      <c r="AF230" s="26">
        <f t="shared" si="88"/>
        <v>1.5724249999999999E-4</v>
      </c>
      <c r="AG230" s="26">
        <f t="shared" si="89"/>
        <v>0</v>
      </c>
      <c r="AH230" s="26">
        <f t="shared" si="90"/>
        <v>0.93681999999999999</v>
      </c>
      <c r="AI230" s="26">
        <f t="shared" si="91"/>
        <v>1.5724249999999999E-4</v>
      </c>
      <c r="AJ230" s="26">
        <f t="shared" si="92"/>
        <v>0</v>
      </c>
      <c r="AK230" s="26">
        <f t="shared" si="93"/>
        <v>0.74943692491620584</v>
      </c>
      <c r="AL230" s="26">
        <f t="shared" si="93"/>
        <v>1</v>
      </c>
      <c r="AM230" s="26">
        <f t="shared" si="94"/>
        <v>0</v>
      </c>
    </row>
    <row r="231" spans="1:39">
      <c r="A231" s="26" t="s">
        <v>308</v>
      </c>
      <c r="B231" s="26" t="s">
        <v>82</v>
      </c>
      <c r="C231" s="26">
        <v>1</v>
      </c>
      <c r="D231" s="26">
        <v>6.2841999999999995E-2</v>
      </c>
      <c r="E231" s="26">
        <v>6.2841999999999995E-2</v>
      </c>
      <c r="F231" s="26">
        <v>280.05700000000002</v>
      </c>
      <c r="G231" s="26">
        <v>374.55200000000002</v>
      </c>
      <c r="H231" s="26">
        <v>-0.34706399999999998</v>
      </c>
      <c r="I231" s="26">
        <v>0</v>
      </c>
      <c r="J231" s="27"/>
      <c r="K231" s="26" t="str">
        <f t="shared" si="76"/>
        <v>ER</v>
      </c>
      <c r="L231" s="27"/>
      <c r="M231" s="32">
        <f t="shared" si="77"/>
        <v>0</v>
      </c>
      <c r="N231" s="32">
        <f t="shared" si="78"/>
        <v>1</v>
      </c>
      <c r="O231" s="32">
        <f t="shared" si="79"/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27"/>
      <c r="W231" s="26" t="str">
        <f t="shared" si="80"/>
        <v>SG</v>
      </c>
      <c r="X231" s="26" t="str">
        <f t="shared" si="81"/>
        <v>SFM</v>
      </c>
      <c r="Y231" s="26" t="str">
        <f t="shared" si="82"/>
        <v>13</v>
      </c>
      <c r="Z231" s="26" t="str">
        <f t="shared" si="83"/>
        <v>Ex</v>
      </c>
      <c r="AA231" s="26" t="str">
        <f t="shared" si="84"/>
        <v>Frzr</v>
      </c>
      <c r="AB231" s="26" t="str">
        <f t="shared" ca="1" si="85"/>
        <v>ERNC</v>
      </c>
      <c r="AC231" s="27"/>
      <c r="AD231" s="26" t="str">
        <f t="shared" ca="1" si="86"/>
        <v>SG-SFM-13-Ex-Frzr-ERNC</v>
      </c>
      <c r="AE231" s="26">
        <f t="shared" si="87"/>
        <v>0.7001425</v>
      </c>
      <c r="AF231" s="26">
        <f t="shared" si="88"/>
        <v>1.5710499999999999E-4</v>
      </c>
      <c r="AG231" s="26">
        <f t="shared" si="89"/>
        <v>0</v>
      </c>
      <c r="AH231" s="26">
        <f t="shared" si="90"/>
        <v>0.9363800000000001</v>
      </c>
      <c r="AI231" s="26">
        <f t="shared" si="91"/>
        <v>1.5710499999999999E-4</v>
      </c>
      <c r="AJ231" s="26">
        <f t="shared" si="92"/>
        <v>0</v>
      </c>
      <c r="AK231" s="26">
        <f t="shared" si="93"/>
        <v>0.74771193318951701</v>
      </c>
      <c r="AL231" s="26">
        <f t="shared" si="93"/>
        <v>1</v>
      </c>
      <c r="AM231" s="26">
        <f t="shared" si="94"/>
        <v>0</v>
      </c>
    </row>
    <row r="232" spans="1:39">
      <c r="A232" s="26" t="s">
        <v>309</v>
      </c>
      <c r="B232" s="26" t="s">
        <v>82</v>
      </c>
      <c r="C232" s="26">
        <v>1</v>
      </c>
      <c r="D232" s="26">
        <v>6.1033999999999998E-2</v>
      </c>
      <c r="E232" s="26">
        <v>6.1033999999999998E-2</v>
      </c>
      <c r="F232" s="26">
        <v>267.5</v>
      </c>
      <c r="G232" s="26">
        <v>361.61700000000002</v>
      </c>
      <c r="H232" s="26">
        <v>-0.37441099999999999</v>
      </c>
      <c r="I232" s="26">
        <v>0</v>
      </c>
      <c r="J232" s="27"/>
      <c r="K232" s="26" t="str">
        <f t="shared" si="76"/>
        <v>ER</v>
      </c>
      <c r="L232" s="27"/>
      <c r="M232" s="32">
        <f t="shared" si="77"/>
        <v>0</v>
      </c>
      <c r="N232" s="32">
        <f t="shared" si="78"/>
        <v>1</v>
      </c>
      <c r="O232" s="32">
        <f t="shared" si="79"/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27"/>
      <c r="W232" s="26" t="str">
        <f t="shared" si="80"/>
        <v>SC</v>
      </c>
      <c r="X232" s="26" t="str">
        <f t="shared" si="81"/>
        <v>SFM</v>
      </c>
      <c r="Y232" s="26" t="str">
        <f t="shared" si="82"/>
        <v>14</v>
      </c>
      <c r="Z232" s="26" t="str">
        <f t="shared" si="83"/>
        <v>Ex</v>
      </c>
      <c r="AA232" s="26" t="str">
        <f t="shared" si="84"/>
        <v>Frzr</v>
      </c>
      <c r="AB232" s="26" t="str">
        <f t="shared" ca="1" si="85"/>
        <v>ERNC</v>
      </c>
      <c r="AC232" s="27"/>
      <c r="AD232" s="26" t="str">
        <f t="shared" ca="1" si="86"/>
        <v>SC-SFM-14-Ex-Frzr-ERNC</v>
      </c>
      <c r="AE232" s="26">
        <f t="shared" si="87"/>
        <v>0.66874999999999996</v>
      </c>
      <c r="AF232" s="26">
        <f t="shared" si="88"/>
        <v>1.52585E-4</v>
      </c>
      <c r="AG232" s="26">
        <f t="shared" si="89"/>
        <v>0</v>
      </c>
      <c r="AH232" s="26">
        <f t="shared" si="90"/>
        <v>0.90404250000000008</v>
      </c>
      <c r="AI232" s="26">
        <f t="shared" si="91"/>
        <v>1.52585E-4</v>
      </c>
      <c r="AJ232" s="26">
        <f t="shared" si="92"/>
        <v>0</v>
      </c>
      <c r="AK232" s="26">
        <f t="shared" si="93"/>
        <v>0.73973292184825368</v>
      </c>
      <c r="AL232" s="26">
        <f t="shared" si="93"/>
        <v>1</v>
      </c>
      <c r="AM232" s="26">
        <f t="shared" si="94"/>
        <v>0</v>
      </c>
    </row>
    <row r="233" spans="1:39">
      <c r="A233" s="26" t="s">
        <v>310</v>
      </c>
      <c r="B233" s="26" t="s">
        <v>82</v>
      </c>
      <c r="C233" s="26">
        <v>1</v>
      </c>
      <c r="D233" s="26">
        <v>6.1075999999999998E-2</v>
      </c>
      <c r="E233" s="26">
        <v>6.1076999999999999E-2</v>
      </c>
      <c r="F233" s="26">
        <v>276.28699999999998</v>
      </c>
      <c r="G233" s="26">
        <v>358.202</v>
      </c>
      <c r="H233" s="26">
        <v>-0.38623000000000002</v>
      </c>
      <c r="I233" s="26">
        <v>0</v>
      </c>
      <c r="J233" s="27"/>
      <c r="K233" s="26" t="str">
        <f t="shared" si="76"/>
        <v>ER</v>
      </c>
      <c r="L233" s="27"/>
      <c r="M233" s="32">
        <f t="shared" si="77"/>
        <v>0</v>
      </c>
      <c r="N233" s="32">
        <f t="shared" si="78"/>
        <v>1</v>
      </c>
      <c r="O233" s="32">
        <f t="shared" si="79"/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27"/>
      <c r="W233" s="26" t="str">
        <f t="shared" si="80"/>
        <v>SD</v>
      </c>
      <c r="X233" s="26" t="str">
        <f t="shared" si="81"/>
        <v>SFM</v>
      </c>
      <c r="Y233" s="26" t="str">
        <f t="shared" si="82"/>
        <v>14</v>
      </c>
      <c r="Z233" s="26" t="str">
        <f t="shared" si="83"/>
        <v>Ex</v>
      </c>
      <c r="AA233" s="26" t="str">
        <f t="shared" si="84"/>
        <v>Frzr</v>
      </c>
      <c r="AB233" s="26" t="str">
        <f t="shared" ca="1" si="85"/>
        <v>ERNC</v>
      </c>
      <c r="AC233" s="27"/>
      <c r="AD233" s="26" t="str">
        <f t="shared" ca="1" si="86"/>
        <v>SD-SFM-14-Ex-Frzr-ERNC</v>
      </c>
      <c r="AE233" s="26">
        <f t="shared" si="87"/>
        <v>0.69071749999999998</v>
      </c>
      <c r="AF233" s="26">
        <f t="shared" si="88"/>
        <v>1.5269E-4</v>
      </c>
      <c r="AG233" s="26">
        <f t="shared" si="89"/>
        <v>0</v>
      </c>
      <c r="AH233" s="26">
        <f t="shared" si="90"/>
        <v>0.895505</v>
      </c>
      <c r="AI233" s="26">
        <f t="shared" si="91"/>
        <v>1.5269249999999999E-4</v>
      </c>
      <c r="AJ233" s="26">
        <f t="shared" si="92"/>
        <v>0</v>
      </c>
      <c r="AK233" s="26">
        <f t="shared" si="93"/>
        <v>0.77131618472258667</v>
      </c>
      <c r="AL233" s="26">
        <f t="shared" si="93"/>
        <v>0.99998362722465095</v>
      </c>
      <c r="AM233" s="26">
        <f t="shared" si="94"/>
        <v>0</v>
      </c>
    </row>
    <row r="234" spans="1:39">
      <c r="A234" s="26" t="s">
        <v>311</v>
      </c>
      <c r="B234" s="26" t="s">
        <v>82</v>
      </c>
      <c r="C234" s="26">
        <v>1</v>
      </c>
      <c r="D234" s="26">
        <v>6.1033999999999998E-2</v>
      </c>
      <c r="E234" s="26">
        <v>6.1033999999999998E-2</v>
      </c>
      <c r="F234" s="26">
        <v>265.81900000000002</v>
      </c>
      <c r="G234" s="26">
        <v>362.37799999999999</v>
      </c>
      <c r="H234" s="26">
        <v>-0.37239699999999998</v>
      </c>
      <c r="I234" s="26">
        <v>0</v>
      </c>
      <c r="J234" s="27"/>
      <c r="K234" s="26" t="str">
        <f t="shared" si="76"/>
        <v>ER</v>
      </c>
      <c r="L234" s="27"/>
      <c r="M234" s="32">
        <f t="shared" si="77"/>
        <v>0</v>
      </c>
      <c r="N234" s="32">
        <f t="shared" si="78"/>
        <v>1</v>
      </c>
      <c r="O234" s="32">
        <f t="shared" si="79"/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27"/>
      <c r="W234" s="26" t="str">
        <f t="shared" si="80"/>
        <v>SG</v>
      </c>
      <c r="X234" s="26" t="str">
        <f t="shared" si="81"/>
        <v>SFM</v>
      </c>
      <c r="Y234" s="26" t="str">
        <f t="shared" si="82"/>
        <v>14</v>
      </c>
      <c r="Z234" s="26" t="str">
        <f t="shared" si="83"/>
        <v>Ex</v>
      </c>
      <c r="AA234" s="26" t="str">
        <f t="shared" si="84"/>
        <v>Frzr</v>
      </c>
      <c r="AB234" s="26" t="str">
        <f t="shared" ca="1" si="85"/>
        <v>ERNC</v>
      </c>
      <c r="AC234" s="27"/>
      <c r="AD234" s="26" t="str">
        <f t="shared" ca="1" si="86"/>
        <v>SG-SFM-14-Ex-Frzr-ERNC</v>
      </c>
      <c r="AE234" s="26">
        <f t="shared" si="87"/>
        <v>0.66454750000000007</v>
      </c>
      <c r="AF234" s="26">
        <f t="shared" si="88"/>
        <v>1.52585E-4</v>
      </c>
      <c r="AG234" s="26">
        <f t="shared" si="89"/>
        <v>0</v>
      </c>
      <c r="AH234" s="26">
        <f t="shared" si="90"/>
        <v>0.905945</v>
      </c>
      <c r="AI234" s="26">
        <f t="shared" si="91"/>
        <v>1.52585E-4</v>
      </c>
      <c r="AJ234" s="26">
        <f t="shared" si="92"/>
        <v>0</v>
      </c>
      <c r="AK234" s="26">
        <f t="shared" si="93"/>
        <v>0.73354066747981395</v>
      </c>
      <c r="AL234" s="26">
        <f t="shared" si="93"/>
        <v>1</v>
      </c>
      <c r="AM234" s="26">
        <f t="shared" si="94"/>
        <v>0</v>
      </c>
    </row>
    <row r="235" spans="1:39">
      <c r="A235" s="26" t="s">
        <v>312</v>
      </c>
      <c r="B235" s="26" t="s">
        <v>82</v>
      </c>
      <c r="C235" s="26">
        <v>1</v>
      </c>
      <c r="D235" s="26">
        <v>6.8067000000000003E-2</v>
      </c>
      <c r="E235" s="26">
        <v>6.8066000000000002E-2</v>
      </c>
      <c r="F235" s="26">
        <v>393.59699999999998</v>
      </c>
      <c r="G235" s="26">
        <v>441.90600000000001</v>
      </c>
      <c r="H235" s="26">
        <v>-0.54943399999999998</v>
      </c>
      <c r="I235" s="26">
        <v>0</v>
      </c>
      <c r="J235" s="27"/>
      <c r="K235" s="26" t="str">
        <f t="shared" si="76"/>
        <v>ER</v>
      </c>
      <c r="L235" s="27"/>
      <c r="M235" s="32">
        <f t="shared" si="77"/>
        <v>0</v>
      </c>
      <c r="N235" s="32">
        <f t="shared" si="78"/>
        <v>1</v>
      </c>
      <c r="O235" s="32">
        <f t="shared" si="79"/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27"/>
      <c r="W235" s="26" t="str">
        <f t="shared" si="80"/>
        <v>SC</v>
      </c>
      <c r="X235" s="26" t="str">
        <f t="shared" si="81"/>
        <v>SFM</v>
      </c>
      <c r="Y235" s="26" t="str">
        <f t="shared" si="82"/>
        <v>15</v>
      </c>
      <c r="Z235" s="26" t="str">
        <f t="shared" si="83"/>
        <v>Ex</v>
      </c>
      <c r="AA235" s="26" t="str">
        <f t="shared" si="84"/>
        <v>Frzr</v>
      </c>
      <c r="AB235" s="26" t="str">
        <f t="shared" ca="1" si="85"/>
        <v>ERNC</v>
      </c>
      <c r="AC235" s="27"/>
      <c r="AD235" s="26" t="str">
        <f t="shared" ca="1" si="86"/>
        <v>SC-SFM-15-Ex-Frzr-ERNC</v>
      </c>
      <c r="AE235" s="26">
        <f t="shared" si="87"/>
        <v>0.98399249999999994</v>
      </c>
      <c r="AF235" s="26">
        <f t="shared" si="88"/>
        <v>1.7016749999999999E-4</v>
      </c>
      <c r="AG235" s="26">
        <f t="shared" si="89"/>
        <v>0</v>
      </c>
      <c r="AH235" s="26">
        <f t="shared" si="90"/>
        <v>1.104765</v>
      </c>
      <c r="AI235" s="26">
        <f t="shared" si="91"/>
        <v>1.7016500000000001E-4</v>
      </c>
      <c r="AJ235" s="26">
        <f t="shared" si="92"/>
        <v>0</v>
      </c>
      <c r="AK235" s="26">
        <f t="shared" si="93"/>
        <v>0.89068037093861585</v>
      </c>
      <c r="AL235" s="26">
        <f t="shared" si="93"/>
        <v>1.0000146916228365</v>
      </c>
      <c r="AM235" s="26">
        <f t="shared" si="94"/>
        <v>0</v>
      </c>
    </row>
    <row r="236" spans="1:39">
      <c r="A236" s="26" t="s">
        <v>313</v>
      </c>
      <c r="B236" s="26" t="s">
        <v>82</v>
      </c>
      <c r="C236" s="26">
        <v>1</v>
      </c>
      <c r="D236" s="26">
        <v>6.8220000000000003E-2</v>
      </c>
      <c r="E236" s="26">
        <v>6.8220000000000003E-2</v>
      </c>
      <c r="F236" s="26">
        <v>408.46899999999999</v>
      </c>
      <c r="G236" s="26">
        <v>441.65600000000001</v>
      </c>
      <c r="H236" s="26">
        <v>-0.56998199999999999</v>
      </c>
      <c r="I236" s="26">
        <v>0</v>
      </c>
      <c r="J236" s="27"/>
      <c r="K236" s="26" t="str">
        <f t="shared" si="76"/>
        <v>ER</v>
      </c>
      <c r="L236" s="27"/>
      <c r="M236" s="32">
        <f t="shared" si="77"/>
        <v>0</v>
      </c>
      <c r="N236" s="32">
        <f t="shared" si="78"/>
        <v>1</v>
      </c>
      <c r="O236" s="32">
        <f t="shared" si="79"/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27"/>
      <c r="W236" s="26" t="str">
        <f t="shared" si="80"/>
        <v>SD</v>
      </c>
      <c r="X236" s="26" t="str">
        <f t="shared" si="81"/>
        <v>SFM</v>
      </c>
      <c r="Y236" s="26" t="str">
        <f t="shared" si="82"/>
        <v>15</v>
      </c>
      <c r="Z236" s="26" t="str">
        <f t="shared" si="83"/>
        <v>Ex</v>
      </c>
      <c r="AA236" s="26" t="str">
        <f t="shared" si="84"/>
        <v>Frzr</v>
      </c>
      <c r="AB236" s="26" t="str">
        <f t="shared" ca="1" si="85"/>
        <v>ERNC</v>
      </c>
      <c r="AC236" s="27"/>
      <c r="AD236" s="26" t="str">
        <f t="shared" ca="1" si="86"/>
        <v>SD-SFM-15-Ex-Frzr-ERNC</v>
      </c>
      <c r="AE236" s="26">
        <f t="shared" si="87"/>
        <v>1.0211725</v>
      </c>
      <c r="AF236" s="26">
        <f t="shared" si="88"/>
        <v>1.7055E-4</v>
      </c>
      <c r="AG236" s="26">
        <f t="shared" si="89"/>
        <v>0</v>
      </c>
      <c r="AH236" s="26">
        <f t="shared" si="90"/>
        <v>1.1041400000000001</v>
      </c>
      <c r="AI236" s="26">
        <f t="shared" si="91"/>
        <v>1.7055E-4</v>
      </c>
      <c r="AJ236" s="26">
        <f t="shared" si="92"/>
        <v>0</v>
      </c>
      <c r="AK236" s="26">
        <f t="shared" si="93"/>
        <v>0.92485780788668093</v>
      </c>
      <c r="AL236" s="26">
        <f t="shared" si="93"/>
        <v>1</v>
      </c>
      <c r="AM236" s="26">
        <f t="shared" si="94"/>
        <v>0</v>
      </c>
    </row>
    <row r="237" spans="1:39">
      <c r="A237" s="26" t="s">
        <v>314</v>
      </c>
      <c r="B237" s="26" t="s">
        <v>82</v>
      </c>
      <c r="C237" s="26">
        <v>1</v>
      </c>
      <c r="D237" s="26">
        <v>6.8051E-2</v>
      </c>
      <c r="E237" s="26">
        <v>6.8051E-2</v>
      </c>
      <c r="F237" s="26">
        <v>399.66699999999997</v>
      </c>
      <c r="G237" s="26">
        <v>440.93700000000001</v>
      </c>
      <c r="H237" s="26">
        <v>-0.556697</v>
      </c>
      <c r="I237" s="26">
        <v>0</v>
      </c>
      <c r="J237" s="27"/>
      <c r="K237" s="26" t="str">
        <f t="shared" si="76"/>
        <v>ER</v>
      </c>
      <c r="L237" s="27"/>
      <c r="M237" s="32">
        <f t="shared" si="77"/>
        <v>0</v>
      </c>
      <c r="N237" s="32">
        <f t="shared" si="78"/>
        <v>1</v>
      </c>
      <c r="O237" s="32">
        <f t="shared" si="79"/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27"/>
      <c r="W237" s="26" t="str">
        <f t="shared" si="80"/>
        <v>SG</v>
      </c>
      <c r="X237" s="26" t="str">
        <f t="shared" si="81"/>
        <v>SFM</v>
      </c>
      <c r="Y237" s="26" t="str">
        <f t="shared" si="82"/>
        <v>15</v>
      </c>
      <c r="Z237" s="26" t="str">
        <f t="shared" si="83"/>
        <v>Ex</v>
      </c>
      <c r="AA237" s="26" t="str">
        <f t="shared" si="84"/>
        <v>Frzr</v>
      </c>
      <c r="AB237" s="26" t="str">
        <f t="shared" ca="1" si="85"/>
        <v>ERNC</v>
      </c>
      <c r="AC237" s="27"/>
      <c r="AD237" s="26" t="str">
        <f t="shared" ca="1" si="86"/>
        <v>SG-SFM-15-Ex-Frzr-ERNC</v>
      </c>
      <c r="AE237" s="26">
        <f t="shared" si="87"/>
        <v>0.99916749999999999</v>
      </c>
      <c r="AF237" s="26">
        <f t="shared" si="88"/>
        <v>1.7012750000000001E-4</v>
      </c>
      <c r="AG237" s="26">
        <f t="shared" si="89"/>
        <v>0</v>
      </c>
      <c r="AH237" s="26">
        <f t="shared" si="90"/>
        <v>1.1023425</v>
      </c>
      <c r="AI237" s="26">
        <f t="shared" si="91"/>
        <v>1.7012750000000001E-4</v>
      </c>
      <c r="AJ237" s="26">
        <f t="shared" si="92"/>
        <v>0</v>
      </c>
      <c r="AK237" s="26">
        <f t="shared" si="93"/>
        <v>0.90640386268333117</v>
      </c>
      <c r="AL237" s="26">
        <f t="shared" si="93"/>
        <v>1</v>
      </c>
      <c r="AM237" s="26">
        <f t="shared" si="94"/>
        <v>0</v>
      </c>
    </row>
    <row r="238" spans="1:39">
      <c r="A238" s="26" t="s">
        <v>315</v>
      </c>
      <c r="B238" s="26" t="s">
        <v>82</v>
      </c>
      <c r="C238" s="26">
        <v>1</v>
      </c>
      <c r="D238" s="26">
        <v>5.1635E-2</v>
      </c>
      <c r="E238" s="26">
        <v>5.1635E-2</v>
      </c>
      <c r="F238" s="26">
        <v>162.31299999999999</v>
      </c>
      <c r="G238" s="26">
        <v>288.30399999999997</v>
      </c>
      <c r="H238" s="26">
        <v>-0.18221599999999999</v>
      </c>
      <c r="I238" s="26">
        <v>0</v>
      </c>
      <c r="J238" s="27"/>
      <c r="K238" s="26" t="str">
        <f t="shared" si="76"/>
        <v>ER</v>
      </c>
      <c r="L238" s="27"/>
      <c r="M238" s="32">
        <f t="shared" si="77"/>
        <v>0</v>
      </c>
      <c r="N238" s="32">
        <f t="shared" si="78"/>
        <v>1</v>
      </c>
      <c r="O238" s="32">
        <f t="shared" si="79"/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27"/>
      <c r="W238" s="26" t="str">
        <f t="shared" si="80"/>
        <v>PG</v>
      </c>
      <c r="X238" s="26" t="str">
        <f t="shared" si="81"/>
        <v>SFM</v>
      </c>
      <c r="Y238" s="26" t="str">
        <f t="shared" si="82"/>
        <v>16</v>
      </c>
      <c r="Z238" s="26" t="str">
        <f t="shared" si="83"/>
        <v>Ex</v>
      </c>
      <c r="AA238" s="26" t="str">
        <f t="shared" si="84"/>
        <v>Frzr</v>
      </c>
      <c r="AB238" s="26" t="str">
        <f t="shared" ca="1" si="85"/>
        <v>ERNC</v>
      </c>
      <c r="AC238" s="27"/>
      <c r="AD238" s="26" t="str">
        <f t="shared" ca="1" si="86"/>
        <v>PG-SFM-16-Ex-Frzr-ERNC</v>
      </c>
      <c r="AE238" s="26">
        <f t="shared" si="87"/>
        <v>0.40578249999999999</v>
      </c>
      <c r="AF238" s="26">
        <f t="shared" si="88"/>
        <v>1.2908750000000001E-4</v>
      </c>
      <c r="AG238" s="26">
        <f t="shared" si="89"/>
        <v>0</v>
      </c>
      <c r="AH238" s="26">
        <f t="shared" si="90"/>
        <v>0.72075999999999996</v>
      </c>
      <c r="AI238" s="26">
        <f t="shared" si="91"/>
        <v>1.2908750000000001E-4</v>
      </c>
      <c r="AJ238" s="26">
        <f t="shared" si="92"/>
        <v>0</v>
      </c>
      <c r="AK238" s="26">
        <f t="shared" si="93"/>
        <v>0.56299253565680674</v>
      </c>
      <c r="AL238" s="26">
        <f t="shared" si="93"/>
        <v>1</v>
      </c>
      <c r="AM238" s="26">
        <f t="shared" si="94"/>
        <v>0</v>
      </c>
    </row>
    <row r="239" spans="1:39">
      <c r="A239" s="26" t="s">
        <v>316</v>
      </c>
      <c r="B239" s="26" t="s">
        <v>82</v>
      </c>
      <c r="C239" s="26">
        <v>1</v>
      </c>
      <c r="D239" s="26">
        <v>5.1693999999999997E-2</v>
      </c>
      <c r="E239" s="26">
        <v>5.1693999999999997E-2</v>
      </c>
      <c r="F239" s="26">
        <v>162.10300000000001</v>
      </c>
      <c r="G239" s="26">
        <v>287.404</v>
      </c>
      <c r="H239" s="26">
        <v>-0.176789</v>
      </c>
      <c r="I239" s="26">
        <v>0</v>
      </c>
      <c r="J239" s="27"/>
      <c r="K239" s="26" t="str">
        <f t="shared" si="76"/>
        <v>ER</v>
      </c>
      <c r="L239" s="27"/>
      <c r="M239" s="32">
        <f t="shared" si="77"/>
        <v>0</v>
      </c>
      <c r="N239" s="32">
        <f t="shared" si="78"/>
        <v>1</v>
      </c>
      <c r="O239" s="32">
        <f t="shared" si="79"/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27"/>
      <c r="W239" s="26" t="str">
        <f t="shared" si="80"/>
        <v>SC</v>
      </c>
      <c r="X239" s="26" t="str">
        <f t="shared" si="81"/>
        <v>SFM</v>
      </c>
      <c r="Y239" s="26" t="str">
        <f t="shared" si="82"/>
        <v>16</v>
      </c>
      <c r="Z239" s="26" t="str">
        <f t="shared" si="83"/>
        <v>Ex</v>
      </c>
      <c r="AA239" s="26" t="str">
        <f t="shared" si="84"/>
        <v>Frzr</v>
      </c>
      <c r="AB239" s="26" t="str">
        <f t="shared" ca="1" si="85"/>
        <v>ERNC</v>
      </c>
      <c r="AC239" s="27"/>
      <c r="AD239" s="26" t="str">
        <f t="shared" ca="1" si="86"/>
        <v>SC-SFM-16-Ex-Frzr-ERNC</v>
      </c>
      <c r="AE239" s="26">
        <f t="shared" si="87"/>
        <v>0.40525750000000005</v>
      </c>
      <c r="AF239" s="26">
        <f t="shared" si="88"/>
        <v>1.2923500000000001E-4</v>
      </c>
      <c r="AG239" s="26">
        <f t="shared" si="89"/>
        <v>0</v>
      </c>
      <c r="AH239" s="26">
        <f t="shared" si="90"/>
        <v>0.71850999999999998</v>
      </c>
      <c r="AI239" s="26">
        <f t="shared" si="91"/>
        <v>1.2923500000000001E-4</v>
      </c>
      <c r="AJ239" s="26">
        <f t="shared" si="92"/>
        <v>0</v>
      </c>
      <c r="AK239" s="26">
        <f t="shared" si="93"/>
        <v>0.56402485699572735</v>
      </c>
      <c r="AL239" s="26">
        <f t="shared" si="93"/>
        <v>1</v>
      </c>
      <c r="AM239" s="26">
        <f t="shared" si="94"/>
        <v>0</v>
      </c>
    </row>
    <row r="240" spans="1:39">
      <c r="A240" s="26" t="s">
        <v>317</v>
      </c>
      <c r="B240" s="26" t="s">
        <v>82</v>
      </c>
      <c r="C240" s="26">
        <v>1</v>
      </c>
      <c r="D240" s="26">
        <v>5.1827999999999999E-2</v>
      </c>
      <c r="E240" s="26">
        <v>5.1827999999999999E-2</v>
      </c>
      <c r="F240" s="26">
        <v>162.94399999999999</v>
      </c>
      <c r="G240" s="26">
        <v>287.39600000000002</v>
      </c>
      <c r="H240" s="26">
        <v>-0.17290800000000001</v>
      </c>
      <c r="I240" s="26">
        <v>0</v>
      </c>
      <c r="J240" s="27"/>
      <c r="K240" s="26" t="str">
        <f t="shared" si="76"/>
        <v>ER</v>
      </c>
      <c r="L240" s="27"/>
      <c r="M240" s="32">
        <f t="shared" si="77"/>
        <v>0</v>
      </c>
      <c r="N240" s="32">
        <f t="shared" si="78"/>
        <v>1</v>
      </c>
      <c r="O240" s="32">
        <f t="shared" si="79"/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27"/>
      <c r="W240" s="26" t="str">
        <f t="shared" si="80"/>
        <v>SG</v>
      </c>
      <c r="X240" s="26" t="str">
        <f t="shared" si="81"/>
        <v>SFM</v>
      </c>
      <c r="Y240" s="26" t="str">
        <f t="shared" si="82"/>
        <v>16</v>
      </c>
      <c r="Z240" s="26" t="str">
        <f t="shared" si="83"/>
        <v>Ex</v>
      </c>
      <c r="AA240" s="26" t="str">
        <f t="shared" si="84"/>
        <v>Frzr</v>
      </c>
      <c r="AB240" s="26" t="str">
        <f t="shared" ca="1" si="85"/>
        <v>ERNC</v>
      </c>
      <c r="AC240" s="27"/>
      <c r="AD240" s="26" t="str">
        <f t="shared" ca="1" si="86"/>
        <v>SG-SFM-16-Ex-Frzr-ERNC</v>
      </c>
      <c r="AE240" s="26">
        <f t="shared" si="87"/>
        <v>0.40735999999999994</v>
      </c>
      <c r="AF240" s="26">
        <f t="shared" si="88"/>
        <v>1.2956999999999999E-4</v>
      </c>
      <c r="AG240" s="26">
        <f t="shared" si="89"/>
        <v>0</v>
      </c>
      <c r="AH240" s="26">
        <f t="shared" si="90"/>
        <v>0.71849000000000007</v>
      </c>
      <c r="AI240" s="26">
        <f t="shared" si="91"/>
        <v>1.2956999999999999E-4</v>
      </c>
      <c r="AJ240" s="26">
        <f t="shared" si="92"/>
        <v>0</v>
      </c>
      <c r="AK240" s="26">
        <f t="shared" si="93"/>
        <v>0.5669668332196689</v>
      </c>
      <c r="AL240" s="26">
        <f t="shared" si="93"/>
        <v>1</v>
      </c>
      <c r="AM240" s="26">
        <f t="shared" si="94"/>
        <v>0</v>
      </c>
    </row>
    <row r="241" spans="1:39">
      <c r="A241" s="26" t="s">
        <v>318</v>
      </c>
      <c r="B241" s="26" t="s">
        <v>82</v>
      </c>
      <c r="C241" s="26">
        <v>1</v>
      </c>
      <c r="D241" s="26">
        <v>4.3293999999999999E-2</v>
      </c>
      <c r="E241" s="26">
        <v>4.4568999999999998E-2</v>
      </c>
      <c r="F241" s="26">
        <v>135.69999999999999</v>
      </c>
      <c r="G241" s="26">
        <v>351.84</v>
      </c>
      <c r="H241" s="26">
        <v>-0.36466799999999999</v>
      </c>
      <c r="I241" s="26">
        <v>0</v>
      </c>
      <c r="J241" s="27"/>
      <c r="K241" s="26" t="str">
        <f t="shared" si="76"/>
        <v>ER</v>
      </c>
      <c r="L241" s="27"/>
      <c r="M241" s="32">
        <f t="shared" si="77"/>
        <v>0</v>
      </c>
      <c r="N241" s="32">
        <f t="shared" si="78"/>
        <v>1</v>
      </c>
      <c r="O241" s="32">
        <f t="shared" si="79"/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27"/>
      <c r="W241" s="26" t="str">
        <f t="shared" si="80"/>
        <v>PG</v>
      </c>
      <c r="X241" s="26" t="str">
        <f t="shared" si="81"/>
        <v>MFM</v>
      </c>
      <c r="Y241" s="26" t="str">
        <f t="shared" si="82"/>
        <v>01</v>
      </c>
      <c r="Z241" s="26" t="str">
        <f t="shared" si="83"/>
        <v>Ex</v>
      </c>
      <c r="AA241" s="26" t="str">
        <f t="shared" si="84"/>
        <v>Frzr</v>
      </c>
      <c r="AB241" s="26" t="str">
        <f t="shared" ca="1" si="85"/>
        <v>ERNC</v>
      </c>
      <c r="AC241" s="27"/>
      <c r="AD241" s="26" t="str">
        <f t="shared" ca="1" si="86"/>
        <v>PG-MFM-01-Ex-Frzr-ERNC</v>
      </c>
      <c r="AE241" s="26">
        <f t="shared" si="87"/>
        <v>0.33925</v>
      </c>
      <c r="AF241" s="26">
        <f t="shared" si="88"/>
        <v>1.08235E-4</v>
      </c>
      <c r="AG241" s="26">
        <f t="shared" si="89"/>
        <v>0</v>
      </c>
      <c r="AH241" s="26">
        <f t="shared" si="90"/>
        <v>0.87959999999999994</v>
      </c>
      <c r="AI241" s="26">
        <f t="shared" si="91"/>
        <v>1.114225E-4</v>
      </c>
      <c r="AJ241" s="26">
        <f t="shared" si="92"/>
        <v>0</v>
      </c>
      <c r="AK241" s="26">
        <f t="shared" si="93"/>
        <v>0.3856866757617099</v>
      </c>
      <c r="AL241" s="26">
        <f t="shared" si="93"/>
        <v>0.97139267203661739</v>
      </c>
      <c r="AM241" s="26">
        <f t="shared" si="94"/>
        <v>0</v>
      </c>
    </row>
    <row r="242" spans="1:39">
      <c r="A242" s="26" t="s">
        <v>319</v>
      </c>
      <c r="B242" s="26" t="s">
        <v>82</v>
      </c>
      <c r="C242" s="26">
        <v>1</v>
      </c>
      <c r="D242" s="26">
        <v>6.4881999999999995E-2</v>
      </c>
      <c r="E242" s="26">
        <v>6.4881999999999995E-2</v>
      </c>
      <c r="F242" s="26">
        <v>264.70299999999997</v>
      </c>
      <c r="G242" s="26">
        <v>396.32299999999998</v>
      </c>
      <c r="H242" s="26">
        <v>-0.72203499999999998</v>
      </c>
      <c r="I242" s="26">
        <v>0</v>
      </c>
      <c r="J242" s="27"/>
      <c r="K242" s="26" t="str">
        <f t="shared" si="76"/>
        <v>ER</v>
      </c>
      <c r="L242" s="27"/>
      <c r="M242" s="32">
        <f t="shared" si="77"/>
        <v>0</v>
      </c>
      <c r="N242" s="32">
        <f t="shared" si="78"/>
        <v>1</v>
      </c>
      <c r="O242" s="32">
        <f t="shared" si="79"/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27"/>
      <c r="W242" s="26" t="str">
        <f t="shared" si="80"/>
        <v>PG</v>
      </c>
      <c r="X242" s="26" t="str">
        <f t="shared" si="81"/>
        <v>MFM</v>
      </c>
      <c r="Y242" s="26" t="str">
        <f t="shared" si="82"/>
        <v>02</v>
      </c>
      <c r="Z242" s="26" t="str">
        <f t="shared" si="83"/>
        <v>Ex</v>
      </c>
      <c r="AA242" s="26" t="str">
        <f t="shared" si="84"/>
        <v>Frzr</v>
      </c>
      <c r="AB242" s="26" t="str">
        <f t="shared" ca="1" si="85"/>
        <v>ERNC</v>
      </c>
      <c r="AC242" s="27"/>
      <c r="AD242" s="26" t="str">
        <f t="shared" ca="1" si="86"/>
        <v>PG-MFM-02-Ex-Frzr-ERNC</v>
      </c>
      <c r="AE242" s="26">
        <f t="shared" si="87"/>
        <v>0.66175749999999989</v>
      </c>
      <c r="AF242" s="26">
        <f t="shared" si="88"/>
        <v>1.6220499999999998E-4</v>
      </c>
      <c r="AG242" s="26">
        <f t="shared" si="89"/>
        <v>0</v>
      </c>
      <c r="AH242" s="26">
        <f t="shared" si="90"/>
        <v>0.99080749999999995</v>
      </c>
      <c r="AI242" s="26">
        <f t="shared" si="91"/>
        <v>1.6220499999999998E-4</v>
      </c>
      <c r="AJ242" s="26">
        <f t="shared" si="92"/>
        <v>0</v>
      </c>
      <c r="AK242" s="26">
        <f t="shared" si="93"/>
        <v>0.66789714450082371</v>
      </c>
      <c r="AL242" s="26">
        <f t="shared" si="93"/>
        <v>1</v>
      </c>
      <c r="AM242" s="26">
        <f t="shared" si="94"/>
        <v>0</v>
      </c>
    </row>
    <row r="243" spans="1:39">
      <c r="A243" s="26" t="s">
        <v>320</v>
      </c>
      <c r="B243" s="26" t="s">
        <v>82</v>
      </c>
      <c r="C243" s="26">
        <v>1</v>
      </c>
      <c r="D243" s="26">
        <v>5.1562999999999998E-2</v>
      </c>
      <c r="E243" s="26">
        <v>5.1562999999999998E-2</v>
      </c>
      <c r="F243" s="26">
        <v>225.566</v>
      </c>
      <c r="G243" s="26">
        <v>377.23700000000002</v>
      </c>
      <c r="H243" s="26">
        <v>-0.58853299999999997</v>
      </c>
      <c r="I243" s="26">
        <v>0</v>
      </c>
      <c r="J243" s="27"/>
      <c r="K243" s="26" t="str">
        <f t="shared" si="76"/>
        <v>ER</v>
      </c>
      <c r="L243" s="27"/>
      <c r="M243" s="32">
        <f t="shared" si="77"/>
        <v>0</v>
      </c>
      <c r="N243" s="32">
        <f t="shared" si="78"/>
        <v>1</v>
      </c>
      <c r="O243" s="32">
        <f t="shared" si="79"/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27"/>
      <c r="W243" s="26" t="str">
        <f t="shared" si="80"/>
        <v>PG</v>
      </c>
      <c r="X243" s="26" t="str">
        <f t="shared" si="81"/>
        <v>MFM</v>
      </c>
      <c r="Y243" s="26" t="str">
        <f t="shared" si="82"/>
        <v>03</v>
      </c>
      <c r="Z243" s="26" t="str">
        <f t="shared" si="83"/>
        <v>Ex</v>
      </c>
      <c r="AA243" s="26" t="str">
        <f t="shared" si="84"/>
        <v>Frzr</v>
      </c>
      <c r="AB243" s="26" t="str">
        <f t="shared" ca="1" si="85"/>
        <v>ERNC</v>
      </c>
      <c r="AC243" s="27"/>
      <c r="AD243" s="26" t="str">
        <f t="shared" ca="1" si="86"/>
        <v>PG-MFM-03-Ex-Frzr-ERNC</v>
      </c>
      <c r="AE243" s="26">
        <f t="shared" si="87"/>
        <v>0.56391500000000006</v>
      </c>
      <c r="AF243" s="26">
        <f t="shared" si="88"/>
        <v>1.289075E-4</v>
      </c>
      <c r="AG243" s="26">
        <f t="shared" si="89"/>
        <v>0</v>
      </c>
      <c r="AH243" s="26">
        <f t="shared" si="90"/>
        <v>0.94309250000000011</v>
      </c>
      <c r="AI243" s="26">
        <f t="shared" si="91"/>
        <v>1.289075E-4</v>
      </c>
      <c r="AJ243" s="26">
        <f t="shared" si="92"/>
        <v>0</v>
      </c>
      <c r="AK243" s="26">
        <f t="shared" si="93"/>
        <v>0.59794240755811334</v>
      </c>
      <c r="AL243" s="26">
        <f t="shared" si="93"/>
        <v>1</v>
      </c>
      <c r="AM243" s="26">
        <f t="shared" si="94"/>
        <v>0</v>
      </c>
    </row>
    <row r="244" spans="1:39">
      <c r="A244" s="26" t="s">
        <v>321</v>
      </c>
      <c r="B244" s="26" t="s">
        <v>82</v>
      </c>
      <c r="C244" s="26">
        <v>1</v>
      </c>
      <c r="D244" s="26">
        <v>5.8153000000000003E-2</v>
      </c>
      <c r="E244" s="26">
        <v>5.8153000000000003E-2</v>
      </c>
      <c r="F244" s="26">
        <v>282.73700000000002</v>
      </c>
      <c r="G244" s="26">
        <v>395.96699999999998</v>
      </c>
      <c r="H244" s="26">
        <v>-0.73207500000000003</v>
      </c>
      <c r="I244" s="26">
        <v>0</v>
      </c>
      <c r="J244" s="27"/>
      <c r="K244" s="26" t="str">
        <f t="shared" si="76"/>
        <v>ER</v>
      </c>
      <c r="L244" s="27"/>
      <c r="M244" s="32">
        <f t="shared" si="77"/>
        <v>0</v>
      </c>
      <c r="N244" s="32">
        <f t="shared" si="78"/>
        <v>1</v>
      </c>
      <c r="O244" s="32">
        <f t="shared" si="79"/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27"/>
      <c r="W244" s="26" t="str">
        <f t="shared" si="80"/>
        <v>PG</v>
      </c>
      <c r="X244" s="26" t="str">
        <f t="shared" si="81"/>
        <v>MFM</v>
      </c>
      <c r="Y244" s="26" t="str">
        <f t="shared" si="82"/>
        <v>04</v>
      </c>
      <c r="Z244" s="26" t="str">
        <f t="shared" si="83"/>
        <v>Ex</v>
      </c>
      <c r="AA244" s="26" t="str">
        <f t="shared" si="84"/>
        <v>Frzr</v>
      </c>
      <c r="AB244" s="26" t="str">
        <f t="shared" ca="1" si="85"/>
        <v>ERNC</v>
      </c>
      <c r="AC244" s="27"/>
      <c r="AD244" s="26" t="str">
        <f t="shared" ca="1" si="86"/>
        <v>PG-MFM-04-Ex-Frzr-ERNC</v>
      </c>
      <c r="AE244" s="26">
        <f t="shared" si="87"/>
        <v>0.70684250000000004</v>
      </c>
      <c r="AF244" s="26">
        <f t="shared" si="88"/>
        <v>1.4538250000000001E-4</v>
      </c>
      <c r="AG244" s="26">
        <f t="shared" si="89"/>
        <v>0</v>
      </c>
      <c r="AH244" s="26">
        <f t="shared" si="90"/>
        <v>0.98991750000000001</v>
      </c>
      <c r="AI244" s="26">
        <f t="shared" si="91"/>
        <v>1.4538250000000001E-4</v>
      </c>
      <c r="AJ244" s="26">
        <f t="shared" si="92"/>
        <v>0</v>
      </c>
      <c r="AK244" s="26">
        <f t="shared" si="93"/>
        <v>0.71404182671788308</v>
      </c>
      <c r="AL244" s="26">
        <f t="shared" si="93"/>
        <v>1</v>
      </c>
      <c r="AM244" s="26">
        <f t="shared" si="94"/>
        <v>0</v>
      </c>
    </row>
    <row r="245" spans="1:39">
      <c r="A245" s="26" t="s">
        <v>322</v>
      </c>
      <c r="B245" s="26" t="s">
        <v>82</v>
      </c>
      <c r="C245" s="26">
        <v>1</v>
      </c>
      <c r="D245" s="26">
        <v>5.8063999999999998E-2</v>
      </c>
      <c r="E245" s="26">
        <v>5.8063999999999998E-2</v>
      </c>
      <c r="F245" s="26">
        <v>274.44299999999998</v>
      </c>
      <c r="G245" s="26">
        <v>394.565</v>
      </c>
      <c r="H245" s="26">
        <v>-0.69699999999999995</v>
      </c>
      <c r="I245" s="26">
        <v>0</v>
      </c>
      <c r="J245" s="27"/>
      <c r="K245" s="26" t="str">
        <f t="shared" si="76"/>
        <v>ER</v>
      </c>
      <c r="L245" s="27"/>
      <c r="M245" s="32">
        <f t="shared" si="77"/>
        <v>0</v>
      </c>
      <c r="N245" s="32">
        <f t="shared" si="78"/>
        <v>1</v>
      </c>
      <c r="O245" s="32">
        <f t="shared" si="79"/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27"/>
      <c r="W245" s="26" t="str">
        <f t="shared" si="80"/>
        <v>SG</v>
      </c>
      <c r="X245" s="26" t="str">
        <f t="shared" si="81"/>
        <v>MFM</v>
      </c>
      <c r="Y245" s="26" t="str">
        <f t="shared" si="82"/>
        <v>04</v>
      </c>
      <c r="Z245" s="26" t="str">
        <f t="shared" si="83"/>
        <v>Ex</v>
      </c>
      <c r="AA245" s="26" t="str">
        <f t="shared" si="84"/>
        <v>Frzr</v>
      </c>
      <c r="AB245" s="26" t="str">
        <f t="shared" ca="1" si="85"/>
        <v>ERNC</v>
      </c>
      <c r="AC245" s="27"/>
      <c r="AD245" s="26" t="str">
        <f t="shared" ca="1" si="86"/>
        <v>SG-MFM-04-Ex-Frzr-ERNC</v>
      </c>
      <c r="AE245" s="26">
        <f t="shared" si="87"/>
        <v>0.68610749999999998</v>
      </c>
      <c r="AF245" s="26">
        <f t="shared" si="88"/>
        <v>1.4516E-4</v>
      </c>
      <c r="AG245" s="26">
        <f t="shared" si="89"/>
        <v>0</v>
      </c>
      <c r="AH245" s="26">
        <f t="shared" si="90"/>
        <v>0.98641250000000003</v>
      </c>
      <c r="AI245" s="26">
        <f t="shared" si="91"/>
        <v>1.4516E-4</v>
      </c>
      <c r="AJ245" s="26">
        <f t="shared" si="92"/>
        <v>0</v>
      </c>
      <c r="AK245" s="26">
        <f t="shared" si="93"/>
        <v>0.69555839975669409</v>
      </c>
      <c r="AL245" s="26">
        <f t="shared" si="93"/>
        <v>1</v>
      </c>
      <c r="AM245" s="26">
        <f t="shared" si="94"/>
        <v>0</v>
      </c>
    </row>
    <row r="246" spans="1:39">
      <c r="A246" s="26" t="s">
        <v>323</v>
      </c>
      <c r="B246" s="26" t="s">
        <v>82</v>
      </c>
      <c r="C246" s="26">
        <v>1</v>
      </c>
      <c r="D246" s="26">
        <v>5.5293000000000002E-2</v>
      </c>
      <c r="E246" s="26">
        <v>5.5293000000000002E-2</v>
      </c>
      <c r="F246" s="26">
        <v>263.59100000000001</v>
      </c>
      <c r="G246" s="26">
        <v>394.65899999999999</v>
      </c>
      <c r="H246" s="26">
        <v>-0.83069700000000002</v>
      </c>
      <c r="I246" s="26">
        <v>0</v>
      </c>
      <c r="J246" s="27"/>
      <c r="K246" s="26" t="str">
        <f t="shared" si="76"/>
        <v>ER</v>
      </c>
      <c r="L246" s="27"/>
      <c r="M246" s="32">
        <f t="shared" si="77"/>
        <v>0</v>
      </c>
      <c r="N246" s="32">
        <f t="shared" si="78"/>
        <v>1</v>
      </c>
      <c r="O246" s="32">
        <f t="shared" si="79"/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27"/>
      <c r="W246" s="26" t="str">
        <f t="shared" si="80"/>
        <v>PG</v>
      </c>
      <c r="X246" s="26" t="str">
        <f t="shared" si="81"/>
        <v>MFM</v>
      </c>
      <c r="Y246" s="26" t="str">
        <f t="shared" si="82"/>
        <v>05</v>
      </c>
      <c r="Z246" s="26" t="str">
        <f t="shared" si="83"/>
        <v>Ex</v>
      </c>
      <c r="AA246" s="26" t="str">
        <f t="shared" si="84"/>
        <v>Frzr</v>
      </c>
      <c r="AB246" s="26" t="str">
        <f t="shared" ca="1" si="85"/>
        <v>ERNC</v>
      </c>
      <c r="AC246" s="27"/>
      <c r="AD246" s="26" t="str">
        <f t="shared" ca="1" si="86"/>
        <v>PG-MFM-05-Ex-Frzr-ERNC</v>
      </c>
      <c r="AE246" s="26">
        <f t="shared" si="87"/>
        <v>0.65897749999999999</v>
      </c>
      <c r="AF246" s="26">
        <f t="shared" si="88"/>
        <v>1.3823249999999999E-4</v>
      </c>
      <c r="AG246" s="26">
        <f t="shared" si="89"/>
        <v>0</v>
      </c>
      <c r="AH246" s="26">
        <f t="shared" si="90"/>
        <v>0.98664750000000001</v>
      </c>
      <c r="AI246" s="26">
        <f t="shared" si="91"/>
        <v>1.3823249999999999E-4</v>
      </c>
      <c r="AJ246" s="26">
        <f t="shared" si="92"/>
        <v>0</v>
      </c>
      <c r="AK246" s="26">
        <f t="shared" si="93"/>
        <v>0.66789557567418956</v>
      </c>
      <c r="AL246" s="26">
        <f t="shared" si="93"/>
        <v>1</v>
      </c>
      <c r="AM246" s="26">
        <f t="shared" si="94"/>
        <v>0</v>
      </c>
    </row>
    <row r="247" spans="1:39">
      <c r="A247" s="26" t="s">
        <v>324</v>
      </c>
      <c r="B247" s="26" t="s">
        <v>82</v>
      </c>
      <c r="C247" s="26">
        <v>1</v>
      </c>
      <c r="D247" s="26">
        <v>5.3721999999999999E-2</v>
      </c>
      <c r="E247" s="26">
        <v>5.3721999999999999E-2</v>
      </c>
      <c r="F247" s="26">
        <v>221.822</v>
      </c>
      <c r="G247" s="26">
        <v>380.25099999999998</v>
      </c>
      <c r="H247" s="26">
        <v>-0.57250000000000001</v>
      </c>
      <c r="I247" s="26">
        <v>0</v>
      </c>
      <c r="J247" s="27"/>
      <c r="K247" s="26" t="str">
        <f t="shared" si="76"/>
        <v>ER</v>
      </c>
      <c r="L247" s="27"/>
      <c r="M247" s="32">
        <f t="shared" si="77"/>
        <v>0</v>
      </c>
      <c r="N247" s="32">
        <f t="shared" si="78"/>
        <v>1</v>
      </c>
      <c r="O247" s="32">
        <f t="shared" si="79"/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27"/>
      <c r="W247" s="26" t="str">
        <f t="shared" si="80"/>
        <v>SG</v>
      </c>
      <c r="X247" s="26" t="str">
        <f t="shared" si="81"/>
        <v>MFM</v>
      </c>
      <c r="Y247" s="26" t="str">
        <f t="shared" si="82"/>
        <v>05</v>
      </c>
      <c r="Z247" s="26" t="str">
        <f t="shared" si="83"/>
        <v>Ex</v>
      </c>
      <c r="AA247" s="26" t="str">
        <f t="shared" si="84"/>
        <v>Frzr</v>
      </c>
      <c r="AB247" s="26" t="str">
        <f t="shared" ca="1" si="85"/>
        <v>ERNC</v>
      </c>
      <c r="AC247" s="27"/>
      <c r="AD247" s="26" t="str">
        <f t="shared" ca="1" si="86"/>
        <v>SG-MFM-05-Ex-Frzr-ERNC</v>
      </c>
      <c r="AE247" s="26">
        <f t="shared" si="87"/>
        <v>0.55455500000000002</v>
      </c>
      <c r="AF247" s="26">
        <f t="shared" si="88"/>
        <v>1.3430500000000001E-4</v>
      </c>
      <c r="AG247" s="26">
        <f t="shared" si="89"/>
        <v>0</v>
      </c>
      <c r="AH247" s="26">
        <f t="shared" si="90"/>
        <v>0.95062749999999996</v>
      </c>
      <c r="AI247" s="26">
        <f t="shared" si="91"/>
        <v>1.3430500000000001E-4</v>
      </c>
      <c r="AJ247" s="26">
        <f t="shared" si="92"/>
        <v>0</v>
      </c>
      <c r="AK247" s="26">
        <f t="shared" si="93"/>
        <v>0.58335678275665293</v>
      </c>
      <c r="AL247" s="26">
        <f t="shared" si="93"/>
        <v>1</v>
      </c>
      <c r="AM247" s="26">
        <f t="shared" si="94"/>
        <v>0</v>
      </c>
    </row>
    <row r="248" spans="1:39">
      <c r="A248" s="26" t="s">
        <v>325</v>
      </c>
      <c r="B248" s="26" t="s">
        <v>82</v>
      </c>
      <c r="C248" s="26">
        <v>1</v>
      </c>
      <c r="D248" s="26">
        <v>5.3802999999999997E-2</v>
      </c>
      <c r="E248" s="26">
        <v>5.3802999999999997E-2</v>
      </c>
      <c r="F248" s="26">
        <v>310.39499999999998</v>
      </c>
      <c r="G248" s="26">
        <v>402.10399999999998</v>
      </c>
      <c r="H248" s="26">
        <v>-0.76655600000000002</v>
      </c>
      <c r="I248" s="26">
        <v>0</v>
      </c>
      <c r="J248" s="27"/>
      <c r="K248" s="26" t="str">
        <f t="shared" si="76"/>
        <v>ER</v>
      </c>
      <c r="L248" s="27"/>
      <c r="M248" s="32">
        <f t="shared" si="77"/>
        <v>0</v>
      </c>
      <c r="N248" s="32">
        <f t="shared" si="78"/>
        <v>1</v>
      </c>
      <c r="O248" s="32">
        <f t="shared" si="79"/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27"/>
      <c r="W248" s="26" t="str">
        <f t="shared" si="80"/>
        <v>SC</v>
      </c>
      <c r="X248" s="26" t="str">
        <f t="shared" si="81"/>
        <v>MFM</v>
      </c>
      <c r="Y248" s="26" t="str">
        <f t="shared" si="82"/>
        <v>06</v>
      </c>
      <c r="Z248" s="26" t="str">
        <f t="shared" si="83"/>
        <v>Ex</v>
      </c>
      <c r="AA248" s="26" t="str">
        <f t="shared" si="84"/>
        <v>Frzr</v>
      </c>
      <c r="AB248" s="26" t="str">
        <f t="shared" ca="1" si="85"/>
        <v>ERNC</v>
      </c>
      <c r="AC248" s="27"/>
      <c r="AD248" s="26" t="str">
        <f t="shared" ca="1" si="86"/>
        <v>SC-MFM-06-Ex-Frzr-ERNC</v>
      </c>
      <c r="AE248" s="26">
        <f t="shared" si="87"/>
        <v>0.77598749999999994</v>
      </c>
      <c r="AF248" s="26">
        <f t="shared" si="88"/>
        <v>1.345075E-4</v>
      </c>
      <c r="AG248" s="26">
        <f t="shared" si="89"/>
        <v>0</v>
      </c>
      <c r="AH248" s="26">
        <f t="shared" si="90"/>
        <v>1.00526</v>
      </c>
      <c r="AI248" s="26">
        <f t="shared" si="91"/>
        <v>1.345075E-4</v>
      </c>
      <c r="AJ248" s="26">
        <f t="shared" si="92"/>
        <v>0</v>
      </c>
      <c r="AK248" s="26">
        <f t="shared" si="93"/>
        <v>0.77192716312197829</v>
      </c>
      <c r="AL248" s="26">
        <f t="shared" si="93"/>
        <v>1</v>
      </c>
      <c r="AM248" s="26">
        <f t="shared" si="94"/>
        <v>0</v>
      </c>
    </row>
    <row r="249" spans="1:39">
      <c r="A249" s="26" t="s">
        <v>326</v>
      </c>
      <c r="B249" s="26" t="s">
        <v>82</v>
      </c>
      <c r="C249" s="26">
        <v>1</v>
      </c>
      <c r="D249" s="26">
        <v>5.3772E-2</v>
      </c>
      <c r="E249" s="26">
        <v>5.3772E-2</v>
      </c>
      <c r="F249" s="26">
        <v>316.35500000000002</v>
      </c>
      <c r="G249" s="26">
        <v>403.09199999999998</v>
      </c>
      <c r="H249" s="26">
        <v>-0.76962299999999995</v>
      </c>
      <c r="I249" s="26">
        <v>0</v>
      </c>
      <c r="J249" s="27"/>
      <c r="K249" s="26" t="str">
        <f t="shared" si="76"/>
        <v>ER</v>
      </c>
      <c r="L249" s="27"/>
      <c r="M249" s="32">
        <f t="shared" si="77"/>
        <v>0</v>
      </c>
      <c r="N249" s="32">
        <f t="shared" si="78"/>
        <v>1</v>
      </c>
      <c r="O249" s="32">
        <f t="shared" si="79"/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27"/>
      <c r="W249" s="26" t="str">
        <f t="shared" si="80"/>
        <v>SD</v>
      </c>
      <c r="X249" s="26" t="str">
        <f t="shared" si="81"/>
        <v>MFM</v>
      </c>
      <c r="Y249" s="26" t="str">
        <f t="shared" si="82"/>
        <v>06</v>
      </c>
      <c r="Z249" s="26" t="str">
        <f t="shared" si="83"/>
        <v>Ex</v>
      </c>
      <c r="AA249" s="26" t="str">
        <f t="shared" si="84"/>
        <v>Frzr</v>
      </c>
      <c r="AB249" s="26" t="str">
        <f t="shared" ca="1" si="85"/>
        <v>ERNC</v>
      </c>
      <c r="AC249" s="27"/>
      <c r="AD249" s="26" t="str">
        <f t="shared" ca="1" si="86"/>
        <v>SD-MFM-06-Ex-Frzr-ERNC</v>
      </c>
      <c r="AE249" s="26">
        <f t="shared" si="87"/>
        <v>0.79088750000000008</v>
      </c>
      <c r="AF249" s="26">
        <f t="shared" si="88"/>
        <v>1.3443E-4</v>
      </c>
      <c r="AG249" s="26">
        <f t="shared" si="89"/>
        <v>0</v>
      </c>
      <c r="AH249" s="26">
        <f t="shared" si="90"/>
        <v>1.00773</v>
      </c>
      <c r="AI249" s="26">
        <f t="shared" si="91"/>
        <v>1.3443E-4</v>
      </c>
      <c r="AJ249" s="26">
        <f t="shared" si="92"/>
        <v>0</v>
      </c>
      <c r="AK249" s="26">
        <f t="shared" si="93"/>
        <v>0.78482083494586852</v>
      </c>
      <c r="AL249" s="26">
        <f t="shared" si="93"/>
        <v>1</v>
      </c>
      <c r="AM249" s="26">
        <f t="shared" si="94"/>
        <v>0</v>
      </c>
    </row>
    <row r="250" spans="1:39">
      <c r="A250" s="26" t="s">
        <v>327</v>
      </c>
      <c r="B250" s="26" t="s">
        <v>82</v>
      </c>
      <c r="C250" s="26">
        <v>1</v>
      </c>
      <c r="D250" s="26">
        <v>5.3787000000000001E-2</v>
      </c>
      <c r="E250" s="26">
        <v>5.3787000000000001E-2</v>
      </c>
      <c r="F250" s="26">
        <v>311.50900000000001</v>
      </c>
      <c r="G250" s="26">
        <v>402.221</v>
      </c>
      <c r="H250" s="26">
        <v>-0.76534500000000005</v>
      </c>
      <c r="I250" s="26">
        <v>0</v>
      </c>
      <c r="J250" s="27"/>
      <c r="K250" s="26" t="str">
        <f t="shared" si="76"/>
        <v>ER</v>
      </c>
      <c r="L250" s="27"/>
      <c r="M250" s="32">
        <f t="shared" si="77"/>
        <v>0</v>
      </c>
      <c r="N250" s="32">
        <f t="shared" si="78"/>
        <v>1</v>
      </c>
      <c r="O250" s="32">
        <f t="shared" si="79"/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27"/>
      <c r="W250" s="26" t="str">
        <f t="shared" si="80"/>
        <v>SG</v>
      </c>
      <c r="X250" s="26" t="str">
        <f t="shared" si="81"/>
        <v>MFM</v>
      </c>
      <c r="Y250" s="26" t="str">
        <f t="shared" si="82"/>
        <v>06</v>
      </c>
      <c r="Z250" s="26" t="str">
        <f t="shared" si="83"/>
        <v>Ex</v>
      </c>
      <c r="AA250" s="26" t="str">
        <f t="shared" si="84"/>
        <v>Frzr</v>
      </c>
      <c r="AB250" s="26" t="str">
        <f t="shared" ca="1" si="85"/>
        <v>ERNC</v>
      </c>
      <c r="AC250" s="27"/>
      <c r="AD250" s="26" t="str">
        <f t="shared" ca="1" si="86"/>
        <v>SG-MFM-06-Ex-Frzr-ERNC</v>
      </c>
      <c r="AE250" s="26">
        <f t="shared" si="87"/>
        <v>0.77877250000000009</v>
      </c>
      <c r="AF250" s="26">
        <f t="shared" si="88"/>
        <v>1.3446749999999999E-4</v>
      </c>
      <c r="AG250" s="26">
        <f t="shared" si="89"/>
        <v>0</v>
      </c>
      <c r="AH250" s="26">
        <f t="shared" si="90"/>
        <v>1.0055525000000001</v>
      </c>
      <c r="AI250" s="26">
        <f t="shared" si="91"/>
        <v>1.3446749999999999E-4</v>
      </c>
      <c r="AJ250" s="26">
        <f t="shared" si="92"/>
        <v>0</v>
      </c>
      <c r="AK250" s="26">
        <f t="shared" si="93"/>
        <v>0.77447224287145633</v>
      </c>
      <c r="AL250" s="26">
        <f t="shared" si="93"/>
        <v>1</v>
      </c>
      <c r="AM250" s="26">
        <f t="shared" si="94"/>
        <v>0</v>
      </c>
    </row>
    <row r="251" spans="1:39">
      <c r="A251" s="26" t="s">
        <v>328</v>
      </c>
      <c r="B251" s="26" t="s">
        <v>82</v>
      </c>
      <c r="C251" s="26">
        <v>1</v>
      </c>
      <c r="D251" s="26">
        <v>5.5468999999999997E-2</v>
      </c>
      <c r="E251" s="26">
        <v>5.5468999999999997E-2</v>
      </c>
      <c r="F251" s="26">
        <v>328.74200000000002</v>
      </c>
      <c r="G251" s="26">
        <v>408.45400000000001</v>
      </c>
      <c r="H251" s="26">
        <v>-0.79782500000000001</v>
      </c>
      <c r="I251" s="26">
        <v>0</v>
      </c>
      <c r="J251" s="27"/>
      <c r="K251" s="26" t="str">
        <f t="shared" si="76"/>
        <v>ER</v>
      </c>
      <c r="L251" s="27"/>
      <c r="M251" s="32">
        <f t="shared" si="77"/>
        <v>0</v>
      </c>
      <c r="N251" s="32">
        <f t="shared" si="78"/>
        <v>1</v>
      </c>
      <c r="O251" s="32">
        <f t="shared" si="79"/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27"/>
      <c r="W251" s="26" t="str">
        <f t="shared" si="80"/>
        <v>SD</v>
      </c>
      <c r="X251" s="26" t="str">
        <f t="shared" si="81"/>
        <v>MFM</v>
      </c>
      <c r="Y251" s="26" t="str">
        <f t="shared" si="82"/>
        <v>07</v>
      </c>
      <c r="Z251" s="26" t="str">
        <f t="shared" si="83"/>
        <v>Ex</v>
      </c>
      <c r="AA251" s="26" t="str">
        <f t="shared" si="84"/>
        <v>Frzr</v>
      </c>
      <c r="AB251" s="26" t="str">
        <f t="shared" ca="1" si="85"/>
        <v>ERNC</v>
      </c>
      <c r="AC251" s="27"/>
      <c r="AD251" s="26" t="str">
        <f t="shared" ca="1" si="86"/>
        <v>SD-MFM-07-Ex-Frzr-ERNC</v>
      </c>
      <c r="AE251" s="26">
        <f t="shared" si="87"/>
        <v>0.821855</v>
      </c>
      <c r="AF251" s="26">
        <f t="shared" si="88"/>
        <v>1.3867249999999998E-4</v>
      </c>
      <c r="AG251" s="26">
        <f t="shared" si="89"/>
        <v>0</v>
      </c>
      <c r="AH251" s="26">
        <f t="shared" si="90"/>
        <v>1.0211350000000001</v>
      </c>
      <c r="AI251" s="26">
        <f t="shared" si="91"/>
        <v>1.3867249999999998E-4</v>
      </c>
      <c r="AJ251" s="26">
        <f t="shared" si="92"/>
        <v>0</v>
      </c>
      <c r="AK251" s="26">
        <f t="shared" si="93"/>
        <v>0.80484460918487755</v>
      </c>
      <c r="AL251" s="26">
        <f t="shared" si="93"/>
        <v>1</v>
      </c>
      <c r="AM251" s="26">
        <f t="shared" si="94"/>
        <v>0</v>
      </c>
    </row>
    <row r="252" spans="1:39">
      <c r="A252" s="26" t="s">
        <v>329</v>
      </c>
      <c r="B252" s="26" t="s">
        <v>82</v>
      </c>
      <c r="C252" s="26">
        <v>1</v>
      </c>
      <c r="D252" s="26">
        <v>5.5004999999999998E-2</v>
      </c>
      <c r="E252" s="26">
        <v>5.5004999999999998E-2</v>
      </c>
      <c r="F252" s="26">
        <v>326.11</v>
      </c>
      <c r="G252" s="26">
        <v>405.48</v>
      </c>
      <c r="H252" s="26">
        <v>-0.76200000000000001</v>
      </c>
      <c r="I252" s="26">
        <v>0</v>
      </c>
      <c r="J252" s="27"/>
      <c r="K252" s="26" t="str">
        <f t="shared" si="76"/>
        <v>ER</v>
      </c>
      <c r="L252" s="27"/>
      <c r="M252" s="32">
        <f t="shared" si="77"/>
        <v>0</v>
      </c>
      <c r="N252" s="32">
        <f t="shared" si="78"/>
        <v>1</v>
      </c>
      <c r="O252" s="32">
        <f t="shared" si="79"/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27"/>
      <c r="W252" s="26" t="str">
        <f t="shared" si="80"/>
        <v>SG</v>
      </c>
      <c r="X252" s="26" t="str">
        <f t="shared" si="81"/>
        <v>MFM</v>
      </c>
      <c r="Y252" s="26" t="str">
        <f t="shared" si="82"/>
        <v>07</v>
      </c>
      <c r="Z252" s="26" t="str">
        <f t="shared" si="83"/>
        <v>Ex</v>
      </c>
      <c r="AA252" s="26" t="str">
        <f t="shared" si="84"/>
        <v>Frzr</v>
      </c>
      <c r="AB252" s="26" t="str">
        <f t="shared" ca="1" si="85"/>
        <v>ERNC</v>
      </c>
      <c r="AC252" s="27"/>
      <c r="AD252" s="26" t="str">
        <f t="shared" ca="1" si="86"/>
        <v>SG-MFM-07-Ex-Frzr-ERNC</v>
      </c>
      <c r="AE252" s="26">
        <f t="shared" si="87"/>
        <v>0.81527500000000008</v>
      </c>
      <c r="AF252" s="26">
        <f t="shared" si="88"/>
        <v>1.3751249999999999E-4</v>
      </c>
      <c r="AG252" s="26">
        <f t="shared" si="89"/>
        <v>0</v>
      </c>
      <c r="AH252" s="26">
        <f t="shared" si="90"/>
        <v>1.0137</v>
      </c>
      <c r="AI252" s="26">
        <f t="shared" si="91"/>
        <v>1.3751249999999999E-4</v>
      </c>
      <c r="AJ252" s="26">
        <f t="shared" si="92"/>
        <v>0</v>
      </c>
      <c r="AK252" s="26">
        <f t="shared" si="93"/>
        <v>0.80425668343691437</v>
      </c>
      <c r="AL252" s="26">
        <f t="shared" si="93"/>
        <v>1</v>
      </c>
      <c r="AM252" s="26">
        <f t="shared" si="94"/>
        <v>0</v>
      </c>
    </row>
    <row r="253" spans="1:39">
      <c r="A253" s="26" t="s">
        <v>330</v>
      </c>
      <c r="B253" s="26" t="s">
        <v>82</v>
      </c>
      <c r="C253" s="26">
        <v>1</v>
      </c>
      <c r="D253" s="26">
        <v>6.1095999999999998E-2</v>
      </c>
      <c r="E253" s="26">
        <v>6.1095999999999998E-2</v>
      </c>
      <c r="F253" s="26">
        <v>336.84899999999999</v>
      </c>
      <c r="G253" s="26">
        <v>418.42599999999999</v>
      </c>
      <c r="H253" s="26">
        <v>-0.82829799999999998</v>
      </c>
      <c r="I253" s="26">
        <v>0</v>
      </c>
      <c r="J253" s="27"/>
      <c r="K253" s="26" t="str">
        <f t="shared" si="76"/>
        <v>ER</v>
      </c>
      <c r="L253" s="27"/>
      <c r="M253" s="32">
        <f t="shared" si="77"/>
        <v>0</v>
      </c>
      <c r="N253" s="32">
        <f t="shared" si="78"/>
        <v>1</v>
      </c>
      <c r="O253" s="32">
        <f t="shared" si="79"/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27"/>
      <c r="W253" s="26" t="str">
        <f t="shared" si="80"/>
        <v>SC</v>
      </c>
      <c r="X253" s="26" t="str">
        <f t="shared" si="81"/>
        <v>MFM</v>
      </c>
      <c r="Y253" s="26" t="str">
        <f t="shared" si="82"/>
        <v>08</v>
      </c>
      <c r="Z253" s="26" t="str">
        <f t="shared" si="83"/>
        <v>Ex</v>
      </c>
      <c r="AA253" s="26" t="str">
        <f t="shared" si="84"/>
        <v>Frzr</v>
      </c>
      <c r="AB253" s="26" t="str">
        <f t="shared" ca="1" si="85"/>
        <v>ERNC</v>
      </c>
      <c r="AC253" s="27"/>
      <c r="AD253" s="26" t="str">
        <f t="shared" ca="1" si="86"/>
        <v>SC-MFM-08-Ex-Frzr-ERNC</v>
      </c>
      <c r="AE253" s="26">
        <f t="shared" si="87"/>
        <v>0.8421225</v>
      </c>
      <c r="AF253" s="26">
        <f t="shared" si="88"/>
        <v>1.5274E-4</v>
      </c>
      <c r="AG253" s="26">
        <f t="shared" si="89"/>
        <v>0</v>
      </c>
      <c r="AH253" s="26">
        <f t="shared" si="90"/>
        <v>1.046065</v>
      </c>
      <c r="AI253" s="26">
        <f t="shared" si="91"/>
        <v>1.5274E-4</v>
      </c>
      <c r="AJ253" s="26">
        <f t="shared" si="92"/>
        <v>0</v>
      </c>
      <c r="AK253" s="26">
        <f t="shared" si="93"/>
        <v>0.80503840583520148</v>
      </c>
      <c r="AL253" s="26">
        <f t="shared" si="93"/>
        <v>1</v>
      </c>
      <c r="AM253" s="26">
        <f t="shared" si="94"/>
        <v>0</v>
      </c>
    </row>
    <row r="254" spans="1:39">
      <c r="A254" s="26" t="s">
        <v>331</v>
      </c>
      <c r="B254" s="26" t="s">
        <v>82</v>
      </c>
      <c r="C254" s="26">
        <v>1</v>
      </c>
      <c r="D254" s="26">
        <v>6.1607000000000002E-2</v>
      </c>
      <c r="E254" s="26">
        <v>6.1607000000000002E-2</v>
      </c>
      <c r="F254" s="26">
        <v>350.77199999999999</v>
      </c>
      <c r="G254" s="26">
        <v>426.55200000000002</v>
      </c>
      <c r="H254" s="26">
        <v>-0.90173499999999995</v>
      </c>
      <c r="I254" s="26">
        <v>0</v>
      </c>
      <c r="J254" s="27"/>
      <c r="K254" s="26" t="str">
        <f t="shared" si="76"/>
        <v>ER</v>
      </c>
      <c r="L254" s="27"/>
      <c r="M254" s="32">
        <f t="shared" si="77"/>
        <v>0</v>
      </c>
      <c r="N254" s="32">
        <f t="shared" si="78"/>
        <v>1</v>
      </c>
      <c r="O254" s="32">
        <f t="shared" si="79"/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27"/>
      <c r="W254" s="26" t="str">
        <f t="shared" si="80"/>
        <v>SD</v>
      </c>
      <c r="X254" s="26" t="str">
        <f t="shared" si="81"/>
        <v>MFM</v>
      </c>
      <c r="Y254" s="26" t="str">
        <f t="shared" si="82"/>
        <v>08</v>
      </c>
      <c r="Z254" s="26" t="str">
        <f t="shared" si="83"/>
        <v>Ex</v>
      </c>
      <c r="AA254" s="26" t="str">
        <f t="shared" si="84"/>
        <v>Frzr</v>
      </c>
      <c r="AB254" s="26" t="str">
        <f t="shared" ca="1" si="85"/>
        <v>ERNC</v>
      </c>
      <c r="AC254" s="27"/>
      <c r="AD254" s="26" t="str">
        <f t="shared" ca="1" si="86"/>
        <v>SD-MFM-08-Ex-Frzr-ERNC</v>
      </c>
      <c r="AE254" s="26">
        <f t="shared" si="87"/>
        <v>0.87692999999999999</v>
      </c>
      <c r="AF254" s="26">
        <f t="shared" si="88"/>
        <v>1.5401750000000001E-4</v>
      </c>
      <c r="AG254" s="26">
        <f t="shared" si="89"/>
        <v>0</v>
      </c>
      <c r="AH254" s="26">
        <f t="shared" si="90"/>
        <v>1.0663800000000001</v>
      </c>
      <c r="AI254" s="26">
        <f t="shared" si="91"/>
        <v>1.5401750000000001E-4</v>
      </c>
      <c r="AJ254" s="26">
        <f t="shared" si="92"/>
        <v>0</v>
      </c>
      <c r="AK254" s="26">
        <f t="shared" si="93"/>
        <v>0.82234287964890551</v>
      </c>
      <c r="AL254" s="26">
        <f t="shared" si="93"/>
        <v>1</v>
      </c>
      <c r="AM254" s="26">
        <f t="shared" si="94"/>
        <v>0</v>
      </c>
    </row>
    <row r="255" spans="1:39">
      <c r="A255" s="26" t="s">
        <v>332</v>
      </c>
      <c r="B255" s="26" t="s">
        <v>82</v>
      </c>
      <c r="C255" s="26">
        <v>1</v>
      </c>
      <c r="D255" s="26">
        <v>6.1130999999999998E-2</v>
      </c>
      <c r="E255" s="26">
        <v>6.1130999999999998E-2</v>
      </c>
      <c r="F255" s="26">
        <v>337.827</v>
      </c>
      <c r="G255" s="26">
        <v>418.96600000000001</v>
      </c>
      <c r="H255" s="26">
        <v>-0.83368299999999995</v>
      </c>
      <c r="I255" s="26">
        <v>0</v>
      </c>
      <c r="J255" s="27"/>
      <c r="K255" s="26" t="str">
        <f t="shared" si="76"/>
        <v>ER</v>
      </c>
      <c r="L255" s="27"/>
      <c r="M255" s="32">
        <f t="shared" si="77"/>
        <v>0</v>
      </c>
      <c r="N255" s="32">
        <f t="shared" si="78"/>
        <v>1</v>
      </c>
      <c r="O255" s="32">
        <f t="shared" si="79"/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27"/>
      <c r="W255" s="26" t="str">
        <f t="shared" si="80"/>
        <v>SG</v>
      </c>
      <c r="X255" s="26" t="str">
        <f t="shared" si="81"/>
        <v>MFM</v>
      </c>
      <c r="Y255" s="26" t="str">
        <f t="shared" si="82"/>
        <v>08</v>
      </c>
      <c r="Z255" s="26" t="str">
        <f t="shared" si="83"/>
        <v>Ex</v>
      </c>
      <c r="AA255" s="26" t="str">
        <f t="shared" si="84"/>
        <v>Frzr</v>
      </c>
      <c r="AB255" s="26" t="str">
        <f t="shared" ca="1" si="85"/>
        <v>ERNC</v>
      </c>
      <c r="AC255" s="27"/>
      <c r="AD255" s="26" t="str">
        <f t="shared" ca="1" si="86"/>
        <v>SG-MFM-08-Ex-Frzr-ERNC</v>
      </c>
      <c r="AE255" s="26">
        <f t="shared" si="87"/>
        <v>0.84456750000000003</v>
      </c>
      <c r="AF255" s="26">
        <f t="shared" si="88"/>
        <v>1.528275E-4</v>
      </c>
      <c r="AG255" s="26">
        <f t="shared" si="89"/>
        <v>0</v>
      </c>
      <c r="AH255" s="26">
        <f t="shared" si="90"/>
        <v>1.047415</v>
      </c>
      <c r="AI255" s="26">
        <f t="shared" si="91"/>
        <v>1.528275E-4</v>
      </c>
      <c r="AJ255" s="26">
        <f t="shared" si="92"/>
        <v>0</v>
      </c>
      <c r="AK255" s="26">
        <f t="shared" si="93"/>
        <v>0.80633512027228949</v>
      </c>
      <c r="AL255" s="26">
        <f t="shared" si="93"/>
        <v>1</v>
      </c>
      <c r="AM255" s="26">
        <f t="shared" si="94"/>
        <v>0</v>
      </c>
    </row>
    <row r="256" spans="1:39">
      <c r="A256" s="26" t="s">
        <v>333</v>
      </c>
      <c r="B256" s="26" t="s">
        <v>82</v>
      </c>
      <c r="C256" s="26">
        <v>1</v>
      </c>
      <c r="D256" s="26">
        <v>6.3156000000000004E-2</v>
      </c>
      <c r="E256" s="26">
        <v>6.3156000000000004E-2</v>
      </c>
      <c r="F256" s="26">
        <v>336.29500000000002</v>
      </c>
      <c r="G256" s="26">
        <v>423.56299999999999</v>
      </c>
      <c r="H256" s="26">
        <v>-0.74948099999999995</v>
      </c>
      <c r="I256" s="26">
        <v>0</v>
      </c>
      <c r="J256" s="27"/>
      <c r="K256" s="26" t="str">
        <f t="shared" si="76"/>
        <v>ER</v>
      </c>
      <c r="L256" s="27"/>
      <c r="M256" s="32">
        <f t="shared" si="77"/>
        <v>0</v>
      </c>
      <c r="N256" s="32">
        <f t="shared" si="78"/>
        <v>1</v>
      </c>
      <c r="O256" s="32">
        <f t="shared" si="79"/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27"/>
      <c r="W256" s="26" t="str">
        <f t="shared" si="80"/>
        <v>SC</v>
      </c>
      <c r="X256" s="26" t="str">
        <f t="shared" si="81"/>
        <v>MFM</v>
      </c>
      <c r="Y256" s="26" t="str">
        <f t="shared" si="82"/>
        <v>09</v>
      </c>
      <c r="Z256" s="26" t="str">
        <f t="shared" si="83"/>
        <v>Ex</v>
      </c>
      <c r="AA256" s="26" t="str">
        <f t="shared" si="84"/>
        <v>Frzr</v>
      </c>
      <c r="AB256" s="26" t="str">
        <f t="shared" ca="1" si="85"/>
        <v>ERNC</v>
      </c>
      <c r="AC256" s="27"/>
      <c r="AD256" s="26" t="str">
        <f t="shared" ca="1" si="86"/>
        <v>SC-MFM-09-Ex-Frzr-ERNC</v>
      </c>
      <c r="AE256" s="26">
        <f t="shared" si="87"/>
        <v>0.84073750000000003</v>
      </c>
      <c r="AF256" s="26">
        <f t="shared" si="88"/>
        <v>1.5789000000000002E-4</v>
      </c>
      <c r="AG256" s="26">
        <f t="shared" si="89"/>
        <v>0</v>
      </c>
      <c r="AH256" s="26">
        <f t="shared" si="90"/>
        <v>1.0589074999999999</v>
      </c>
      <c r="AI256" s="26">
        <f t="shared" si="91"/>
        <v>1.5789000000000002E-4</v>
      </c>
      <c r="AJ256" s="26">
        <f t="shared" si="92"/>
        <v>0</v>
      </c>
      <c r="AK256" s="26">
        <f t="shared" si="93"/>
        <v>0.79396689512540053</v>
      </c>
      <c r="AL256" s="26">
        <f t="shared" si="93"/>
        <v>1</v>
      </c>
      <c r="AM256" s="26">
        <f t="shared" si="94"/>
        <v>0</v>
      </c>
    </row>
    <row r="257" spans="1:39">
      <c r="A257" s="26" t="s">
        <v>334</v>
      </c>
      <c r="B257" s="26" t="s">
        <v>82</v>
      </c>
      <c r="C257" s="26">
        <v>1</v>
      </c>
      <c r="D257" s="26">
        <v>6.3090999999999994E-2</v>
      </c>
      <c r="E257" s="26">
        <v>6.3090999999999994E-2</v>
      </c>
      <c r="F257" s="26">
        <v>332.86500000000001</v>
      </c>
      <c r="G257" s="26">
        <v>422.31</v>
      </c>
      <c r="H257" s="26">
        <v>-0.736792</v>
      </c>
      <c r="I257" s="26">
        <v>0</v>
      </c>
      <c r="J257" s="27"/>
      <c r="K257" s="26" t="str">
        <f t="shared" si="76"/>
        <v>ER</v>
      </c>
      <c r="L257" s="27"/>
      <c r="M257" s="32">
        <f t="shared" si="77"/>
        <v>0</v>
      </c>
      <c r="N257" s="32">
        <f t="shared" si="78"/>
        <v>1</v>
      </c>
      <c r="O257" s="32">
        <f t="shared" si="79"/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27"/>
      <c r="W257" s="26" t="str">
        <f t="shared" si="80"/>
        <v>SG</v>
      </c>
      <c r="X257" s="26" t="str">
        <f t="shared" si="81"/>
        <v>MFM</v>
      </c>
      <c r="Y257" s="26" t="str">
        <f t="shared" si="82"/>
        <v>09</v>
      </c>
      <c r="Z257" s="26" t="str">
        <f t="shared" si="83"/>
        <v>Ex</v>
      </c>
      <c r="AA257" s="26" t="str">
        <f t="shared" si="84"/>
        <v>Frzr</v>
      </c>
      <c r="AB257" s="26" t="str">
        <f t="shared" ca="1" si="85"/>
        <v>ERNC</v>
      </c>
      <c r="AC257" s="27"/>
      <c r="AD257" s="26" t="str">
        <f t="shared" ca="1" si="86"/>
        <v>SG-MFM-09-Ex-Frzr-ERNC</v>
      </c>
      <c r="AE257" s="26">
        <f t="shared" si="87"/>
        <v>0.83216250000000003</v>
      </c>
      <c r="AF257" s="26">
        <f t="shared" si="88"/>
        <v>1.5772749999999998E-4</v>
      </c>
      <c r="AG257" s="26">
        <f t="shared" si="89"/>
        <v>0</v>
      </c>
      <c r="AH257" s="26">
        <f t="shared" si="90"/>
        <v>1.0557749999999999</v>
      </c>
      <c r="AI257" s="26">
        <f t="shared" si="91"/>
        <v>1.5772749999999998E-4</v>
      </c>
      <c r="AJ257" s="26">
        <f t="shared" si="92"/>
        <v>0</v>
      </c>
      <c r="AK257" s="26">
        <f t="shared" si="93"/>
        <v>0.78820061092562343</v>
      </c>
      <c r="AL257" s="26">
        <f t="shared" si="93"/>
        <v>1</v>
      </c>
      <c r="AM257" s="26">
        <f t="shared" si="94"/>
        <v>0</v>
      </c>
    </row>
    <row r="258" spans="1:39">
      <c r="A258" s="26" t="s">
        <v>335</v>
      </c>
      <c r="B258" s="26" t="s">
        <v>82</v>
      </c>
      <c r="C258" s="26">
        <v>1</v>
      </c>
      <c r="D258" s="26">
        <v>6.8607000000000001E-2</v>
      </c>
      <c r="E258" s="26">
        <v>6.8607000000000001E-2</v>
      </c>
      <c r="F258" s="26">
        <v>337.03800000000001</v>
      </c>
      <c r="G258" s="26">
        <v>433.31599999999997</v>
      </c>
      <c r="H258" s="26">
        <v>-0.73980100000000004</v>
      </c>
      <c r="I258" s="26">
        <v>0</v>
      </c>
      <c r="J258" s="27"/>
      <c r="K258" s="26" t="str">
        <f t="shared" ref="K258:K321" si="95">RIGHT(LEFT(A258,FIND("-h",A258)+3),2)</f>
        <v>ER</v>
      </c>
      <c r="L258" s="27"/>
      <c r="M258" s="32">
        <f t="shared" si="77"/>
        <v>0</v>
      </c>
      <c r="N258" s="32">
        <f t="shared" si="78"/>
        <v>1</v>
      </c>
      <c r="O258" s="32">
        <f t="shared" si="79"/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27"/>
      <c r="W258" s="26" t="str">
        <f t="shared" ref="W258:W321" si="96">IF(OR(RIGHT(LEFT(A258,11),3)="v11",RIGHT(LEFT(A258,11),3)="v06",RIGHT(LEFT(A258,11),3)="v03"),"CA",RIGHT(LEFT(A258,11),2))</f>
        <v>SC</v>
      </c>
      <c r="X258" s="26" t="str">
        <f t="shared" ref="X258:X321" si="97">LEFT(A258,3)</f>
        <v>MFM</v>
      </c>
      <c r="Y258" s="26" t="str">
        <f t="shared" ref="Y258:Y321" si="98">RIGHT(LEFT(A258,7),2)</f>
        <v>10</v>
      </c>
      <c r="Z258" s="26" t="str">
        <f t="shared" ref="Z258:Z321" si="99">IF(W258="CA","N8","Ex")</f>
        <v>Ex</v>
      </c>
      <c r="AA258" s="26" t="str">
        <f t="shared" ref="AA258:AA321" si="100">IF(ISERROR(FIND("-Frzr-",A258))=FALSE,"Frzr",IF(ISERROR(FIND("-Refg-",A258))=FALSE,"Refg",IF(ISERROR(FIND("-ILtg-",A258))=FALSE,"CFL","RfUN")))</f>
        <v>Frzr</v>
      </c>
      <c r="AB258" s="26" t="str">
        <f t="shared" ref="AB258:AB321" ca="1" si="101">VLOOKUP(K258,OFFSET(L_HVACnames,1,1,7,2),2,0)</f>
        <v>ERNC</v>
      </c>
      <c r="AC258" s="27"/>
      <c r="AD258" s="26" t="str">
        <f t="shared" ref="AD258:AD321" ca="1" si="102">W258&amp;"-"&amp;X258&amp;"-"&amp;Y258&amp;"-"&amp;Z258&amp;"-"&amp;AA258&amp;"-"&amp;AB258</f>
        <v>SC-MFM-10-Ex-Frzr-ERNC</v>
      </c>
      <c r="AE258" s="26">
        <f t="shared" si="87"/>
        <v>0.84259499999999998</v>
      </c>
      <c r="AF258" s="26">
        <f t="shared" si="88"/>
        <v>1.715175E-4</v>
      </c>
      <c r="AG258" s="26">
        <f t="shared" si="89"/>
        <v>0</v>
      </c>
      <c r="AH258" s="26">
        <f t="shared" si="90"/>
        <v>1.0832899999999999</v>
      </c>
      <c r="AI258" s="26">
        <f t="shared" si="91"/>
        <v>1.715175E-4</v>
      </c>
      <c r="AJ258" s="26">
        <f t="shared" si="92"/>
        <v>0</v>
      </c>
      <c r="AK258" s="26">
        <f t="shared" si="93"/>
        <v>0.77781111244449785</v>
      </c>
      <c r="AL258" s="26">
        <f t="shared" si="93"/>
        <v>1</v>
      </c>
      <c r="AM258" s="26">
        <f t="shared" si="94"/>
        <v>0</v>
      </c>
    </row>
    <row r="259" spans="1:39">
      <c r="A259" s="26" t="s">
        <v>336</v>
      </c>
      <c r="B259" s="26" t="s">
        <v>82</v>
      </c>
      <c r="C259" s="26">
        <v>1</v>
      </c>
      <c r="D259" s="26">
        <v>6.8617999999999998E-2</v>
      </c>
      <c r="E259" s="26">
        <v>6.8617999999999998E-2</v>
      </c>
      <c r="F259" s="26">
        <v>337.78500000000003</v>
      </c>
      <c r="G259" s="26">
        <v>433.608</v>
      </c>
      <c r="H259" s="26">
        <v>-0.74464900000000001</v>
      </c>
      <c r="I259" s="26">
        <v>0</v>
      </c>
      <c r="J259" s="27"/>
      <c r="K259" s="26" t="str">
        <f t="shared" si="95"/>
        <v>ER</v>
      </c>
      <c r="L259" s="27"/>
      <c r="M259" s="32">
        <f t="shared" ref="M259:M322" si="103">IF(K259="GF",1,0)</f>
        <v>0</v>
      </c>
      <c r="N259" s="32">
        <f t="shared" ref="N259:N322" si="104">IF(OR(K259="HP",K259="ER"),1,0)</f>
        <v>1</v>
      </c>
      <c r="O259" s="32">
        <f t="shared" ref="O259:O322" si="105">IF(K259="UN",1,0)</f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27"/>
      <c r="W259" s="26" t="str">
        <f t="shared" si="96"/>
        <v>SD</v>
      </c>
      <c r="X259" s="26" t="str">
        <f t="shared" si="97"/>
        <v>MFM</v>
      </c>
      <c r="Y259" s="26" t="str">
        <f t="shared" si="98"/>
        <v>10</v>
      </c>
      <c r="Z259" s="26" t="str">
        <f t="shared" si="99"/>
        <v>Ex</v>
      </c>
      <c r="AA259" s="26" t="str">
        <f t="shared" si="100"/>
        <v>Frzr</v>
      </c>
      <c r="AB259" s="26" t="str">
        <f t="shared" ca="1" si="101"/>
        <v>ERNC</v>
      </c>
      <c r="AC259" s="27"/>
      <c r="AD259" s="26" t="str">
        <f t="shared" ca="1" si="102"/>
        <v>SD-MFM-10-Ex-Frzr-ERNC</v>
      </c>
      <c r="AE259" s="26">
        <f t="shared" ref="AE259:AE322" si="106">IF(M259=1,AH259,F259/(IF(OR($AA259="Refg",$AA259="Frzr"),400,IF($AA259="CFL",$G259,IF($AA259="RfUn",1200)))))</f>
        <v>0.84446250000000012</v>
      </c>
      <c r="AF259" s="26">
        <f t="shared" ref="AF259:AF322" si="107">IF(M259=1,AI259,D259/(IF(OR($AA259="Refg",$AA259="Frzr"),400,IF($AA259="CFL",$G259,IF($AA259="RfUn",1200)))))</f>
        <v>1.71545E-4</v>
      </c>
      <c r="AG259" s="26">
        <f t="shared" ref="AG259:AG322" si="108">IF(OR(N259=1,O259=1),0,H259/(IF(OR($AA259="Refg",$AA259="Frzr"),400,IF($AA259="CFL",$G259,IF($AA259="RfUn",1200)))))</f>
        <v>0</v>
      </c>
      <c r="AH259" s="26">
        <f t="shared" ref="AH259:AH322" si="109">G259/(IF(OR($AA259="Refg",$AA259="Frzr"),400,IF($AA259="CFL",$G259,IF($AA259="RfUn",1200))))</f>
        <v>1.08402</v>
      </c>
      <c r="AI259" s="26">
        <f t="shared" ref="AI259:AI322" si="110">E259/(IF(OR($AA259="Refg",$AA259="Frzr"),400,IF($AA259="CFL",$G259,IF($AA259="RfUn",1200))))</f>
        <v>1.71545E-4</v>
      </c>
      <c r="AJ259" s="26">
        <f t="shared" ref="AJ259:AJ322" si="111">I259/(IF(OR($AA259="Refg",$AA259="Frzr"),400,IF($AA259="CFL",$G259,IF($AA259="RfUn",1200))))</f>
        <v>0</v>
      </c>
      <c r="AK259" s="26">
        <f t="shared" ref="AK259:AL322" si="112">AE259/AH259</f>
        <v>0.77901007361487806</v>
      </c>
      <c r="AL259" s="26">
        <f t="shared" si="112"/>
        <v>1</v>
      </c>
      <c r="AM259" s="26">
        <f t="shared" ref="AM259:AM322" si="113">AG259/AH259</f>
        <v>0</v>
      </c>
    </row>
    <row r="260" spans="1:39">
      <c r="A260" s="26" t="s">
        <v>337</v>
      </c>
      <c r="B260" s="26" t="s">
        <v>82</v>
      </c>
      <c r="C260" s="26">
        <v>1</v>
      </c>
      <c r="D260" s="26">
        <v>6.8623000000000003E-2</v>
      </c>
      <c r="E260" s="26">
        <v>6.8623000000000003E-2</v>
      </c>
      <c r="F260" s="26">
        <v>337.733</v>
      </c>
      <c r="G260" s="26">
        <v>433.654</v>
      </c>
      <c r="H260" s="26">
        <v>-0.74364699999999995</v>
      </c>
      <c r="I260" s="26">
        <v>0</v>
      </c>
      <c r="J260" s="27"/>
      <c r="K260" s="26" t="str">
        <f t="shared" si="95"/>
        <v>ER</v>
      </c>
      <c r="L260" s="27"/>
      <c r="M260" s="32">
        <f t="shared" si="103"/>
        <v>0</v>
      </c>
      <c r="N260" s="32">
        <f t="shared" si="104"/>
        <v>1</v>
      </c>
      <c r="O260" s="32">
        <f t="shared" si="105"/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27"/>
      <c r="W260" s="26" t="str">
        <f t="shared" si="96"/>
        <v>SG</v>
      </c>
      <c r="X260" s="26" t="str">
        <f t="shared" si="97"/>
        <v>MFM</v>
      </c>
      <c r="Y260" s="26" t="str">
        <f t="shared" si="98"/>
        <v>10</v>
      </c>
      <c r="Z260" s="26" t="str">
        <f t="shared" si="99"/>
        <v>Ex</v>
      </c>
      <c r="AA260" s="26" t="str">
        <f t="shared" si="100"/>
        <v>Frzr</v>
      </c>
      <c r="AB260" s="26" t="str">
        <f t="shared" ca="1" si="101"/>
        <v>ERNC</v>
      </c>
      <c r="AC260" s="27"/>
      <c r="AD260" s="26" t="str">
        <f t="shared" ca="1" si="102"/>
        <v>SG-MFM-10-Ex-Frzr-ERNC</v>
      </c>
      <c r="AE260" s="26">
        <f t="shared" si="106"/>
        <v>0.84433250000000004</v>
      </c>
      <c r="AF260" s="26">
        <f t="shared" si="107"/>
        <v>1.7155750000000001E-4</v>
      </c>
      <c r="AG260" s="26">
        <f t="shared" si="108"/>
        <v>0</v>
      </c>
      <c r="AH260" s="26">
        <f t="shared" si="109"/>
        <v>1.0841350000000001</v>
      </c>
      <c r="AI260" s="26">
        <f t="shared" si="110"/>
        <v>1.7155750000000001E-4</v>
      </c>
      <c r="AJ260" s="26">
        <f t="shared" si="111"/>
        <v>0</v>
      </c>
      <c r="AK260" s="26">
        <f t="shared" si="112"/>
        <v>0.77880752858269497</v>
      </c>
      <c r="AL260" s="26">
        <f t="shared" si="112"/>
        <v>1</v>
      </c>
      <c r="AM260" s="26">
        <f t="shared" si="113"/>
        <v>0</v>
      </c>
    </row>
    <row r="261" spans="1:39">
      <c r="A261" s="26" t="s">
        <v>338</v>
      </c>
      <c r="B261" s="26" t="s">
        <v>82</v>
      </c>
      <c r="C261" s="26">
        <v>1</v>
      </c>
      <c r="D261" s="26">
        <v>6.6324999999999995E-2</v>
      </c>
      <c r="E261" s="26">
        <v>6.6324999999999995E-2</v>
      </c>
      <c r="F261" s="26">
        <v>300.92899999999997</v>
      </c>
      <c r="G261" s="26">
        <v>419.36399999999998</v>
      </c>
      <c r="H261" s="26">
        <v>-0.71936</v>
      </c>
      <c r="I261" s="26">
        <v>0</v>
      </c>
      <c r="J261" s="27"/>
      <c r="K261" s="26" t="str">
        <f t="shared" si="95"/>
        <v>ER</v>
      </c>
      <c r="L261" s="27"/>
      <c r="M261" s="32">
        <f t="shared" si="103"/>
        <v>0</v>
      </c>
      <c r="N261" s="32">
        <f t="shared" si="104"/>
        <v>1</v>
      </c>
      <c r="O261" s="32">
        <f t="shared" si="105"/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27"/>
      <c r="W261" s="26" t="str">
        <f t="shared" si="96"/>
        <v>PG</v>
      </c>
      <c r="X261" s="26" t="str">
        <f t="shared" si="97"/>
        <v>MFM</v>
      </c>
      <c r="Y261" s="26" t="str">
        <f t="shared" si="98"/>
        <v>11</v>
      </c>
      <c r="Z261" s="26" t="str">
        <f t="shared" si="99"/>
        <v>Ex</v>
      </c>
      <c r="AA261" s="26" t="str">
        <f t="shared" si="100"/>
        <v>Frzr</v>
      </c>
      <c r="AB261" s="26" t="str">
        <f t="shared" ca="1" si="101"/>
        <v>ERNC</v>
      </c>
      <c r="AC261" s="27"/>
      <c r="AD261" s="26" t="str">
        <f t="shared" ca="1" si="102"/>
        <v>PG-MFM-11-Ex-Frzr-ERNC</v>
      </c>
      <c r="AE261" s="26">
        <f t="shared" si="106"/>
        <v>0.75232249999999989</v>
      </c>
      <c r="AF261" s="26">
        <f t="shared" si="107"/>
        <v>1.658125E-4</v>
      </c>
      <c r="AG261" s="26">
        <f t="shared" si="108"/>
        <v>0</v>
      </c>
      <c r="AH261" s="26">
        <f t="shared" si="109"/>
        <v>1.0484099999999998</v>
      </c>
      <c r="AI261" s="26">
        <f t="shared" si="110"/>
        <v>1.658125E-4</v>
      </c>
      <c r="AJ261" s="26">
        <f t="shared" si="111"/>
        <v>0</v>
      </c>
      <c r="AK261" s="26">
        <f t="shared" si="112"/>
        <v>0.71758424662107378</v>
      </c>
      <c r="AL261" s="26">
        <f t="shared" si="112"/>
        <v>1</v>
      </c>
      <c r="AM261" s="26">
        <f t="shared" si="113"/>
        <v>0</v>
      </c>
    </row>
    <row r="262" spans="1:39">
      <c r="A262" s="26" t="s">
        <v>339</v>
      </c>
      <c r="B262" s="26" t="s">
        <v>82</v>
      </c>
      <c r="C262" s="26">
        <v>1</v>
      </c>
      <c r="D262" s="26">
        <v>6.5611000000000003E-2</v>
      </c>
      <c r="E262" s="26">
        <v>6.5611000000000003E-2</v>
      </c>
      <c r="F262" s="26">
        <v>285.31700000000001</v>
      </c>
      <c r="G262" s="26">
        <v>409.84199999999998</v>
      </c>
      <c r="H262" s="26">
        <v>-0.70551399999999997</v>
      </c>
      <c r="I262" s="26">
        <v>0</v>
      </c>
      <c r="J262" s="27"/>
      <c r="K262" s="26" t="str">
        <f t="shared" si="95"/>
        <v>ER</v>
      </c>
      <c r="L262" s="27"/>
      <c r="M262" s="32">
        <f t="shared" si="103"/>
        <v>0</v>
      </c>
      <c r="N262" s="32">
        <f t="shared" si="104"/>
        <v>1</v>
      </c>
      <c r="O262" s="32">
        <f t="shared" si="105"/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27"/>
      <c r="W262" s="26" t="str">
        <f t="shared" si="96"/>
        <v>PG</v>
      </c>
      <c r="X262" s="26" t="str">
        <f t="shared" si="97"/>
        <v>MFM</v>
      </c>
      <c r="Y262" s="26" t="str">
        <f t="shared" si="98"/>
        <v>12</v>
      </c>
      <c r="Z262" s="26" t="str">
        <f t="shared" si="99"/>
        <v>Ex</v>
      </c>
      <c r="AA262" s="26" t="str">
        <f t="shared" si="100"/>
        <v>Frzr</v>
      </c>
      <c r="AB262" s="26" t="str">
        <f t="shared" ca="1" si="101"/>
        <v>ERNC</v>
      </c>
      <c r="AC262" s="27"/>
      <c r="AD262" s="26" t="str">
        <f t="shared" ca="1" si="102"/>
        <v>PG-MFM-12-Ex-Frzr-ERNC</v>
      </c>
      <c r="AE262" s="26">
        <f t="shared" si="106"/>
        <v>0.7132925</v>
      </c>
      <c r="AF262" s="26">
        <f t="shared" si="107"/>
        <v>1.640275E-4</v>
      </c>
      <c r="AG262" s="26">
        <f t="shared" si="108"/>
        <v>0</v>
      </c>
      <c r="AH262" s="26">
        <f t="shared" si="109"/>
        <v>1.024605</v>
      </c>
      <c r="AI262" s="26">
        <f t="shared" si="110"/>
        <v>1.640275E-4</v>
      </c>
      <c r="AJ262" s="26">
        <f t="shared" si="111"/>
        <v>0</v>
      </c>
      <c r="AK262" s="26">
        <f t="shared" si="112"/>
        <v>0.69616339955397444</v>
      </c>
      <c r="AL262" s="26">
        <f t="shared" si="112"/>
        <v>1</v>
      </c>
      <c r="AM262" s="26">
        <f t="shared" si="113"/>
        <v>0</v>
      </c>
    </row>
    <row r="263" spans="1:39">
      <c r="A263" s="26" t="s">
        <v>340</v>
      </c>
      <c r="B263" s="26" t="s">
        <v>82</v>
      </c>
      <c r="C263" s="26">
        <v>1</v>
      </c>
      <c r="D263" s="26">
        <v>7.3288000000000006E-2</v>
      </c>
      <c r="E263" s="26">
        <v>7.3289000000000007E-2</v>
      </c>
      <c r="F263" s="26">
        <v>339.137</v>
      </c>
      <c r="G263" s="26">
        <v>449.00299999999999</v>
      </c>
      <c r="H263" s="26">
        <v>-0.83280500000000002</v>
      </c>
      <c r="I263" s="26">
        <v>0</v>
      </c>
      <c r="J263" s="27"/>
      <c r="K263" s="26" t="str">
        <f t="shared" si="95"/>
        <v>ER</v>
      </c>
      <c r="L263" s="27"/>
      <c r="M263" s="32">
        <f t="shared" si="103"/>
        <v>0</v>
      </c>
      <c r="N263" s="32">
        <f t="shared" si="104"/>
        <v>1</v>
      </c>
      <c r="O263" s="32">
        <f t="shared" si="105"/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27"/>
      <c r="W263" s="26" t="str">
        <f t="shared" si="96"/>
        <v>PG</v>
      </c>
      <c r="X263" s="26" t="str">
        <f t="shared" si="97"/>
        <v>MFM</v>
      </c>
      <c r="Y263" s="26" t="str">
        <f t="shared" si="98"/>
        <v>13</v>
      </c>
      <c r="Z263" s="26" t="str">
        <f t="shared" si="99"/>
        <v>Ex</v>
      </c>
      <c r="AA263" s="26" t="str">
        <f t="shared" si="100"/>
        <v>Frzr</v>
      </c>
      <c r="AB263" s="26" t="str">
        <f t="shared" ca="1" si="101"/>
        <v>ERNC</v>
      </c>
      <c r="AC263" s="27"/>
      <c r="AD263" s="26" t="str">
        <f t="shared" ca="1" si="102"/>
        <v>PG-MFM-13-Ex-Frzr-ERNC</v>
      </c>
      <c r="AE263" s="26">
        <f t="shared" si="106"/>
        <v>0.84784250000000005</v>
      </c>
      <c r="AF263" s="26">
        <f t="shared" si="107"/>
        <v>1.8322000000000002E-4</v>
      </c>
      <c r="AG263" s="26">
        <f t="shared" si="108"/>
        <v>0</v>
      </c>
      <c r="AH263" s="26">
        <f t="shared" si="109"/>
        <v>1.1225075</v>
      </c>
      <c r="AI263" s="26">
        <f t="shared" si="110"/>
        <v>1.8322250000000001E-4</v>
      </c>
      <c r="AJ263" s="26">
        <f t="shared" si="111"/>
        <v>0</v>
      </c>
      <c r="AK263" s="26">
        <f t="shared" si="112"/>
        <v>0.75531121172909765</v>
      </c>
      <c r="AL263" s="26">
        <f t="shared" si="112"/>
        <v>0.9999863553875753</v>
      </c>
      <c r="AM263" s="26">
        <f t="shared" si="113"/>
        <v>0</v>
      </c>
    </row>
    <row r="264" spans="1:39">
      <c r="A264" s="26" t="s">
        <v>341</v>
      </c>
      <c r="B264" s="26" t="s">
        <v>82</v>
      </c>
      <c r="C264" s="26">
        <v>1</v>
      </c>
      <c r="D264" s="26">
        <v>7.3399000000000006E-2</v>
      </c>
      <c r="E264" s="26">
        <v>7.3399000000000006E-2</v>
      </c>
      <c r="F264" s="26">
        <v>341.24799999999999</v>
      </c>
      <c r="G264" s="26">
        <v>450.18200000000002</v>
      </c>
      <c r="H264" s="26">
        <v>-0.85638199999999998</v>
      </c>
      <c r="I264" s="26">
        <v>0</v>
      </c>
      <c r="J264" s="27"/>
      <c r="K264" s="26" t="str">
        <f t="shared" si="95"/>
        <v>ER</v>
      </c>
      <c r="L264" s="27"/>
      <c r="M264" s="32">
        <f t="shared" si="103"/>
        <v>0</v>
      </c>
      <c r="N264" s="32">
        <f t="shared" si="104"/>
        <v>1</v>
      </c>
      <c r="O264" s="32">
        <f t="shared" si="105"/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27"/>
      <c r="W264" s="26" t="str">
        <f t="shared" si="96"/>
        <v>SC</v>
      </c>
      <c r="X264" s="26" t="str">
        <f t="shared" si="97"/>
        <v>MFM</v>
      </c>
      <c r="Y264" s="26" t="str">
        <f t="shared" si="98"/>
        <v>13</v>
      </c>
      <c r="Z264" s="26" t="str">
        <f t="shared" si="99"/>
        <v>Ex</v>
      </c>
      <c r="AA264" s="26" t="str">
        <f t="shared" si="100"/>
        <v>Frzr</v>
      </c>
      <c r="AB264" s="26" t="str">
        <f t="shared" ca="1" si="101"/>
        <v>ERNC</v>
      </c>
      <c r="AC264" s="27"/>
      <c r="AD264" s="26" t="str">
        <f t="shared" ca="1" si="102"/>
        <v>SC-MFM-13-Ex-Frzr-ERNC</v>
      </c>
      <c r="AE264" s="26">
        <f t="shared" si="106"/>
        <v>0.85311999999999999</v>
      </c>
      <c r="AF264" s="26">
        <f t="shared" si="107"/>
        <v>1.834975E-4</v>
      </c>
      <c r="AG264" s="26">
        <f t="shared" si="108"/>
        <v>0</v>
      </c>
      <c r="AH264" s="26">
        <f t="shared" si="109"/>
        <v>1.1254550000000001</v>
      </c>
      <c r="AI264" s="26">
        <f t="shared" si="110"/>
        <v>1.834975E-4</v>
      </c>
      <c r="AJ264" s="26">
        <f t="shared" si="111"/>
        <v>0</v>
      </c>
      <c r="AK264" s="26">
        <f t="shared" si="112"/>
        <v>0.75802231097644945</v>
      </c>
      <c r="AL264" s="26">
        <f t="shared" si="112"/>
        <v>1</v>
      </c>
      <c r="AM264" s="26">
        <f t="shared" si="113"/>
        <v>0</v>
      </c>
    </row>
    <row r="265" spans="1:39">
      <c r="A265" s="26" t="s">
        <v>342</v>
      </c>
      <c r="B265" s="26" t="s">
        <v>82</v>
      </c>
      <c r="C265" s="26">
        <v>1</v>
      </c>
      <c r="D265" s="26">
        <v>7.3394000000000001E-2</v>
      </c>
      <c r="E265" s="26">
        <v>7.3394000000000001E-2</v>
      </c>
      <c r="F265" s="26">
        <v>338.30500000000001</v>
      </c>
      <c r="G265" s="26">
        <v>449.45400000000001</v>
      </c>
      <c r="H265" s="26">
        <v>-0.83338500000000004</v>
      </c>
      <c r="I265" s="26">
        <v>0</v>
      </c>
      <c r="J265" s="27"/>
      <c r="K265" s="26" t="str">
        <f t="shared" si="95"/>
        <v>ER</v>
      </c>
      <c r="L265" s="27"/>
      <c r="M265" s="32">
        <f t="shared" si="103"/>
        <v>0</v>
      </c>
      <c r="N265" s="32">
        <f t="shared" si="104"/>
        <v>1</v>
      </c>
      <c r="O265" s="32">
        <f t="shared" si="105"/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27"/>
      <c r="W265" s="26" t="str">
        <f t="shared" si="96"/>
        <v>SG</v>
      </c>
      <c r="X265" s="26" t="str">
        <f t="shared" si="97"/>
        <v>MFM</v>
      </c>
      <c r="Y265" s="26" t="str">
        <f t="shared" si="98"/>
        <v>13</v>
      </c>
      <c r="Z265" s="26" t="str">
        <f t="shared" si="99"/>
        <v>Ex</v>
      </c>
      <c r="AA265" s="26" t="str">
        <f t="shared" si="100"/>
        <v>Frzr</v>
      </c>
      <c r="AB265" s="26" t="str">
        <f t="shared" ca="1" si="101"/>
        <v>ERNC</v>
      </c>
      <c r="AC265" s="27"/>
      <c r="AD265" s="26" t="str">
        <f t="shared" ca="1" si="102"/>
        <v>SG-MFM-13-Ex-Frzr-ERNC</v>
      </c>
      <c r="AE265" s="26">
        <f t="shared" si="106"/>
        <v>0.84576249999999997</v>
      </c>
      <c r="AF265" s="26">
        <f t="shared" si="107"/>
        <v>1.83485E-4</v>
      </c>
      <c r="AG265" s="26">
        <f t="shared" si="108"/>
        <v>0</v>
      </c>
      <c r="AH265" s="26">
        <f t="shared" si="109"/>
        <v>1.1236349999999999</v>
      </c>
      <c r="AI265" s="26">
        <f t="shared" si="110"/>
        <v>1.83485E-4</v>
      </c>
      <c r="AJ265" s="26">
        <f t="shared" si="111"/>
        <v>0</v>
      </c>
      <c r="AK265" s="26">
        <f t="shared" si="112"/>
        <v>0.75270216751881169</v>
      </c>
      <c r="AL265" s="26">
        <f t="shared" si="112"/>
        <v>1</v>
      </c>
      <c r="AM265" s="26">
        <f t="shared" si="113"/>
        <v>0</v>
      </c>
    </row>
    <row r="266" spans="1:39">
      <c r="A266" s="26" t="s">
        <v>343</v>
      </c>
      <c r="B266" s="26" t="s">
        <v>82</v>
      </c>
      <c r="C266" s="26">
        <v>1</v>
      </c>
      <c r="D266" s="26">
        <v>7.1345000000000006E-2</v>
      </c>
      <c r="E266" s="26">
        <v>7.1345000000000006E-2</v>
      </c>
      <c r="F266" s="26">
        <v>315.71800000000002</v>
      </c>
      <c r="G266" s="26">
        <v>424.31</v>
      </c>
      <c r="H266" s="26">
        <v>-0.66306699999999996</v>
      </c>
      <c r="I266" s="26">
        <v>0</v>
      </c>
      <c r="J266" s="27"/>
      <c r="K266" s="26" t="str">
        <f t="shared" si="95"/>
        <v>ER</v>
      </c>
      <c r="L266" s="27"/>
      <c r="M266" s="32">
        <f t="shared" si="103"/>
        <v>0</v>
      </c>
      <c r="N266" s="32">
        <f t="shared" si="104"/>
        <v>1</v>
      </c>
      <c r="O266" s="32">
        <f t="shared" si="105"/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27"/>
      <c r="W266" s="26" t="str">
        <f t="shared" si="96"/>
        <v>SC</v>
      </c>
      <c r="X266" s="26" t="str">
        <f t="shared" si="97"/>
        <v>MFM</v>
      </c>
      <c r="Y266" s="26" t="str">
        <f t="shared" si="98"/>
        <v>14</v>
      </c>
      <c r="Z266" s="26" t="str">
        <f t="shared" si="99"/>
        <v>Ex</v>
      </c>
      <c r="AA266" s="26" t="str">
        <f t="shared" si="100"/>
        <v>Frzr</v>
      </c>
      <c r="AB266" s="26" t="str">
        <f t="shared" ca="1" si="101"/>
        <v>ERNC</v>
      </c>
      <c r="AC266" s="27"/>
      <c r="AD266" s="26" t="str">
        <f t="shared" ca="1" si="102"/>
        <v>SC-MFM-14-Ex-Frzr-ERNC</v>
      </c>
      <c r="AE266" s="26">
        <f t="shared" si="106"/>
        <v>0.78929500000000008</v>
      </c>
      <c r="AF266" s="26">
        <f t="shared" si="107"/>
        <v>1.7836250000000001E-4</v>
      </c>
      <c r="AG266" s="26">
        <f t="shared" si="108"/>
        <v>0</v>
      </c>
      <c r="AH266" s="26">
        <f t="shared" si="109"/>
        <v>1.060775</v>
      </c>
      <c r="AI266" s="26">
        <f t="shared" si="110"/>
        <v>1.7836250000000001E-4</v>
      </c>
      <c r="AJ266" s="26">
        <f t="shared" si="111"/>
        <v>0</v>
      </c>
      <c r="AK266" s="26">
        <f t="shared" si="112"/>
        <v>0.74407390822747521</v>
      </c>
      <c r="AL266" s="26">
        <f t="shared" si="112"/>
        <v>1</v>
      </c>
      <c r="AM266" s="26">
        <f t="shared" si="113"/>
        <v>0</v>
      </c>
    </row>
    <row r="267" spans="1:39">
      <c r="A267" s="26" t="s">
        <v>344</v>
      </c>
      <c r="B267" s="26" t="s">
        <v>82</v>
      </c>
      <c r="C267" s="26">
        <v>1</v>
      </c>
      <c r="D267" s="26">
        <v>7.1218000000000004E-2</v>
      </c>
      <c r="E267" s="26">
        <v>7.1218000000000004E-2</v>
      </c>
      <c r="F267" s="26">
        <v>307.685</v>
      </c>
      <c r="G267" s="26">
        <v>424.87400000000002</v>
      </c>
      <c r="H267" s="26">
        <v>-0.63800000000000001</v>
      </c>
      <c r="I267" s="26">
        <v>0</v>
      </c>
      <c r="J267" s="27"/>
      <c r="K267" s="26" t="str">
        <f t="shared" si="95"/>
        <v>ER</v>
      </c>
      <c r="L267" s="27"/>
      <c r="M267" s="32">
        <f t="shared" si="103"/>
        <v>0</v>
      </c>
      <c r="N267" s="32">
        <f t="shared" si="104"/>
        <v>1</v>
      </c>
      <c r="O267" s="32">
        <f t="shared" si="105"/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27"/>
      <c r="W267" s="26" t="str">
        <f t="shared" si="96"/>
        <v>SD</v>
      </c>
      <c r="X267" s="26" t="str">
        <f t="shared" si="97"/>
        <v>MFM</v>
      </c>
      <c r="Y267" s="26" t="str">
        <f t="shared" si="98"/>
        <v>14</v>
      </c>
      <c r="Z267" s="26" t="str">
        <f t="shared" si="99"/>
        <v>Ex</v>
      </c>
      <c r="AA267" s="26" t="str">
        <f t="shared" si="100"/>
        <v>Frzr</v>
      </c>
      <c r="AB267" s="26" t="str">
        <f t="shared" ca="1" si="101"/>
        <v>ERNC</v>
      </c>
      <c r="AC267" s="27"/>
      <c r="AD267" s="26" t="str">
        <f t="shared" ca="1" si="102"/>
        <v>SD-MFM-14-Ex-Frzr-ERNC</v>
      </c>
      <c r="AE267" s="26">
        <f t="shared" si="106"/>
        <v>0.76921249999999997</v>
      </c>
      <c r="AF267" s="26">
        <f t="shared" si="107"/>
        <v>1.7804500000000002E-4</v>
      </c>
      <c r="AG267" s="26">
        <f t="shared" si="108"/>
        <v>0</v>
      </c>
      <c r="AH267" s="26">
        <f t="shared" si="109"/>
        <v>1.0621850000000002</v>
      </c>
      <c r="AI267" s="26">
        <f t="shared" si="110"/>
        <v>1.7804500000000002E-4</v>
      </c>
      <c r="AJ267" s="26">
        <f t="shared" si="111"/>
        <v>0</v>
      </c>
      <c r="AK267" s="26">
        <f t="shared" si="112"/>
        <v>0.72417940377617818</v>
      </c>
      <c r="AL267" s="26">
        <f t="shared" si="112"/>
        <v>1</v>
      </c>
      <c r="AM267" s="26">
        <f t="shared" si="113"/>
        <v>0</v>
      </c>
    </row>
    <row r="268" spans="1:39">
      <c r="A268" s="26" t="s">
        <v>345</v>
      </c>
      <c r="B268" s="26" t="s">
        <v>82</v>
      </c>
      <c r="C268" s="26">
        <v>1</v>
      </c>
      <c r="D268" s="26">
        <v>7.1369000000000002E-2</v>
      </c>
      <c r="E268" s="26">
        <v>7.1369000000000002E-2</v>
      </c>
      <c r="F268" s="26">
        <v>315.05599999999998</v>
      </c>
      <c r="G268" s="26">
        <v>424.86900000000003</v>
      </c>
      <c r="H268" s="26">
        <v>-0.66607300000000003</v>
      </c>
      <c r="I268" s="26">
        <v>0</v>
      </c>
      <c r="J268" s="27"/>
      <c r="K268" s="26" t="str">
        <f t="shared" si="95"/>
        <v>ER</v>
      </c>
      <c r="L268" s="27"/>
      <c r="M268" s="32">
        <f t="shared" si="103"/>
        <v>0</v>
      </c>
      <c r="N268" s="32">
        <f t="shared" si="104"/>
        <v>1</v>
      </c>
      <c r="O268" s="32">
        <f t="shared" si="105"/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27"/>
      <c r="W268" s="26" t="str">
        <f t="shared" si="96"/>
        <v>SG</v>
      </c>
      <c r="X268" s="26" t="str">
        <f t="shared" si="97"/>
        <v>MFM</v>
      </c>
      <c r="Y268" s="26" t="str">
        <f t="shared" si="98"/>
        <v>14</v>
      </c>
      <c r="Z268" s="26" t="str">
        <f t="shared" si="99"/>
        <v>Ex</v>
      </c>
      <c r="AA268" s="26" t="str">
        <f t="shared" si="100"/>
        <v>Frzr</v>
      </c>
      <c r="AB268" s="26" t="str">
        <f t="shared" ca="1" si="101"/>
        <v>ERNC</v>
      </c>
      <c r="AC268" s="27"/>
      <c r="AD268" s="26" t="str">
        <f t="shared" ca="1" si="102"/>
        <v>SG-MFM-14-Ex-Frzr-ERNC</v>
      </c>
      <c r="AE268" s="26">
        <f t="shared" si="106"/>
        <v>0.78764000000000001</v>
      </c>
      <c r="AF268" s="26">
        <f t="shared" si="107"/>
        <v>1.784225E-4</v>
      </c>
      <c r="AG268" s="26">
        <f t="shared" si="108"/>
        <v>0</v>
      </c>
      <c r="AH268" s="26">
        <f t="shared" si="109"/>
        <v>1.0621725</v>
      </c>
      <c r="AI268" s="26">
        <f t="shared" si="110"/>
        <v>1.784225E-4</v>
      </c>
      <c r="AJ268" s="26">
        <f t="shared" si="111"/>
        <v>0</v>
      </c>
      <c r="AK268" s="26">
        <f t="shared" si="112"/>
        <v>0.74153680310872294</v>
      </c>
      <c r="AL268" s="26">
        <f t="shared" si="112"/>
        <v>1</v>
      </c>
      <c r="AM268" s="26">
        <f t="shared" si="113"/>
        <v>0</v>
      </c>
    </row>
    <row r="269" spans="1:39">
      <c r="A269" s="26" t="s">
        <v>346</v>
      </c>
      <c r="B269" s="26" t="s">
        <v>82</v>
      </c>
      <c r="C269" s="26">
        <v>1</v>
      </c>
      <c r="D269" s="26">
        <v>7.7518000000000004E-2</v>
      </c>
      <c r="E269" s="26">
        <v>7.7518000000000004E-2</v>
      </c>
      <c r="F269" s="26">
        <v>447.72399999999999</v>
      </c>
      <c r="G269" s="26">
        <v>502.649</v>
      </c>
      <c r="H269" s="26">
        <v>-0.93237099999999995</v>
      </c>
      <c r="I269" s="26">
        <v>0</v>
      </c>
      <c r="J269" s="27"/>
      <c r="K269" s="26" t="str">
        <f t="shared" si="95"/>
        <v>ER</v>
      </c>
      <c r="L269" s="27"/>
      <c r="M269" s="32">
        <f t="shared" si="103"/>
        <v>0</v>
      </c>
      <c r="N269" s="32">
        <f t="shared" si="104"/>
        <v>1</v>
      </c>
      <c r="O269" s="32">
        <f t="shared" si="105"/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27"/>
      <c r="W269" s="26" t="str">
        <f t="shared" si="96"/>
        <v>SC</v>
      </c>
      <c r="X269" s="26" t="str">
        <f t="shared" si="97"/>
        <v>MFM</v>
      </c>
      <c r="Y269" s="26" t="str">
        <f t="shared" si="98"/>
        <v>15</v>
      </c>
      <c r="Z269" s="26" t="str">
        <f t="shared" si="99"/>
        <v>Ex</v>
      </c>
      <c r="AA269" s="26" t="str">
        <f t="shared" si="100"/>
        <v>Frzr</v>
      </c>
      <c r="AB269" s="26" t="str">
        <f t="shared" ca="1" si="101"/>
        <v>ERNC</v>
      </c>
      <c r="AC269" s="27"/>
      <c r="AD269" s="26" t="str">
        <f t="shared" ca="1" si="102"/>
        <v>SC-MFM-15-Ex-Frzr-ERNC</v>
      </c>
      <c r="AE269" s="26">
        <f t="shared" si="106"/>
        <v>1.11931</v>
      </c>
      <c r="AF269" s="26">
        <f t="shared" si="107"/>
        <v>1.93795E-4</v>
      </c>
      <c r="AG269" s="26">
        <f t="shared" si="108"/>
        <v>0</v>
      </c>
      <c r="AH269" s="26">
        <f t="shared" si="109"/>
        <v>1.2566225</v>
      </c>
      <c r="AI269" s="26">
        <f t="shared" si="110"/>
        <v>1.93795E-4</v>
      </c>
      <c r="AJ269" s="26">
        <f t="shared" si="111"/>
        <v>0</v>
      </c>
      <c r="AK269" s="26">
        <f t="shared" si="112"/>
        <v>0.89072891819142186</v>
      </c>
      <c r="AL269" s="26">
        <f t="shared" si="112"/>
        <v>1</v>
      </c>
      <c r="AM269" s="26">
        <f t="shared" si="113"/>
        <v>0</v>
      </c>
    </row>
    <row r="270" spans="1:39">
      <c r="A270" s="26" t="s">
        <v>347</v>
      </c>
      <c r="B270" s="26" t="s">
        <v>82</v>
      </c>
      <c r="C270" s="26">
        <v>1</v>
      </c>
      <c r="D270" s="26">
        <v>7.7356999999999995E-2</v>
      </c>
      <c r="E270" s="26">
        <v>7.7356999999999995E-2</v>
      </c>
      <c r="F270" s="26">
        <v>441.91899999999998</v>
      </c>
      <c r="G270" s="26">
        <v>500.48200000000003</v>
      </c>
      <c r="H270" s="26">
        <v>-0.89300000000000002</v>
      </c>
      <c r="I270" s="26">
        <v>0</v>
      </c>
      <c r="J270" s="27"/>
      <c r="K270" s="26" t="str">
        <f t="shared" si="95"/>
        <v>ER</v>
      </c>
      <c r="L270" s="27"/>
      <c r="M270" s="32">
        <f t="shared" si="103"/>
        <v>0</v>
      </c>
      <c r="N270" s="32">
        <f t="shared" si="104"/>
        <v>1</v>
      </c>
      <c r="O270" s="32">
        <f t="shared" si="105"/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27"/>
      <c r="W270" s="26" t="str">
        <f t="shared" si="96"/>
        <v>SD</v>
      </c>
      <c r="X270" s="26" t="str">
        <f t="shared" si="97"/>
        <v>MFM</v>
      </c>
      <c r="Y270" s="26" t="str">
        <f t="shared" si="98"/>
        <v>15</v>
      </c>
      <c r="Z270" s="26" t="str">
        <f t="shared" si="99"/>
        <v>Ex</v>
      </c>
      <c r="AA270" s="26" t="str">
        <f t="shared" si="100"/>
        <v>Frzr</v>
      </c>
      <c r="AB270" s="26" t="str">
        <f t="shared" ca="1" si="101"/>
        <v>ERNC</v>
      </c>
      <c r="AC270" s="27"/>
      <c r="AD270" s="26" t="str">
        <f t="shared" ca="1" si="102"/>
        <v>SD-MFM-15-Ex-Frzr-ERNC</v>
      </c>
      <c r="AE270" s="26">
        <f t="shared" si="106"/>
        <v>1.1047974999999999</v>
      </c>
      <c r="AF270" s="26">
        <f t="shared" si="107"/>
        <v>1.9339249999999998E-4</v>
      </c>
      <c r="AG270" s="26">
        <f t="shared" si="108"/>
        <v>0</v>
      </c>
      <c r="AH270" s="26">
        <f t="shared" si="109"/>
        <v>1.2512050000000001</v>
      </c>
      <c r="AI270" s="26">
        <f t="shared" si="110"/>
        <v>1.9339249999999998E-4</v>
      </c>
      <c r="AJ270" s="26">
        <f t="shared" si="111"/>
        <v>0</v>
      </c>
      <c r="AK270" s="26">
        <f t="shared" si="112"/>
        <v>0.88298680072410174</v>
      </c>
      <c r="AL270" s="26">
        <f t="shared" si="112"/>
        <v>1</v>
      </c>
      <c r="AM270" s="26">
        <f t="shared" si="113"/>
        <v>0</v>
      </c>
    </row>
    <row r="271" spans="1:39">
      <c r="A271" s="26" t="s">
        <v>348</v>
      </c>
      <c r="B271" s="26" t="s">
        <v>82</v>
      </c>
      <c r="C271" s="26">
        <v>1</v>
      </c>
      <c r="D271" s="26">
        <v>7.7298000000000006E-2</v>
      </c>
      <c r="E271" s="26">
        <v>7.7297000000000005E-2</v>
      </c>
      <c r="F271" s="26">
        <v>444.01499999999999</v>
      </c>
      <c r="G271" s="26">
        <v>500.36700000000002</v>
      </c>
      <c r="H271" s="26">
        <v>-0.88942600000000005</v>
      </c>
      <c r="I271" s="26">
        <v>0</v>
      </c>
      <c r="J271" s="27"/>
      <c r="K271" s="26" t="str">
        <f t="shared" si="95"/>
        <v>ER</v>
      </c>
      <c r="L271" s="27"/>
      <c r="M271" s="32">
        <f t="shared" si="103"/>
        <v>0</v>
      </c>
      <c r="N271" s="32">
        <f t="shared" si="104"/>
        <v>1</v>
      </c>
      <c r="O271" s="32">
        <f t="shared" si="105"/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27"/>
      <c r="W271" s="26" t="str">
        <f t="shared" si="96"/>
        <v>SG</v>
      </c>
      <c r="X271" s="26" t="str">
        <f t="shared" si="97"/>
        <v>MFM</v>
      </c>
      <c r="Y271" s="26" t="str">
        <f t="shared" si="98"/>
        <v>15</v>
      </c>
      <c r="Z271" s="26" t="str">
        <f t="shared" si="99"/>
        <v>Ex</v>
      </c>
      <c r="AA271" s="26" t="str">
        <f t="shared" si="100"/>
        <v>Frzr</v>
      </c>
      <c r="AB271" s="26" t="str">
        <f t="shared" ca="1" si="101"/>
        <v>ERNC</v>
      </c>
      <c r="AC271" s="27"/>
      <c r="AD271" s="26" t="str">
        <f t="shared" ca="1" si="102"/>
        <v>SG-MFM-15-Ex-Frzr-ERNC</v>
      </c>
      <c r="AE271" s="26">
        <f t="shared" si="106"/>
        <v>1.1100375</v>
      </c>
      <c r="AF271" s="26">
        <f t="shared" si="107"/>
        <v>1.9324500000000001E-4</v>
      </c>
      <c r="AG271" s="26">
        <f t="shared" si="108"/>
        <v>0</v>
      </c>
      <c r="AH271" s="26">
        <f t="shared" si="109"/>
        <v>1.2509175000000001</v>
      </c>
      <c r="AI271" s="26">
        <f t="shared" si="110"/>
        <v>1.932425E-4</v>
      </c>
      <c r="AJ271" s="26">
        <f t="shared" si="111"/>
        <v>0</v>
      </c>
      <c r="AK271" s="26">
        <f t="shared" si="112"/>
        <v>0.88737866406057941</v>
      </c>
      <c r="AL271" s="26">
        <f t="shared" si="112"/>
        <v>1.0000129371126953</v>
      </c>
      <c r="AM271" s="26">
        <f t="shared" si="113"/>
        <v>0</v>
      </c>
    </row>
    <row r="272" spans="1:39">
      <c r="A272" s="26" t="s">
        <v>349</v>
      </c>
      <c r="B272" s="26" t="s">
        <v>82</v>
      </c>
      <c r="C272" s="26">
        <v>1</v>
      </c>
      <c r="D272" s="26">
        <v>6.0090999999999999E-2</v>
      </c>
      <c r="E272" s="26">
        <v>6.0092E-2</v>
      </c>
      <c r="F272" s="26">
        <v>196.571</v>
      </c>
      <c r="G272" s="26">
        <v>354.31599999999997</v>
      </c>
      <c r="H272" s="26">
        <v>-0.46</v>
      </c>
      <c r="I272" s="26">
        <v>0</v>
      </c>
      <c r="J272" s="27"/>
      <c r="K272" s="26" t="str">
        <f t="shared" si="95"/>
        <v>ER</v>
      </c>
      <c r="L272" s="27"/>
      <c r="M272" s="32">
        <f t="shared" si="103"/>
        <v>0</v>
      </c>
      <c r="N272" s="32">
        <f t="shared" si="104"/>
        <v>1</v>
      </c>
      <c r="O272" s="32">
        <f t="shared" si="105"/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27"/>
      <c r="W272" s="26" t="str">
        <f t="shared" si="96"/>
        <v>PG</v>
      </c>
      <c r="X272" s="26" t="str">
        <f t="shared" si="97"/>
        <v>MFM</v>
      </c>
      <c r="Y272" s="26" t="str">
        <f t="shared" si="98"/>
        <v>16</v>
      </c>
      <c r="Z272" s="26" t="str">
        <f t="shared" si="99"/>
        <v>Ex</v>
      </c>
      <c r="AA272" s="26" t="str">
        <f t="shared" si="100"/>
        <v>Frzr</v>
      </c>
      <c r="AB272" s="26" t="str">
        <f t="shared" ca="1" si="101"/>
        <v>ERNC</v>
      </c>
      <c r="AC272" s="27"/>
      <c r="AD272" s="26" t="str">
        <f t="shared" ca="1" si="102"/>
        <v>PG-MFM-16-Ex-Frzr-ERNC</v>
      </c>
      <c r="AE272" s="26">
        <f t="shared" si="106"/>
        <v>0.49142750000000002</v>
      </c>
      <c r="AF272" s="26">
        <f t="shared" si="107"/>
        <v>1.5022749999999999E-4</v>
      </c>
      <c r="AG272" s="26">
        <f t="shared" si="108"/>
        <v>0</v>
      </c>
      <c r="AH272" s="26">
        <f t="shared" si="109"/>
        <v>0.88578999999999997</v>
      </c>
      <c r="AI272" s="26">
        <f t="shared" si="110"/>
        <v>1.5023E-4</v>
      </c>
      <c r="AJ272" s="26">
        <f t="shared" si="111"/>
        <v>0</v>
      </c>
      <c r="AK272" s="26">
        <f t="shared" si="112"/>
        <v>0.55479007439686612</v>
      </c>
      <c r="AL272" s="26">
        <f t="shared" si="112"/>
        <v>0.99998335884976364</v>
      </c>
      <c r="AM272" s="26">
        <f t="shared" si="113"/>
        <v>0</v>
      </c>
    </row>
    <row r="273" spans="1:39">
      <c r="A273" s="26" t="s">
        <v>350</v>
      </c>
      <c r="B273" s="26" t="s">
        <v>82</v>
      </c>
      <c r="C273" s="26">
        <v>1</v>
      </c>
      <c r="D273" s="26">
        <v>6.0519999999999997E-2</v>
      </c>
      <c r="E273" s="26">
        <v>6.0519999999999997E-2</v>
      </c>
      <c r="F273" s="26">
        <v>201.91300000000001</v>
      </c>
      <c r="G273" s="26">
        <v>356.14100000000002</v>
      </c>
      <c r="H273" s="26">
        <v>-0.50157700000000005</v>
      </c>
      <c r="I273" s="26">
        <v>0</v>
      </c>
      <c r="J273" s="27"/>
      <c r="K273" s="26" t="str">
        <f t="shared" si="95"/>
        <v>ER</v>
      </c>
      <c r="L273" s="27"/>
      <c r="M273" s="32">
        <f t="shared" si="103"/>
        <v>0</v>
      </c>
      <c r="N273" s="32">
        <f t="shared" si="104"/>
        <v>1</v>
      </c>
      <c r="O273" s="32">
        <f t="shared" si="105"/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27"/>
      <c r="W273" s="26" t="str">
        <f t="shared" si="96"/>
        <v>SC</v>
      </c>
      <c r="X273" s="26" t="str">
        <f t="shared" si="97"/>
        <v>MFM</v>
      </c>
      <c r="Y273" s="26" t="str">
        <f t="shared" si="98"/>
        <v>16</v>
      </c>
      <c r="Z273" s="26" t="str">
        <f t="shared" si="99"/>
        <v>Ex</v>
      </c>
      <c r="AA273" s="26" t="str">
        <f t="shared" si="100"/>
        <v>Frzr</v>
      </c>
      <c r="AB273" s="26" t="str">
        <f t="shared" ca="1" si="101"/>
        <v>ERNC</v>
      </c>
      <c r="AC273" s="27"/>
      <c r="AD273" s="26" t="str">
        <f t="shared" ca="1" si="102"/>
        <v>SC-MFM-16-Ex-Frzr-ERNC</v>
      </c>
      <c r="AE273" s="26">
        <f t="shared" si="106"/>
        <v>0.50478250000000002</v>
      </c>
      <c r="AF273" s="26">
        <f t="shared" si="107"/>
        <v>1.5129999999999999E-4</v>
      </c>
      <c r="AG273" s="26">
        <f t="shared" si="108"/>
        <v>0</v>
      </c>
      <c r="AH273" s="26">
        <f t="shared" si="109"/>
        <v>0.8903525000000001</v>
      </c>
      <c r="AI273" s="26">
        <f t="shared" si="110"/>
        <v>1.5129999999999999E-4</v>
      </c>
      <c r="AJ273" s="26">
        <f t="shared" si="111"/>
        <v>0</v>
      </c>
      <c r="AK273" s="26">
        <f t="shared" si="112"/>
        <v>0.56694679916100643</v>
      </c>
      <c r="AL273" s="26">
        <f t="shared" si="112"/>
        <v>1</v>
      </c>
      <c r="AM273" s="26">
        <f t="shared" si="113"/>
        <v>0</v>
      </c>
    </row>
    <row r="274" spans="1:39">
      <c r="A274" s="26" t="s">
        <v>351</v>
      </c>
      <c r="B274" s="26" t="s">
        <v>82</v>
      </c>
      <c r="C274" s="26">
        <v>1</v>
      </c>
      <c r="D274" s="26">
        <v>6.0308E-2</v>
      </c>
      <c r="E274" s="26">
        <v>6.0309000000000001E-2</v>
      </c>
      <c r="F274" s="26">
        <v>199.40100000000001</v>
      </c>
      <c r="G274" s="26">
        <v>355.154</v>
      </c>
      <c r="H274" s="26">
        <v>-0.48159400000000002</v>
      </c>
      <c r="I274" s="26">
        <v>0</v>
      </c>
      <c r="J274" s="27"/>
      <c r="K274" s="26" t="str">
        <f t="shared" si="95"/>
        <v>ER</v>
      </c>
      <c r="L274" s="27"/>
      <c r="M274" s="32">
        <f t="shared" si="103"/>
        <v>0</v>
      </c>
      <c r="N274" s="32">
        <f t="shared" si="104"/>
        <v>1</v>
      </c>
      <c r="O274" s="32">
        <f t="shared" si="105"/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27"/>
      <c r="W274" s="26" t="str">
        <f t="shared" si="96"/>
        <v>SG</v>
      </c>
      <c r="X274" s="26" t="str">
        <f t="shared" si="97"/>
        <v>MFM</v>
      </c>
      <c r="Y274" s="26" t="str">
        <f t="shared" si="98"/>
        <v>16</v>
      </c>
      <c r="Z274" s="26" t="str">
        <f t="shared" si="99"/>
        <v>Ex</v>
      </c>
      <c r="AA274" s="26" t="str">
        <f t="shared" si="100"/>
        <v>Frzr</v>
      </c>
      <c r="AB274" s="26" t="str">
        <f t="shared" ca="1" si="101"/>
        <v>ERNC</v>
      </c>
      <c r="AC274" s="27"/>
      <c r="AD274" s="26" t="str">
        <f t="shared" ca="1" si="102"/>
        <v>SG-MFM-16-Ex-Frzr-ERNC</v>
      </c>
      <c r="AE274" s="26">
        <f t="shared" si="106"/>
        <v>0.49850250000000002</v>
      </c>
      <c r="AF274" s="26">
        <f t="shared" si="107"/>
        <v>1.5076999999999999E-4</v>
      </c>
      <c r="AG274" s="26">
        <f t="shared" si="108"/>
        <v>0</v>
      </c>
      <c r="AH274" s="26">
        <f t="shared" si="109"/>
        <v>0.88788500000000004</v>
      </c>
      <c r="AI274" s="26">
        <f t="shared" si="110"/>
        <v>1.5077250000000001E-4</v>
      </c>
      <c r="AJ274" s="26">
        <f t="shared" si="111"/>
        <v>0</v>
      </c>
      <c r="AK274" s="26">
        <f t="shared" si="112"/>
        <v>0.56144939941546479</v>
      </c>
      <c r="AL274" s="26">
        <f t="shared" si="112"/>
        <v>0.99998341872688978</v>
      </c>
      <c r="AM274" s="26">
        <f t="shared" si="113"/>
        <v>0</v>
      </c>
    </row>
    <row r="275" spans="1:39">
      <c r="A275" s="26" t="s">
        <v>352</v>
      </c>
      <c r="B275" s="26" t="s">
        <v>82</v>
      </c>
      <c r="C275" s="26">
        <v>1</v>
      </c>
      <c r="D275" s="26">
        <v>4.6871999999999997E-2</v>
      </c>
      <c r="E275" s="26">
        <v>4.6871999999999997E-2</v>
      </c>
      <c r="F275" s="26">
        <v>179.49700000000001</v>
      </c>
      <c r="G275" s="26">
        <v>303.19299999999998</v>
      </c>
      <c r="H275" s="26">
        <v>-0.03</v>
      </c>
      <c r="I275" s="26">
        <v>0</v>
      </c>
      <c r="J275" s="27"/>
      <c r="K275" s="26" t="str">
        <f t="shared" si="95"/>
        <v>ER</v>
      </c>
      <c r="L275" s="27"/>
      <c r="M275" s="32">
        <f t="shared" si="103"/>
        <v>0</v>
      </c>
      <c r="N275" s="32">
        <f t="shared" si="104"/>
        <v>1</v>
      </c>
      <c r="O275" s="32">
        <f t="shared" si="105"/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27"/>
      <c r="W275" s="26" t="str">
        <f t="shared" si="96"/>
        <v>PG</v>
      </c>
      <c r="X275" s="26" t="str">
        <f t="shared" si="97"/>
        <v>DMO</v>
      </c>
      <c r="Y275" s="26" t="str">
        <f t="shared" si="98"/>
        <v>01</v>
      </c>
      <c r="Z275" s="26" t="str">
        <f t="shared" si="99"/>
        <v>Ex</v>
      </c>
      <c r="AA275" s="26" t="str">
        <f t="shared" si="100"/>
        <v>Frzr</v>
      </c>
      <c r="AB275" s="26" t="str">
        <f t="shared" ca="1" si="101"/>
        <v>ERNC</v>
      </c>
      <c r="AC275" s="27"/>
      <c r="AD275" s="26" t="str">
        <f t="shared" ca="1" si="102"/>
        <v>PG-DMO-01-Ex-Frzr-ERNC</v>
      </c>
      <c r="AE275" s="26">
        <f t="shared" si="106"/>
        <v>0.44874250000000004</v>
      </c>
      <c r="AF275" s="26">
        <f t="shared" si="107"/>
        <v>1.1717999999999999E-4</v>
      </c>
      <c r="AG275" s="26">
        <f t="shared" si="108"/>
        <v>0</v>
      </c>
      <c r="AH275" s="26">
        <f t="shared" si="109"/>
        <v>0.7579825</v>
      </c>
      <c r="AI275" s="26">
        <f t="shared" si="110"/>
        <v>1.1717999999999999E-4</v>
      </c>
      <c r="AJ275" s="26">
        <f t="shared" si="111"/>
        <v>0</v>
      </c>
      <c r="AK275" s="26">
        <f t="shared" si="112"/>
        <v>0.592022243257595</v>
      </c>
      <c r="AL275" s="26">
        <f t="shared" si="112"/>
        <v>1</v>
      </c>
      <c r="AM275" s="26">
        <f t="shared" si="113"/>
        <v>0</v>
      </c>
    </row>
    <row r="276" spans="1:39">
      <c r="A276" s="26" t="s">
        <v>353</v>
      </c>
      <c r="B276" s="26" t="s">
        <v>82</v>
      </c>
      <c r="C276" s="26">
        <v>1</v>
      </c>
      <c r="D276" s="26">
        <v>6.7116999999999996E-2</v>
      </c>
      <c r="E276" s="26">
        <v>6.7117999999999997E-2</v>
      </c>
      <c r="F276" s="26">
        <v>246.92</v>
      </c>
      <c r="G276" s="26">
        <v>352.214</v>
      </c>
      <c r="H276" s="26">
        <v>-4.2187000000000002E-2</v>
      </c>
      <c r="I276" s="26">
        <v>0</v>
      </c>
      <c r="J276" s="27"/>
      <c r="K276" s="26" t="str">
        <f t="shared" si="95"/>
        <v>ER</v>
      </c>
      <c r="L276" s="27"/>
      <c r="M276" s="32">
        <f t="shared" si="103"/>
        <v>0</v>
      </c>
      <c r="N276" s="32">
        <f t="shared" si="104"/>
        <v>1</v>
      </c>
      <c r="O276" s="32">
        <f t="shared" si="105"/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27"/>
      <c r="W276" s="26" t="str">
        <f t="shared" si="96"/>
        <v>PG</v>
      </c>
      <c r="X276" s="26" t="str">
        <f t="shared" si="97"/>
        <v>DMO</v>
      </c>
      <c r="Y276" s="26" t="str">
        <f t="shared" si="98"/>
        <v>02</v>
      </c>
      <c r="Z276" s="26" t="str">
        <f t="shared" si="99"/>
        <v>Ex</v>
      </c>
      <c r="AA276" s="26" t="str">
        <f t="shared" si="100"/>
        <v>Frzr</v>
      </c>
      <c r="AB276" s="26" t="str">
        <f t="shared" ca="1" si="101"/>
        <v>ERNC</v>
      </c>
      <c r="AC276" s="27"/>
      <c r="AD276" s="26" t="str">
        <f t="shared" ca="1" si="102"/>
        <v>PG-DMO-02-Ex-Frzr-ERNC</v>
      </c>
      <c r="AE276" s="26">
        <f t="shared" si="106"/>
        <v>0.61729999999999996</v>
      </c>
      <c r="AF276" s="26">
        <f t="shared" si="107"/>
        <v>1.677925E-4</v>
      </c>
      <c r="AG276" s="26">
        <f t="shared" si="108"/>
        <v>0</v>
      </c>
      <c r="AH276" s="26">
        <f t="shared" si="109"/>
        <v>0.88053499999999996</v>
      </c>
      <c r="AI276" s="26">
        <f t="shared" si="110"/>
        <v>1.6779499999999999E-4</v>
      </c>
      <c r="AJ276" s="26">
        <f t="shared" si="111"/>
        <v>0</v>
      </c>
      <c r="AK276" s="26">
        <f t="shared" si="112"/>
        <v>0.70105106554537866</v>
      </c>
      <c r="AL276" s="26">
        <f t="shared" si="112"/>
        <v>0.99998510086712966</v>
      </c>
      <c r="AM276" s="26">
        <f t="shared" si="113"/>
        <v>0</v>
      </c>
    </row>
    <row r="277" spans="1:39">
      <c r="A277" s="26" t="s">
        <v>354</v>
      </c>
      <c r="B277" s="26" t="s">
        <v>82</v>
      </c>
      <c r="C277" s="26">
        <v>1</v>
      </c>
      <c r="D277" s="26">
        <v>5.5162999999999997E-2</v>
      </c>
      <c r="E277" s="26">
        <v>5.5162999999999997E-2</v>
      </c>
      <c r="F277" s="26">
        <v>223.01900000000001</v>
      </c>
      <c r="G277" s="26">
        <v>339.69200000000001</v>
      </c>
      <c r="H277" s="26">
        <v>-3.2828999999999997E-2</v>
      </c>
      <c r="I277" s="26">
        <v>0</v>
      </c>
      <c r="J277" s="27"/>
      <c r="K277" s="26" t="str">
        <f t="shared" si="95"/>
        <v>ER</v>
      </c>
      <c r="L277" s="27"/>
      <c r="M277" s="32">
        <f t="shared" si="103"/>
        <v>0</v>
      </c>
      <c r="N277" s="32">
        <f t="shared" si="104"/>
        <v>1</v>
      </c>
      <c r="O277" s="32">
        <f t="shared" si="105"/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27"/>
      <c r="W277" s="26" t="str">
        <f t="shared" si="96"/>
        <v>PG</v>
      </c>
      <c r="X277" s="26" t="str">
        <f t="shared" si="97"/>
        <v>DMO</v>
      </c>
      <c r="Y277" s="26" t="str">
        <f t="shared" si="98"/>
        <v>03</v>
      </c>
      <c r="Z277" s="26" t="str">
        <f t="shared" si="99"/>
        <v>Ex</v>
      </c>
      <c r="AA277" s="26" t="str">
        <f t="shared" si="100"/>
        <v>Frzr</v>
      </c>
      <c r="AB277" s="26" t="str">
        <f t="shared" ca="1" si="101"/>
        <v>ERNC</v>
      </c>
      <c r="AC277" s="27"/>
      <c r="AD277" s="26" t="str">
        <f t="shared" ca="1" si="102"/>
        <v>PG-DMO-03-Ex-Frzr-ERNC</v>
      </c>
      <c r="AE277" s="26">
        <f t="shared" si="106"/>
        <v>0.55754749999999997</v>
      </c>
      <c r="AF277" s="26">
        <f t="shared" si="107"/>
        <v>1.379075E-4</v>
      </c>
      <c r="AG277" s="26">
        <f t="shared" si="108"/>
        <v>0</v>
      </c>
      <c r="AH277" s="26">
        <f t="shared" si="109"/>
        <v>0.84923000000000004</v>
      </c>
      <c r="AI277" s="26">
        <f t="shared" si="110"/>
        <v>1.379075E-4</v>
      </c>
      <c r="AJ277" s="26">
        <f t="shared" si="111"/>
        <v>0</v>
      </c>
      <c r="AK277" s="26">
        <f t="shared" si="112"/>
        <v>0.65653297693204427</v>
      </c>
      <c r="AL277" s="26">
        <f t="shared" si="112"/>
        <v>1</v>
      </c>
      <c r="AM277" s="26">
        <f t="shared" si="113"/>
        <v>0</v>
      </c>
    </row>
    <row r="278" spans="1:39">
      <c r="A278" s="26" t="s">
        <v>355</v>
      </c>
      <c r="B278" s="26" t="s">
        <v>82</v>
      </c>
      <c r="C278" s="26">
        <v>1</v>
      </c>
      <c r="D278" s="26">
        <v>6.1293E-2</v>
      </c>
      <c r="E278" s="26">
        <v>6.1293E-2</v>
      </c>
      <c r="F278" s="26">
        <v>262.24599999999998</v>
      </c>
      <c r="G278" s="26">
        <v>358.827</v>
      </c>
      <c r="H278" s="26">
        <v>-4.0121999999999998E-2</v>
      </c>
      <c r="I278" s="26">
        <v>0</v>
      </c>
      <c r="J278" s="27"/>
      <c r="K278" s="26" t="str">
        <f t="shared" si="95"/>
        <v>ER</v>
      </c>
      <c r="L278" s="27"/>
      <c r="M278" s="32">
        <f t="shared" si="103"/>
        <v>0</v>
      </c>
      <c r="N278" s="32">
        <f t="shared" si="104"/>
        <v>1</v>
      </c>
      <c r="O278" s="32">
        <f t="shared" si="105"/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27"/>
      <c r="W278" s="26" t="str">
        <f t="shared" si="96"/>
        <v>PG</v>
      </c>
      <c r="X278" s="26" t="str">
        <f t="shared" si="97"/>
        <v>DMO</v>
      </c>
      <c r="Y278" s="26" t="str">
        <f t="shared" si="98"/>
        <v>04</v>
      </c>
      <c r="Z278" s="26" t="str">
        <f t="shared" si="99"/>
        <v>Ex</v>
      </c>
      <c r="AA278" s="26" t="str">
        <f t="shared" si="100"/>
        <v>Frzr</v>
      </c>
      <c r="AB278" s="26" t="str">
        <f t="shared" ca="1" si="101"/>
        <v>ERNC</v>
      </c>
      <c r="AC278" s="27"/>
      <c r="AD278" s="26" t="str">
        <f t="shared" ca="1" si="102"/>
        <v>PG-DMO-04-Ex-Frzr-ERNC</v>
      </c>
      <c r="AE278" s="26">
        <f t="shared" si="106"/>
        <v>0.65561499999999995</v>
      </c>
      <c r="AF278" s="26">
        <f t="shared" si="107"/>
        <v>1.5323250000000001E-4</v>
      </c>
      <c r="AG278" s="26">
        <f t="shared" si="108"/>
        <v>0</v>
      </c>
      <c r="AH278" s="26">
        <f t="shared" si="109"/>
        <v>0.89706750000000002</v>
      </c>
      <c r="AI278" s="26">
        <f t="shared" si="110"/>
        <v>1.5323250000000001E-4</v>
      </c>
      <c r="AJ278" s="26">
        <f t="shared" si="111"/>
        <v>0</v>
      </c>
      <c r="AK278" s="26">
        <f t="shared" si="112"/>
        <v>0.73084243939279925</v>
      </c>
      <c r="AL278" s="26">
        <f t="shared" si="112"/>
        <v>1</v>
      </c>
      <c r="AM278" s="26">
        <f t="shared" si="113"/>
        <v>0</v>
      </c>
    </row>
    <row r="279" spans="1:39">
      <c r="A279" s="26" t="s">
        <v>356</v>
      </c>
      <c r="B279" s="26" t="s">
        <v>82</v>
      </c>
      <c r="C279" s="26">
        <v>1</v>
      </c>
      <c r="D279" s="26">
        <v>6.0629000000000002E-2</v>
      </c>
      <c r="E279" s="26">
        <v>6.0628000000000001E-2</v>
      </c>
      <c r="F279" s="26">
        <v>251.851</v>
      </c>
      <c r="G279" s="26">
        <v>355.89400000000001</v>
      </c>
      <c r="H279" s="26">
        <v>-3.5000000000000003E-2</v>
      </c>
      <c r="I279" s="26">
        <v>0</v>
      </c>
      <c r="J279" s="27"/>
      <c r="K279" s="26" t="str">
        <f t="shared" si="95"/>
        <v>ER</v>
      </c>
      <c r="L279" s="27"/>
      <c r="M279" s="32">
        <f t="shared" si="103"/>
        <v>0</v>
      </c>
      <c r="N279" s="32">
        <f t="shared" si="104"/>
        <v>1</v>
      </c>
      <c r="O279" s="32">
        <f t="shared" si="105"/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27"/>
      <c r="W279" s="26" t="str">
        <f t="shared" si="96"/>
        <v>SG</v>
      </c>
      <c r="X279" s="26" t="str">
        <f t="shared" si="97"/>
        <v>DMO</v>
      </c>
      <c r="Y279" s="26" t="str">
        <f t="shared" si="98"/>
        <v>04</v>
      </c>
      <c r="Z279" s="26" t="str">
        <f t="shared" si="99"/>
        <v>Ex</v>
      </c>
      <c r="AA279" s="26" t="str">
        <f t="shared" si="100"/>
        <v>Frzr</v>
      </c>
      <c r="AB279" s="26" t="str">
        <f t="shared" ca="1" si="101"/>
        <v>ERNC</v>
      </c>
      <c r="AC279" s="27"/>
      <c r="AD279" s="26" t="str">
        <f t="shared" ca="1" si="102"/>
        <v>SG-DMO-04-Ex-Frzr-ERNC</v>
      </c>
      <c r="AE279" s="26">
        <f t="shared" si="106"/>
        <v>0.62962750000000001</v>
      </c>
      <c r="AF279" s="26">
        <f t="shared" si="107"/>
        <v>1.515725E-4</v>
      </c>
      <c r="AG279" s="26">
        <f t="shared" si="108"/>
        <v>0</v>
      </c>
      <c r="AH279" s="26">
        <f t="shared" si="109"/>
        <v>0.88973500000000005</v>
      </c>
      <c r="AI279" s="26">
        <f t="shared" si="110"/>
        <v>1.5157000000000001E-4</v>
      </c>
      <c r="AJ279" s="26">
        <f t="shared" si="111"/>
        <v>0</v>
      </c>
      <c r="AK279" s="26">
        <f t="shared" si="112"/>
        <v>0.7076573361731302</v>
      </c>
      <c r="AL279" s="26">
        <f t="shared" si="112"/>
        <v>1.0000164940291614</v>
      </c>
      <c r="AM279" s="26">
        <f t="shared" si="113"/>
        <v>0</v>
      </c>
    </row>
    <row r="280" spans="1:39">
      <c r="A280" s="26" t="s">
        <v>357</v>
      </c>
      <c r="B280" s="26" t="s">
        <v>82</v>
      </c>
      <c r="C280" s="26">
        <v>1</v>
      </c>
      <c r="D280" s="26">
        <v>5.8776000000000002E-2</v>
      </c>
      <c r="E280" s="26">
        <v>5.8776000000000002E-2</v>
      </c>
      <c r="F280" s="26">
        <v>208.38499999999999</v>
      </c>
      <c r="G280" s="26">
        <v>349.084</v>
      </c>
      <c r="H280" s="26">
        <v>-3.1599000000000002E-2</v>
      </c>
      <c r="I280" s="26">
        <v>0</v>
      </c>
      <c r="J280" s="27"/>
      <c r="K280" s="26" t="str">
        <f t="shared" si="95"/>
        <v>ER</v>
      </c>
      <c r="L280" s="27"/>
      <c r="M280" s="32">
        <f t="shared" si="103"/>
        <v>0</v>
      </c>
      <c r="N280" s="32">
        <f t="shared" si="104"/>
        <v>1</v>
      </c>
      <c r="O280" s="32">
        <f t="shared" si="105"/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27"/>
      <c r="W280" s="26" t="str">
        <f t="shared" si="96"/>
        <v>PG</v>
      </c>
      <c r="X280" s="26" t="str">
        <f t="shared" si="97"/>
        <v>DMO</v>
      </c>
      <c r="Y280" s="26" t="str">
        <f t="shared" si="98"/>
        <v>05</v>
      </c>
      <c r="Z280" s="26" t="str">
        <f t="shared" si="99"/>
        <v>Ex</v>
      </c>
      <c r="AA280" s="26" t="str">
        <f t="shared" si="100"/>
        <v>Frzr</v>
      </c>
      <c r="AB280" s="26" t="str">
        <f t="shared" ca="1" si="101"/>
        <v>ERNC</v>
      </c>
      <c r="AC280" s="27"/>
      <c r="AD280" s="26" t="str">
        <f t="shared" ca="1" si="102"/>
        <v>PG-DMO-05-Ex-Frzr-ERNC</v>
      </c>
      <c r="AE280" s="26">
        <f t="shared" si="106"/>
        <v>0.5209625</v>
      </c>
      <c r="AF280" s="26">
        <f t="shared" si="107"/>
        <v>1.4694E-4</v>
      </c>
      <c r="AG280" s="26">
        <f t="shared" si="108"/>
        <v>0</v>
      </c>
      <c r="AH280" s="26">
        <f t="shared" si="109"/>
        <v>0.87270999999999999</v>
      </c>
      <c r="AI280" s="26">
        <f t="shared" si="110"/>
        <v>1.4694E-4</v>
      </c>
      <c r="AJ280" s="26">
        <f t="shared" si="111"/>
        <v>0</v>
      </c>
      <c r="AK280" s="26">
        <f t="shared" si="112"/>
        <v>0.59694801251274765</v>
      </c>
      <c r="AL280" s="26">
        <f t="shared" si="112"/>
        <v>1</v>
      </c>
      <c r="AM280" s="26">
        <f t="shared" si="113"/>
        <v>0</v>
      </c>
    </row>
    <row r="281" spans="1:39">
      <c r="A281" s="26" t="s">
        <v>358</v>
      </c>
      <c r="B281" s="26" t="s">
        <v>82</v>
      </c>
      <c r="C281" s="26">
        <v>1</v>
      </c>
      <c r="D281" s="26">
        <v>5.8401000000000002E-2</v>
      </c>
      <c r="E281" s="26">
        <v>5.8401000000000002E-2</v>
      </c>
      <c r="F281" s="26">
        <v>202.57400000000001</v>
      </c>
      <c r="G281" s="26">
        <v>348.96600000000001</v>
      </c>
      <c r="H281" s="26">
        <v>-2.9000000000000001E-2</v>
      </c>
      <c r="I281" s="26">
        <v>0</v>
      </c>
      <c r="J281" s="27"/>
      <c r="K281" s="26" t="str">
        <f t="shared" si="95"/>
        <v>ER</v>
      </c>
      <c r="L281" s="27"/>
      <c r="M281" s="32">
        <f t="shared" si="103"/>
        <v>0</v>
      </c>
      <c r="N281" s="32">
        <f t="shared" si="104"/>
        <v>1</v>
      </c>
      <c r="O281" s="32">
        <f t="shared" si="105"/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27"/>
      <c r="W281" s="26" t="str">
        <f t="shared" si="96"/>
        <v>SG</v>
      </c>
      <c r="X281" s="26" t="str">
        <f t="shared" si="97"/>
        <v>DMO</v>
      </c>
      <c r="Y281" s="26" t="str">
        <f t="shared" si="98"/>
        <v>05</v>
      </c>
      <c r="Z281" s="26" t="str">
        <f t="shared" si="99"/>
        <v>Ex</v>
      </c>
      <c r="AA281" s="26" t="str">
        <f t="shared" si="100"/>
        <v>Frzr</v>
      </c>
      <c r="AB281" s="26" t="str">
        <f t="shared" ca="1" si="101"/>
        <v>ERNC</v>
      </c>
      <c r="AC281" s="27"/>
      <c r="AD281" s="26" t="str">
        <f t="shared" ca="1" si="102"/>
        <v>SG-DMO-05-Ex-Frzr-ERNC</v>
      </c>
      <c r="AE281" s="26">
        <f t="shared" si="106"/>
        <v>0.50643500000000008</v>
      </c>
      <c r="AF281" s="26">
        <f t="shared" si="107"/>
        <v>1.4600250000000001E-4</v>
      </c>
      <c r="AG281" s="26">
        <f t="shared" si="108"/>
        <v>0</v>
      </c>
      <c r="AH281" s="26">
        <f t="shared" si="109"/>
        <v>0.87241500000000005</v>
      </c>
      <c r="AI281" s="26">
        <f t="shared" si="110"/>
        <v>1.4600250000000001E-4</v>
      </c>
      <c r="AJ281" s="26">
        <f t="shared" si="111"/>
        <v>0</v>
      </c>
      <c r="AK281" s="26">
        <f t="shared" si="112"/>
        <v>0.58049781354057417</v>
      </c>
      <c r="AL281" s="26">
        <f t="shared" si="112"/>
        <v>1</v>
      </c>
      <c r="AM281" s="26">
        <f t="shared" si="113"/>
        <v>0</v>
      </c>
    </row>
    <row r="282" spans="1:39">
      <c r="A282" s="26" t="s">
        <v>359</v>
      </c>
      <c r="B282" s="26" t="s">
        <v>82</v>
      </c>
      <c r="C282" s="26">
        <v>1</v>
      </c>
      <c r="D282" s="26">
        <v>5.7070999999999997E-2</v>
      </c>
      <c r="E282" s="26">
        <v>5.7070999999999997E-2</v>
      </c>
      <c r="F282" s="26">
        <v>281.86099999999999</v>
      </c>
      <c r="G282" s="26">
        <v>370.17899999999997</v>
      </c>
      <c r="H282" s="26">
        <v>-4.1265999999999997E-2</v>
      </c>
      <c r="I282" s="26">
        <v>0</v>
      </c>
      <c r="J282" s="27"/>
      <c r="K282" s="26" t="str">
        <f t="shared" si="95"/>
        <v>ER</v>
      </c>
      <c r="L282" s="27"/>
      <c r="M282" s="32">
        <f t="shared" si="103"/>
        <v>0</v>
      </c>
      <c r="N282" s="32">
        <f t="shared" si="104"/>
        <v>1</v>
      </c>
      <c r="O282" s="32">
        <f t="shared" si="105"/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27"/>
      <c r="W282" s="26" t="str">
        <f t="shared" si="96"/>
        <v>SC</v>
      </c>
      <c r="X282" s="26" t="str">
        <f t="shared" si="97"/>
        <v>DMO</v>
      </c>
      <c r="Y282" s="26" t="str">
        <f t="shared" si="98"/>
        <v>06</v>
      </c>
      <c r="Z282" s="26" t="str">
        <f t="shared" si="99"/>
        <v>Ex</v>
      </c>
      <c r="AA282" s="26" t="str">
        <f t="shared" si="100"/>
        <v>Frzr</v>
      </c>
      <c r="AB282" s="26" t="str">
        <f t="shared" ca="1" si="101"/>
        <v>ERNC</v>
      </c>
      <c r="AC282" s="27"/>
      <c r="AD282" s="26" t="str">
        <f t="shared" ca="1" si="102"/>
        <v>SC-DMO-06-Ex-Frzr-ERNC</v>
      </c>
      <c r="AE282" s="26">
        <f t="shared" si="106"/>
        <v>0.70465250000000001</v>
      </c>
      <c r="AF282" s="26">
        <f t="shared" si="107"/>
        <v>1.426775E-4</v>
      </c>
      <c r="AG282" s="26">
        <f t="shared" si="108"/>
        <v>0</v>
      </c>
      <c r="AH282" s="26">
        <f t="shared" si="109"/>
        <v>0.92544749999999998</v>
      </c>
      <c r="AI282" s="26">
        <f t="shared" si="110"/>
        <v>1.426775E-4</v>
      </c>
      <c r="AJ282" s="26">
        <f t="shared" si="111"/>
        <v>0</v>
      </c>
      <c r="AK282" s="26">
        <f t="shared" si="112"/>
        <v>0.76141812474505577</v>
      </c>
      <c r="AL282" s="26">
        <f t="shared" si="112"/>
        <v>1</v>
      </c>
      <c r="AM282" s="26">
        <f t="shared" si="113"/>
        <v>0</v>
      </c>
    </row>
    <row r="283" spans="1:39">
      <c r="A283" s="26" t="s">
        <v>360</v>
      </c>
      <c r="B283" s="26" t="s">
        <v>82</v>
      </c>
      <c r="C283" s="26">
        <v>1</v>
      </c>
      <c r="D283" s="26">
        <v>5.7102E-2</v>
      </c>
      <c r="E283" s="26">
        <v>5.7102E-2</v>
      </c>
      <c r="F283" s="26">
        <v>286.512</v>
      </c>
      <c r="G283" s="26">
        <v>371.673</v>
      </c>
      <c r="H283" s="26">
        <v>-4.0937000000000001E-2</v>
      </c>
      <c r="I283" s="26">
        <v>0</v>
      </c>
      <c r="J283" s="27"/>
      <c r="K283" s="26" t="str">
        <f t="shared" si="95"/>
        <v>ER</v>
      </c>
      <c r="L283" s="27"/>
      <c r="M283" s="32">
        <f t="shared" si="103"/>
        <v>0</v>
      </c>
      <c r="N283" s="32">
        <f t="shared" si="104"/>
        <v>1</v>
      </c>
      <c r="O283" s="32">
        <f t="shared" si="105"/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27"/>
      <c r="W283" s="26" t="str">
        <f t="shared" si="96"/>
        <v>SG</v>
      </c>
      <c r="X283" s="26" t="str">
        <f t="shared" si="97"/>
        <v>DMO</v>
      </c>
      <c r="Y283" s="26" t="str">
        <f t="shared" si="98"/>
        <v>06</v>
      </c>
      <c r="Z283" s="26" t="str">
        <f t="shared" si="99"/>
        <v>Ex</v>
      </c>
      <c r="AA283" s="26" t="str">
        <f t="shared" si="100"/>
        <v>Frzr</v>
      </c>
      <c r="AB283" s="26" t="str">
        <f t="shared" ca="1" si="101"/>
        <v>ERNC</v>
      </c>
      <c r="AC283" s="27"/>
      <c r="AD283" s="26" t="str">
        <f t="shared" ca="1" si="102"/>
        <v>SG-DMO-06-Ex-Frzr-ERNC</v>
      </c>
      <c r="AE283" s="26">
        <f t="shared" si="106"/>
        <v>0.71628000000000003</v>
      </c>
      <c r="AF283" s="26">
        <f t="shared" si="107"/>
        <v>1.42755E-4</v>
      </c>
      <c r="AG283" s="26">
        <f t="shared" si="108"/>
        <v>0</v>
      </c>
      <c r="AH283" s="26">
        <f t="shared" si="109"/>
        <v>0.92918250000000002</v>
      </c>
      <c r="AI283" s="26">
        <f t="shared" si="110"/>
        <v>1.42755E-4</v>
      </c>
      <c r="AJ283" s="26">
        <f t="shared" si="111"/>
        <v>0</v>
      </c>
      <c r="AK283" s="26">
        <f t="shared" si="112"/>
        <v>0.77087116901146979</v>
      </c>
      <c r="AL283" s="26">
        <f t="shared" si="112"/>
        <v>1</v>
      </c>
      <c r="AM283" s="26">
        <f t="shared" si="113"/>
        <v>0</v>
      </c>
    </row>
    <row r="284" spans="1:39">
      <c r="A284" s="26" t="s">
        <v>361</v>
      </c>
      <c r="B284" s="26" t="s">
        <v>82</v>
      </c>
      <c r="C284" s="26">
        <v>1</v>
      </c>
      <c r="D284" s="26">
        <v>5.8667999999999998E-2</v>
      </c>
      <c r="E284" s="26">
        <v>5.8667999999999998E-2</v>
      </c>
      <c r="F284" s="26">
        <v>305.65600000000001</v>
      </c>
      <c r="G284" s="26">
        <v>378.99799999999999</v>
      </c>
      <c r="H284" s="26">
        <v>-4.5496000000000002E-2</v>
      </c>
      <c r="I284" s="26">
        <v>0</v>
      </c>
      <c r="J284" s="27"/>
      <c r="K284" s="26" t="str">
        <f t="shared" si="95"/>
        <v>ER</v>
      </c>
      <c r="L284" s="27"/>
      <c r="M284" s="32">
        <f t="shared" si="103"/>
        <v>0</v>
      </c>
      <c r="N284" s="32">
        <f t="shared" si="104"/>
        <v>1</v>
      </c>
      <c r="O284" s="32">
        <f t="shared" si="105"/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27"/>
      <c r="W284" s="26" t="str">
        <f t="shared" si="96"/>
        <v>SD</v>
      </c>
      <c r="X284" s="26" t="str">
        <f t="shared" si="97"/>
        <v>DMO</v>
      </c>
      <c r="Y284" s="26" t="str">
        <f t="shared" si="98"/>
        <v>07</v>
      </c>
      <c r="Z284" s="26" t="str">
        <f t="shared" si="99"/>
        <v>Ex</v>
      </c>
      <c r="AA284" s="26" t="str">
        <f t="shared" si="100"/>
        <v>Frzr</v>
      </c>
      <c r="AB284" s="26" t="str">
        <f t="shared" ca="1" si="101"/>
        <v>ERNC</v>
      </c>
      <c r="AC284" s="27"/>
      <c r="AD284" s="26" t="str">
        <f t="shared" ca="1" si="102"/>
        <v>SD-DMO-07-Ex-Frzr-ERNC</v>
      </c>
      <c r="AE284" s="26">
        <f t="shared" si="106"/>
        <v>0.76414000000000004</v>
      </c>
      <c r="AF284" s="26">
        <f t="shared" si="107"/>
        <v>1.4667E-4</v>
      </c>
      <c r="AG284" s="26">
        <f t="shared" si="108"/>
        <v>0</v>
      </c>
      <c r="AH284" s="26">
        <f t="shared" si="109"/>
        <v>0.94749499999999998</v>
      </c>
      <c r="AI284" s="26">
        <f t="shared" si="110"/>
        <v>1.4667E-4</v>
      </c>
      <c r="AJ284" s="26">
        <f t="shared" si="111"/>
        <v>0</v>
      </c>
      <c r="AK284" s="26">
        <f t="shared" si="112"/>
        <v>0.806484466936501</v>
      </c>
      <c r="AL284" s="26">
        <f t="shared" si="112"/>
        <v>1</v>
      </c>
      <c r="AM284" s="26">
        <f t="shared" si="113"/>
        <v>0</v>
      </c>
    </row>
    <row r="285" spans="1:39">
      <c r="A285" s="26" t="s">
        <v>362</v>
      </c>
      <c r="B285" s="26" t="s">
        <v>82</v>
      </c>
      <c r="C285" s="26">
        <v>1</v>
      </c>
      <c r="D285" s="26">
        <v>6.9581000000000004E-2</v>
      </c>
      <c r="E285" s="26">
        <v>6.9580000000000003E-2</v>
      </c>
      <c r="F285" s="26">
        <v>309.52199999999999</v>
      </c>
      <c r="G285" s="26">
        <v>390.31599999999997</v>
      </c>
      <c r="H285" s="26">
        <v>-4.8280000000000003E-2</v>
      </c>
      <c r="I285" s="26">
        <v>0</v>
      </c>
      <c r="J285" s="27"/>
      <c r="K285" s="26" t="str">
        <f t="shared" si="95"/>
        <v>ER</v>
      </c>
      <c r="L285" s="27"/>
      <c r="M285" s="32">
        <f t="shared" si="103"/>
        <v>0</v>
      </c>
      <c r="N285" s="32">
        <f t="shared" si="104"/>
        <v>1</v>
      </c>
      <c r="O285" s="32">
        <f t="shared" si="105"/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27"/>
      <c r="W285" s="26" t="str">
        <f t="shared" si="96"/>
        <v>SC</v>
      </c>
      <c r="X285" s="26" t="str">
        <f t="shared" si="97"/>
        <v>DMO</v>
      </c>
      <c r="Y285" s="26" t="str">
        <f t="shared" si="98"/>
        <v>08</v>
      </c>
      <c r="Z285" s="26" t="str">
        <f t="shared" si="99"/>
        <v>Ex</v>
      </c>
      <c r="AA285" s="26" t="str">
        <f t="shared" si="100"/>
        <v>Frzr</v>
      </c>
      <c r="AB285" s="26" t="str">
        <f t="shared" ca="1" si="101"/>
        <v>ERNC</v>
      </c>
      <c r="AC285" s="27"/>
      <c r="AD285" s="26" t="str">
        <f t="shared" ca="1" si="102"/>
        <v>SC-DMO-08-Ex-Frzr-ERNC</v>
      </c>
      <c r="AE285" s="26">
        <f t="shared" si="106"/>
        <v>0.77380499999999997</v>
      </c>
      <c r="AF285" s="26">
        <f t="shared" si="107"/>
        <v>1.7395250000000001E-4</v>
      </c>
      <c r="AG285" s="26">
        <f t="shared" si="108"/>
        <v>0</v>
      </c>
      <c r="AH285" s="26">
        <f t="shared" si="109"/>
        <v>0.97578999999999994</v>
      </c>
      <c r="AI285" s="26">
        <f t="shared" si="110"/>
        <v>1.7395E-4</v>
      </c>
      <c r="AJ285" s="26">
        <f t="shared" si="111"/>
        <v>0</v>
      </c>
      <c r="AK285" s="26">
        <f t="shared" si="112"/>
        <v>0.79300361758165183</v>
      </c>
      <c r="AL285" s="26">
        <f t="shared" si="112"/>
        <v>1.0000143719459615</v>
      </c>
      <c r="AM285" s="26">
        <f t="shared" si="113"/>
        <v>0</v>
      </c>
    </row>
    <row r="286" spans="1:39">
      <c r="A286" s="26" t="s">
        <v>363</v>
      </c>
      <c r="B286" s="26" t="s">
        <v>82</v>
      </c>
      <c r="C286" s="26">
        <v>1</v>
      </c>
      <c r="D286" s="26">
        <v>7.0196999999999996E-2</v>
      </c>
      <c r="E286" s="26">
        <v>7.0195999999999995E-2</v>
      </c>
      <c r="F286" s="26">
        <v>314.73</v>
      </c>
      <c r="G286" s="26">
        <v>390.43099999999998</v>
      </c>
      <c r="H286" s="26">
        <v>-5.1999999999999998E-2</v>
      </c>
      <c r="I286" s="26">
        <v>0</v>
      </c>
      <c r="J286" s="27"/>
      <c r="K286" s="26" t="str">
        <f t="shared" si="95"/>
        <v>ER</v>
      </c>
      <c r="L286" s="27"/>
      <c r="M286" s="32">
        <f t="shared" si="103"/>
        <v>0</v>
      </c>
      <c r="N286" s="32">
        <f t="shared" si="104"/>
        <v>1</v>
      </c>
      <c r="O286" s="32">
        <f t="shared" si="105"/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27"/>
      <c r="W286" s="26" t="str">
        <f t="shared" si="96"/>
        <v>SD</v>
      </c>
      <c r="X286" s="26" t="str">
        <f t="shared" si="97"/>
        <v>DMO</v>
      </c>
      <c r="Y286" s="26" t="str">
        <f t="shared" si="98"/>
        <v>08</v>
      </c>
      <c r="Z286" s="26" t="str">
        <f t="shared" si="99"/>
        <v>Ex</v>
      </c>
      <c r="AA286" s="26" t="str">
        <f t="shared" si="100"/>
        <v>Frzr</v>
      </c>
      <c r="AB286" s="26" t="str">
        <f t="shared" ca="1" si="101"/>
        <v>ERNC</v>
      </c>
      <c r="AC286" s="27"/>
      <c r="AD286" s="26" t="str">
        <f t="shared" ca="1" si="102"/>
        <v>SD-DMO-08-Ex-Frzr-ERNC</v>
      </c>
      <c r="AE286" s="26">
        <f t="shared" si="106"/>
        <v>0.786825</v>
      </c>
      <c r="AF286" s="26">
        <f t="shared" si="107"/>
        <v>1.754925E-4</v>
      </c>
      <c r="AG286" s="26">
        <f t="shared" si="108"/>
        <v>0</v>
      </c>
      <c r="AH286" s="26">
        <f t="shared" si="109"/>
        <v>0.97607749999999993</v>
      </c>
      <c r="AI286" s="26">
        <f t="shared" si="110"/>
        <v>1.7548999999999999E-4</v>
      </c>
      <c r="AJ286" s="26">
        <f t="shared" si="111"/>
        <v>0</v>
      </c>
      <c r="AK286" s="26">
        <f t="shared" si="112"/>
        <v>0.80610914604629247</v>
      </c>
      <c r="AL286" s="26">
        <f t="shared" si="112"/>
        <v>1.0000142458259731</v>
      </c>
      <c r="AM286" s="26">
        <f t="shared" si="113"/>
        <v>0</v>
      </c>
    </row>
    <row r="287" spans="1:39">
      <c r="A287" s="26" t="s">
        <v>364</v>
      </c>
      <c r="B287" s="26" t="s">
        <v>82</v>
      </c>
      <c r="C287" s="26">
        <v>1</v>
      </c>
      <c r="D287" s="26">
        <v>6.9482000000000002E-2</v>
      </c>
      <c r="E287" s="26">
        <v>6.9481000000000001E-2</v>
      </c>
      <c r="F287" s="26">
        <v>305.48500000000001</v>
      </c>
      <c r="G287" s="26">
        <v>389.15300000000002</v>
      </c>
      <c r="H287" s="26">
        <v>-4.7266000000000002E-2</v>
      </c>
      <c r="I287" s="26">
        <v>0</v>
      </c>
      <c r="J287" s="27"/>
      <c r="K287" s="26" t="str">
        <f t="shared" si="95"/>
        <v>ER</v>
      </c>
      <c r="L287" s="27"/>
      <c r="M287" s="32">
        <f t="shared" si="103"/>
        <v>0</v>
      </c>
      <c r="N287" s="32">
        <f t="shared" si="104"/>
        <v>1</v>
      </c>
      <c r="O287" s="32">
        <f t="shared" si="105"/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27"/>
      <c r="W287" s="26" t="str">
        <f t="shared" si="96"/>
        <v>SG</v>
      </c>
      <c r="X287" s="26" t="str">
        <f t="shared" si="97"/>
        <v>DMO</v>
      </c>
      <c r="Y287" s="26" t="str">
        <f t="shared" si="98"/>
        <v>08</v>
      </c>
      <c r="Z287" s="26" t="str">
        <f t="shared" si="99"/>
        <v>Ex</v>
      </c>
      <c r="AA287" s="26" t="str">
        <f t="shared" si="100"/>
        <v>Frzr</v>
      </c>
      <c r="AB287" s="26" t="str">
        <f t="shared" ca="1" si="101"/>
        <v>ERNC</v>
      </c>
      <c r="AC287" s="27"/>
      <c r="AD287" s="26" t="str">
        <f t="shared" ca="1" si="102"/>
        <v>SG-DMO-08-Ex-Frzr-ERNC</v>
      </c>
      <c r="AE287" s="26">
        <f t="shared" si="106"/>
        <v>0.76371250000000002</v>
      </c>
      <c r="AF287" s="26">
        <f t="shared" si="107"/>
        <v>1.7370500000000002E-4</v>
      </c>
      <c r="AG287" s="26">
        <f t="shared" si="108"/>
        <v>0</v>
      </c>
      <c r="AH287" s="26">
        <f t="shared" si="109"/>
        <v>0.97288250000000009</v>
      </c>
      <c r="AI287" s="26">
        <f t="shared" si="110"/>
        <v>1.7370250000000001E-4</v>
      </c>
      <c r="AJ287" s="26">
        <f t="shared" si="111"/>
        <v>0</v>
      </c>
      <c r="AK287" s="26">
        <f t="shared" si="112"/>
        <v>0.78499973018324409</v>
      </c>
      <c r="AL287" s="26">
        <f t="shared" si="112"/>
        <v>1.0000143924238281</v>
      </c>
      <c r="AM287" s="26">
        <f t="shared" si="113"/>
        <v>0</v>
      </c>
    </row>
    <row r="288" spans="1:39">
      <c r="A288" s="26" t="s">
        <v>365</v>
      </c>
      <c r="B288" s="26" t="s">
        <v>82</v>
      </c>
      <c r="C288" s="26">
        <v>1</v>
      </c>
      <c r="D288" s="26">
        <v>6.7237000000000005E-2</v>
      </c>
      <c r="E288" s="26">
        <v>6.7237000000000005E-2</v>
      </c>
      <c r="F288" s="26">
        <v>306.75</v>
      </c>
      <c r="G288" s="26">
        <v>396.53</v>
      </c>
      <c r="H288" s="26">
        <v>-4.7281999999999998E-2</v>
      </c>
      <c r="I288" s="26">
        <v>0</v>
      </c>
      <c r="J288" s="27"/>
      <c r="K288" s="26" t="str">
        <f t="shared" si="95"/>
        <v>ER</v>
      </c>
      <c r="L288" s="27"/>
      <c r="M288" s="32">
        <f t="shared" si="103"/>
        <v>0</v>
      </c>
      <c r="N288" s="32">
        <f t="shared" si="104"/>
        <v>1</v>
      </c>
      <c r="O288" s="32">
        <f t="shared" si="105"/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27"/>
      <c r="W288" s="26" t="str">
        <f t="shared" si="96"/>
        <v>SC</v>
      </c>
      <c r="X288" s="26" t="str">
        <f t="shared" si="97"/>
        <v>DMO</v>
      </c>
      <c r="Y288" s="26" t="str">
        <f t="shared" si="98"/>
        <v>09</v>
      </c>
      <c r="Z288" s="26" t="str">
        <f t="shared" si="99"/>
        <v>Ex</v>
      </c>
      <c r="AA288" s="26" t="str">
        <f t="shared" si="100"/>
        <v>Frzr</v>
      </c>
      <c r="AB288" s="26" t="str">
        <f t="shared" ca="1" si="101"/>
        <v>ERNC</v>
      </c>
      <c r="AC288" s="27"/>
      <c r="AD288" s="26" t="str">
        <f t="shared" ca="1" si="102"/>
        <v>SC-DMO-09-Ex-Frzr-ERNC</v>
      </c>
      <c r="AE288" s="26">
        <f t="shared" si="106"/>
        <v>0.76687499999999997</v>
      </c>
      <c r="AF288" s="26">
        <f t="shared" si="107"/>
        <v>1.6809250000000001E-4</v>
      </c>
      <c r="AG288" s="26">
        <f t="shared" si="108"/>
        <v>0</v>
      </c>
      <c r="AH288" s="26">
        <f t="shared" si="109"/>
        <v>0.9913249999999999</v>
      </c>
      <c r="AI288" s="26">
        <f t="shared" si="110"/>
        <v>1.6809250000000001E-4</v>
      </c>
      <c r="AJ288" s="26">
        <f t="shared" si="111"/>
        <v>0</v>
      </c>
      <c r="AK288" s="26">
        <f t="shared" si="112"/>
        <v>0.77358585731218321</v>
      </c>
      <c r="AL288" s="26">
        <f t="shared" si="112"/>
        <v>1</v>
      </c>
      <c r="AM288" s="26">
        <f t="shared" si="113"/>
        <v>0</v>
      </c>
    </row>
    <row r="289" spans="1:39">
      <c r="A289" s="26" t="s">
        <v>366</v>
      </c>
      <c r="B289" s="26" t="s">
        <v>82</v>
      </c>
      <c r="C289" s="26">
        <v>1</v>
      </c>
      <c r="D289" s="26">
        <v>6.7374000000000003E-2</v>
      </c>
      <c r="E289" s="26">
        <v>6.7374000000000003E-2</v>
      </c>
      <c r="F289" s="26">
        <v>307.00200000000001</v>
      </c>
      <c r="G289" s="26">
        <v>396.005</v>
      </c>
      <c r="H289" s="26">
        <v>-4.8159E-2</v>
      </c>
      <c r="I289" s="26">
        <v>0</v>
      </c>
      <c r="J289" s="27"/>
      <c r="K289" s="26" t="str">
        <f t="shared" si="95"/>
        <v>ER</v>
      </c>
      <c r="L289" s="27"/>
      <c r="M289" s="32">
        <f t="shared" si="103"/>
        <v>0</v>
      </c>
      <c r="N289" s="32">
        <f t="shared" si="104"/>
        <v>1</v>
      </c>
      <c r="O289" s="32">
        <f t="shared" si="105"/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27"/>
      <c r="W289" s="26" t="str">
        <f t="shared" si="96"/>
        <v>SG</v>
      </c>
      <c r="X289" s="26" t="str">
        <f t="shared" si="97"/>
        <v>DMO</v>
      </c>
      <c r="Y289" s="26" t="str">
        <f t="shared" si="98"/>
        <v>09</v>
      </c>
      <c r="Z289" s="26" t="str">
        <f t="shared" si="99"/>
        <v>Ex</v>
      </c>
      <c r="AA289" s="26" t="str">
        <f t="shared" si="100"/>
        <v>Frzr</v>
      </c>
      <c r="AB289" s="26" t="str">
        <f t="shared" ca="1" si="101"/>
        <v>ERNC</v>
      </c>
      <c r="AC289" s="27"/>
      <c r="AD289" s="26" t="str">
        <f t="shared" ca="1" si="102"/>
        <v>SG-DMO-09-Ex-Frzr-ERNC</v>
      </c>
      <c r="AE289" s="26">
        <f t="shared" si="106"/>
        <v>0.76750499999999999</v>
      </c>
      <c r="AF289" s="26">
        <f t="shared" si="107"/>
        <v>1.6843500000000001E-4</v>
      </c>
      <c r="AG289" s="26">
        <f t="shared" si="108"/>
        <v>0</v>
      </c>
      <c r="AH289" s="26">
        <f t="shared" si="109"/>
        <v>0.99001249999999996</v>
      </c>
      <c r="AI289" s="26">
        <f t="shared" si="110"/>
        <v>1.6843500000000001E-4</v>
      </c>
      <c r="AJ289" s="26">
        <f t="shared" si="111"/>
        <v>0</v>
      </c>
      <c r="AK289" s="26">
        <f t="shared" si="112"/>
        <v>0.77524778727541321</v>
      </c>
      <c r="AL289" s="26">
        <f t="shared" si="112"/>
        <v>1</v>
      </c>
      <c r="AM289" s="26">
        <f t="shared" si="113"/>
        <v>0</v>
      </c>
    </row>
    <row r="290" spans="1:39">
      <c r="A290" s="26" t="s">
        <v>367</v>
      </c>
      <c r="B290" s="26" t="s">
        <v>82</v>
      </c>
      <c r="C290" s="26">
        <v>1</v>
      </c>
      <c r="D290" s="26">
        <v>7.4047000000000002E-2</v>
      </c>
      <c r="E290" s="26">
        <v>7.4047000000000002E-2</v>
      </c>
      <c r="F290" s="26">
        <v>320.63799999999998</v>
      </c>
      <c r="G290" s="26">
        <v>401.66300000000001</v>
      </c>
      <c r="H290" s="26">
        <v>-5.2123999999999997E-2</v>
      </c>
      <c r="I290" s="26">
        <v>0</v>
      </c>
      <c r="J290" s="27"/>
      <c r="K290" s="26" t="str">
        <f t="shared" si="95"/>
        <v>ER</v>
      </c>
      <c r="L290" s="27"/>
      <c r="M290" s="32">
        <f t="shared" si="103"/>
        <v>0</v>
      </c>
      <c r="N290" s="32">
        <f t="shared" si="104"/>
        <v>1</v>
      </c>
      <c r="O290" s="32">
        <f t="shared" si="105"/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27"/>
      <c r="W290" s="26" t="str">
        <f t="shared" si="96"/>
        <v>SC</v>
      </c>
      <c r="X290" s="26" t="str">
        <f t="shared" si="97"/>
        <v>DMO</v>
      </c>
      <c r="Y290" s="26" t="str">
        <f t="shared" si="98"/>
        <v>10</v>
      </c>
      <c r="Z290" s="26" t="str">
        <f t="shared" si="99"/>
        <v>Ex</v>
      </c>
      <c r="AA290" s="26" t="str">
        <f t="shared" si="100"/>
        <v>Frzr</v>
      </c>
      <c r="AB290" s="26" t="str">
        <f t="shared" ca="1" si="101"/>
        <v>ERNC</v>
      </c>
      <c r="AC290" s="27"/>
      <c r="AD290" s="26" t="str">
        <f t="shared" ca="1" si="102"/>
        <v>SC-DMO-10-Ex-Frzr-ERNC</v>
      </c>
      <c r="AE290" s="26">
        <f t="shared" si="106"/>
        <v>0.80159499999999995</v>
      </c>
      <c r="AF290" s="26">
        <f t="shared" si="107"/>
        <v>1.851175E-4</v>
      </c>
      <c r="AG290" s="26">
        <f t="shared" si="108"/>
        <v>0</v>
      </c>
      <c r="AH290" s="26">
        <f t="shared" si="109"/>
        <v>1.0041575</v>
      </c>
      <c r="AI290" s="26">
        <f t="shared" si="110"/>
        <v>1.851175E-4</v>
      </c>
      <c r="AJ290" s="26">
        <f t="shared" si="111"/>
        <v>0</v>
      </c>
      <c r="AK290" s="26">
        <f t="shared" si="112"/>
        <v>0.7982761668363777</v>
      </c>
      <c r="AL290" s="26">
        <f t="shared" si="112"/>
        <v>1</v>
      </c>
      <c r="AM290" s="26">
        <f t="shared" si="113"/>
        <v>0</v>
      </c>
    </row>
    <row r="291" spans="1:39">
      <c r="A291" s="26" t="s">
        <v>368</v>
      </c>
      <c r="B291" s="26" t="s">
        <v>82</v>
      </c>
      <c r="C291" s="26">
        <v>1</v>
      </c>
      <c r="D291" s="26">
        <v>7.3993000000000003E-2</v>
      </c>
      <c r="E291" s="26">
        <v>7.3993000000000003E-2</v>
      </c>
      <c r="F291" s="26">
        <v>322.93599999999998</v>
      </c>
      <c r="G291" s="26">
        <v>403.24299999999999</v>
      </c>
      <c r="H291" s="26">
        <v>-5.1806999999999999E-2</v>
      </c>
      <c r="I291" s="26">
        <v>0</v>
      </c>
      <c r="J291" s="27"/>
      <c r="K291" s="26" t="str">
        <f t="shared" si="95"/>
        <v>ER</v>
      </c>
      <c r="L291" s="27"/>
      <c r="M291" s="32">
        <f t="shared" si="103"/>
        <v>0</v>
      </c>
      <c r="N291" s="32">
        <f t="shared" si="104"/>
        <v>1</v>
      </c>
      <c r="O291" s="32">
        <f t="shared" si="105"/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27"/>
      <c r="W291" s="26" t="str">
        <f t="shared" si="96"/>
        <v>SD</v>
      </c>
      <c r="X291" s="26" t="str">
        <f t="shared" si="97"/>
        <v>DMO</v>
      </c>
      <c r="Y291" s="26" t="str">
        <f t="shared" si="98"/>
        <v>10</v>
      </c>
      <c r="Z291" s="26" t="str">
        <f t="shared" si="99"/>
        <v>Ex</v>
      </c>
      <c r="AA291" s="26" t="str">
        <f t="shared" si="100"/>
        <v>Frzr</v>
      </c>
      <c r="AB291" s="26" t="str">
        <f t="shared" ca="1" si="101"/>
        <v>ERNC</v>
      </c>
      <c r="AC291" s="27"/>
      <c r="AD291" s="26" t="str">
        <f t="shared" ca="1" si="102"/>
        <v>SD-DMO-10-Ex-Frzr-ERNC</v>
      </c>
      <c r="AE291" s="26">
        <f t="shared" si="106"/>
        <v>0.80733999999999995</v>
      </c>
      <c r="AF291" s="26">
        <f t="shared" si="107"/>
        <v>1.8498250000000002E-4</v>
      </c>
      <c r="AG291" s="26">
        <f t="shared" si="108"/>
        <v>0</v>
      </c>
      <c r="AH291" s="26">
        <f t="shared" si="109"/>
        <v>1.0081074999999999</v>
      </c>
      <c r="AI291" s="26">
        <f t="shared" si="110"/>
        <v>1.8498250000000002E-4</v>
      </c>
      <c r="AJ291" s="26">
        <f t="shared" si="111"/>
        <v>0</v>
      </c>
      <c r="AK291" s="26">
        <f t="shared" si="112"/>
        <v>0.8008471318782967</v>
      </c>
      <c r="AL291" s="26">
        <f t="shared" si="112"/>
        <v>1</v>
      </c>
      <c r="AM291" s="26">
        <f t="shared" si="113"/>
        <v>0</v>
      </c>
    </row>
    <row r="292" spans="1:39">
      <c r="A292" s="26" t="s">
        <v>369</v>
      </c>
      <c r="B292" s="26" t="s">
        <v>82</v>
      </c>
      <c r="C292" s="26">
        <v>1</v>
      </c>
      <c r="D292" s="26">
        <v>7.4041999999999997E-2</v>
      </c>
      <c r="E292" s="26">
        <v>7.4041999999999997E-2</v>
      </c>
      <c r="F292" s="26">
        <v>320.31200000000001</v>
      </c>
      <c r="G292" s="26">
        <v>401.56099999999998</v>
      </c>
      <c r="H292" s="26">
        <v>-5.2072E-2</v>
      </c>
      <c r="I292" s="26">
        <v>0</v>
      </c>
      <c r="J292" s="27"/>
      <c r="K292" s="26" t="str">
        <f t="shared" si="95"/>
        <v>ER</v>
      </c>
      <c r="L292" s="27"/>
      <c r="M292" s="32">
        <f t="shared" si="103"/>
        <v>0</v>
      </c>
      <c r="N292" s="32">
        <f t="shared" si="104"/>
        <v>1</v>
      </c>
      <c r="O292" s="32">
        <f t="shared" si="105"/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27"/>
      <c r="W292" s="26" t="str">
        <f t="shared" si="96"/>
        <v>SG</v>
      </c>
      <c r="X292" s="26" t="str">
        <f t="shared" si="97"/>
        <v>DMO</v>
      </c>
      <c r="Y292" s="26" t="str">
        <f t="shared" si="98"/>
        <v>10</v>
      </c>
      <c r="Z292" s="26" t="str">
        <f t="shared" si="99"/>
        <v>Ex</v>
      </c>
      <c r="AA292" s="26" t="str">
        <f t="shared" si="100"/>
        <v>Frzr</v>
      </c>
      <c r="AB292" s="26" t="str">
        <f t="shared" ca="1" si="101"/>
        <v>ERNC</v>
      </c>
      <c r="AC292" s="27"/>
      <c r="AD292" s="26" t="str">
        <f t="shared" ca="1" si="102"/>
        <v>SG-DMO-10-Ex-Frzr-ERNC</v>
      </c>
      <c r="AE292" s="26">
        <f t="shared" si="106"/>
        <v>0.80078000000000005</v>
      </c>
      <c r="AF292" s="26">
        <f t="shared" si="107"/>
        <v>1.85105E-4</v>
      </c>
      <c r="AG292" s="26">
        <f t="shared" si="108"/>
        <v>0</v>
      </c>
      <c r="AH292" s="26">
        <f t="shared" si="109"/>
        <v>1.0039024999999999</v>
      </c>
      <c r="AI292" s="26">
        <f t="shared" si="110"/>
        <v>1.85105E-4</v>
      </c>
      <c r="AJ292" s="26">
        <f t="shared" si="111"/>
        <v>0</v>
      </c>
      <c r="AK292" s="26">
        <f t="shared" si="112"/>
        <v>0.79766710412614783</v>
      </c>
      <c r="AL292" s="26">
        <f t="shared" si="112"/>
        <v>1</v>
      </c>
      <c r="AM292" s="26">
        <f t="shared" si="113"/>
        <v>0</v>
      </c>
    </row>
    <row r="293" spans="1:39">
      <c r="A293" s="26" t="s">
        <v>370</v>
      </c>
      <c r="B293" s="26" t="s">
        <v>82</v>
      </c>
      <c r="C293" s="26">
        <v>1</v>
      </c>
      <c r="D293" s="26">
        <v>6.9120000000000001E-2</v>
      </c>
      <c r="E293" s="26">
        <v>6.9121000000000002E-2</v>
      </c>
      <c r="F293" s="26">
        <v>277.49099999999999</v>
      </c>
      <c r="G293" s="26">
        <v>381.95400000000001</v>
      </c>
      <c r="H293" s="26">
        <v>-4.0085000000000003E-2</v>
      </c>
      <c r="I293" s="26">
        <v>0</v>
      </c>
      <c r="J293" s="27"/>
      <c r="K293" s="26" t="str">
        <f t="shared" si="95"/>
        <v>ER</v>
      </c>
      <c r="L293" s="27"/>
      <c r="M293" s="32">
        <f t="shared" si="103"/>
        <v>0</v>
      </c>
      <c r="N293" s="32">
        <f t="shared" si="104"/>
        <v>1</v>
      </c>
      <c r="O293" s="32">
        <f t="shared" si="105"/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27"/>
      <c r="W293" s="26" t="str">
        <f t="shared" si="96"/>
        <v>PG</v>
      </c>
      <c r="X293" s="26" t="str">
        <f t="shared" si="97"/>
        <v>DMO</v>
      </c>
      <c r="Y293" s="26" t="str">
        <f t="shared" si="98"/>
        <v>11</v>
      </c>
      <c r="Z293" s="26" t="str">
        <f t="shared" si="99"/>
        <v>Ex</v>
      </c>
      <c r="AA293" s="26" t="str">
        <f t="shared" si="100"/>
        <v>Frzr</v>
      </c>
      <c r="AB293" s="26" t="str">
        <f t="shared" ca="1" si="101"/>
        <v>ERNC</v>
      </c>
      <c r="AC293" s="27"/>
      <c r="AD293" s="26" t="str">
        <f t="shared" ca="1" si="102"/>
        <v>PG-DMO-11-Ex-Frzr-ERNC</v>
      </c>
      <c r="AE293" s="26">
        <f t="shared" si="106"/>
        <v>0.69372749999999994</v>
      </c>
      <c r="AF293" s="26">
        <f t="shared" si="107"/>
        <v>1.728E-4</v>
      </c>
      <c r="AG293" s="26">
        <f t="shared" si="108"/>
        <v>0</v>
      </c>
      <c r="AH293" s="26">
        <f t="shared" si="109"/>
        <v>0.95488499999999998</v>
      </c>
      <c r="AI293" s="26">
        <f t="shared" si="110"/>
        <v>1.7280250000000001E-4</v>
      </c>
      <c r="AJ293" s="26">
        <f t="shared" si="111"/>
        <v>0</v>
      </c>
      <c r="AK293" s="26">
        <f t="shared" si="112"/>
        <v>0.72650371510705469</v>
      </c>
      <c r="AL293" s="26">
        <f t="shared" si="112"/>
        <v>0.99998553261671552</v>
      </c>
      <c r="AM293" s="26">
        <f t="shared" si="113"/>
        <v>0</v>
      </c>
    </row>
    <row r="294" spans="1:39">
      <c r="A294" s="26" t="s">
        <v>371</v>
      </c>
      <c r="B294" s="26" t="s">
        <v>82</v>
      </c>
      <c r="C294" s="26">
        <v>1</v>
      </c>
      <c r="D294" s="26">
        <v>6.9997000000000004E-2</v>
      </c>
      <c r="E294" s="26">
        <v>6.9997000000000004E-2</v>
      </c>
      <c r="F294" s="26">
        <v>271.25900000000001</v>
      </c>
      <c r="G294" s="26">
        <v>367.02100000000002</v>
      </c>
      <c r="H294" s="26">
        <v>-3.9837999999999998E-2</v>
      </c>
      <c r="I294" s="26">
        <v>0</v>
      </c>
      <c r="J294" s="27"/>
      <c r="K294" s="26" t="str">
        <f t="shared" si="95"/>
        <v>ER</v>
      </c>
      <c r="L294" s="27"/>
      <c r="M294" s="32">
        <f t="shared" si="103"/>
        <v>0</v>
      </c>
      <c r="N294" s="32">
        <f t="shared" si="104"/>
        <v>1</v>
      </c>
      <c r="O294" s="32">
        <f t="shared" si="105"/>
        <v>0</v>
      </c>
      <c r="P294" s="32">
        <v>0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27"/>
      <c r="W294" s="26" t="str">
        <f t="shared" si="96"/>
        <v>PG</v>
      </c>
      <c r="X294" s="26" t="str">
        <f t="shared" si="97"/>
        <v>DMO</v>
      </c>
      <c r="Y294" s="26" t="str">
        <f t="shared" si="98"/>
        <v>12</v>
      </c>
      <c r="Z294" s="26" t="str">
        <f t="shared" si="99"/>
        <v>Ex</v>
      </c>
      <c r="AA294" s="26" t="str">
        <f t="shared" si="100"/>
        <v>Frzr</v>
      </c>
      <c r="AB294" s="26" t="str">
        <f t="shared" ca="1" si="101"/>
        <v>ERNC</v>
      </c>
      <c r="AC294" s="27"/>
      <c r="AD294" s="26" t="str">
        <f t="shared" ca="1" si="102"/>
        <v>PG-DMO-12-Ex-Frzr-ERNC</v>
      </c>
      <c r="AE294" s="26">
        <f t="shared" si="106"/>
        <v>0.67814750000000001</v>
      </c>
      <c r="AF294" s="26">
        <f t="shared" si="107"/>
        <v>1.7499250000000002E-4</v>
      </c>
      <c r="AG294" s="26">
        <f t="shared" si="108"/>
        <v>0</v>
      </c>
      <c r="AH294" s="26">
        <f t="shared" si="109"/>
        <v>0.91755249999999999</v>
      </c>
      <c r="AI294" s="26">
        <f t="shared" si="110"/>
        <v>1.7499250000000002E-4</v>
      </c>
      <c r="AJ294" s="26">
        <f t="shared" si="111"/>
        <v>0</v>
      </c>
      <c r="AK294" s="26">
        <f t="shared" si="112"/>
        <v>0.73908304974374761</v>
      </c>
      <c r="AL294" s="26">
        <f t="shared" si="112"/>
        <v>1</v>
      </c>
      <c r="AM294" s="26">
        <f t="shared" si="113"/>
        <v>0</v>
      </c>
    </row>
    <row r="295" spans="1:39">
      <c r="A295" s="26" t="s">
        <v>372</v>
      </c>
      <c r="B295" s="26" t="s">
        <v>82</v>
      </c>
      <c r="C295" s="26">
        <v>1</v>
      </c>
      <c r="D295" s="26">
        <v>7.6402999999999999E-2</v>
      </c>
      <c r="E295" s="26">
        <v>7.6402999999999999E-2</v>
      </c>
      <c r="F295" s="26">
        <v>318.79300000000001</v>
      </c>
      <c r="G295" s="26">
        <v>409.185</v>
      </c>
      <c r="H295" s="26">
        <v>-4.9449E-2</v>
      </c>
      <c r="I295" s="26">
        <v>0</v>
      </c>
      <c r="J295" s="27"/>
      <c r="K295" s="26" t="str">
        <f t="shared" si="95"/>
        <v>ER</v>
      </c>
      <c r="L295" s="27"/>
      <c r="M295" s="32">
        <f t="shared" si="103"/>
        <v>0</v>
      </c>
      <c r="N295" s="32">
        <f t="shared" si="104"/>
        <v>1</v>
      </c>
      <c r="O295" s="32">
        <f t="shared" si="105"/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27"/>
      <c r="W295" s="26" t="str">
        <f t="shared" si="96"/>
        <v>PG</v>
      </c>
      <c r="X295" s="26" t="str">
        <f t="shared" si="97"/>
        <v>DMO</v>
      </c>
      <c r="Y295" s="26" t="str">
        <f t="shared" si="98"/>
        <v>13</v>
      </c>
      <c r="Z295" s="26" t="str">
        <f t="shared" si="99"/>
        <v>Ex</v>
      </c>
      <c r="AA295" s="26" t="str">
        <f t="shared" si="100"/>
        <v>Frzr</v>
      </c>
      <c r="AB295" s="26" t="str">
        <f t="shared" ca="1" si="101"/>
        <v>ERNC</v>
      </c>
      <c r="AC295" s="27"/>
      <c r="AD295" s="26" t="str">
        <f t="shared" ca="1" si="102"/>
        <v>PG-DMO-13-Ex-Frzr-ERNC</v>
      </c>
      <c r="AE295" s="26">
        <f t="shared" si="106"/>
        <v>0.79698250000000004</v>
      </c>
      <c r="AF295" s="26">
        <f t="shared" si="107"/>
        <v>1.9100749999999999E-4</v>
      </c>
      <c r="AG295" s="26">
        <f t="shared" si="108"/>
        <v>0</v>
      </c>
      <c r="AH295" s="26">
        <f t="shared" si="109"/>
        <v>1.0229625</v>
      </c>
      <c r="AI295" s="26">
        <f t="shared" si="110"/>
        <v>1.9100749999999999E-4</v>
      </c>
      <c r="AJ295" s="26">
        <f t="shared" si="111"/>
        <v>0</v>
      </c>
      <c r="AK295" s="26">
        <f t="shared" si="112"/>
        <v>0.77909258648288671</v>
      </c>
      <c r="AL295" s="26">
        <f t="shared" si="112"/>
        <v>1</v>
      </c>
      <c r="AM295" s="26">
        <f t="shared" si="113"/>
        <v>0</v>
      </c>
    </row>
    <row r="296" spans="1:39">
      <c r="A296" s="26" t="s">
        <v>373</v>
      </c>
      <c r="B296" s="26" t="s">
        <v>82</v>
      </c>
      <c r="C296" s="26">
        <v>1</v>
      </c>
      <c r="D296" s="26">
        <v>7.6339000000000004E-2</v>
      </c>
      <c r="E296" s="26">
        <v>7.6339000000000004E-2</v>
      </c>
      <c r="F296" s="26">
        <v>317.91300000000001</v>
      </c>
      <c r="G296" s="26">
        <v>409.16500000000002</v>
      </c>
      <c r="H296" s="26">
        <v>-4.9006000000000001E-2</v>
      </c>
      <c r="I296" s="26">
        <v>0</v>
      </c>
      <c r="J296" s="27"/>
      <c r="K296" s="26" t="str">
        <f t="shared" si="95"/>
        <v>ER</v>
      </c>
      <c r="L296" s="27"/>
      <c r="M296" s="32">
        <f t="shared" si="103"/>
        <v>0</v>
      </c>
      <c r="N296" s="32">
        <f t="shared" si="104"/>
        <v>1</v>
      </c>
      <c r="O296" s="32">
        <f t="shared" si="105"/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27"/>
      <c r="W296" s="26" t="str">
        <f t="shared" si="96"/>
        <v>SC</v>
      </c>
      <c r="X296" s="26" t="str">
        <f t="shared" si="97"/>
        <v>DMO</v>
      </c>
      <c r="Y296" s="26" t="str">
        <f t="shared" si="98"/>
        <v>13</v>
      </c>
      <c r="Z296" s="26" t="str">
        <f t="shared" si="99"/>
        <v>Ex</v>
      </c>
      <c r="AA296" s="26" t="str">
        <f t="shared" si="100"/>
        <v>Frzr</v>
      </c>
      <c r="AB296" s="26" t="str">
        <f t="shared" ca="1" si="101"/>
        <v>ERNC</v>
      </c>
      <c r="AC296" s="27"/>
      <c r="AD296" s="26" t="str">
        <f t="shared" ca="1" si="102"/>
        <v>SC-DMO-13-Ex-Frzr-ERNC</v>
      </c>
      <c r="AE296" s="26">
        <f t="shared" si="106"/>
        <v>0.79478250000000006</v>
      </c>
      <c r="AF296" s="26">
        <f t="shared" si="107"/>
        <v>1.9084750000000002E-4</v>
      </c>
      <c r="AG296" s="26">
        <f t="shared" si="108"/>
        <v>0</v>
      </c>
      <c r="AH296" s="26">
        <f t="shared" si="109"/>
        <v>1.0229125000000001</v>
      </c>
      <c r="AI296" s="26">
        <f t="shared" si="110"/>
        <v>1.9084750000000002E-4</v>
      </c>
      <c r="AJ296" s="26">
        <f t="shared" si="111"/>
        <v>0</v>
      </c>
      <c r="AK296" s="26">
        <f t="shared" si="112"/>
        <v>0.77697994696516071</v>
      </c>
      <c r="AL296" s="26">
        <f t="shared" si="112"/>
        <v>1</v>
      </c>
      <c r="AM296" s="26">
        <f t="shared" si="113"/>
        <v>0</v>
      </c>
    </row>
    <row r="297" spans="1:39">
      <c r="A297" s="26" t="s">
        <v>374</v>
      </c>
      <c r="B297" s="26" t="s">
        <v>82</v>
      </c>
      <c r="C297" s="26">
        <v>1</v>
      </c>
      <c r="D297" s="26">
        <v>7.6313000000000006E-2</v>
      </c>
      <c r="E297" s="26">
        <v>7.6314000000000007E-2</v>
      </c>
      <c r="F297" s="26">
        <v>317.584</v>
      </c>
      <c r="G297" s="26">
        <v>409.19200000000001</v>
      </c>
      <c r="H297" s="26">
        <v>-4.8832E-2</v>
      </c>
      <c r="I297" s="26">
        <v>0</v>
      </c>
      <c r="J297" s="27"/>
      <c r="K297" s="26" t="str">
        <f t="shared" si="95"/>
        <v>ER</v>
      </c>
      <c r="L297" s="27"/>
      <c r="M297" s="32">
        <f t="shared" si="103"/>
        <v>0</v>
      </c>
      <c r="N297" s="32">
        <f t="shared" si="104"/>
        <v>1</v>
      </c>
      <c r="O297" s="32">
        <f t="shared" si="105"/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27"/>
      <c r="W297" s="26" t="str">
        <f t="shared" si="96"/>
        <v>SG</v>
      </c>
      <c r="X297" s="26" t="str">
        <f t="shared" si="97"/>
        <v>DMO</v>
      </c>
      <c r="Y297" s="26" t="str">
        <f t="shared" si="98"/>
        <v>13</v>
      </c>
      <c r="Z297" s="26" t="str">
        <f t="shared" si="99"/>
        <v>Ex</v>
      </c>
      <c r="AA297" s="26" t="str">
        <f t="shared" si="100"/>
        <v>Frzr</v>
      </c>
      <c r="AB297" s="26" t="str">
        <f t="shared" ca="1" si="101"/>
        <v>ERNC</v>
      </c>
      <c r="AC297" s="27"/>
      <c r="AD297" s="26" t="str">
        <f t="shared" ca="1" si="102"/>
        <v>SG-DMO-13-Ex-Frzr-ERNC</v>
      </c>
      <c r="AE297" s="26">
        <f t="shared" si="106"/>
        <v>0.79396</v>
      </c>
      <c r="AF297" s="26">
        <f t="shared" si="107"/>
        <v>1.9078250000000003E-4</v>
      </c>
      <c r="AG297" s="26">
        <f t="shared" si="108"/>
        <v>0</v>
      </c>
      <c r="AH297" s="26">
        <f t="shared" si="109"/>
        <v>1.02298</v>
      </c>
      <c r="AI297" s="26">
        <f t="shared" si="110"/>
        <v>1.9078500000000001E-4</v>
      </c>
      <c r="AJ297" s="26">
        <f t="shared" si="111"/>
        <v>0</v>
      </c>
      <c r="AK297" s="26">
        <f t="shared" si="112"/>
        <v>0.7761246554184833</v>
      </c>
      <c r="AL297" s="26">
        <f t="shared" si="112"/>
        <v>0.9999868962444638</v>
      </c>
      <c r="AM297" s="26">
        <f t="shared" si="113"/>
        <v>0</v>
      </c>
    </row>
    <row r="298" spans="1:39">
      <c r="A298" s="26" t="s">
        <v>375</v>
      </c>
      <c r="B298" s="26" t="s">
        <v>82</v>
      </c>
      <c r="C298" s="26">
        <v>1</v>
      </c>
      <c r="D298" s="26">
        <v>7.7505000000000004E-2</v>
      </c>
      <c r="E298" s="26">
        <v>7.7505000000000004E-2</v>
      </c>
      <c r="F298" s="26">
        <v>309.93799999999999</v>
      </c>
      <c r="G298" s="26">
        <v>395.62700000000001</v>
      </c>
      <c r="H298" s="26">
        <v>-4.6753000000000003E-2</v>
      </c>
      <c r="I298" s="26">
        <v>0</v>
      </c>
      <c r="J298" s="27"/>
      <c r="K298" s="26" t="str">
        <f t="shared" si="95"/>
        <v>ER</v>
      </c>
      <c r="L298" s="27"/>
      <c r="M298" s="32">
        <f t="shared" si="103"/>
        <v>0</v>
      </c>
      <c r="N298" s="32">
        <f t="shared" si="104"/>
        <v>1</v>
      </c>
      <c r="O298" s="32">
        <f t="shared" si="105"/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27"/>
      <c r="W298" s="26" t="str">
        <f t="shared" si="96"/>
        <v>SC</v>
      </c>
      <c r="X298" s="26" t="str">
        <f t="shared" si="97"/>
        <v>DMO</v>
      </c>
      <c r="Y298" s="26" t="str">
        <f t="shared" si="98"/>
        <v>14</v>
      </c>
      <c r="Z298" s="26" t="str">
        <f t="shared" si="99"/>
        <v>Ex</v>
      </c>
      <c r="AA298" s="26" t="str">
        <f t="shared" si="100"/>
        <v>Frzr</v>
      </c>
      <c r="AB298" s="26" t="str">
        <f t="shared" ca="1" si="101"/>
        <v>ERNC</v>
      </c>
      <c r="AC298" s="27"/>
      <c r="AD298" s="26" t="str">
        <f t="shared" ca="1" si="102"/>
        <v>SC-DMO-14-Ex-Frzr-ERNC</v>
      </c>
      <c r="AE298" s="26">
        <f t="shared" si="106"/>
        <v>0.77484500000000001</v>
      </c>
      <c r="AF298" s="26">
        <f t="shared" si="107"/>
        <v>1.937625E-4</v>
      </c>
      <c r="AG298" s="26">
        <f t="shared" si="108"/>
        <v>0</v>
      </c>
      <c r="AH298" s="26">
        <f t="shared" si="109"/>
        <v>0.98906749999999999</v>
      </c>
      <c r="AI298" s="26">
        <f t="shared" si="110"/>
        <v>1.937625E-4</v>
      </c>
      <c r="AJ298" s="26">
        <f t="shared" si="111"/>
        <v>0</v>
      </c>
      <c r="AK298" s="26">
        <f t="shared" si="112"/>
        <v>0.78340962573332962</v>
      </c>
      <c r="AL298" s="26">
        <f t="shared" si="112"/>
        <v>1</v>
      </c>
      <c r="AM298" s="26">
        <f t="shared" si="113"/>
        <v>0</v>
      </c>
    </row>
    <row r="299" spans="1:39">
      <c r="A299" s="26" t="s">
        <v>376</v>
      </c>
      <c r="B299" s="26" t="s">
        <v>82</v>
      </c>
      <c r="C299" s="26">
        <v>1</v>
      </c>
      <c r="D299" s="26">
        <v>7.8214000000000006E-2</v>
      </c>
      <c r="E299" s="26">
        <v>7.8214000000000006E-2</v>
      </c>
      <c r="F299" s="26">
        <v>321.60500000000002</v>
      </c>
      <c r="G299" s="26">
        <v>392.363</v>
      </c>
      <c r="H299" s="26">
        <v>-5.1999999999999998E-2</v>
      </c>
      <c r="I299" s="26">
        <v>0</v>
      </c>
      <c r="J299" s="27"/>
      <c r="K299" s="26" t="str">
        <f t="shared" si="95"/>
        <v>ER</v>
      </c>
      <c r="L299" s="27"/>
      <c r="M299" s="32">
        <f t="shared" si="103"/>
        <v>0</v>
      </c>
      <c r="N299" s="32">
        <f t="shared" si="104"/>
        <v>1</v>
      </c>
      <c r="O299" s="32">
        <f t="shared" si="105"/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27"/>
      <c r="W299" s="26" t="str">
        <f t="shared" si="96"/>
        <v>SD</v>
      </c>
      <c r="X299" s="26" t="str">
        <f t="shared" si="97"/>
        <v>DMO</v>
      </c>
      <c r="Y299" s="26" t="str">
        <f t="shared" si="98"/>
        <v>14</v>
      </c>
      <c r="Z299" s="26" t="str">
        <f t="shared" si="99"/>
        <v>Ex</v>
      </c>
      <c r="AA299" s="26" t="str">
        <f t="shared" si="100"/>
        <v>Frzr</v>
      </c>
      <c r="AB299" s="26" t="str">
        <f t="shared" ca="1" si="101"/>
        <v>ERNC</v>
      </c>
      <c r="AC299" s="27"/>
      <c r="AD299" s="26" t="str">
        <f t="shared" ca="1" si="102"/>
        <v>SD-DMO-14-Ex-Frzr-ERNC</v>
      </c>
      <c r="AE299" s="26">
        <f t="shared" si="106"/>
        <v>0.80401250000000002</v>
      </c>
      <c r="AF299" s="26">
        <f t="shared" si="107"/>
        <v>1.9553500000000002E-4</v>
      </c>
      <c r="AG299" s="26">
        <f t="shared" si="108"/>
        <v>0</v>
      </c>
      <c r="AH299" s="26">
        <f t="shared" si="109"/>
        <v>0.98090750000000004</v>
      </c>
      <c r="AI299" s="26">
        <f t="shared" si="110"/>
        <v>1.9553500000000002E-4</v>
      </c>
      <c r="AJ299" s="26">
        <f t="shared" si="111"/>
        <v>0</v>
      </c>
      <c r="AK299" s="26">
        <f t="shared" si="112"/>
        <v>0.81966189472503781</v>
      </c>
      <c r="AL299" s="26">
        <f t="shared" si="112"/>
        <v>1</v>
      </c>
      <c r="AM299" s="26">
        <f t="shared" si="113"/>
        <v>0</v>
      </c>
    </row>
    <row r="300" spans="1:39">
      <c r="A300" s="26" t="s">
        <v>377</v>
      </c>
      <c r="B300" s="26" t="s">
        <v>82</v>
      </c>
      <c r="C300" s="26">
        <v>1</v>
      </c>
      <c r="D300" s="26">
        <v>7.6985999999999999E-2</v>
      </c>
      <c r="E300" s="26">
        <v>7.6985999999999999E-2</v>
      </c>
      <c r="F300" s="26">
        <v>300.678</v>
      </c>
      <c r="G300" s="26">
        <v>397.39699999999999</v>
      </c>
      <c r="H300" s="26">
        <v>-4.292E-2</v>
      </c>
      <c r="I300" s="26">
        <v>0</v>
      </c>
      <c r="J300" s="27"/>
      <c r="K300" s="26" t="str">
        <f t="shared" si="95"/>
        <v>ER</v>
      </c>
      <c r="L300" s="27"/>
      <c r="M300" s="32">
        <f t="shared" si="103"/>
        <v>0</v>
      </c>
      <c r="N300" s="32">
        <f t="shared" si="104"/>
        <v>1</v>
      </c>
      <c r="O300" s="32">
        <f t="shared" si="105"/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27"/>
      <c r="W300" s="26" t="str">
        <f t="shared" si="96"/>
        <v>SG</v>
      </c>
      <c r="X300" s="26" t="str">
        <f t="shared" si="97"/>
        <v>DMO</v>
      </c>
      <c r="Y300" s="26" t="str">
        <f t="shared" si="98"/>
        <v>14</v>
      </c>
      <c r="Z300" s="26" t="str">
        <f t="shared" si="99"/>
        <v>Ex</v>
      </c>
      <c r="AA300" s="26" t="str">
        <f t="shared" si="100"/>
        <v>Frzr</v>
      </c>
      <c r="AB300" s="26" t="str">
        <f t="shared" ca="1" si="101"/>
        <v>ERNC</v>
      </c>
      <c r="AC300" s="27"/>
      <c r="AD300" s="26" t="str">
        <f t="shared" ca="1" si="102"/>
        <v>SG-DMO-14-Ex-Frzr-ERNC</v>
      </c>
      <c r="AE300" s="26">
        <f t="shared" si="106"/>
        <v>0.751695</v>
      </c>
      <c r="AF300" s="26">
        <f t="shared" si="107"/>
        <v>1.9246500000000001E-4</v>
      </c>
      <c r="AG300" s="26">
        <f t="shared" si="108"/>
        <v>0</v>
      </c>
      <c r="AH300" s="26">
        <f t="shared" si="109"/>
        <v>0.9934925</v>
      </c>
      <c r="AI300" s="26">
        <f t="shared" si="110"/>
        <v>1.9246500000000001E-4</v>
      </c>
      <c r="AJ300" s="26">
        <f t="shared" si="111"/>
        <v>0</v>
      </c>
      <c r="AK300" s="26">
        <f t="shared" si="112"/>
        <v>0.75661869616529565</v>
      </c>
      <c r="AL300" s="26">
        <f t="shared" si="112"/>
        <v>1</v>
      </c>
      <c r="AM300" s="26">
        <f t="shared" si="113"/>
        <v>0</v>
      </c>
    </row>
    <row r="301" spans="1:39">
      <c r="A301" s="26" t="s">
        <v>378</v>
      </c>
      <c r="B301" s="26" t="s">
        <v>82</v>
      </c>
      <c r="C301" s="26">
        <v>1</v>
      </c>
      <c r="D301" s="26">
        <v>8.1875000000000003E-2</v>
      </c>
      <c r="E301" s="26">
        <v>8.1875000000000003E-2</v>
      </c>
      <c r="F301" s="26">
        <v>412.07799999999997</v>
      </c>
      <c r="G301" s="26">
        <v>477.51400000000001</v>
      </c>
      <c r="H301" s="26">
        <v>-5.9195999999999999E-2</v>
      </c>
      <c r="I301" s="26">
        <v>0</v>
      </c>
      <c r="J301" s="27"/>
      <c r="K301" s="26" t="str">
        <f t="shared" si="95"/>
        <v>ER</v>
      </c>
      <c r="L301" s="27"/>
      <c r="M301" s="32">
        <f t="shared" si="103"/>
        <v>0</v>
      </c>
      <c r="N301" s="32">
        <f t="shared" si="104"/>
        <v>1</v>
      </c>
      <c r="O301" s="32">
        <f t="shared" si="105"/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27"/>
      <c r="W301" s="26" t="str">
        <f t="shared" si="96"/>
        <v>SC</v>
      </c>
      <c r="X301" s="26" t="str">
        <f t="shared" si="97"/>
        <v>DMO</v>
      </c>
      <c r="Y301" s="26" t="str">
        <f t="shared" si="98"/>
        <v>15</v>
      </c>
      <c r="Z301" s="26" t="str">
        <f t="shared" si="99"/>
        <v>Ex</v>
      </c>
      <c r="AA301" s="26" t="str">
        <f t="shared" si="100"/>
        <v>Frzr</v>
      </c>
      <c r="AB301" s="26" t="str">
        <f t="shared" ca="1" si="101"/>
        <v>ERNC</v>
      </c>
      <c r="AC301" s="27"/>
      <c r="AD301" s="26" t="str">
        <f t="shared" ca="1" si="102"/>
        <v>SC-DMO-15-Ex-Frzr-ERNC</v>
      </c>
      <c r="AE301" s="26">
        <f t="shared" si="106"/>
        <v>1.030195</v>
      </c>
      <c r="AF301" s="26">
        <f t="shared" si="107"/>
        <v>2.0468750000000001E-4</v>
      </c>
      <c r="AG301" s="26">
        <f t="shared" si="108"/>
        <v>0</v>
      </c>
      <c r="AH301" s="26">
        <f t="shared" si="109"/>
        <v>1.1937850000000001</v>
      </c>
      <c r="AI301" s="26">
        <f t="shared" si="110"/>
        <v>2.0468750000000001E-4</v>
      </c>
      <c r="AJ301" s="26">
        <f t="shared" si="111"/>
        <v>0</v>
      </c>
      <c r="AK301" s="26">
        <f t="shared" si="112"/>
        <v>0.86296527431656445</v>
      </c>
      <c r="AL301" s="26">
        <f t="shared" si="112"/>
        <v>1</v>
      </c>
      <c r="AM301" s="26">
        <f t="shared" si="113"/>
        <v>0</v>
      </c>
    </row>
    <row r="302" spans="1:39">
      <c r="A302" s="26" t="s">
        <v>379</v>
      </c>
      <c r="B302" s="26" t="s">
        <v>82</v>
      </c>
      <c r="C302" s="26">
        <v>1</v>
      </c>
      <c r="D302" s="26">
        <v>8.1656999999999993E-2</v>
      </c>
      <c r="E302" s="26">
        <v>8.1656000000000006E-2</v>
      </c>
      <c r="F302" s="26">
        <v>406.27800000000002</v>
      </c>
      <c r="G302" s="26">
        <v>476.185</v>
      </c>
      <c r="H302" s="26">
        <v>-5.7674999999999997E-2</v>
      </c>
      <c r="I302" s="26">
        <v>0</v>
      </c>
      <c r="J302" s="27"/>
      <c r="K302" s="26" t="str">
        <f t="shared" si="95"/>
        <v>ER</v>
      </c>
      <c r="L302" s="27"/>
      <c r="M302" s="32">
        <f t="shared" si="103"/>
        <v>0</v>
      </c>
      <c r="N302" s="32">
        <f t="shared" si="104"/>
        <v>1</v>
      </c>
      <c r="O302" s="32">
        <f t="shared" si="105"/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27"/>
      <c r="W302" s="26" t="str">
        <f t="shared" si="96"/>
        <v>SG</v>
      </c>
      <c r="X302" s="26" t="str">
        <f t="shared" si="97"/>
        <v>DMO</v>
      </c>
      <c r="Y302" s="26" t="str">
        <f t="shared" si="98"/>
        <v>15</v>
      </c>
      <c r="Z302" s="26" t="str">
        <f t="shared" si="99"/>
        <v>Ex</v>
      </c>
      <c r="AA302" s="26" t="str">
        <f t="shared" si="100"/>
        <v>Frzr</v>
      </c>
      <c r="AB302" s="26" t="str">
        <f t="shared" ca="1" si="101"/>
        <v>ERNC</v>
      </c>
      <c r="AC302" s="27"/>
      <c r="AD302" s="26" t="str">
        <f t="shared" ca="1" si="102"/>
        <v>SG-DMO-15-Ex-Frzr-ERNC</v>
      </c>
      <c r="AE302" s="26">
        <f t="shared" si="106"/>
        <v>1.015695</v>
      </c>
      <c r="AF302" s="26">
        <f t="shared" si="107"/>
        <v>2.0414249999999999E-4</v>
      </c>
      <c r="AG302" s="26">
        <f t="shared" si="108"/>
        <v>0</v>
      </c>
      <c r="AH302" s="26">
        <f t="shared" si="109"/>
        <v>1.1904625</v>
      </c>
      <c r="AI302" s="26">
        <f t="shared" si="110"/>
        <v>2.0414000000000001E-4</v>
      </c>
      <c r="AJ302" s="26">
        <f t="shared" si="111"/>
        <v>0</v>
      </c>
      <c r="AK302" s="26">
        <f t="shared" si="112"/>
        <v>0.85319361172653485</v>
      </c>
      <c r="AL302" s="26">
        <f t="shared" si="112"/>
        <v>1.0000122464975016</v>
      </c>
      <c r="AM302" s="26">
        <f t="shared" si="113"/>
        <v>0</v>
      </c>
    </row>
    <row r="303" spans="1:39">
      <c r="A303" s="26" t="s">
        <v>380</v>
      </c>
      <c r="B303" s="26" t="s">
        <v>82</v>
      </c>
      <c r="C303" s="26">
        <v>1</v>
      </c>
      <c r="D303" s="26">
        <v>6.3541E-2</v>
      </c>
      <c r="E303" s="26">
        <v>6.3541E-2</v>
      </c>
      <c r="F303" s="26">
        <v>193.767</v>
      </c>
      <c r="G303" s="26">
        <v>318.72500000000002</v>
      </c>
      <c r="H303" s="26">
        <v>-0.03</v>
      </c>
      <c r="I303" s="26">
        <v>0</v>
      </c>
      <c r="J303" s="27"/>
      <c r="K303" s="26" t="str">
        <f t="shared" si="95"/>
        <v>ER</v>
      </c>
      <c r="L303" s="27"/>
      <c r="M303" s="32">
        <f t="shared" si="103"/>
        <v>0</v>
      </c>
      <c r="N303" s="32">
        <f t="shared" si="104"/>
        <v>1</v>
      </c>
      <c r="O303" s="32">
        <f t="shared" si="105"/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27"/>
      <c r="W303" s="26" t="str">
        <f t="shared" si="96"/>
        <v>PG</v>
      </c>
      <c r="X303" s="26" t="str">
        <f t="shared" si="97"/>
        <v>DMO</v>
      </c>
      <c r="Y303" s="26" t="str">
        <f t="shared" si="98"/>
        <v>16</v>
      </c>
      <c r="Z303" s="26" t="str">
        <f t="shared" si="99"/>
        <v>Ex</v>
      </c>
      <c r="AA303" s="26" t="str">
        <f t="shared" si="100"/>
        <v>Frzr</v>
      </c>
      <c r="AB303" s="26" t="str">
        <f t="shared" ca="1" si="101"/>
        <v>ERNC</v>
      </c>
      <c r="AC303" s="27"/>
      <c r="AD303" s="26" t="str">
        <f t="shared" ca="1" si="102"/>
        <v>PG-DMO-16-Ex-Frzr-ERNC</v>
      </c>
      <c r="AE303" s="26">
        <f t="shared" si="106"/>
        <v>0.4844175</v>
      </c>
      <c r="AF303" s="26">
        <f t="shared" si="107"/>
        <v>1.588525E-4</v>
      </c>
      <c r="AG303" s="26">
        <f t="shared" si="108"/>
        <v>0</v>
      </c>
      <c r="AH303" s="26">
        <f t="shared" si="109"/>
        <v>0.79681250000000003</v>
      </c>
      <c r="AI303" s="26">
        <f t="shared" si="110"/>
        <v>1.588525E-4</v>
      </c>
      <c r="AJ303" s="26">
        <f t="shared" si="111"/>
        <v>0</v>
      </c>
      <c r="AK303" s="26">
        <f t="shared" si="112"/>
        <v>0.60794415248254763</v>
      </c>
      <c r="AL303" s="26">
        <f t="shared" si="112"/>
        <v>1</v>
      </c>
      <c r="AM303" s="26">
        <f t="shared" si="113"/>
        <v>0</v>
      </c>
    </row>
    <row r="304" spans="1:39">
      <c r="A304" s="26" t="s">
        <v>381</v>
      </c>
      <c r="B304" s="26" t="s">
        <v>82</v>
      </c>
      <c r="C304" s="26">
        <v>1</v>
      </c>
      <c r="D304" s="26">
        <v>6.3537999999999997E-2</v>
      </c>
      <c r="E304" s="26">
        <v>6.3537999999999997E-2</v>
      </c>
      <c r="F304" s="26">
        <v>193.28800000000001</v>
      </c>
      <c r="G304" s="26">
        <v>318.51</v>
      </c>
      <c r="H304" s="26">
        <v>-2.9954000000000001E-2</v>
      </c>
      <c r="I304" s="26">
        <v>0</v>
      </c>
      <c r="J304" s="27"/>
      <c r="K304" s="26" t="str">
        <f t="shared" si="95"/>
        <v>ER</v>
      </c>
      <c r="L304" s="27"/>
      <c r="M304" s="32">
        <f t="shared" si="103"/>
        <v>0</v>
      </c>
      <c r="N304" s="32">
        <f t="shared" si="104"/>
        <v>1</v>
      </c>
      <c r="O304" s="32">
        <f t="shared" si="105"/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27"/>
      <c r="W304" s="26" t="str">
        <f t="shared" si="96"/>
        <v>SC</v>
      </c>
      <c r="X304" s="26" t="str">
        <f t="shared" si="97"/>
        <v>DMO</v>
      </c>
      <c r="Y304" s="26" t="str">
        <f t="shared" si="98"/>
        <v>16</v>
      </c>
      <c r="Z304" s="26" t="str">
        <f t="shared" si="99"/>
        <v>Ex</v>
      </c>
      <c r="AA304" s="26" t="str">
        <f t="shared" si="100"/>
        <v>Frzr</v>
      </c>
      <c r="AB304" s="26" t="str">
        <f t="shared" ca="1" si="101"/>
        <v>ERNC</v>
      </c>
      <c r="AC304" s="27"/>
      <c r="AD304" s="26" t="str">
        <f t="shared" ca="1" si="102"/>
        <v>SC-DMO-16-Ex-Frzr-ERNC</v>
      </c>
      <c r="AE304" s="26">
        <f t="shared" si="106"/>
        <v>0.48322000000000004</v>
      </c>
      <c r="AF304" s="26">
        <f t="shared" si="107"/>
        <v>1.5884499999999999E-4</v>
      </c>
      <c r="AG304" s="26">
        <f t="shared" si="108"/>
        <v>0</v>
      </c>
      <c r="AH304" s="26">
        <f t="shared" si="109"/>
        <v>0.79627499999999996</v>
      </c>
      <c r="AI304" s="26">
        <f t="shared" si="110"/>
        <v>1.5884499999999999E-4</v>
      </c>
      <c r="AJ304" s="26">
        <f t="shared" si="111"/>
        <v>0</v>
      </c>
      <c r="AK304" s="26">
        <f t="shared" si="112"/>
        <v>0.60685064833129265</v>
      </c>
      <c r="AL304" s="26">
        <f t="shared" si="112"/>
        <v>1</v>
      </c>
      <c r="AM304" s="26">
        <f t="shared" si="113"/>
        <v>0</v>
      </c>
    </row>
    <row r="305" spans="1:39">
      <c r="A305" s="26" t="s">
        <v>382</v>
      </c>
      <c r="B305" s="26" t="s">
        <v>82</v>
      </c>
      <c r="C305" s="26">
        <v>1</v>
      </c>
      <c r="D305" s="26">
        <v>6.2633999999999995E-2</v>
      </c>
      <c r="E305" s="26">
        <v>6.2633999999999995E-2</v>
      </c>
      <c r="F305" s="26">
        <v>201.31700000000001</v>
      </c>
      <c r="G305" s="26">
        <v>323.10399999999998</v>
      </c>
      <c r="H305" s="26">
        <v>-2.8181999999999999E-2</v>
      </c>
      <c r="I305" s="26">
        <v>0</v>
      </c>
      <c r="J305" s="27"/>
      <c r="K305" s="26" t="str">
        <f t="shared" si="95"/>
        <v>ER</v>
      </c>
      <c r="L305" s="27"/>
      <c r="M305" s="32">
        <f t="shared" si="103"/>
        <v>0</v>
      </c>
      <c r="N305" s="32">
        <f t="shared" si="104"/>
        <v>1</v>
      </c>
      <c r="O305" s="32">
        <f t="shared" si="105"/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27"/>
      <c r="W305" s="26" t="str">
        <f t="shared" si="96"/>
        <v>SG</v>
      </c>
      <c r="X305" s="26" t="str">
        <f t="shared" si="97"/>
        <v>DMO</v>
      </c>
      <c r="Y305" s="26" t="str">
        <f t="shared" si="98"/>
        <v>16</v>
      </c>
      <c r="Z305" s="26" t="str">
        <f t="shared" si="99"/>
        <v>Ex</v>
      </c>
      <c r="AA305" s="26" t="str">
        <f t="shared" si="100"/>
        <v>Frzr</v>
      </c>
      <c r="AB305" s="26" t="str">
        <f t="shared" ca="1" si="101"/>
        <v>ERNC</v>
      </c>
      <c r="AC305" s="27"/>
      <c r="AD305" s="26" t="str">
        <f t="shared" ca="1" si="102"/>
        <v>SG-DMO-16-Ex-Frzr-ERNC</v>
      </c>
      <c r="AE305" s="26">
        <f t="shared" si="106"/>
        <v>0.50329250000000003</v>
      </c>
      <c r="AF305" s="26">
        <f t="shared" si="107"/>
        <v>1.5658499999999999E-4</v>
      </c>
      <c r="AG305" s="26">
        <f t="shared" si="108"/>
        <v>0</v>
      </c>
      <c r="AH305" s="26">
        <f t="shared" si="109"/>
        <v>0.80775999999999992</v>
      </c>
      <c r="AI305" s="26">
        <f t="shared" si="110"/>
        <v>1.5658499999999999E-4</v>
      </c>
      <c r="AJ305" s="26">
        <f t="shared" si="111"/>
        <v>0</v>
      </c>
      <c r="AK305" s="26">
        <f t="shared" si="112"/>
        <v>0.62307182826582164</v>
      </c>
      <c r="AL305" s="26">
        <f t="shared" si="112"/>
        <v>1</v>
      </c>
      <c r="AM305" s="26">
        <f t="shared" si="113"/>
        <v>0</v>
      </c>
    </row>
    <row r="306" spans="1:39">
      <c r="A306" s="26" t="s">
        <v>383</v>
      </c>
      <c r="B306" s="26" t="s">
        <v>82</v>
      </c>
      <c r="C306" s="26">
        <v>1</v>
      </c>
      <c r="D306" s="26">
        <v>3.9003999999999997E-2</v>
      </c>
      <c r="E306" s="26">
        <v>3.9070000000000001E-2</v>
      </c>
      <c r="F306" s="26">
        <v>161.50899999999999</v>
      </c>
      <c r="G306" s="26">
        <v>276.20100000000002</v>
      </c>
      <c r="H306" s="26">
        <v>-0.17</v>
      </c>
      <c r="I306" s="26">
        <v>0</v>
      </c>
      <c r="J306" s="27"/>
      <c r="K306" s="26" t="str">
        <f t="shared" si="95"/>
        <v>ER</v>
      </c>
      <c r="L306" s="27"/>
      <c r="M306" s="32">
        <f t="shared" si="103"/>
        <v>0</v>
      </c>
      <c r="N306" s="32">
        <f t="shared" si="104"/>
        <v>1</v>
      </c>
      <c r="O306" s="32">
        <f t="shared" si="105"/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27"/>
      <c r="W306" s="26" t="str">
        <f t="shared" si="96"/>
        <v>PG</v>
      </c>
      <c r="X306" s="26" t="str">
        <f t="shared" si="97"/>
        <v>SFM</v>
      </c>
      <c r="Y306" s="26" t="str">
        <f t="shared" si="98"/>
        <v>01</v>
      </c>
      <c r="Z306" s="26" t="str">
        <f t="shared" si="99"/>
        <v>Ex</v>
      </c>
      <c r="AA306" s="26" t="str">
        <f t="shared" si="100"/>
        <v>Refg</v>
      </c>
      <c r="AB306" s="26" t="str">
        <f t="shared" ca="1" si="101"/>
        <v>ERNC</v>
      </c>
      <c r="AC306" s="27"/>
      <c r="AD306" s="26" t="str">
        <f t="shared" ca="1" si="102"/>
        <v>PG-SFM-01-Ex-Refg-ERNC</v>
      </c>
      <c r="AE306" s="26">
        <f t="shared" si="106"/>
        <v>0.40377249999999998</v>
      </c>
      <c r="AF306" s="26">
        <f t="shared" si="107"/>
        <v>9.7509999999999993E-5</v>
      </c>
      <c r="AG306" s="26">
        <f t="shared" si="108"/>
        <v>0</v>
      </c>
      <c r="AH306" s="26">
        <f t="shared" si="109"/>
        <v>0.69050250000000002</v>
      </c>
      <c r="AI306" s="26">
        <f t="shared" si="110"/>
        <v>9.7675000000000002E-5</v>
      </c>
      <c r="AJ306" s="26">
        <f t="shared" si="111"/>
        <v>0</v>
      </c>
      <c r="AK306" s="26">
        <f t="shared" si="112"/>
        <v>0.58475168446167824</v>
      </c>
      <c r="AL306" s="26">
        <f t="shared" si="112"/>
        <v>0.99831072434092649</v>
      </c>
      <c r="AM306" s="26">
        <f t="shared" si="113"/>
        <v>0</v>
      </c>
    </row>
    <row r="307" spans="1:39">
      <c r="A307" s="26" t="s">
        <v>384</v>
      </c>
      <c r="B307" s="26" t="s">
        <v>82</v>
      </c>
      <c r="C307" s="26">
        <v>1</v>
      </c>
      <c r="D307" s="26">
        <v>5.4100000000000002E-2</v>
      </c>
      <c r="E307" s="26">
        <v>5.4101000000000003E-2</v>
      </c>
      <c r="F307" s="26">
        <v>209.34399999999999</v>
      </c>
      <c r="G307" s="26">
        <v>320.399</v>
      </c>
      <c r="H307" s="26">
        <v>-0.24338499999999999</v>
      </c>
      <c r="I307" s="26">
        <v>0</v>
      </c>
      <c r="J307" s="27"/>
      <c r="K307" s="26" t="str">
        <f t="shared" si="95"/>
        <v>ER</v>
      </c>
      <c r="L307" s="27"/>
      <c r="M307" s="32">
        <f t="shared" si="103"/>
        <v>0</v>
      </c>
      <c r="N307" s="32">
        <f t="shared" si="104"/>
        <v>1</v>
      </c>
      <c r="O307" s="32">
        <f t="shared" si="105"/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27"/>
      <c r="W307" s="26" t="str">
        <f t="shared" si="96"/>
        <v>PG</v>
      </c>
      <c r="X307" s="26" t="str">
        <f t="shared" si="97"/>
        <v>SFM</v>
      </c>
      <c r="Y307" s="26" t="str">
        <f t="shared" si="98"/>
        <v>02</v>
      </c>
      <c r="Z307" s="26" t="str">
        <f t="shared" si="99"/>
        <v>Ex</v>
      </c>
      <c r="AA307" s="26" t="str">
        <f t="shared" si="100"/>
        <v>Refg</v>
      </c>
      <c r="AB307" s="26" t="str">
        <f t="shared" ca="1" si="101"/>
        <v>ERNC</v>
      </c>
      <c r="AC307" s="27"/>
      <c r="AD307" s="26" t="str">
        <f t="shared" ca="1" si="102"/>
        <v>PG-SFM-02-Ex-Refg-ERNC</v>
      </c>
      <c r="AE307" s="26">
        <f t="shared" si="106"/>
        <v>0.52335999999999994</v>
      </c>
      <c r="AF307" s="26">
        <f t="shared" si="107"/>
        <v>1.3525000000000001E-4</v>
      </c>
      <c r="AG307" s="26">
        <f t="shared" si="108"/>
        <v>0</v>
      </c>
      <c r="AH307" s="26">
        <f t="shared" si="109"/>
        <v>0.80099750000000003</v>
      </c>
      <c r="AI307" s="26">
        <f t="shared" si="110"/>
        <v>1.3525250000000002E-4</v>
      </c>
      <c r="AJ307" s="26">
        <f t="shared" si="111"/>
        <v>0</v>
      </c>
      <c r="AK307" s="26">
        <f t="shared" si="112"/>
        <v>0.65338531019135504</v>
      </c>
      <c r="AL307" s="26">
        <f t="shared" si="112"/>
        <v>0.99998151605330765</v>
      </c>
      <c r="AM307" s="26">
        <f t="shared" si="113"/>
        <v>0</v>
      </c>
    </row>
    <row r="308" spans="1:39">
      <c r="A308" s="26" t="s">
        <v>385</v>
      </c>
      <c r="B308" s="26" t="s">
        <v>82</v>
      </c>
      <c r="C308" s="26">
        <v>1</v>
      </c>
      <c r="D308" s="26">
        <v>4.4183E-2</v>
      </c>
      <c r="E308" s="26">
        <v>4.4181999999999999E-2</v>
      </c>
      <c r="F308" s="26">
        <v>183.88</v>
      </c>
      <c r="G308" s="26">
        <v>310.81299999999999</v>
      </c>
      <c r="H308" s="26">
        <v>-0.18972800000000001</v>
      </c>
      <c r="I308" s="26">
        <v>0</v>
      </c>
      <c r="J308" s="27"/>
      <c r="K308" s="26" t="str">
        <f t="shared" si="95"/>
        <v>ER</v>
      </c>
      <c r="L308" s="27"/>
      <c r="M308" s="32">
        <f t="shared" si="103"/>
        <v>0</v>
      </c>
      <c r="N308" s="32">
        <f t="shared" si="104"/>
        <v>1</v>
      </c>
      <c r="O308" s="32">
        <f t="shared" si="105"/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27"/>
      <c r="W308" s="26" t="str">
        <f t="shared" si="96"/>
        <v>PG</v>
      </c>
      <c r="X308" s="26" t="str">
        <f t="shared" si="97"/>
        <v>SFM</v>
      </c>
      <c r="Y308" s="26" t="str">
        <f t="shared" si="98"/>
        <v>03</v>
      </c>
      <c r="Z308" s="26" t="str">
        <f t="shared" si="99"/>
        <v>Ex</v>
      </c>
      <c r="AA308" s="26" t="str">
        <f t="shared" si="100"/>
        <v>Refg</v>
      </c>
      <c r="AB308" s="26" t="str">
        <f t="shared" ca="1" si="101"/>
        <v>ERNC</v>
      </c>
      <c r="AC308" s="27"/>
      <c r="AD308" s="26" t="str">
        <f t="shared" ca="1" si="102"/>
        <v>PG-SFM-03-Ex-Refg-ERNC</v>
      </c>
      <c r="AE308" s="26">
        <f t="shared" si="106"/>
        <v>0.4597</v>
      </c>
      <c r="AF308" s="26">
        <f t="shared" si="107"/>
        <v>1.104575E-4</v>
      </c>
      <c r="AG308" s="26">
        <f t="shared" si="108"/>
        <v>0</v>
      </c>
      <c r="AH308" s="26">
        <f t="shared" si="109"/>
        <v>0.77703250000000001</v>
      </c>
      <c r="AI308" s="26">
        <f t="shared" si="110"/>
        <v>1.10455E-4</v>
      </c>
      <c r="AJ308" s="26">
        <f t="shared" si="111"/>
        <v>0</v>
      </c>
      <c r="AK308" s="26">
        <f t="shared" si="112"/>
        <v>0.59160974605309302</v>
      </c>
      <c r="AL308" s="26">
        <f t="shared" si="112"/>
        <v>1.0000226336517133</v>
      </c>
      <c r="AM308" s="26">
        <f t="shared" si="113"/>
        <v>0</v>
      </c>
    </row>
    <row r="309" spans="1:39">
      <c r="A309" s="26" t="s">
        <v>386</v>
      </c>
      <c r="B309" s="26" t="s">
        <v>82</v>
      </c>
      <c r="C309" s="26">
        <v>1</v>
      </c>
      <c r="D309" s="26">
        <v>4.9475999999999999E-2</v>
      </c>
      <c r="E309" s="26">
        <v>4.9475999999999999E-2</v>
      </c>
      <c r="F309" s="26">
        <v>230.45500000000001</v>
      </c>
      <c r="G309" s="26">
        <v>322.411</v>
      </c>
      <c r="H309" s="26">
        <v>-0.248672</v>
      </c>
      <c r="I309" s="26">
        <v>0</v>
      </c>
      <c r="J309" s="27"/>
      <c r="K309" s="26" t="str">
        <f t="shared" si="95"/>
        <v>ER</v>
      </c>
      <c r="L309" s="27"/>
      <c r="M309" s="32">
        <f t="shared" si="103"/>
        <v>0</v>
      </c>
      <c r="N309" s="32">
        <f t="shared" si="104"/>
        <v>1</v>
      </c>
      <c r="O309" s="32">
        <f t="shared" si="105"/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27"/>
      <c r="W309" s="26" t="str">
        <f t="shared" si="96"/>
        <v>PG</v>
      </c>
      <c r="X309" s="26" t="str">
        <f t="shared" si="97"/>
        <v>SFM</v>
      </c>
      <c r="Y309" s="26" t="str">
        <f t="shared" si="98"/>
        <v>04</v>
      </c>
      <c r="Z309" s="26" t="str">
        <f t="shared" si="99"/>
        <v>Ex</v>
      </c>
      <c r="AA309" s="26" t="str">
        <f t="shared" si="100"/>
        <v>Refg</v>
      </c>
      <c r="AB309" s="26" t="str">
        <f t="shared" ca="1" si="101"/>
        <v>ERNC</v>
      </c>
      <c r="AC309" s="27"/>
      <c r="AD309" s="26" t="str">
        <f t="shared" ca="1" si="102"/>
        <v>PG-SFM-04-Ex-Refg-ERNC</v>
      </c>
      <c r="AE309" s="26">
        <f t="shared" si="106"/>
        <v>0.57613750000000008</v>
      </c>
      <c r="AF309" s="26">
        <f t="shared" si="107"/>
        <v>1.2369E-4</v>
      </c>
      <c r="AG309" s="26">
        <f t="shared" si="108"/>
        <v>0</v>
      </c>
      <c r="AH309" s="26">
        <f t="shared" si="109"/>
        <v>0.80602750000000001</v>
      </c>
      <c r="AI309" s="26">
        <f t="shared" si="110"/>
        <v>1.2369E-4</v>
      </c>
      <c r="AJ309" s="26">
        <f t="shared" si="111"/>
        <v>0</v>
      </c>
      <c r="AK309" s="26">
        <f t="shared" si="112"/>
        <v>0.71478640617100542</v>
      </c>
      <c r="AL309" s="26">
        <f t="shared" si="112"/>
        <v>1</v>
      </c>
      <c r="AM309" s="26">
        <f t="shared" si="113"/>
        <v>0</v>
      </c>
    </row>
    <row r="310" spans="1:39">
      <c r="A310" s="26" t="s">
        <v>387</v>
      </c>
      <c r="B310" s="26" t="s">
        <v>82</v>
      </c>
      <c r="C310" s="26">
        <v>1</v>
      </c>
      <c r="D310" s="26">
        <v>4.8820000000000002E-2</v>
      </c>
      <c r="E310" s="26">
        <v>4.8820000000000002E-2</v>
      </c>
      <c r="F310" s="26">
        <v>222.36099999999999</v>
      </c>
      <c r="G310" s="26">
        <v>319.10599999999999</v>
      </c>
      <c r="H310" s="26">
        <v>-0.219002</v>
      </c>
      <c r="I310" s="26">
        <v>0</v>
      </c>
      <c r="J310" s="27"/>
      <c r="K310" s="26" t="str">
        <f t="shared" si="95"/>
        <v>ER</v>
      </c>
      <c r="L310" s="27"/>
      <c r="M310" s="32">
        <f t="shared" si="103"/>
        <v>0</v>
      </c>
      <c r="N310" s="32">
        <f t="shared" si="104"/>
        <v>1</v>
      </c>
      <c r="O310" s="32">
        <f t="shared" si="105"/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27"/>
      <c r="W310" s="26" t="str">
        <f t="shared" si="96"/>
        <v>SG</v>
      </c>
      <c r="X310" s="26" t="str">
        <f t="shared" si="97"/>
        <v>SFM</v>
      </c>
      <c r="Y310" s="26" t="str">
        <f t="shared" si="98"/>
        <v>04</v>
      </c>
      <c r="Z310" s="26" t="str">
        <f t="shared" si="99"/>
        <v>Ex</v>
      </c>
      <c r="AA310" s="26" t="str">
        <f t="shared" si="100"/>
        <v>Refg</v>
      </c>
      <c r="AB310" s="26" t="str">
        <f t="shared" ca="1" si="101"/>
        <v>ERNC</v>
      </c>
      <c r="AC310" s="27"/>
      <c r="AD310" s="26" t="str">
        <f t="shared" ca="1" si="102"/>
        <v>SG-SFM-04-Ex-Refg-ERNC</v>
      </c>
      <c r="AE310" s="26">
        <f t="shared" si="106"/>
        <v>0.55590249999999997</v>
      </c>
      <c r="AF310" s="26">
        <f t="shared" si="107"/>
        <v>1.2205000000000001E-4</v>
      </c>
      <c r="AG310" s="26">
        <f t="shared" si="108"/>
        <v>0</v>
      </c>
      <c r="AH310" s="26">
        <f t="shared" si="109"/>
        <v>0.79776499999999995</v>
      </c>
      <c r="AI310" s="26">
        <f t="shared" si="110"/>
        <v>1.2205000000000001E-4</v>
      </c>
      <c r="AJ310" s="26">
        <f t="shared" si="111"/>
        <v>0</v>
      </c>
      <c r="AK310" s="26">
        <f t="shared" si="112"/>
        <v>0.69682487950712302</v>
      </c>
      <c r="AL310" s="26">
        <f t="shared" si="112"/>
        <v>1</v>
      </c>
      <c r="AM310" s="26">
        <f t="shared" si="113"/>
        <v>0</v>
      </c>
    </row>
    <row r="311" spans="1:39">
      <c r="A311" s="26" t="s">
        <v>388</v>
      </c>
      <c r="B311" s="26" t="s">
        <v>82</v>
      </c>
      <c r="C311" s="26">
        <v>1</v>
      </c>
      <c r="D311" s="26">
        <v>4.7213999999999999E-2</v>
      </c>
      <c r="E311" s="26">
        <v>4.7212999999999998E-2</v>
      </c>
      <c r="F311" s="26">
        <v>176.03800000000001</v>
      </c>
      <c r="G311" s="26">
        <v>316.714</v>
      </c>
      <c r="H311" s="26">
        <v>-0.19983400000000001</v>
      </c>
      <c r="I311" s="26">
        <v>0</v>
      </c>
      <c r="J311" s="27"/>
      <c r="K311" s="26" t="str">
        <f t="shared" si="95"/>
        <v>ER</v>
      </c>
      <c r="L311" s="27"/>
      <c r="M311" s="32">
        <f t="shared" si="103"/>
        <v>0</v>
      </c>
      <c r="N311" s="32">
        <f t="shared" si="104"/>
        <v>1</v>
      </c>
      <c r="O311" s="32">
        <f t="shared" si="105"/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27"/>
      <c r="W311" s="26" t="str">
        <f t="shared" si="96"/>
        <v>PG</v>
      </c>
      <c r="X311" s="26" t="str">
        <f t="shared" si="97"/>
        <v>SFM</v>
      </c>
      <c r="Y311" s="26" t="str">
        <f t="shared" si="98"/>
        <v>05</v>
      </c>
      <c r="Z311" s="26" t="str">
        <f t="shared" si="99"/>
        <v>Ex</v>
      </c>
      <c r="AA311" s="26" t="str">
        <f t="shared" si="100"/>
        <v>Refg</v>
      </c>
      <c r="AB311" s="26" t="str">
        <f t="shared" ca="1" si="101"/>
        <v>ERNC</v>
      </c>
      <c r="AC311" s="27"/>
      <c r="AD311" s="26" t="str">
        <f t="shared" ca="1" si="102"/>
        <v>PG-SFM-05-Ex-Refg-ERNC</v>
      </c>
      <c r="AE311" s="26">
        <f t="shared" si="106"/>
        <v>0.44009500000000001</v>
      </c>
      <c r="AF311" s="26">
        <f t="shared" si="107"/>
        <v>1.18035E-4</v>
      </c>
      <c r="AG311" s="26">
        <f t="shared" si="108"/>
        <v>0</v>
      </c>
      <c r="AH311" s="26">
        <f t="shared" si="109"/>
        <v>0.79178499999999996</v>
      </c>
      <c r="AI311" s="26">
        <f t="shared" si="110"/>
        <v>1.1803249999999999E-4</v>
      </c>
      <c r="AJ311" s="26">
        <f t="shared" si="111"/>
        <v>0</v>
      </c>
      <c r="AK311" s="26">
        <f t="shared" si="112"/>
        <v>0.55582639226557717</v>
      </c>
      <c r="AL311" s="26">
        <f t="shared" si="112"/>
        <v>1.0000211806070363</v>
      </c>
      <c r="AM311" s="26">
        <f t="shared" si="113"/>
        <v>0</v>
      </c>
    </row>
    <row r="312" spans="1:39">
      <c r="A312" s="26" t="s">
        <v>389</v>
      </c>
      <c r="B312" s="26" t="s">
        <v>82</v>
      </c>
      <c r="C312" s="26">
        <v>1</v>
      </c>
      <c r="D312" s="26">
        <v>4.7399999999999998E-2</v>
      </c>
      <c r="E312" s="26">
        <v>4.7398999999999997E-2</v>
      </c>
      <c r="F312" s="26">
        <v>177.26300000000001</v>
      </c>
      <c r="G312" s="26">
        <v>317.23599999999999</v>
      </c>
      <c r="H312" s="26">
        <v>-0.19209399999999999</v>
      </c>
      <c r="I312" s="26">
        <v>0</v>
      </c>
      <c r="J312" s="27"/>
      <c r="K312" s="26" t="str">
        <f t="shared" si="95"/>
        <v>ER</v>
      </c>
      <c r="L312" s="27"/>
      <c r="M312" s="32">
        <f t="shared" si="103"/>
        <v>0</v>
      </c>
      <c r="N312" s="32">
        <f t="shared" si="104"/>
        <v>1</v>
      </c>
      <c r="O312" s="32">
        <f t="shared" si="105"/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27"/>
      <c r="W312" s="26" t="str">
        <f t="shared" si="96"/>
        <v>SC</v>
      </c>
      <c r="X312" s="26" t="str">
        <f t="shared" si="97"/>
        <v>SFM</v>
      </c>
      <c r="Y312" s="26" t="str">
        <f t="shared" si="98"/>
        <v>05</v>
      </c>
      <c r="Z312" s="26" t="str">
        <f t="shared" si="99"/>
        <v>Ex</v>
      </c>
      <c r="AA312" s="26" t="str">
        <f t="shared" si="100"/>
        <v>Refg</v>
      </c>
      <c r="AB312" s="26" t="str">
        <f t="shared" ca="1" si="101"/>
        <v>ERNC</v>
      </c>
      <c r="AC312" s="27"/>
      <c r="AD312" s="26" t="str">
        <f t="shared" ca="1" si="102"/>
        <v>SC-SFM-05-Ex-Refg-ERNC</v>
      </c>
      <c r="AE312" s="26">
        <f t="shared" si="106"/>
        <v>0.44315750000000004</v>
      </c>
      <c r="AF312" s="26">
        <f t="shared" si="107"/>
        <v>1.1849999999999999E-4</v>
      </c>
      <c r="AG312" s="26">
        <f t="shared" si="108"/>
        <v>0</v>
      </c>
      <c r="AH312" s="26">
        <f t="shared" si="109"/>
        <v>0.79308999999999996</v>
      </c>
      <c r="AI312" s="26">
        <f t="shared" si="110"/>
        <v>1.1849749999999999E-4</v>
      </c>
      <c r="AJ312" s="26">
        <f t="shared" si="111"/>
        <v>0</v>
      </c>
      <c r="AK312" s="26">
        <f t="shared" si="112"/>
        <v>0.55877327919908215</v>
      </c>
      <c r="AL312" s="26">
        <f t="shared" si="112"/>
        <v>1.0000210974915082</v>
      </c>
      <c r="AM312" s="26">
        <f t="shared" si="113"/>
        <v>0</v>
      </c>
    </row>
    <row r="313" spans="1:39">
      <c r="A313" s="26" t="s">
        <v>390</v>
      </c>
      <c r="B313" s="26" t="s">
        <v>82</v>
      </c>
      <c r="C313" s="26">
        <v>1</v>
      </c>
      <c r="D313" s="26">
        <v>4.7373999999999999E-2</v>
      </c>
      <c r="E313" s="26">
        <v>4.7371999999999997E-2</v>
      </c>
      <c r="F313" s="26">
        <v>178.708</v>
      </c>
      <c r="G313" s="26">
        <v>316.50299999999999</v>
      </c>
      <c r="H313" s="26">
        <v>-0.19647800000000001</v>
      </c>
      <c r="I313" s="26">
        <v>0</v>
      </c>
      <c r="J313" s="27"/>
      <c r="K313" s="26" t="str">
        <f t="shared" si="95"/>
        <v>ER</v>
      </c>
      <c r="L313" s="27"/>
      <c r="M313" s="32">
        <f t="shared" si="103"/>
        <v>0</v>
      </c>
      <c r="N313" s="32">
        <f t="shared" si="104"/>
        <v>1</v>
      </c>
      <c r="O313" s="32">
        <f t="shared" si="105"/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27"/>
      <c r="W313" s="26" t="str">
        <f t="shared" si="96"/>
        <v>SG</v>
      </c>
      <c r="X313" s="26" t="str">
        <f t="shared" si="97"/>
        <v>SFM</v>
      </c>
      <c r="Y313" s="26" t="str">
        <f t="shared" si="98"/>
        <v>05</v>
      </c>
      <c r="Z313" s="26" t="str">
        <f t="shared" si="99"/>
        <v>Ex</v>
      </c>
      <c r="AA313" s="26" t="str">
        <f t="shared" si="100"/>
        <v>Refg</v>
      </c>
      <c r="AB313" s="26" t="str">
        <f t="shared" ca="1" si="101"/>
        <v>ERNC</v>
      </c>
      <c r="AC313" s="27"/>
      <c r="AD313" s="26" t="str">
        <f t="shared" ca="1" si="102"/>
        <v>SG-SFM-05-Ex-Refg-ERNC</v>
      </c>
      <c r="AE313" s="26">
        <f t="shared" si="106"/>
        <v>0.44677</v>
      </c>
      <c r="AF313" s="26">
        <f t="shared" si="107"/>
        <v>1.18435E-4</v>
      </c>
      <c r="AG313" s="26">
        <f t="shared" si="108"/>
        <v>0</v>
      </c>
      <c r="AH313" s="26">
        <f t="shared" si="109"/>
        <v>0.79125749999999995</v>
      </c>
      <c r="AI313" s="26">
        <f t="shared" si="110"/>
        <v>1.1842999999999999E-4</v>
      </c>
      <c r="AJ313" s="26">
        <f t="shared" si="111"/>
        <v>0</v>
      </c>
      <c r="AK313" s="26">
        <f t="shared" si="112"/>
        <v>0.56463287867729539</v>
      </c>
      <c r="AL313" s="26">
        <f t="shared" si="112"/>
        <v>1.0000422190323399</v>
      </c>
      <c r="AM313" s="26">
        <f t="shared" si="113"/>
        <v>0</v>
      </c>
    </row>
    <row r="314" spans="1:39">
      <c r="A314" s="26" t="s">
        <v>391</v>
      </c>
      <c r="B314" s="26" t="s">
        <v>82</v>
      </c>
      <c r="C314" s="26">
        <v>1</v>
      </c>
      <c r="D314" s="26">
        <v>4.6117999999999999E-2</v>
      </c>
      <c r="E314" s="26">
        <v>4.6116999999999998E-2</v>
      </c>
      <c r="F314" s="26">
        <v>257.83300000000003</v>
      </c>
      <c r="G314" s="26">
        <v>337.92</v>
      </c>
      <c r="H314" s="26">
        <v>-0.24757399999999999</v>
      </c>
      <c r="I314" s="26">
        <v>0</v>
      </c>
      <c r="J314" s="27"/>
      <c r="K314" s="26" t="str">
        <f t="shared" si="95"/>
        <v>ER</v>
      </c>
      <c r="L314" s="27"/>
      <c r="M314" s="32">
        <f t="shared" si="103"/>
        <v>0</v>
      </c>
      <c r="N314" s="32">
        <f t="shared" si="104"/>
        <v>1</v>
      </c>
      <c r="O314" s="32">
        <f t="shared" si="105"/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27"/>
      <c r="W314" s="26" t="str">
        <f t="shared" si="96"/>
        <v>SC</v>
      </c>
      <c r="X314" s="26" t="str">
        <f t="shared" si="97"/>
        <v>SFM</v>
      </c>
      <c r="Y314" s="26" t="str">
        <f t="shared" si="98"/>
        <v>06</v>
      </c>
      <c r="Z314" s="26" t="str">
        <f t="shared" si="99"/>
        <v>Ex</v>
      </c>
      <c r="AA314" s="26" t="str">
        <f t="shared" si="100"/>
        <v>Refg</v>
      </c>
      <c r="AB314" s="26" t="str">
        <f t="shared" ca="1" si="101"/>
        <v>ERNC</v>
      </c>
      <c r="AC314" s="27"/>
      <c r="AD314" s="26" t="str">
        <f t="shared" ca="1" si="102"/>
        <v>SC-SFM-06-Ex-Refg-ERNC</v>
      </c>
      <c r="AE314" s="26">
        <f t="shared" si="106"/>
        <v>0.64458250000000006</v>
      </c>
      <c r="AF314" s="26">
        <f t="shared" si="107"/>
        <v>1.15295E-4</v>
      </c>
      <c r="AG314" s="26">
        <f t="shared" si="108"/>
        <v>0</v>
      </c>
      <c r="AH314" s="26">
        <f t="shared" si="109"/>
        <v>0.8448</v>
      </c>
      <c r="AI314" s="26">
        <f t="shared" si="110"/>
        <v>1.152925E-4</v>
      </c>
      <c r="AJ314" s="26">
        <f t="shared" si="111"/>
        <v>0</v>
      </c>
      <c r="AK314" s="26">
        <f t="shared" si="112"/>
        <v>0.76300011837121218</v>
      </c>
      <c r="AL314" s="26">
        <f t="shared" si="112"/>
        <v>1.000021683977709</v>
      </c>
      <c r="AM314" s="26">
        <f t="shared" si="113"/>
        <v>0</v>
      </c>
    </row>
    <row r="315" spans="1:39">
      <c r="A315" s="26" t="s">
        <v>392</v>
      </c>
      <c r="B315" s="26" t="s">
        <v>82</v>
      </c>
      <c r="C315" s="26">
        <v>1</v>
      </c>
      <c r="D315" s="26">
        <v>4.6192999999999998E-2</v>
      </c>
      <c r="E315" s="26">
        <v>4.6192999999999998E-2</v>
      </c>
      <c r="F315" s="26">
        <v>248.61600000000001</v>
      </c>
      <c r="G315" s="26">
        <v>340.005</v>
      </c>
      <c r="H315" s="26">
        <v>-0.22298799999999999</v>
      </c>
      <c r="I315" s="26">
        <v>0</v>
      </c>
      <c r="J315" s="27"/>
      <c r="K315" s="26" t="str">
        <f t="shared" si="95"/>
        <v>ER</v>
      </c>
      <c r="L315" s="27"/>
      <c r="M315" s="32">
        <f t="shared" si="103"/>
        <v>0</v>
      </c>
      <c r="N315" s="32">
        <f t="shared" si="104"/>
        <v>1</v>
      </c>
      <c r="O315" s="32">
        <f t="shared" si="105"/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27"/>
      <c r="W315" s="26" t="str">
        <f t="shared" si="96"/>
        <v>SD</v>
      </c>
      <c r="X315" s="26" t="str">
        <f t="shared" si="97"/>
        <v>SFM</v>
      </c>
      <c r="Y315" s="26" t="str">
        <f t="shared" si="98"/>
        <v>06</v>
      </c>
      <c r="Z315" s="26" t="str">
        <f t="shared" si="99"/>
        <v>Ex</v>
      </c>
      <c r="AA315" s="26" t="str">
        <f t="shared" si="100"/>
        <v>Refg</v>
      </c>
      <c r="AB315" s="26" t="str">
        <f t="shared" ca="1" si="101"/>
        <v>ERNC</v>
      </c>
      <c r="AC315" s="27"/>
      <c r="AD315" s="26" t="str">
        <f t="shared" ca="1" si="102"/>
        <v>SD-SFM-06-Ex-Refg-ERNC</v>
      </c>
      <c r="AE315" s="26">
        <f t="shared" si="106"/>
        <v>0.62153999999999998</v>
      </c>
      <c r="AF315" s="26">
        <f t="shared" si="107"/>
        <v>1.154825E-4</v>
      </c>
      <c r="AG315" s="26">
        <f t="shared" si="108"/>
        <v>0</v>
      </c>
      <c r="AH315" s="26">
        <f t="shared" si="109"/>
        <v>0.85001249999999995</v>
      </c>
      <c r="AI315" s="26">
        <f t="shared" si="110"/>
        <v>1.154825E-4</v>
      </c>
      <c r="AJ315" s="26">
        <f t="shared" si="111"/>
        <v>0</v>
      </c>
      <c r="AK315" s="26">
        <f t="shared" si="112"/>
        <v>0.73121277628270176</v>
      </c>
      <c r="AL315" s="26">
        <f t="shared" si="112"/>
        <v>1</v>
      </c>
      <c r="AM315" s="26">
        <f t="shared" si="113"/>
        <v>0</v>
      </c>
    </row>
    <row r="316" spans="1:39">
      <c r="A316" s="26" t="s">
        <v>393</v>
      </c>
      <c r="B316" s="26" t="s">
        <v>82</v>
      </c>
      <c r="C316" s="26">
        <v>1</v>
      </c>
      <c r="D316" s="26">
        <v>4.6137999999999998E-2</v>
      </c>
      <c r="E316" s="26">
        <v>4.6136999999999997E-2</v>
      </c>
      <c r="F316" s="26">
        <v>255.66399999999999</v>
      </c>
      <c r="G316" s="26">
        <v>338.43799999999999</v>
      </c>
      <c r="H316" s="26">
        <v>-0.24146100000000001</v>
      </c>
      <c r="I316" s="26">
        <v>0</v>
      </c>
      <c r="J316" s="27"/>
      <c r="K316" s="26" t="str">
        <f t="shared" si="95"/>
        <v>ER</v>
      </c>
      <c r="L316" s="27"/>
      <c r="M316" s="32">
        <f t="shared" si="103"/>
        <v>0</v>
      </c>
      <c r="N316" s="32">
        <f t="shared" si="104"/>
        <v>1</v>
      </c>
      <c r="O316" s="32">
        <f t="shared" si="105"/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27"/>
      <c r="W316" s="26" t="str">
        <f t="shared" si="96"/>
        <v>SG</v>
      </c>
      <c r="X316" s="26" t="str">
        <f t="shared" si="97"/>
        <v>SFM</v>
      </c>
      <c r="Y316" s="26" t="str">
        <f t="shared" si="98"/>
        <v>06</v>
      </c>
      <c r="Z316" s="26" t="str">
        <f t="shared" si="99"/>
        <v>Ex</v>
      </c>
      <c r="AA316" s="26" t="str">
        <f t="shared" si="100"/>
        <v>Refg</v>
      </c>
      <c r="AB316" s="26" t="str">
        <f t="shared" ca="1" si="101"/>
        <v>ERNC</v>
      </c>
      <c r="AC316" s="27"/>
      <c r="AD316" s="26" t="str">
        <f t="shared" ca="1" si="102"/>
        <v>SG-SFM-06-Ex-Refg-ERNC</v>
      </c>
      <c r="AE316" s="26">
        <f t="shared" si="106"/>
        <v>0.63915999999999995</v>
      </c>
      <c r="AF316" s="26">
        <f t="shared" si="107"/>
        <v>1.15345E-4</v>
      </c>
      <c r="AG316" s="26">
        <f t="shared" si="108"/>
        <v>0</v>
      </c>
      <c r="AH316" s="26">
        <f t="shared" si="109"/>
        <v>0.84609499999999993</v>
      </c>
      <c r="AI316" s="26">
        <f t="shared" si="110"/>
        <v>1.1534249999999999E-4</v>
      </c>
      <c r="AJ316" s="26">
        <f t="shared" si="111"/>
        <v>0</v>
      </c>
      <c r="AK316" s="26">
        <f t="shared" si="112"/>
        <v>0.75542344535779082</v>
      </c>
      <c r="AL316" s="26">
        <f t="shared" si="112"/>
        <v>1.0000216745778876</v>
      </c>
      <c r="AM316" s="26">
        <f t="shared" si="113"/>
        <v>0</v>
      </c>
    </row>
    <row r="317" spans="1:39">
      <c r="A317" s="26" t="s">
        <v>394</v>
      </c>
      <c r="B317" s="26" t="s">
        <v>82</v>
      </c>
      <c r="C317" s="26">
        <v>1</v>
      </c>
      <c r="D317" s="26">
        <v>4.8542000000000002E-2</v>
      </c>
      <c r="E317" s="26">
        <v>4.8543000000000003E-2</v>
      </c>
      <c r="F317" s="26">
        <v>272.44400000000002</v>
      </c>
      <c r="G317" s="26">
        <v>342.17599999999999</v>
      </c>
      <c r="H317" s="26">
        <v>-0.25638100000000003</v>
      </c>
      <c r="I317" s="26">
        <v>0</v>
      </c>
      <c r="J317" s="27"/>
      <c r="K317" s="26" t="str">
        <f t="shared" si="95"/>
        <v>ER</v>
      </c>
      <c r="L317" s="27"/>
      <c r="M317" s="32">
        <f t="shared" si="103"/>
        <v>0</v>
      </c>
      <c r="N317" s="32">
        <f t="shared" si="104"/>
        <v>1</v>
      </c>
      <c r="O317" s="32">
        <f t="shared" si="105"/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27"/>
      <c r="W317" s="26" t="str">
        <f t="shared" si="96"/>
        <v>SD</v>
      </c>
      <c r="X317" s="26" t="str">
        <f t="shared" si="97"/>
        <v>SFM</v>
      </c>
      <c r="Y317" s="26" t="str">
        <f t="shared" si="98"/>
        <v>07</v>
      </c>
      <c r="Z317" s="26" t="str">
        <f t="shared" si="99"/>
        <v>Ex</v>
      </c>
      <c r="AA317" s="26" t="str">
        <f t="shared" si="100"/>
        <v>Refg</v>
      </c>
      <c r="AB317" s="26" t="str">
        <f t="shared" ca="1" si="101"/>
        <v>ERNC</v>
      </c>
      <c r="AC317" s="27"/>
      <c r="AD317" s="26" t="str">
        <f t="shared" ca="1" si="102"/>
        <v>SD-SFM-07-Ex-Refg-ERNC</v>
      </c>
      <c r="AE317" s="26">
        <f t="shared" si="106"/>
        <v>0.68110999999999999</v>
      </c>
      <c r="AF317" s="26">
        <f t="shared" si="107"/>
        <v>1.2135500000000001E-4</v>
      </c>
      <c r="AG317" s="26">
        <f t="shared" si="108"/>
        <v>0</v>
      </c>
      <c r="AH317" s="26">
        <f t="shared" si="109"/>
        <v>0.85543999999999998</v>
      </c>
      <c r="AI317" s="26">
        <f t="shared" si="110"/>
        <v>1.213575E-4</v>
      </c>
      <c r="AJ317" s="26">
        <f t="shared" si="111"/>
        <v>0</v>
      </c>
      <c r="AK317" s="26">
        <f t="shared" si="112"/>
        <v>0.79621013747311331</v>
      </c>
      <c r="AL317" s="26">
        <f t="shared" si="112"/>
        <v>0.99997939970747585</v>
      </c>
      <c r="AM317" s="26">
        <f t="shared" si="113"/>
        <v>0</v>
      </c>
    </row>
    <row r="318" spans="1:39">
      <c r="A318" s="26" t="s">
        <v>395</v>
      </c>
      <c r="B318" s="26" t="s">
        <v>82</v>
      </c>
      <c r="C318" s="26">
        <v>1</v>
      </c>
      <c r="D318" s="26">
        <v>4.8764000000000002E-2</v>
      </c>
      <c r="E318" s="26">
        <v>4.8765000000000003E-2</v>
      </c>
      <c r="F318" s="26">
        <v>278.81700000000001</v>
      </c>
      <c r="G318" s="26">
        <v>343.14499999999998</v>
      </c>
      <c r="H318" s="26">
        <v>-0.27586699999999997</v>
      </c>
      <c r="I318" s="26">
        <v>0</v>
      </c>
      <c r="J318" s="27"/>
      <c r="K318" s="26" t="str">
        <f t="shared" si="95"/>
        <v>ER</v>
      </c>
      <c r="L318" s="27"/>
      <c r="M318" s="32">
        <f t="shared" si="103"/>
        <v>0</v>
      </c>
      <c r="N318" s="32">
        <f t="shared" si="104"/>
        <v>1</v>
      </c>
      <c r="O318" s="32">
        <f t="shared" si="105"/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27"/>
      <c r="W318" s="26" t="str">
        <f t="shared" si="96"/>
        <v>SG</v>
      </c>
      <c r="X318" s="26" t="str">
        <f t="shared" si="97"/>
        <v>SFM</v>
      </c>
      <c r="Y318" s="26" t="str">
        <f t="shared" si="98"/>
        <v>07</v>
      </c>
      <c r="Z318" s="26" t="str">
        <f t="shared" si="99"/>
        <v>Ex</v>
      </c>
      <c r="AA318" s="26" t="str">
        <f t="shared" si="100"/>
        <v>Refg</v>
      </c>
      <c r="AB318" s="26" t="str">
        <f t="shared" ca="1" si="101"/>
        <v>ERNC</v>
      </c>
      <c r="AC318" s="27"/>
      <c r="AD318" s="26" t="str">
        <f t="shared" ca="1" si="102"/>
        <v>SG-SFM-07-Ex-Refg-ERNC</v>
      </c>
      <c r="AE318" s="26">
        <f t="shared" si="106"/>
        <v>0.69704250000000001</v>
      </c>
      <c r="AF318" s="26">
        <f t="shared" si="107"/>
        <v>1.2191E-4</v>
      </c>
      <c r="AG318" s="26">
        <f t="shared" si="108"/>
        <v>0</v>
      </c>
      <c r="AH318" s="26">
        <f t="shared" si="109"/>
        <v>0.85786249999999997</v>
      </c>
      <c r="AI318" s="26">
        <f t="shared" si="110"/>
        <v>1.219125E-4</v>
      </c>
      <c r="AJ318" s="26">
        <f t="shared" si="111"/>
        <v>0</v>
      </c>
      <c r="AK318" s="26">
        <f t="shared" si="112"/>
        <v>0.81253405994550409</v>
      </c>
      <c r="AL318" s="26">
        <f t="shared" si="112"/>
        <v>0.9999794934891828</v>
      </c>
      <c r="AM318" s="26">
        <f t="shared" si="113"/>
        <v>0</v>
      </c>
    </row>
    <row r="319" spans="1:39">
      <c r="A319" s="26" t="s">
        <v>396</v>
      </c>
      <c r="B319" s="26" t="s">
        <v>82</v>
      </c>
      <c r="C319" s="26">
        <v>1</v>
      </c>
      <c r="D319" s="26">
        <v>5.6009999999999997E-2</v>
      </c>
      <c r="E319" s="26">
        <v>5.6011999999999999E-2</v>
      </c>
      <c r="F319" s="26">
        <v>285.517</v>
      </c>
      <c r="G319" s="26">
        <v>350.91500000000002</v>
      </c>
      <c r="H319" s="26">
        <v>-0.29186299999999998</v>
      </c>
      <c r="I319" s="26">
        <v>0</v>
      </c>
      <c r="J319" s="27"/>
      <c r="K319" s="26" t="str">
        <f t="shared" si="95"/>
        <v>ER</v>
      </c>
      <c r="L319" s="27"/>
      <c r="M319" s="32">
        <f t="shared" si="103"/>
        <v>0</v>
      </c>
      <c r="N319" s="32">
        <f t="shared" si="104"/>
        <v>1</v>
      </c>
      <c r="O319" s="32">
        <f t="shared" si="105"/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27"/>
      <c r="W319" s="26" t="str">
        <f t="shared" si="96"/>
        <v>SC</v>
      </c>
      <c r="X319" s="26" t="str">
        <f t="shared" si="97"/>
        <v>SFM</v>
      </c>
      <c r="Y319" s="26" t="str">
        <f t="shared" si="98"/>
        <v>08</v>
      </c>
      <c r="Z319" s="26" t="str">
        <f t="shared" si="99"/>
        <v>Ex</v>
      </c>
      <c r="AA319" s="26" t="str">
        <f t="shared" si="100"/>
        <v>Refg</v>
      </c>
      <c r="AB319" s="26" t="str">
        <f t="shared" ca="1" si="101"/>
        <v>ERNC</v>
      </c>
      <c r="AC319" s="27"/>
      <c r="AD319" s="26" t="str">
        <f t="shared" ca="1" si="102"/>
        <v>SC-SFM-08-Ex-Refg-ERNC</v>
      </c>
      <c r="AE319" s="26">
        <f t="shared" si="106"/>
        <v>0.71379249999999994</v>
      </c>
      <c r="AF319" s="26">
        <f t="shared" si="107"/>
        <v>1.40025E-4</v>
      </c>
      <c r="AG319" s="26">
        <f t="shared" si="108"/>
        <v>0</v>
      </c>
      <c r="AH319" s="26">
        <f t="shared" si="109"/>
        <v>0.8772875</v>
      </c>
      <c r="AI319" s="26">
        <f t="shared" si="110"/>
        <v>1.4003E-4</v>
      </c>
      <c r="AJ319" s="26">
        <f t="shared" si="111"/>
        <v>0</v>
      </c>
      <c r="AK319" s="26">
        <f t="shared" si="112"/>
        <v>0.81363578074462473</v>
      </c>
      <c r="AL319" s="26">
        <f t="shared" si="112"/>
        <v>0.99996429336570736</v>
      </c>
      <c r="AM319" s="26">
        <f t="shared" si="113"/>
        <v>0</v>
      </c>
    </row>
    <row r="320" spans="1:39">
      <c r="A320" s="26" t="s">
        <v>397</v>
      </c>
      <c r="B320" s="26" t="s">
        <v>82</v>
      </c>
      <c r="C320" s="26">
        <v>1</v>
      </c>
      <c r="D320" s="26">
        <v>5.5155999999999997E-2</v>
      </c>
      <c r="E320" s="26">
        <v>5.5155999999999997E-2</v>
      </c>
      <c r="F320" s="26">
        <v>268.99599999999998</v>
      </c>
      <c r="G320" s="26">
        <v>348.315</v>
      </c>
      <c r="H320" s="26">
        <v>-0.25019599999999997</v>
      </c>
      <c r="I320" s="26">
        <v>0</v>
      </c>
      <c r="J320" s="27"/>
      <c r="K320" s="26" t="str">
        <f t="shared" si="95"/>
        <v>ER</v>
      </c>
      <c r="L320" s="27"/>
      <c r="M320" s="32">
        <f t="shared" si="103"/>
        <v>0</v>
      </c>
      <c r="N320" s="32">
        <f t="shared" si="104"/>
        <v>1</v>
      </c>
      <c r="O320" s="32">
        <f t="shared" si="105"/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27"/>
      <c r="W320" s="26" t="str">
        <f t="shared" si="96"/>
        <v>SD</v>
      </c>
      <c r="X320" s="26" t="str">
        <f t="shared" si="97"/>
        <v>SFM</v>
      </c>
      <c r="Y320" s="26" t="str">
        <f t="shared" si="98"/>
        <v>08</v>
      </c>
      <c r="Z320" s="26" t="str">
        <f t="shared" si="99"/>
        <v>Ex</v>
      </c>
      <c r="AA320" s="26" t="str">
        <f t="shared" si="100"/>
        <v>Refg</v>
      </c>
      <c r="AB320" s="26" t="str">
        <f t="shared" ca="1" si="101"/>
        <v>ERNC</v>
      </c>
      <c r="AC320" s="27"/>
      <c r="AD320" s="26" t="str">
        <f t="shared" ca="1" si="102"/>
        <v>SD-SFM-08-Ex-Refg-ERNC</v>
      </c>
      <c r="AE320" s="26">
        <f t="shared" si="106"/>
        <v>0.67248999999999992</v>
      </c>
      <c r="AF320" s="26">
        <f t="shared" si="107"/>
        <v>1.3789E-4</v>
      </c>
      <c r="AG320" s="26">
        <f t="shared" si="108"/>
        <v>0</v>
      </c>
      <c r="AH320" s="26">
        <f t="shared" si="109"/>
        <v>0.87078750000000005</v>
      </c>
      <c r="AI320" s="26">
        <f t="shared" si="110"/>
        <v>1.3789E-4</v>
      </c>
      <c r="AJ320" s="26">
        <f t="shared" si="111"/>
        <v>0</v>
      </c>
      <c r="AK320" s="26">
        <f t="shared" si="112"/>
        <v>0.77227796678294058</v>
      </c>
      <c r="AL320" s="26">
        <f t="shared" si="112"/>
        <v>1</v>
      </c>
      <c r="AM320" s="26">
        <f t="shared" si="113"/>
        <v>0</v>
      </c>
    </row>
    <row r="321" spans="1:39">
      <c r="A321" s="26" t="s">
        <v>398</v>
      </c>
      <c r="B321" s="26" t="s">
        <v>82</v>
      </c>
      <c r="C321" s="26">
        <v>1</v>
      </c>
      <c r="D321" s="26">
        <v>5.5980000000000002E-2</v>
      </c>
      <c r="E321" s="26">
        <v>5.5981999999999997E-2</v>
      </c>
      <c r="F321" s="26">
        <v>285.12400000000002</v>
      </c>
      <c r="G321" s="26">
        <v>350.79300000000001</v>
      </c>
      <c r="H321" s="26">
        <v>-0.29083500000000001</v>
      </c>
      <c r="I321" s="26">
        <v>0</v>
      </c>
      <c r="J321" s="27"/>
      <c r="K321" s="26" t="str">
        <f t="shared" si="95"/>
        <v>ER</v>
      </c>
      <c r="L321" s="27"/>
      <c r="M321" s="32">
        <f t="shared" si="103"/>
        <v>0</v>
      </c>
      <c r="N321" s="32">
        <f t="shared" si="104"/>
        <v>1</v>
      </c>
      <c r="O321" s="32">
        <f t="shared" si="105"/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27"/>
      <c r="W321" s="26" t="str">
        <f t="shared" si="96"/>
        <v>SG</v>
      </c>
      <c r="X321" s="26" t="str">
        <f t="shared" si="97"/>
        <v>SFM</v>
      </c>
      <c r="Y321" s="26" t="str">
        <f t="shared" si="98"/>
        <v>08</v>
      </c>
      <c r="Z321" s="26" t="str">
        <f t="shared" si="99"/>
        <v>Ex</v>
      </c>
      <c r="AA321" s="26" t="str">
        <f t="shared" si="100"/>
        <v>Refg</v>
      </c>
      <c r="AB321" s="26" t="str">
        <f t="shared" ca="1" si="101"/>
        <v>ERNC</v>
      </c>
      <c r="AC321" s="27"/>
      <c r="AD321" s="26" t="str">
        <f t="shared" ca="1" si="102"/>
        <v>SG-SFM-08-Ex-Refg-ERNC</v>
      </c>
      <c r="AE321" s="26">
        <f t="shared" si="106"/>
        <v>0.71281000000000005</v>
      </c>
      <c r="AF321" s="26">
        <f t="shared" si="107"/>
        <v>1.3995000000000001E-4</v>
      </c>
      <c r="AG321" s="26">
        <f t="shared" si="108"/>
        <v>0</v>
      </c>
      <c r="AH321" s="26">
        <f t="shared" si="109"/>
        <v>0.8769825</v>
      </c>
      <c r="AI321" s="26">
        <f t="shared" si="110"/>
        <v>1.3995499999999998E-4</v>
      </c>
      <c r="AJ321" s="26">
        <f t="shared" si="111"/>
        <v>0</v>
      </c>
      <c r="AK321" s="26">
        <f t="shared" si="112"/>
        <v>0.81279843098351456</v>
      </c>
      <c r="AL321" s="26">
        <f t="shared" si="112"/>
        <v>0.99996427423100298</v>
      </c>
      <c r="AM321" s="26">
        <f t="shared" si="113"/>
        <v>0</v>
      </c>
    </row>
    <row r="322" spans="1:39">
      <c r="A322" s="26" t="s">
        <v>399</v>
      </c>
      <c r="B322" s="26" t="s">
        <v>82</v>
      </c>
      <c r="C322" s="26">
        <v>1</v>
      </c>
      <c r="D322" s="26">
        <v>5.4697999999999997E-2</v>
      </c>
      <c r="E322" s="26">
        <v>5.4698999999999998E-2</v>
      </c>
      <c r="F322" s="26">
        <v>277.11</v>
      </c>
      <c r="G322" s="26">
        <v>356.68200000000002</v>
      </c>
      <c r="H322" s="26">
        <v>-0.31753999999999999</v>
      </c>
      <c r="I322" s="26">
        <v>0</v>
      </c>
      <c r="J322" s="27"/>
      <c r="K322" s="26" t="str">
        <f t="shared" ref="K322:K385" si="114">RIGHT(LEFT(A322,FIND("-h",A322)+3),2)</f>
        <v>ER</v>
      </c>
      <c r="L322" s="27"/>
      <c r="M322" s="32">
        <f t="shared" si="103"/>
        <v>0</v>
      </c>
      <c r="N322" s="32">
        <f t="shared" si="104"/>
        <v>1</v>
      </c>
      <c r="O322" s="32">
        <f t="shared" si="105"/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27"/>
      <c r="W322" s="26" t="str">
        <f t="shared" ref="W322:W385" si="115">IF(OR(RIGHT(LEFT(A322,11),3)="v11",RIGHT(LEFT(A322,11),3)="v06",RIGHT(LEFT(A322,11),3)="v03"),"CA",RIGHT(LEFT(A322,11),2))</f>
        <v>SC</v>
      </c>
      <c r="X322" s="26" t="str">
        <f t="shared" ref="X322:X385" si="116">LEFT(A322,3)</f>
        <v>SFM</v>
      </c>
      <c r="Y322" s="26" t="str">
        <f t="shared" ref="Y322:Y385" si="117">RIGHT(LEFT(A322,7),2)</f>
        <v>09</v>
      </c>
      <c r="Z322" s="26" t="str">
        <f t="shared" ref="Z322:Z385" si="118">IF(W322="CA","N8","Ex")</f>
        <v>Ex</v>
      </c>
      <c r="AA322" s="26" t="str">
        <f t="shared" ref="AA322:AA385" si="119">IF(ISERROR(FIND("-Frzr-",A322))=FALSE,"Frzr",IF(ISERROR(FIND("-Refg-",A322))=FALSE,"Refg",IF(ISERROR(FIND("-ILtg-",A322))=FALSE,"CFL","RfUN")))</f>
        <v>Refg</v>
      </c>
      <c r="AB322" s="26" t="str">
        <f t="shared" ref="AB322:AB385" ca="1" si="120">VLOOKUP(K322,OFFSET(L_HVACnames,1,1,7,2),2,0)</f>
        <v>ERNC</v>
      </c>
      <c r="AC322" s="27"/>
      <c r="AD322" s="26" t="str">
        <f t="shared" ref="AD322:AD385" ca="1" si="121">W322&amp;"-"&amp;X322&amp;"-"&amp;Y322&amp;"-"&amp;Z322&amp;"-"&amp;AA322&amp;"-"&amp;AB322</f>
        <v>SC-SFM-09-Ex-Refg-ERNC</v>
      </c>
      <c r="AE322" s="26">
        <f t="shared" si="106"/>
        <v>0.69277500000000003</v>
      </c>
      <c r="AF322" s="26">
        <f t="shared" si="107"/>
        <v>1.3674499999999999E-4</v>
      </c>
      <c r="AG322" s="26">
        <f t="shared" si="108"/>
        <v>0</v>
      </c>
      <c r="AH322" s="26">
        <f t="shared" si="109"/>
        <v>0.89170500000000008</v>
      </c>
      <c r="AI322" s="26">
        <f t="shared" si="110"/>
        <v>1.367475E-4</v>
      </c>
      <c r="AJ322" s="26">
        <f t="shared" si="111"/>
        <v>0</v>
      </c>
      <c r="AK322" s="26">
        <f t="shared" si="112"/>
        <v>0.77691052534190119</v>
      </c>
      <c r="AL322" s="26">
        <f t="shared" si="112"/>
        <v>0.99998171813013026</v>
      </c>
      <c r="AM322" s="26">
        <f t="shared" si="113"/>
        <v>0</v>
      </c>
    </row>
    <row r="323" spans="1:39">
      <c r="A323" s="26" t="s">
        <v>400</v>
      </c>
      <c r="B323" s="26" t="s">
        <v>82</v>
      </c>
      <c r="C323" s="26">
        <v>1</v>
      </c>
      <c r="D323" s="26">
        <v>5.4710000000000002E-2</v>
      </c>
      <c r="E323" s="26">
        <v>5.4710000000000002E-2</v>
      </c>
      <c r="F323" s="26">
        <v>278.303</v>
      </c>
      <c r="G323" s="26">
        <v>356.58699999999999</v>
      </c>
      <c r="H323" s="26">
        <v>-0.320635</v>
      </c>
      <c r="I323" s="26">
        <v>0</v>
      </c>
      <c r="J323" s="27"/>
      <c r="K323" s="26" t="str">
        <f t="shared" si="114"/>
        <v>ER</v>
      </c>
      <c r="L323" s="27"/>
      <c r="M323" s="32">
        <f t="shared" ref="M323:M386" si="122">IF(K323="GF",1,0)</f>
        <v>0</v>
      </c>
      <c r="N323" s="32">
        <f t="shared" ref="N323:N386" si="123">IF(OR(K323="HP",K323="ER"),1,0)</f>
        <v>1</v>
      </c>
      <c r="O323" s="32">
        <f t="shared" ref="O323:O386" si="124">IF(K323="UN",1,0)</f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27"/>
      <c r="W323" s="26" t="str">
        <f t="shared" si="115"/>
        <v>SG</v>
      </c>
      <c r="X323" s="26" t="str">
        <f t="shared" si="116"/>
        <v>SFM</v>
      </c>
      <c r="Y323" s="26" t="str">
        <f t="shared" si="117"/>
        <v>09</v>
      </c>
      <c r="Z323" s="26" t="str">
        <f t="shared" si="118"/>
        <v>Ex</v>
      </c>
      <c r="AA323" s="26" t="str">
        <f t="shared" si="119"/>
        <v>Refg</v>
      </c>
      <c r="AB323" s="26" t="str">
        <f t="shared" ca="1" si="120"/>
        <v>ERNC</v>
      </c>
      <c r="AC323" s="27"/>
      <c r="AD323" s="26" t="str">
        <f t="shared" ca="1" si="121"/>
        <v>SG-SFM-09-Ex-Refg-ERNC</v>
      </c>
      <c r="AE323" s="26">
        <f t="shared" ref="AE323:AE386" si="125">IF(M323=1,AH323,F323/(IF(OR($AA323="Refg",$AA323="Frzr"),400,IF($AA323="CFL",$G323,IF($AA323="RfUn",1200)))))</f>
        <v>0.69575750000000003</v>
      </c>
      <c r="AF323" s="26">
        <f t="shared" ref="AF323:AF386" si="126">IF(M323=1,AI323,D323/(IF(OR($AA323="Refg",$AA323="Frzr"),400,IF($AA323="CFL",$G323,IF($AA323="RfUn",1200)))))</f>
        <v>1.36775E-4</v>
      </c>
      <c r="AG323" s="26">
        <f t="shared" ref="AG323:AG386" si="127">IF(OR(N323=1,O323=1),0,H323/(IF(OR($AA323="Refg",$AA323="Frzr"),400,IF($AA323="CFL",$G323,IF($AA323="RfUn",1200)))))</f>
        <v>0</v>
      </c>
      <c r="AH323" s="26">
        <f t="shared" ref="AH323:AH386" si="128">G323/(IF(OR($AA323="Refg",$AA323="Frzr"),400,IF($AA323="CFL",$G323,IF($AA323="RfUn",1200))))</f>
        <v>0.89146749999999997</v>
      </c>
      <c r="AI323" s="26">
        <f t="shared" ref="AI323:AI386" si="129">E323/(IF(OR($AA323="Refg",$AA323="Frzr"),400,IF($AA323="CFL",$G323,IF($AA323="RfUn",1200))))</f>
        <v>1.36775E-4</v>
      </c>
      <c r="AJ323" s="26">
        <f t="shared" ref="AJ323:AJ386" si="130">I323/(IF(OR($AA323="Refg",$AA323="Frzr"),400,IF($AA323="CFL",$G323,IF($AA323="RfUn",1200))))</f>
        <v>0</v>
      </c>
      <c r="AK323" s="26">
        <f t="shared" ref="AK323:AL386" si="131">AE323/AH323</f>
        <v>0.78046311278874447</v>
      </c>
      <c r="AL323" s="26">
        <f t="shared" si="131"/>
        <v>1</v>
      </c>
      <c r="AM323" s="26">
        <f t="shared" ref="AM323:AM386" si="132">AG323/AH323</f>
        <v>0</v>
      </c>
    </row>
    <row r="324" spans="1:39">
      <c r="A324" s="26" t="s">
        <v>401</v>
      </c>
      <c r="B324" s="26" t="s">
        <v>82</v>
      </c>
      <c r="C324" s="26">
        <v>1</v>
      </c>
      <c r="D324" s="26">
        <v>5.7921E-2</v>
      </c>
      <c r="E324" s="26">
        <v>5.7921E-2</v>
      </c>
      <c r="F324" s="26">
        <v>274.327</v>
      </c>
      <c r="G324" s="26">
        <v>364.80599999999998</v>
      </c>
      <c r="H324" s="26">
        <v>-0.31282900000000002</v>
      </c>
      <c r="I324" s="26">
        <v>0</v>
      </c>
      <c r="J324" s="27"/>
      <c r="K324" s="26" t="str">
        <f t="shared" si="114"/>
        <v>ER</v>
      </c>
      <c r="L324" s="27"/>
      <c r="M324" s="32">
        <f t="shared" si="122"/>
        <v>0</v>
      </c>
      <c r="N324" s="32">
        <f t="shared" si="123"/>
        <v>1</v>
      </c>
      <c r="O324" s="32">
        <f t="shared" si="124"/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27"/>
      <c r="W324" s="26" t="str">
        <f t="shared" si="115"/>
        <v>SC</v>
      </c>
      <c r="X324" s="26" t="str">
        <f t="shared" si="116"/>
        <v>SFM</v>
      </c>
      <c r="Y324" s="26" t="str">
        <f t="shared" si="117"/>
        <v>10</v>
      </c>
      <c r="Z324" s="26" t="str">
        <f t="shared" si="118"/>
        <v>Ex</v>
      </c>
      <c r="AA324" s="26" t="str">
        <f t="shared" si="119"/>
        <v>Refg</v>
      </c>
      <c r="AB324" s="26" t="str">
        <f t="shared" ca="1" si="120"/>
        <v>ERNC</v>
      </c>
      <c r="AC324" s="27"/>
      <c r="AD324" s="26" t="str">
        <f t="shared" ca="1" si="121"/>
        <v>SC-SFM-10-Ex-Refg-ERNC</v>
      </c>
      <c r="AE324" s="26">
        <f t="shared" si="125"/>
        <v>0.68581749999999997</v>
      </c>
      <c r="AF324" s="26">
        <f t="shared" si="126"/>
        <v>1.4480250000000001E-4</v>
      </c>
      <c r="AG324" s="26">
        <f t="shared" si="127"/>
        <v>0</v>
      </c>
      <c r="AH324" s="26">
        <f t="shared" si="128"/>
        <v>0.91201499999999991</v>
      </c>
      <c r="AI324" s="26">
        <f t="shared" si="129"/>
        <v>1.4480250000000001E-4</v>
      </c>
      <c r="AJ324" s="26">
        <f t="shared" si="130"/>
        <v>0</v>
      </c>
      <c r="AK324" s="26">
        <f t="shared" si="131"/>
        <v>0.75198050470661126</v>
      </c>
      <c r="AL324" s="26">
        <f t="shared" si="131"/>
        <v>1</v>
      </c>
      <c r="AM324" s="26">
        <f t="shared" si="132"/>
        <v>0</v>
      </c>
    </row>
    <row r="325" spans="1:39">
      <c r="A325" s="26" t="s">
        <v>402</v>
      </c>
      <c r="B325" s="26" t="s">
        <v>82</v>
      </c>
      <c r="C325" s="26">
        <v>1</v>
      </c>
      <c r="D325" s="26">
        <v>5.7889000000000003E-2</v>
      </c>
      <c r="E325" s="26">
        <v>5.7889000000000003E-2</v>
      </c>
      <c r="F325" s="26">
        <v>275.46699999999998</v>
      </c>
      <c r="G325" s="26">
        <v>364.363</v>
      </c>
      <c r="H325" s="26">
        <v>-0.317631</v>
      </c>
      <c r="I325" s="26">
        <v>0</v>
      </c>
      <c r="J325" s="27"/>
      <c r="K325" s="26" t="str">
        <f t="shared" si="114"/>
        <v>ER</v>
      </c>
      <c r="L325" s="27"/>
      <c r="M325" s="32">
        <f t="shared" si="122"/>
        <v>0</v>
      </c>
      <c r="N325" s="32">
        <f t="shared" si="123"/>
        <v>1</v>
      </c>
      <c r="O325" s="32">
        <f t="shared" si="124"/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27"/>
      <c r="W325" s="26" t="str">
        <f t="shared" si="115"/>
        <v>SD</v>
      </c>
      <c r="X325" s="26" t="str">
        <f t="shared" si="116"/>
        <v>SFM</v>
      </c>
      <c r="Y325" s="26" t="str">
        <f t="shared" si="117"/>
        <v>10</v>
      </c>
      <c r="Z325" s="26" t="str">
        <f t="shared" si="118"/>
        <v>Ex</v>
      </c>
      <c r="AA325" s="26" t="str">
        <f t="shared" si="119"/>
        <v>Refg</v>
      </c>
      <c r="AB325" s="26" t="str">
        <f t="shared" ca="1" si="120"/>
        <v>ERNC</v>
      </c>
      <c r="AC325" s="27"/>
      <c r="AD325" s="26" t="str">
        <f t="shared" ca="1" si="121"/>
        <v>SD-SFM-10-Ex-Refg-ERNC</v>
      </c>
      <c r="AE325" s="26">
        <f t="shared" si="125"/>
        <v>0.68866749999999999</v>
      </c>
      <c r="AF325" s="26">
        <f t="shared" si="126"/>
        <v>1.447225E-4</v>
      </c>
      <c r="AG325" s="26">
        <f t="shared" si="127"/>
        <v>0</v>
      </c>
      <c r="AH325" s="26">
        <f t="shared" si="128"/>
        <v>0.91090749999999998</v>
      </c>
      <c r="AI325" s="26">
        <f t="shared" si="129"/>
        <v>1.447225E-4</v>
      </c>
      <c r="AJ325" s="26">
        <f t="shared" si="130"/>
        <v>0</v>
      </c>
      <c r="AK325" s="26">
        <f t="shared" si="131"/>
        <v>0.75602352598919209</v>
      </c>
      <c r="AL325" s="26">
        <f t="shared" si="131"/>
        <v>1</v>
      </c>
      <c r="AM325" s="26">
        <f t="shared" si="132"/>
        <v>0</v>
      </c>
    </row>
    <row r="326" spans="1:39">
      <c r="A326" s="26" t="s">
        <v>403</v>
      </c>
      <c r="B326" s="26" t="s">
        <v>82</v>
      </c>
      <c r="C326" s="26">
        <v>1</v>
      </c>
      <c r="D326" s="26">
        <v>5.7896000000000003E-2</v>
      </c>
      <c r="E326" s="26">
        <v>5.7895000000000002E-2</v>
      </c>
      <c r="F326" s="26">
        <v>274.09500000000003</v>
      </c>
      <c r="G326" s="26">
        <v>364.64800000000002</v>
      </c>
      <c r="H326" s="26">
        <v>-0.311496</v>
      </c>
      <c r="I326" s="26">
        <v>0</v>
      </c>
      <c r="J326" s="27"/>
      <c r="K326" s="26" t="str">
        <f t="shared" si="114"/>
        <v>ER</v>
      </c>
      <c r="L326" s="27"/>
      <c r="M326" s="32">
        <f t="shared" si="122"/>
        <v>0</v>
      </c>
      <c r="N326" s="32">
        <f t="shared" si="123"/>
        <v>1</v>
      </c>
      <c r="O326" s="32">
        <f t="shared" si="124"/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27"/>
      <c r="W326" s="26" t="str">
        <f t="shared" si="115"/>
        <v>SG</v>
      </c>
      <c r="X326" s="26" t="str">
        <f t="shared" si="116"/>
        <v>SFM</v>
      </c>
      <c r="Y326" s="26" t="str">
        <f t="shared" si="117"/>
        <v>10</v>
      </c>
      <c r="Z326" s="26" t="str">
        <f t="shared" si="118"/>
        <v>Ex</v>
      </c>
      <c r="AA326" s="26" t="str">
        <f t="shared" si="119"/>
        <v>Refg</v>
      </c>
      <c r="AB326" s="26" t="str">
        <f t="shared" ca="1" si="120"/>
        <v>ERNC</v>
      </c>
      <c r="AC326" s="27"/>
      <c r="AD326" s="26" t="str">
        <f t="shared" ca="1" si="121"/>
        <v>SG-SFM-10-Ex-Refg-ERNC</v>
      </c>
      <c r="AE326" s="26">
        <f t="shared" si="125"/>
        <v>0.68523750000000005</v>
      </c>
      <c r="AF326" s="26">
        <f t="shared" si="126"/>
        <v>1.4474E-4</v>
      </c>
      <c r="AG326" s="26">
        <f t="shared" si="127"/>
        <v>0</v>
      </c>
      <c r="AH326" s="26">
        <f t="shared" si="128"/>
        <v>0.9116200000000001</v>
      </c>
      <c r="AI326" s="26">
        <f t="shared" si="129"/>
        <v>1.4473750000000001E-4</v>
      </c>
      <c r="AJ326" s="26">
        <f t="shared" si="130"/>
        <v>0</v>
      </c>
      <c r="AK326" s="26">
        <f t="shared" si="131"/>
        <v>0.75167010377130816</v>
      </c>
      <c r="AL326" s="26">
        <f t="shared" si="131"/>
        <v>1.0000172726487606</v>
      </c>
      <c r="AM326" s="26">
        <f t="shared" si="132"/>
        <v>0</v>
      </c>
    </row>
    <row r="327" spans="1:39">
      <c r="A327" s="26" t="s">
        <v>404</v>
      </c>
      <c r="B327" s="26" t="s">
        <v>82</v>
      </c>
      <c r="C327" s="26">
        <v>1</v>
      </c>
      <c r="D327" s="26">
        <v>5.629E-2</v>
      </c>
      <c r="E327" s="26">
        <v>5.629E-2</v>
      </c>
      <c r="F327" s="26">
        <v>250.28100000000001</v>
      </c>
      <c r="G327" s="26">
        <v>343.673</v>
      </c>
      <c r="H327" s="26">
        <v>-0.304591</v>
      </c>
      <c r="I327" s="26">
        <v>0</v>
      </c>
      <c r="J327" s="27"/>
      <c r="K327" s="26" t="str">
        <f t="shared" si="114"/>
        <v>ER</v>
      </c>
      <c r="L327" s="27"/>
      <c r="M327" s="32">
        <f t="shared" si="122"/>
        <v>0</v>
      </c>
      <c r="N327" s="32">
        <f t="shared" si="123"/>
        <v>1</v>
      </c>
      <c r="O327" s="32">
        <f t="shared" si="124"/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27"/>
      <c r="W327" s="26" t="str">
        <f t="shared" si="115"/>
        <v>PG</v>
      </c>
      <c r="X327" s="26" t="str">
        <f t="shared" si="116"/>
        <v>SFM</v>
      </c>
      <c r="Y327" s="26" t="str">
        <f t="shared" si="117"/>
        <v>11</v>
      </c>
      <c r="Z327" s="26" t="str">
        <f t="shared" si="118"/>
        <v>Ex</v>
      </c>
      <c r="AA327" s="26" t="str">
        <f t="shared" si="119"/>
        <v>Refg</v>
      </c>
      <c r="AB327" s="26" t="str">
        <f t="shared" ca="1" si="120"/>
        <v>ERNC</v>
      </c>
      <c r="AC327" s="27"/>
      <c r="AD327" s="26" t="str">
        <f t="shared" ca="1" si="121"/>
        <v>PG-SFM-11-Ex-Refg-ERNC</v>
      </c>
      <c r="AE327" s="26">
        <f t="shared" si="125"/>
        <v>0.62570250000000005</v>
      </c>
      <c r="AF327" s="26">
        <f t="shared" si="126"/>
        <v>1.4072499999999999E-4</v>
      </c>
      <c r="AG327" s="26">
        <f t="shared" si="127"/>
        <v>0</v>
      </c>
      <c r="AH327" s="26">
        <f t="shared" si="128"/>
        <v>0.85918249999999996</v>
      </c>
      <c r="AI327" s="26">
        <f t="shared" si="129"/>
        <v>1.4072499999999999E-4</v>
      </c>
      <c r="AJ327" s="26">
        <f t="shared" si="130"/>
        <v>0</v>
      </c>
      <c r="AK327" s="26">
        <f t="shared" si="131"/>
        <v>0.72825331055974729</v>
      </c>
      <c r="AL327" s="26">
        <f t="shared" si="131"/>
        <v>1</v>
      </c>
      <c r="AM327" s="26">
        <f t="shared" si="132"/>
        <v>0</v>
      </c>
    </row>
    <row r="328" spans="1:39">
      <c r="A328" s="26" t="s">
        <v>405</v>
      </c>
      <c r="B328" s="26" t="s">
        <v>82</v>
      </c>
      <c r="C328" s="26">
        <v>1</v>
      </c>
      <c r="D328" s="26">
        <v>5.5744000000000002E-2</v>
      </c>
      <c r="E328" s="26">
        <v>5.5745000000000003E-2</v>
      </c>
      <c r="F328" s="26">
        <v>235.97300000000001</v>
      </c>
      <c r="G328" s="26">
        <v>332.43700000000001</v>
      </c>
      <c r="H328" s="26">
        <v>-0.29163899999999998</v>
      </c>
      <c r="I328" s="26">
        <v>0</v>
      </c>
      <c r="J328" s="27"/>
      <c r="K328" s="26" t="str">
        <f t="shared" si="114"/>
        <v>ER</v>
      </c>
      <c r="L328" s="27"/>
      <c r="M328" s="32">
        <f t="shared" si="122"/>
        <v>0</v>
      </c>
      <c r="N328" s="32">
        <f t="shared" si="123"/>
        <v>1</v>
      </c>
      <c r="O328" s="32">
        <f t="shared" si="124"/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27"/>
      <c r="W328" s="26" t="str">
        <f t="shared" si="115"/>
        <v>PG</v>
      </c>
      <c r="X328" s="26" t="str">
        <f t="shared" si="116"/>
        <v>SFM</v>
      </c>
      <c r="Y328" s="26" t="str">
        <f t="shared" si="117"/>
        <v>12</v>
      </c>
      <c r="Z328" s="26" t="str">
        <f t="shared" si="118"/>
        <v>Ex</v>
      </c>
      <c r="AA328" s="26" t="str">
        <f t="shared" si="119"/>
        <v>Refg</v>
      </c>
      <c r="AB328" s="26" t="str">
        <f t="shared" ca="1" si="120"/>
        <v>ERNC</v>
      </c>
      <c r="AC328" s="27"/>
      <c r="AD328" s="26" t="str">
        <f t="shared" ca="1" si="121"/>
        <v>PG-SFM-12-Ex-Refg-ERNC</v>
      </c>
      <c r="AE328" s="26">
        <f t="shared" si="125"/>
        <v>0.58993250000000008</v>
      </c>
      <c r="AF328" s="26">
        <f t="shared" si="126"/>
        <v>1.3935999999999999E-4</v>
      </c>
      <c r="AG328" s="26">
        <f t="shared" si="127"/>
        <v>0</v>
      </c>
      <c r="AH328" s="26">
        <f t="shared" si="128"/>
        <v>0.83109250000000001</v>
      </c>
      <c r="AI328" s="26">
        <f t="shared" si="129"/>
        <v>1.3936250000000001E-4</v>
      </c>
      <c r="AJ328" s="26">
        <f t="shared" si="130"/>
        <v>0</v>
      </c>
      <c r="AK328" s="26">
        <f t="shared" si="131"/>
        <v>0.70982772675725037</v>
      </c>
      <c r="AL328" s="26">
        <f t="shared" si="131"/>
        <v>0.99998206117140542</v>
      </c>
      <c r="AM328" s="26">
        <f t="shared" si="132"/>
        <v>0</v>
      </c>
    </row>
    <row r="329" spans="1:39">
      <c r="A329" s="26" t="s">
        <v>406</v>
      </c>
      <c r="B329" s="26" t="s">
        <v>82</v>
      </c>
      <c r="C329" s="26">
        <v>1</v>
      </c>
      <c r="D329" s="26">
        <v>6.2207999999999999E-2</v>
      </c>
      <c r="E329" s="26">
        <v>6.2207999999999999E-2</v>
      </c>
      <c r="F329" s="26">
        <v>275.44200000000001</v>
      </c>
      <c r="G329" s="26">
        <v>371.392</v>
      </c>
      <c r="H329" s="26">
        <v>-0.34161200000000003</v>
      </c>
      <c r="I329" s="26">
        <v>0</v>
      </c>
      <c r="J329" s="27"/>
      <c r="K329" s="26" t="str">
        <f t="shared" si="114"/>
        <v>ER</v>
      </c>
      <c r="L329" s="27"/>
      <c r="M329" s="32">
        <f t="shared" si="122"/>
        <v>0</v>
      </c>
      <c r="N329" s="32">
        <f t="shared" si="123"/>
        <v>1</v>
      </c>
      <c r="O329" s="32">
        <f t="shared" si="124"/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27"/>
      <c r="W329" s="26" t="str">
        <f t="shared" si="115"/>
        <v>PG</v>
      </c>
      <c r="X329" s="26" t="str">
        <f t="shared" si="116"/>
        <v>SFM</v>
      </c>
      <c r="Y329" s="26" t="str">
        <f t="shared" si="117"/>
        <v>13</v>
      </c>
      <c r="Z329" s="26" t="str">
        <f t="shared" si="118"/>
        <v>Ex</v>
      </c>
      <c r="AA329" s="26" t="str">
        <f t="shared" si="119"/>
        <v>Refg</v>
      </c>
      <c r="AB329" s="26" t="str">
        <f t="shared" ca="1" si="120"/>
        <v>ERNC</v>
      </c>
      <c r="AC329" s="27"/>
      <c r="AD329" s="26" t="str">
        <f t="shared" ca="1" si="121"/>
        <v>PG-SFM-13-Ex-Refg-ERNC</v>
      </c>
      <c r="AE329" s="26">
        <f t="shared" si="125"/>
        <v>0.68860500000000002</v>
      </c>
      <c r="AF329" s="26">
        <f t="shared" si="126"/>
        <v>1.5552E-4</v>
      </c>
      <c r="AG329" s="26">
        <f t="shared" si="127"/>
        <v>0</v>
      </c>
      <c r="AH329" s="26">
        <f t="shared" si="128"/>
        <v>0.92847999999999997</v>
      </c>
      <c r="AI329" s="26">
        <f t="shared" si="129"/>
        <v>1.5552E-4</v>
      </c>
      <c r="AJ329" s="26">
        <f t="shared" si="130"/>
        <v>0</v>
      </c>
      <c r="AK329" s="26">
        <f t="shared" si="131"/>
        <v>0.7416476391521627</v>
      </c>
      <c r="AL329" s="26">
        <f t="shared" si="131"/>
        <v>1</v>
      </c>
      <c r="AM329" s="26">
        <f t="shared" si="132"/>
        <v>0</v>
      </c>
    </row>
    <row r="330" spans="1:39">
      <c r="A330" s="26" t="s">
        <v>407</v>
      </c>
      <c r="B330" s="26" t="s">
        <v>82</v>
      </c>
      <c r="C330" s="26">
        <v>1</v>
      </c>
      <c r="D330" s="26">
        <v>6.2135999999999997E-2</v>
      </c>
      <c r="E330" s="26">
        <v>6.2135999999999997E-2</v>
      </c>
      <c r="F330" s="26">
        <v>274.113</v>
      </c>
      <c r="G330" s="26">
        <v>371.47</v>
      </c>
      <c r="H330" s="26">
        <v>-0.33906599999999998</v>
      </c>
      <c r="I330" s="26">
        <v>0</v>
      </c>
      <c r="J330" s="27"/>
      <c r="K330" s="26" t="str">
        <f t="shared" si="114"/>
        <v>ER</v>
      </c>
      <c r="L330" s="27"/>
      <c r="M330" s="32">
        <f t="shared" si="122"/>
        <v>0</v>
      </c>
      <c r="N330" s="32">
        <f t="shared" si="123"/>
        <v>1</v>
      </c>
      <c r="O330" s="32">
        <f t="shared" si="124"/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27"/>
      <c r="W330" s="26" t="str">
        <f t="shared" si="115"/>
        <v>SC</v>
      </c>
      <c r="X330" s="26" t="str">
        <f t="shared" si="116"/>
        <v>SFM</v>
      </c>
      <c r="Y330" s="26" t="str">
        <f t="shared" si="117"/>
        <v>13</v>
      </c>
      <c r="Z330" s="26" t="str">
        <f t="shared" si="118"/>
        <v>Ex</v>
      </c>
      <c r="AA330" s="26" t="str">
        <f t="shared" si="119"/>
        <v>Refg</v>
      </c>
      <c r="AB330" s="26" t="str">
        <f t="shared" ca="1" si="120"/>
        <v>ERNC</v>
      </c>
      <c r="AC330" s="27"/>
      <c r="AD330" s="26" t="str">
        <f t="shared" ca="1" si="121"/>
        <v>SC-SFM-13-Ex-Refg-ERNC</v>
      </c>
      <c r="AE330" s="26">
        <f t="shared" si="125"/>
        <v>0.68528250000000002</v>
      </c>
      <c r="AF330" s="26">
        <f t="shared" si="126"/>
        <v>1.5533999999999999E-4</v>
      </c>
      <c r="AG330" s="26">
        <f t="shared" si="127"/>
        <v>0</v>
      </c>
      <c r="AH330" s="26">
        <f t="shared" si="128"/>
        <v>0.92867500000000003</v>
      </c>
      <c r="AI330" s="26">
        <f t="shared" si="129"/>
        <v>1.5533999999999999E-4</v>
      </c>
      <c r="AJ330" s="26">
        <f t="shared" si="130"/>
        <v>0</v>
      </c>
      <c r="AK330" s="26">
        <f t="shared" si="131"/>
        <v>0.73791423264328204</v>
      </c>
      <c r="AL330" s="26">
        <f t="shared" si="131"/>
        <v>1</v>
      </c>
      <c r="AM330" s="26">
        <f t="shared" si="132"/>
        <v>0</v>
      </c>
    </row>
    <row r="331" spans="1:39">
      <c r="A331" s="26" t="s">
        <v>408</v>
      </c>
      <c r="B331" s="26" t="s">
        <v>82</v>
      </c>
      <c r="C331" s="26">
        <v>1</v>
      </c>
      <c r="D331" s="26">
        <v>6.2078000000000001E-2</v>
      </c>
      <c r="E331" s="26">
        <v>6.2078000000000001E-2</v>
      </c>
      <c r="F331" s="26">
        <v>273.32</v>
      </c>
      <c r="G331" s="26">
        <v>371.29199999999997</v>
      </c>
      <c r="H331" s="26">
        <v>-0.337113</v>
      </c>
      <c r="I331" s="26">
        <v>0</v>
      </c>
      <c r="J331" s="27"/>
      <c r="K331" s="26" t="str">
        <f t="shared" si="114"/>
        <v>ER</v>
      </c>
      <c r="L331" s="27"/>
      <c r="M331" s="32">
        <f t="shared" si="122"/>
        <v>0</v>
      </c>
      <c r="N331" s="32">
        <f t="shared" si="123"/>
        <v>1</v>
      </c>
      <c r="O331" s="32">
        <f t="shared" si="124"/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27"/>
      <c r="W331" s="26" t="str">
        <f t="shared" si="115"/>
        <v>SG</v>
      </c>
      <c r="X331" s="26" t="str">
        <f t="shared" si="116"/>
        <v>SFM</v>
      </c>
      <c r="Y331" s="26" t="str">
        <f t="shared" si="117"/>
        <v>13</v>
      </c>
      <c r="Z331" s="26" t="str">
        <f t="shared" si="118"/>
        <v>Ex</v>
      </c>
      <c r="AA331" s="26" t="str">
        <f t="shared" si="119"/>
        <v>Refg</v>
      </c>
      <c r="AB331" s="26" t="str">
        <f t="shared" ca="1" si="120"/>
        <v>ERNC</v>
      </c>
      <c r="AC331" s="27"/>
      <c r="AD331" s="26" t="str">
        <f t="shared" ca="1" si="121"/>
        <v>SG-SFM-13-Ex-Refg-ERNC</v>
      </c>
      <c r="AE331" s="26">
        <f t="shared" si="125"/>
        <v>0.68330000000000002</v>
      </c>
      <c r="AF331" s="26">
        <f t="shared" si="126"/>
        <v>1.5519500000000001E-4</v>
      </c>
      <c r="AG331" s="26">
        <f t="shared" si="127"/>
        <v>0</v>
      </c>
      <c r="AH331" s="26">
        <f t="shared" si="128"/>
        <v>0.92822999999999989</v>
      </c>
      <c r="AI331" s="26">
        <f t="shared" si="129"/>
        <v>1.5519500000000001E-4</v>
      </c>
      <c r="AJ331" s="26">
        <f t="shared" si="130"/>
        <v>0</v>
      </c>
      <c r="AK331" s="26">
        <f t="shared" si="131"/>
        <v>0.73613220861208983</v>
      </c>
      <c r="AL331" s="26">
        <f t="shared" si="131"/>
        <v>1</v>
      </c>
      <c r="AM331" s="26">
        <f t="shared" si="132"/>
        <v>0</v>
      </c>
    </row>
    <row r="332" spans="1:39">
      <c r="A332" s="26" t="s">
        <v>409</v>
      </c>
      <c r="B332" s="26" t="s">
        <v>82</v>
      </c>
      <c r="C332" s="26">
        <v>1</v>
      </c>
      <c r="D332" s="26">
        <v>6.0316000000000002E-2</v>
      </c>
      <c r="E332" s="26">
        <v>6.0316000000000002E-2</v>
      </c>
      <c r="F332" s="26">
        <v>260.96600000000001</v>
      </c>
      <c r="G332" s="26">
        <v>358.66800000000001</v>
      </c>
      <c r="H332" s="26">
        <v>-0.36441099999999998</v>
      </c>
      <c r="I332" s="26">
        <v>0</v>
      </c>
      <c r="J332" s="27"/>
      <c r="K332" s="26" t="str">
        <f t="shared" si="114"/>
        <v>ER</v>
      </c>
      <c r="L332" s="27"/>
      <c r="M332" s="32">
        <f t="shared" si="122"/>
        <v>0</v>
      </c>
      <c r="N332" s="32">
        <f t="shared" si="123"/>
        <v>1</v>
      </c>
      <c r="O332" s="32">
        <f t="shared" si="124"/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27"/>
      <c r="W332" s="26" t="str">
        <f t="shared" si="115"/>
        <v>SC</v>
      </c>
      <c r="X332" s="26" t="str">
        <f t="shared" si="116"/>
        <v>SFM</v>
      </c>
      <c r="Y332" s="26" t="str">
        <f t="shared" si="117"/>
        <v>14</v>
      </c>
      <c r="Z332" s="26" t="str">
        <f t="shared" si="118"/>
        <v>Ex</v>
      </c>
      <c r="AA332" s="26" t="str">
        <f t="shared" si="119"/>
        <v>Refg</v>
      </c>
      <c r="AB332" s="26" t="str">
        <f t="shared" ca="1" si="120"/>
        <v>ERNC</v>
      </c>
      <c r="AC332" s="27"/>
      <c r="AD332" s="26" t="str">
        <f t="shared" ca="1" si="121"/>
        <v>SC-SFM-14-Ex-Refg-ERNC</v>
      </c>
      <c r="AE332" s="26">
        <f t="shared" si="125"/>
        <v>0.65241499999999997</v>
      </c>
      <c r="AF332" s="26">
        <f t="shared" si="126"/>
        <v>1.5079000000000001E-4</v>
      </c>
      <c r="AG332" s="26">
        <f t="shared" si="127"/>
        <v>0</v>
      </c>
      <c r="AH332" s="26">
        <f t="shared" si="128"/>
        <v>0.89666999999999997</v>
      </c>
      <c r="AI332" s="26">
        <f t="shared" si="129"/>
        <v>1.5079000000000001E-4</v>
      </c>
      <c r="AJ332" s="26">
        <f t="shared" si="130"/>
        <v>0</v>
      </c>
      <c r="AK332" s="26">
        <f t="shared" si="131"/>
        <v>0.72759766692317129</v>
      </c>
      <c r="AL332" s="26">
        <f t="shared" si="131"/>
        <v>1</v>
      </c>
      <c r="AM332" s="26">
        <f t="shared" si="132"/>
        <v>0</v>
      </c>
    </row>
    <row r="333" spans="1:39">
      <c r="A333" s="26" t="s">
        <v>410</v>
      </c>
      <c r="B333" s="26" t="s">
        <v>82</v>
      </c>
      <c r="C333" s="26">
        <v>1</v>
      </c>
      <c r="D333" s="26">
        <v>6.0380000000000003E-2</v>
      </c>
      <c r="E333" s="26">
        <v>6.0380000000000003E-2</v>
      </c>
      <c r="F333" s="26">
        <v>269.85399999999998</v>
      </c>
      <c r="G333" s="26">
        <v>355.072</v>
      </c>
      <c r="H333" s="26">
        <v>-0.37623000000000001</v>
      </c>
      <c r="I333" s="26">
        <v>0</v>
      </c>
      <c r="J333" s="27"/>
      <c r="K333" s="26" t="str">
        <f t="shared" si="114"/>
        <v>ER</v>
      </c>
      <c r="L333" s="27"/>
      <c r="M333" s="32">
        <f t="shared" si="122"/>
        <v>0</v>
      </c>
      <c r="N333" s="32">
        <f t="shared" si="123"/>
        <v>1</v>
      </c>
      <c r="O333" s="32">
        <f t="shared" si="124"/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27"/>
      <c r="W333" s="26" t="str">
        <f t="shared" si="115"/>
        <v>SD</v>
      </c>
      <c r="X333" s="26" t="str">
        <f t="shared" si="116"/>
        <v>SFM</v>
      </c>
      <c r="Y333" s="26" t="str">
        <f t="shared" si="117"/>
        <v>14</v>
      </c>
      <c r="Z333" s="26" t="str">
        <f t="shared" si="118"/>
        <v>Ex</v>
      </c>
      <c r="AA333" s="26" t="str">
        <f t="shared" si="119"/>
        <v>Refg</v>
      </c>
      <c r="AB333" s="26" t="str">
        <f t="shared" ca="1" si="120"/>
        <v>ERNC</v>
      </c>
      <c r="AC333" s="27"/>
      <c r="AD333" s="26" t="str">
        <f t="shared" ca="1" si="121"/>
        <v>SD-SFM-14-Ex-Refg-ERNC</v>
      </c>
      <c r="AE333" s="26">
        <f t="shared" si="125"/>
        <v>0.67463499999999998</v>
      </c>
      <c r="AF333" s="26">
        <f t="shared" si="126"/>
        <v>1.5095000000000001E-4</v>
      </c>
      <c r="AG333" s="26">
        <f t="shared" si="127"/>
        <v>0</v>
      </c>
      <c r="AH333" s="26">
        <f t="shared" si="128"/>
        <v>0.88768000000000002</v>
      </c>
      <c r="AI333" s="26">
        <f t="shared" si="129"/>
        <v>1.5095000000000001E-4</v>
      </c>
      <c r="AJ333" s="26">
        <f t="shared" si="130"/>
        <v>0</v>
      </c>
      <c r="AK333" s="26">
        <f t="shared" si="131"/>
        <v>0.75999797224224941</v>
      </c>
      <c r="AL333" s="26">
        <f t="shared" si="131"/>
        <v>1</v>
      </c>
      <c r="AM333" s="26">
        <f t="shared" si="132"/>
        <v>0</v>
      </c>
    </row>
    <row r="334" spans="1:39">
      <c r="A334" s="26" t="s">
        <v>411</v>
      </c>
      <c r="B334" s="26" t="s">
        <v>82</v>
      </c>
      <c r="C334" s="26">
        <v>1</v>
      </c>
      <c r="D334" s="26">
        <v>6.0312999999999999E-2</v>
      </c>
      <c r="E334" s="26">
        <v>6.0312999999999999E-2</v>
      </c>
      <c r="F334" s="26">
        <v>259.267</v>
      </c>
      <c r="G334" s="26">
        <v>359.46600000000001</v>
      </c>
      <c r="H334" s="26">
        <v>-0.36239700000000002</v>
      </c>
      <c r="I334" s="26">
        <v>0</v>
      </c>
      <c r="J334" s="27"/>
      <c r="K334" s="26" t="str">
        <f t="shared" si="114"/>
        <v>ER</v>
      </c>
      <c r="L334" s="27"/>
      <c r="M334" s="32">
        <f t="shared" si="122"/>
        <v>0</v>
      </c>
      <c r="N334" s="32">
        <f t="shared" si="123"/>
        <v>1</v>
      </c>
      <c r="O334" s="32">
        <f t="shared" si="124"/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27"/>
      <c r="W334" s="26" t="str">
        <f t="shared" si="115"/>
        <v>SG</v>
      </c>
      <c r="X334" s="26" t="str">
        <f t="shared" si="116"/>
        <v>SFM</v>
      </c>
      <c r="Y334" s="26" t="str">
        <f t="shared" si="117"/>
        <v>14</v>
      </c>
      <c r="Z334" s="26" t="str">
        <f t="shared" si="118"/>
        <v>Ex</v>
      </c>
      <c r="AA334" s="26" t="str">
        <f t="shared" si="119"/>
        <v>Refg</v>
      </c>
      <c r="AB334" s="26" t="str">
        <f t="shared" ca="1" si="120"/>
        <v>ERNC</v>
      </c>
      <c r="AC334" s="27"/>
      <c r="AD334" s="26" t="str">
        <f t="shared" ca="1" si="121"/>
        <v>SG-SFM-14-Ex-Refg-ERNC</v>
      </c>
      <c r="AE334" s="26">
        <f t="shared" si="125"/>
        <v>0.64816750000000001</v>
      </c>
      <c r="AF334" s="26">
        <f t="shared" si="126"/>
        <v>1.507825E-4</v>
      </c>
      <c r="AG334" s="26">
        <f t="shared" si="127"/>
        <v>0</v>
      </c>
      <c r="AH334" s="26">
        <f t="shared" si="128"/>
        <v>0.89866500000000005</v>
      </c>
      <c r="AI334" s="26">
        <f t="shared" si="129"/>
        <v>1.507825E-4</v>
      </c>
      <c r="AJ334" s="26">
        <f t="shared" si="130"/>
        <v>0</v>
      </c>
      <c r="AK334" s="26">
        <f t="shared" si="131"/>
        <v>0.72125597413941789</v>
      </c>
      <c r="AL334" s="26">
        <f t="shared" si="131"/>
        <v>1</v>
      </c>
      <c r="AM334" s="26">
        <f t="shared" si="132"/>
        <v>0</v>
      </c>
    </row>
    <row r="335" spans="1:39">
      <c r="A335" s="26" t="s">
        <v>412</v>
      </c>
      <c r="B335" s="26" t="s">
        <v>82</v>
      </c>
      <c r="C335" s="26">
        <v>1</v>
      </c>
      <c r="D335" s="26">
        <v>6.7277000000000003E-2</v>
      </c>
      <c r="E335" s="26">
        <v>6.7277000000000003E-2</v>
      </c>
      <c r="F335" s="26">
        <v>384.51299999999998</v>
      </c>
      <c r="G335" s="26">
        <v>436.64699999999999</v>
      </c>
      <c r="H335" s="26">
        <v>-0.53611600000000004</v>
      </c>
      <c r="I335" s="26">
        <v>0</v>
      </c>
      <c r="J335" s="27"/>
      <c r="K335" s="26" t="str">
        <f t="shared" si="114"/>
        <v>ER</v>
      </c>
      <c r="L335" s="27"/>
      <c r="M335" s="32">
        <f t="shared" si="122"/>
        <v>0</v>
      </c>
      <c r="N335" s="32">
        <f t="shared" si="123"/>
        <v>1</v>
      </c>
      <c r="O335" s="32">
        <f t="shared" si="124"/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27"/>
      <c r="W335" s="26" t="str">
        <f t="shared" si="115"/>
        <v>SC</v>
      </c>
      <c r="X335" s="26" t="str">
        <f t="shared" si="116"/>
        <v>SFM</v>
      </c>
      <c r="Y335" s="26" t="str">
        <f t="shared" si="117"/>
        <v>15</v>
      </c>
      <c r="Z335" s="26" t="str">
        <f t="shared" si="118"/>
        <v>Ex</v>
      </c>
      <c r="AA335" s="26" t="str">
        <f t="shared" si="119"/>
        <v>Refg</v>
      </c>
      <c r="AB335" s="26" t="str">
        <f t="shared" ca="1" si="120"/>
        <v>ERNC</v>
      </c>
      <c r="AC335" s="27"/>
      <c r="AD335" s="26" t="str">
        <f t="shared" ca="1" si="121"/>
        <v>SC-SFM-15-Ex-Refg-ERNC</v>
      </c>
      <c r="AE335" s="26">
        <f t="shared" si="125"/>
        <v>0.96128249999999993</v>
      </c>
      <c r="AF335" s="26">
        <f t="shared" si="126"/>
        <v>1.6819250000000001E-4</v>
      </c>
      <c r="AG335" s="26">
        <f t="shared" si="127"/>
        <v>0</v>
      </c>
      <c r="AH335" s="26">
        <f t="shared" si="128"/>
        <v>1.0916174999999999</v>
      </c>
      <c r="AI335" s="26">
        <f t="shared" si="129"/>
        <v>1.6819250000000001E-4</v>
      </c>
      <c r="AJ335" s="26">
        <f t="shared" si="130"/>
        <v>0</v>
      </c>
      <c r="AK335" s="26">
        <f t="shared" si="131"/>
        <v>0.8806037829184673</v>
      </c>
      <c r="AL335" s="26">
        <f t="shared" si="131"/>
        <v>1</v>
      </c>
      <c r="AM335" s="26">
        <f t="shared" si="132"/>
        <v>0</v>
      </c>
    </row>
    <row r="336" spans="1:39">
      <c r="A336" s="26" t="s">
        <v>413</v>
      </c>
      <c r="B336" s="26" t="s">
        <v>82</v>
      </c>
      <c r="C336" s="26">
        <v>1</v>
      </c>
      <c r="D336" s="26">
        <v>6.7474000000000006E-2</v>
      </c>
      <c r="E336" s="26">
        <v>6.7474000000000006E-2</v>
      </c>
      <c r="F336" s="26">
        <v>399.75400000000002</v>
      </c>
      <c r="G336" s="26">
        <v>436.27499999999998</v>
      </c>
      <c r="H336" s="26">
        <v>-0.55776199999999998</v>
      </c>
      <c r="I336" s="26">
        <v>0</v>
      </c>
      <c r="J336" s="27"/>
      <c r="K336" s="26" t="str">
        <f t="shared" si="114"/>
        <v>ER</v>
      </c>
      <c r="L336" s="27"/>
      <c r="M336" s="32">
        <f t="shared" si="122"/>
        <v>0</v>
      </c>
      <c r="N336" s="32">
        <f t="shared" si="123"/>
        <v>1</v>
      </c>
      <c r="O336" s="32">
        <f t="shared" si="124"/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27"/>
      <c r="W336" s="26" t="str">
        <f t="shared" si="115"/>
        <v>SD</v>
      </c>
      <c r="X336" s="26" t="str">
        <f t="shared" si="116"/>
        <v>SFM</v>
      </c>
      <c r="Y336" s="26" t="str">
        <f t="shared" si="117"/>
        <v>15</v>
      </c>
      <c r="Z336" s="26" t="str">
        <f t="shared" si="118"/>
        <v>Ex</v>
      </c>
      <c r="AA336" s="26" t="str">
        <f t="shared" si="119"/>
        <v>Refg</v>
      </c>
      <c r="AB336" s="26" t="str">
        <f t="shared" ca="1" si="120"/>
        <v>ERNC</v>
      </c>
      <c r="AC336" s="27"/>
      <c r="AD336" s="26" t="str">
        <f t="shared" ca="1" si="121"/>
        <v>SD-SFM-15-Ex-Refg-ERNC</v>
      </c>
      <c r="AE336" s="26">
        <f t="shared" si="125"/>
        <v>0.99938500000000008</v>
      </c>
      <c r="AF336" s="26">
        <f t="shared" si="126"/>
        <v>1.6868500000000002E-4</v>
      </c>
      <c r="AG336" s="26">
        <f t="shared" si="127"/>
        <v>0</v>
      </c>
      <c r="AH336" s="26">
        <f t="shared" si="128"/>
        <v>1.0906875</v>
      </c>
      <c r="AI336" s="26">
        <f t="shared" si="129"/>
        <v>1.6868500000000002E-4</v>
      </c>
      <c r="AJ336" s="26">
        <f t="shared" si="130"/>
        <v>0</v>
      </c>
      <c r="AK336" s="26">
        <f t="shared" si="131"/>
        <v>0.91628903787748561</v>
      </c>
      <c r="AL336" s="26">
        <f t="shared" si="131"/>
        <v>1</v>
      </c>
      <c r="AM336" s="26">
        <f t="shared" si="132"/>
        <v>0</v>
      </c>
    </row>
    <row r="337" spans="1:39">
      <c r="A337" s="26" t="s">
        <v>414</v>
      </c>
      <c r="B337" s="26" t="s">
        <v>82</v>
      </c>
      <c r="C337" s="26">
        <v>1</v>
      </c>
      <c r="D337" s="26">
        <v>6.7268999999999995E-2</v>
      </c>
      <c r="E337" s="26">
        <v>6.7268999999999995E-2</v>
      </c>
      <c r="F337" s="26">
        <v>390.70299999999997</v>
      </c>
      <c r="G337" s="26">
        <v>435.55399999999997</v>
      </c>
      <c r="H337" s="26">
        <v>-0.54374800000000001</v>
      </c>
      <c r="I337" s="26">
        <v>0</v>
      </c>
      <c r="J337" s="27"/>
      <c r="K337" s="26" t="str">
        <f t="shared" si="114"/>
        <v>ER</v>
      </c>
      <c r="L337" s="27"/>
      <c r="M337" s="32">
        <f t="shared" si="122"/>
        <v>0</v>
      </c>
      <c r="N337" s="32">
        <f t="shared" si="123"/>
        <v>1</v>
      </c>
      <c r="O337" s="32">
        <f t="shared" si="124"/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27"/>
      <c r="W337" s="26" t="str">
        <f t="shared" si="115"/>
        <v>SG</v>
      </c>
      <c r="X337" s="26" t="str">
        <f t="shared" si="116"/>
        <v>SFM</v>
      </c>
      <c r="Y337" s="26" t="str">
        <f t="shared" si="117"/>
        <v>15</v>
      </c>
      <c r="Z337" s="26" t="str">
        <f t="shared" si="118"/>
        <v>Ex</v>
      </c>
      <c r="AA337" s="26" t="str">
        <f t="shared" si="119"/>
        <v>Refg</v>
      </c>
      <c r="AB337" s="26" t="str">
        <f t="shared" ca="1" si="120"/>
        <v>ERNC</v>
      </c>
      <c r="AC337" s="27"/>
      <c r="AD337" s="26" t="str">
        <f t="shared" ca="1" si="121"/>
        <v>SG-SFM-15-Ex-Refg-ERNC</v>
      </c>
      <c r="AE337" s="26">
        <f t="shared" si="125"/>
        <v>0.97675749999999995</v>
      </c>
      <c r="AF337" s="26">
        <f t="shared" si="126"/>
        <v>1.681725E-4</v>
      </c>
      <c r="AG337" s="26">
        <f t="shared" si="127"/>
        <v>0</v>
      </c>
      <c r="AH337" s="26">
        <f t="shared" si="128"/>
        <v>1.0888849999999999</v>
      </c>
      <c r="AI337" s="26">
        <f t="shared" si="129"/>
        <v>1.681725E-4</v>
      </c>
      <c r="AJ337" s="26">
        <f t="shared" si="130"/>
        <v>0</v>
      </c>
      <c r="AK337" s="26">
        <f t="shared" si="131"/>
        <v>0.89702539753968513</v>
      </c>
      <c r="AL337" s="26">
        <f t="shared" si="131"/>
        <v>1</v>
      </c>
      <c r="AM337" s="26">
        <f t="shared" si="132"/>
        <v>0</v>
      </c>
    </row>
    <row r="338" spans="1:39">
      <c r="A338" s="26" t="s">
        <v>415</v>
      </c>
      <c r="B338" s="26" t="s">
        <v>82</v>
      </c>
      <c r="C338" s="26">
        <v>1</v>
      </c>
      <c r="D338" s="26">
        <v>5.0982E-2</v>
      </c>
      <c r="E338" s="26">
        <v>5.0982E-2</v>
      </c>
      <c r="F338" s="26">
        <v>158.22300000000001</v>
      </c>
      <c r="G338" s="26">
        <v>286.86700000000002</v>
      </c>
      <c r="H338" s="26">
        <v>-0.18094099999999999</v>
      </c>
      <c r="I338" s="26">
        <v>0</v>
      </c>
      <c r="J338" s="27"/>
      <c r="K338" s="26" t="str">
        <f t="shared" si="114"/>
        <v>ER</v>
      </c>
      <c r="L338" s="27"/>
      <c r="M338" s="32">
        <f t="shared" si="122"/>
        <v>0</v>
      </c>
      <c r="N338" s="32">
        <f t="shared" si="123"/>
        <v>1</v>
      </c>
      <c r="O338" s="32">
        <f t="shared" si="124"/>
        <v>0</v>
      </c>
      <c r="P338" s="32">
        <v>0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27"/>
      <c r="W338" s="26" t="str">
        <f t="shared" si="115"/>
        <v>PG</v>
      </c>
      <c r="X338" s="26" t="str">
        <f t="shared" si="116"/>
        <v>SFM</v>
      </c>
      <c r="Y338" s="26" t="str">
        <f t="shared" si="117"/>
        <v>16</v>
      </c>
      <c r="Z338" s="26" t="str">
        <f t="shared" si="118"/>
        <v>Ex</v>
      </c>
      <c r="AA338" s="26" t="str">
        <f t="shared" si="119"/>
        <v>Refg</v>
      </c>
      <c r="AB338" s="26" t="str">
        <f t="shared" ca="1" si="120"/>
        <v>ERNC</v>
      </c>
      <c r="AC338" s="27"/>
      <c r="AD338" s="26" t="str">
        <f t="shared" ca="1" si="121"/>
        <v>PG-SFM-16-Ex-Refg-ERNC</v>
      </c>
      <c r="AE338" s="26">
        <f t="shared" si="125"/>
        <v>0.39555750000000001</v>
      </c>
      <c r="AF338" s="26">
        <f t="shared" si="126"/>
        <v>1.2745500000000001E-4</v>
      </c>
      <c r="AG338" s="26">
        <f t="shared" si="127"/>
        <v>0</v>
      </c>
      <c r="AH338" s="26">
        <f t="shared" si="128"/>
        <v>0.71716750000000007</v>
      </c>
      <c r="AI338" s="26">
        <f t="shared" si="129"/>
        <v>1.2745500000000001E-4</v>
      </c>
      <c r="AJ338" s="26">
        <f t="shared" si="130"/>
        <v>0</v>
      </c>
      <c r="AK338" s="26">
        <f t="shared" si="131"/>
        <v>0.5515552503424932</v>
      </c>
      <c r="AL338" s="26">
        <f t="shared" si="131"/>
        <v>1</v>
      </c>
      <c r="AM338" s="26">
        <f t="shared" si="132"/>
        <v>0</v>
      </c>
    </row>
    <row r="339" spans="1:39">
      <c r="A339" s="26" t="s">
        <v>416</v>
      </c>
      <c r="B339" s="26" t="s">
        <v>82</v>
      </c>
      <c r="C339" s="26">
        <v>1</v>
      </c>
      <c r="D339" s="26">
        <v>5.1061000000000002E-2</v>
      </c>
      <c r="E339" s="26">
        <v>5.1062000000000003E-2</v>
      </c>
      <c r="F339" s="26">
        <v>158.161</v>
      </c>
      <c r="G339" s="26">
        <v>286.03199999999998</v>
      </c>
      <c r="H339" s="26">
        <v>-0.17650399999999999</v>
      </c>
      <c r="I339" s="26">
        <v>0</v>
      </c>
      <c r="J339" s="27"/>
      <c r="K339" s="26" t="str">
        <f t="shared" si="114"/>
        <v>ER</v>
      </c>
      <c r="L339" s="27"/>
      <c r="M339" s="32">
        <f t="shared" si="122"/>
        <v>0</v>
      </c>
      <c r="N339" s="32">
        <f t="shared" si="123"/>
        <v>1</v>
      </c>
      <c r="O339" s="32">
        <f t="shared" si="124"/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27"/>
      <c r="W339" s="26" t="str">
        <f t="shared" si="115"/>
        <v>SC</v>
      </c>
      <c r="X339" s="26" t="str">
        <f t="shared" si="116"/>
        <v>SFM</v>
      </c>
      <c r="Y339" s="26" t="str">
        <f t="shared" si="117"/>
        <v>16</v>
      </c>
      <c r="Z339" s="26" t="str">
        <f t="shared" si="118"/>
        <v>Ex</v>
      </c>
      <c r="AA339" s="26" t="str">
        <f t="shared" si="119"/>
        <v>Refg</v>
      </c>
      <c r="AB339" s="26" t="str">
        <f t="shared" ca="1" si="120"/>
        <v>ERNC</v>
      </c>
      <c r="AC339" s="27"/>
      <c r="AD339" s="26" t="str">
        <f t="shared" ca="1" si="121"/>
        <v>SC-SFM-16-Ex-Refg-ERNC</v>
      </c>
      <c r="AE339" s="26">
        <f t="shared" si="125"/>
        <v>0.39540249999999999</v>
      </c>
      <c r="AF339" s="26">
        <f t="shared" si="126"/>
        <v>1.276525E-4</v>
      </c>
      <c r="AG339" s="26">
        <f t="shared" si="127"/>
        <v>0</v>
      </c>
      <c r="AH339" s="26">
        <f t="shared" si="128"/>
        <v>0.71507999999999994</v>
      </c>
      <c r="AI339" s="26">
        <f t="shared" si="129"/>
        <v>1.2765500000000001E-4</v>
      </c>
      <c r="AJ339" s="26">
        <f t="shared" si="130"/>
        <v>0</v>
      </c>
      <c r="AK339" s="26">
        <f t="shared" si="131"/>
        <v>0.55294862113329979</v>
      </c>
      <c r="AL339" s="26">
        <f t="shared" si="131"/>
        <v>0.99998041596490528</v>
      </c>
      <c r="AM339" s="26">
        <f t="shared" si="132"/>
        <v>0</v>
      </c>
    </row>
    <row r="340" spans="1:39">
      <c r="A340" s="26" t="s">
        <v>417</v>
      </c>
      <c r="B340" s="26" t="s">
        <v>82</v>
      </c>
      <c r="C340" s="26">
        <v>1</v>
      </c>
      <c r="D340" s="26">
        <v>5.1200000000000002E-2</v>
      </c>
      <c r="E340" s="26">
        <v>5.1201000000000003E-2</v>
      </c>
      <c r="F340" s="26">
        <v>159.08199999999999</v>
      </c>
      <c r="G340" s="26">
        <v>285.99700000000001</v>
      </c>
      <c r="H340" s="26">
        <v>-0.17257500000000001</v>
      </c>
      <c r="I340" s="26">
        <v>0</v>
      </c>
      <c r="J340" s="27"/>
      <c r="K340" s="26" t="str">
        <f t="shared" si="114"/>
        <v>ER</v>
      </c>
      <c r="L340" s="27"/>
      <c r="M340" s="32">
        <f t="shared" si="122"/>
        <v>0</v>
      </c>
      <c r="N340" s="32">
        <f t="shared" si="123"/>
        <v>1</v>
      </c>
      <c r="O340" s="32">
        <f t="shared" si="124"/>
        <v>0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27"/>
      <c r="W340" s="26" t="str">
        <f t="shared" si="115"/>
        <v>SG</v>
      </c>
      <c r="X340" s="26" t="str">
        <f t="shared" si="116"/>
        <v>SFM</v>
      </c>
      <c r="Y340" s="26" t="str">
        <f t="shared" si="117"/>
        <v>16</v>
      </c>
      <c r="Z340" s="26" t="str">
        <f t="shared" si="118"/>
        <v>Ex</v>
      </c>
      <c r="AA340" s="26" t="str">
        <f t="shared" si="119"/>
        <v>Refg</v>
      </c>
      <c r="AB340" s="26" t="str">
        <f t="shared" ca="1" si="120"/>
        <v>ERNC</v>
      </c>
      <c r="AC340" s="27"/>
      <c r="AD340" s="26" t="str">
        <f t="shared" ca="1" si="121"/>
        <v>SG-SFM-16-Ex-Refg-ERNC</v>
      </c>
      <c r="AE340" s="26">
        <f t="shared" si="125"/>
        <v>0.39770499999999998</v>
      </c>
      <c r="AF340" s="26">
        <f t="shared" si="126"/>
        <v>1.2799999999999999E-4</v>
      </c>
      <c r="AG340" s="26">
        <f t="shared" si="127"/>
        <v>0</v>
      </c>
      <c r="AH340" s="26">
        <f t="shared" si="128"/>
        <v>0.71499250000000003</v>
      </c>
      <c r="AI340" s="26">
        <f t="shared" si="129"/>
        <v>1.2800250000000001E-4</v>
      </c>
      <c r="AJ340" s="26">
        <f t="shared" si="130"/>
        <v>0</v>
      </c>
      <c r="AK340" s="26">
        <f t="shared" si="131"/>
        <v>0.55623660388046026</v>
      </c>
      <c r="AL340" s="26">
        <f t="shared" si="131"/>
        <v>0.99998046913146221</v>
      </c>
      <c r="AM340" s="26">
        <f t="shared" si="132"/>
        <v>0</v>
      </c>
    </row>
    <row r="341" spans="1:39">
      <c r="A341" s="26" t="s">
        <v>418</v>
      </c>
      <c r="B341" s="26" t="s">
        <v>82</v>
      </c>
      <c r="C341" s="26">
        <v>1</v>
      </c>
      <c r="D341" s="26">
        <v>4.1905999999999999E-2</v>
      </c>
      <c r="E341" s="26">
        <v>4.3383999999999999E-2</v>
      </c>
      <c r="F341" s="26">
        <v>117.961</v>
      </c>
      <c r="G341" s="26">
        <v>345.74799999999999</v>
      </c>
      <c r="H341" s="26">
        <v>-0.31100100000000003</v>
      </c>
      <c r="I341" s="26">
        <v>0</v>
      </c>
      <c r="J341" s="27"/>
      <c r="K341" s="26" t="str">
        <f t="shared" si="114"/>
        <v>ER</v>
      </c>
      <c r="L341" s="27"/>
      <c r="M341" s="32">
        <f t="shared" si="122"/>
        <v>0</v>
      </c>
      <c r="N341" s="32">
        <f t="shared" si="123"/>
        <v>1</v>
      </c>
      <c r="O341" s="32">
        <f t="shared" si="124"/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27"/>
      <c r="W341" s="26" t="str">
        <f t="shared" si="115"/>
        <v>PG</v>
      </c>
      <c r="X341" s="26" t="str">
        <f t="shared" si="116"/>
        <v>MFM</v>
      </c>
      <c r="Y341" s="26" t="str">
        <f t="shared" si="117"/>
        <v>01</v>
      </c>
      <c r="Z341" s="26" t="str">
        <f t="shared" si="118"/>
        <v>Ex</v>
      </c>
      <c r="AA341" s="26" t="str">
        <f t="shared" si="119"/>
        <v>Refg</v>
      </c>
      <c r="AB341" s="26" t="str">
        <f t="shared" ca="1" si="120"/>
        <v>ERNC</v>
      </c>
      <c r="AC341" s="27"/>
      <c r="AD341" s="26" t="str">
        <f t="shared" ca="1" si="121"/>
        <v>PG-MFM-01-Ex-Refg-ERNC</v>
      </c>
      <c r="AE341" s="26">
        <f t="shared" si="125"/>
        <v>0.29490250000000001</v>
      </c>
      <c r="AF341" s="26">
        <f t="shared" si="126"/>
        <v>1.0476499999999999E-4</v>
      </c>
      <c r="AG341" s="26">
        <f t="shared" si="127"/>
        <v>0</v>
      </c>
      <c r="AH341" s="26">
        <f t="shared" si="128"/>
        <v>0.86436999999999997</v>
      </c>
      <c r="AI341" s="26">
        <f t="shared" si="129"/>
        <v>1.0846E-4</v>
      </c>
      <c r="AJ341" s="26">
        <f t="shared" si="130"/>
        <v>0</v>
      </c>
      <c r="AK341" s="26">
        <f t="shared" si="131"/>
        <v>0.34117623240047668</v>
      </c>
      <c r="AL341" s="26">
        <f t="shared" si="131"/>
        <v>0.96593214088143087</v>
      </c>
      <c r="AM341" s="26">
        <f t="shared" si="132"/>
        <v>0</v>
      </c>
    </row>
    <row r="342" spans="1:39">
      <c r="A342" s="26" t="s">
        <v>419</v>
      </c>
      <c r="B342" s="26" t="s">
        <v>82</v>
      </c>
      <c r="C342" s="26">
        <v>1</v>
      </c>
      <c r="D342" s="26">
        <v>6.2200999999999999E-2</v>
      </c>
      <c r="E342" s="26">
        <v>6.2200999999999999E-2</v>
      </c>
      <c r="F342" s="26">
        <v>242.923</v>
      </c>
      <c r="G342" s="26">
        <v>383</v>
      </c>
      <c r="H342" s="26">
        <v>-0.65862100000000001</v>
      </c>
      <c r="I342" s="26">
        <v>0</v>
      </c>
      <c r="J342" s="27"/>
      <c r="K342" s="26" t="str">
        <f t="shared" si="114"/>
        <v>ER</v>
      </c>
      <c r="L342" s="27"/>
      <c r="M342" s="32">
        <f t="shared" si="122"/>
        <v>0</v>
      </c>
      <c r="N342" s="32">
        <f t="shared" si="123"/>
        <v>1</v>
      </c>
      <c r="O342" s="32">
        <f t="shared" si="124"/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27"/>
      <c r="W342" s="26" t="str">
        <f t="shared" si="115"/>
        <v>PG</v>
      </c>
      <c r="X342" s="26" t="str">
        <f t="shared" si="116"/>
        <v>MFM</v>
      </c>
      <c r="Y342" s="26" t="str">
        <f t="shared" si="117"/>
        <v>02</v>
      </c>
      <c r="Z342" s="26" t="str">
        <f t="shared" si="118"/>
        <v>Ex</v>
      </c>
      <c r="AA342" s="26" t="str">
        <f t="shared" si="119"/>
        <v>Refg</v>
      </c>
      <c r="AB342" s="26" t="str">
        <f t="shared" ca="1" si="120"/>
        <v>ERNC</v>
      </c>
      <c r="AC342" s="27"/>
      <c r="AD342" s="26" t="str">
        <f t="shared" ca="1" si="121"/>
        <v>PG-MFM-02-Ex-Refg-ERNC</v>
      </c>
      <c r="AE342" s="26">
        <f t="shared" si="125"/>
        <v>0.6073075</v>
      </c>
      <c r="AF342" s="26">
        <f t="shared" si="126"/>
        <v>1.555025E-4</v>
      </c>
      <c r="AG342" s="26">
        <f t="shared" si="127"/>
        <v>0</v>
      </c>
      <c r="AH342" s="26">
        <f t="shared" si="128"/>
        <v>0.95750000000000002</v>
      </c>
      <c r="AI342" s="26">
        <f t="shared" si="129"/>
        <v>1.555025E-4</v>
      </c>
      <c r="AJ342" s="26">
        <f t="shared" si="130"/>
        <v>0</v>
      </c>
      <c r="AK342" s="26">
        <f t="shared" si="131"/>
        <v>0.6342637075718015</v>
      </c>
      <c r="AL342" s="26">
        <f t="shared" si="131"/>
        <v>1</v>
      </c>
      <c r="AM342" s="26">
        <f t="shared" si="132"/>
        <v>0</v>
      </c>
    </row>
    <row r="343" spans="1:39">
      <c r="A343" s="26" t="s">
        <v>420</v>
      </c>
      <c r="B343" s="26" t="s">
        <v>82</v>
      </c>
      <c r="C343" s="26">
        <v>1</v>
      </c>
      <c r="D343" s="26">
        <v>4.9750000000000003E-2</v>
      </c>
      <c r="E343" s="26">
        <v>4.9750000000000003E-2</v>
      </c>
      <c r="F343" s="26">
        <v>201.69</v>
      </c>
      <c r="G343" s="26">
        <v>367.03699999999998</v>
      </c>
      <c r="H343" s="26">
        <v>-0.52572200000000002</v>
      </c>
      <c r="I343" s="26">
        <v>0</v>
      </c>
      <c r="J343" s="27"/>
      <c r="K343" s="26" t="str">
        <f t="shared" si="114"/>
        <v>ER</v>
      </c>
      <c r="L343" s="27"/>
      <c r="M343" s="32">
        <f t="shared" si="122"/>
        <v>0</v>
      </c>
      <c r="N343" s="32">
        <f t="shared" si="123"/>
        <v>1</v>
      </c>
      <c r="O343" s="32">
        <f t="shared" si="124"/>
        <v>0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27"/>
      <c r="W343" s="26" t="str">
        <f t="shared" si="115"/>
        <v>PG</v>
      </c>
      <c r="X343" s="26" t="str">
        <f t="shared" si="116"/>
        <v>MFM</v>
      </c>
      <c r="Y343" s="26" t="str">
        <f t="shared" si="117"/>
        <v>03</v>
      </c>
      <c r="Z343" s="26" t="str">
        <f t="shared" si="118"/>
        <v>Ex</v>
      </c>
      <c r="AA343" s="26" t="str">
        <f t="shared" si="119"/>
        <v>Refg</v>
      </c>
      <c r="AB343" s="26" t="str">
        <f t="shared" ca="1" si="120"/>
        <v>ERNC</v>
      </c>
      <c r="AC343" s="27"/>
      <c r="AD343" s="26" t="str">
        <f t="shared" ca="1" si="121"/>
        <v>PG-MFM-03-Ex-Refg-ERNC</v>
      </c>
      <c r="AE343" s="26">
        <f t="shared" si="125"/>
        <v>0.50422500000000003</v>
      </c>
      <c r="AF343" s="26">
        <f t="shared" si="126"/>
        <v>1.24375E-4</v>
      </c>
      <c r="AG343" s="26">
        <f t="shared" si="127"/>
        <v>0</v>
      </c>
      <c r="AH343" s="26">
        <f t="shared" si="128"/>
        <v>0.91759249999999992</v>
      </c>
      <c r="AI343" s="26">
        <f t="shared" si="129"/>
        <v>1.24375E-4</v>
      </c>
      <c r="AJ343" s="26">
        <f t="shared" si="130"/>
        <v>0</v>
      </c>
      <c r="AK343" s="26">
        <f t="shared" si="131"/>
        <v>0.54950863264466532</v>
      </c>
      <c r="AL343" s="26">
        <f t="shared" si="131"/>
        <v>1</v>
      </c>
      <c r="AM343" s="26">
        <f t="shared" si="132"/>
        <v>0</v>
      </c>
    </row>
    <row r="344" spans="1:39">
      <c r="A344" s="26" t="s">
        <v>421</v>
      </c>
      <c r="B344" s="26" t="s">
        <v>82</v>
      </c>
      <c r="C344" s="26">
        <v>1</v>
      </c>
      <c r="D344" s="26">
        <v>5.5810999999999999E-2</v>
      </c>
      <c r="E344" s="26">
        <v>5.5810999999999999E-2</v>
      </c>
      <c r="F344" s="26">
        <v>260.89</v>
      </c>
      <c r="G344" s="26">
        <v>382.673</v>
      </c>
      <c r="H344" s="26">
        <v>-0.67244499999999996</v>
      </c>
      <c r="I344" s="26">
        <v>0</v>
      </c>
      <c r="J344" s="27"/>
      <c r="K344" s="26" t="str">
        <f t="shared" si="114"/>
        <v>ER</v>
      </c>
      <c r="L344" s="27"/>
      <c r="M344" s="32">
        <f t="shared" si="122"/>
        <v>0</v>
      </c>
      <c r="N344" s="32">
        <f t="shared" si="123"/>
        <v>1</v>
      </c>
      <c r="O344" s="32">
        <f t="shared" si="124"/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27"/>
      <c r="W344" s="26" t="str">
        <f t="shared" si="115"/>
        <v>PG</v>
      </c>
      <c r="X344" s="26" t="str">
        <f t="shared" si="116"/>
        <v>MFM</v>
      </c>
      <c r="Y344" s="26" t="str">
        <f t="shared" si="117"/>
        <v>04</v>
      </c>
      <c r="Z344" s="26" t="str">
        <f t="shared" si="118"/>
        <v>Ex</v>
      </c>
      <c r="AA344" s="26" t="str">
        <f t="shared" si="119"/>
        <v>Refg</v>
      </c>
      <c r="AB344" s="26" t="str">
        <f t="shared" ca="1" si="120"/>
        <v>ERNC</v>
      </c>
      <c r="AC344" s="27"/>
      <c r="AD344" s="26" t="str">
        <f t="shared" ca="1" si="121"/>
        <v>PG-MFM-04-Ex-Refg-ERNC</v>
      </c>
      <c r="AE344" s="26">
        <f t="shared" si="125"/>
        <v>0.65222499999999994</v>
      </c>
      <c r="AF344" s="26">
        <f t="shared" si="126"/>
        <v>1.395275E-4</v>
      </c>
      <c r="AG344" s="26">
        <f t="shared" si="127"/>
        <v>0</v>
      </c>
      <c r="AH344" s="26">
        <f t="shared" si="128"/>
        <v>0.95668249999999999</v>
      </c>
      <c r="AI344" s="26">
        <f t="shared" si="129"/>
        <v>1.395275E-4</v>
      </c>
      <c r="AJ344" s="26">
        <f t="shared" si="130"/>
        <v>0</v>
      </c>
      <c r="AK344" s="26">
        <f t="shared" si="131"/>
        <v>0.68175700924810467</v>
      </c>
      <c r="AL344" s="26">
        <f t="shared" si="131"/>
        <v>1</v>
      </c>
      <c r="AM344" s="26">
        <f t="shared" si="132"/>
        <v>0</v>
      </c>
    </row>
    <row r="345" spans="1:39">
      <c r="A345" s="26" t="s">
        <v>422</v>
      </c>
      <c r="B345" s="26" t="s">
        <v>82</v>
      </c>
      <c r="C345" s="26">
        <v>1</v>
      </c>
      <c r="D345" s="26">
        <v>5.6293999999999997E-2</v>
      </c>
      <c r="E345" s="26">
        <v>5.6293999999999997E-2</v>
      </c>
      <c r="F345" s="26">
        <v>255.87299999999999</v>
      </c>
      <c r="G345" s="26">
        <v>385.44400000000002</v>
      </c>
      <c r="H345" s="26">
        <v>-0.64700000000000002</v>
      </c>
      <c r="I345" s="26">
        <v>0</v>
      </c>
      <c r="J345" s="27"/>
      <c r="K345" s="26" t="str">
        <f t="shared" si="114"/>
        <v>ER</v>
      </c>
      <c r="L345" s="27"/>
      <c r="M345" s="32">
        <f t="shared" si="122"/>
        <v>0</v>
      </c>
      <c r="N345" s="32">
        <f t="shared" si="123"/>
        <v>1</v>
      </c>
      <c r="O345" s="32">
        <f t="shared" si="124"/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27"/>
      <c r="W345" s="26" t="str">
        <f t="shared" si="115"/>
        <v>SG</v>
      </c>
      <c r="X345" s="26" t="str">
        <f t="shared" si="116"/>
        <v>MFM</v>
      </c>
      <c r="Y345" s="26" t="str">
        <f t="shared" si="117"/>
        <v>04</v>
      </c>
      <c r="Z345" s="26" t="str">
        <f t="shared" si="118"/>
        <v>Ex</v>
      </c>
      <c r="AA345" s="26" t="str">
        <f t="shared" si="119"/>
        <v>Refg</v>
      </c>
      <c r="AB345" s="26" t="str">
        <f t="shared" ca="1" si="120"/>
        <v>ERNC</v>
      </c>
      <c r="AC345" s="27"/>
      <c r="AD345" s="26" t="str">
        <f t="shared" ca="1" si="121"/>
        <v>SG-MFM-04-Ex-Refg-ERNC</v>
      </c>
      <c r="AE345" s="26">
        <f t="shared" si="125"/>
        <v>0.63968249999999993</v>
      </c>
      <c r="AF345" s="26">
        <f t="shared" si="126"/>
        <v>1.4073499999999999E-4</v>
      </c>
      <c r="AG345" s="26">
        <f t="shared" si="127"/>
        <v>0</v>
      </c>
      <c r="AH345" s="26">
        <f t="shared" si="128"/>
        <v>0.96361000000000008</v>
      </c>
      <c r="AI345" s="26">
        <f t="shared" si="129"/>
        <v>1.4073499999999999E-4</v>
      </c>
      <c r="AJ345" s="26">
        <f t="shared" si="130"/>
        <v>0</v>
      </c>
      <c r="AK345" s="26">
        <f t="shared" si="131"/>
        <v>0.66383962391423901</v>
      </c>
      <c r="AL345" s="26">
        <f t="shared" si="131"/>
        <v>1</v>
      </c>
      <c r="AM345" s="26">
        <f t="shared" si="132"/>
        <v>0</v>
      </c>
    </row>
    <row r="346" spans="1:39">
      <c r="A346" s="26" t="s">
        <v>423</v>
      </c>
      <c r="B346" s="26" t="s">
        <v>82</v>
      </c>
      <c r="C346" s="26">
        <v>1</v>
      </c>
      <c r="D346" s="26">
        <v>5.2542999999999999E-2</v>
      </c>
      <c r="E346" s="26">
        <v>5.2542999999999999E-2</v>
      </c>
      <c r="F346" s="26">
        <v>230.72200000000001</v>
      </c>
      <c r="G346" s="26">
        <v>377.89699999999999</v>
      </c>
      <c r="H346" s="26">
        <v>-0.73056299999999996</v>
      </c>
      <c r="I346" s="26">
        <v>0</v>
      </c>
      <c r="J346" s="27"/>
      <c r="K346" s="26" t="str">
        <f t="shared" si="114"/>
        <v>ER</v>
      </c>
      <c r="L346" s="27"/>
      <c r="M346" s="32">
        <f t="shared" si="122"/>
        <v>0</v>
      </c>
      <c r="N346" s="32">
        <f t="shared" si="123"/>
        <v>1</v>
      </c>
      <c r="O346" s="32">
        <f t="shared" si="124"/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27"/>
      <c r="W346" s="26" t="str">
        <f t="shared" si="115"/>
        <v>PG</v>
      </c>
      <c r="X346" s="26" t="str">
        <f t="shared" si="116"/>
        <v>MFM</v>
      </c>
      <c r="Y346" s="26" t="str">
        <f t="shared" si="117"/>
        <v>05</v>
      </c>
      <c r="Z346" s="26" t="str">
        <f t="shared" si="118"/>
        <v>Ex</v>
      </c>
      <c r="AA346" s="26" t="str">
        <f t="shared" si="119"/>
        <v>Refg</v>
      </c>
      <c r="AB346" s="26" t="str">
        <f t="shared" ca="1" si="120"/>
        <v>ERNC</v>
      </c>
      <c r="AC346" s="27"/>
      <c r="AD346" s="26" t="str">
        <f t="shared" ca="1" si="121"/>
        <v>PG-MFM-05-Ex-Refg-ERNC</v>
      </c>
      <c r="AE346" s="26">
        <f t="shared" si="125"/>
        <v>0.57680500000000001</v>
      </c>
      <c r="AF346" s="26">
        <f t="shared" si="126"/>
        <v>1.313575E-4</v>
      </c>
      <c r="AG346" s="26">
        <f t="shared" si="127"/>
        <v>0</v>
      </c>
      <c r="AH346" s="26">
        <f t="shared" si="128"/>
        <v>0.94474249999999993</v>
      </c>
      <c r="AI346" s="26">
        <f t="shared" si="129"/>
        <v>1.313575E-4</v>
      </c>
      <c r="AJ346" s="26">
        <f t="shared" si="130"/>
        <v>0</v>
      </c>
      <c r="AK346" s="26">
        <f t="shared" si="131"/>
        <v>0.61054202600179419</v>
      </c>
      <c r="AL346" s="26">
        <f t="shared" si="131"/>
        <v>1</v>
      </c>
      <c r="AM346" s="26">
        <f t="shared" si="132"/>
        <v>0</v>
      </c>
    </row>
    <row r="347" spans="1:39">
      <c r="A347" s="26" t="s">
        <v>424</v>
      </c>
      <c r="B347" s="26" t="s">
        <v>82</v>
      </c>
      <c r="C347" s="26">
        <v>1</v>
      </c>
      <c r="D347" s="26">
        <v>5.1999999999999998E-2</v>
      </c>
      <c r="E347" s="26">
        <v>5.1999999999999998E-2</v>
      </c>
      <c r="F347" s="26">
        <v>199.27699999999999</v>
      </c>
      <c r="G347" s="26">
        <v>370.93400000000003</v>
      </c>
      <c r="H347" s="26">
        <v>-0.51500000000000001</v>
      </c>
      <c r="I347" s="26">
        <v>0</v>
      </c>
      <c r="J347" s="27"/>
      <c r="K347" s="26" t="str">
        <f t="shared" si="114"/>
        <v>ER</v>
      </c>
      <c r="L347" s="27"/>
      <c r="M347" s="32">
        <f t="shared" si="122"/>
        <v>0</v>
      </c>
      <c r="N347" s="32">
        <f t="shared" si="123"/>
        <v>1</v>
      </c>
      <c r="O347" s="32">
        <f t="shared" si="124"/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27"/>
      <c r="W347" s="26" t="str">
        <f t="shared" si="115"/>
        <v>SG</v>
      </c>
      <c r="X347" s="26" t="str">
        <f t="shared" si="116"/>
        <v>MFM</v>
      </c>
      <c r="Y347" s="26" t="str">
        <f t="shared" si="117"/>
        <v>05</v>
      </c>
      <c r="Z347" s="26" t="str">
        <f t="shared" si="118"/>
        <v>Ex</v>
      </c>
      <c r="AA347" s="26" t="str">
        <f t="shared" si="119"/>
        <v>Refg</v>
      </c>
      <c r="AB347" s="26" t="str">
        <f t="shared" ca="1" si="120"/>
        <v>ERNC</v>
      </c>
      <c r="AC347" s="27"/>
      <c r="AD347" s="26" t="str">
        <f t="shared" ca="1" si="121"/>
        <v>SG-MFM-05-Ex-Refg-ERNC</v>
      </c>
      <c r="AE347" s="26">
        <f t="shared" si="125"/>
        <v>0.49819249999999998</v>
      </c>
      <c r="AF347" s="26">
        <f t="shared" si="126"/>
        <v>1.2999999999999999E-4</v>
      </c>
      <c r="AG347" s="26">
        <f t="shared" si="127"/>
        <v>0</v>
      </c>
      <c r="AH347" s="26">
        <f t="shared" si="128"/>
        <v>0.92733500000000002</v>
      </c>
      <c r="AI347" s="26">
        <f t="shared" si="129"/>
        <v>1.2999999999999999E-4</v>
      </c>
      <c r="AJ347" s="26">
        <f t="shared" si="130"/>
        <v>0</v>
      </c>
      <c r="AK347" s="26">
        <f t="shared" si="131"/>
        <v>0.53723034286422922</v>
      </c>
      <c r="AL347" s="26">
        <f t="shared" si="131"/>
        <v>1</v>
      </c>
      <c r="AM347" s="26">
        <f t="shared" si="132"/>
        <v>0</v>
      </c>
    </row>
    <row r="348" spans="1:39">
      <c r="A348" s="26" t="s">
        <v>425</v>
      </c>
      <c r="B348" s="26" t="s">
        <v>82</v>
      </c>
      <c r="C348" s="26">
        <v>1</v>
      </c>
      <c r="D348" s="26">
        <v>5.1961E-2</v>
      </c>
      <c r="E348" s="26">
        <v>5.1961E-2</v>
      </c>
      <c r="F348" s="26">
        <v>286.08100000000002</v>
      </c>
      <c r="G348" s="26">
        <v>389.55500000000001</v>
      </c>
      <c r="H348" s="26">
        <v>-0.70631299999999997</v>
      </c>
      <c r="I348" s="26">
        <v>0</v>
      </c>
      <c r="J348" s="27"/>
      <c r="K348" s="26" t="str">
        <f t="shared" si="114"/>
        <v>ER</v>
      </c>
      <c r="L348" s="27"/>
      <c r="M348" s="32">
        <f t="shared" si="122"/>
        <v>0</v>
      </c>
      <c r="N348" s="32">
        <f t="shared" si="123"/>
        <v>1</v>
      </c>
      <c r="O348" s="32">
        <f t="shared" si="124"/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27"/>
      <c r="W348" s="26" t="str">
        <f t="shared" si="115"/>
        <v>SC</v>
      </c>
      <c r="X348" s="26" t="str">
        <f t="shared" si="116"/>
        <v>MFM</v>
      </c>
      <c r="Y348" s="26" t="str">
        <f t="shared" si="117"/>
        <v>06</v>
      </c>
      <c r="Z348" s="26" t="str">
        <f t="shared" si="118"/>
        <v>Ex</v>
      </c>
      <c r="AA348" s="26" t="str">
        <f t="shared" si="119"/>
        <v>Refg</v>
      </c>
      <c r="AB348" s="26" t="str">
        <f t="shared" ca="1" si="120"/>
        <v>ERNC</v>
      </c>
      <c r="AC348" s="27"/>
      <c r="AD348" s="26" t="str">
        <f t="shared" ca="1" si="121"/>
        <v>SC-MFM-06-Ex-Refg-ERNC</v>
      </c>
      <c r="AE348" s="26">
        <f t="shared" si="125"/>
        <v>0.71520250000000007</v>
      </c>
      <c r="AF348" s="26">
        <f t="shared" si="126"/>
        <v>1.299025E-4</v>
      </c>
      <c r="AG348" s="26">
        <f t="shared" si="127"/>
        <v>0</v>
      </c>
      <c r="AH348" s="26">
        <f t="shared" si="128"/>
        <v>0.97388750000000002</v>
      </c>
      <c r="AI348" s="26">
        <f t="shared" si="129"/>
        <v>1.299025E-4</v>
      </c>
      <c r="AJ348" s="26">
        <f t="shared" si="130"/>
        <v>0</v>
      </c>
      <c r="AK348" s="26">
        <f t="shared" si="131"/>
        <v>0.73437897087702642</v>
      </c>
      <c r="AL348" s="26">
        <f t="shared" si="131"/>
        <v>1</v>
      </c>
      <c r="AM348" s="26">
        <f t="shared" si="132"/>
        <v>0</v>
      </c>
    </row>
    <row r="349" spans="1:39">
      <c r="A349" s="26" t="s">
        <v>426</v>
      </c>
      <c r="B349" s="26" t="s">
        <v>82</v>
      </c>
      <c r="C349" s="26">
        <v>1</v>
      </c>
      <c r="D349" s="26">
        <v>5.1952999999999999E-2</v>
      </c>
      <c r="E349" s="26">
        <v>5.1952999999999999E-2</v>
      </c>
      <c r="F349" s="26">
        <v>292.18299999999999</v>
      </c>
      <c r="G349" s="26">
        <v>390.55</v>
      </c>
      <c r="H349" s="26">
        <v>-0.71092699999999998</v>
      </c>
      <c r="I349" s="26">
        <v>0</v>
      </c>
      <c r="J349" s="27"/>
      <c r="K349" s="26" t="str">
        <f t="shared" si="114"/>
        <v>ER</v>
      </c>
      <c r="L349" s="27"/>
      <c r="M349" s="32">
        <f t="shared" si="122"/>
        <v>0</v>
      </c>
      <c r="N349" s="32">
        <f t="shared" si="123"/>
        <v>1</v>
      </c>
      <c r="O349" s="32">
        <f t="shared" si="124"/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27"/>
      <c r="W349" s="26" t="str">
        <f t="shared" si="115"/>
        <v>SD</v>
      </c>
      <c r="X349" s="26" t="str">
        <f t="shared" si="116"/>
        <v>MFM</v>
      </c>
      <c r="Y349" s="26" t="str">
        <f t="shared" si="117"/>
        <v>06</v>
      </c>
      <c r="Z349" s="26" t="str">
        <f t="shared" si="118"/>
        <v>Ex</v>
      </c>
      <c r="AA349" s="26" t="str">
        <f t="shared" si="119"/>
        <v>Refg</v>
      </c>
      <c r="AB349" s="26" t="str">
        <f t="shared" ca="1" si="120"/>
        <v>ERNC</v>
      </c>
      <c r="AC349" s="27"/>
      <c r="AD349" s="26" t="str">
        <f t="shared" ca="1" si="121"/>
        <v>SD-MFM-06-Ex-Refg-ERNC</v>
      </c>
      <c r="AE349" s="26">
        <f t="shared" si="125"/>
        <v>0.73045749999999998</v>
      </c>
      <c r="AF349" s="26">
        <f t="shared" si="126"/>
        <v>1.2988250000000001E-4</v>
      </c>
      <c r="AG349" s="26">
        <f t="shared" si="127"/>
        <v>0</v>
      </c>
      <c r="AH349" s="26">
        <f t="shared" si="128"/>
        <v>0.97637499999999999</v>
      </c>
      <c r="AI349" s="26">
        <f t="shared" si="129"/>
        <v>1.2988250000000001E-4</v>
      </c>
      <c r="AJ349" s="26">
        <f t="shared" si="130"/>
        <v>0</v>
      </c>
      <c r="AK349" s="26">
        <f t="shared" si="131"/>
        <v>0.74813212136730256</v>
      </c>
      <c r="AL349" s="26">
        <f t="shared" si="131"/>
        <v>1</v>
      </c>
      <c r="AM349" s="26">
        <f t="shared" si="132"/>
        <v>0</v>
      </c>
    </row>
    <row r="350" spans="1:39">
      <c r="A350" s="26" t="s">
        <v>427</v>
      </c>
      <c r="B350" s="26" t="s">
        <v>82</v>
      </c>
      <c r="C350" s="26">
        <v>1</v>
      </c>
      <c r="D350" s="26">
        <v>5.1962000000000001E-2</v>
      </c>
      <c r="E350" s="26">
        <v>5.1962000000000001E-2</v>
      </c>
      <c r="F350" s="26">
        <v>287.30900000000003</v>
      </c>
      <c r="G350" s="26">
        <v>389.76799999999997</v>
      </c>
      <c r="H350" s="26">
        <v>-0.70577400000000001</v>
      </c>
      <c r="I350" s="26">
        <v>0</v>
      </c>
      <c r="J350" s="27"/>
      <c r="K350" s="26" t="str">
        <f t="shared" si="114"/>
        <v>ER</v>
      </c>
      <c r="L350" s="27"/>
      <c r="M350" s="32">
        <f t="shared" si="122"/>
        <v>0</v>
      </c>
      <c r="N350" s="32">
        <f t="shared" si="123"/>
        <v>1</v>
      </c>
      <c r="O350" s="32">
        <f t="shared" si="124"/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27"/>
      <c r="W350" s="26" t="str">
        <f t="shared" si="115"/>
        <v>SG</v>
      </c>
      <c r="X350" s="26" t="str">
        <f t="shared" si="116"/>
        <v>MFM</v>
      </c>
      <c r="Y350" s="26" t="str">
        <f t="shared" si="117"/>
        <v>06</v>
      </c>
      <c r="Z350" s="26" t="str">
        <f t="shared" si="118"/>
        <v>Ex</v>
      </c>
      <c r="AA350" s="26" t="str">
        <f t="shared" si="119"/>
        <v>Refg</v>
      </c>
      <c r="AB350" s="26" t="str">
        <f t="shared" ca="1" si="120"/>
        <v>ERNC</v>
      </c>
      <c r="AC350" s="27"/>
      <c r="AD350" s="26" t="str">
        <f t="shared" ca="1" si="121"/>
        <v>SG-MFM-06-Ex-Refg-ERNC</v>
      </c>
      <c r="AE350" s="26">
        <f t="shared" si="125"/>
        <v>0.71827250000000009</v>
      </c>
      <c r="AF350" s="26">
        <f t="shared" si="126"/>
        <v>1.2990500000000001E-4</v>
      </c>
      <c r="AG350" s="26">
        <f t="shared" si="127"/>
        <v>0</v>
      </c>
      <c r="AH350" s="26">
        <f t="shared" si="128"/>
        <v>0.97441999999999995</v>
      </c>
      <c r="AI350" s="26">
        <f t="shared" si="129"/>
        <v>1.2990500000000001E-4</v>
      </c>
      <c r="AJ350" s="26">
        <f t="shared" si="130"/>
        <v>0</v>
      </c>
      <c r="AK350" s="26">
        <f t="shared" si="131"/>
        <v>0.7371282403891547</v>
      </c>
      <c r="AL350" s="26">
        <f t="shared" si="131"/>
        <v>1</v>
      </c>
      <c r="AM350" s="26">
        <f t="shared" si="132"/>
        <v>0</v>
      </c>
    </row>
    <row r="351" spans="1:39">
      <c r="A351" s="26" t="s">
        <v>428</v>
      </c>
      <c r="B351" s="26" t="s">
        <v>82</v>
      </c>
      <c r="C351" s="26">
        <v>1</v>
      </c>
      <c r="D351" s="26">
        <v>5.3499999999999999E-2</v>
      </c>
      <c r="E351" s="26">
        <v>5.3499999999999999E-2</v>
      </c>
      <c r="F351" s="26">
        <v>304.62900000000002</v>
      </c>
      <c r="G351" s="26">
        <v>395.24700000000001</v>
      </c>
      <c r="H351" s="26">
        <v>-0.73966200000000004</v>
      </c>
      <c r="I351" s="26">
        <v>0</v>
      </c>
      <c r="J351" s="27"/>
      <c r="K351" s="26" t="str">
        <f t="shared" si="114"/>
        <v>ER</v>
      </c>
      <c r="L351" s="27"/>
      <c r="M351" s="32">
        <f t="shared" si="122"/>
        <v>0</v>
      </c>
      <c r="N351" s="32">
        <f t="shared" si="123"/>
        <v>1</v>
      </c>
      <c r="O351" s="32">
        <f t="shared" si="124"/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27"/>
      <c r="W351" s="26" t="str">
        <f t="shared" si="115"/>
        <v>SD</v>
      </c>
      <c r="X351" s="26" t="str">
        <f t="shared" si="116"/>
        <v>MFM</v>
      </c>
      <c r="Y351" s="26" t="str">
        <f t="shared" si="117"/>
        <v>07</v>
      </c>
      <c r="Z351" s="26" t="str">
        <f t="shared" si="118"/>
        <v>Ex</v>
      </c>
      <c r="AA351" s="26" t="str">
        <f t="shared" si="119"/>
        <v>Refg</v>
      </c>
      <c r="AB351" s="26" t="str">
        <f t="shared" ca="1" si="120"/>
        <v>ERNC</v>
      </c>
      <c r="AC351" s="27"/>
      <c r="AD351" s="26" t="str">
        <f t="shared" ca="1" si="121"/>
        <v>SD-MFM-07-Ex-Refg-ERNC</v>
      </c>
      <c r="AE351" s="26">
        <f t="shared" si="125"/>
        <v>0.7615725000000001</v>
      </c>
      <c r="AF351" s="26">
        <f t="shared" si="126"/>
        <v>1.3375E-4</v>
      </c>
      <c r="AG351" s="26">
        <f t="shared" si="127"/>
        <v>0</v>
      </c>
      <c r="AH351" s="26">
        <f t="shared" si="128"/>
        <v>0.98811749999999998</v>
      </c>
      <c r="AI351" s="26">
        <f t="shared" si="129"/>
        <v>1.3375E-4</v>
      </c>
      <c r="AJ351" s="26">
        <f t="shared" si="130"/>
        <v>0</v>
      </c>
      <c r="AK351" s="26">
        <f t="shared" si="131"/>
        <v>0.77073070763345464</v>
      </c>
      <c r="AL351" s="26">
        <f t="shared" si="131"/>
        <v>1</v>
      </c>
      <c r="AM351" s="26">
        <f t="shared" si="132"/>
        <v>0</v>
      </c>
    </row>
    <row r="352" spans="1:39">
      <c r="A352" s="26" t="s">
        <v>429</v>
      </c>
      <c r="B352" s="26" t="s">
        <v>82</v>
      </c>
      <c r="C352" s="26">
        <v>1</v>
      </c>
      <c r="D352" s="26">
        <v>5.3595999999999998E-2</v>
      </c>
      <c r="E352" s="26">
        <v>5.3595999999999998E-2</v>
      </c>
      <c r="F352" s="26">
        <v>305.95699999999999</v>
      </c>
      <c r="G352" s="26">
        <v>396.346</v>
      </c>
      <c r="H352" s="26">
        <v>-0.71499999999999997</v>
      </c>
      <c r="I352" s="26">
        <v>0</v>
      </c>
      <c r="J352" s="27"/>
      <c r="K352" s="26" t="str">
        <f t="shared" si="114"/>
        <v>ER</v>
      </c>
      <c r="L352" s="27"/>
      <c r="M352" s="32">
        <f t="shared" si="122"/>
        <v>0</v>
      </c>
      <c r="N352" s="32">
        <f t="shared" si="123"/>
        <v>1</v>
      </c>
      <c r="O352" s="32">
        <f t="shared" si="124"/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27"/>
      <c r="W352" s="26" t="str">
        <f t="shared" si="115"/>
        <v>SG</v>
      </c>
      <c r="X352" s="26" t="str">
        <f t="shared" si="116"/>
        <v>MFM</v>
      </c>
      <c r="Y352" s="26" t="str">
        <f t="shared" si="117"/>
        <v>07</v>
      </c>
      <c r="Z352" s="26" t="str">
        <f t="shared" si="118"/>
        <v>Ex</v>
      </c>
      <c r="AA352" s="26" t="str">
        <f t="shared" si="119"/>
        <v>Refg</v>
      </c>
      <c r="AB352" s="26" t="str">
        <f t="shared" ca="1" si="120"/>
        <v>ERNC</v>
      </c>
      <c r="AC352" s="27"/>
      <c r="AD352" s="26" t="str">
        <f t="shared" ca="1" si="121"/>
        <v>SG-MFM-07-Ex-Refg-ERNC</v>
      </c>
      <c r="AE352" s="26">
        <f t="shared" si="125"/>
        <v>0.76489249999999998</v>
      </c>
      <c r="AF352" s="26">
        <f t="shared" si="126"/>
        <v>1.3398999999999998E-4</v>
      </c>
      <c r="AG352" s="26">
        <f t="shared" si="127"/>
        <v>0</v>
      </c>
      <c r="AH352" s="26">
        <f t="shared" si="128"/>
        <v>0.990865</v>
      </c>
      <c r="AI352" s="26">
        <f t="shared" si="129"/>
        <v>1.3398999999999998E-4</v>
      </c>
      <c r="AJ352" s="26">
        <f t="shared" si="130"/>
        <v>0</v>
      </c>
      <c r="AK352" s="26">
        <f t="shared" si="131"/>
        <v>0.77194421036165373</v>
      </c>
      <c r="AL352" s="26">
        <f t="shared" si="131"/>
        <v>1</v>
      </c>
      <c r="AM352" s="26">
        <f t="shared" si="132"/>
        <v>0</v>
      </c>
    </row>
    <row r="353" spans="1:39">
      <c r="A353" s="26" t="s">
        <v>430</v>
      </c>
      <c r="B353" s="26" t="s">
        <v>82</v>
      </c>
      <c r="C353" s="26">
        <v>1</v>
      </c>
      <c r="D353" s="26">
        <v>5.9110999999999997E-2</v>
      </c>
      <c r="E353" s="26">
        <v>5.9110999999999997E-2</v>
      </c>
      <c r="F353" s="26">
        <v>314.45499999999998</v>
      </c>
      <c r="G353" s="26">
        <v>405.45100000000002</v>
      </c>
      <c r="H353" s="26">
        <v>-0.77337</v>
      </c>
      <c r="I353" s="26">
        <v>0</v>
      </c>
      <c r="J353" s="27"/>
      <c r="K353" s="26" t="str">
        <f t="shared" si="114"/>
        <v>ER</v>
      </c>
      <c r="L353" s="27"/>
      <c r="M353" s="32">
        <f t="shared" si="122"/>
        <v>0</v>
      </c>
      <c r="N353" s="32">
        <f t="shared" si="123"/>
        <v>1</v>
      </c>
      <c r="O353" s="32">
        <f t="shared" si="124"/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27"/>
      <c r="W353" s="26" t="str">
        <f t="shared" si="115"/>
        <v>SC</v>
      </c>
      <c r="X353" s="26" t="str">
        <f t="shared" si="116"/>
        <v>MFM</v>
      </c>
      <c r="Y353" s="26" t="str">
        <f t="shared" si="117"/>
        <v>08</v>
      </c>
      <c r="Z353" s="26" t="str">
        <f t="shared" si="118"/>
        <v>Ex</v>
      </c>
      <c r="AA353" s="26" t="str">
        <f t="shared" si="119"/>
        <v>Refg</v>
      </c>
      <c r="AB353" s="26" t="str">
        <f t="shared" ca="1" si="120"/>
        <v>ERNC</v>
      </c>
      <c r="AC353" s="27"/>
      <c r="AD353" s="26" t="str">
        <f t="shared" ca="1" si="121"/>
        <v>SC-MFM-08-Ex-Refg-ERNC</v>
      </c>
      <c r="AE353" s="26">
        <f t="shared" si="125"/>
        <v>0.78613749999999993</v>
      </c>
      <c r="AF353" s="26">
        <f t="shared" si="126"/>
        <v>1.4777749999999999E-4</v>
      </c>
      <c r="AG353" s="26">
        <f t="shared" si="127"/>
        <v>0</v>
      </c>
      <c r="AH353" s="26">
        <f t="shared" si="128"/>
        <v>1.0136275000000001</v>
      </c>
      <c r="AI353" s="26">
        <f t="shared" si="129"/>
        <v>1.4777749999999999E-4</v>
      </c>
      <c r="AJ353" s="26">
        <f t="shared" si="130"/>
        <v>0</v>
      </c>
      <c r="AK353" s="26">
        <f t="shared" si="131"/>
        <v>0.77556844106932754</v>
      </c>
      <c r="AL353" s="26">
        <f t="shared" si="131"/>
        <v>1</v>
      </c>
      <c r="AM353" s="26">
        <f t="shared" si="132"/>
        <v>0</v>
      </c>
    </row>
    <row r="354" spans="1:39">
      <c r="A354" s="26" t="s">
        <v>431</v>
      </c>
      <c r="B354" s="26" t="s">
        <v>82</v>
      </c>
      <c r="C354" s="26">
        <v>1</v>
      </c>
      <c r="D354" s="26">
        <v>5.8416000000000003E-2</v>
      </c>
      <c r="E354" s="26">
        <v>5.8416000000000003E-2</v>
      </c>
      <c r="F354" s="26">
        <v>320.20800000000003</v>
      </c>
      <c r="G354" s="26">
        <v>405.07400000000001</v>
      </c>
      <c r="H354" s="26">
        <v>-0.82382299999999997</v>
      </c>
      <c r="I354" s="26">
        <v>0</v>
      </c>
      <c r="J354" s="27"/>
      <c r="K354" s="26" t="str">
        <f t="shared" si="114"/>
        <v>ER</v>
      </c>
      <c r="L354" s="27"/>
      <c r="M354" s="32">
        <f t="shared" si="122"/>
        <v>0</v>
      </c>
      <c r="N354" s="32">
        <f t="shared" si="123"/>
        <v>1</v>
      </c>
      <c r="O354" s="32">
        <f t="shared" si="124"/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27"/>
      <c r="W354" s="26" t="str">
        <f t="shared" si="115"/>
        <v>SD</v>
      </c>
      <c r="X354" s="26" t="str">
        <f t="shared" si="116"/>
        <v>MFM</v>
      </c>
      <c r="Y354" s="26" t="str">
        <f t="shared" si="117"/>
        <v>08</v>
      </c>
      <c r="Z354" s="26" t="str">
        <f t="shared" si="118"/>
        <v>Ex</v>
      </c>
      <c r="AA354" s="26" t="str">
        <f t="shared" si="119"/>
        <v>Refg</v>
      </c>
      <c r="AB354" s="26" t="str">
        <f t="shared" ca="1" si="120"/>
        <v>ERNC</v>
      </c>
      <c r="AC354" s="27"/>
      <c r="AD354" s="26" t="str">
        <f t="shared" ca="1" si="121"/>
        <v>SD-MFM-08-Ex-Refg-ERNC</v>
      </c>
      <c r="AE354" s="26">
        <f t="shared" si="125"/>
        <v>0.80052000000000012</v>
      </c>
      <c r="AF354" s="26">
        <f t="shared" si="126"/>
        <v>1.4604E-4</v>
      </c>
      <c r="AG354" s="26">
        <f t="shared" si="127"/>
        <v>0</v>
      </c>
      <c r="AH354" s="26">
        <f t="shared" si="128"/>
        <v>1.0126850000000001</v>
      </c>
      <c r="AI354" s="26">
        <f t="shared" si="129"/>
        <v>1.4604E-4</v>
      </c>
      <c r="AJ354" s="26">
        <f t="shared" si="130"/>
        <v>0</v>
      </c>
      <c r="AK354" s="26">
        <f t="shared" si="131"/>
        <v>0.79049260135185184</v>
      </c>
      <c r="AL354" s="26">
        <f t="shared" si="131"/>
        <v>1</v>
      </c>
      <c r="AM354" s="26">
        <f t="shared" si="132"/>
        <v>0</v>
      </c>
    </row>
    <row r="355" spans="1:39">
      <c r="A355" s="26" t="s">
        <v>432</v>
      </c>
      <c r="B355" s="26" t="s">
        <v>82</v>
      </c>
      <c r="C355" s="26">
        <v>1</v>
      </c>
      <c r="D355" s="26">
        <v>5.9070999999999999E-2</v>
      </c>
      <c r="E355" s="26">
        <v>5.9070999999999999E-2</v>
      </c>
      <c r="F355" s="26">
        <v>314.92200000000003</v>
      </c>
      <c r="G355" s="26">
        <v>405.45299999999997</v>
      </c>
      <c r="H355" s="26">
        <v>-0.77727100000000005</v>
      </c>
      <c r="I355" s="26">
        <v>0</v>
      </c>
      <c r="J355" s="27"/>
      <c r="K355" s="26" t="str">
        <f t="shared" si="114"/>
        <v>ER</v>
      </c>
      <c r="L355" s="27"/>
      <c r="M355" s="32">
        <f t="shared" si="122"/>
        <v>0</v>
      </c>
      <c r="N355" s="32">
        <f t="shared" si="123"/>
        <v>1</v>
      </c>
      <c r="O355" s="32">
        <f t="shared" si="124"/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27"/>
      <c r="W355" s="26" t="str">
        <f t="shared" si="115"/>
        <v>SG</v>
      </c>
      <c r="X355" s="26" t="str">
        <f t="shared" si="116"/>
        <v>MFM</v>
      </c>
      <c r="Y355" s="26" t="str">
        <f t="shared" si="117"/>
        <v>08</v>
      </c>
      <c r="Z355" s="26" t="str">
        <f t="shared" si="118"/>
        <v>Ex</v>
      </c>
      <c r="AA355" s="26" t="str">
        <f t="shared" si="119"/>
        <v>Refg</v>
      </c>
      <c r="AB355" s="26" t="str">
        <f t="shared" ca="1" si="120"/>
        <v>ERNC</v>
      </c>
      <c r="AC355" s="27"/>
      <c r="AD355" s="26" t="str">
        <f t="shared" ca="1" si="121"/>
        <v>SG-MFM-08-Ex-Refg-ERNC</v>
      </c>
      <c r="AE355" s="26">
        <f t="shared" si="125"/>
        <v>0.78730500000000003</v>
      </c>
      <c r="AF355" s="26">
        <f t="shared" si="126"/>
        <v>1.4767749999999998E-4</v>
      </c>
      <c r="AG355" s="26">
        <f t="shared" si="127"/>
        <v>0</v>
      </c>
      <c r="AH355" s="26">
        <f t="shared" si="128"/>
        <v>1.0136324999999999</v>
      </c>
      <c r="AI355" s="26">
        <f t="shared" si="129"/>
        <v>1.4767749999999998E-4</v>
      </c>
      <c r="AJ355" s="26">
        <f t="shared" si="130"/>
        <v>0</v>
      </c>
      <c r="AK355" s="26">
        <f t="shared" si="131"/>
        <v>0.77671641349305598</v>
      </c>
      <c r="AL355" s="26">
        <f t="shared" si="131"/>
        <v>1</v>
      </c>
      <c r="AM355" s="26">
        <f t="shared" si="132"/>
        <v>0</v>
      </c>
    </row>
    <row r="356" spans="1:39">
      <c r="A356" s="26" t="s">
        <v>433</v>
      </c>
      <c r="B356" s="26" t="s">
        <v>82</v>
      </c>
      <c r="C356" s="26">
        <v>1</v>
      </c>
      <c r="D356" s="26">
        <v>6.0763999999999999E-2</v>
      </c>
      <c r="E356" s="26">
        <v>6.0763999999999999E-2</v>
      </c>
      <c r="F356" s="26">
        <v>312.83100000000002</v>
      </c>
      <c r="G356" s="26">
        <v>408.14299999999997</v>
      </c>
      <c r="H356" s="26">
        <v>-0.69557400000000003</v>
      </c>
      <c r="I356" s="26">
        <v>0</v>
      </c>
      <c r="J356" s="27"/>
      <c r="K356" s="26" t="str">
        <f t="shared" si="114"/>
        <v>ER</v>
      </c>
      <c r="L356" s="27"/>
      <c r="M356" s="32">
        <f t="shared" si="122"/>
        <v>0</v>
      </c>
      <c r="N356" s="32">
        <f t="shared" si="123"/>
        <v>1</v>
      </c>
      <c r="O356" s="32">
        <f t="shared" si="124"/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27"/>
      <c r="W356" s="26" t="str">
        <f t="shared" si="115"/>
        <v>SC</v>
      </c>
      <c r="X356" s="26" t="str">
        <f t="shared" si="116"/>
        <v>MFM</v>
      </c>
      <c r="Y356" s="26" t="str">
        <f t="shared" si="117"/>
        <v>09</v>
      </c>
      <c r="Z356" s="26" t="str">
        <f t="shared" si="118"/>
        <v>Ex</v>
      </c>
      <c r="AA356" s="26" t="str">
        <f t="shared" si="119"/>
        <v>Refg</v>
      </c>
      <c r="AB356" s="26" t="str">
        <f t="shared" ca="1" si="120"/>
        <v>ERNC</v>
      </c>
      <c r="AC356" s="27"/>
      <c r="AD356" s="26" t="str">
        <f t="shared" ca="1" si="121"/>
        <v>SC-MFM-09-Ex-Refg-ERNC</v>
      </c>
      <c r="AE356" s="26">
        <f t="shared" si="125"/>
        <v>0.78207750000000009</v>
      </c>
      <c r="AF356" s="26">
        <f t="shared" si="126"/>
        <v>1.5191E-4</v>
      </c>
      <c r="AG356" s="26">
        <f t="shared" si="127"/>
        <v>0</v>
      </c>
      <c r="AH356" s="26">
        <f t="shared" si="128"/>
        <v>1.0203575</v>
      </c>
      <c r="AI356" s="26">
        <f t="shared" si="129"/>
        <v>1.5191E-4</v>
      </c>
      <c r="AJ356" s="26">
        <f t="shared" si="130"/>
        <v>0</v>
      </c>
      <c r="AK356" s="26">
        <f t="shared" si="131"/>
        <v>0.76647400543436983</v>
      </c>
      <c r="AL356" s="26">
        <f t="shared" si="131"/>
        <v>1</v>
      </c>
      <c r="AM356" s="26">
        <f t="shared" si="132"/>
        <v>0</v>
      </c>
    </row>
    <row r="357" spans="1:39">
      <c r="A357" s="26" t="s">
        <v>434</v>
      </c>
      <c r="B357" s="26" t="s">
        <v>82</v>
      </c>
      <c r="C357" s="26">
        <v>1</v>
      </c>
      <c r="D357" s="26">
        <v>6.0761000000000003E-2</v>
      </c>
      <c r="E357" s="26">
        <v>6.0761000000000003E-2</v>
      </c>
      <c r="F357" s="26">
        <v>309.97399999999999</v>
      </c>
      <c r="G357" s="26">
        <v>407.40100000000001</v>
      </c>
      <c r="H357" s="26">
        <v>-0.68455500000000002</v>
      </c>
      <c r="I357" s="26">
        <v>0</v>
      </c>
      <c r="J357" s="27"/>
      <c r="K357" s="26" t="str">
        <f t="shared" si="114"/>
        <v>ER</v>
      </c>
      <c r="L357" s="27"/>
      <c r="M357" s="32">
        <f t="shared" si="122"/>
        <v>0</v>
      </c>
      <c r="N357" s="32">
        <f t="shared" si="123"/>
        <v>1</v>
      </c>
      <c r="O357" s="32">
        <f t="shared" si="124"/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27"/>
      <c r="W357" s="26" t="str">
        <f t="shared" si="115"/>
        <v>SG</v>
      </c>
      <c r="X357" s="26" t="str">
        <f t="shared" si="116"/>
        <v>MFM</v>
      </c>
      <c r="Y357" s="26" t="str">
        <f t="shared" si="117"/>
        <v>09</v>
      </c>
      <c r="Z357" s="26" t="str">
        <f t="shared" si="118"/>
        <v>Ex</v>
      </c>
      <c r="AA357" s="26" t="str">
        <f t="shared" si="119"/>
        <v>Refg</v>
      </c>
      <c r="AB357" s="26" t="str">
        <f t="shared" ca="1" si="120"/>
        <v>ERNC</v>
      </c>
      <c r="AC357" s="27"/>
      <c r="AD357" s="26" t="str">
        <f t="shared" ca="1" si="121"/>
        <v>SG-MFM-09-Ex-Refg-ERNC</v>
      </c>
      <c r="AE357" s="26">
        <f t="shared" si="125"/>
        <v>0.77493499999999993</v>
      </c>
      <c r="AF357" s="26">
        <f t="shared" si="126"/>
        <v>1.5190250000000002E-4</v>
      </c>
      <c r="AG357" s="26">
        <f t="shared" si="127"/>
        <v>0</v>
      </c>
      <c r="AH357" s="26">
        <f t="shared" si="128"/>
        <v>1.0185025000000001</v>
      </c>
      <c r="AI357" s="26">
        <f t="shared" si="129"/>
        <v>1.5190250000000002E-4</v>
      </c>
      <c r="AJ357" s="26">
        <f t="shared" si="130"/>
        <v>0</v>
      </c>
      <c r="AK357" s="26">
        <f t="shared" si="131"/>
        <v>0.76085723893657586</v>
      </c>
      <c r="AL357" s="26">
        <f t="shared" si="131"/>
        <v>1</v>
      </c>
      <c r="AM357" s="26">
        <f t="shared" si="132"/>
        <v>0</v>
      </c>
    </row>
    <row r="358" spans="1:39">
      <c r="A358" s="26" t="s">
        <v>435</v>
      </c>
      <c r="B358" s="26" t="s">
        <v>82</v>
      </c>
      <c r="C358" s="26">
        <v>1</v>
      </c>
      <c r="D358" s="26">
        <v>6.6106999999999999E-2</v>
      </c>
      <c r="E358" s="26">
        <v>6.6106999999999999E-2</v>
      </c>
      <c r="F358" s="26">
        <v>315.79000000000002</v>
      </c>
      <c r="G358" s="26">
        <v>418.65199999999999</v>
      </c>
      <c r="H358" s="26">
        <v>-0.69263600000000003</v>
      </c>
      <c r="I358" s="26">
        <v>0</v>
      </c>
      <c r="J358" s="27"/>
      <c r="K358" s="26" t="str">
        <f t="shared" si="114"/>
        <v>ER</v>
      </c>
      <c r="L358" s="27"/>
      <c r="M358" s="32">
        <f t="shared" si="122"/>
        <v>0</v>
      </c>
      <c r="N358" s="32">
        <f t="shared" si="123"/>
        <v>1</v>
      </c>
      <c r="O358" s="32">
        <f t="shared" si="124"/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27"/>
      <c r="W358" s="26" t="str">
        <f t="shared" si="115"/>
        <v>SC</v>
      </c>
      <c r="X358" s="26" t="str">
        <f t="shared" si="116"/>
        <v>MFM</v>
      </c>
      <c r="Y358" s="26" t="str">
        <f t="shared" si="117"/>
        <v>10</v>
      </c>
      <c r="Z358" s="26" t="str">
        <f t="shared" si="118"/>
        <v>Ex</v>
      </c>
      <c r="AA358" s="26" t="str">
        <f t="shared" si="119"/>
        <v>Refg</v>
      </c>
      <c r="AB358" s="26" t="str">
        <f t="shared" ca="1" si="120"/>
        <v>ERNC</v>
      </c>
      <c r="AC358" s="27"/>
      <c r="AD358" s="26" t="str">
        <f t="shared" ca="1" si="121"/>
        <v>SC-MFM-10-Ex-Refg-ERNC</v>
      </c>
      <c r="AE358" s="26">
        <f t="shared" si="125"/>
        <v>0.78947500000000004</v>
      </c>
      <c r="AF358" s="26">
        <f t="shared" si="126"/>
        <v>1.6526750000000001E-4</v>
      </c>
      <c r="AG358" s="26">
        <f t="shared" si="127"/>
        <v>0</v>
      </c>
      <c r="AH358" s="26">
        <f t="shared" si="128"/>
        <v>1.0466299999999999</v>
      </c>
      <c r="AI358" s="26">
        <f t="shared" si="129"/>
        <v>1.6526750000000001E-4</v>
      </c>
      <c r="AJ358" s="26">
        <f t="shared" si="130"/>
        <v>0</v>
      </c>
      <c r="AK358" s="26">
        <f t="shared" si="131"/>
        <v>0.75430190229594041</v>
      </c>
      <c r="AL358" s="26">
        <f t="shared" si="131"/>
        <v>1</v>
      </c>
      <c r="AM358" s="26">
        <f t="shared" si="132"/>
        <v>0</v>
      </c>
    </row>
    <row r="359" spans="1:39">
      <c r="A359" s="26" t="s">
        <v>436</v>
      </c>
      <c r="B359" s="26" t="s">
        <v>82</v>
      </c>
      <c r="C359" s="26">
        <v>1</v>
      </c>
      <c r="D359" s="26">
        <v>6.6104999999999997E-2</v>
      </c>
      <c r="E359" s="26">
        <v>6.6104999999999997E-2</v>
      </c>
      <c r="F359" s="26">
        <v>316.39600000000002</v>
      </c>
      <c r="G359" s="26">
        <v>418.84500000000003</v>
      </c>
      <c r="H359" s="26">
        <v>-0.69690099999999999</v>
      </c>
      <c r="I359" s="26">
        <v>0</v>
      </c>
      <c r="J359" s="27"/>
      <c r="K359" s="26" t="str">
        <f t="shared" si="114"/>
        <v>ER</v>
      </c>
      <c r="L359" s="27"/>
      <c r="M359" s="32">
        <f t="shared" si="122"/>
        <v>0</v>
      </c>
      <c r="N359" s="32">
        <f t="shared" si="123"/>
        <v>1</v>
      </c>
      <c r="O359" s="32">
        <f t="shared" si="124"/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27"/>
      <c r="W359" s="26" t="str">
        <f t="shared" si="115"/>
        <v>SD</v>
      </c>
      <c r="X359" s="26" t="str">
        <f t="shared" si="116"/>
        <v>MFM</v>
      </c>
      <c r="Y359" s="26" t="str">
        <f t="shared" si="117"/>
        <v>10</v>
      </c>
      <c r="Z359" s="26" t="str">
        <f t="shared" si="118"/>
        <v>Ex</v>
      </c>
      <c r="AA359" s="26" t="str">
        <f t="shared" si="119"/>
        <v>Refg</v>
      </c>
      <c r="AB359" s="26" t="str">
        <f t="shared" ca="1" si="120"/>
        <v>ERNC</v>
      </c>
      <c r="AC359" s="27"/>
      <c r="AD359" s="26" t="str">
        <f t="shared" ca="1" si="121"/>
        <v>SD-MFM-10-Ex-Refg-ERNC</v>
      </c>
      <c r="AE359" s="26">
        <f t="shared" si="125"/>
        <v>0.79099000000000008</v>
      </c>
      <c r="AF359" s="26">
        <f t="shared" si="126"/>
        <v>1.6526249999999999E-4</v>
      </c>
      <c r="AG359" s="26">
        <f t="shared" si="127"/>
        <v>0</v>
      </c>
      <c r="AH359" s="26">
        <f t="shared" si="128"/>
        <v>1.0471125000000001</v>
      </c>
      <c r="AI359" s="26">
        <f t="shared" si="129"/>
        <v>1.6526249999999999E-4</v>
      </c>
      <c r="AJ359" s="26">
        <f t="shared" si="130"/>
        <v>0</v>
      </c>
      <c r="AK359" s="26">
        <f t="shared" si="131"/>
        <v>0.7554011627212931</v>
      </c>
      <c r="AL359" s="26">
        <f t="shared" si="131"/>
        <v>1</v>
      </c>
      <c r="AM359" s="26">
        <f t="shared" si="132"/>
        <v>0</v>
      </c>
    </row>
    <row r="360" spans="1:39">
      <c r="A360" s="26" t="s">
        <v>437</v>
      </c>
      <c r="B360" s="26" t="s">
        <v>82</v>
      </c>
      <c r="C360" s="26">
        <v>1</v>
      </c>
      <c r="D360" s="26">
        <v>6.6104999999999997E-2</v>
      </c>
      <c r="E360" s="26">
        <v>6.6104999999999997E-2</v>
      </c>
      <c r="F360" s="26">
        <v>316.34300000000002</v>
      </c>
      <c r="G360" s="26">
        <v>418.863</v>
      </c>
      <c r="H360" s="26">
        <v>-0.695905</v>
      </c>
      <c r="I360" s="26">
        <v>0</v>
      </c>
      <c r="J360" s="27"/>
      <c r="K360" s="26" t="str">
        <f t="shared" si="114"/>
        <v>ER</v>
      </c>
      <c r="L360" s="27"/>
      <c r="M360" s="32">
        <f t="shared" si="122"/>
        <v>0</v>
      </c>
      <c r="N360" s="32">
        <f t="shared" si="123"/>
        <v>1</v>
      </c>
      <c r="O360" s="32">
        <f t="shared" si="124"/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27"/>
      <c r="W360" s="26" t="str">
        <f t="shared" si="115"/>
        <v>SG</v>
      </c>
      <c r="X360" s="26" t="str">
        <f t="shared" si="116"/>
        <v>MFM</v>
      </c>
      <c r="Y360" s="26" t="str">
        <f t="shared" si="117"/>
        <v>10</v>
      </c>
      <c r="Z360" s="26" t="str">
        <f t="shared" si="118"/>
        <v>Ex</v>
      </c>
      <c r="AA360" s="26" t="str">
        <f t="shared" si="119"/>
        <v>Refg</v>
      </c>
      <c r="AB360" s="26" t="str">
        <f t="shared" ca="1" si="120"/>
        <v>ERNC</v>
      </c>
      <c r="AC360" s="27"/>
      <c r="AD360" s="26" t="str">
        <f t="shared" ca="1" si="121"/>
        <v>SG-MFM-10-Ex-Refg-ERNC</v>
      </c>
      <c r="AE360" s="26">
        <f t="shared" si="125"/>
        <v>0.79085749999999999</v>
      </c>
      <c r="AF360" s="26">
        <f t="shared" si="126"/>
        <v>1.6526249999999999E-4</v>
      </c>
      <c r="AG360" s="26">
        <f t="shared" si="127"/>
        <v>0</v>
      </c>
      <c r="AH360" s="26">
        <f t="shared" si="128"/>
        <v>1.0471575</v>
      </c>
      <c r="AI360" s="26">
        <f t="shared" si="129"/>
        <v>1.6526249999999999E-4</v>
      </c>
      <c r="AJ360" s="26">
        <f t="shared" si="130"/>
        <v>0</v>
      </c>
      <c r="AK360" s="26">
        <f t="shared" si="131"/>
        <v>0.75524216748674389</v>
      </c>
      <c r="AL360" s="26">
        <f t="shared" si="131"/>
        <v>1</v>
      </c>
      <c r="AM360" s="26">
        <f t="shared" si="132"/>
        <v>0</v>
      </c>
    </row>
    <row r="361" spans="1:39">
      <c r="A361" s="26" t="s">
        <v>438</v>
      </c>
      <c r="B361" s="26" t="s">
        <v>82</v>
      </c>
      <c r="C361" s="26">
        <v>1</v>
      </c>
      <c r="D361" s="26">
        <v>6.3292000000000001E-2</v>
      </c>
      <c r="E361" s="26">
        <v>6.3292000000000001E-2</v>
      </c>
      <c r="F361" s="26">
        <v>280.37900000000002</v>
      </c>
      <c r="G361" s="26">
        <v>403.18200000000002</v>
      </c>
      <c r="H361" s="26">
        <v>-0.66804799999999998</v>
      </c>
      <c r="I361" s="26">
        <v>0</v>
      </c>
      <c r="J361" s="27"/>
      <c r="K361" s="26" t="str">
        <f t="shared" si="114"/>
        <v>ER</v>
      </c>
      <c r="L361" s="27"/>
      <c r="M361" s="32">
        <f t="shared" si="122"/>
        <v>0</v>
      </c>
      <c r="N361" s="32">
        <f t="shared" si="123"/>
        <v>1</v>
      </c>
      <c r="O361" s="32">
        <f t="shared" si="124"/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27"/>
      <c r="W361" s="26" t="str">
        <f t="shared" si="115"/>
        <v>PG</v>
      </c>
      <c r="X361" s="26" t="str">
        <f t="shared" si="116"/>
        <v>MFM</v>
      </c>
      <c r="Y361" s="26" t="str">
        <f t="shared" si="117"/>
        <v>11</v>
      </c>
      <c r="Z361" s="26" t="str">
        <f t="shared" si="118"/>
        <v>Ex</v>
      </c>
      <c r="AA361" s="26" t="str">
        <f t="shared" si="119"/>
        <v>Refg</v>
      </c>
      <c r="AB361" s="26" t="str">
        <f t="shared" ca="1" si="120"/>
        <v>ERNC</v>
      </c>
      <c r="AC361" s="27"/>
      <c r="AD361" s="26" t="str">
        <f t="shared" ca="1" si="121"/>
        <v>PG-MFM-11-Ex-Refg-ERNC</v>
      </c>
      <c r="AE361" s="26">
        <f t="shared" si="125"/>
        <v>0.70094750000000006</v>
      </c>
      <c r="AF361" s="26">
        <f t="shared" si="126"/>
        <v>1.5823000000000001E-4</v>
      </c>
      <c r="AG361" s="26">
        <f t="shared" si="127"/>
        <v>0</v>
      </c>
      <c r="AH361" s="26">
        <f t="shared" si="128"/>
        <v>1.0079549999999999</v>
      </c>
      <c r="AI361" s="26">
        <f t="shared" si="129"/>
        <v>1.5823000000000001E-4</v>
      </c>
      <c r="AJ361" s="26">
        <f t="shared" si="130"/>
        <v>0</v>
      </c>
      <c r="AK361" s="26">
        <f t="shared" si="131"/>
        <v>0.69541546993665404</v>
      </c>
      <c r="AL361" s="26">
        <f t="shared" si="131"/>
        <v>1</v>
      </c>
      <c r="AM361" s="26">
        <f t="shared" si="132"/>
        <v>0</v>
      </c>
    </row>
    <row r="362" spans="1:39">
      <c r="A362" s="26" t="s">
        <v>439</v>
      </c>
      <c r="B362" s="26" t="s">
        <v>82</v>
      </c>
      <c r="C362" s="26">
        <v>1</v>
      </c>
      <c r="D362" s="26">
        <v>6.2727000000000005E-2</v>
      </c>
      <c r="E362" s="26">
        <v>6.2726000000000004E-2</v>
      </c>
      <c r="F362" s="26">
        <v>264.25</v>
      </c>
      <c r="G362" s="26">
        <v>394.65699999999998</v>
      </c>
      <c r="H362" s="26">
        <v>-0.65080199999999999</v>
      </c>
      <c r="I362" s="26">
        <v>0</v>
      </c>
      <c r="J362" s="27"/>
      <c r="K362" s="26" t="str">
        <f t="shared" si="114"/>
        <v>ER</v>
      </c>
      <c r="L362" s="27"/>
      <c r="M362" s="32">
        <f t="shared" si="122"/>
        <v>0</v>
      </c>
      <c r="N362" s="32">
        <f t="shared" si="123"/>
        <v>1</v>
      </c>
      <c r="O362" s="32">
        <f t="shared" si="124"/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27"/>
      <c r="W362" s="26" t="str">
        <f t="shared" si="115"/>
        <v>PG</v>
      </c>
      <c r="X362" s="26" t="str">
        <f t="shared" si="116"/>
        <v>MFM</v>
      </c>
      <c r="Y362" s="26" t="str">
        <f t="shared" si="117"/>
        <v>12</v>
      </c>
      <c r="Z362" s="26" t="str">
        <f t="shared" si="118"/>
        <v>Ex</v>
      </c>
      <c r="AA362" s="26" t="str">
        <f t="shared" si="119"/>
        <v>Refg</v>
      </c>
      <c r="AB362" s="26" t="str">
        <f t="shared" ca="1" si="120"/>
        <v>ERNC</v>
      </c>
      <c r="AC362" s="27"/>
      <c r="AD362" s="26" t="str">
        <f t="shared" ca="1" si="121"/>
        <v>PG-MFM-12-Ex-Refg-ERNC</v>
      </c>
      <c r="AE362" s="26">
        <f t="shared" si="125"/>
        <v>0.66062500000000002</v>
      </c>
      <c r="AF362" s="26">
        <f t="shared" si="126"/>
        <v>1.5681750000000002E-4</v>
      </c>
      <c r="AG362" s="26">
        <f t="shared" si="127"/>
        <v>0</v>
      </c>
      <c r="AH362" s="26">
        <f t="shared" si="128"/>
        <v>0.98664249999999998</v>
      </c>
      <c r="AI362" s="26">
        <f t="shared" si="129"/>
        <v>1.5681500000000001E-4</v>
      </c>
      <c r="AJ362" s="26">
        <f t="shared" si="130"/>
        <v>0</v>
      </c>
      <c r="AK362" s="26">
        <f t="shared" si="131"/>
        <v>0.66956876477548866</v>
      </c>
      <c r="AL362" s="26">
        <f t="shared" si="131"/>
        <v>1.0000159423524535</v>
      </c>
      <c r="AM362" s="26">
        <f t="shared" si="132"/>
        <v>0</v>
      </c>
    </row>
    <row r="363" spans="1:39">
      <c r="A363" s="26" t="s">
        <v>440</v>
      </c>
      <c r="B363" s="26" t="s">
        <v>82</v>
      </c>
      <c r="C363" s="26">
        <v>1</v>
      </c>
      <c r="D363" s="26">
        <v>6.9788000000000003E-2</v>
      </c>
      <c r="E363" s="26">
        <v>6.9788000000000003E-2</v>
      </c>
      <c r="F363" s="26">
        <v>315.74</v>
      </c>
      <c r="G363" s="26">
        <v>430.15100000000001</v>
      </c>
      <c r="H363" s="26">
        <v>-0.771706</v>
      </c>
      <c r="I363" s="26">
        <v>0</v>
      </c>
      <c r="J363" s="27"/>
      <c r="K363" s="26" t="str">
        <f t="shared" si="114"/>
        <v>ER</v>
      </c>
      <c r="L363" s="27"/>
      <c r="M363" s="32">
        <f t="shared" si="122"/>
        <v>0</v>
      </c>
      <c r="N363" s="32">
        <f t="shared" si="123"/>
        <v>1</v>
      </c>
      <c r="O363" s="32">
        <f t="shared" si="124"/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27"/>
      <c r="W363" s="26" t="str">
        <f t="shared" si="115"/>
        <v>PG</v>
      </c>
      <c r="X363" s="26" t="str">
        <f t="shared" si="116"/>
        <v>MFM</v>
      </c>
      <c r="Y363" s="26" t="str">
        <f t="shared" si="117"/>
        <v>13</v>
      </c>
      <c r="Z363" s="26" t="str">
        <f t="shared" si="118"/>
        <v>Ex</v>
      </c>
      <c r="AA363" s="26" t="str">
        <f t="shared" si="119"/>
        <v>Refg</v>
      </c>
      <c r="AB363" s="26" t="str">
        <f t="shared" ca="1" si="120"/>
        <v>ERNC</v>
      </c>
      <c r="AC363" s="27"/>
      <c r="AD363" s="26" t="str">
        <f t="shared" ca="1" si="121"/>
        <v>PG-MFM-13-Ex-Refg-ERNC</v>
      </c>
      <c r="AE363" s="26">
        <f t="shared" si="125"/>
        <v>0.78935</v>
      </c>
      <c r="AF363" s="26">
        <f t="shared" si="126"/>
        <v>1.7447E-4</v>
      </c>
      <c r="AG363" s="26">
        <f t="shared" si="127"/>
        <v>0</v>
      </c>
      <c r="AH363" s="26">
        <f t="shared" si="128"/>
        <v>1.0753775000000001</v>
      </c>
      <c r="AI363" s="26">
        <f t="shared" si="129"/>
        <v>1.7447E-4</v>
      </c>
      <c r="AJ363" s="26">
        <f t="shared" si="130"/>
        <v>0</v>
      </c>
      <c r="AK363" s="26">
        <f t="shared" si="131"/>
        <v>0.7340213087962133</v>
      </c>
      <c r="AL363" s="26">
        <f t="shared" si="131"/>
        <v>1</v>
      </c>
      <c r="AM363" s="26">
        <f t="shared" si="132"/>
        <v>0</v>
      </c>
    </row>
    <row r="364" spans="1:39">
      <c r="A364" s="26" t="s">
        <v>441</v>
      </c>
      <c r="B364" s="26" t="s">
        <v>82</v>
      </c>
      <c r="C364" s="26">
        <v>1</v>
      </c>
      <c r="D364" s="26">
        <v>6.9880999999999999E-2</v>
      </c>
      <c r="E364" s="26">
        <v>6.9880999999999999E-2</v>
      </c>
      <c r="F364" s="26">
        <v>317.47199999999998</v>
      </c>
      <c r="G364" s="26">
        <v>431.23099999999999</v>
      </c>
      <c r="H364" s="26">
        <v>-0.79300999999999999</v>
      </c>
      <c r="I364" s="26">
        <v>0</v>
      </c>
      <c r="J364" s="27"/>
      <c r="K364" s="26" t="str">
        <f t="shared" si="114"/>
        <v>ER</v>
      </c>
      <c r="L364" s="27"/>
      <c r="M364" s="32">
        <f t="shared" si="122"/>
        <v>0</v>
      </c>
      <c r="N364" s="32">
        <f t="shared" si="123"/>
        <v>1</v>
      </c>
      <c r="O364" s="32">
        <f t="shared" si="124"/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27"/>
      <c r="W364" s="26" t="str">
        <f t="shared" si="115"/>
        <v>SC</v>
      </c>
      <c r="X364" s="26" t="str">
        <f t="shared" si="116"/>
        <v>MFM</v>
      </c>
      <c r="Y364" s="26" t="str">
        <f t="shared" si="117"/>
        <v>13</v>
      </c>
      <c r="Z364" s="26" t="str">
        <f t="shared" si="118"/>
        <v>Ex</v>
      </c>
      <c r="AA364" s="26" t="str">
        <f t="shared" si="119"/>
        <v>Refg</v>
      </c>
      <c r="AB364" s="26" t="str">
        <f t="shared" ca="1" si="120"/>
        <v>ERNC</v>
      </c>
      <c r="AC364" s="27"/>
      <c r="AD364" s="26" t="str">
        <f t="shared" ca="1" si="121"/>
        <v>SC-MFM-13-Ex-Refg-ERNC</v>
      </c>
      <c r="AE364" s="26">
        <f t="shared" si="125"/>
        <v>0.79367999999999994</v>
      </c>
      <c r="AF364" s="26">
        <f t="shared" si="126"/>
        <v>1.747025E-4</v>
      </c>
      <c r="AG364" s="26">
        <f t="shared" si="127"/>
        <v>0</v>
      </c>
      <c r="AH364" s="26">
        <f t="shared" si="128"/>
        <v>1.0780775</v>
      </c>
      <c r="AI364" s="26">
        <f t="shared" si="129"/>
        <v>1.747025E-4</v>
      </c>
      <c r="AJ364" s="26">
        <f t="shared" si="130"/>
        <v>0</v>
      </c>
      <c r="AK364" s="26">
        <f t="shared" si="131"/>
        <v>0.73619939197321149</v>
      </c>
      <c r="AL364" s="26">
        <f t="shared" si="131"/>
        <v>1</v>
      </c>
      <c r="AM364" s="26">
        <f t="shared" si="132"/>
        <v>0</v>
      </c>
    </row>
    <row r="365" spans="1:39">
      <c r="A365" s="26" t="s">
        <v>442</v>
      </c>
      <c r="B365" s="26" t="s">
        <v>82</v>
      </c>
      <c r="C365" s="26">
        <v>1</v>
      </c>
      <c r="D365" s="26">
        <v>6.9722999999999993E-2</v>
      </c>
      <c r="E365" s="26">
        <v>6.9723999999999994E-2</v>
      </c>
      <c r="F365" s="26">
        <v>314.16699999999997</v>
      </c>
      <c r="G365" s="26">
        <v>429.63</v>
      </c>
      <c r="H365" s="26">
        <v>-0.770119</v>
      </c>
      <c r="I365" s="26">
        <v>0</v>
      </c>
      <c r="J365" s="27"/>
      <c r="K365" s="26" t="str">
        <f t="shared" si="114"/>
        <v>ER</v>
      </c>
      <c r="L365" s="27"/>
      <c r="M365" s="32">
        <f t="shared" si="122"/>
        <v>0</v>
      </c>
      <c r="N365" s="32">
        <f t="shared" si="123"/>
        <v>1</v>
      </c>
      <c r="O365" s="32">
        <f t="shared" si="124"/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27"/>
      <c r="W365" s="26" t="str">
        <f t="shared" si="115"/>
        <v>SG</v>
      </c>
      <c r="X365" s="26" t="str">
        <f t="shared" si="116"/>
        <v>MFM</v>
      </c>
      <c r="Y365" s="26" t="str">
        <f t="shared" si="117"/>
        <v>13</v>
      </c>
      <c r="Z365" s="26" t="str">
        <f t="shared" si="118"/>
        <v>Ex</v>
      </c>
      <c r="AA365" s="26" t="str">
        <f t="shared" si="119"/>
        <v>Refg</v>
      </c>
      <c r="AB365" s="26" t="str">
        <f t="shared" ca="1" si="120"/>
        <v>ERNC</v>
      </c>
      <c r="AC365" s="27"/>
      <c r="AD365" s="26" t="str">
        <f t="shared" ca="1" si="121"/>
        <v>SG-MFM-13-Ex-Refg-ERNC</v>
      </c>
      <c r="AE365" s="26">
        <f t="shared" si="125"/>
        <v>0.78541749999999988</v>
      </c>
      <c r="AF365" s="26">
        <f t="shared" si="126"/>
        <v>1.7430749999999999E-4</v>
      </c>
      <c r="AG365" s="26">
        <f t="shared" si="127"/>
        <v>0</v>
      </c>
      <c r="AH365" s="26">
        <f t="shared" si="128"/>
        <v>1.0740749999999999</v>
      </c>
      <c r="AI365" s="26">
        <f t="shared" si="129"/>
        <v>1.7430999999999998E-4</v>
      </c>
      <c r="AJ365" s="26">
        <f t="shared" si="130"/>
        <v>0</v>
      </c>
      <c r="AK365" s="26">
        <f t="shared" si="131"/>
        <v>0.73125014547401246</v>
      </c>
      <c r="AL365" s="26">
        <f t="shared" si="131"/>
        <v>0.99998565773621717</v>
      </c>
      <c r="AM365" s="26">
        <f t="shared" si="132"/>
        <v>0</v>
      </c>
    </row>
    <row r="366" spans="1:39">
      <c r="A366" s="26" t="s">
        <v>443</v>
      </c>
      <c r="B366" s="26" t="s">
        <v>82</v>
      </c>
      <c r="C366" s="26">
        <v>1</v>
      </c>
      <c r="D366" s="26">
        <v>6.9508E-2</v>
      </c>
      <c r="E366" s="26">
        <v>6.9508E-2</v>
      </c>
      <c r="F366" s="26">
        <v>301.89299999999997</v>
      </c>
      <c r="G366" s="26">
        <v>415.23399999999998</v>
      </c>
      <c r="H366" s="26">
        <v>-0.63120500000000002</v>
      </c>
      <c r="I366" s="26">
        <v>0</v>
      </c>
      <c r="J366" s="27"/>
      <c r="K366" s="26" t="str">
        <f t="shared" si="114"/>
        <v>ER</v>
      </c>
      <c r="L366" s="27"/>
      <c r="M366" s="32">
        <f t="shared" si="122"/>
        <v>0</v>
      </c>
      <c r="N366" s="32">
        <f t="shared" si="123"/>
        <v>1</v>
      </c>
      <c r="O366" s="32">
        <f t="shared" si="124"/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27"/>
      <c r="W366" s="26" t="str">
        <f t="shared" si="115"/>
        <v>SC</v>
      </c>
      <c r="X366" s="26" t="str">
        <f t="shared" si="116"/>
        <v>MFM</v>
      </c>
      <c r="Y366" s="26" t="str">
        <f t="shared" si="117"/>
        <v>14</v>
      </c>
      <c r="Z366" s="26" t="str">
        <f t="shared" si="118"/>
        <v>Ex</v>
      </c>
      <c r="AA366" s="26" t="str">
        <f t="shared" si="119"/>
        <v>Refg</v>
      </c>
      <c r="AB366" s="26" t="str">
        <f t="shared" ca="1" si="120"/>
        <v>ERNC</v>
      </c>
      <c r="AC366" s="27"/>
      <c r="AD366" s="26" t="str">
        <f t="shared" ca="1" si="121"/>
        <v>SC-MFM-14-Ex-Refg-ERNC</v>
      </c>
      <c r="AE366" s="26">
        <f t="shared" si="125"/>
        <v>0.75473249999999992</v>
      </c>
      <c r="AF366" s="26">
        <f t="shared" si="126"/>
        <v>1.7377000000000001E-4</v>
      </c>
      <c r="AG366" s="26">
        <f t="shared" si="127"/>
        <v>0</v>
      </c>
      <c r="AH366" s="26">
        <f t="shared" si="128"/>
        <v>1.0380849999999999</v>
      </c>
      <c r="AI366" s="26">
        <f t="shared" si="129"/>
        <v>1.7377000000000001E-4</v>
      </c>
      <c r="AJ366" s="26">
        <f t="shared" si="130"/>
        <v>0</v>
      </c>
      <c r="AK366" s="26">
        <f t="shared" si="131"/>
        <v>0.72704306487426362</v>
      </c>
      <c r="AL366" s="26">
        <f t="shared" si="131"/>
        <v>1</v>
      </c>
      <c r="AM366" s="26">
        <f t="shared" si="132"/>
        <v>0</v>
      </c>
    </row>
    <row r="367" spans="1:39">
      <c r="A367" s="26" t="s">
        <v>444</v>
      </c>
      <c r="B367" s="26" t="s">
        <v>82</v>
      </c>
      <c r="C367" s="26">
        <v>1</v>
      </c>
      <c r="D367" s="26">
        <v>6.8794999999999995E-2</v>
      </c>
      <c r="E367" s="26">
        <v>6.8794999999999995E-2</v>
      </c>
      <c r="F367" s="26">
        <v>291.642</v>
      </c>
      <c r="G367" s="26">
        <v>412.58199999999999</v>
      </c>
      <c r="H367" s="26">
        <v>-0.60299999999999998</v>
      </c>
      <c r="I367" s="26">
        <v>0</v>
      </c>
      <c r="J367" s="27"/>
      <c r="K367" s="26" t="str">
        <f t="shared" si="114"/>
        <v>ER</v>
      </c>
      <c r="L367" s="27"/>
      <c r="M367" s="32">
        <f t="shared" si="122"/>
        <v>0</v>
      </c>
      <c r="N367" s="32">
        <f t="shared" si="123"/>
        <v>1</v>
      </c>
      <c r="O367" s="32">
        <f t="shared" si="124"/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27"/>
      <c r="W367" s="26" t="str">
        <f t="shared" si="115"/>
        <v>SD</v>
      </c>
      <c r="X367" s="26" t="str">
        <f t="shared" si="116"/>
        <v>MFM</v>
      </c>
      <c r="Y367" s="26" t="str">
        <f t="shared" si="117"/>
        <v>14</v>
      </c>
      <c r="Z367" s="26" t="str">
        <f t="shared" si="118"/>
        <v>Ex</v>
      </c>
      <c r="AA367" s="26" t="str">
        <f t="shared" si="119"/>
        <v>Refg</v>
      </c>
      <c r="AB367" s="26" t="str">
        <f t="shared" ca="1" si="120"/>
        <v>ERNC</v>
      </c>
      <c r="AC367" s="27"/>
      <c r="AD367" s="26" t="str">
        <f t="shared" ca="1" si="121"/>
        <v>SD-MFM-14-Ex-Refg-ERNC</v>
      </c>
      <c r="AE367" s="26">
        <f t="shared" si="125"/>
        <v>0.729105</v>
      </c>
      <c r="AF367" s="26">
        <f t="shared" si="126"/>
        <v>1.719875E-4</v>
      </c>
      <c r="AG367" s="26">
        <f t="shared" si="127"/>
        <v>0</v>
      </c>
      <c r="AH367" s="26">
        <f t="shared" si="128"/>
        <v>1.031455</v>
      </c>
      <c r="AI367" s="26">
        <f t="shared" si="129"/>
        <v>1.719875E-4</v>
      </c>
      <c r="AJ367" s="26">
        <f t="shared" si="130"/>
        <v>0</v>
      </c>
      <c r="AK367" s="26">
        <f t="shared" si="131"/>
        <v>0.70687039182514022</v>
      </c>
      <c r="AL367" s="26">
        <f t="shared" si="131"/>
        <v>1</v>
      </c>
      <c r="AM367" s="26">
        <f t="shared" si="132"/>
        <v>0</v>
      </c>
    </row>
    <row r="368" spans="1:39">
      <c r="A368" s="26" t="s">
        <v>445</v>
      </c>
      <c r="B368" s="26" t="s">
        <v>82</v>
      </c>
      <c r="C368" s="26">
        <v>1</v>
      </c>
      <c r="D368" s="26">
        <v>6.9421999999999998E-2</v>
      </c>
      <c r="E368" s="26">
        <v>6.9421999999999998E-2</v>
      </c>
      <c r="F368" s="26">
        <v>300.726</v>
      </c>
      <c r="G368" s="26">
        <v>415.18200000000002</v>
      </c>
      <c r="H368" s="26">
        <v>-0.63290100000000005</v>
      </c>
      <c r="I368" s="26">
        <v>0</v>
      </c>
      <c r="J368" s="27"/>
      <c r="K368" s="26" t="str">
        <f t="shared" si="114"/>
        <v>ER</v>
      </c>
      <c r="L368" s="27"/>
      <c r="M368" s="32">
        <f t="shared" si="122"/>
        <v>0</v>
      </c>
      <c r="N368" s="32">
        <f t="shared" si="123"/>
        <v>1</v>
      </c>
      <c r="O368" s="32">
        <f t="shared" si="124"/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27"/>
      <c r="W368" s="26" t="str">
        <f t="shared" si="115"/>
        <v>SG</v>
      </c>
      <c r="X368" s="26" t="str">
        <f t="shared" si="116"/>
        <v>MFM</v>
      </c>
      <c r="Y368" s="26" t="str">
        <f t="shared" si="117"/>
        <v>14</v>
      </c>
      <c r="Z368" s="26" t="str">
        <f t="shared" si="118"/>
        <v>Ex</v>
      </c>
      <c r="AA368" s="26" t="str">
        <f t="shared" si="119"/>
        <v>Refg</v>
      </c>
      <c r="AB368" s="26" t="str">
        <f t="shared" ca="1" si="120"/>
        <v>ERNC</v>
      </c>
      <c r="AC368" s="27"/>
      <c r="AD368" s="26" t="str">
        <f t="shared" ca="1" si="121"/>
        <v>SG-MFM-14-Ex-Refg-ERNC</v>
      </c>
      <c r="AE368" s="26">
        <f t="shared" si="125"/>
        <v>0.75181500000000001</v>
      </c>
      <c r="AF368" s="26">
        <f t="shared" si="126"/>
        <v>1.7355499999999999E-4</v>
      </c>
      <c r="AG368" s="26">
        <f t="shared" si="127"/>
        <v>0</v>
      </c>
      <c r="AH368" s="26">
        <f t="shared" si="128"/>
        <v>1.037955</v>
      </c>
      <c r="AI368" s="26">
        <f t="shared" si="129"/>
        <v>1.7355499999999999E-4</v>
      </c>
      <c r="AJ368" s="26">
        <f t="shared" si="130"/>
        <v>0</v>
      </c>
      <c r="AK368" s="26">
        <f t="shared" si="131"/>
        <v>0.724323308813966</v>
      </c>
      <c r="AL368" s="26">
        <f t="shared" si="131"/>
        <v>1</v>
      </c>
      <c r="AM368" s="26">
        <f t="shared" si="132"/>
        <v>0</v>
      </c>
    </row>
    <row r="369" spans="1:39">
      <c r="A369" s="26" t="s">
        <v>446</v>
      </c>
      <c r="B369" s="26" t="s">
        <v>82</v>
      </c>
      <c r="C369" s="26">
        <v>1</v>
      </c>
      <c r="D369" s="26">
        <v>7.5374999999999998E-2</v>
      </c>
      <c r="E369" s="26">
        <v>7.5374999999999998E-2</v>
      </c>
      <c r="F369" s="26">
        <v>428.851</v>
      </c>
      <c r="G369" s="26">
        <v>488.47399999999999</v>
      </c>
      <c r="H369" s="26">
        <v>-0.89117400000000002</v>
      </c>
      <c r="I369" s="26">
        <v>0</v>
      </c>
      <c r="J369" s="27"/>
      <c r="K369" s="26" t="str">
        <f t="shared" si="114"/>
        <v>ER</v>
      </c>
      <c r="L369" s="27"/>
      <c r="M369" s="32">
        <f t="shared" si="122"/>
        <v>0</v>
      </c>
      <c r="N369" s="32">
        <f t="shared" si="123"/>
        <v>1</v>
      </c>
      <c r="O369" s="32">
        <f t="shared" si="124"/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27"/>
      <c r="W369" s="26" t="str">
        <f t="shared" si="115"/>
        <v>SC</v>
      </c>
      <c r="X369" s="26" t="str">
        <f t="shared" si="116"/>
        <v>MFM</v>
      </c>
      <c r="Y369" s="26" t="str">
        <f t="shared" si="117"/>
        <v>15</v>
      </c>
      <c r="Z369" s="26" t="str">
        <f t="shared" si="118"/>
        <v>Ex</v>
      </c>
      <c r="AA369" s="26" t="str">
        <f t="shared" si="119"/>
        <v>Refg</v>
      </c>
      <c r="AB369" s="26" t="str">
        <f t="shared" ca="1" si="120"/>
        <v>ERNC</v>
      </c>
      <c r="AC369" s="27"/>
      <c r="AD369" s="26" t="str">
        <f t="shared" ca="1" si="121"/>
        <v>SC-MFM-15-Ex-Refg-ERNC</v>
      </c>
      <c r="AE369" s="26">
        <f t="shared" si="125"/>
        <v>1.0721274999999999</v>
      </c>
      <c r="AF369" s="26">
        <f t="shared" si="126"/>
        <v>1.8843749999999999E-4</v>
      </c>
      <c r="AG369" s="26">
        <f t="shared" si="127"/>
        <v>0</v>
      </c>
      <c r="AH369" s="26">
        <f t="shared" si="128"/>
        <v>1.221185</v>
      </c>
      <c r="AI369" s="26">
        <f t="shared" si="129"/>
        <v>1.8843749999999999E-4</v>
      </c>
      <c r="AJ369" s="26">
        <f t="shared" si="130"/>
        <v>0</v>
      </c>
      <c r="AK369" s="26">
        <f t="shared" si="131"/>
        <v>0.87794027931885832</v>
      </c>
      <c r="AL369" s="26">
        <f t="shared" si="131"/>
        <v>1</v>
      </c>
      <c r="AM369" s="26">
        <f t="shared" si="132"/>
        <v>0</v>
      </c>
    </row>
    <row r="370" spans="1:39">
      <c r="A370" s="26" t="s">
        <v>447</v>
      </c>
      <c r="B370" s="26" t="s">
        <v>82</v>
      </c>
      <c r="C370" s="26">
        <v>1</v>
      </c>
      <c r="D370" s="26">
        <v>7.4759000000000006E-2</v>
      </c>
      <c r="E370" s="26">
        <v>7.4759000000000006E-2</v>
      </c>
      <c r="F370" s="26">
        <v>420.83300000000003</v>
      </c>
      <c r="G370" s="26">
        <v>483.596</v>
      </c>
      <c r="H370" s="26">
        <v>-0.85</v>
      </c>
      <c r="I370" s="26">
        <v>0</v>
      </c>
      <c r="J370" s="27"/>
      <c r="K370" s="26" t="str">
        <f t="shared" si="114"/>
        <v>ER</v>
      </c>
      <c r="L370" s="27"/>
      <c r="M370" s="32">
        <f t="shared" si="122"/>
        <v>0</v>
      </c>
      <c r="N370" s="32">
        <f t="shared" si="123"/>
        <v>1</v>
      </c>
      <c r="O370" s="32">
        <f t="shared" si="124"/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27"/>
      <c r="W370" s="26" t="str">
        <f t="shared" si="115"/>
        <v>SD</v>
      </c>
      <c r="X370" s="26" t="str">
        <f t="shared" si="116"/>
        <v>MFM</v>
      </c>
      <c r="Y370" s="26" t="str">
        <f t="shared" si="117"/>
        <v>15</v>
      </c>
      <c r="Z370" s="26" t="str">
        <f t="shared" si="118"/>
        <v>Ex</v>
      </c>
      <c r="AA370" s="26" t="str">
        <f t="shared" si="119"/>
        <v>Refg</v>
      </c>
      <c r="AB370" s="26" t="str">
        <f t="shared" ca="1" si="120"/>
        <v>ERNC</v>
      </c>
      <c r="AC370" s="27"/>
      <c r="AD370" s="26" t="str">
        <f t="shared" ca="1" si="121"/>
        <v>SD-MFM-15-Ex-Refg-ERNC</v>
      </c>
      <c r="AE370" s="26">
        <f t="shared" si="125"/>
        <v>1.0520825</v>
      </c>
      <c r="AF370" s="26">
        <f t="shared" si="126"/>
        <v>1.868975E-4</v>
      </c>
      <c r="AG370" s="26">
        <f t="shared" si="127"/>
        <v>0</v>
      </c>
      <c r="AH370" s="26">
        <f t="shared" si="128"/>
        <v>1.20899</v>
      </c>
      <c r="AI370" s="26">
        <f t="shared" si="129"/>
        <v>1.868975E-4</v>
      </c>
      <c r="AJ370" s="26">
        <f t="shared" si="130"/>
        <v>0</v>
      </c>
      <c r="AK370" s="26">
        <f t="shared" si="131"/>
        <v>0.87021604810627051</v>
      </c>
      <c r="AL370" s="26">
        <f t="shared" si="131"/>
        <v>1</v>
      </c>
      <c r="AM370" s="26">
        <f t="shared" si="132"/>
        <v>0</v>
      </c>
    </row>
    <row r="371" spans="1:39">
      <c r="A371" s="26" t="s">
        <v>448</v>
      </c>
      <c r="B371" s="26" t="s">
        <v>82</v>
      </c>
      <c r="C371" s="26">
        <v>1</v>
      </c>
      <c r="D371" s="26">
        <v>7.5246999999999994E-2</v>
      </c>
      <c r="E371" s="26">
        <v>7.5246999999999994E-2</v>
      </c>
      <c r="F371" s="26">
        <v>426.01900000000001</v>
      </c>
      <c r="G371" s="26">
        <v>486.89</v>
      </c>
      <c r="H371" s="26">
        <v>-0.85268999999999995</v>
      </c>
      <c r="I371" s="26">
        <v>0</v>
      </c>
      <c r="J371" s="27"/>
      <c r="K371" s="26" t="str">
        <f t="shared" si="114"/>
        <v>ER</v>
      </c>
      <c r="L371" s="27"/>
      <c r="M371" s="32">
        <f t="shared" si="122"/>
        <v>0</v>
      </c>
      <c r="N371" s="32">
        <f t="shared" si="123"/>
        <v>1</v>
      </c>
      <c r="O371" s="32">
        <f t="shared" si="124"/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27"/>
      <c r="W371" s="26" t="str">
        <f t="shared" si="115"/>
        <v>SG</v>
      </c>
      <c r="X371" s="26" t="str">
        <f t="shared" si="116"/>
        <v>MFM</v>
      </c>
      <c r="Y371" s="26" t="str">
        <f t="shared" si="117"/>
        <v>15</v>
      </c>
      <c r="Z371" s="26" t="str">
        <f t="shared" si="118"/>
        <v>Ex</v>
      </c>
      <c r="AA371" s="26" t="str">
        <f t="shared" si="119"/>
        <v>Refg</v>
      </c>
      <c r="AB371" s="26" t="str">
        <f t="shared" ca="1" si="120"/>
        <v>ERNC</v>
      </c>
      <c r="AC371" s="27"/>
      <c r="AD371" s="26" t="str">
        <f t="shared" ca="1" si="121"/>
        <v>SG-MFM-15-Ex-Refg-ERNC</v>
      </c>
      <c r="AE371" s="26">
        <f t="shared" si="125"/>
        <v>1.0650474999999999</v>
      </c>
      <c r="AF371" s="26">
        <f t="shared" si="126"/>
        <v>1.881175E-4</v>
      </c>
      <c r="AG371" s="26">
        <f t="shared" si="127"/>
        <v>0</v>
      </c>
      <c r="AH371" s="26">
        <f t="shared" si="128"/>
        <v>1.217225</v>
      </c>
      <c r="AI371" s="26">
        <f t="shared" si="129"/>
        <v>1.881175E-4</v>
      </c>
      <c r="AJ371" s="26">
        <f t="shared" si="130"/>
        <v>0</v>
      </c>
      <c r="AK371" s="26">
        <f t="shared" si="131"/>
        <v>0.8749799749430055</v>
      </c>
      <c r="AL371" s="26">
        <f t="shared" si="131"/>
        <v>1</v>
      </c>
      <c r="AM371" s="26">
        <f t="shared" si="132"/>
        <v>0</v>
      </c>
    </row>
    <row r="372" spans="1:39">
      <c r="A372" s="26" t="s">
        <v>449</v>
      </c>
      <c r="B372" s="26" t="s">
        <v>82</v>
      </c>
      <c r="C372" s="26">
        <v>1</v>
      </c>
      <c r="D372" s="26">
        <v>5.7637000000000001E-2</v>
      </c>
      <c r="E372" s="26">
        <v>5.7637000000000001E-2</v>
      </c>
      <c r="F372" s="26">
        <v>183.54400000000001</v>
      </c>
      <c r="G372" s="26">
        <v>345.09899999999999</v>
      </c>
      <c r="H372" s="26">
        <v>-0.43</v>
      </c>
      <c r="I372" s="26">
        <v>0</v>
      </c>
      <c r="J372" s="27"/>
      <c r="K372" s="26" t="str">
        <f t="shared" si="114"/>
        <v>ER</v>
      </c>
      <c r="L372" s="27"/>
      <c r="M372" s="32">
        <f t="shared" si="122"/>
        <v>0</v>
      </c>
      <c r="N372" s="32">
        <f t="shared" si="123"/>
        <v>1</v>
      </c>
      <c r="O372" s="32">
        <f t="shared" si="124"/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27"/>
      <c r="W372" s="26" t="str">
        <f t="shared" si="115"/>
        <v>PG</v>
      </c>
      <c r="X372" s="26" t="str">
        <f t="shared" si="116"/>
        <v>MFM</v>
      </c>
      <c r="Y372" s="26" t="str">
        <f t="shared" si="117"/>
        <v>16</v>
      </c>
      <c r="Z372" s="26" t="str">
        <f t="shared" si="118"/>
        <v>Ex</v>
      </c>
      <c r="AA372" s="26" t="str">
        <f t="shared" si="119"/>
        <v>Refg</v>
      </c>
      <c r="AB372" s="26" t="str">
        <f t="shared" ca="1" si="120"/>
        <v>ERNC</v>
      </c>
      <c r="AC372" s="27"/>
      <c r="AD372" s="26" t="str">
        <f t="shared" ca="1" si="121"/>
        <v>PG-MFM-16-Ex-Refg-ERNC</v>
      </c>
      <c r="AE372" s="26">
        <f t="shared" si="125"/>
        <v>0.45886000000000005</v>
      </c>
      <c r="AF372" s="26">
        <f t="shared" si="126"/>
        <v>1.440925E-4</v>
      </c>
      <c r="AG372" s="26">
        <f t="shared" si="127"/>
        <v>0</v>
      </c>
      <c r="AH372" s="26">
        <f t="shared" si="128"/>
        <v>0.8627475</v>
      </c>
      <c r="AI372" s="26">
        <f t="shared" si="129"/>
        <v>1.440925E-4</v>
      </c>
      <c r="AJ372" s="26">
        <f t="shared" si="130"/>
        <v>0</v>
      </c>
      <c r="AK372" s="26">
        <f t="shared" si="131"/>
        <v>0.53185897380172076</v>
      </c>
      <c r="AL372" s="26">
        <f t="shared" si="131"/>
        <v>1</v>
      </c>
      <c r="AM372" s="26">
        <f t="shared" si="132"/>
        <v>0</v>
      </c>
    </row>
    <row r="373" spans="1:39">
      <c r="A373" s="26" t="s">
        <v>450</v>
      </c>
      <c r="B373" s="26" t="s">
        <v>82</v>
      </c>
      <c r="C373" s="26">
        <v>1</v>
      </c>
      <c r="D373" s="26">
        <v>5.8169999999999999E-2</v>
      </c>
      <c r="E373" s="26">
        <v>5.8169999999999999E-2</v>
      </c>
      <c r="F373" s="26">
        <v>188.72499999999999</v>
      </c>
      <c r="G373" s="26">
        <v>347.75299999999999</v>
      </c>
      <c r="H373" s="26">
        <v>-0.46927799999999997</v>
      </c>
      <c r="I373" s="26">
        <v>0</v>
      </c>
      <c r="J373" s="27"/>
      <c r="K373" s="26" t="str">
        <f t="shared" si="114"/>
        <v>ER</v>
      </c>
      <c r="L373" s="27"/>
      <c r="M373" s="32">
        <f t="shared" si="122"/>
        <v>0</v>
      </c>
      <c r="N373" s="32">
        <f t="shared" si="123"/>
        <v>1</v>
      </c>
      <c r="O373" s="32">
        <f t="shared" si="124"/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27"/>
      <c r="W373" s="26" t="str">
        <f t="shared" si="115"/>
        <v>SC</v>
      </c>
      <c r="X373" s="26" t="str">
        <f t="shared" si="116"/>
        <v>MFM</v>
      </c>
      <c r="Y373" s="26" t="str">
        <f t="shared" si="117"/>
        <v>16</v>
      </c>
      <c r="Z373" s="26" t="str">
        <f t="shared" si="118"/>
        <v>Ex</v>
      </c>
      <c r="AA373" s="26" t="str">
        <f t="shared" si="119"/>
        <v>Refg</v>
      </c>
      <c r="AB373" s="26" t="str">
        <f t="shared" ca="1" si="120"/>
        <v>ERNC</v>
      </c>
      <c r="AC373" s="27"/>
      <c r="AD373" s="26" t="str">
        <f t="shared" ca="1" si="121"/>
        <v>SC-MFM-16-Ex-Refg-ERNC</v>
      </c>
      <c r="AE373" s="26">
        <f t="shared" si="125"/>
        <v>0.47181249999999997</v>
      </c>
      <c r="AF373" s="26">
        <f t="shared" si="126"/>
        <v>1.45425E-4</v>
      </c>
      <c r="AG373" s="26">
        <f t="shared" si="127"/>
        <v>0</v>
      </c>
      <c r="AH373" s="26">
        <f t="shared" si="128"/>
        <v>0.86938249999999995</v>
      </c>
      <c r="AI373" s="26">
        <f t="shared" si="129"/>
        <v>1.45425E-4</v>
      </c>
      <c r="AJ373" s="26">
        <f t="shared" si="130"/>
        <v>0</v>
      </c>
      <c r="AK373" s="26">
        <f t="shared" si="131"/>
        <v>0.54269840950329684</v>
      </c>
      <c r="AL373" s="26">
        <f t="shared" si="131"/>
        <v>1</v>
      </c>
      <c r="AM373" s="26">
        <f t="shared" si="132"/>
        <v>0</v>
      </c>
    </row>
    <row r="374" spans="1:39">
      <c r="A374" s="26" t="s">
        <v>451</v>
      </c>
      <c r="B374" s="26" t="s">
        <v>82</v>
      </c>
      <c r="C374" s="26">
        <v>1</v>
      </c>
      <c r="D374" s="26">
        <v>5.7917999999999997E-2</v>
      </c>
      <c r="E374" s="26">
        <v>5.7917999999999997E-2</v>
      </c>
      <c r="F374" s="26">
        <v>186.32499999999999</v>
      </c>
      <c r="G374" s="26">
        <v>346.41899999999998</v>
      </c>
      <c r="H374" s="26">
        <v>-0.45048899999999997</v>
      </c>
      <c r="I374" s="26">
        <v>0</v>
      </c>
      <c r="J374" s="27"/>
      <c r="K374" s="26" t="str">
        <f t="shared" si="114"/>
        <v>ER</v>
      </c>
      <c r="L374" s="27"/>
      <c r="M374" s="32">
        <f t="shared" si="122"/>
        <v>0</v>
      </c>
      <c r="N374" s="32">
        <f t="shared" si="123"/>
        <v>1</v>
      </c>
      <c r="O374" s="32">
        <f t="shared" si="124"/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27"/>
      <c r="W374" s="26" t="str">
        <f t="shared" si="115"/>
        <v>SG</v>
      </c>
      <c r="X374" s="26" t="str">
        <f t="shared" si="116"/>
        <v>MFM</v>
      </c>
      <c r="Y374" s="26" t="str">
        <f t="shared" si="117"/>
        <v>16</v>
      </c>
      <c r="Z374" s="26" t="str">
        <f t="shared" si="118"/>
        <v>Ex</v>
      </c>
      <c r="AA374" s="26" t="str">
        <f t="shared" si="119"/>
        <v>Refg</v>
      </c>
      <c r="AB374" s="26" t="str">
        <f t="shared" ca="1" si="120"/>
        <v>ERNC</v>
      </c>
      <c r="AC374" s="27"/>
      <c r="AD374" s="26" t="str">
        <f t="shared" ca="1" si="121"/>
        <v>SG-MFM-16-Ex-Refg-ERNC</v>
      </c>
      <c r="AE374" s="26">
        <f t="shared" si="125"/>
        <v>0.46581249999999996</v>
      </c>
      <c r="AF374" s="26">
        <f t="shared" si="126"/>
        <v>1.44795E-4</v>
      </c>
      <c r="AG374" s="26">
        <f t="shared" si="127"/>
        <v>0</v>
      </c>
      <c r="AH374" s="26">
        <f t="shared" si="128"/>
        <v>0.86604749999999997</v>
      </c>
      <c r="AI374" s="26">
        <f t="shared" si="129"/>
        <v>1.44795E-4</v>
      </c>
      <c r="AJ374" s="26">
        <f t="shared" si="130"/>
        <v>0</v>
      </c>
      <c r="AK374" s="26">
        <f t="shared" si="131"/>
        <v>0.53786022129271194</v>
      </c>
      <c r="AL374" s="26">
        <f t="shared" si="131"/>
        <v>1</v>
      </c>
      <c r="AM374" s="26">
        <f t="shared" si="132"/>
        <v>0</v>
      </c>
    </row>
    <row r="375" spans="1:39">
      <c r="A375" s="26" t="s">
        <v>452</v>
      </c>
      <c r="B375" s="26" t="s">
        <v>82</v>
      </c>
      <c r="C375" s="26">
        <v>1</v>
      </c>
      <c r="D375" s="26">
        <v>4.5844000000000003E-2</v>
      </c>
      <c r="E375" s="26">
        <v>4.5843000000000002E-2</v>
      </c>
      <c r="F375" s="26">
        <v>171.03399999999999</v>
      </c>
      <c r="G375" s="26">
        <v>297.71499999999997</v>
      </c>
      <c r="H375" s="26">
        <v>-0.02</v>
      </c>
      <c r="I375" s="26">
        <v>0</v>
      </c>
      <c r="J375" s="27"/>
      <c r="K375" s="26" t="str">
        <f t="shared" si="114"/>
        <v>ER</v>
      </c>
      <c r="L375" s="27"/>
      <c r="M375" s="32">
        <f t="shared" si="122"/>
        <v>0</v>
      </c>
      <c r="N375" s="32">
        <f t="shared" si="123"/>
        <v>1</v>
      </c>
      <c r="O375" s="32">
        <f t="shared" si="124"/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27"/>
      <c r="W375" s="26" t="str">
        <f t="shared" si="115"/>
        <v>PG</v>
      </c>
      <c r="X375" s="26" t="str">
        <f t="shared" si="116"/>
        <v>DMO</v>
      </c>
      <c r="Y375" s="26" t="str">
        <f t="shared" si="117"/>
        <v>01</v>
      </c>
      <c r="Z375" s="26" t="str">
        <f t="shared" si="118"/>
        <v>Ex</v>
      </c>
      <c r="AA375" s="26" t="str">
        <f t="shared" si="119"/>
        <v>Refg</v>
      </c>
      <c r="AB375" s="26" t="str">
        <f t="shared" ca="1" si="120"/>
        <v>ERNC</v>
      </c>
      <c r="AC375" s="27"/>
      <c r="AD375" s="26" t="str">
        <f t="shared" ca="1" si="121"/>
        <v>PG-DMO-01-Ex-Refg-ERNC</v>
      </c>
      <c r="AE375" s="26">
        <f t="shared" si="125"/>
        <v>0.42758499999999999</v>
      </c>
      <c r="AF375" s="26">
        <f t="shared" si="126"/>
        <v>1.1461E-4</v>
      </c>
      <c r="AG375" s="26">
        <f t="shared" si="127"/>
        <v>0</v>
      </c>
      <c r="AH375" s="26">
        <f t="shared" si="128"/>
        <v>0.74428749999999999</v>
      </c>
      <c r="AI375" s="26">
        <f t="shared" si="129"/>
        <v>1.146075E-4</v>
      </c>
      <c r="AJ375" s="26">
        <f t="shared" si="130"/>
        <v>0</v>
      </c>
      <c r="AK375" s="26">
        <f t="shared" si="131"/>
        <v>0.57448902473842434</v>
      </c>
      <c r="AL375" s="26">
        <f t="shared" si="131"/>
        <v>1.0000218135811356</v>
      </c>
      <c r="AM375" s="26">
        <f t="shared" si="132"/>
        <v>0</v>
      </c>
    </row>
    <row r="376" spans="1:39">
      <c r="A376" s="26" t="s">
        <v>453</v>
      </c>
      <c r="B376" s="26" t="s">
        <v>82</v>
      </c>
      <c r="C376" s="26">
        <v>1</v>
      </c>
      <c r="D376" s="26">
        <v>6.4808000000000004E-2</v>
      </c>
      <c r="E376" s="26">
        <v>6.4808000000000004E-2</v>
      </c>
      <c r="F376" s="26">
        <v>233.58099999999999</v>
      </c>
      <c r="G376" s="26">
        <v>340.96199999999999</v>
      </c>
      <c r="H376" s="26">
        <v>-3.8996000000000003E-2</v>
      </c>
      <c r="I376" s="26">
        <v>0</v>
      </c>
      <c r="J376" s="27"/>
      <c r="K376" s="26" t="str">
        <f t="shared" si="114"/>
        <v>ER</v>
      </c>
      <c r="L376" s="27"/>
      <c r="M376" s="32">
        <f t="shared" si="122"/>
        <v>0</v>
      </c>
      <c r="N376" s="32">
        <f t="shared" si="123"/>
        <v>1</v>
      </c>
      <c r="O376" s="32">
        <f t="shared" si="124"/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27"/>
      <c r="W376" s="26" t="str">
        <f t="shared" si="115"/>
        <v>PG</v>
      </c>
      <c r="X376" s="26" t="str">
        <f t="shared" si="116"/>
        <v>DMO</v>
      </c>
      <c r="Y376" s="26" t="str">
        <f t="shared" si="117"/>
        <v>02</v>
      </c>
      <c r="Z376" s="26" t="str">
        <f t="shared" si="118"/>
        <v>Ex</v>
      </c>
      <c r="AA376" s="26" t="str">
        <f t="shared" si="119"/>
        <v>Refg</v>
      </c>
      <c r="AB376" s="26" t="str">
        <f t="shared" ca="1" si="120"/>
        <v>ERNC</v>
      </c>
      <c r="AC376" s="27"/>
      <c r="AD376" s="26" t="str">
        <f t="shared" ca="1" si="121"/>
        <v>PG-DMO-02-Ex-Refg-ERNC</v>
      </c>
      <c r="AE376" s="26">
        <f t="shared" si="125"/>
        <v>0.58395249999999999</v>
      </c>
      <c r="AF376" s="26">
        <f t="shared" si="126"/>
        <v>1.6202000000000002E-4</v>
      </c>
      <c r="AG376" s="26">
        <f t="shared" si="127"/>
        <v>0</v>
      </c>
      <c r="AH376" s="26">
        <f t="shared" si="128"/>
        <v>0.85240499999999997</v>
      </c>
      <c r="AI376" s="26">
        <f t="shared" si="129"/>
        <v>1.6202000000000002E-4</v>
      </c>
      <c r="AJ376" s="26">
        <f t="shared" si="130"/>
        <v>0</v>
      </c>
      <c r="AK376" s="26">
        <f t="shared" si="131"/>
        <v>0.68506461130565866</v>
      </c>
      <c r="AL376" s="26">
        <f t="shared" si="131"/>
        <v>1</v>
      </c>
      <c r="AM376" s="26">
        <f t="shared" si="132"/>
        <v>0</v>
      </c>
    </row>
    <row r="377" spans="1:39">
      <c r="A377" s="26" t="s">
        <v>454</v>
      </c>
      <c r="B377" s="26" t="s">
        <v>82</v>
      </c>
      <c r="C377" s="26">
        <v>1</v>
      </c>
      <c r="D377" s="26">
        <v>5.3279E-2</v>
      </c>
      <c r="E377" s="26">
        <v>5.3279E-2</v>
      </c>
      <c r="F377" s="26">
        <v>208.79599999999999</v>
      </c>
      <c r="G377" s="26">
        <v>328.971</v>
      </c>
      <c r="H377" s="26">
        <v>-3.1579000000000003E-2</v>
      </c>
      <c r="I377" s="26">
        <v>0</v>
      </c>
      <c r="J377" s="27"/>
      <c r="K377" s="26" t="str">
        <f t="shared" si="114"/>
        <v>ER</v>
      </c>
      <c r="L377" s="27"/>
      <c r="M377" s="32">
        <f t="shared" si="122"/>
        <v>0</v>
      </c>
      <c r="N377" s="32">
        <f t="shared" si="123"/>
        <v>1</v>
      </c>
      <c r="O377" s="32">
        <f t="shared" si="124"/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27"/>
      <c r="W377" s="26" t="str">
        <f t="shared" si="115"/>
        <v>PG</v>
      </c>
      <c r="X377" s="26" t="str">
        <f t="shared" si="116"/>
        <v>DMO</v>
      </c>
      <c r="Y377" s="26" t="str">
        <f t="shared" si="117"/>
        <v>03</v>
      </c>
      <c r="Z377" s="26" t="str">
        <f t="shared" si="118"/>
        <v>Ex</v>
      </c>
      <c r="AA377" s="26" t="str">
        <f t="shared" si="119"/>
        <v>Refg</v>
      </c>
      <c r="AB377" s="26" t="str">
        <f t="shared" ca="1" si="120"/>
        <v>ERNC</v>
      </c>
      <c r="AC377" s="27"/>
      <c r="AD377" s="26" t="str">
        <f t="shared" ca="1" si="121"/>
        <v>PG-DMO-03-Ex-Refg-ERNC</v>
      </c>
      <c r="AE377" s="26">
        <f t="shared" si="125"/>
        <v>0.52198999999999995</v>
      </c>
      <c r="AF377" s="26">
        <f t="shared" si="126"/>
        <v>1.331975E-4</v>
      </c>
      <c r="AG377" s="26">
        <f t="shared" si="127"/>
        <v>0</v>
      </c>
      <c r="AH377" s="26">
        <f t="shared" si="128"/>
        <v>0.82242749999999998</v>
      </c>
      <c r="AI377" s="26">
        <f t="shared" si="129"/>
        <v>1.331975E-4</v>
      </c>
      <c r="AJ377" s="26">
        <f t="shared" si="130"/>
        <v>0</v>
      </c>
      <c r="AK377" s="26">
        <f t="shared" si="131"/>
        <v>0.63469424356554216</v>
      </c>
      <c r="AL377" s="26">
        <f t="shared" si="131"/>
        <v>1</v>
      </c>
      <c r="AM377" s="26">
        <f t="shared" si="132"/>
        <v>0</v>
      </c>
    </row>
    <row r="378" spans="1:39">
      <c r="A378" s="26" t="s">
        <v>455</v>
      </c>
      <c r="B378" s="26" t="s">
        <v>82</v>
      </c>
      <c r="C378" s="26">
        <v>1</v>
      </c>
      <c r="D378" s="26">
        <v>5.9270000000000003E-2</v>
      </c>
      <c r="E378" s="26">
        <v>5.9270000000000003E-2</v>
      </c>
      <c r="F378" s="26">
        <v>247.83</v>
      </c>
      <c r="G378" s="26">
        <v>347.505</v>
      </c>
      <c r="H378" s="26">
        <v>-3.8110999999999999E-2</v>
      </c>
      <c r="I378" s="26">
        <v>0</v>
      </c>
      <c r="J378" s="27"/>
      <c r="K378" s="26" t="str">
        <f t="shared" si="114"/>
        <v>ER</v>
      </c>
      <c r="L378" s="27"/>
      <c r="M378" s="32">
        <f t="shared" si="122"/>
        <v>0</v>
      </c>
      <c r="N378" s="32">
        <f t="shared" si="123"/>
        <v>1</v>
      </c>
      <c r="O378" s="32">
        <f t="shared" si="124"/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27"/>
      <c r="W378" s="26" t="str">
        <f t="shared" si="115"/>
        <v>PG</v>
      </c>
      <c r="X378" s="26" t="str">
        <f t="shared" si="116"/>
        <v>DMO</v>
      </c>
      <c r="Y378" s="26" t="str">
        <f t="shared" si="117"/>
        <v>04</v>
      </c>
      <c r="Z378" s="26" t="str">
        <f t="shared" si="118"/>
        <v>Ex</v>
      </c>
      <c r="AA378" s="26" t="str">
        <f t="shared" si="119"/>
        <v>Refg</v>
      </c>
      <c r="AB378" s="26" t="str">
        <f t="shared" ca="1" si="120"/>
        <v>ERNC</v>
      </c>
      <c r="AC378" s="27"/>
      <c r="AD378" s="26" t="str">
        <f t="shared" ca="1" si="121"/>
        <v>PG-DMO-04-Ex-Refg-ERNC</v>
      </c>
      <c r="AE378" s="26">
        <f t="shared" si="125"/>
        <v>0.61957499999999999</v>
      </c>
      <c r="AF378" s="26">
        <f t="shared" si="126"/>
        <v>1.4817500000000001E-4</v>
      </c>
      <c r="AG378" s="26">
        <f t="shared" si="127"/>
        <v>0</v>
      </c>
      <c r="AH378" s="26">
        <f t="shared" si="128"/>
        <v>0.86876249999999999</v>
      </c>
      <c r="AI378" s="26">
        <f t="shared" si="129"/>
        <v>1.4817500000000001E-4</v>
      </c>
      <c r="AJ378" s="26">
        <f t="shared" si="130"/>
        <v>0</v>
      </c>
      <c r="AK378" s="26">
        <f t="shared" si="131"/>
        <v>0.71316959468209085</v>
      </c>
      <c r="AL378" s="26">
        <f t="shared" si="131"/>
        <v>1</v>
      </c>
      <c r="AM378" s="26">
        <f t="shared" si="132"/>
        <v>0</v>
      </c>
    </row>
    <row r="379" spans="1:39">
      <c r="A379" s="26" t="s">
        <v>456</v>
      </c>
      <c r="B379" s="26" t="s">
        <v>82</v>
      </c>
      <c r="C379" s="26">
        <v>1</v>
      </c>
      <c r="D379" s="26">
        <v>5.9244999999999999E-2</v>
      </c>
      <c r="E379" s="26">
        <v>5.9244999999999999E-2</v>
      </c>
      <c r="F379" s="26">
        <v>240.51300000000001</v>
      </c>
      <c r="G379" s="26">
        <v>348.31900000000002</v>
      </c>
      <c r="H379" s="26">
        <v>-3.5000000000000003E-2</v>
      </c>
      <c r="I379" s="26">
        <v>0</v>
      </c>
      <c r="J379" s="27"/>
      <c r="K379" s="26" t="str">
        <f t="shared" si="114"/>
        <v>ER</v>
      </c>
      <c r="L379" s="27"/>
      <c r="M379" s="32">
        <f t="shared" si="122"/>
        <v>0</v>
      </c>
      <c r="N379" s="32">
        <f t="shared" si="123"/>
        <v>1</v>
      </c>
      <c r="O379" s="32">
        <f t="shared" si="124"/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27"/>
      <c r="W379" s="26" t="str">
        <f t="shared" si="115"/>
        <v>SG</v>
      </c>
      <c r="X379" s="26" t="str">
        <f t="shared" si="116"/>
        <v>DMO</v>
      </c>
      <c r="Y379" s="26" t="str">
        <f t="shared" si="117"/>
        <v>04</v>
      </c>
      <c r="Z379" s="26" t="str">
        <f t="shared" si="118"/>
        <v>Ex</v>
      </c>
      <c r="AA379" s="26" t="str">
        <f t="shared" si="119"/>
        <v>Refg</v>
      </c>
      <c r="AB379" s="26" t="str">
        <f t="shared" ca="1" si="120"/>
        <v>ERNC</v>
      </c>
      <c r="AC379" s="27"/>
      <c r="AD379" s="26" t="str">
        <f t="shared" ca="1" si="121"/>
        <v>SG-DMO-04-Ex-Refg-ERNC</v>
      </c>
      <c r="AE379" s="26">
        <f t="shared" si="125"/>
        <v>0.60128250000000005</v>
      </c>
      <c r="AF379" s="26">
        <f t="shared" si="126"/>
        <v>1.481125E-4</v>
      </c>
      <c r="AG379" s="26">
        <f t="shared" si="127"/>
        <v>0</v>
      </c>
      <c r="AH379" s="26">
        <f t="shared" si="128"/>
        <v>0.8707975</v>
      </c>
      <c r="AI379" s="26">
        <f t="shared" si="129"/>
        <v>1.481125E-4</v>
      </c>
      <c r="AJ379" s="26">
        <f t="shared" si="130"/>
        <v>0</v>
      </c>
      <c r="AK379" s="26">
        <f t="shared" si="131"/>
        <v>0.69049635535242126</v>
      </c>
      <c r="AL379" s="26">
        <f t="shared" si="131"/>
        <v>1</v>
      </c>
      <c r="AM379" s="26">
        <f t="shared" si="132"/>
        <v>0</v>
      </c>
    </row>
    <row r="380" spans="1:39">
      <c r="A380" s="26" t="s">
        <v>457</v>
      </c>
      <c r="B380" s="26" t="s">
        <v>82</v>
      </c>
      <c r="C380" s="26">
        <v>1</v>
      </c>
      <c r="D380" s="26">
        <v>5.7232999999999999E-2</v>
      </c>
      <c r="E380" s="26">
        <v>5.7232999999999999E-2</v>
      </c>
      <c r="F380" s="26">
        <v>196.566</v>
      </c>
      <c r="G380" s="26">
        <v>340.92500000000001</v>
      </c>
      <c r="H380" s="26">
        <v>-2.9274000000000001E-2</v>
      </c>
      <c r="I380" s="26">
        <v>0</v>
      </c>
      <c r="J380" s="27"/>
      <c r="K380" s="26" t="str">
        <f t="shared" si="114"/>
        <v>ER</v>
      </c>
      <c r="L380" s="27"/>
      <c r="M380" s="32">
        <f t="shared" si="122"/>
        <v>0</v>
      </c>
      <c r="N380" s="32">
        <f t="shared" si="123"/>
        <v>1</v>
      </c>
      <c r="O380" s="32">
        <f t="shared" si="124"/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27"/>
      <c r="W380" s="26" t="str">
        <f t="shared" si="115"/>
        <v>PG</v>
      </c>
      <c r="X380" s="26" t="str">
        <f t="shared" si="116"/>
        <v>DMO</v>
      </c>
      <c r="Y380" s="26" t="str">
        <f t="shared" si="117"/>
        <v>05</v>
      </c>
      <c r="Z380" s="26" t="str">
        <f t="shared" si="118"/>
        <v>Ex</v>
      </c>
      <c r="AA380" s="26" t="str">
        <f t="shared" si="119"/>
        <v>Refg</v>
      </c>
      <c r="AB380" s="26" t="str">
        <f t="shared" ca="1" si="120"/>
        <v>ERNC</v>
      </c>
      <c r="AC380" s="27"/>
      <c r="AD380" s="26" t="str">
        <f t="shared" ca="1" si="121"/>
        <v>PG-DMO-05-Ex-Refg-ERNC</v>
      </c>
      <c r="AE380" s="26">
        <f t="shared" si="125"/>
        <v>0.49141499999999999</v>
      </c>
      <c r="AF380" s="26">
        <f t="shared" si="126"/>
        <v>1.430825E-4</v>
      </c>
      <c r="AG380" s="26">
        <f t="shared" si="127"/>
        <v>0</v>
      </c>
      <c r="AH380" s="26">
        <f t="shared" si="128"/>
        <v>0.85231250000000003</v>
      </c>
      <c r="AI380" s="26">
        <f t="shared" si="129"/>
        <v>1.430825E-4</v>
      </c>
      <c r="AJ380" s="26">
        <f t="shared" si="130"/>
        <v>0</v>
      </c>
      <c r="AK380" s="26">
        <f t="shared" si="131"/>
        <v>0.57656669355430079</v>
      </c>
      <c r="AL380" s="26">
        <f t="shared" si="131"/>
        <v>1</v>
      </c>
      <c r="AM380" s="26">
        <f t="shared" si="132"/>
        <v>0</v>
      </c>
    </row>
    <row r="381" spans="1:39">
      <c r="A381" s="26" t="s">
        <v>458</v>
      </c>
      <c r="B381" s="26" t="s">
        <v>82</v>
      </c>
      <c r="C381" s="26">
        <v>1</v>
      </c>
      <c r="D381" s="26">
        <v>5.7181999999999997E-2</v>
      </c>
      <c r="E381" s="26">
        <v>5.7181999999999997E-2</v>
      </c>
      <c r="F381" s="26">
        <v>192.249</v>
      </c>
      <c r="G381" s="26">
        <v>342.78800000000001</v>
      </c>
      <c r="H381" s="26">
        <v>-2.7E-2</v>
      </c>
      <c r="I381" s="26">
        <v>0</v>
      </c>
      <c r="J381" s="27"/>
      <c r="K381" s="26" t="str">
        <f t="shared" si="114"/>
        <v>ER</v>
      </c>
      <c r="L381" s="27"/>
      <c r="M381" s="32">
        <f t="shared" si="122"/>
        <v>0</v>
      </c>
      <c r="N381" s="32">
        <f t="shared" si="123"/>
        <v>1</v>
      </c>
      <c r="O381" s="32">
        <f t="shared" si="124"/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27"/>
      <c r="W381" s="26" t="str">
        <f t="shared" si="115"/>
        <v>SG</v>
      </c>
      <c r="X381" s="26" t="str">
        <f t="shared" si="116"/>
        <v>DMO</v>
      </c>
      <c r="Y381" s="26" t="str">
        <f t="shared" si="117"/>
        <v>05</v>
      </c>
      <c r="Z381" s="26" t="str">
        <f t="shared" si="118"/>
        <v>Ex</v>
      </c>
      <c r="AA381" s="26" t="str">
        <f t="shared" si="119"/>
        <v>Refg</v>
      </c>
      <c r="AB381" s="26" t="str">
        <f t="shared" ca="1" si="120"/>
        <v>ERNC</v>
      </c>
      <c r="AC381" s="27"/>
      <c r="AD381" s="26" t="str">
        <f t="shared" ca="1" si="121"/>
        <v>SG-DMO-05-Ex-Refg-ERNC</v>
      </c>
      <c r="AE381" s="26">
        <f t="shared" si="125"/>
        <v>0.48062250000000001</v>
      </c>
      <c r="AF381" s="26">
        <f t="shared" si="126"/>
        <v>1.42955E-4</v>
      </c>
      <c r="AG381" s="26">
        <f t="shared" si="127"/>
        <v>0</v>
      </c>
      <c r="AH381" s="26">
        <f t="shared" si="128"/>
        <v>0.85697000000000001</v>
      </c>
      <c r="AI381" s="26">
        <f t="shared" si="129"/>
        <v>1.42955E-4</v>
      </c>
      <c r="AJ381" s="26">
        <f t="shared" si="130"/>
        <v>0</v>
      </c>
      <c r="AK381" s="26">
        <f t="shared" si="131"/>
        <v>0.56083935260277484</v>
      </c>
      <c r="AL381" s="26">
        <f t="shared" si="131"/>
        <v>1</v>
      </c>
      <c r="AM381" s="26">
        <f t="shared" si="132"/>
        <v>0</v>
      </c>
    </row>
    <row r="382" spans="1:39">
      <c r="A382" s="26" t="s">
        <v>459</v>
      </c>
      <c r="B382" s="26" t="s">
        <v>82</v>
      </c>
      <c r="C382" s="26">
        <v>1</v>
      </c>
      <c r="D382" s="26">
        <v>5.5280000000000003E-2</v>
      </c>
      <c r="E382" s="26">
        <v>5.5280000000000003E-2</v>
      </c>
      <c r="F382" s="26">
        <v>266.64400000000001</v>
      </c>
      <c r="G382" s="26">
        <v>359.072</v>
      </c>
      <c r="H382" s="26">
        <v>-3.9267999999999997E-2</v>
      </c>
      <c r="I382" s="26">
        <v>0</v>
      </c>
      <c r="J382" s="27"/>
      <c r="K382" s="26" t="str">
        <f t="shared" si="114"/>
        <v>ER</v>
      </c>
      <c r="L382" s="27"/>
      <c r="M382" s="32">
        <f t="shared" si="122"/>
        <v>0</v>
      </c>
      <c r="N382" s="32">
        <f t="shared" si="123"/>
        <v>1</v>
      </c>
      <c r="O382" s="32">
        <f t="shared" si="124"/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27"/>
      <c r="W382" s="26" t="str">
        <f t="shared" si="115"/>
        <v>SC</v>
      </c>
      <c r="X382" s="26" t="str">
        <f t="shared" si="116"/>
        <v>DMO</v>
      </c>
      <c r="Y382" s="26" t="str">
        <f t="shared" si="117"/>
        <v>06</v>
      </c>
      <c r="Z382" s="26" t="str">
        <f t="shared" si="118"/>
        <v>Ex</v>
      </c>
      <c r="AA382" s="26" t="str">
        <f t="shared" si="119"/>
        <v>Refg</v>
      </c>
      <c r="AB382" s="26" t="str">
        <f t="shared" ca="1" si="120"/>
        <v>ERNC</v>
      </c>
      <c r="AC382" s="27"/>
      <c r="AD382" s="26" t="str">
        <f t="shared" ca="1" si="121"/>
        <v>SC-DMO-06-Ex-Refg-ERNC</v>
      </c>
      <c r="AE382" s="26">
        <f t="shared" si="125"/>
        <v>0.66661000000000004</v>
      </c>
      <c r="AF382" s="26">
        <f t="shared" si="126"/>
        <v>1.382E-4</v>
      </c>
      <c r="AG382" s="26">
        <f t="shared" si="127"/>
        <v>0</v>
      </c>
      <c r="AH382" s="26">
        <f t="shared" si="128"/>
        <v>0.89768000000000003</v>
      </c>
      <c r="AI382" s="26">
        <f t="shared" si="129"/>
        <v>1.382E-4</v>
      </c>
      <c r="AJ382" s="26">
        <f t="shared" si="130"/>
        <v>0</v>
      </c>
      <c r="AK382" s="26">
        <f t="shared" si="131"/>
        <v>0.74259201497192762</v>
      </c>
      <c r="AL382" s="26">
        <f t="shared" si="131"/>
        <v>1</v>
      </c>
      <c r="AM382" s="26">
        <f t="shared" si="132"/>
        <v>0</v>
      </c>
    </row>
    <row r="383" spans="1:39">
      <c r="A383" s="26" t="s">
        <v>460</v>
      </c>
      <c r="B383" s="26" t="s">
        <v>82</v>
      </c>
      <c r="C383" s="26">
        <v>1</v>
      </c>
      <c r="D383" s="26">
        <v>5.5266999999999997E-2</v>
      </c>
      <c r="E383" s="26">
        <v>5.5266999999999997E-2</v>
      </c>
      <c r="F383" s="26">
        <v>270.99</v>
      </c>
      <c r="G383" s="26">
        <v>360.20800000000003</v>
      </c>
      <c r="H383" s="26">
        <v>-3.8827E-2</v>
      </c>
      <c r="I383" s="26">
        <v>0</v>
      </c>
      <c r="J383" s="27"/>
      <c r="K383" s="26" t="str">
        <f t="shared" si="114"/>
        <v>ER</v>
      </c>
      <c r="L383" s="27"/>
      <c r="M383" s="32">
        <f t="shared" si="122"/>
        <v>0</v>
      </c>
      <c r="N383" s="32">
        <f t="shared" si="123"/>
        <v>1</v>
      </c>
      <c r="O383" s="32">
        <f t="shared" si="124"/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27"/>
      <c r="W383" s="26" t="str">
        <f t="shared" si="115"/>
        <v>SG</v>
      </c>
      <c r="X383" s="26" t="str">
        <f t="shared" si="116"/>
        <v>DMO</v>
      </c>
      <c r="Y383" s="26" t="str">
        <f t="shared" si="117"/>
        <v>06</v>
      </c>
      <c r="Z383" s="26" t="str">
        <f t="shared" si="118"/>
        <v>Ex</v>
      </c>
      <c r="AA383" s="26" t="str">
        <f t="shared" si="119"/>
        <v>Refg</v>
      </c>
      <c r="AB383" s="26" t="str">
        <f t="shared" ca="1" si="120"/>
        <v>ERNC</v>
      </c>
      <c r="AC383" s="27"/>
      <c r="AD383" s="26" t="str">
        <f t="shared" ca="1" si="121"/>
        <v>SG-DMO-06-Ex-Refg-ERNC</v>
      </c>
      <c r="AE383" s="26">
        <f t="shared" si="125"/>
        <v>0.67747500000000005</v>
      </c>
      <c r="AF383" s="26">
        <f t="shared" si="126"/>
        <v>1.381675E-4</v>
      </c>
      <c r="AG383" s="26">
        <f t="shared" si="127"/>
        <v>0</v>
      </c>
      <c r="AH383" s="26">
        <f t="shared" si="128"/>
        <v>0.9005200000000001</v>
      </c>
      <c r="AI383" s="26">
        <f t="shared" si="129"/>
        <v>1.381675E-4</v>
      </c>
      <c r="AJ383" s="26">
        <f t="shared" si="130"/>
        <v>0</v>
      </c>
      <c r="AK383" s="26">
        <f t="shared" si="131"/>
        <v>0.75231532892106778</v>
      </c>
      <c r="AL383" s="26">
        <f t="shared" si="131"/>
        <v>1</v>
      </c>
      <c r="AM383" s="26">
        <f t="shared" si="132"/>
        <v>0</v>
      </c>
    </row>
    <row r="384" spans="1:39">
      <c r="A384" s="26" t="s">
        <v>461</v>
      </c>
      <c r="B384" s="26" t="s">
        <v>82</v>
      </c>
      <c r="C384" s="26">
        <v>1</v>
      </c>
      <c r="D384" s="26">
        <v>5.6572999999999998E-2</v>
      </c>
      <c r="E384" s="26">
        <v>5.6572999999999998E-2</v>
      </c>
      <c r="F384" s="26">
        <v>288.72699999999998</v>
      </c>
      <c r="G384" s="26">
        <v>365.52300000000002</v>
      </c>
      <c r="H384" s="26">
        <v>-4.2655999999999999E-2</v>
      </c>
      <c r="I384" s="26">
        <v>0</v>
      </c>
      <c r="J384" s="27"/>
      <c r="K384" s="26" t="str">
        <f t="shared" si="114"/>
        <v>ER</v>
      </c>
      <c r="L384" s="27"/>
      <c r="M384" s="32">
        <f t="shared" si="122"/>
        <v>0</v>
      </c>
      <c r="N384" s="32">
        <f t="shared" si="123"/>
        <v>1</v>
      </c>
      <c r="O384" s="32">
        <f t="shared" si="124"/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27"/>
      <c r="W384" s="26" t="str">
        <f t="shared" si="115"/>
        <v>SD</v>
      </c>
      <c r="X384" s="26" t="str">
        <f t="shared" si="116"/>
        <v>DMO</v>
      </c>
      <c r="Y384" s="26" t="str">
        <f t="shared" si="117"/>
        <v>07</v>
      </c>
      <c r="Z384" s="26" t="str">
        <f t="shared" si="118"/>
        <v>Ex</v>
      </c>
      <c r="AA384" s="26" t="str">
        <f t="shared" si="119"/>
        <v>Refg</v>
      </c>
      <c r="AB384" s="26" t="str">
        <f t="shared" ca="1" si="120"/>
        <v>ERNC</v>
      </c>
      <c r="AC384" s="27"/>
      <c r="AD384" s="26" t="str">
        <f t="shared" ca="1" si="121"/>
        <v>SD-DMO-07-Ex-Refg-ERNC</v>
      </c>
      <c r="AE384" s="26">
        <f t="shared" si="125"/>
        <v>0.72181749999999989</v>
      </c>
      <c r="AF384" s="26">
        <f t="shared" si="126"/>
        <v>1.4143249999999999E-4</v>
      </c>
      <c r="AG384" s="26">
        <f t="shared" si="127"/>
        <v>0</v>
      </c>
      <c r="AH384" s="26">
        <f t="shared" si="128"/>
        <v>0.91380750000000011</v>
      </c>
      <c r="AI384" s="26">
        <f t="shared" si="129"/>
        <v>1.4143249999999999E-4</v>
      </c>
      <c r="AJ384" s="26">
        <f t="shared" si="130"/>
        <v>0</v>
      </c>
      <c r="AK384" s="26">
        <f t="shared" si="131"/>
        <v>0.78990104589861632</v>
      </c>
      <c r="AL384" s="26">
        <f t="shared" si="131"/>
        <v>1</v>
      </c>
      <c r="AM384" s="26">
        <f t="shared" si="132"/>
        <v>0</v>
      </c>
    </row>
    <row r="385" spans="1:39">
      <c r="A385" s="26" t="s">
        <v>462</v>
      </c>
      <c r="B385" s="26" t="s">
        <v>82</v>
      </c>
      <c r="C385" s="26">
        <v>1</v>
      </c>
      <c r="D385" s="26">
        <v>6.7210000000000006E-2</v>
      </c>
      <c r="E385" s="26">
        <v>6.7210000000000006E-2</v>
      </c>
      <c r="F385" s="26">
        <v>293.52999999999997</v>
      </c>
      <c r="G385" s="26">
        <v>376.94400000000002</v>
      </c>
      <c r="H385" s="26">
        <v>-4.6218000000000002E-2</v>
      </c>
      <c r="I385" s="26">
        <v>0</v>
      </c>
      <c r="J385" s="27"/>
      <c r="K385" s="26" t="str">
        <f t="shared" si="114"/>
        <v>ER</v>
      </c>
      <c r="L385" s="27"/>
      <c r="M385" s="32">
        <f t="shared" si="122"/>
        <v>0</v>
      </c>
      <c r="N385" s="32">
        <f t="shared" si="123"/>
        <v>1</v>
      </c>
      <c r="O385" s="32">
        <f t="shared" si="124"/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27"/>
      <c r="W385" s="26" t="str">
        <f t="shared" si="115"/>
        <v>SC</v>
      </c>
      <c r="X385" s="26" t="str">
        <f t="shared" si="116"/>
        <v>DMO</v>
      </c>
      <c r="Y385" s="26" t="str">
        <f t="shared" si="117"/>
        <v>08</v>
      </c>
      <c r="Z385" s="26" t="str">
        <f t="shared" si="118"/>
        <v>Ex</v>
      </c>
      <c r="AA385" s="26" t="str">
        <f t="shared" si="119"/>
        <v>Refg</v>
      </c>
      <c r="AB385" s="26" t="str">
        <f t="shared" ca="1" si="120"/>
        <v>ERNC</v>
      </c>
      <c r="AC385" s="27"/>
      <c r="AD385" s="26" t="str">
        <f t="shared" ca="1" si="121"/>
        <v>SC-DMO-08-Ex-Refg-ERNC</v>
      </c>
      <c r="AE385" s="26">
        <f t="shared" si="125"/>
        <v>0.73382499999999995</v>
      </c>
      <c r="AF385" s="26">
        <f t="shared" si="126"/>
        <v>1.68025E-4</v>
      </c>
      <c r="AG385" s="26">
        <f t="shared" si="127"/>
        <v>0</v>
      </c>
      <c r="AH385" s="26">
        <f t="shared" si="128"/>
        <v>0.94236000000000009</v>
      </c>
      <c r="AI385" s="26">
        <f t="shared" si="129"/>
        <v>1.68025E-4</v>
      </c>
      <c r="AJ385" s="26">
        <f t="shared" si="130"/>
        <v>0</v>
      </c>
      <c r="AK385" s="26">
        <f t="shared" si="131"/>
        <v>0.77870983488263501</v>
      </c>
      <c r="AL385" s="26">
        <f t="shared" si="131"/>
        <v>1</v>
      </c>
      <c r="AM385" s="26">
        <f t="shared" si="132"/>
        <v>0</v>
      </c>
    </row>
    <row r="386" spans="1:39">
      <c r="A386" s="26" t="s">
        <v>463</v>
      </c>
      <c r="B386" s="26" t="s">
        <v>82</v>
      </c>
      <c r="C386" s="26">
        <v>1</v>
      </c>
      <c r="D386" s="26">
        <v>6.7433000000000007E-2</v>
      </c>
      <c r="E386" s="26">
        <v>6.7433000000000007E-2</v>
      </c>
      <c r="F386" s="26">
        <v>297.29199999999997</v>
      </c>
      <c r="G386" s="26">
        <v>374.79399999999998</v>
      </c>
      <c r="H386" s="26">
        <v>-0.05</v>
      </c>
      <c r="I386" s="26">
        <v>0</v>
      </c>
      <c r="J386" s="27"/>
      <c r="K386" s="26" t="str">
        <f t="shared" ref="K386:K405" si="133">RIGHT(LEFT(A386,FIND("-h",A386)+3),2)</f>
        <v>ER</v>
      </c>
      <c r="L386" s="27"/>
      <c r="M386" s="32">
        <f t="shared" si="122"/>
        <v>0</v>
      </c>
      <c r="N386" s="32">
        <f t="shared" si="123"/>
        <v>1</v>
      </c>
      <c r="O386" s="32">
        <f t="shared" si="124"/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27"/>
      <c r="W386" s="26" t="str">
        <f t="shared" ref="W386:W405" si="134">IF(OR(RIGHT(LEFT(A386,11),3)="v11",RIGHT(LEFT(A386,11),3)="v06",RIGHT(LEFT(A386,11),3)="v03"),"CA",RIGHT(LEFT(A386,11),2))</f>
        <v>SD</v>
      </c>
      <c r="X386" s="26" t="str">
        <f t="shared" ref="X386:X405" si="135">LEFT(A386,3)</f>
        <v>DMO</v>
      </c>
      <c r="Y386" s="26" t="str">
        <f t="shared" ref="Y386:Y405" si="136">RIGHT(LEFT(A386,7),2)</f>
        <v>08</v>
      </c>
      <c r="Z386" s="26" t="str">
        <f t="shared" ref="Z386:Z405" si="137">IF(W386="CA","N8","Ex")</f>
        <v>Ex</v>
      </c>
      <c r="AA386" s="26" t="str">
        <f t="shared" ref="AA386:AA405" si="138">IF(ISERROR(FIND("-Frzr-",A386))=FALSE,"Frzr",IF(ISERROR(FIND("-Refg-",A386))=FALSE,"Refg",IF(ISERROR(FIND("-ILtg-",A386))=FALSE,"CFL","RfUN")))</f>
        <v>Refg</v>
      </c>
      <c r="AB386" s="26" t="str">
        <f t="shared" ref="AB386:AB405" ca="1" si="139">VLOOKUP(K386,OFFSET(L_HVACnames,1,1,7,2),2,0)</f>
        <v>ERNC</v>
      </c>
      <c r="AC386" s="27"/>
      <c r="AD386" s="26" t="str">
        <f t="shared" ref="AD386:AD405" ca="1" si="140">W386&amp;"-"&amp;X386&amp;"-"&amp;Y386&amp;"-"&amp;Z386&amp;"-"&amp;AA386&amp;"-"&amp;AB386</f>
        <v>SD-DMO-08-Ex-Refg-ERNC</v>
      </c>
      <c r="AE386" s="26">
        <f t="shared" si="125"/>
        <v>0.74322999999999995</v>
      </c>
      <c r="AF386" s="26">
        <f t="shared" si="126"/>
        <v>1.6858250000000003E-4</v>
      </c>
      <c r="AG386" s="26">
        <f t="shared" si="127"/>
        <v>0</v>
      </c>
      <c r="AH386" s="26">
        <f t="shared" si="128"/>
        <v>0.93698499999999996</v>
      </c>
      <c r="AI386" s="26">
        <f t="shared" si="129"/>
        <v>1.6858250000000003E-4</v>
      </c>
      <c r="AJ386" s="26">
        <f t="shared" si="130"/>
        <v>0</v>
      </c>
      <c r="AK386" s="26">
        <f t="shared" si="131"/>
        <v>0.79321440578024194</v>
      </c>
      <c r="AL386" s="26">
        <f t="shared" si="131"/>
        <v>1</v>
      </c>
      <c r="AM386" s="26">
        <f t="shared" si="132"/>
        <v>0</v>
      </c>
    </row>
    <row r="387" spans="1:39">
      <c r="A387" s="26" t="s">
        <v>464</v>
      </c>
      <c r="B387" s="26" t="s">
        <v>82</v>
      </c>
      <c r="C387" s="26">
        <v>1</v>
      </c>
      <c r="D387" s="26">
        <v>6.726E-2</v>
      </c>
      <c r="E387" s="26">
        <v>6.726E-2</v>
      </c>
      <c r="F387" s="26">
        <v>290.209</v>
      </c>
      <c r="G387" s="26">
        <v>376.71600000000001</v>
      </c>
      <c r="H387" s="26">
        <v>-4.5266000000000001E-2</v>
      </c>
      <c r="I387" s="26">
        <v>0</v>
      </c>
      <c r="J387" s="27"/>
      <c r="K387" s="26" t="str">
        <f t="shared" si="133"/>
        <v>ER</v>
      </c>
      <c r="L387" s="27"/>
      <c r="M387" s="32">
        <f t="shared" ref="M387:M405" si="141">IF(K387="GF",1,0)</f>
        <v>0</v>
      </c>
      <c r="N387" s="32">
        <f t="shared" ref="N387:N405" si="142">IF(OR(K387="HP",K387="ER"),1,0)</f>
        <v>1</v>
      </c>
      <c r="O387" s="32">
        <f t="shared" ref="O387:O405" si="143">IF(K387="UN",1,0)</f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27"/>
      <c r="W387" s="26" t="str">
        <f t="shared" si="134"/>
        <v>SG</v>
      </c>
      <c r="X387" s="26" t="str">
        <f t="shared" si="135"/>
        <v>DMO</v>
      </c>
      <c r="Y387" s="26" t="str">
        <f t="shared" si="136"/>
        <v>08</v>
      </c>
      <c r="Z387" s="26" t="str">
        <f t="shared" si="137"/>
        <v>Ex</v>
      </c>
      <c r="AA387" s="26" t="str">
        <f t="shared" si="138"/>
        <v>Refg</v>
      </c>
      <c r="AB387" s="26" t="str">
        <f t="shared" ca="1" si="139"/>
        <v>ERNC</v>
      </c>
      <c r="AC387" s="27"/>
      <c r="AD387" s="26" t="str">
        <f t="shared" ca="1" si="140"/>
        <v>SG-DMO-08-Ex-Refg-ERNC</v>
      </c>
      <c r="AE387" s="26">
        <f t="shared" ref="AE387:AE405" si="144">IF(M387=1,AH387,F387/(IF(OR($AA387="Refg",$AA387="Frzr"),400,IF($AA387="CFL",$G387,IF($AA387="RfUn",1200)))))</f>
        <v>0.72552249999999996</v>
      </c>
      <c r="AF387" s="26">
        <f t="shared" ref="AF387:AF405" si="145">IF(M387=1,AI387,D387/(IF(OR($AA387="Refg",$AA387="Frzr"),400,IF($AA387="CFL",$G387,IF($AA387="RfUn",1200)))))</f>
        <v>1.6814999999999999E-4</v>
      </c>
      <c r="AG387" s="26">
        <f t="shared" ref="AG387:AG405" si="146">IF(OR(N387=1,O387=1),0,H387/(IF(OR($AA387="Refg",$AA387="Frzr"),400,IF($AA387="CFL",$G387,IF($AA387="RfUn",1200)))))</f>
        <v>0</v>
      </c>
      <c r="AH387" s="26">
        <f t="shared" ref="AH387:AH405" si="147">G387/(IF(OR($AA387="Refg",$AA387="Frzr"),400,IF($AA387="CFL",$G387,IF($AA387="RfUn",1200))))</f>
        <v>0.94179000000000002</v>
      </c>
      <c r="AI387" s="26">
        <f t="shared" ref="AI387:AI405" si="148">E387/(IF(OR($AA387="Refg",$AA387="Frzr"),400,IF($AA387="CFL",$G387,IF($AA387="RfUn",1200))))</f>
        <v>1.6814999999999999E-4</v>
      </c>
      <c r="AJ387" s="26">
        <f t="shared" ref="AJ387:AJ405" si="149">I387/(IF(OR($AA387="Refg",$AA387="Frzr"),400,IF($AA387="CFL",$G387,IF($AA387="RfUn",1200))))</f>
        <v>0</v>
      </c>
      <c r="AK387" s="26">
        <f t="shared" ref="AK387:AL405" si="150">AE387/AH387</f>
        <v>0.77036547425646906</v>
      </c>
      <c r="AL387" s="26">
        <f t="shared" si="150"/>
        <v>1</v>
      </c>
      <c r="AM387" s="26">
        <f t="shared" ref="AM387:AM405" si="151">AG387/AH387</f>
        <v>0</v>
      </c>
    </row>
    <row r="388" spans="1:39">
      <c r="A388" s="26" t="s">
        <v>465</v>
      </c>
      <c r="B388" s="26" t="s">
        <v>82</v>
      </c>
      <c r="C388" s="26">
        <v>1</v>
      </c>
      <c r="D388" s="26">
        <v>6.4921999999999994E-2</v>
      </c>
      <c r="E388" s="26">
        <v>6.4922999999999995E-2</v>
      </c>
      <c r="F388" s="26">
        <v>290.322</v>
      </c>
      <c r="G388" s="26">
        <v>383.04899999999998</v>
      </c>
      <c r="H388" s="26">
        <v>-4.5282000000000003E-2</v>
      </c>
      <c r="I388" s="26">
        <v>0</v>
      </c>
      <c r="J388" s="27"/>
      <c r="K388" s="26" t="str">
        <f t="shared" si="133"/>
        <v>ER</v>
      </c>
      <c r="L388" s="27"/>
      <c r="M388" s="32">
        <f t="shared" si="141"/>
        <v>0</v>
      </c>
      <c r="N388" s="32">
        <f t="shared" si="142"/>
        <v>1</v>
      </c>
      <c r="O388" s="32">
        <f t="shared" si="143"/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27"/>
      <c r="W388" s="26" t="str">
        <f t="shared" si="134"/>
        <v>SC</v>
      </c>
      <c r="X388" s="26" t="str">
        <f t="shared" si="135"/>
        <v>DMO</v>
      </c>
      <c r="Y388" s="26" t="str">
        <f t="shared" si="136"/>
        <v>09</v>
      </c>
      <c r="Z388" s="26" t="str">
        <f t="shared" si="137"/>
        <v>Ex</v>
      </c>
      <c r="AA388" s="26" t="str">
        <f t="shared" si="138"/>
        <v>Refg</v>
      </c>
      <c r="AB388" s="26" t="str">
        <f t="shared" ca="1" si="139"/>
        <v>ERNC</v>
      </c>
      <c r="AC388" s="27"/>
      <c r="AD388" s="26" t="str">
        <f t="shared" ca="1" si="140"/>
        <v>SC-DMO-09-Ex-Refg-ERNC</v>
      </c>
      <c r="AE388" s="26">
        <f t="shared" si="144"/>
        <v>0.72580500000000003</v>
      </c>
      <c r="AF388" s="26">
        <f t="shared" si="145"/>
        <v>1.6230499999999999E-4</v>
      </c>
      <c r="AG388" s="26">
        <f t="shared" si="146"/>
        <v>0</v>
      </c>
      <c r="AH388" s="26">
        <f t="shared" si="147"/>
        <v>0.95762249999999993</v>
      </c>
      <c r="AI388" s="26">
        <f t="shared" si="148"/>
        <v>1.623075E-4</v>
      </c>
      <c r="AJ388" s="26">
        <f t="shared" si="149"/>
        <v>0</v>
      </c>
      <c r="AK388" s="26">
        <f t="shared" si="150"/>
        <v>0.75792392096050387</v>
      </c>
      <c r="AL388" s="26">
        <f t="shared" si="150"/>
        <v>0.99998459713814825</v>
      </c>
      <c r="AM388" s="26">
        <f t="shared" si="151"/>
        <v>0</v>
      </c>
    </row>
    <row r="389" spans="1:39">
      <c r="A389" s="26" t="s">
        <v>466</v>
      </c>
      <c r="B389" s="26" t="s">
        <v>82</v>
      </c>
      <c r="C389" s="26">
        <v>1</v>
      </c>
      <c r="D389" s="26">
        <v>6.4988000000000004E-2</v>
      </c>
      <c r="E389" s="26">
        <v>6.4988000000000004E-2</v>
      </c>
      <c r="F389" s="26">
        <v>290.35000000000002</v>
      </c>
      <c r="G389" s="26">
        <v>382.09699999999998</v>
      </c>
      <c r="H389" s="26">
        <v>-4.6158999999999999E-2</v>
      </c>
      <c r="I389" s="26">
        <v>0</v>
      </c>
      <c r="J389" s="27"/>
      <c r="K389" s="26" t="str">
        <f t="shared" si="133"/>
        <v>ER</v>
      </c>
      <c r="L389" s="27"/>
      <c r="M389" s="32">
        <f t="shared" si="141"/>
        <v>0</v>
      </c>
      <c r="N389" s="32">
        <f t="shared" si="142"/>
        <v>1</v>
      </c>
      <c r="O389" s="32">
        <f t="shared" si="143"/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27"/>
      <c r="W389" s="26" t="str">
        <f t="shared" si="134"/>
        <v>SG</v>
      </c>
      <c r="X389" s="26" t="str">
        <f t="shared" si="135"/>
        <v>DMO</v>
      </c>
      <c r="Y389" s="26" t="str">
        <f t="shared" si="136"/>
        <v>09</v>
      </c>
      <c r="Z389" s="26" t="str">
        <f t="shared" si="137"/>
        <v>Ex</v>
      </c>
      <c r="AA389" s="26" t="str">
        <f t="shared" si="138"/>
        <v>Refg</v>
      </c>
      <c r="AB389" s="26" t="str">
        <f t="shared" ca="1" si="139"/>
        <v>ERNC</v>
      </c>
      <c r="AC389" s="27"/>
      <c r="AD389" s="26" t="str">
        <f t="shared" ca="1" si="140"/>
        <v>SG-DMO-09-Ex-Refg-ERNC</v>
      </c>
      <c r="AE389" s="26">
        <f t="shared" si="144"/>
        <v>0.72587500000000005</v>
      </c>
      <c r="AF389" s="26">
        <f t="shared" si="145"/>
        <v>1.6247000000000001E-4</v>
      </c>
      <c r="AG389" s="26">
        <f t="shared" si="146"/>
        <v>0</v>
      </c>
      <c r="AH389" s="26">
        <f t="shared" si="147"/>
        <v>0.95524249999999999</v>
      </c>
      <c r="AI389" s="26">
        <f t="shared" si="148"/>
        <v>1.6247000000000001E-4</v>
      </c>
      <c r="AJ389" s="26">
        <f t="shared" si="149"/>
        <v>0</v>
      </c>
      <c r="AK389" s="26">
        <f t="shared" si="150"/>
        <v>0.7598855787928197</v>
      </c>
      <c r="AL389" s="26">
        <f t="shared" si="150"/>
        <v>1</v>
      </c>
      <c r="AM389" s="26">
        <f t="shared" si="151"/>
        <v>0</v>
      </c>
    </row>
    <row r="390" spans="1:39">
      <c r="A390" s="26" t="s">
        <v>467</v>
      </c>
      <c r="B390" s="26" t="s">
        <v>82</v>
      </c>
      <c r="C390" s="26">
        <v>1</v>
      </c>
      <c r="D390" s="26">
        <v>7.1704000000000004E-2</v>
      </c>
      <c r="E390" s="26">
        <v>7.1704000000000004E-2</v>
      </c>
      <c r="F390" s="26">
        <v>305.45100000000002</v>
      </c>
      <c r="G390" s="26">
        <v>388.89800000000002</v>
      </c>
      <c r="H390" s="26">
        <v>-5.0124000000000002E-2</v>
      </c>
      <c r="I390" s="26">
        <v>0</v>
      </c>
      <c r="J390" s="27"/>
      <c r="K390" s="26" t="str">
        <f t="shared" si="133"/>
        <v>ER</v>
      </c>
      <c r="L390" s="27"/>
      <c r="M390" s="32">
        <f t="shared" si="141"/>
        <v>0</v>
      </c>
      <c r="N390" s="32">
        <f t="shared" si="142"/>
        <v>1</v>
      </c>
      <c r="O390" s="32">
        <f t="shared" si="143"/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27"/>
      <c r="W390" s="26" t="str">
        <f t="shared" si="134"/>
        <v>SC</v>
      </c>
      <c r="X390" s="26" t="str">
        <f t="shared" si="135"/>
        <v>DMO</v>
      </c>
      <c r="Y390" s="26" t="str">
        <f t="shared" si="136"/>
        <v>10</v>
      </c>
      <c r="Z390" s="26" t="str">
        <f t="shared" si="137"/>
        <v>Ex</v>
      </c>
      <c r="AA390" s="26" t="str">
        <f t="shared" si="138"/>
        <v>Refg</v>
      </c>
      <c r="AB390" s="26" t="str">
        <f t="shared" ca="1" si="139"/>
        <v>ERNC</v>
      </c>
      <c r="AC390" s="27"/>
      <c r="AD390" s="26" t="str">
        <f t="shared" ca="1" si="140"/>
        <v>SC-DMO-10-Ex-Refg-ERNC</v>
      </c>
      <c r="AE390" s="26">
        <f t="shared" si="144"/>
        <v>0.76362750000000001</v>
      </c>
      <c r="AF390" s="26">
        <f t="shared" si="145"/>
        <v>1.7926000000000002E-4</v>
      </c>
      <c r="AG390" s="26">
        <f t="shared" si="146"/>
        <v>0</v>
      </c>
      <c r="AH390" s="26">
        <f t="shared" si="147"/>
        <v>0.97224500000000003</v>
      </c>
      <c r="AI390" s="26">
        <f t="shared" si="148"/>
        <v>1.7926000000000002E-4</v>
      </c>
      <c r="AJ390" s="26">
        <f t="shared" si="149"/>
        <v>0</v>
      </c>
      <c r="AK390" s="26">
        <f t="shared" si="150"/>
        <v>0.78542702713822132</v>
      </c>
      <c r="AL390" s="26">
        <f t="shared" si="150"/>
        <v>1</v>
      </c>
      <c r="AM390" s="26">
        <f t="shared" si="151"/>
        <v>0</v>
      </c>
    </row>
    <row r="391" spans="1:39">
      <c r="A391" s="26" t="s">
        <v>468</v>
      </c>
      <c r="B391" s="26" t="s">
        <v>82</v>
      </c>
      <c r="C391" s="26">
        <v>1</v>
      </c>
      <c r="D391" s="26">
        <v>7.1594000000000005E-2</v>
      </c>
      <c r="E391" s="26">
        <v>7.1595000000000006E-2</v>
      </c>
      <c r="F391" s="26">
        <v>307.31200000000001</v>
      </c>
      <c r="G391" s="26">
        <v>390.12099999999998</v>
      </c>
      <c r="H391" s="26">
        <v>-4.9806999999999997E-2</v>
      </c>
      <c r="I391" s="26">
        <v>0</v>
      </c>
      <c r="J391" s="27"/>
      <c r="K391" s="26" t="str">
        <f t="shared" si="133"/>
        <v>ER</v>
      </c>
      <c r="L391" s="27"/>
      <c r="M391" s="32">
        <f t="shared" si="141"/>
        <v>0</v>
      </c>
      <c r="N391" s="32">
        <f t="shared" si="142"/>
        <v>1</v>
      </c>
      <c r="O391" s="32">
        <f t="shared" si="143"/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27"/>
      <c r="W391" s="26" t="str">
        <f t="shared" si="134"/>
        <v>SD</v>
      </c>
      <c r="X391" s="26" t="str">
        <f t="shared" si="135"/>
        <v>DMO</v>
      </c>
      <c r="Y391" s="26" t="str">
        <f t="shared" si="136"/>
        <v>10</v>
      </c>
      <c r="Z391" s="26" t="str">
        <f t="shared" si="137"/>
        <v>Ex</v>
      </c>
      <c r="AA391" s="26" t="str">
        <f t="shared" si="138"/>
        <v>Refg</v>
      </c>
      <c r="AB391" s="26" t="str">
        <f t="shared" ca="1" si="139"/>
        <v>ERNC</v>
      </c>
      <c r="AC391" s="27"/>
      <c r="AD391" s="26" t="str">
        <f t="shared" ca="1" si="140"/>
        <v>SD-DMO-10-Ex-Refg-ERNC</v>
      </c>
      <c r="AE391" s="26">
        <f t="shared" si="144"/>
        <v>0.76828000000000007</v>
      </c>
      <c r="AF391" s="26">
        <f t="shared" si="145"/>
        <v>1.7898500000000002E-4</v>
      </c>
      <c r="AG391" s="26">
        <f t="shared" si="146"/>
        <v>0</v>
      </c>
      <c r="AH391" s="26">
        <f t="shared" si="147"/>
        <v>0.97530249999999996</v>
      </c>
      <c r="AI391" s="26">
        <f t="shared" si="148"/>
        <v>1.7898750000000001E-4</v>
      </c>
      <c r="AJ391" s="26">
        <f t="shared" si="149"/>
        <v>0</v>
      </c>
      <c r="AK391" s="26">
        <f t="shared" si="150"/>
        <v>0.78773508731906261</v>
      </c>
      <c r="AL391" s="26">
        <f t="shared" si="150"/>
        <v>0.99998603254417218</v>
      </c>
      <c r="AM391" s="26">
        <f t="shared" si="151"/>
        <v>0</v>
      </c>
    </row>
    <row r="392" spans="1:39">
      <c r="A392" s="26" t="s">
        <v>469</v>
      </c>
      <c r="B392" s="26" t="s">
        <v>82</v>
      </c>
      <c r="C392" s="26">
        <v>1</v>
      </c>
      <c r="D392" s="26">
        <v>7.1709999999999996E-2</v>
      </c>
      <c r="E392" s="26">
        <v>7.1709999999999996E-2</v>
      </c>
      <c r="F392" s="26">
        <v>305.185</v>
      </c>
      <c r="G392" s="26">
        <v>388.86</v>
      </c>
      <c r="H392" s="26">
        <v>-5.0071999999999998E-2</v>
      </c>
      <c r="I392" s="26">
        <v>0</v>
      </c>
      <c r="J392" s="27"/>
      <c r="K392" s="26" t="str">
        <f t="shared" si="133"/>
        <v>ER</v>
      </c>
      <c r="L392" s="27"/>
      <c r="M392" s="32">
        <f t="shared" si="141"/>
        <v>0</v>
      </c>
      <c r="N392" s="32">
        <f t="shared" si="142"/>
        <v>1</v>
      </c>
      <c r="O392" s="32">
        <f t="shared" si="143"/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27"/>
      <c r="W392" s="26" t="str">
        <f t="shared" si="134"/>
        <v>SG</v>
      </c>
      <c r="X392" s="26" t="str">
        <f t="shared" si="135"/>
        <v>DMO</v>
      </c>
      <c r="Y392" s="26" t="str">
        <f t="shared" si="136"/>
        <v>10</v>
      </c>
      <c r="Z392" s="26" t="str">
        <f t="shared" si="137"/>
        <v>Ex</v>
      </c>
      <c r="AA392" s="26" t="str">
        <f t="shared" si="138"/>
        <v>Refg</v>
      </c>
      <c r="AB392" s="26" t="str">
        <f t="shared" ca="1" si="139"/>
        <v>ERNC</v>
      </c>
      <c r="AC392" s="27"/>
      <c r="AD392" s="26" t="str">
        <f t="shared" ca="1" si="140"/>
        <v>SG-DMO-10-Ex-Refg-ERNC</v>
      </c>
      <c r="AE392" s="26">
        <f t="shared" si="144"/>
        <v>0.76296249999999999</v>
      </c>
      <c r="AF392" s="26">
        <f t="shared" si="145"/>
        <v>1.7927499999999998E-4</v>
      </c>
      <c r="AG392" s="26">
        <f t="shared" si="146"/>
        <v>0</v>
      </c>
      <c r="AH392" s="26">
        <f t="shared" si="147"/>
        <v>0.97215000000000007</v>
      </c>
      <c r="AI392" s="26">
        <f t="shared" si="148"/>
        <v>1.7927499999999998E-4</v>
      </c>
      <c r="AJ392" s="26">
        <f t="shared" si="149"/>
        <v>0</v>
      </c>
      <c r="AK392" s="26">
        <f t="shared" si="150"/>
        <v>0.7848197294656174</v>
      </c>
      <c r="AL392" s="26">
        <f t="shared" si="150"/>
        <v>1</v>
      </c>
      <c r="AM392" s="26">
        <f t="shared" si="151"/>
        <v>0</v>
      </c>
    </row>
    <row r="393" spans="1:39">
      <c r="A393" s="26" t="s">
        <v>470</v>
      </c>
      <c r="B393" s="26" t="s">
        <v>82</v>
      </c>
      <c r="C393" s="26">
        <v>1</v>
      </c>
      <c r="D393" s="26">
        <v>6.6989000000000007E-2</v>
      </c>
      <c r="E393" s="26">
        <v>6.6989000000000007E-2</v>
      </c>
      <c r="F393" s="26">
        <v>265.17599999999999</v>
      </c>
      <c r="G393" s="26">
        <v>371.17599999999999</v>
      </c>
      <c r="H393" s="26">
        <v>-3.7232000000000001E-2</v>
      </c>
      <c r="I393" s="26">
        <v>0</v>
      </c>
      <c r="J393" s="27"/>
      <c r="K393" s="26" t="str">
        <f t="shared" si="133"/>
        <v>ER</v>
      </c>
      <c r="L393" s="27"/>
      <c r="M393" s="32">
        <f t="shared" si="141"/>
        <v>0</v>
      </c>
      <c r="N393" s="32">
        <f t="shared" si="142"/>
        <v>1</v>
      </c>
      <c r="O393" s="32">
        <f t="shared" si="143"/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27"/>
      <c r="W393" s="26" t="str">
        <f t="shared" si="134"/>
        <v>PG</v>
      </c>
      <c r="X393" s="26" t="str">
        <f t="shared" si="135"/>
        <v>DMO</v>
      </c>
      <c r="Y393" s="26" t="str">
        <f t="shared" si="136"/>
        <v>11</v>
      </c>
      <c r="Z393" s="26" t="str">
        <f t="shared" si="137"/>
        <v>Ex</v>
      </c>
      <c r="AA393" s="26" t="str">
        <f t="shared" si="138"/>
        <v>Refg</v>
      </c>
      <c r="AB393" s="26" t="str">
        <f t="shared" ca="1" si="139"/>
        <v>ERNC</v>
      </c>
      <c r="AC393" s="27"/>
      <c r="AD393" s="26" t="str">
        <f t="shared" ca="1" si="140"/>
        <v>PG-DMO-11-Ex-Refg-ERNC</v>
      </c>
      <c r="AE393" s="26">
        <f t="shared" si="144"/>
        <v>0.66293999999999997</v>
      </c>
      <c r="AF393" s="26">
        <f t="shared" si="145"/>
        <v>1.6747250000000001E-4</v>
      </c>
      <c r="AG393" s="26">
        <f t="shared" si="146"/>
        <v>0</v>
      </c>
      <c r="AH393" s="26">
        <f t="shared" si="147"/>
        <v>0.92793999999999999</v>
      </c>
      <c r="AI393" s="26">
        <f t="shared" si="148"/>
        <v>1.6747250000000001E-4</v>
      </c>
      <c r="AJ393" s="26">
        <f t="shared" si="149"/>
        <v>0</v>
      </c>
      <c r="AK393" s="26">
        <f t="shared" si="150"/>
        <v>0.71442119102528179</v>
      </c>
      <c r="AL393" s="26">
        <f t="shared" si="150"/>
        <v>1</v>
      </c>
      <c r="AM393" s="26">
        <f t="shared" si="151"/>
        <v>0</v>
      </c>
    </row>
    <row r="394" spans="1:39">
      <c r="A394" s="26" t="s">
        <v>471</v>
      </c>
      <c r="B394" s="26" t="s">
        <v>82</v>
      </c>
      <c r="C394" s="26">
        <v>1</v>
      </c>
      <c r="D394" s="26">
        <v>6.7665000000000003E-2</v>
      </c>
      <c r="E394" s="26">
        <v>6.7665000000000003E-2</v>
      </c>
      <c r="F394" s="26">
        <v>257.96899999999999</v>
      </c>
      <c r="G394" s="26">
        <v>355.48</v>
      </c>
      <c r="H394" s="26">
        <v>-3.755E-2</v>
      </c>
      <c r="I394" s="26">
        <v>0</v>
      </c>
      <c r="J394" s="27"/>
      <c r="K394" s="26" t="str">
        <f t="shared" si="133"/>
        <v>ER</v>
      </c>
      <c r="L394" s="27"/>
      <c r="M394" s="32">
        <f t="shared" si="141"/>
        <v>0</v>
      </c>
      <c r="N394" s="32">
        <f t="shared" si="142"/>
        <v>1</v>
      </c>
      <c r="O394" s="32">
        <f t="shared" si="143"/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27"/>
      <c r="W394" s="26" t="str">
        <f t="shared" si="134"/>
        <v>PG</v>
      </c>
      <c r="X394" s="26" t="str">
        <f t="shared" si="135"/>
        <v>DMO</v>
      </c>
      <c r="Y394" s="26" t="str">
        <f t="shared" si="136"/>
        <v>12</v>
      </c>
      <c r="Z394" s="26" t="str">
        <f t="shared" si="137"/>
        <v>Ex</v>
      </c>
      <c r="AA394" s="26" t="str">
        <f t="shared" si="138"/>
        <v>Refg</v>
      </c>
      <c r="AB394" s="26" t="str">
        <f t="shared" ca="1" si="139"/>
        <v>ERNC</v>
      </c>
      <c r="AC394" s="27"/>
      <c r="AD394" s="26" t="str">
        <f t="shared" ca="1" si="140"/>
        <v>PG-DMO-12-Ex-Refg-ERNC</v>
      </c>
      <c r="AE394" s="26">
        <f t="shared" si="144"/>
        <v>0.64492249999999995</v>
      </c>
      <c r="AF394" s="26">
        <f t="shared" si="145"/>
        <v>1.691625E-4</v>
      </c>
      <c r="AG394" s="26">
        <f t="shared" si="146"/>
        <v>0</v>
      </c>
      <c r="AH394" s="26">
        <f t="shared" si="147"/>
        <v>0.88870000000000005</v>
      </c>
      <c r="AI394" s="26">
        <f t="shared" si="148"/>
        <v>1.691625E-4</v>
      </c>
      <c r="AJ394" s="26">
        <f t="shared" si="149"/>
        <v>0</v>
      </c>
      <c r="AK394" s="26">
        <f t="shared" si="150"/>
        <v>0.72569202205468653</v>
      </c>
      <c r="AL394" s="26">
        <f t="shared" si="150"/>
        <v>1</v>
      </c>
      <c r="AM394" s="26">
        <f t="shared" si="151"/>
        <v>0</v>
      </c>
    </row>
    <row r="395" spans="1:39">
      <c r="A395" s="26" t="s">
        <v>472</v>
      </c>
      <c r="B395" s="26" t="s">
        <v>82</v>
      </c>
      <c r="C395" s="26">
        <v>1</v>
      </c>
      <c r="D395" s="26">
        <v>7.3652999999999996E-2</v>
      </c>
      <c r="E395" s="26">
        <v>7.3652999999999996E-2</v>
      </c>
      <c r="F395" s="26">
        <v>303.53399999999999</v>
      </c>
      <c r="G395" s="26">
        <v>395.01400000000001</v>
      </c>
      <c r="H395" s="26">
        <v>-4.7681000000000001E-2</v>
      </c>
      <c r="I395" s="26">
        <v>0</v>
      </c>
      <c r="J395" s="27"/>
      <c r="K395" s="26" t="str">
        <f t="shared" si="133"/>
        <v>ER</v>
      </c>
      <c r="L395" s="27"/>
      <c r="M395" s="32">
        <f t="shared" si="141"/>
        <v>0</v>
      </c>
      <c r="N395" s="32">
        <f t="shared" si="142"/>
        <v>1</v>
      </c>
      <c r="O395" s="32">
        <f t="shared" si="143"/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27"/>
      <c r="W395" s="26" t="str">
        <f t="shared" si="134"/>
        <v>PG</v>
      </c>
      <c r="X395" s="26" t="str">
        <f t="shared" si="135"/>
        <v>DMO</v>
      </c>
      <c r="Y395" s="26" t="str">
        <f t="shared" si="136"/>
        <v>13</v>
      </c>
      <c r="Z395" s="26" t="str">
        <f t="shared" si="137"/>
        <v>Ex</v>
      </c>
      <c r="AA395" s="26" t="str">
        <f t="shared" si="138"/>
        <v>Refg</v>
      </c>
      <c r="AB395" s="26" t="str">
        <f t="shared" ca="1" si="139"/>
        <v>ERNC</v>
      </c>
      <c r="AC395" s="27"/>
      <c r="AD395" s="26" t="str">
        <f t="shared" ca="1" si="140"/>
        <v>PG-DMO-13-Ex-Refg-ERNC</v>
      </c>
      <c r="AE395" s="26">
        <f t="shared" si="144"/>
        <v>0.75883499999999993</v>
      </c>
      <c r="AF395" s="26">
        <f t="shared" si="145"/>
        <v>1.841325E-4</v>
      </c>
      <c r="AG395" s="26">
        <f t="shared" si="146"/>
        <v>0</v>
      </c>
      <c r="AH395" s="26">
        <f t="shared" si="147"/>
        <v>0.98753500000000005</v>
      </c>
      <c r="AI395" s="26">
        <f t="shared" si="148"/>
        <v>1.841325E-4</v>
      </c>
      <c r="AJ395" s="26">
        <f t="shared" si="149"/>
        <v>0</v>
      </c>
      <c r="AK395" s="26">
        <f t="shared" si="150"/>
        <v>0.76841327142835436</v>
      </c>
      <c r="AL395" s="26">
        <f t="shared" si="150"/>
        <v>1</v>
      </c>
      <c r="AM395" s="26">
        <f t="shared" si="151"/>
        <v>0</v>
      </c>
    </row>
    <row r="396" spans="1:39">
      <c r="A396" s="26" t="s">
        <v>473</v>
      </c>
      <c r="B396" s="26" t="s">
        <v>82</v>
      </c>
      <c r="C396" s="26">
        <v>1</v>
      </c>
      <c r="D396" s="26">
        <v>7.3640999999999998E-2</v>
      </c>
      <c r="E396" s="26">
        <v>7.3640999999999998E-2</v>
      </c>
      <c r="F396" s="26">
        <v>302.892</v>
      </c>
      <c r="G396" s="26">
        <v>395.291</v>
      </c>
      <c r="H396" s="26">
        <v>-4.7278000000000001E-2</v>
      </c>
      <c r="I396" s="26">
        <v>0</v>
      </c>
      <c r="J396" s="27"/>
      <c r="K396" s="26" t="str">
        <f t="shared" si="133"/>
        <v>ER</v>
      </c>
      <c r="L396" s="27"/>
      <c r="M396" s="32">
        <f t="shared" si="141"/>
        <v>0</v>
      </c>
      <c r="N396" s="32">
        <f t="shared" si="142"/>
        <v>1</v>
      </c>
      <c r="O396" s="32">
        <f t="shared" si="143"/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27"/>
      <c r="W396" s="26" t="str">
        <f t="shared" si="134"/>
        <v>SC</v>
      </c>
      <c r="X396" s="26" t="str">
        <f t="shared" si="135"/>
        <v>DMO</v>
      </c>
      <c r="Y396" s="26" t="str">
        <f t="shared" si="136"/>
        <v>13</v>
      </c>
      <c r="Z396" s="26" t="str">
        <f t="shared" si="137"/>
        <v>Ex</v>
      </c>
      <c r="AA396" s="26" t="str">
        <f t="shared" si="138"/>
        <v>Refg</v>
      </c>
      <c r="AB396" s="26" t="str">
        <f t="shared" ca="1" si="139"/>
        <v>ERNC</v>
      </c>
      <c r="AC396" s="27"/>
      <c r="AD396" s="26" t="str">
        <f t="shared" ca="1" si="140"/>
        <v>SC-DMO-13-Ex-Refg-ERNC</v>
      </c>
      <c r="AE396" s="26">
        <f t="shared" si="144"/>
        <v>0.75722999999999996</v>
      </c>
      <c r="AF396" s="26">
        <f t="shared" si="145"/>
        <v>1.8410249999999999E-4</v>
      </c>
      <c r="AG396" s="26">
        <f t="shared" si="146"/>
        <v>0</v>
      </c>
      <c r="AH396" s="26">
        <f t="shared" si="147"/>
        <v>0.98822750000000004</v>
      </c>
      <c r="AI396" s="26">
        <f t="shared" si="148"/>
        <v>1.8410249999999999E-4</v>
      </c>
      <c r="AJ396" s="26">
        <f t="shared" si="149"/>
        <v>0</v>
      </c>
      <c r="AK396" s="26">
        <f t="shared" si="150"/>
        <v>0.76625068620332859</v>
      </c>
      <c r="AL396" s="26">
        <f t="shared" si="150"/>
        <v>1</v>
      </c>
      <c r="AM396" s="26">
        <f t="shared" si="151"/>
        <v>0</v>
      </c>
    </row>
    <row r="397" spans="1:39">
      <c r="A397" s="26" t="s">
        <v>474</v>
      </c>
      <c r="B397" s="26" t="s">
        <v>82</v>
      </c>
      <c r="C397" s="26">
        <v>1</v>
      </c>
      <c r="D397" s="26">
        <v>7.3635000000000006E-2</v>
      </c>
      <c r="E397" s="26">
        <v>7.3635000000000006E-2</v>
      </c>
      <c r="F397" s="26">
        <v>302.64999999999998</v>
      </c>
      <c r="G397" s="26">
        <v>395.43</v>
      </c>
      <c r="H397" s="26">
        <v>-4.7120000000000002E-2</v>
      </c>
      <c r="I397" s="26">
        <v>0</v>
      </c>
      <c r="J397" s="27"/>
      <c r="K397" s="26" t="str">
        <f t="shared" si="133"/>
        <v>ER</v>
      </c>
      <c r="L397" s="27"/>
      <c r="M397" s="32">
        <f t="shared" si="141"/>
        <v>0</v>
      </c>
      <c r="N397" s="32">
        <f t="shared" si="142"/>
        <v>1</v>
      </c>
      <c r="O397" s="32">
        <f t="shared" si="143"/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27"/>
      <c r="W397" s="26" t="str">
        <f t="shared" si="134"/>
        <v>SG</v>
      </c>
      <c r="X397" s="26" t="str">
        <f t="shared" si="135"/>
        <v>DMO</v>
      </c>
      <c r="Y397" s="26" t="str">
        <f t="shared" si="136"/>
        <v>13</v>
      </c>
      <c r="Z397" s="26" t="str">
        <f t="shared" si="137"/>
        <v>Ex</v>
      </c>
      <c r="AA397" s="26" t="str">
        <f t="shared" si="138"/>
        <v>Refg</v>
      </c>
      <c r="AB397" s="26" t="str">
        <f t="shared" ca="1" si="139"/>
        <v>ERNC</v>
      </c>
      <c r="AC397" s="27"/>
      <c r="AD397" s="26" t="str">
        <f t="shared" ca="1" si="140"/>
        <v>SG-DMO-13-Ex-Refg-ERNC</v>
      </c>
      <c r="AE397" s="26">
        <f t="shared" si="144"/>
        <v>0.75662499999999999</v>
      </c>
      <c r="AF397" s="26">
        <f t="shared" si="145"/>
        <v>1.8408750000000002E-4</v>
      </c>
      <c r="AG397" s="26">
        <f t="shared" si="146"/>
        <v>0</v>
      </c>
      <c r="AH397" s="26">
        <f t="shared" si="147"/>
        <v>0.98857499999999998</v>
      </c>
      <c r="AI397" s="26">
        <f t="shared" si="148"/>
        <v>1.8408750000000002E-4</v>
      </c>
      <c r="AJ397" s="26">
        <f t="shared" si="149"/>
        <v>0</v>
      </c>
      <c r="AK397" s="26">
        <f t="shared" si="150"/>
        <v>0.76536934476392793</v>
      </c>
      <c r="AL397" s="26">
        <f t="shared" si="150"/>
        <v>1</v>
      </c>
      <c r="AM397" s="26">
        <f t="shared" si="151"/>
        <v>0</v>
      </c>
    </row>
    <row r="398" spans="1:39">
      <c r="A398" s="26" t="s">
        <v>475</v>
      </c>
      <c r="B398" s="26" t="s">
        <v>82</v>
      </c>
      <c r="C398" s="26">
        <v>1</v>
      </c>
      <c r="D398" s="26">
        <v>7.4930999999999998E-2</v>
      </c>
      <c r="E398" s="26">
        <v>7.4930999999999998E-2</v>
      </c>
      <c r="F398" s="26">
        <v>296.42200000000003</v>
      </c>
      <c r="G398" s="26">
        <v>383.07100000000003</v>
      </c>
      <c r="H398" s="26">
        <v>-4.4634E-2</v>
      </c>
      <c r="I398" s="26">
        <v>0</v>
      </c>
      <c r="J398" s="27"/>
      <c r="K398" s="26" t="str">
        <f t="shared" si="133"/>
        <v>ER</v>
      </c>
      <c r="L398" s="27"/>
      <c r="M398" s="32">
        <f t="shared" si="141"/>
        <v>0</v>
      </c>
      <c r="N398" s="32">
        <f t="shared" si="142"/>
        <v>1</v>
      </c>
      <c r="O398" s="32">
        <f t="shared" si="143"/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27"/>
      <c r="W398" s="26" t="str">
        <f t="shared" si="134"/>
        <v>SC</v>
      </c>
      <c r="X398" s="26" t="str">
        <f t="shared" si="135"/>
        <v>DMO</v>
      </c>
      <c r="Y398" s="26" t="str">
        <f t="shared" si="136"/>
        <v>14</v>
      </c>
      <c r="Z398" s="26" t="str">
        <f t="shared" si="137"/>
        <v>Ex</v>
      </c>
      <c r="AA398" s="26" t="str">
        <f t="shared" si="138"/>
        <v>Refg</v>
      </c>
      <c r="AB398" s="26" t="str">
        <f t="shared" ca="1" si="139"/>
        <v>ERNC</v>
      </c>
      <c r="AC398" s="27"/>
      <c r="AD398" s="26" t="str">
        <f t="shared" ca="1" si="140"/>
        <v>SC-DMO-14-Ex-Refg-ERNC</v>
      </c>
      <c r="AE398" s="26">
        <f t="shared" si="144"/>
        <v>0.74105500000000002</v>
      </c>
      <c r="AF398" s="26">
        <f t="shared" si="145"/>
        <v>1.873275E-4</v>
      </c>
      <c r="AG398" s="26">
        <f t="shared" si="146"/>
        <v>0</v>
      </c>
      <c r="AH398" s="26">
        <f t="shared" si="147"/>
        <v>0.95767750000000007</v>
      </c>
      <c r="AI398" s="26">
        <f t="shared" si="148"/>
        <v>1.873275E-4</v>
      </c>
      <c r="AJ398" s="26">
        <f t="shared" si="149"/>
        <v>0</v>
      </c>
      <c r="AK398" s="26">
        <f t="shared" si="150"/>
        <v>0.77380433392243209</v>
      </c>
      <c r="AL398" s="26">
        <f t="shared" si="150"/>
        <v>1</v>
      </c>
      <c r="AM398" s="26">
        <f t="shared" si="151"/>
        <v>0</v>
      </c>
    </row>
    <row r="399" spans="1:39">
      <c r="A399" s="26" t="s">
        <v>476</v>
      </c>
      <c r="B399" s="26" t="s">
        <v>82</v>
      </c>
      <c r="C399" s="26">
        <v>1</v>
      </c>
      <c r="D399" s="26">
        <v>7.5090000000000004E-2</v>
      </c>
      <c r="E399" s="26">
        <v>7.5090000000000004E-2</v>
      </c>
      <c r="F399" s="26">
        <v>305.82400000000001</v>
      </c>
      <c r="G399" s="26">
        <v>376.77300000000002</v>
      </c>
      <c r="H399" s="26">
        <v>-4.9000000000000002E-2</v>
      </c>
      <c r="I399" s="26">
        <v>0</v>
      </c>
      <c r="J399" s="27"/>
      <c r="K399" s="26" t="str">
        <f t="shared" si="133"/>
        <v>ER</v>
      </c>
      <c r="L399" s="27"/>
      <c r="M399" s="32">
        <f t="shared" si="141"/>
        <v>0</v>
      </c>
      <c r="N399" s="32">
        <f t="shared" si="142"/>
        <v>1</v>
      </c>
      <c r="O399" s="32">
        <f t="shared" si="143"/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27"/>
      <c r="W399" s="26" t="str">
        <f t="shared" si="134"/>
        <v>SD</v>
      </c>
      <c r="X399" s="26" t="str">
        <f t="shared" si="135"/>
        <v>DMO</v>
      </c>
      <c r="Y399" s="26" t="str">
        <f t="shared" si="136"/>
        <v>14</v>
      </c>
      <c r="Z399" s="26" t="str">
        <f t="shared" si="137"/>
        <v>Ex</v>
      </c>
      <c r="AA399" s="26" t="str">
        <f t="shared" si="138"/>
        <v>Refg</v>
      </c>
      <c r="AB399" s="26" t="str">
        <f t="shared" ca="1" si="139"/>
        <v>ERNC</v>
      </c>
      <c r="AC399" s="27"/>
      <c r="AD399" s="26" t="str">
        <f t="shared" ca="1" si="140"/>
        <v>SD-DMO-14-Ex-Refg-ERNC</v>
      </c>
      <c r="AE399" s="26">
        <f t="shared" si="144"/>
        <v>0.76456000000000002</v>
      </c>
      <c r="AF399" s="26">
        <f t="shared" si="145"/>
        <v>1.8772500000000002E-4</v>
      </c>
      <c r="AG399" s="26">
        <f t="shared" si="146"/>
        <v>0</v>
      </c>
      <c r="AH399" s="26">
        <f t="shared" si="147"/>
        <v>0.94193250000000006</v>
      </c>
      <c r="AI399" s="26">
        <f t="shared" si="148"/>
        <v>1.8772500000000002E-4</v>
      </c>
      <c r="AJ399" s="26">
        <f t="shared" si="149"/>
        <v>0</v>
      </c>
      <c r="AK399" s="26">
        <f t="shared" si="150"/>
        <v>0.81169298224660469</v>
      </c>
      <c r="AL399" s="26">
        <f t="shared" si="150"/>
        <v>1</v>
      </c>
      <c r="AM399" s="26">
        <f t="shared" si="151"/>
        <v>0</v>
      </c>
    </row>
    <row r="400" spans="1:39">
      <c r="A400" s="26" t="s">
        <v>477</v>
      </c>
      <c r="B400" s="26" t="s">
        <v>82</v>
      </c>
      <c r="C400" s="26">
        <v>1</v>
      </c>
      <c r="D400" s="26">
        <v>7.4826000000000004E-2</v>
      </c>
      <c r="E400" s="26">
        <v>7.4826000000000004E-2</v>
      </c>
      <c r="F400" s="26">
        <v>288.92599999999999</v>
      </c>
      <c r="G400" s="26">
        <v>387.13799999999998</v>
      </c>
      <c r="H400" s="26">
        <v>-4.1432999999999998E-2</v>
      </c>
      <c r="I400" s="26">
        <v>0</v>
      </c>
      <c r="J400" s="27"/>
      <c r="K400" s="26" t="str">
        <f t="shared" si="133"/>
        <v>ER</v>
      </c>
      <c r="L400" s="27"/>
      <c r="M400" s="32">
        <f t="shared" si="141"/>
        <v>0</v>
      </c>
      <c r="N400" s="32">
        <f t="shared" si="142"/>
        <v>1</v>
      </c>
      <c r="O400" s="32">
        <f t="shared" si="143"/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27"/>
      <c r="W400" s="26" t="str">
        <f t="shared" si="134"/>
        <v>SG</v>
      </c>
      <c r="X400" s="26" t="str">
        <f t="shared" si="135"/>
        <v>DMO</v>
      </c>
      <c r="Y400" s="26" t="str">
        <f t="shared" si="136"/>
        <v>14</v>
      </c>
      <c r="Z400" s="26" t="str">
        <f t="shared" si="137"/>
        <v>Ex</v>
      </c>
      <c r="AA400" s="26" t="str">
        <f t="shared" si="138"/>
        <v>Refg</v>
      </c>
      <c r="AB400" s="26" t="str">
        <f t="shared" ca="1" si="139"/>
        <v>ERNC</v>
      </c>
      <c r="AC400" s="27"/>
      <c r="AD400" s="26" t="str">
        <f t="shared" ca="1" si="140"/>
        <v>SG-DMO-14-Ex-Refg-ERNC</v>
      </c>
      <c r="AE400" s="26">
        <f t="shared" si="144"/>
        <v>0.72231499999999993</v>
      </c>
      <c r="AF400" s="26">
        <f t="shared" si="145"/>
        <v>1.8706500000000001E-4</v>
      </c>
      <c r="AG400" s="26">
        <f t="shared" si="146"/>
        <v>0</v>
      </c>
      <c r="AH400" s="26">
        <f t="shared" si="147"/>
        <v>0.96784499999999996</v>
      </c>
      <c r="AI400" s="26">
        <f t="shared" si="148"/>
        <v>1.8706500000000001E-4</v>
      </c>
      <c r="AJ400" s="26">
        <f t="shared" si="149"/>
        <v>0</v>
      </c>
      <c r="AK400" s="26">
        <f t="shared" si="150"/>
        <v>0.74631268436578169</v>
      </c>
      <c r="AL400" s="26">
        <f t="shared" si="150"/>
        <v>1</v>
      </c>
      <c r="AM400" s="26">
        <f t="shared" si="151"/>
        <v>0</v>
      </c>
    </row>
    <row r="401" spans="1:39">
      <c r="A401" s="26" t="s">
        <v>478</v>
      </c>
      <c r="B401" s="26" t="s">
        <v>82</v>
      </c>
      <c r="C401" s="26">
        <v>1</v>
      </c>
      <c r="D401" s="26">
        <v>7.9344999999999999E-2</v>
      </c>
      <c r="E401" s="26">
        <v>7.9346E-2</v>
      </c>
      <c r="F401" s="26">
        <v>395.16699999999997</v>
      </c>
      <c r="G401" s="26">
        <v>462.483</v>
      </c>
      <c r="H401" s="26">
        <v>-5.6654000000000003E-2</v>
      </c>
      <c r="I401" s="26">
        <v>0</v>
      </c>
      <c r="J401" s="27"/>
      <c r="K401" s="26" t="str">
        <f t="shared" si="133"/>
        <v>ER</v>
      </c>
      <c r="L401" s="27"/>
      <c r="M401" s="32">
        <f t="shared" si="141"/>
        <v>0</v>
      </c>
      <c r="N401" s="32">
        <f t="shared" si="142"/>
        <v>1</v>
      </c>
      <c r="O401" s="32">
        <f t="shared" si="143"/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27"/>
      <c r="W401" s="26" t="str">
        <f t="shared" si="134"/>
        <v>SC</v>
      </c>
      <c r="X401" s="26" t="str">
        <f t="shared" si="135"/>
        <v>DMO</v>
      </c>
      <c r="Y401" s="26" t="str">
        <f t="shared" si="136"/>
        <v>15</v>
      </c>
      <c r="Z401" s="26" t="str">
        <f t="shared" si="137"/>
        <v>Ex</v>
      </c>
      <c r="AA401" s="26" t="str">
        <f t="shared" si="138"/>
        <v>Refg</v>
      </c>
      <c r="AB401" s="26" t="str">
        <f t="shared" ca="1" si="139"/>
        <v>ERNC</v>
      </c>
      <c r="AC401" s="27"/>
      <c r="AD401" s="26" t="str">
        <f t="shared" ca="1" si="140"/>
        <v>SC-DMO-15-Ex-Refg-ERNC</v>
      </c>
      <c r="AE401" s="26">
        <f t="shared" si="144"/>
        <v>0.98791749999999989</v>
      </c>
      <c r="AF401" s="26">
        <f t="shared" si="145"/>
        <v>1.983625E-4</v>
      </c>
      <c r="AG401" s="26">
        <f t="shared" si="146"/>
        <v>0</v>
      </c>
      <c r="AH401" s="26">
        <f t="shared" si="147"/>
        <v>1.1562075000000001</v>
      </c>
      <c r="AI401" s="26">
        <f t="shared" si="148"/>
        <v>1.9836499999999999E-4</v>
      </c>
      <c r="AJ401" s="26">
        <f t="shared" si="149"/>
        <v>0</v>
      </c>
      <c r="AK401" s="26">
        <f t="shared" si="150"/>
        <v>0.85444654181883428</v>
      </c>
      <c r="AL401" s="26">
        <f t="shared" si="150"/>
        <v>0.99998739697023176</v>
      </c>
      <c r="AM401" s="26">
        <f t="shared" si="151"/>
        <v>0</v>
      </c>
    </row>
    <row r="402" spans="1:39">
      <c r="A402" s="26" t="s">
        <v>479</v>
      </c>
      <c r="B402" s="26" t="s">
        <v>82</v>
      </c>
      <c r="C402" s="26">
        <v>1</v>
      </c>
      <c r="D402" s="26">
        <v>7.9340999999999995E-2</v>
      </c>
      <c r="E402" s="26">
        <v>7.9340999999999995E-2</v>
      </c>
      <c r="F402" s="26">
        <v>390.57299999999998</v>
      </c>
      <c r="G402" s="26">
        <v>462.51499999999999</v>
      </c>
      <c r="H402" s="26">
        <v>-5.5324999999999999E-2</v>
      </c>
      <c r="I402" s="26">
        <v>0</v>
      </c>
      <c r="J402" s="27"/>
      <c r="K402" s="26" t="str">
        <f t="shared" si="133"/>
        <v>ER</v>
      </c>
      <c r="L402" s="27"/>
      <c r="M402" s="32">
        <f t="shared" si="141"/>
        <v>0</v>
      </c>
      <c r="N402" s="32">
        <f t="shared" si="142"/>
        <v>1</v>
      </c>
      <c r="O402" s="32">
        <f t="shared" si="143"/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27"/>
      <c r="W402" s="26" t="str">
        <f t="shared" si="134"/>
        <v>SG</v>
      </c>
      <c r="X402" s="26" t="str">
        <f t="shared" si="135"/>
        <v>DMO</v>
      </c>
      <c r="Y402" s="26" t="str">
        <f t="shared" si="136"/>
        <v>15</v>
      </c>
      <c r="Z402" s="26" t="str">
        <f t="shared" si="137"/>
        <v>Ex</v>
      </c>
      <c r="AA402" s="26" t="str">
        <f t="shared" si="138"/>
        <v>Refg</v>
      </c>
      <c r="AB402" s="26" t="str">
        <f t="shared" ca="1" si="139"/>
        <v>ERNC</v>
      </c>
      <c r="AC402" s="27"/>
      <c r="AD402" s="26" t="str">
        <f t="shared" ca="1" si="140"/>
        <v>SG-DMO-15-Ex-Refg-ERNC</v>
      </c>
      <c r="AE402" s="26">
        <f t="shared" si="144"/>
        <v>0.97643249999999993</v>
      </c>
      <c r="AF402" s="26">
        <f t="shared" si="145"/>
        <v>1.9835249999999998E-4</v>
      </c>
      <c r="AG402" s="26">
        <f t="shared" si="146"/>
        <v>0</v>
      </c>
      <c r="AH402" s="26">
        <f t="shared" si="147"/>
        <v>1.1562874999999999</v>
      </c>
      <c r="AI402" s="26">
        <f t="shared" si="148"/>
        <v>1.9835249999999998E-4</v>
      </c>
      <c r="AJ402" s="26">
        <f t="shared" si="149"/>
        <v>0</v>
      </c>
      <c r="AK402" s="26">
        <f t="shared" si="150"/>
        <v>0.84445477443974792</v>
      </c>
      <c r="AL402" s="26">
        <f t="shared" si="150"/>
        <v>1</v>
      </c>
      <c r="AM402" s="26">
        <f t="shared" si="151"/>
        <v>0</v>
      </c>
    </row>
    <row r="403" spans="1:39">
      <c r="A403" s="26" t="s">
        <v>480</v>
      </c>
      <c r="B403" s="26" t="s">
        <v>82</v>
      </c>
      <c r="C403" s="26">
        <v>1</v>
      </c>
      <c r="D403" s="26">
        <v>6.1652999999999999E-2</v>
      </c>
      <c r="E403" s="26">
        <v>6.1652999999999999E-2</v>
      </c>
      <c r="F403" s="26">
        <v>185.11500000000001</v>
      </c>
      <c r="G403" s="26">
        <v>311.15100000000001</v>
      </c>
      <c r="H403" s="26">
        <v>-0.03</v>
      </c>
      <c r="I403" s="26">
        <v>0</v>
      </c>
      <c r="J403" s="27"/>
      <c r="K403" s="26" t="str">
        <f t="shared" si="133"/>
        <v>ER</v>
      </c>
      <c r="L403" s="27"/>
      <c r="M403" s="32">
        <f t="shared" si="141"/>
        <v>0</v>
      </c>
      <c r="N403" s="32">
        <f t="shared" si="142"/>
        <v>1</v>
      </c>
      <c r="O403" s="32">
        <f t="shared" si="143"/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27"/>
      <c r="W403" s="26" t="str">
        <f t="shared" si="134"/>
        <v>PG</v>
      </c>
      <c r="X403" s="26" t="str">
        <f t="shared" si="135"/>
        <v>DMO</v>
      </c>
      <c r="Y403" s="26" t="str">
        <f t="shared" si="136"/>
        <v>16</v>
      </c>
      <c r="Z403" s="26" t="str">
        <f t="shared" si="137"/>
        <v>Ex</v>
      </c>
      <c r="AA403" s="26" t="str">
        <f t="shared" si="138"/>
        <v>Refg</v>
      </c>
      <c r="AB403" s="26" t="str">
        <f t="shared" ca="1" si="139"/>
        <v>ERNC</v>
      </c>
      <c r="AC403" s="27"/>
      <c r="AD403" s="26" t="str">
        <f t="shared" ca="1" si="140"/>
        <v>PG-DMO-16-Ex-Refg-ERNC</v>
      </c>
      <c r="AE403" s="26">
        <f t="shared" si="144"/>
        <v>0.46278750000000002</v>
      </c>
      <c r="AF403" s="26">
        <f t="shared" si="145"/>
        <v>1.541325E-4</v>
      </c>
      <c r="AG403" s="26">
        <f t="shared" si="146"/>
        <v>0</v>
      </c>
      <c r="AH403" s="26">
        <f t="shared" si="147"/>
        <v>0.7778775</v>
      </c>
      <c r="AI403" s="26">
        <f t="shared" si="148"/>
        <v>1.541325E-4</v>
      </c>
      <c r="AJ403" s="26">
        <f t="shared" si="149"/>
        <v>0</v>
      </c>
      <c r="AK403" s="26">
        <f t="shared" si="150"/>
        <v>0.59493622067742036</v>
      </c>
      <c r="AL403" s="26">
        <f t="shared" si="150"/>
        <v>1</v>
      </c>
      <c r="AM403" s="26">
        <f t="shared" si="151"/>
        <v>0</v>
      </c>
    </row>
    <row r="404" spans="1:39">
      <c r="A404" s="26" t="s">
        <v>481</v>
      </c>
      <c r="B404" s="26" t="s">
        <v>82</v>
      </c>
      <c r="C404" s="26">
        <v>1</v>
      </c>
      <c r="D404" s="26">
        <v>6.1670000000000003E-2</v>
      </c>
      <c r="E404" s="26">
        <v>6.1670000000000003E-2</v>
      </c>
      <c r="F404" s="26">
        <v>184.72399999999999</v>
      </c>
      <c r="G404" s="26">
        <v>311.04199999999997</v>
      </c>
      <c r="H404" s="26">
        <v>-2.9908000000000001E-2</v>
      </c>
      <c r="I404" s="26">
        <v>0</v>
      </c>
      <c r="J404" s="27"/>
      <c r="K404" s="26" t="str">
        <f t="shared" si="133"/>
        <v>ER</v>
      </c>
      <c r="L404" s="27"/>
      <c r="M404" s="32">
        <f t="shared" si="141"/>
        <v>0</v>
      </c>
      <c r="N404" s="32">
        <f t="shared" si="142"/>
        <v>1</v>
      </c>
      <c r="O404" s="32">
        <f t="shared" si="143"/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27"/>
      <c r="W404" s="26" t="str">
        <f t="shared" si="134"/>
        <v>SC</v>
      </c>
      <c r="X404" s="26" t="str">
        <f t="shared" si="135"/>
        <v>DMO</v>
      </c>
      <c r="Y404" s="26" t="str">
        <f t="shared" si="136"/>
        <v>16</v>
      </c>
      <c r="Z404" s="26" t="str">
        <f t="shared" si="137"/>
        <v>Ex</v>
      </c>
      <c r="AA404" s="26" t="str">
        <f t="shared" si="138"/>
        <v>Refg</v>
      </c>
      <c r="AB404" s="26" t="str">
        <f t="shared" ca="1" si="139"/>
        <v>ERNC</v>
      </c>
      <c r="AC404" s="27"/>
      <c r="AD404" s="26" t="str">
        <f t="shared" ca="1" si="140"/>
        <v>SC-DMO-16-Ex-Refg-ERNC</v>
      </c>
      <c r="AE404" s="26">
        <f t="shared" si="144"/>
        <v>0.46181</v>
      </c>
      <c r="AF404" s="26">
        <f t="shared" si="145"/>
        <v>1.5417499999999999E-4</v>
      </c>
      <c r="AG404" s="26">
        <f t="shared" si="146"/>
        <v>0</v>
      </c>
      <c r="AH404" s="26">
        <f t="shared" si="147"/>
        <v>0.77760499999999988</v>
      </c>
      <c r="AI404" s="26">
        <f t="shared" si="148"/>
        <v>1.5417499999999999E-4</v>
      </c>
      <c r="AJ404" s="26">
        <f t="shared" si="149"/>
        <v>0</v>
      </c>
      <c r="AK404" s="26">
        <f t="shared" si="150"/>
        <v>0.59388764218337087</v>
      </c>
      <c r="AL404" s="26">
        <f t="shared" si="150"/>
        <v>1</v>
      </c>
      <c r="AM404" s="26">
        <f t="shared" si="151"/>
        <v>0</v>
      </c>
    </row>
    <row r="405" spans="1:39">
      <c r="A405" s="26" t="s">
        <v>482</v>
      </c>
      <c r="B405" s="26" t="s">
        <v>82</v>
      </c>
      <c r="C405" s="26">
        <v>1</v>
      </c>
      <c r="D405" s="26">
        <v>6.0902999999999999E-2</v>
      </c>
      <c r="E405" s="26">
        <v>6.0902999999999999E-2</v>
      </c>
      <c r="F405" s="26">
        <v>192.5</v>
      </c>
      <c r="G405" s="26">
        <v>316.209</v>
      </c>
      <c r="H405" s="26">
        <v>-2.6363999999999999E-2</v>
      </c>
      <c r="I405" s="26">
        <v>0</v>
      </c>
      <c r="J405" s="27"/>
      <c r="K405" s="26" t="str">
        <f t="shared" si="133"/>
        <v>ER</v>
      </c>
      <c r="L405" s="27"/>
      <c r="M405" s="32">
        <f t="shared" si="141"/>
        <v>0</v>
      </c>
      <c r="N405" s="32">
        <f t="shared" si="142"/>
        <v>1</v>
      </c>
      <c r="O405" s="32">
        <f t="shared" si="143"/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27"/>
      <c r="W405" s="26" t="str">
        <f t="shared" si="134"/>
        <v>SG</v>
      </c>
      <c r="X405" s="26" t="str">
        <f t="shared" si="135"/>
        <v>DMO</v>
      </c>
      <c r="Y405" s="26" t="str">
        <f t="shared" si="136"/>
        <v>16</v>
      </c>
      <c r="Z405" s="26" t="str">
        <f t="shared" si="137"/>
        <v>Ex</v>
      </c>
      <c r="AA405" s="26" t="str">
        <f t="shared" si="138"/>
        <v>Refg</v>
      </c>
      <c r="AB405" s="26" t="str">
        <f t="shared" ca="1" si="139"/>
        <v>ERNC</v>
      </c>
      <c r="AC405" s="27"/>
      <c r="AD405" s="26" t="str">
        <f t="shared" ca="1" si="140"/>
        <v>SG-DMO-16-Ex-Refg-ERNC</v>
      </c>
      <c r="AE405" s="26">
        <f t="shared" si="144"/>
        <v>0.48125000000000001</v>
      </c>
      <c r="AF405" s="26">
        <f t="shared" si="145"/>
        <v>1.522575E-4</v>
      </c>
      <c r="AG405" s="26">
        <f t="shared" si="146"/>
        <v>0</v>
      </c>
      <c r="AH405" s="26">
        <f t="shared" si="147"/>
        <v>0.79052250000000002</v>
      </c>
      <c r="AI405" s="26">
        <f t="shared" si="148"/>
        <v>1.522575E-4</v>
      </c>
      <c r="AJ405" s="26">
        <f t="shared" si="149"/>
        <v>0</v>
      </c>
      <c r="AK405" s="26">
        <f t="shared" si="150"/>
        <v>0.60877457630870724</v>
      </c>
      <c r="AL405" s="26">
        <f t="shared" si="150"/>
        <v>1</v>
      </c>
      <c r="AM405" s="26">
        <f t="shared" si="151"/>
        <v>0</v>
      </c>
    </row>
    <row r="406" spans="1:39">
      <c r="A406" s="26" t="s">
        <v>483</v>
      </c>
      <c r="B406" s="26" t="s">
        <v>82</v>
      </c>
      <c r="C406" s="26">
        <v>1</v>
      </c>
      <c r="D406" s="26">
        <v>4.0301999999999998E-2</v>
      </c>
      <c r="E406" s="26">
        <v>4.0305000000000001E-2</v>
      </c>
      <c r="F406" s="26">
        <v>278.84500000000003</v>
      </c>
      <c r="G406" s="26">
        <v>284.20299999999997</v>
      </c>
      <c r="H406" s="26">
        <v>-12.855700000000001</v>
      </c>
      <c r="I406" s="26">
        <v>0</v>
      </c>
      <c r="J406" s="27"/>
      <c r="K406" s="26" t="str">
        <f t="shared" ref="K406:K445" si="152">RIGHT(LEFT(A406,FIND("-h",A406)+3),2)</f>
        <v>GF</v>
      </c>
      <c r="L406" s="27"/>
      <c r="M406" s="32">
        <f t="shared" ref="M406:M446" si="153">IF(K406="GF",1,0)</f>
        <v>1</v>
      </c>
      <c r="N406" s="32">
        <f t="shared" ref="N406:N446" si="154">IF(OR(K406="HP",K406="ER"),1,0)</f>
        <v>0</v>
      </c>
      <c r="O406" s="32">
        <f t="shared" ref="O406:O446" si="155">IF(K406="UN",1,0)</f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27"/>
      <c r="W406" s="26" t="str">
        <f t="shared" ref="W406:W445" si="156">IF(OR(RIGHT(LEFT(A406,11),3)="v11",RIGHT(LEFT(A406,11),3)="v06",RIGHT(LEFT(A406,11),3)="v03"),"CA",RIGHT(LEFT(A406,11),2))</f>
        <v>PG</v>
      </c>
      <c r="X406" s="26" t="str">
        <f t="shared" ref="X406:X445" si="157">LEFT(A406,3)</f>
        <v>SFM</v>
      </c>
      <c r="Y406" s="26" t="str">
        <f t="shared" ref="Y406:Y445" si="158">RIGHT(LEFT(A406,7),2)</f>
        <v>01</v>
      </c>
      <c r="Z406" s="26" t="str">
        <f t="shared" ref="Z406:Z445" si="159">IF(W406="CA","N8","Ex")</f>
        <v>Ex</v>
      </c>
      <c r="AA406" s="26" t="str">
        <f t="shared" ref="AA406:AA445" si="160">IF(ISERROR(FIND("-Frzr-",A406))=FALSE,"Frzr",IF(ISERROR(FIND("-Refg-",A406))=FALSE,"Refg",IF(ISERROR(FIND("-ILtg-",A406))=FALSE,"CFL","RfUN")))</f>
        <v>Frzr</v>
      </c>
      <c r="AB406" s="26" t="str">
        <f t="shared" ref="AB406:AB445" ca="1" si="161">VLOOKUP(K406,OFFSET(L_HVACnames,1,1,7,2),2,0)</f>
        <v>GFNC</v>
      </c>
      <c r="AC406" s="27"/>
      <c r="AD406" s="26" t="str">
        <f t="shared" ref="AD406:AD445" ca="1" si="162">W406&amp;"-"&amp;X406&amp;"-"&amp;Y406&amp;"-"&amp;Z406&amp;"-"&amp;AA406&amp;"-"&amp;AB406</f>
        <v>PG-SFM-01-Ex-Frzr-GFNC</v>
      </c>
      <c r="AE406" s="26">
        <f t="shared" ref="AE406:AE446" si="163">IF(M406=1,AH406,F406/(IF(OR($AA406="Refg",$AA406="Frzr"),400,IF($AA406="CFL",$G406,IF($AA406="RfUn",1200)))))</f>
        <v>0.71050749999999996</v>
      </c>
      <c r="AF406" s="26">
        <f t="shared" ref="AF406:AF446" si="164">IF(M406=1,AI406,D406/(IF(OR($AA406="Refg",$AA406="Frzr"),400,IF($AA406="CFL",$G406,IF($AA406="RfUn",1200)))))</f>
        <v>1.007625E-4</v>
      </c>
      <c r="AG406" s="26">
        <f t="shared" ref="AG406:AG446" si="165">IF(OR(N406=1,O406=1),0,H406/(IF(OR($AA406="Refg",$AA406="Frzr"),400,IF($AA406="CFL",$G406,IF($AA406="RfUn",1200)))))</f>
        <v>-3.2139250000000001E-2</v>
      </c>
      <c r="AH406" s="26">
        <f t="shared" ref="AH406:AH446" si="166">G406/(IF(OR($AA406="Refg",$AA406="Frzr"),400,IF($AA406="CFL",$G406,IF($AA406="RfUn",1200))))</f>
        <v>0.71050749999999996</v>
      </c>
      <c r="AI406" s="26">
        <f t="shared" ref="AI406:AI446" si="167">E406/(IF(OR($AA406="Refg",$AA406="Frzr"),400,IF($AA406="CFL",$G406,IF($AA406="RfUn",1200))))</f>
        <v>1.007625E-4</v>
      </c>
      <c r="AJ406" s="26">
        <f t="shared" ref="AJ406:AJ446" si="168">I406/(IF(OR($AA406="Refg",$AA406="Frzr"),400,IF($AA406="CFL",$G406,IF($AA406="RfUn",1200))))</f>
        <v>0</v>
      </c>
      <c r="AK406" s="26">
        <f t="shared" ref="AK406:AL446" si="169">AE406/AH406</f>
        <v>1</v>
      </c>
      <c r="AL406" s="26">
        <f t="shared" si="169"/>
        <v>1</v>
      </c>
      <c r="AM406" s="26">
        <f t="shared" ref="AM406:AM446" si="170">AG406/AH406</f>
        <v>-4.523421638758212E-2</v>
      </c>
    </row>
    <row r="407" spans="1:39">
      <c r="A407" s="26" t="s">
        <v>484</v>
      </c>
      <c r="B407" s="26" t="s">
        <v>82</v>
      </c>
      <c r="C407" s="26">
        <v>1</v>
      </c>
      <c r="D407" s="26">
        <v>5.4800000000000001E-2</v>
      </c>
      <c r="E407" s="26">
        <v>5.4800000000000001E-2</v>
      </c>
      <c r="F407" s="26">
        <v>313.74099999999999</v>
      </c>
      <c r="G407" s="26">
        <v>318.654</v>
      </c>
      <c r="H407" s="26">
        <v>-12.3264</v>
      </c>
      <c r="I407" s="26">
        <v>0</v>
      </c>
      <c r="J407" s="27"/>
      <c r="K407" s="26" t="str">
        <f t="shared" si="152"/>
        <v>GF</v>
      </c>
      <c r="L407" s="27"/>
      <c r="M407" s="32">
        <f t="shared" si="153"/>
        <v>1</v>
      </c>
      <c r="N407" s="32">
        <f t="shared" si="154"/>
        <v>0</v>
      </c>
      <c r="O407" s="32">
        <f t="shared" si="155"/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27"/>
      <c r="W407" s="26" t="str">
        <f t="shared" si="156"/>
        <v>PG</v>
      </c>
      <c r="X407" s="26" t="str">
        <f t="shared" si="157"/>
        <v>SFM</v>
      </c>
      <c r="Y407" s="26" t="str">
        <f t="shared" si="158"/>
        <v>02</v>
      </c>
      <c r="Z407" s="26" t="str">
        <f t="shared" si="159"/>
        <v>Ex</v>
      </c>
      <c r="AA407" s="26" t="str">
        <f t="shared" si="160"/>
        <v>Frzr</v>
      </c>
      <c r="AB407" s="26" t="str">
        <f t="shared" ca="1" si="161"/>
        <v>GFNC</v>
      </c>
      <c r="AC407" s="27"/>
      <c r="AD407" s="26" t="str">
        <f t="shared" ca="1" si="162"/>
        <v>PG-SFM-02-Ex-Frzr-GFNC</v>
      </c>
      <c r="AE407" s="26">
        <f t="shared" si="163"/>
        <v>0.79663499999999998</v>
      </c>
      <c r="AF407" s="26">
        <f t="shared" si="164"/>
        <v>1.37E-4</v>
      </c>
      <c r="AG407" s="26">
        <f t="shared" si="165"/>
        <v>-3.0816E-2</v>
      </c>
      <c r="AH407" s="26">
        <f t="shared" si="166"/>
        <v>0.79663499999999998</v>
      </c>
      <c r="AI407" s="26">
        <f t="shared" si="167"/>
        <v>1.37E-4</v>
      </c>
      <c r="AJ407" s="26">
        <f t="shared" si="168"/>
        <v>0</v>
      </c>
      <c r="AK407" s="26">
        <f t="shared" si="169"/>
        <v>1</v>
      </c>
      <c r="AL407" s="26">
        <f t="shared" si="169"/>
        <v>1</v>
      </c>
      <c r="AM407" s="26">
        <f t="shared" si="170"/>
        <v>-3.8682709145342595E-2</v>
      </c>
    </row>
    <row r="408" spans="1:39">
      <c r="A408" s="26" t="s">
        <v>485</v>
      </c>
      <c r="B408" s="26" t="s">
        <v>82</v>
      </c>
      <c r="C408" s="26">
        <v>1</v>
      </c>
      <c r="D408" s="26">
        <v>4.5551000000000001E-2</v>
      </c>
      <c r="E408" s="26">
        <v>4.555E-2</v>
      </c>
      <c r="F408" s="26">
        <v>304.69</v>
      </c>
      <c r="G408" s="26">
        <v>310.31200000000001</v>
      </c>
      <c r="H408" s="26">
        <v>-14.2639</v>
      </c>
      <c r="I408" s="26">
        <v>0</v>
      </c>
      <c r="J408" s="27"/>
      <c r="K408" s="26" t="str">
        <f t="shared" si="152"/>
        <v>GF</v>
      </c>
      <c r="L408" s="27"/>
      <c r="M408" s="32">
        <f t="shared" si="153"/>
        <v>1</v>
      </c>
      <c r="N408" s="32">
        <f t="shared" si="154"/>
        <v>0</v>
      </c>
      <c r="O408" s="32">
        <f t="shared" si="155"/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27"/>
      <c r="W408" s="26" t="str">
        <f t="shared" si="156"/>
        <v>PG</v>
      </c>
      <c r="X408" s="26" t="str">
        <f t="shared" si="157"/>
        <v>SFM</v>
      </c>
      <c r="Y408" s="26" t="str">
        <f t="shared" si="158"/>
        <v>03</v>
      </c>
      <c r="Z408" s="26" t="str">
        <f t="shared" si="159"/>
        <v>Ex</v>
      </c>
      <c r="AA408" s="26" t="str">
        <f t="shared" si="160"/>
        <v>Frzr</v>
      </c>
      <c r="AB408" s="26" t="str">
        <f t="shared" ca="1" si="161"/>
        <v>GFNC</v>
      </c>
      <c r="AC408" s="27"/>
      <c r="AD408" s="26" t="str">
        <f t="shared" ca="1" si="162"/>
        <v>PG-SFM-03-Ex-Frzr-GFNC</v>
      </c>
      <c r="AE408" s="26">
        <f t="shared" si="163"/>
        <v>0.77578000000000003</v>
      </c>
      <c r="AF408" s="26">
        <f t="shared" si="164"/>
        <v>1.13875E-4</v>
      </c>
      <c r="AG408" s="26">
        <f t="shared" si="165"/>
        <v>-3.5659749999999997E-2</v>
      </c>
      <c r="AH408" s="26">
        <f t="shared" si="166"/>
        <v>0.77578000000000003</v>
      </c>
      <c r="AI408" s="26">
        <f t="shared" si="167"/>
        <v>1.13875E-4</v>
      </c>
      <c r="AJ408" s="26">
        <f t="shared" si="168"/>
        <v>0</v>
      </c>
      <c r="AK408" s="26">
        <f t="shared" si="169"/>
        <v>1</v>
      </c>
      <c r="AL408" s="26">
        <f t="shared" si="169"/>
        <v>1</v>
      </c>
      <c r="AM408" s="26">
        <f t="shared" si="170"/>
        <v>-4.596631777050194E-2</v>
      </c>
    </row>
    <row r="409" spans="1:39">
      <c r="A409" s="26" t="s">
        <v>486</v>
      </c>
      <c r="B409" s="26" t="s">
        <v>82</v>
      </c>
      <c r="C409" s="26">
        <v>1</v>
      </c>
      <c r="D409" s="26">
        <v>5.1102000000000002E-2</v>
      </c>
      <c r="E409" s="26">
        <v>5.1102000000000002E-2</v>
      </c>
      <c r="F409" s="26">
        <v>315.21499999999997</v>
      </c>
      <c r="G409" s="26">
        <v>319.39</v>
      </c>
      <c r="H409" s="26">
        <v>-10.6378</v>
      </c>
      <c r="I409" s="26">
        <v>0</v>
      </c>
      <c r="J409" s="27"/>
      <c r="K409" s="26" t="str">
        <f t="shared" si="152"/>
        <v>GF</v>
      </c>
      <c r="L409" s="27"/>
      <c r="M409" s="32">
        <f t="shared" si="153"/>
        <v>1</v>
      </c>
      <c r="N409" s="32">
        <f t="shared" si="154"/>
        <v>0</v>
      </c>
      <c r="O409" s="32">
        <f t="shared" si="155"/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27"/>
      <c r="W409" s="26" t="str">
        <f t="shared" si="156"/>
        <v>PG</v>
      </c>
      <c r="X409" s="26" t="str">
        <f t="shared" si="157"/>
        <v>SFM</v>
      </c>
      <c r="Y409" s="26" t="str">
        <f t="shared" si="158"/>
        <v>04</v>
      </c>
      <c r="Z409" s="26" t="str">
        <f t="shared" si="159"/>
        <v>Ex</v>
      </c>
      <c r="AA409" s="26" t="str">
        <f t="shared" si="160"/>
        <v>Frzr</v>
      </c>
      <c r="AB409" s="26" t="str">
        <f t="shared" ca="1" si="161"/>
        <v>GFNC</v>
      </c>
      <c r="AC409" s="27"/>
      <c r="AD409" s="26" t="str">
        <f t="shared" ca="1" si="162"/>
        <v>PG-SFM-04-Ex-Frzr-GFNC</v>
      </c>
      <c r="AE409" s="26">
        <f t="shared" si="163"/>
        <v>0.79847499999999993</v>
      </c>
      <c r="AF409" s="26">
        <f t="shared" si="164"/>
        <v>1.2775500000000001E-4</v>
      </c>
      <c r="AG409" s="26">
        <f t="shared" si="165"/>
        <v>-2.65945E-2</v>
      </c>
      <c r="AH409" s="26">
        <f t="shared" si="166"/>
        <v>0.79847499999999993</v>
      </c>
      <c r="AI409" s="26">
        <f t="shared" si="167"/>
        <v>1.2775500000000001E-4</v>
      </c>
      <c r="AJ409" s="26">
        <f t="shared" si="168"/>
        <v>0</v>
      </c>
      <c r="AK409" s="26">
        <f t="shared" si="169"/>
        <v>1</v>
      </c>
      <c r="AL409" s="26">
        <f t="shared" si="169"/>
        <v>1</v>
      </c>
      <c r="AM409" s="26">
        <f t="shared" si="170"/>
        <v>-3.3306615736247221E-2</v>
      </c>
    </row>
    <row r="410" spans="1:39">
      <c r="A410" s="26" t="s">
        <v>487</v>
      </c>
      <c r="B410" s="26" t="s">
        <v>82</v>
      </c>
      <c r="C410" s="26">
        <v>1</v>
      </c>
      <c r="D410" s="26">
        <v>5.1459999999999999E-2</v>
      </c>
      <c r="E410" s="26">
        <v>5.1459999999999999E-2</v>
      </c>
      <c r="F410" s="26">
        <v>314.72399999999999</v>
      </c>
      <c r="G410" s="26">
        <v>318.755</v>
      </c>
      <c r="H410" s="26">
        <v>-10.34</v>
      </c>
      <c r="I410" s="26">
        <v>0</v>
      </c>
      <c r="J410" s="27"/>
      <c r="K410" s="26" t="str">
        <f t="shared" si="152"/>
        <v>GF</v>
      </c>
      <c r="L410" s="27"/>
      <c r="M410" s="32">
        <f t="shared" si="153"/>
        <v>1</v>
      </c>
      <c r="N410" s="32">
        <f t="shared" si="154"/>
        <v>0</v>
      </c>
      <c r="O410" s="32">
        <f t="shared" si="155"/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27"/>
      <c r="W410" s="26" t="str">
        <f t="shared" si="156"/>
        <v>SG</v>
      </c>
      <c r="X410" s="26" t="str">
        <f t="shared" si="157"/>
        <v>SFM</v>
      </c>
      <c r="Y410" s="26" t="str">
        <f t="shared" si="158"/>
        <v>04</v>
      </c>
      <c r="Z410" s="26" t="str">
        <f t="shared" si="159"/>
        <v>Ex</v>
      </c>
      <c r="AA410" s="26" t="str">
        <f t="shared" si="160"/>
        <v>Frzr</v>
      </c>
      <c r="AB410" s="26" t="str">
        <f t="shared" ca="1" si="161"/>
        <v>GFNC</v>
      </c>
      <c r="AC410" s="27"/>
      <c r="AD410" s="26" t="str">
        <f t="shared" ca="1" si="162"/>
        <v>SG-SFM-04-Ex-Frzr-GFNC</v>
      </c>
      <c r="AE410" s="26">
        <f t="shared" si="163"/>
        <v>0.79688749999999997</v>
      </c>
      <c r="AF410" s="26">
        <f t="shared" si="164"/>
        <v>1.2865000000000001E-4</v>
      </c>
      <c r="AG410" s="26">
        <f t="shared" si="165"/>
        <v>-2.5849999999999998E-2</v>
      </c>
      <c r="AH410" s="26">
        <f t="shared" si="166"/>
        <v>0.79688749999999997</v>
      </c>
      <c r="AI410" s="26">
        <f t="shared" si="167"/>
        <v>1.2865000000000001E-4</v>
      </c>
      <c r="AJ410" s="26">
        <f t="shared" si="168"/>
        <v>0</v>
      </c>
      <c r="AK410" s="26">
        <f t="shared" si="169"/>
        <v>1</v>
      </c>
      <c r="AL410" s="26">
        <f t="shared" si="169"/>
        <v>1</v>
      </c>
      <c r="AM410" s="26">
        <f t="shared" si="170"/>
        <v>-3.2438706843814211E-2</v>
      </c>
    </row>
    <row r="411" spans="1:39">
      <c r="A411" s="26" t="s">
        <v>488</v>
      </c>
      <c r="B411" s="26" t="s">
        <v>82</v>
      </c>
      <c r="C411" s="26">
        <v>1</v>
      </c>
      <c r="D411" s="26">
        <v>4.8467000000000003E-2</v>
      </c>
      <c r="E411" s="26">
        <v>4.8467000000000003E-2</v>
      </c>
      <c r="F411" s="26">
        <v>313.173</v>
      </c>
      <c r="G411" s="26">
        <v>319.48700000000002</v>
      </c>
      <c r="H411" s="26">
        <v>-15.8216</v>
      </c>
      <c r="I411" s="26">
        <v>0</v>
      </c>
      <c r="J411" s="27"/>
      <c r="K411" s="26" t="str">
        <f t="shared" si="152"/>
        <v>GF</v>
      </c>
      <c r="L411" s="27"/>
      <c r="M411" s="32">
        <f t="shared" si="153"/>
        <v>1</v>
      </c>
      <c r="N411" s="32">
        <f t="shared" si="154"/>
        <v>0</v>
      </c>
      <c r="O411" s="32">
        <f t="shared" si="155"/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27"/>
      <c r="W411" s="26" t="str">
        <f t="shared" si="156"/>
        <v>PG</v>
      </c>
      <c r="X411" s="26" t="str">
        <f t="shared" si="157"/>
        <v>SFM</v>
      </c>
      <c r="Y411" s="26" t="str">
        <f t="shared" si="158"/>
        <v>05</v>
      </c>
      <c r="Z411" s="26" t="str">
        <f t="shared" si="159"/>
        <v>Ex</v>
      </c>
      <c r="AA411" s="26" t="str">
        <f t="shared" si="160"/>
        <v>Frzr</v>
      </c>
      <c r="AB411" s="26" t="str">
        <f t="shared" ca="1" si="161"/>
        <v>GFNC</v>
      </c>
      <c r="AC411" s="27"/>
      <c r="AD411" s="26" t="str">
        <f t="shared" ca="1" si="162"/>
        <v>PG-SFM-05-Ex-Frzr-GFNC</v>
      </c>
      <c r="AE411" s="26">
        <f t="shared" si="163"/>
        <v>0.79871750000000008</v>
      </c>
      <c r="AF411" s="26">
        <f t="shared" si="164"/>
        <v>1.2116750000000001E-4</v>
      </c>
      <c r="AG411" s="26">
        <f t="shared" si="165"/>
        <v>-3.9553999999999999E-2</v>
      </c>
      <c r="AH411" s="26">
        <f t="shared" si="166"/>
        <v>0.79871750000000008</v>
      </c>
      <c r="AI411" s="26">
        <f t="shared" si="167"/>
        <v>1.2116750000000001E-4</v>
      </c>
      <c r="AJ411" s="26">
        <f t="shared" si="168"/>
        <v>0</v>
      </c>
      <c r="AK411" s="26">
        <f t="shared" si="169"/>
        <v>1</v>
      </c>
      <c r="AL411" s="26">
        <f t="shared" si="169"/>
        <v>1</v>
      </c>
      <c r="AM411" s="26">
        <f t="shared" si="170"/>
        <v>-4.9521889779552838E-2</v>
      </c>
    </row>
    <row r="412" spans="1:39">
      <c r="A412" s="26" t="s">
        <v>489</v>
      </c>
      <c r="B412" s="26" t="s">
        <v>82</v>
      </c>
      <c r="C412" s="26">
        <v>1</v>
      </c>
      <c r="D412" s="26">
        <v>4.9322999999999999E-2</v>
      </c>
      <c r="E412" s="26">
        <v>4.9322999999999999E-2</v>
      </c>
      <c r="F412" s="26">
        <v>311.75799999999998</v>
      </c>
      <c r="G412" s="26">
        <v>317.80200000000002</v>
      </c>
      <c r="H412" s="26">
        <v>-15.37</v>
      </c>
      <c r="I412" s="26">
        <v>0</v>
      </c>
      <c r="J412" s="27"/>
      <c r="K412" s="26" t="str">
        <f t="shared" si="152"/>
        <v>GF</v>
      </c>
      <c r="L412" s="27"/>
      <c r="M412" s="32">
        <f t="shared" si="153"/>
        <v>1</v>
      </c>
      <c r="N412" s="32">
        <f t="shared" si="154"/>
        <v>0</v>
      </c>
      <c r="O412" s="32">
        <f t="shared" si="155"/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27"/>
      <c r="W412" s="26" t="str">
        <f t="shared" si="156"/>
        <v>SC</v>
      </c>
      <c r="X412" s="26" t="str">
        <f t="shared" si="157"/>
        <v>SFM</v>
      </c>
      <c r="Y412" s="26" t="str">
        <f t="shared" si="158"/>
        <v>05</v>
      </c>
      <c r="Z412" s="26" t="str">
        <f t="shared" si="159"/>
        <v>Ex</v>
      </c>
      <c r="AA412" s="26" t="str">
        <f t="shared" si="160"/>
        <v>Frzr</v>
      </c>
      <c r="AB412" s="26" t="str">
        <f t="shared" ca="1" si="161"/>
        <v>GFNC</v>
      </c>
      <c r="AC412" s="27"/>
      <c r="AD412" s="26" t="str">
        <f t="shared" ca="1" si="162"/>
        <v>SC-SFM-05-Ex-Frzr-GFNC</v>
      </c>
      <c r="AE412" s="26">
        <f t="shared" si="163"/>
        <v>0.79450500000000002</v>
      </c>
      <c r="AF412" s="26">
        <f t="shared" si="164"/>
        <v>1.233075E-4</v>
      </c>
      <c r="AG412" s="26">
        <f t="shared" si="165"/>
        <v>-3.8425000000000001E-2</v>
      </c>
      <c r="AH412" s="26">
        <f t="shared" si="166"/>
        <v>0.79450500000000002</v>
      </c>
      <c r="AI412" s="26">
        <f t="shared" si="167"/>
        <v>1.233075E-4</v>
      </c>
      <c r="AJ412" s="26">
        <f t="shared" si="168"/>
        <v>0</v>
      </c>
      <c r="AK412" s="26">
        <f t="shared" si="169"/>
        <v>1</v>
      </c>
      <c r="AL412" s="26">
        <f t="shared" si="169"/>
        <v>1</v>
      </c>
      <c r="AM412" s="26">
        <f t="shared" si="170"/>
        <v>-4.8363446422615336E-2</v>
      </c>
    </row>
    <row r="413" spans="1:39">
      <c r="A413" s="26" t="s">
        <v>490</v>
      </c>
      <c r="B413" s="26" t="s">
        <v>82</v>
      </c>
      <c r="C413" s="26">
        <v>1</v>
      </c>
      <c r="D413" s="26">
        <v>4.8408E-2</v>
      </c>
      <c r="E413" s="26">
        <v>4.8408E-2</v>
      </c>
      <c r="F413" s="26">
        <v>313.488</v>
      </c>
      <c r="G413" s="26">
        <v>319.83600000000001</v>
      </c>
      <c r="H413" s="26">
        <v>-15.872999999999999</v>
      </c>
      <c r="I413" s="26">
        <v>0</v>
      </c>
      <c r="J413" s="27"/>
      <c r="K413" s="26" t="str">
        <f t="shared" si="152"/>
        <v>GF</v>
      </c>
      <c r="L413" s="27"/>
      <c r="M413" s="32">
        <f t="shared" si="153"/>
        <v>1</v>
      </c>
      <c r="N413" s="32">
        <f t="shared" si="154"/>
        <v>0</v>
      </c>
      <c r="O413" s="32">
        <f t="shared" si="155"/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27"/>
      <c r="W413" s="26" t="str">
        <f t="shared" si="156"/>
        <v>SG</v>
      </c>
      <c r="X413" s="26" t="str">
        <f t="shared" si="157"/>
        <v>SFM</v>
      </c>
      <c r="Y413" s="26" t="str">
        <f t="shared" si="158"/>
        <v>05</v>
      </c>
      <c r="Z413" s="26" t="str">
        <f t="shared" si="159"/>
        <v>Ex</v>
      </c>
      <c r="AA413" s="26" t="str">
        <f t="shared" si="160"/>
        <v>Frzr</v>
      </c>
      <c r="AB413" s="26" t="str">
        <f t="shared" ca="1" si="161"/>
        <v>GFNC</v>
      </c>
      <c r="AC413" s="27"/>
      <c r="AD413" s="26" t="str">
        <f t="shared" ca="1" si="162"/>
        <v>SG-SFM-05-Ex-Frzr-GFNC</v>
      </c>
      <c r="AE413" s="26">
        <f t="shared" si="163"/>
        <v>0.79959000000000002</v>
      </c>
      <c r="AF413" s="26">
        <f t="shared" si="164"/>
        <v>1.2102E-4</v>
      </c>
      <c r="AG413" s="26">
        <f t="shared" si="165"/>
        <v>-3.9682499999999996E-2</v>
      </c>
      <c r="AH413" s="26">
        <f t="shared" si="166"/>
        <v>0.79959000000000002</v>
      </c>
      <c r="AI413" s="26">
        <f t="shared" si="167"/>
        <v>1.2102E-4</v>
      </c>
      <c r="AJ413" s="26">
        <f t="shared" si="168"/>
        <v>0</v>
      </c>
      <c r="AK413" s="26">
        <f t="shared" si="169"/>
        <v>1</v>
      </c>
      <c r="AL413" s="26">
        <f t="shared" si="169"/>
        <v>1</v>
      </c>
      <c r="AM413" s="26">
        <f t="shared" si="170"/>
        <v>-4.9628559636813861E-2</v>
      </c>
    </row>
    <row r="414" spans="1:39">
      <c r="A414" s="26" t="s">
        <v>491</v>
      </c>
      <c r="B414" s="26" t="s">
        <v>82</v>
      </c>
      <c r="C414" s="26">
        <v>1</v>
      </c>
      <c r="D414" s="26">
        <v>4.5898000000000001E-2</v>
      </c>
      <c r="E414" s="26">
        <v>4.5898000000000001E-2</v>
      </c>
      <c r="F414" s="26">
        <v>324.63400000000001</v>
      </c>
      <c r="G414" s="26">
        <v>328.40800000000002</v>
      </c>
      <c r="H414" s="26">
        <v>-10.087899999999999</v>
      </c>
      <c r="I414" s="26">
        <v>0</v>
      </c>
      <c r="J414" s="27"/>
      <c r="K414" s="26" t="str">
        <f t="shared" si="152"/>
        <v>GF</v>
      </c>
      <c r="L414" s="27"/>
      <c r="M414" s="32">
        <f t="shared" si="153"/>
        <v>1</v>
      </c>
      <c r="N414" s="32">
        <f t="shared" si="154"/>
        <v>0</v>
      </c>
      <c r="O414" s="32">
        <f t="shared" si="155"/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27"/>
      <c r="W414" s="26" t="str">
        <f t="shared" si="156"/>
        <v>SC</v>
      </c>
      <c r="X414" s="26" t="str">
        <f t="shared" si="157"/>
        <v>SFM</v>
      </c>
      <c r="Y414" s="26" t="str">
        <f t="shared" si="158"/>
        <v>06</v>
      </c>
      <c r="Z414" s="26" t="str">
        <f t="shared" si="159"/>
        <v>Ex</v>
      </c>
      <c r="AA414" s="26" t="str">
        <f t="shared" si="160"/>
        <v>Frzr</v>
      </c>
      <c r="AB414" s="26" t="str">
        <f t="shared" ca="1" si="161"/>
        <v>GFNC</v>
      </c>
      <c r="AC414" s="27"/>
      <c r="AD414" s="26" t="str">
        <f t="shared" ca="1" si="162"/>
        <v>SC-SFM-06-Ex-Frzr-GFNC</v>
      </c>
      <c r="AE414" s="26">
        <f t="shared" si="163"/>
        <v>0.82102000000000008</v>
      </c>
      <c r="AF414" s="26">
        <f t="shared" si="164"/>
        <v>1.14745E-4</v>
      </c>
      <c r="AG414" s="26">
        <f t="shared" si="165"/>
        <v>-2.5219749999999999E-2</v>
      </c>
      <c r="AH414" s="26">
        <f t="shared" si="166"/>
        <v>0.82102000000000008</v>
      </c>
      <c r="AI414" s="26">
        <f t="shared" si="167"/>
        <v>1.14745E-4</v>
      </c>
      <c r="AJ414" s="26">
        <f t="shared" si="168"/>
        <v>0</v>
      </c>
      <c r="AK414" s="26">
        <f t="shared" si="169"/>
        <v>1</v>
      </c>
      <c r="AL414" s="26">
        <f t="shared" si="169"/>
        <v>1</v>
      </c>
      <c r="AM414" s="26">
        <f t="shared" si="170"/>
        <v>-3.0717583006504099E-2</v>
      </c>
    </row>
    <row r="415" spans="1:39">
      <c r="A415" s="26" t="s">
        <v>492</v>
      </c>
      <c r="B415" s="26" t="s">
        <v>82</v>
      </c>
      <c r="C415" s="26">
        <v>1</v>
      </c>
      <c r="D415" s="26">
        <v>4.4659999999999998E-2</v>
      </c>
      <c r="E415" s="26">
        <v>4.4659999999999998E-2</v>
      </c>
      <c r="F415" s="26">
        <v>327.536</v>
      </c>
      <c r="G415" s="26">
        <v>331.52</v>
      </c>
      <c r="H415" s="26">
        <v>-10.3393</v>
      </c>
      <c r="I415" s="26">
        <v>0</v>
      </c>
      <c r="J415" s="27"/>
      <c r="K415" s="26" t="str">
        <f t="shared" si="152"/>
        <v>GF</v>
      </c>
      <c r="L415" s="27"/>
      <c r="M415" s="32">
        <f t="shared" si="153"/>
        <v>1</v>
      </c>
      <c r="N415" s="32">
        <f t="shared" si="154"/>
        <v>0</v>
      </c>
      <c r="O415" s="32">
        <f t="shared" si="155"/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27"/>
      <c r="W415" s="26" t="str">
        <f t="shared" si="156"/>
        <v>SD</v>
      </c>
      <c r="X415" s="26" t="str">
        <f t="shared" si="157"/>
        <v>SFM</v>
      </c>
      <c r="Y415" s="26" t="str">
        <f t="shared" si="158"/>
        <v>06</v>
      </c>
      <c r="Z415" s="26" t="str">
        <f t="shared" si="159"/>
        <v>Ex</v>
      </c>
      <c r="AA415" s="26" t="str">
        <f t="shared" si="160"/>
        <v>Frzr</v>
      </c>
      <c r="AB415" s="26" t="str">
        <f t="shared" ca="1" si="161"/>
        <v>GFNC</v>
      </c>
      <c r="AC415" s="27"/>
      <c r="AD415" s="26" t="str">
        <f t="shared" ca="1" si="162"/>
        <v>SD-SFM-06-Ex-Frzr-GFNC</v>
      </c>
      <c r="AE415" s="26">
        <f t="shared" si="163"/>
        <v>0.82879999999999998</v>
      </c>
      <c r="AF415" s="26">
        <f t="shared" si="164"/>
        <v>1.1164999999999999E-4</v>
      </c>
      <c r="AG415" s="26">
        <f t="shared" si="165"/>
        <v>-2.584825E-2</v>
      </c>
      <c r="AH415" s="26">
        <f t="shared" si="166"/>
        <v>0.82879999999999998</v>
      </c>
      <c r="AI415" s="26">
        <f t="shared" si="167"/>
        <v>1.1164999999999999E-4</v>
      </c>
      <c r="AJ415" s="26">
        <f t="shared" si="168"/>
        <v>0</v>
      </c>
      <c r="AK415" s="26">
        <f t="shared" si="169"/>
        <v>1</v>
      </c>
      <c r="AL415" s="26">
        <f t="shared" si="169"/>
        <v>1</v>
      </c>
      <c r="AM415" s="26">
        <f t="shared" si="170"/>
        <v>-3.1187560328185329E-2</v>
      </c>
    </row>
    <row r="416" spans="1:39">
      <c r="A416" s="26" t="s">
        <v>493</v>
      </c>
      <c r="B416" s="26" t="s">
        <v>82</v>
      </c>
      <c r="C416" s="26">
        <v>1</v>
      </c>
      <c r="D416" s="26">
        <v>4.5685000000000003E-2</v>
      </c>
      <c r="E416" s="26">
        <v>4.5685000000000003E-2</v>
      </c>
      <c r="F416" s="26">
        <v>325.10500000000002</v>
      </c>
      <c r="G416" s="26">
        <v>328.91899999999998</v>
      </c>
      <c r="H416" s="26">
        <v>-10.1408</v>
      </c>
      <c r="I416" s="26">
        <v>0</v>
      </c>
      <c r="J416" s="27"/>
      <c r="K416" s="26" t="str">
        <f t="shared" si="152"/>
        <v>GF</v>
      </c>
      <c r="L416" s="27"/>
      <c r="M416" s="32">
        <f t="shared" si="153"/>
        <v>1</v>
      </c>
      <c r="N416" s="32">
        <f t="shared" si="154"/>
        <v>0</v>
      </c>
      <c r="O416" s="32">
        <f t="shared" si="155"/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27"/>
      <c r="W416" s="26" t="str">
        <f t="shared" si="156"/>
        <v>SG</v>
      </c>
      <c r="X416" s="26" t="str">
        <f t="shared" si="157"/>
        <v>SFM</v>
      </c>
      <c r="Y416" s="26" t="str">
        <f t="shared" si="158"/>
        <v>06</v>
      </c>
      <c r="Z416" s="26" t="str">
        <f t="shared" si="159"/>
        <v>Ex</v>
      </c>
      <c r="AA416" s="26" t="str">
        <f t="shared" si="160"/>
        <v>Frzr</v>
      </c>
      <c r="AB416" s="26" t="str">
        <f t="shared" ca="1" si="161"/>
        <v>GFNC</v>
      </c>
      <c r="AC416" s="27"/>
      <c r="AD416" s="26" t="str">
        <f t="shared" ca="1" si="162"/>
        <v>SG-SFM-06-Ex-Frzr-GFNC</v>
      </c>
      <c r="AE416" s="26">
        <f t="shared" si="163"/>
        <v>0.8222974999999999</v>
      </c>
      <c r="AF416" s="26">
        <f t="shared" si="164"/>
        <v>1.142125E-4</v>
      </c>
      <c r="AG416" s="26">
        <f t="shared" si="165"/>
        <v>-2.5352E-2</v>
      </c>
      <c r="AH416" s="26">
        <f t="shared" si="166"/>
        <v>0.8222974999999999</v>
      </c>
      <c r="AI416" s="26">
        <f t="shared" si="167"/>
        <v>1.142125E-4</v>
      </c>
      <c r="AJ416" s="26">
        <f t="shared" si="168"/>
        <v>0</v>
      </c>
      <c r="AK416" s="26">
        <f t="shared" si="169"/>
        <v>1</v>
      </c>
      <c r="AL416" s="26">
        <f t="shared" si="169"/>
        <v>1</v>
      </c>
      <c r="AM416" s="26">
        <f t="shared" si="170"/>
        <v>-3.083069083877794E-2</v>
      </c>
    </row>
    <row r="417" spans="1:39">
      <c r="A417" s="26" t="s">
        <v>494</v>
      </c>
      <c r="B417" s="26" t="s">
        <v>82</v>
      </c>
      <c r="C417" s="26">
        <v>1</v>
      </c>
      <c r="D417" s="26">
        <v>4.7782999999999999E-2</v>
      </c>
      <c r="E417" s="26">
        <v>4.7782999999999999E-2</v>
      </c>
      <c r="F417" s="26">
        <v>329.56900000000002</v>
      </c>
      <c r="G417" s="26">
        <v>332.79300000000001</v>
      </c>
      <c r="H417" s="26">
        <v>-8.4425100000000004</v>
      </c>
      <c r="I417" s="26">
        <v>0</v>
      </c>
      <c r="J417" s="27"/>
      <c r="K417" s="26" t="str">
        <f t="shared" si="152"/>
        <v>GF</v>
      </c>
      <c r="L417" s="27"/>
      <c r="M417" s="32">
        <f t="shared" si="153"/>
        <v>1</v>
      </c>
      <c r="N417" s="32">
        <f t="shared" si="154"/>
        <v>0</v>
      </c>
      <c r="O417" s="32">
        <f t="shared" si="155"/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27"/>
      <c r="W417" s="26" t="str">
        <f t="shared" si="156"/>
        <v>SD</v>
      </c>
      <c r="X417" s="26" t="str">
        <f t="shared" si="157"/>
        <v>SFM</v>
      </c>
      <c r="Y417" s="26" t="str">
        <f t="shared" si="158"/>
        <v>07</v>
      </c>
      <c r="Z417" s="26" t="str">
        <f t="shared" si="159"/>
        <v>Ex</v>
      </c>
      <c r="AA417" s="26" t="str">
        <f t="shared" si="160"/>
        <v>Frzr</v>
      </c>
      <c r="AB417" s="26" t="str">
        <f t="shared" ca="1" si="161"/>
        <v>GFNC</v>
      </c>
      <c r="AC417" s="27"/>
      <c r="AD417" s="26" t="str">
        <f t="shared" ca="1" si="162"/>
        <v>SD-SFM-07-Ex-Frzr-GFNC</v>
      </c>
      <c r="AE417" s="26">
        <f t="shared" si="163"/>
        <v>0.83198250000000007</v>
      </c>
      <c r="AF417" s="26">
        <f t="shared" si="164"/>
        <v>1.194575E-4</v>
      </c>
      <c r="AG417" s="26">
        <f t="shared" si="165"/>
        <v>-2.1106275000000001E-2</v>
      </c>
      <c r="AH417" s="26">
        <f t="shared" si="166"/>
        <v>0.83198250000000007</v>
      </c>
      <c r="AI417" s="26">
        <f t="shared" si="167"/>
        <v>1.194575E-4</v>
      </c>
      <c r="AJ417" s="26">
        <f t="shared" si="168"/>
        <v>0</v>
      </c>
      <c r="AK417" s="26">
        <f t="shared" si="169"/>
        <v>1</v>
      </c>
      <c r="AL417" s="26">
        <f t="shared" si="169"/>
        <v>1</v>
      </c>
      <c r="AM417" s="26">
        <f t="shared" si="170"/>
        <v>-2.5368652585841648E-2</v>
      </c>
    </row>
    <row r="418" spans="1:39">
      <c r="A418" s="26" t="s">
        <v>495</v>
      </c>
      <c r="B418" s="26" t="s">
        <v>82</v>
      </c>
      <c r="C418" s="26">
        <v>1</v>
      </c>
      <c r="D418" s="26">
        <v>4.8422E-2</v>
      </c>
      <c r="E418" s="26">
        <v>4.8422E-2</v>
      </c>
      <c r="F418" s="26">
        <v>330.69499999999999</v>
      </c>
      <c r="G418" s="26">
        <v>333.80900000000003</v>
      </c>
      <c r="H418" s="26">
        <v>-8.1760999999999999</v>
      </c>
      <c r="I418" s="26">
        <v>0</v>
      </c>
      <c r="J418" s="27"/>
      <c r="K418" s="26" t="str">
        <f t="shared" si="152"/>
        <v>GF</v>
      </c>
      <c r="L418" s="27"/>
      <c r="M418" s="32">
        <f t="shared" si="153"/>
        <v>1</v>
      </c>
      <c r="N418" s="32">
        <f t="shared" si="154"/>
        <v>0</v>
      </c>
      <c r="O418" s="32">
        <f t="shared" si="155"/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27"/>
      <c r="W418" s="26" t="str">
        <f t="shared" si="156"/>
        <v>SG</v>
      </c>
      <c r="X418" s="26" t="str">
        <f t="shared" si="157"/>
        <v>SFM</v>
      </c>
      <c r="Y418" s="26" t="str">
        <f t="shared" si="158"/>
        <v>07</v>
      </c>
      <c r="Z418" s="26" t="str">
        <f t="shared" si="159"/>
        <v>Ex</v>
      </c>
      <c r="AA418" s="26" t="str">
        <f t="shared" si="160"/>
        <v>Frzr</v>
      </c>
      <c r="AB418" s="26" t="str">
        <f t="shared" ca="1" si="161"/>
        <v>GFNC</v>
      </c>
      <c r="AC418" s="27"/>
      <c r="AD418" s="26" t="str">
        <f t="shared" ca="1" si="162"/>
        <v>SG-SFM-07-Ex-Frzr-GFNC</v>
      </c>
      <c r="AE418" s="26">
        <f t="shared" si="163"/>
        <v>0.83452250000000006</v>
      </c>
      <c r="AF418" s="26">
        <f t="shared" si="164"/>
        <v>1.21055E-4</v>
      </c>
      <c r="AG418" s="26">
        <f t="shared" si="165"/>
        <v>-2.044025E-2</v>
      </c>
      <c r="AH418" s="26">
        <f t="shared" si="166"/>
        <v>0.83452250000000006</v>
      </c>
      <c r="AI418" s="26">
        <f t="shared" si="167"/>
        <v>1.21055E-4</v>
      </c>
      <c r="AJ418" s="26">
        <f t="shared" si="168"/>
        <v>0</v>
      </c>
      <c r="AK418" s="26">
        <f t="shared" si="169"/>
        <v>1</v>
      </c>
      <c r="AL418" s="26">
        <f t="shared" si="169"/>
        <v>1</v>
      </c>
      <c r="AM418" s="26">
        <f t="shared" si="170"/>
        <v>-2.4493347992414823E-2</v>
      </c>
    </row>
    <row r="419" spans="1:39">
      <c r="A419" s="26" t="s">
        <v>496</v>
      </c>
      <c r="B419" s="26" t="s">
        <v>82</v>
      </c>
      <c r="C419" s="26">
        <v>1</v>
      </c>
      <c r="D419" s="26">
        <v>5.8321999999999999E-2</v>
      </c>
      <c r="E419" s="26">
        <v>5.8321999999999999E-2</v>
      </c>
      <c r="F419" s="26">
        <v>337.83100000000002</v>
      </c>
      <c r="G419" s="26">
        <v>341.02100000000002</v>
      </c>
      <c r="H419" s="26">
        <v>-8.4672699999999992</v>
      </c>
      <c r="I419" s="26">
        <v>0</v>
      </c>
      <c r="J419" s="27"/>
      <c r="K419" s="26" t="str">
        <f t="shared" si="152"/>
        <v>GF</v>
      </c>
      <c r="L419" s="27"/>
      <c r="M419" s="32">
        <f t="shared" si="153"/>
        <v>1</v>
      </c>
      <c r="N419" s="32">
        <f t="shared" si="154"/>
        <v>0</v>
      </c>
      <c r="O419" s="32">
        <f t="shared" si="155"/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27"/>
      <c r="W419" s="26" t="str">
        <f t="shared" si="156"/>
        <v>SC</v>
      </c>
      <c r="X419" s="26" t="str">
        <f t="shared" si="157"/>
        <v>SFM</v>
      </c>
      <c r="Y419" s="26" t="str">
        <f t="shared" si="158"/>
        <v>08</v>
      </c>
      <c r="Z419" s="26" t="str">
        <f t="shared" si="159"/>
        <v>Ex</v>
      </c>
      <c r="AA419" s="26" t="str">
        <f t="shared" si="160"/>
        <v>Frzr</v>
      </c>
      <c r="AB419" s="26" t="str">
        <f t="shared" ca="1" si="161"/>
        <v>GFNC</v>
      </c>
      <c r="AC419" s="27"/>
      <c r="AD419" s="26" t="str">
        <f t="shared" ca="1" si="162"/>
        <v>SC-SFM-08-Ex-Frzr-GFNC</v>
      </c>
      <c r="AE419" s="26">
        <f t="shared" si="163"/>
        <v>0.85255250000000005</v>
      </c>
      <c r="AF419" s="26">
        <f t="shared" si="164"/>
        <v>1.4580499999999999E-4</v>
      </c>
      <c r="AG419" s="26">
        <f t="shared" si="165"/>
        <v>-2.1168174999999997E-2</v>
      </c>
      <c r="AH419" s="26">
        <f t="shared" si="166"/>
        <v>0.85255250000000005</v>
      </c>
      <c r="AI419" s="26">
        <f t="shared" si="167"/>
        <v>1.4580499999999999E-4</v>
      </c>
      <c r="AJ419" s="26">
        <f t="shared" si="168"/>
        <v>0</v>
      </c>
      <c r="AK419" s="26">
        <f t="shared" si="169"/>
        <v>1</v>
      </c>
      <c r="AL419" s="26">
        <f t="shared" si="169"/>
        <v>1</v>
      </c>
      <c r="AM419" s="26">
        <f t="shared" si="170"/>
        <v>-2.4829174742904393E-2</v>
      </c>
    </row>
    <row r="420" spans="1:39">
      <c r="A420" s="26" t="s">
        <v>497</v>
      </c>
      <c r="B420" s="26" t="s">
        <v>82</v>
      </c>
      <c r="C420" s="26">
        <v>1</v>
      </c>
      <c r="D420" s="26">
        <v>5.7894000000000001E-2</v>
      </c>
      <c r="E420" s="26">
        <v>5.7895000000000002E-2</v>
      </c>
      <c r="F420" s="26">
        <v>338.17200000000003</v>
      </c>
      <c r="G420" s="26">
        <v>341.44799999999998</v>
      </c>
      <c r="H420" s="26">
        <v>-8.6552699999999998</v>
      </c>
      <c r="I420" s="26">
        <v>0</v>
      </c>
      <c r="J420" s="27"/>
      <c r="K420" s="26" t="str">
        <f t="shared" si="152"/>
        <v>GF</v>
      </c>
      <c r="L420" s="27"/>
      <c r="M420" s="32">
        <f t="shared" si="153"/>
        <v>1</v>
      </c>
      <c r="N420" s="32">
        <f t="shared" si="154"/>
        <v>0</v>
      </c>
      <c r="O420" s="32">
        <f t="shared" si="155"/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27"/>
      <c r="W420" s="26" t="str">
        <f t="shared" si="156"/>
        <v>SD</v>
      </c>
      <c r="X420" s="26" t="str">
        <f t="shared" si="157"/>
        <v>SFM</v>
      </c>
      <c r="Y420" s="26" t="str">
        <f t="shared" si="158"/>
        <v>08</v>
      </c>
      <c r="Z420" s="26" t="str">
        <f t="shared" si="159"/>
        <v>Ex</v>
      </c>
      <c r="AA420" s="26" t="str">
        <f t="shared" si="160"/>
        <v>Frzr</v>
      </c>
      <c r="AB420" s="26" t="str">
        <f t="shared" ca="1" si="161"/>
        <v>GFNC</v>
      </c>
      <c r="AC420" s="27"/>
      <c r="AD420" s="26" t="str">
        <f t="shared" ca="1" si="162"/>
        <v>SD-SFM-08-Ex-Frzr-GFNC</v>
      </c>
      <c r="AE420" s="26">
        <f t="shared" si="163"/>
        <v>0.85361999999999993</v>
      </c>
      <c r="AF420" s="26">
        <f t="shared" si="164"/>
        <v>1.4473750000000001E-4</v>
      </c>
      <c r="AG420" s="26">
        <f t="shared" si="165"/>
        <v>-2.1638174999999999E-2</v>
      </c>
      <c r="AH420" s="26">
        <f t="shared" si="166"/>
        <v>0.85361999999999993</v>
      </c>
      <c r="AI420" s="26">
        <f t="shared" si="167"/>
        <v>1.4473750000000001E-4</v>
      </c>
      <c r="AJ420" s="26">
        <f t="shared" si="168"/>
        <v>0</v>
      </c>
      <c r="AK420" s="26">
        <f t="shared" si="169"/>
        <v>1</v>
      </c>
      <c r="AL420" s="26">
        <f t="shared" si="169"/>
        <v>1</v>
      </c>
      <c r="AM420" s="26">
        <f t="shared" si="170"/>
        <v>-2.5348720742250651E-2</v>
      </c>
    </row>
    <row r="421" spans="1:39">
      <c r="A421" s="26" t="s">
        <v>498</v>
      </c>
      <c r="B421" s="26" t="s">
        <v>82</v>
      </c>
      <c r="C421" s="26">
        <v>1</v>
      </c>
      <c r="D421" s="26">
        <v>5.8372E-2</v>
      </c>
      <c r="E421" s="26">
        <v>5.8372E-2</v>
      </c>
      <c r="F421" s="26">
        <v>337.87599999999998</v>
      </c>
      <c r="G421" s="26">
        <v>341.06299999999999</v>
      </c>
      <c r="H421" s="26">
        <v>-8.4629399999999997</v>
      </c>
      <c r="I421" s="26">
        <v>0</v>
      </c>
      <c r="J421" s="27"/>
      <c r="K421" s="26" t="str">
        <f t="shared" si="152"/>
        <v>GF</v>
      </c>
      <c r="L421" s="27"/>
      <c r="M421" s="32">
        <f t="shared" si="153"/>
        <v>1</v>
      </c>
      <c r="N421" s="32">
        <f t="shared" si="154"/>
        <v>0</v>
      </c>
      <c r="O421" s="32">
        <f t="shared" si="155"/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27"/>
      <c r="W421" s="26" t="str">
        <f t="shared" si="156"/>
        <v>SG</v>
      </c>
      <c r="X421" s="26" t="str">
        <f t="shared" si="157"/>
        <v>SFM</v>
      </c>
      <c r="Y421" s="26" t="str">
        <f t="shared" si="158"/>
        <v>08</v>
      </c>
      <c r="Z421" s="26" t="str">
        <f t="shared" si="159"/>
        <v>Ex</v>
      </c>
      <c r="AA421" s="26" t="str">
        <f t="shared" si="160"/>
        <v>Frzr</v>
      </c>
      <c r="AB421" s="26" t="str">
        <f t="shared" ca="1" si="161"/>
        <v>GFNC</v>
      </c>
      <c r="AC421" s="27"/>
      <c r="AD421" s="26" t="str">
        <f t="shared" ca="1" si="162"/>
        <v>SG-SFM-08-Ex-Frzr-GFNC</v>
      </c>
      <c r="AE421" s="26">
        <f t="shared" si="163"/>
        <v>0.85265749999999996</v>
      </c>
      <c r="AF421" s="26">
        <f t="shared" si="164"/>
        <v>1.4593000000000001E-4</v>
      </c>
      <c r="AG421" s="26">
        <f t="shared" si="165"/>
        <v>-2.1157349999999998E-2</v>
      </c>
      <c r="AH421" s="26">
        <f t="shared" si="166"/>
        <v>0.85265749999999996</v>
      </c>
      <c r="AI421" s="26">
        <f t="shared" si="167"/>
        <v>1.4593000000000001E-4</v>
      </c>
      <c r="AJ421" s="26">
        <f t="shared" si="168"/>
        <v>0</v>
      </c>
      <c r="AK421" s="26">
        <f t="shared" si="169"/>
        <v>1</v>
      </c>
      <c r="AL421" s="26">
        <f t="shared" si="169"/>
        <v>1</v>
      </c>
      <c r="AM421" s="26">
        <f t="shared" si="170"/>
        <v>-2.4813421567276426E-2</v>
      </c>
    </row>
    <row r="422" spans="1:39">
      <c r="A422" s="26" t="s">
        <v>499</v>
      </c>
      <c r="B422" s="26" t="s">
        <v>82</v>
      </c>
      <c r="C422" s="26">
        <v>1</v>
      </c>
      <c r="D422" s="26">
        <v>5.5385999999999998E-2</v>
      </c>
      <c r="E422" s="26">
        <v>5.5385999999999998E-2</v>
      </c>
      <c r="F422" s="26">
        <v>342.82499999999999</v>
      </c>
      <c r="G422" s="26">
        <v>346.76100000000002</v>
      </c>
      <c r="H422" s="26">
        <v>-10.4992</v>
      </c>
      <c r="I422" s="26">
        <v>0</v>
      </c>
      <c r="J422" s="27"/>
      <c r="K422" s="26" t="str">
        <f t="shared" si="152"/>
        <v>GF</v>
      </c>
      <c r="L422" s="27"/>
      <c r="M422" s="32">
        <f t="shared" si="153"/>
        <v>1</v>
      </c>
      <c r="N422" s="32">
        <f t="shared" si="154"/>
        <v>0</v>
      </c>
      <c r="O422" s="32">
        <f t="shared" si="155"/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27"/>
      <c r="W422" s="26" t="str">
        <f t="shared" si="156"/>
        <v>SC</v>
      </c>
      <c r="X422" s="26" t="str">
        <f t="shared" si="157"/>
        <v>SFM</v>
      </c>
      <c r="Y422" s="26" t="str">
        <f t="shared" si="158"/>
        <v>09</v>
      </c>
      <c r="Z422" s="26" t="str">
        <f t="shared" si="159"/>
        <v>Ex</v>
      </c>
      <c r="AA422" s="26" t="str">
        <f t="shared" si="160"/>
        <v>Frzr</v>
      </c>
      <c r="AB422" s="26" t="str">
        <f t="shared" ca="1" si="161"/>
        <v>GFNC</v>
      </c>
      <c r="AC422" s="27"/>
      <c r="AD422" s="26" t="str">
        <f t="shared" ca="1" si="162"/>
        <v>SC-SFM-09-Ex-Frzr-GFNC</v>
      </c>
      <c r="AE422" s="26">
        <f t="shared" si="163"/>
        <v>0.86690250000000002</v>
      </c>
      <c r="AF422" s="26">
        <f t="shared" si="164"/>
        <v>1.38465E-4</v>
      </c>
      <c r="AG422" s="26">
        <f t="shared" si="165"/>
        <v>-2.6248E-2</v>
      </c>
      <c r="AH422" s="26">
        <f t="shared" si="166"/>
        <v>0.86690250000000002</v>
      </c>
      <c r="AI422" s="26">
        <f t="shared" si="167"/>
        <v>1.38465E-4</v>
      </c>
      <c r="AJ422" s="26">
        <f t="shared" si="168"/>
        <v>0</v>
      </c>
      <c r="AK422" s="26">
        <f t="shared" si="169"/>
        <v>1</v>
      </c>
      <c r="AL422" s="26">
        <f t="shared" si="169"/>
        <v>1</v>
      </c>
      <c r="AM422" s="26">
        <f t="shared" si="170"/>
        <v>-3.0277914759733651E-2</v>
      </c>
    </row>
    <row r="423" spans="1:39">
      <c r="A423" s="26" t="s">
        <v>500</v>
      </c>
      <c r="B423" s="26" t="s">
        <v>82</v>
      </c>
      <c r="C423" s="26">
        <v>1</v>
      </c>
      <c r="D423" s="26">
        <v>5.5361E-2</v>
      </c>
      <c r="E423" s="26">
        <v>5.5361E-2</v>
      </c>
      <c r="F423" s="26">
        <v>342.87700000000001</v>
      </c>
      <c r="G423" s="26">
        <v>346.80700000000002</v>
      </c>
      <c r="H423" s="26">
        <v>-10.4786</v>
      </c>
      <c r="I423" s="26">
        <v>0</v>
      </c>
      <c r="J423" s="27"/>
      <c r="K423" s="26" t="str">
        <f t="shared" si="152"/>
        <v>GF</v>
      </c>
      <c r="L423" s="27"/>
      <c r="M423" s="32">
        <f t="shared" si="153"/>
        <v>1</v>
      </c>
      <c r="N423" s="32">
        <f t="shared" si="154"/>
        <v>0</v>
      </c>
      <c r="O423" s="32">
        <f t="shared" si="155"/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27"/>
      <c r="W423" s="26" t="str">
        <f t="shared" si="156"/>
        <v>SG</v>
      </c>
      <c r="X423" s="26" t="str">
        <f t="shared" si="157"/>
        <v>SFM</v>
      </c>
      <c r="Y423" s="26" t="str">
        <f t="shared" si="158"/>
        <v>09</v>
      </c>
      <c r="Z423" s="26" t="str">
        <f t="shared" si="159"/>
        <v>Ex</v>
      </c>
      <c r="AA423" s="26" t="str">
        <f t="shared" si="160"/>
        <v>Frzr</v>
      </c>
      <c r="AB423" s="26" t="str">
        <f t="shared" ca="1" si="161"/>
        <v>GFNC</v>
      </c>
      <c r="AC423" s="27"/>
      <c r="AD423" s="26" t="str">
        <f t="shared" ca="1" si="162"/>
        <v>SG-SFM-09-Ex-Frzr-GFNC</v>
      </c>
      <c r="AE423" s="26">
        <f t="shared" si="163"/>
        <v>0.8670175</v>
      </c>
      <c r="AF423" s="26">
        <f t="shared" si="164"/>
        <v>1.3840249999999999E-4</v>
      </c>
      <c r="AG423" s="26">
        <f t="shared" si="165"/>
        <v>-2.6196500000000001E-2</v>
      </c>
      <c r="AH423" s="26">
        <f t="shared" si="166"/>
        <v>0.8670175</v>
      </c>
      <c r="AI423" s="26">
        <f t="shared" si="167"/>
        <v>1.3840249999999999E-4</v>
      </c>
      <c r="AJ423" s="26">
        <f t="shared" si="168"/>
        <v>0</v>
      </c>
      <c r="AK423" s="26">
        <f t="shared" si="169"/>
        <v>1</v>
      </c>
      <c r="AL423" s="26">
        <f t="shared" si="169"/>
        <v>1</v>
      </c>
      <c r="AM423" s="26">
        <f t="shared" si="170"/>
        <v>-3.0214499707330016E-2</v>
      </c>
    </row>
    <row r="424" spans="1:39">
      <c r="A424" s="26" t="s">
        <v>501</v>
      </c>
      <c r="B424" s="26" t="s">
        <v>82</v>
      </c>
      <c r="C424" s="26">
        <v>1</v>
      </c>
      <c r="D424" s="26">
        <v>5.9429000000000003E-2</v>
      </c>
      <c r="E424" s="26">
        <v>5.9429000000000003E-2</v>
      </c>
      <c r="F424" s="26">
        <v>348.62900000000002</v>
      </c>
      <c r="G424" s="26">
        <v>352.30099999999999</v>
      </c>
      <c r="H424" s="26">
        <v>-9.76145</v>
      </c>
      <c r="I424" s="26">
        <v>0</v>
      </c>
      <c r="J424" s="27"/>
      <c r="K424" s="26" t="str">
        <f t="shared" si="152"/>
        <v>GF</v>
      </c>
      <c r="L424" s="27"/>
      <c r="M424" s="32">
        <f t="shared" si="153"/>
        <v>1</v>
      </c>
      <c r="N424" s="32">
        <f t="shared" si="154"/>
        <v>0</v>
      </c>
      <c r="O424" s="32">
        <f t="shared" si="155"/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27"/>
      <c r="W424" s="26" t="str">
        <f t="shared" si="156"/>
        <v>SC</v>
      </c>
      <c r="X424" s="26" t="str">
        <f t="shared" si="157"/>
        <v>SFM</v>
      </c>
      <c r="Y424" s="26" t="str">
        <f t="shared" si="158"/>
        <v>10</v>
      </c>
      <c r="Z424" s="26" t="str">
        <f t="shared" si="159"/>
        <v>Ex</v>
      </c>
      <c r="AA424" s="26" t="str">
        <f t="shared" si="160"/>
        <v>Frzr</v>
      </c>
      <c r="AB424" s="26" t="str">
        <f t="shared" ca="1" si="161"/>
        <v>GFNC</v>
      </c>
      <c r="AC424" s="27"/>
      <c r="AD424" s="26" t="str">
        <f t="shared" ca="1" si="162"/>
        <v>SC-SFM-10-Ex-Frzr-GFNC</v>
      </c>
      <c r="AE424" s="26">
        <f t="shared" si="163"/>
        <v>0.88075249999999994</v>
      </c>
      <c r="AF424" s="26">
        <f t="shared" si="164"/>
        <v>1.4857250000000001E-4</v>
      </c>
      <c r="AG424" s="26">
        <f t="shared" si="165"/>
        <v>-2.4403624999999998E-2</v>
      </c>
      <c r="AH424" s="26">
        <f t="shared" si="166"/>
        <v>0.88075249999999994</v>
      </c>
      <c r="AI424" s="26">
        <f t="shared" si="167"/>
        <v>1.4857250000000001E-4</v>
      </c>
      <c r="AJ424" s="26">
        <f t="shared" si="168"/>
        <v>0</v>
      </c>
      <c r="AK424" s="26">
        <f t="shared" si="169"/>
        <v>1</v>
      </c>
      <c r="AL424" s="26">
        <f t="shared" si="169"/>
        <v>1</v>
      </c>
      <c r="AM424" s="26">
        <f t="shared" si="170"/>
        <v>-2.7707698814366126E-2</v>
      </c>
    </row>
    <row r="425" spans="1:39">
      <c r="A425" s="26" t="s">
        <v>502</v>
      </c>
      <c r="B425" s="26" t="s">
        <v>82</v>
      </c>
      <c r="C425" s="26">
        <v>1</v>
      </c>
      <c r="D425" s="26">
        <v>5.8971000000000003E-2</v>
      </c>
      <c r="E425" s="26">
        <v>5.8971000000000003E-2</v>
      </c>
      <c r="F425" s="26">
        <v>349.42</v>
      </c>
      <c r="G425" s="26">
        <v>353.16399999999999</v>
      </c>
      <c r="H425" s="26">
        <v>-9.9030199999999997</v>
      </c>
      <c r="I425" s="26">
        <v>0</v>
      </c>
      <c r="J425" s="27"/>
      <c r="K425" s="26" t="str">
        <f t="shared" si="152"/>
        <v>GF</v>
      </c>
      <c r="L425" s="27"/>
      <c r="M425" s="32">
        <f t="shared" si="153"/>
        <v>1</v>
      </c>
      <c r="N425" s="32">
        <f t="shared" si="154"/>
        <v>0</v>
      </c>
      <c r="O425" s="32">
        <f t="shared" si="155"/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27"/>
      <c r="W425" s="26" t="str">
        <f t="shared" si="156"/>
        <v>SD</v>
      </c>
      <c r="X425" s="26" t="str">
        <f t="shared" si="157"/>
        <v>SFM</v>
      </c>
      <c r="Y425" s="26" t="str">
        <f t="shared" si="158"/>
        <v>10</v>
      </c>
      <c r="Z425" s="26" t="str">
        <f t="shared" si="159"/>
        <v>Ex</v>
      </c>
      <c r="AA425" s="26" t="str">
        <f t="shared" si="160"/>
        <v>Frzr</v>
      </c>
      <c r="AB425" s="26" t="str">
        <f t="shared" ca="1" si="161"/>
        <v>GFNC</v>
      </c>
      <c r="AC425" s="27"/>
      <c r="AD425" s="26" t="str">
        <f t="shared" ca="1" si="162"/>
        <v>SD-SFM-10-Ex-Frzr-GFNC</v>
      </c>
      <c r="AE425" s="26">
        <f t="shared" si="163"/>
        <v>0.88290999999999997</v>
      </c>
      <c r="AF425" s="26">
        <f t="shared" si="164"/>
        <v>1.474275E-4</v>
      </c>
      <c r="AG425" s="26">
        <f t="shared" si="165"/>
        <v>-2.475755E-2</v>
      </c>
      <c r="AH425" s="26">
        <f t="shared" si="166"/>
        <v>0.88290999999999997</v>
      </c>
      <c r="AI425" s="26">
        <f t="shared" si="167"/>
        <v>1.474275E-4</v>
      </c>
      <c r="AJ425" s="26">
        <f t="shared" si="168"/>
        <v>0</v>
      </c>
      <c r="AK425" s="26">
        <f t="shared" si="169"/>
        <v>1</v>
      </c>
      <c r="AL425" s="26">
        <f t="shared" si="169"/>
        <v>1</v>
      </c>
      <c r="AM425" s="26">
        <f t="shared" si="170"/>
        <v>-2.8040853541131033E-2</v>
      </c>
    </row>
    <row r="426" spans="1:39">
      <c r="A426" s="26" t="s">
        <v>503</v>
      </c>
      <c r="B426" s="26" t="s">
        <v>82</v>
      </c>
      <c r="C426" s="26">
        <v>1</v>
      </c>
      <c r="D426" s="26">
        <v>5.9438999999999999E-2</v>
      </c>
      <c r="E426" s="26">
        <v>5.9438999999999999E-2</v>
      </c>
      <c r="F426" s="26">
        <v>348.661</v>
      </c>
      <c r="G426" s="26">
        <v>352.33199999999999</v>
      </c>
      <c r="H426" s="26">
        <v>-9.7618399999999994</v>
      </c>
      <c r="I426" s="26">
        <v>0</v>
      </c>
      <c r="J426" s="27"/>
      <c r="K426" s="26" t="str">
        <f t="shared" si="152"/>
        <v>GF</v>
      </c>
      <c r="L426" s="27"/>
      <c r="M426" s="32">
        <f t="shared" si="153"/>
        <v>1</v>
      </c>
      <c r="N426" s="32">
        <f t="shared" si="154"/>
        <v>0</v>
      </c>
      <c r="O426" s="32">
        <f t="shared" si="155"/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27"/>
      <c r="W426" s="26" t="str">
        <f t="shared" si="156"/>
        <v>SG</v>
      </c>
      <c r="X426" s="26" t="str">
        <f t="shared" si="157"/>
        <v>SFM</v>
      </c>
      <c r="Y426" s="26" t="str">
        <f t="shared" si="158"/>
        <v>10</v>
      </c>
      <c r="Z426" s="26" t="str">
        <f t="shared" si="159"/>
        <v>Ex</v>
      </c>
      <c r="AA426" s="26" t="str">
        <f t="shared" si="160"/>
        <v>Frzr</v>
      </c>
      <c r="AB426" s="26" t="str">
        <f t="shared" ca="1" si="161"/>
        <v>GFNC</v>
      </c>
      <c r="AC426" s="27"/>
      <c r="AD426" s="26" t="str">
        <f t="shared" ca="1" si="162"/>
        <v>SG-SFM-10-Ex-Frzr-GFNC</v>
      </c>
      <c r="AE426" s="26">
        <f t="shared" si="163"/>
        <v>0.88083</v>
      </c>
      <c r="AF426" s="26">
        <f t="shared" si="164"/>
        <v>1.4859749999999999E-4</v>
      </c>
      <c r="AG426" s="26">
        <f t="shared" si="165"/>
        <v>-2.4404599999999999E-2</v>
      </c>
      <c r="AH426" s="26">
        <f t="shared" si="166"/>
        <v>0.88083</v>
      </c>
      <c r="AI426" s="26">
        <f t="shared" si="167"/>
        <v>1.4859749999999999E-4</v>
      </c>
      <c r="AJ426" s="26">
        <f t="shared" si="168"/>
        <v>0</v>
      </c>
      <c r="AK426" s="26">
        <f t="shared" si="169"/>
        <v>1</v>
      </c>
      <c r="AL426" s="26">
        <f t="shared" si="169"/>
        <v>1</v>
      </c>
      <c r="AM426" s="26">
        <f t="shared" si="170"/>
        <v>-2.7706367857588864E-2</v>
      </c>
    </row>
    <row r="427" spans="1:39">
      <c r="A427" s="26" t="s">
        <v>504</v>
      </c>
      <c r="B427" s="26" t="s">
        <v>82</v>
      </c>
      <c r="C427" s="26">
        <v>1</v>
      </c>
      <c r="D427" s="26">
        <v>5.6908E-2</v>
      </c>
      <c r="E427" s="26">
        <v>5.6908E-2</v>
      </c>
      <c r="F427" s="26">
        <v>330.83600000000001</v>
      </c>
      <c r="G427" s="26">
        <v>334.70299999999997</v>
      </c>
      <c r="H427" s="26">
        <v>-9.9273799999999994</v>
      </c>
      <c r="I427" s="26">
        <v>0</v>
      </c>
      <c r="J427" s="27"/>
      <c r="K427" s="26" t="str">
        <f t="shared" si="152"/>
        <v>GF</v>
      </c>
      <c r="L427" s="27"/>
      <c r="M427" s="32">
        <f t="shared" si="153"/>
        <v>1</v>
      </c>
      <c r="N427" s="32">
        <f t="shared" si="154"/>
        <v>0</v>
      </c>
      <c r="O427" s="32">
        <f t="shared" si="155"/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27"/>
      <c r="W427" s="26" t="str">
        <f t="shared" si="156"/>
        <v>PG</v>
      </c>
      <c r="X427" s="26" t="str">
        <f t="shared" si="157"/>
        <v>SFM</v>
      </c>
      <c r="Y427" s="26" t="str">
        <f t="shared" si="158"/>
        <v>11</v>
      </c>
      <c r="Z427" s="26" t="str">
        <f t="shared" si="159"/>
        <v>Ex</v>
      </c>
      <c r="AA427" s="26" t="str">
        <f t="shared" si="160"/>
        <v>Frzr</v>
      </c>
      <c r="AB427" s="26" t="str">
        <f t="shared" ca="1" si="161"/>
        <v>GFNC</v>
      </c>
      <c r="AC427" s="27"/>
      <c r="AD427" s="26" t="str">
        <f t="shared" ca="1" si="162"/>
        <v>PG-SFM-11-Ex-Frzr-GFNC</v>
      </c>
      <c r="AE427" s="26">
        <f t="shared" si="163"/>
        <v>0.83675749999999993</v>
      </c>
      <c r="AF427" s="26">
        <f t="shared" si="164"/>
        <v>1.4227E-4</v>
      </c>
      <c r="AG427" s="26">
        <f t="shared" si="165"/>
        <v>-2.4818449999999999E-2</v>
      </c>
      <c r="AH427" s="26">
        <f t="shared" si="166"/>
        <v>0.83675749999999993</v>
      </c>
      <c r="AI427" s="26">
        <f t="shared" si="167"/>
        <v>1.4227E-4</v>
      </c>
      <c r="AJ427" s="26">
        <f t="shared" si="168"/>
        <v>0</v>
      </c>
      <c r="AK427" s="26">
        <f t="shared" si="169"/>
        <v>1</v>
      </c>
      <c r="AL427" s="26">
        <f t="shared" si="169"/>
        <v>1</v>
      </c>
      <c r="AM427" s="26">
        <f t="shared" si="170"/>
        <v>-2.9660265967141018E-2</v>
      </c>
    </row>
    <row r="428" spans="1:39">
      <c r="A428" s="26" t="s">
        <v>505</v>
      </c>
      <c r="B428" s="26" t="s">
        <v>82</v>
      </c>
      <c r="C428" s="26">
        <v>1</v>
      </c>
      <c r="D428" s="26">
        <v>5.7930000000000002E-2</v>
      </c>
      <c r="E428" s="26">
        <v>5.7930000000000002E-2</v>
      </c>
      <c r="F428" s="26">
        <v>320.41199999999998</v>
      </c>
      <c r="G428" s="26">
        <v>324.291</v>
      </c>
      <c r="H428" s="26">
        <v>-10.085699999999999</v>
      </c>
      <c r="I428" s="26">
        <v>0</v>
      </c>
      <c r="J428" s="27"/>
      <c r="K428" s="26" t="str">
        <f t="shared" si="152"/>
        <v>GF</v>
      </c>
      <c r="L428" s="27"/>
      <c r="M428" s="32">
        <f t="shared" si="153"/>
        <v>1</v>
      </c>
      <c r="N428" s="32">
        <f t="shared" si="154"/>
        <v>0</v>
      </c>
      <c r="O428" s="32">
        <f t="shared" si="155"/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27"/>
      <c r="W428" s="26" t="str">
        <f t="shared" si="156"/>
        <v>PG</v>
      </c>
      <c r="X428" s="26" t="str">
        <f t="shared" si="157"/>
        <v>SFM</v>
      </c>
      <c r="Y428" s="26" t="str">
        <f t="shared" si="158"/>
        <v>12</v>
      </c>
      <c r="Z428" s="26" t="str">
        <f t="shared" si="159"/>
        <v>Ex</v>
      </c>
      <c r="AA428" s="26" t="str">
        <f t="shared" si="160"/>
        <v>Frzr</v>
      </c>
      <c r="AB428" s="26" t="str">
        <f t="shared" ca="1" si="161"/>
        <v>GFNC</v>
      </c>
      <c r="AC428" s="27"/>
      <c r="AD428" s="26" t="str">
        <f t="shared" ca="1" si="162"/>
        <v>PG-SFM-12-Ex-Frzr-GFNC</v>
      </c>
      <c r="AE428" s="26">
        <f t="shared" si="163"/>
        <v>0.81072750000000005</v>
      </c>
      <c r="AF428" s="26">
        <f t="shared" si="164"/>
        <v>1.4482500000000001E-4</v>
      </c>
      <c r="AG428" s="26">
        <f t="shared" si="165"/>
        <v>-2.5214249999999997E-2</v>
      </c>
      <c r="AH428" s="26">
        <f t="shared" si="166"/>
        <v>0.81072750000000005</v>
      </c>
      <c r="AI428" s="26">
        <f t="shared" si="167"/>
        <v>1.4482500000000001E-4</v>
      </c>
      <c r="AJ428" s="26">
        <f t="shared" si="168"/>
        <v>0</v>
      </c>
      <c r="AK428" s="26">
        <f t="shared" si="169"/>
        <v>1</v>
      </c>
      <c r="AL428" s="26">
        <f t="shared" si="169"/>
        <v>1</v>
      </c>
      <c r="AM428" s="26">
        <f t="shared" si="170"/>
        <v>-3.1100770604179574E-2</v>
      </c>
    </row>
    <row r="429" spans="1:39">
      <c r="A429" s="26" t="s">
        <v>506</v>
      </c>
      <c r="B429" s="26" t="s">
        <v>82</v>
      </c>
      <c r="C429" s="26">
        <v>1</v>
      </c>
      <c r="D429" s="26">
        <v>6.3365000000000005E-2</v>
      </c>
      <c r="E429" s="26">
        <v>6.3366000000000006E-2</v>
      </c>
      <c r="F429" s="26">
        <v>354.62400000000002</v>
      </c>
      <c r="G429" s="26">
        <v>358.39299999999997</v>
      </c>
      <c r="H429" s="26">
        <v>-9.66845</v>
      </c>
      <c r="I429" s="26">
        <v>0</v>
      </c>
      <c r="J429" s="27"/>
      <c r="K429" s="26" t="str">
        <f t="shared" si="152"/>
        <v>GF</v>
      </c>
      <c r="L429" s="27"/>
      <c r="M429" s="32">
        <f t="shared" si="153"/>
        <v>1</v>
      </c>
      <c r="N429" s="32">
        <f t="shared" si="154"/>
        <v>0</v>
      </c>
      <c r="O429" s="32">
        <f t="shared" si="155"/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27"/>
      <c r="W429" s="26" t="str">
        <f t="shared" si="156"/>
        <v>PG</v>
      </c>
      <c r="X429" s="26" t="str">
        <f t="shared" si="157"/>
        <v>SFM</v>
      </c>
      <c r="Y429" s="26" t="str">
        <f t="shared" si="158"/>
        <v>13</v>
      </c>
      <c r="Z429" s="26" t="str">
        <f t="shared" si="159"/>
        <v>Ex</v>
      </c>
      <c r="AA429" s="26" t="str">
        <f t="shared" si="160"/>
        <v>Frzr</v>
      </c>
      <c r="AB429" s="26" t="str">
        <f t="shared" ca="1" si="161"/>
        <v>GFNC</v>
      </c>
      <c r="AC429" s="27"/>
      <c r="AD429" s="26" t="str">
        <f t="shared" ca="1" si="162"/>
        <v>PG-SFM-13-Ex-Frzr-GFNC</v>
      </c>
      <c r="AE429" s="26">
        <f t="shared" si="163"/>
        <v>0.8959824999999999</v>
      </c>
      <c r="AF429" s="26">
        <f t="shared" si="164"/>
        <v>1.5841500000000002E-4</v>
      </c>
      <c r="AG429" s="26">
        <f t="shared" si="165"/>
        <v>-2.4171125000000002E-2</v>
      </c>
      <c r="AH429" s="26">
        <f t="shared" si="166"/>
        <v>0.8959824999999999</v>
      </c>
      <c r="AI429" s="26">
        <f t="shared" si="167"/>
        <v>1.5841500000000002E-4</v>
      </c>
      <c r="AJ429" s="26">
        <f t="shared" si="168"/>
        <v>0</v>
      </c>
      <c r="AK429" s="26">
        <f t="shared" si="169"/>
        <v>1</v>
      </c>
      <c r="AL429" s="26">
        <f t="shared" si="169"/>
        <v>1</v>
      </c>
      <c r="AM429" s="26">
        <f t="shared" si="170"/>
        <v>-2.6977228907930684E-2</v>
      </c>
    </row>
    <row r="430" spans="1:39">
      <c r="A430" s="26" t="s">
        <v>507</v>
      </c>
      <c r="B430" s="26" t="s">
        <v>82</v>
      </c>
      <c r="C430" s="26">
        <v>1</v>
      </c>
      <c r="D430" s="26">
        <v>6.3127000000000003E-2</v>
      </c>
      <c r="E430" s="26">
        <v>6.3127000000000003E-2</v>
      </c>
      <c r="F430" s="26">
        <v>355.08800000000002</v>
      </c>
      <c r="G430" s="26">
        <v>358.928</v>
      </c>
      <c r="H430" s="26">
        <v>-9.8483199999999993</v>
      </c>
      <c r="I430" s="26">
        <v>0</v>
      </c>
      <c r="J430" s="27"/>
      <c r="K430" s="26" t="str">
        <f t="shared" si="152"/>
        <v>GF</v>
      </c>
      <c r="L430" s="27"/>
      <c r="M430" s="32">
        <f t="shared" si="153"/>
        <v>1</v>
      </c>
      <c r="N430" s="32">
        <f t="shared" si="154"/>
        <v>0</v>
      </c>
      <c r="O430" s="32">
        <f t="shared" si="155"/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27"/>
      <c r="W430" s="26" t="str">
        <f t="shared" si="156"/>
        <v>SC</v>
      </c>
      <c r="X430" s="26" t="str">
        <f t="shared" si="157"/>
        <v>SFM</v>
      </c>
      <c r="Y430" s="26" t="str">
        <f t="shared" si="158"/>
        <v>13</v>
      </c>
      <c r="Z430" s="26" t="str">
        <f t="shared" si="159"/>
        <v>Ex</v>
      </c>
      <c r="AA430" s="26" t="str">
        <f t="shared" si="160"/>
        <v>Frzr</v>
      </c>
      <c r="AB430" s="26" t="str">
        <f t="shared" ca="1" si="161"/>
        <v>GFNC</v>
      </c>
      <c r="AC430" s="27"/>
      <c r="AD430" s="26" t="str">
        <f t="shared" ca="1" si="162"/>
        <v>SC-SFM-13-Ex-Frzr-GFNC</v>
      </c>
      <c r="AE430" s="26">
        <f t="shared" si="163"/>
        <v>0.89732000000000001</v>
      </c>
      <c r="AF430" s="26">
        <f t="shared" si="164"/>
        <v>1.5781750000000002E-4</v>
      </c>
      <c r="AG430" s="26">
        <f t="shared" si="165"/>
        <v>-2.4620799999999998E-2</v>
      </c>
      <c r="AH430" s="26">
        <f t="shared" si="166"/>
        <v>0.89732000000000001</v>
      </c>
      <c r="AI430" s="26">
        <f t="shared" si="167"/>
        <v>1.5781750000000002E-4</v>
      </c>
      <c r="AJ430" s="26">
        <f t="shared" si="168"/>
        <v>0</v>
      </c>
      <c r="AK430" s="26">
        <f t="shared" si="169"/>
        <v>1</v>
      </c>
      <c r="AL430" s="26">
        <f t="shared" si="169"/>
        <v>1</v>
      </c>
      <c r="AM430" s="26">
        <f t="shared" si="170"/>
        <v>-2.7438149155262336E-2</v>
      </c>
    </row>
    <row r="431" spans="1:39">
      <c r="A431" s="26" t="s">
        <v>508</v>
      </c>
      <c r="B431" s="26" t="s">
        <v>82</v>
      </c>
      <c r="C431" s="26">
        <v>1</v>
      </c>
      <c r="D431" s="26">
        <v>6.3593999999999998E-2</v>
      </c>
      <c r="E431" s="26">
        <v>6.3593999999999998E-2</v>
      </c>
      <c r="F431" s="26">
        <v>354.37299999999999</v>
      </c>
      <c r="G431" s="26">
        <v>358.08600000000001</v>
      </c>
      <c r="H431" s="26">
        <v>-9.5500000000000007</v>
      </c>
      <c r="I431" s="26">
        <v>0</v>
      </c>
      <c r="J431" s="27"/>
      <c r="K431" s="26" t="str">
        <f t="shared" si="152"/>
        <v>GF</v>
      </c>
      <c r="L431" s="27"/>
      <c r="M431" s="32">
        <f t="shared" si="153"/>
        <v>1</v>
      </c>
      <c r="N431" s="32">
        <f t="shared" si="154"/>
        <v>0</v>
      </c>
      <c r="O431" s="32">
        <f t="shared" si="155"/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27"/>
      <c r="W431" s="26" t="str">
        <f t="shared" si="156"/>
        <v>SG</v>
      </c>
      <c r="X431" s="26" t="str">
        <f t="shared" si="157"/>
        <v>SFM</v>
      </c>
      <c r="Y431" s="26" t="str">
        <f t="shared" si="158"/>
        <v>13</v>
      </c>
      <c r="Z431" s="26" t="str">
        <f t="shared" si="159"/>
        <v>Ex</v>
      </c>
      <c r="AA431" s="26" t="str">
        <f t="shared" si="160"/>
        <v>Frzr</v>
      </c>
      <c r="AB431" s="26" t="str">
        <f t="shared" ca="1" si="161"/>
        <v>GFNC</v>
      </c>
      <c r="AC431" s="27"/>
      <c r="AD431" s="26" t="str">
        <f t="shared" ca="1" si="162"/>
        <v>SG-SFM-13-Ex-Frzr-GFNC</v>
      </c>
      <c r="AE431" s="26">
        <f t="shared" si="163"/>
        <v>0.89521499999999998</v>
      </c>
      <c r="AF431" s="26">
        <f t="shared" si="164"/>
        <v>1.58985E-4</v>
      </c>
      <c r="AG431" s="26">
        <f t="shared" si="165"/>
        <v>-2.3875E-2</v>
      </c>
      <c r="AH431" s="26">
        <f t="shared" si="166"/>
        <v>0.89521499999999998</v>
      </c>
      <c r="AI431" s="26">
        <f t="shared" si="167"/>
        <v>1.58985E-4</v>
      </c>
      <c r="AJ431" s="26">
        <f t="shared" si="168"/>
        <v>0</v>
      </c>
      <c r="AK431" s="26">
        <f t="shared" si="169"/>
        <v>1</v>
      </c>
      <c r="AL431" s="26">
        <f t="shared" si="169"/>
        <v>1</v>
      </c>
      <c r="AM431" s="26">
        <f t="shared" si="170"/>
        <v>-2.6669570996911359E-2</v>
      </c>
    </row>
    <row r="432" spans="1:39">
      <c r="A432" s="26" t="s">
        <v>509</v>
      </c>
      <c r="B432" s="26" t="s">
        <v>82</v>
      </c>
      <c r="C432" s="26">
        <v>1</v>
      </c>
      <c r="D432" s="26">
        <v>6.2677999999999998E-2</v>
      </c>
      <c r="E432" s="26">
        <v>6.2677999999999998E-2</v>
      </c>
      <c r="F432" s="26">
        <v>337.27699999999999</v>
      </c>
      <c r="G432" s="26">
        <v>340.78500000000003</v>
      </c>
      <c r="H432" s="26">
        <v>-9.1875400000000003</v>
      </c>
      <c r="I432" s="26">
        <v>0</v>
      </c>
      <c r="J432" s="27"/>
      <c r="K432" s="26" t="str">
        <f t="shared" si="152"/>
        <v>GF</v>
      </c>
      <c r="L432" s="27"/>
      <c r="M432" s="32">
        <f t="shared" si="153"/>
        <v>1</v>
      </c>
      <c r="N432" s="32">
        <f t="shared" si="154"/>
        <v>0</v>
      </c>
      <c r="O432" s="32">
        <f t="shared" si="155"/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27"/>
      <c r="W432" s="26" t="str">
        <f t="shared" si="156"/>
        <v>SC</v>
      </c>
      <c r="X432" s="26" t="str">
        <f t="shared" si="157"/>
        <v>SFM</v>
      </c>
      <c r="Y432" s="26" t="str">
        <f t="shared" si="158"/>
        <v>14</v>
      </c>
      <c r="Z432" s="26" t="str">
        <f t="shared" si="159"/>
        <v>Ex</v>
      </c>
      <c r="AA432" s="26" t="str">
        <f t="shared" si="160"/>
        <v>Frzr</v>
      </c>
      <c r="AB432" s="26" t="str">
        <f t="shared" ca="1" si="161"/>
        <v>GFNC</v>
      </c>
      <c r="AC432" s="27"/>
      <c r="AD432" s="26" t="str">
        <f t="shared" ca="1" si="162"/>
        <v>SC-SFM-14-Ex-Frzr-GFNC</v>
      </c>
      <c r="AE432" s="26">
        <f t="shared" si="163"/>
        <v>0.85196250000000007</v>
      </c>
      <c r="AF432" s="26">
        <f t="shared" si="164"/>
        <v>1.5669499999999999E-4</v>
      </c>
      <c r="AG432" s="26">
        <f t="shared" si="165"/>
        <v>-2.2968849999999999E-2</v>
      </c>
      <c r="AH432" s="26">
        <f t="shared" si="166"/>
        <v>0.85196250000000007</v>
      </c>
      <c r="AI432" s="26">
        <f t="shared" si="167"/>
        <v>1.5669499999999999E-4</v>
      </c>
      <c r="AJ432" s="26">
        <f t="shared" si="168"/>
        <v>0</v>
      </c>
      <c r="AK432" s="26">
        <f t="shared" si="169"/>
        <v>1</v>
      </c>
      <c r="AL432" s="26">
        <f t="shared" si="169"/>
        <v>1</v>
      </c>
      <c r="AM432" s="26">
        <f t="shared" si="170"/>
        <v>-2.6959930748125648E-2</v>
      </c>
    </row>
    <row r="433" spans="1:39">
      <c r="A433" s="26" t="s">
        <v>510</v>
      </c>
      <c r="B433" s="26" t="s">
        <v>82</v>
      </c>
      <c r="C433" s="26">
        <v>1</v>
      </c>
      <c r="D433" s="26">
        <v>6.0782999999999997E-2</v>
      </c>
      <c r="E433" s="26">
        <v>6.0782999999999997E-2</v>
      </c>
      <c r="F433" s="26">
        <v>338.97300000000001</v>
      </c>
      <c r="G433" s="26">
        <v>342.786</v>
      </c>
      <c r="H433" s="26">
        <v>-9.8508099999999992</v>
      </c>
      <c r="I433" s="26">
        <v>0</v>
      </c>
      <c r="J433" s="27"/>
      <c r="K433" s="26" t="str">
        <f t="shared" si="152"/>
        <v>GF</v>
      </c>
      <c r="L433" s="27"/>
      <c r="M433" s="32">
        <f t="shared" si="153"/>
        <v>1</v>
      </c>
      <c r="N433" s="32">
        <f t="shared" si="154"/>
        <v>0</v>
      </c>
      <c r="O433" s="32">
        <f t="shared" si="155"/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27"/>
      <c r="W433" s="26" t="str">
        <f t="shared" si="156"/>
        <v>SD</v>
      </c>
      <c r="X433" s="26" t="str">
        <f t="shared" si="157"/>
        <v>SFM</v>
      </c>
      <c r="Y433" s="26" t="str">
        <f t="shared" si="158"/>
        <v>14</v>
      </c>
      <c r="Z433" s="26" t="str">
        <f t="shared" si="159"/>
        <v>Ex</v>
      </c>
      <c r="AA433" s="26" t="str">
        <f t="shared" si="160"/>
        <v>Frzr</v>
      </c>
      <c r="AB433" s="26" t="str">
        <f t="shared" ca="1" si="161"/>
        <v>GFNC</v>
      </c>
      <c r="AC433" s="27"/>
      <c r="AD433" s="26" t="str">
        <f t="shared" ca="1" si="162"/>
        <v>SD-SFM-14-Ex-Frzr-GFNC</v>
      </c>
      <c r="AE433" s="26">
        <f t="shared" si="163"/>
        <v>0.85696499999999998</v>
      </c>
      <c r="AF433" s="26">
        <f t="shared" si="164"/>
        <v>1.5195749999999999E-4</v>
      </c>
      <c r="AG433" s="26">
        <f t="shared" si="165"/>
        <v>-2.4627024999999997E-2</v>
      </c>
      <c r="AH433" s="26">
        <f t="shared" si="166"/>
        <v>0.85696499999999998</v>
      </c>
      <c r="AI433" s="26">
        <f t="shared" si="167"/>
        <v>1.5195749999999999E-4</v>
      </c>
      <c r="AJ433" s="26">
        <f t="shared" si="168"/>
        <v>0</v>
      </c>
      <c r="AK433" s="26">
        <f t="shared" si="169"/>
        <v>1</v>
      </c>
      <c r="AL433" s="26">
        <f t="shared" si="169"/>
        <v>1</v>
      </c>
      <c r="AM433" s="26">
        <f t="shared" si="170"/>
        <v>-2.8737492196297395E-2</v>
      </c>
    </row>
    <row r="434" spans="1:39">
      <c r="A434" s="26" t="s">
        <v>511</v>
      </c>
      <c r="B434" s="26" t="s">
        <v>82</v>
      </c>
      <c r="C434" s="26">
        <v>1</v>
      </c>
      <c r="D434" s="26">
        <v>6.1178000000000003E-2</v>
      </c>
      <c r="E434" s="26">
        <v>6.1178000000000003E-2</v>
      </c>
      <c r="F434" s="26">
        <v>342.60300000000001</v>
      </c>
      <c r="G434" s="26">
        <v>346.589</v>
      </c>
      <c r="H434" s="26">
        <v>-10.3597</v>
      </c>
      <c r="I434" s="26">
        <v>0</v>
      </c>
      <c r="J434" s="27"/>
      <c r="K434" s="26" t="str">
        <f t="shared" si="152"/>
        <v>GF</v>
      </c>
      <c r="L434" s="27"/>
      <c r="M434" s="32">
        <f t="shared" si="153"/>
        <v>1</v>
      </c>
      <c r="N434" s="32">
        <f t="shared" si="154"/>
        <v>0</v>
      </c>
      <c r="O434" s="32">
        <f t="shared" si="155"/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27"/>
      <c r="W434" s="26" t="str">
        <f t="shared" si="156"/>
        <v>SG</v>
      </c>
      <c r="X434" s="26" t="str">
        <f t="shared" si="157"/>
        <v>SFM</v>
      </c>
      <c r="Y434" s="26" t="str">
        <f t="shared" si="158"/>
        <v>14</v>
      </c>
      <c r="Z434" s="26" t="str">
        <f t="shared" si="159"/>
        <v>Ex</v>
      </c>
      <c r="AA434" s="26" t="str">
        <f t="shared" si="160"/>
        <v>Frzr</v>
      </c>
      <c r="AB434" s="26" t="str">
        <f t="shared" ca="1" si="161"/>
        <v>GFNC</v>
      </c>
      <c r="AC434" s="27"/>
      <c r="AD434" s="26" t="str">
        <f t="shared" ca="1" si="162"/>
        <v>SG-SFM-14-Ex-Frzr-GFNC</v>
      </c>
      <c r="AE434" s="26">
        <f t="shared" si="163"/>
        <v>0.86647249999999998</v>
      </c>
      <c r="AF434" s="26">
        <f t="shared" si="164"/>
        <v>1.5294500000000001E-4</v>
      </c>
      <c r="AG434" s="26">
        <f t="shared" si="165"/>
        <v>-2.5899249999999999E-2</v>
      </c>
      <c r="AH434" s="26">
        <f t="shared" si="166"/>
        <v>0.86647249999999998</v>
      </c>
      <c r="AI434" s="26">
        <f t="shared" si="167"/>
        <v>1.5294500000000001E-4</v>
      </c>
      <c r="AJ434" s="26">
        <f t="shared" si="168"/>
        <v>0</v>
      </c>
      <c r="AK434" s="26">
        <f t="shared" si="169"/>
        <v>1</v>
      </c>
      <c r="AL434" s="26">
        <f t="shared" si="169"/>
        <v>1</v>
      </c>
      <c r="AM434" s="26">
        <f t="shared" si="170"/>
        <v>-2.9890446609673129E-2</v>
      </c>
    </row>
    <row r="435" spans="1:39">
      <c r="A435" s="26" t="s">
        <v>512</v>
      </c>
      <c r="B435" s="26" t="s">
        <v>82</v>
      </c>
      <c r="C435" s="26">
        <v>1</v>
      </c>
      <c r="D435" s="26">
        <v>6.8834999999999993E-2</v>
      </c>
      <c r="E435" s="26">
        <v>6.8835999999999994E-2</v>
      </c>
      <c r="F435" s="26">
        <v>403.86099999999999</v>
      </c>
      <c r="G435" s="26">
        <v>406.05900000000003</v>
      </c>
      <c r="H435" s="26">
        <v>-6.23</v>
      </c>
      <c r="I435" s="26">
        <v>0</v>
      </c>
      <c r="J435" s="27"/>
      <c r="K435" s="26" t="str">
        <f t="shared" si="152"/>
        <v>GF</v>
      </c>
      <c r="L435" s="27"/>
      <c r="M435" s="32">
        <f t="shared" si="153"/>
        <v>1</v>
      </c>
      <c r="N435" s="32">
        <f t="shared" si="154"/>
        <v>0</v>
      </c>
      <c r="O435" s="32">
        <f t="shared" si="155"/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27"/>
      <c r="W435" s="26" t="str">
        <f t="shared" si="156"/>
        <v>SC</v>
      </c>
      <c r="X435" s="26" t="str">
        <f t="shared" si="157"/>
        <v>SFM</v>
      </c>
      <c r="Y435" s="26" t="str">
        <f t="shared" si="158"/>
        <v>15</v>
      </c>
      <c r="Z435" s="26" t="str">
        <f t="shared" si="159"/>
        <v>Ex</v>
      </c>
      <c r="AA435" s="26" t="str">
        <f t="shared" si="160"/>
        <v>Frzr</v>
      </c>
      <c r="AB435" s="26" t="str">
        <f t="shared" ca="1" si="161"/>
        <v>GFNC</v>
      </c>
      <c r="AC435" s="27"/>
      <c r="AD435" s="26" t="str">
        <f t="shared" ca="1" si="162"/>
        <v>SC-SFM-15-Ex-Frzr-GFNC</v>
      </c>
      <c r="AE435" s="26">
        <f t="shared" si="163"/>
        <v>1.0151475000000001</v>
      </c>
      <c r="AF435" s="26">
        <f t="shared" si="164"/>
        <v>1.7208999999999999E-4</v>
      </c>
      <c r="AG435" s="26">
        <f t="shared" si="165"/>
        <v>-1.5575E-2</v>
      </c>
      <c r="AH435" s="26">
        <f t="shared" si="166"/>
        <v>1.0151475000000001</v>
      </c>
      <c r="AI435" s="26">
        <f t="shared" si="167"/>
        <v>1.7208999999999999E-4</v>
      </c>
      <c r="AJ435" s="26">
        <f t="shared" si="168"/>
        <v>0</v>
      </c>
      <c r="AK435" s="26">
        <f t="shared" si="169"/>
        <v>1</v>
      </c>
      <c r="AL435" s="26">
        <f t="shared" si="169"/>
        <v>1</v>
      </c>
      <c r="AM435" s="26">
        <f t="shared" si="170"/>
        <v>-1.5342597996842823E-2</v>
      </c>
    </row>
    <row r="436" spans="1:39">
      <c r="A436" s="26" t="s">
        <v>513</v>
      </c>
      <c r="B436" s="26" t="s">
        <v>82</v>
      </c>
      <c r="C436" s="26">
        <v>1</v>
      </c>
      <c r="D436" s="26">
        <v>6.8834999999999993E-2</v>
      </c>
      <c r="E436" s="26">
        <v>6.8835999999999994E-2</v>
      </c>
      <c r="F436" s="26">
        <v>403.86099999999999</v>
      </c>
      <c r="G436" s="26">
        <v>406.05900000000003</v>
      </c>
      <c r="H436" s="26">
        <v>-6.23</v>
      </c>
      <c r="I436" s="26">
        <v>0</v>
      </c>
      <c r="J436" s="27"/>
      <c r="K436" s="26" t="str">
        <f t="shared" si="152"/>
        <v>GF</v>
      </c>
      <c r="L436" s="27"/>
      <c r="M436" s="32">
        <f t="shared" si="153"/>
        <v>1</v>
      </c>
      <c r="N436" s="32">
        <f t="shared" si="154"/>
        <v>0</v>
      </c>
      <c r="O436" s="32">
        <f t="shared" si="155"/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27"/>
      <c r="W436" s="26" t="str">
        <f t="shared" si="156"/>
        <v>SG</v>
      </c>
      <c r="X436" s="26" t="str">
        <f t="shared" si="157"/>
        <v>SFM</v>
      </c>
      <c r="Y436" s="26" t="str">
        <f t="shared" si="158"/>
        <v>15</v>
      </c>
      <c r="Z436" s="26" t="str">
        <f t="shared" si="159"/>
        <v>Ex</v>
      </c>
      <c r="AA436" s="26" t="str">
        <f t="shared" si="160"/>
        <v>Frzr</v>
      </c>
      <c r="AB436" s="26" t="str">
        <f t="shared" ca="1" si="161"/>
        <v>GFNC</v>
      </c>
      <c r="AC436" s="27"/>
      <c r="AD436" s="26" t="str">
        <f t="shared" ca="1" si="162"/>
        <v>SG-SFM-15-Ex-Frzr-GFNC</v>
      </c>
      <c r="AE436" s="26">
        <f t="shared" si="163"/>
        <v>1.0151475000000001</v>
      </c>
      <c r="AF436" s="26">
        <f t="shared" si="164"/>
        <v>1.7208999999999999E-4</v>
      </c>
      <c r="AG436" s="26">
        <f t="shared" si="165"/>
        <v>-1.5575E-2</v>
      </c>
      <c r="AH436" s="26">
        <f t="shared" si="166"/>
        <v>1.0151475000000001</v>
      </c>
      <c r="AI436" s="26">
        <f t="shared" si="167"/>
        <v>1.7208999999999999E-4</v>
      </c>
      <c r="AJ436" s="26">
        <f t="shared" si="168"/>
        <v>0</v>
      </c>
      <c r="AK436" s="26">
        <f t="shared" si="169"/>
        <v>1</v>
      </c>
      <c r="AL436" s="26">
        <f t="shared" si="169"/>
        <v>1</v>
      </c>
      <c r="AM436" s="26">
        <f t="shared" si="170"/>
        <v>-1.5342597996842823E-2</v>
      </c>
    </row>
    <row r="437" spans="1:39">
      <c r="A437" s="26" t="s">
        <v>514</v>
      </c>
      <c r="B437" s="26" t="s">
        <v>82</v>
      </c>
      <c r="C437" s="26">
        <v>1</v>
      </c>
      <c r="D437" s="26">
        <v>5.1926E-2</v>
      </c>
      <c r="E437" s="26">
        <v>5.1926E-2</v>
      </c>
      <c r="F437" s="26">
        <v>283.28100000000001</v>
      </c>
      <c r="G437" s="26">
        <v>289.04599999999999</v>
      </c>
      <c r="H437" s="26">
        <v>-13.6615</v>
      </c>
      <c r="I437" s="26">
        <v>0</v>
      </c>
      <c r="J437" s="27"/>
      <c r="K437" s="26" t="str">
        <f t="shared" si="152"/>
        <v>GF</v>
      </c>
      <c r="L437" s="27"/>
      <c r="M437" s="32">
        <f t="shared" si="153"/>
        <v>1</v>
      </c>
      <c r="N437" s="32">
        <f t="shared" si="154"/>
        <v>0</v>
      </c>
      <c r="O437" s="32">
        <f t="shared" si="155"/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27"/>
      <c r="W437" s="26" t="str">
        <f t="shared" si="156"/>
        <v>PG</v>
      </c>
      <c r="X437" s="26" t="str">
        <f t="shared" si="157"/>
        <v>SFM</v>
      </c>
      <c r="Y437" s="26" t="str">
        <f t="shared" si="158"/>
        <v>16</v>
      </c>
      <c r="Z437" s="26" t="str">
        <f t="shared" si="159"/>
        <v>Ex</v>
      </c>
      <c r="AA437" s="26" t="str">
        <f t="shared" si="160"/>
        <v>Frzr</v>
      </c>
      <c r="AB437" s="26" t="str">
        <f t="shared" ca="1" si="161"/>
        <v>GFNC</v>
      </c>
      <c r="AC437" s="27"/>
      <c r="AD437" s="26" t="str">
        <f t="shared" ca="1" si="162"/>
        <v>PG-SFM-16-Ex-Frzr-GFNC</v>
      </c>
      <c r="AE437" s="26">
        <f t="shared" si="163"/>
        <v>0.72261500000000001</v>
      </c>
      <c r="AF437" s="26">
        <f t="shared" si="164"/>
        <v>1.29815E-4</v>
      </c>
      <c r="AG437" s="26">
        <f t="shared" si="165"/>
        <v>-3.4153750000000004E-2</v>
      </c>
      <c r="AH437" s="26">
        <f t="shared" si="166"/>
        <v>0.72261500000000001</v>
      </c>
      <c r="AI437" s="26">
        <f t="shared" si="167"/>
        <v>1.29815E-4</v>
      </c>
      <c r="AJ437" s="26">
        <f t="shared" si="168"/>
        <v>0</v>
      </c>
      <c r="AK437" s="26">
        <f t="shared" si="169"/>
        <v>1</v>
      </c>
      <c r="AL437" s="26">
        <f t="shared" si="169"/>
        <v>1</v>
      </c>
      <c r="AM437" s="26">
        <f t="shared" si="170"/>
        <v>-4.7264103291517617E-2</v>
      </c>
    </row>
    <row r="438" spans="1:39">
      <c r="A438" s="26" t="s">
        <v>515</v>
      </c>
      <c r="B438" s="26" t="s">
        <v>82</v>
      </c>
      <c r="C438" s="26">
        <v>1</v>
      </c>
      <c r="D438" s="26">
        <v>5.2087000000000001E-2</v>
      </c>
      <c r="E438" s="26">
        <v>5.2087000000000001E-2</v>
      </c>
      <c r="F438" s="26">
        <v>283.11399999999998</v>
      </c>
      <c r="G438" s="26">
        <v>288.83600000000001</v>
      </c>
      <c r="H438" s="26">
        <v>-13.586499999999999</v>
      </c>
      <c r="I438" s="26">
        <v>0</v>
      </c>
      <c r="J438" s="27"/>
      <c r="K438" s="26" t="str">
        <f t="shared" si="152"/>
        <v>GF</v>
      </c>
      <c r="L438" s="27"/>
      <c r="M438" s="32">
        <f t="shared" si="153"/>
        <v>1</v>
      </c>
      <c r="N438" s="32">
        <f t="shared" si="154"/>
        <v>0</v>
      </c>
      <c r="O438" s="32">
        <f t="shared" si="155"/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27"/>
      <c r="W438" s="26" t="str">
        <f t="shared" si="156"/>
        <v>SC</v>
      </c>
      <c r="X438" s="26" t="str">
        <f t="shared" si="157"/>
        <v>SFM</v>
      </c>
      <c r="Y438" s="26" t="str">
        <f t="shared" si="158"/>
        <v>16</v>
      </c>
      <c r="Z438" s="26" t="str">
        <f t="shared" si="159"/>
        <v>Ex</v>
      </c>
      <c r="AA438" s="26" t="str">
        <f t="shared" si="160"/>
        <v>Frzr</v>
      </c>
      <c r="AB438" s="26" t="str">
        <f t="shared" ca="1" si="161"/>
        <v>GFNC</v>
      </c>
      <c r="AC438" s="27"/>
      <c r="AD438" s="26" t="str">
        <f t="shared" ca="1" si="162"/>
        <v>SC-SFM-16-Ex-Frzr-GFNC</v>
      </c>
      <c r="AE438" s="26">
        <f t="shared" si="163"/>
        <v>0.72209000000000001</v>
      </c>
      <c r="AF438" s="26">
        <f t="shared" si="164"/>
        <v>1.302175E-4</v>
      </c>
      <c r="AG438" s="26">
        <f t="shared" si="165"/>
        <v>-3.3966249999999996E-2</v>
      </c>
      <c r="AH438" s="26">
        <f t="shared" si="166"/>
        <v>0.72209000000000001</v>
      </c>
      <c r="AI438" s="26">
        <f t="shared" si="167"/>
        <v>1.302175E-4</v>
      </c>
      <c r="AJ438" s="26">
        <f t="shared" si="168"/>
        <v>0</v>
      </c>
      <c r="AK438" s="26">
        <f t="shared" si="169"/>
        <v>1</v>
      </c>
      <c r="AL438" s="26">
        <f t="shared" si="169"/>
        <v>1</v>
      </c>
      <c r="AM438" s="26">
        <f t="shared" si="170"/>
        <v>-4.7038804027198823E-2</v>
      </c>
    </row>
    <row r="439" spans="1:39">
      <c r="A439" s="26" t="s">
        <v>516</v>
      </c>
      <c r="B439" s="26" t="s">
        <v>82</v>
      </c>
      <c r="C439" s="26">
        <v>1</v>
      </c>
      <c r="D439" s="26">
        <v>5.1284999999999997E-2</v>
      </c>
      <c r="E439" s="26">
        <v>5.1284999999999997E-2</v>
      </c>
      <c r="F439" s="26">
        <v>282.279</v>
      </c>
      <c r="G439" s="26">
        <v>288.12700000000001</v>
      </c>
      <c r="H439" s="26">
        <v>-13.793799999999999</v>
      </c>
      <c r="I439" s="26">
        <v>0</v>
      </c>
      <c r="J439" s="27"/>
      <c r="K439" s="26" t="str">
        <f t="shared" si="152"/>
        <v>GF</v>
      </c>
      <c r="L439" s="27"/>
      <c r="M439" s="32">
        <f t="shared" si="153"/>
        <v>1</v>
      </c>
      <c r="N439" s="32">
        <f t="shared" si="154"/>
        <v>0</v>
      </c>
      <c r="O439" s="32">
        <f t="shared" si="155"/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27"/>
      <c r="W439" s="26" t="str">
        <f t="shared" si="156"/>
        <v>SG</v>
      </c>
      <c r="X439" s="26" t="str">
        <f t="shared" si="157"/>
        <v>SFM</v>
      </c>
      <c r="Y439" s="26" t="str">
        <f t="shared" si="158"/>
        <v>16</v>
      </c>
      <c r="Z439" s="26" t="str">
        <f t="shared" si="159"/>
        <v>Ex</v>
      </c>
      <c r="AA439" s="26" t="str">
        <f t="shared" si="160"/>
        <v>Frzr</v>
      </c>
      <c r="AB439" s="26" t="str">
        <f t="shared" ca="1" si="161"/>
        <v>GFNC</v>
      </c>
      <c r="AC439" s="27"/>
      <c r="AD439" s="26" t="str">
        <f t="shared" ca="1" si="162"/>
        <v>SG-SFM-16-Ex-Frzr-GFNC</v>
      </c>
      <c r="AE439" s="26">
        <f t="shared" si="163"/>
        <v>0.72031750000000005</v>
      </c>
      <c r="AF439" s="26">
        <f t="shared" si="164"/>
        <v>1.2821250000000001E-4</v>
      </c>
      <c r="AG439" s="26">
        <f t="shared" si="165"/>
        <v>-3.4484500000000001E-2</v>
      </c>
      <c r="AH439" s="26">
        <f t="shared" si="166"/>
        <v>0.72031750000000005</v>
      </c>
      <c r="AI439" s="26">
        <f t="shared" si="167"/>
        <v>1.2821250000000001E-4</v>
      </c>
      <c r="AJ439" s="26">
        <f t="shared" si="168"/>
        <v>0</v>
      </c>
      <c r="AK439" s="26">
        <f t="shared" si="169"/>
        <v>1</v>
      </c>
      <c r="AL439" s="26">
        <f t="shared" si="169"/>
        <v>1</v>
      </c>
      <c r="AM439" s="26">
        <f t="shared" si="170"/>
        <v>-4.7874027772475333E-2</v>
      </c>
    </row>
    <row r="440" spans="1:39">
      <c r="A440" s="26" t="s">
        <v>517</v>
      </c>
      <c r="B440" s="26" t="s">
        <v>82</v>
      </c>
      <c r="C440" s="26">
        <v>1</v>
      </c>
      <c r="D440" s="26">
        <v>4.3423000000000003E-2</v>
      </c>
      <c r="E440" s="26">
        <v>4.3423999999999997E-2</v>
      </c>
      <c r="F440" s="26">
        <v>338.755</v>
      </c>
      <c r="G440" s="26">
        <v>344.15100000000001</v>
      </c>
      <c r="H440" s="26">
        <v>-13.5014</v>
      </c>
      <c r="I440" s="26">
        <v>0</v>
      </c>
      <c r="J440" s="27"/>
      <c r="K440" s="26" t="str">
        <f t="shared" si="152"/>
        <v>GF</v>
      </c>
      <c r="L440" s="27"/>
      <c r="M440" s="32">
        <f t="shared" si="153"/>
        <v>1</v>
      </c>
      <c r="N440" s="32">
        <f t="shared" si="154"/>
        <v>0</v>
      </c>
      <c r="O440" s="32">
        <f t="shared" si="155"/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27"/>
      <c r="W440" s="26" t="str">
        <f t="shared" si="156"/>
        <v>PG</v>
      </c>
      <c r="X440" s="26" t="str">
        <f t="shared" si="157"/>
        <v>MFM</v>
      </c>
      <c r="Y440" s="26" t="str">
        <f t="shared" si="158"/>
        <v>01</v>
      </c>
      <c r="Z440" s="26" t="str">
        <f t="shared" si="159"/>
        <v>Ex</v>
      </c>
      <c r="AA440" s="26" t="str">
        <f t="shared" si="160"/>
        <v>Frzr</v>
      </c>
      <c r="AB440" s="26" t="str">
        <f t="shared" ca="1" si="161"/>
        <v>GFNC</v>
      </c>
      <c r="AC440" s="27"/>
      <c r="AD440" s="26" t="str">
        <f t="shared" ca="1" si="162"/>
        <v>PG-MFM-01-Ex-Frzr-GFNC</v>
      </c>
      <c r="AE440" s="26">
        <f t="shared" si="163"/>
        <v>0.86037750000000002</v>
      </c>
      <c r="AF440" s="26">
        <f t="shared" si="164"/>
        <v>1.0855999999999999E-4</v>
      </c>
      <c r="AG440" s="26">
        <f t="shared" si="165"/>
        <v>-3.3753499999999999E-2</v>
      </c>
      <c r="AH440" s="26">
        <f t="shared" si="166"/>
        <v>0.86037750000000002</v>
      </c>
      <c r="AI440" s="26">
        <f t="shared" si="167"/>
        <v>1.0855999999999999E-4</v>
      </c>
      <c r="AJ440" s="26">
        <f t="shared" si="168"/>
        <v>0</v>
      </c>
      <c r="AK440" s="26">
        <f t="shared" si="169"/>
        <v>1</v>
      </c>
      <c r="AL440" s="26">
        <f t="shared" si="169"/>
        <v>1</v>
      </c>
      <c r="AM440" s="26">
        <f t="shared" si="170"/>
        <v>-3.9231035214193764E-2</v>
      </c>
    </row>
    <row r="441" spans="1:39">
      <c r="A441" s="26" t="s">
        <v>518</v>
      </c>
      <c r="B441" s="26" t="s">
        <v>82</v>
      </c>
      <c r="C441" s="26">
        <v>1</v>
      </c>
      <c r="D441" s="26">
        <v>5.7285000000000003E-2</v>
      </c>
      <c r="E441" s="26">
        <v>5.7285000000000003E-2</v>
      </c>
      <c r="F441" s="26">
        <v>361.17200000000003</v>
      </c>
      <c r="G441" s="26">
        <v>365.22500000000002</v>
      </c>
      <c r="H441" s="26">
        <v>-10.503399999999999</v>
      </c>
      <c r="I441" s="26">
        <v>0</v>
      </c>
      <c r="J441" s="27"/>
      <c r="K441" s="26" t="str">
        <f t="shared" si="152"/>
        <v>GF</v>
      </c>
      <c r="L441" s="27"/>
      <c r="M441" s="32">
        <f t="shared" si="153"/>
        <v>1</v>
      </c>
      <c r="N441" s="32">
        <f t="shared" si="154"/>
        <v>0</v>
      </c>
      <c r="O441" s="32">
        <f t="shared" si="155"/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27"/>
      <c r="W441" s="26" t="str">
        <f t="shared" si="156"/>
        <v>PG</v>
      </c>
      <c r="X441" s="26" t="str">
        <f t="shared" si="157"/>
        <v>MFM</v>
      </c>
      <c r="Y441" s="26" t="str">
        <f t="shared" si="158"/>
        <v>02</v>
      </c>
      <c r="Z441" s="26" t="str">
        <f t="shared" si="159"/>
        <v>Ex</v>
      </c>
      <c r="AA441" s="26" t="str">
        <f t="shared" si="160"/>
        <v>Frzr</v>
      </c>
      <c r="AB441" s="26" t="str">
        <f t="shared" ca="1" si="161"/>
        <v>GFNC</v>
      </c>
      <c r="AC441" s="27"/>
      <c r="AD441" s="26" t="str">
        <f t="shared" ca="1" si="162"/>
        <v>PG-MFM-02-Ex-Frzr-GFNC</v>
      </c>
      <c r="AE441" s="26">
        <f t="shared" si="163"/>
        <v>0.91306250000000011</v>
      </c>
      <c r="AF441" s="26">
        <f t="shared" si="164"/>
        <v>1.4321250000000002E-4</v>
      </c>
      <c r="AG441" s="26">
        <f t="shared" si="165"/>
        <v>-2.6258499999999997E-2</v>
      </c>
      <c r="AH441" s="26">
        <f t="shared" si="166"/>
        <v>0.91306250000000011</v>
      </c>
      <c r="AI441" s="26">
        <f t="shared" si="167"/>
        <v>1.4321250000000002E-4</v>
      </c>
      <c r="AJ441" s="26">
        <f t="shared" si="168"/>
        <v>0</v>
      </c>
      <c r="AK441" s="26">
        <f t="shared" si="169"/>
        <v>1</v>
      </c>
      <c r="AL441" s="26">
        <f t="shared" si="169"/>
        <v>1</v>
      </c>
      <c r="AM441" s="26">
        <f t="shared" si="170"/>
        <v>-2.8758710384009852E-2</v>
      </c>
    </row>
    <row r="442" spans="1:39">
      <c r="A442" s="26" t="s">
        <v>519</v>
      </c>
      <c r="B442" s="26" t="s">
        <v>82</v>
      </c>
      <c r="C442" s="26">
        <v>1</v>
      </c>
      <c r="D442" s="26">
        <v>4.7166E-2</v>
      </c>
      <c r="E442" s="26">
        <v>4.7166E-2</v>
      </c>
      <c r="F442" s="26">
        <v>351.05200000000002</v>
      </c>
      <c r="G442" s="26">
        <v>355.66</v>
      </c>
      <c r="H442" s="26">
        <v>-12.0931</v>
      </c>
      <c r="I442" s="26">
        <v>0</v>
      </c>
      <c r="J442" s="27"/>
      <c r="K442" s="26" t="str">
        <f t="shared" si="152"/>
        <v>GF</v>
      </c>
      <c r="L442" s="27"/>
      <c r="M442" s="32">
        <f t="shared" si="153"/>
        <v>1</v>
      </c>
      <c r="N442" s="32">
        <f t="shared" si="154"/>
        <v>0</v>
      </c>
      <c r="O442" s="32">
        <f t="shared" si="155"/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27"/>
      <c r="W442" s="26" t="str">
        <f t="shared" si="156"/>
        <v>PG</v>
      </c>
      <c r="X442" s="26" t="str">
        <f t="shared" si="157"/>
        <v>MFM</v>
      </c>
      <c r="Y442" s="26" t="str">
        <f t="shared" si="158"/>
        <v>03</v>
      </c>
      <c r="Z442" s="26" t="str">
        <f t="shared" si="159"/>
        <v>Ex</v>
      </c>
      <c r="AA442" s="26" t="str">
        <f t="shared" si="160"/>
        <v>Frzr</v>
      </c>
      <c r="AB442" s="26" t="str">
        <f t="shared" ca="1" si="161"/>
        <v>GFNC</v>
      </c>
      <c r="AC442" s="27"/>
      <c r="AD442" s="26" t="str">
        <f t="shared" ca="1" si="162"/>
        <v>PG-MFM-03-Ex-Frzr-GFNC</v>
      </c>
      <c r="AE442" s="26">
        <f t="shared" si="163"/>
        <v>0.88915000000000011</v>
      </c>
      <c r="AF442" s="26">
        <f t="shared" si="164"/>
        <v>1.17915E-4</v>
      </c>
      <c r="AG442" s="26">
        <f t="shared" si="165"/>
        <v>-3.0232749999999999E-2</v>
      </c>
      <c r="AH442" s="26">
        <f t="shared" si="166"/>
        <v>0.88915000000000011</v>
      </c>
      <c r="AI442" s="26">
        <f t="shared" si="167"/>
        <v>1.17915E-4</v>
      </c>
      <c r="AJ442" s="26">
        <f t="shared" si="168"/>
        <v>0</v>
      </c>
      <c r="AK442" s="26">
        <f t="shared" si="169"/>
        <v>1</v>
      </c>
      <c r="AL442" s="26">
        <f t="shared" si="169"/>
        <v>1</v>
      </c>
      <c r="AM442" s="26">
        <f t="shared" si="170"/>
        <v>-3.4001855704886681E-2</v>
      </c>
    </row>
    <row r="443" spans="1:39">
      <c r="A443" s="26" t="s">
        <v>520</v>
      </c>
      <c r="B443" s="26" t="s">
        <v>82</v>
      </c>
      <c r="C443" s="26">
        <v>1</v>
      </c>
      <c r="D443" s="26">
        <v>5.1709999999999999E-2</v>
      </c>
      <c r="E443" s="26">
        <v>5.1709999999999999E-2</v>
      </c>
      <c r="F443" s="26">
        <v>361.863</v>
      </c>
      <c r="G443" s="26">
        <v>365.59199999999998</v>
      </c>
      <c r="H443" s="26">
        <v>-9.8361699999999992</v>
      </c>
      <c r="I443" s="26">
        <v>0</v>
      </c>
      <c r="J443" s="27"/>
      <c r="K443" s="26" t="str">
        <f t="shared" si="152"/>
        <v>GF</v>
      </c>
      <c r="L443" s="27"/>
      <c r="M443" s="32">
        <f t="shared" si="153"/>
        <v>1</v>
      </c>
      <c r="N443" s="32">
        <f t="shared" si="154"/>
        <v>0</v>
      </c>
      <c r="O443" s="32">
        <f t="shared" si="155"/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27"/>
      <c r="W443" s="26" t="str">
        <f t="shared" si="156"/>
        <v>PG</v>
      </c>
      <c r="X443" s="26" t="str">
        <f t="shared" si="157"/>
        <v>MFM</v>
      </c>
      <c r="Y443" s="26" t="str">
        <f t="shared" si="158"/>
        <v>04</v>
      </c>
      <c r="Z443" s="26" t="str">
        <f t="shared" si="159"/>
        <v>Ex</v>
      </c>
      <c r="AA443" s="26" t="str">
        <f t="shared" si="160"/>
        <v>Frzr</v>
      </c>
      <c r="AB443" s="26" t="str">
        <f t="shared" ca="1" si="161"/>
        <v>GFNC</v>
      </c>
      <c r="AC443" s="27"/>
      <c r="AD443" s="26" t="str">
        <f t="shared" ca="1" si="162"/>
        <v>PG-MFM-04-Ex-Frzr-GFNC</v>
      </c>
      <c r="AE443" s="26">
        <f t="shared" si="163"/>
        <v>0.91398000000000001</v>
      </c>
      <c r="AF443" s="26">
        <f t="shared" si="164"/>
        <v>1.2927499999999998E-4</v>
      </c>
      <c r="AG443" s="26">
        <f t="shared" si="165"/>
        <v>-2.4590424999999999E-2</v>
      </c>
      <c r="AH443" s="26">
        <f t="shared" si="166"/>
        <v>0.91398000000000001</v>
      </c>
      <c r="AI443" s="26">
        <f t="shared" si="167"/>
        <v>1.2927499999999998E-4</v>
      </c>
      <c r="AJ443" s="26">
        <f t="shared" si="168"/>
        <v>0</v>
      </c>
      <c r="AK443" s="26">
        <f t="shared" si="169"/>
        <v>1</v>
      </c>
      <c r="AL443" s="26">
        <f t="shared" si="169"/>
        <v>1</v>
      </c>
      <c r="AM443" s="26">
        <f t="shared" si="170"/>
        <v>-2.6904773627431672E-2</v>
      </c>
    </row>
    <row r="444" spans="1:39">
      <c r="A444" s="26" t="s">
        <v>521</v>
      </c>
      <c r="B444" s="26" t="s">
        <v>82</v>
      </c>
      <c r="C444" s="26">
        <v>1</v>
      </c>
      <c r="D444" s="26">
        <v>5.1782000000000002E-2</v>
      </c>
      <c r="E444" s="26">
        <v>5.1782000000000002E-2</v>
      </c>
      <c r="F444" s="26">
        <v>359.69600000000003</v>
      </c>
      <c r="G444" s="26">
        <v>363.46800000000002</v>
      </c>
      <c r="H444" s="26">
        <v>-9.98</v>
      </c>
      <c r="I444" s="26">
        <v>0</v>
      </c>
      <c r="J444" s="27"/>
      <c r="K444" s="26" t="str">
        <f t="shared" si="152"/>
        <v>GF</v>
      </c>
      <c r="L444" s="27"/>
      <c r="M444" s="32">
        <f t="shared" si="153"/>
        <v>1</v>
      </c>
      <c r="N444" s="32">
        <f t="shared" si="154"/>
        <v>0</v>
      </c>
      <c r="O444" s="32">
        <f t="shared" si="155"/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27"/>
      <c r="W444" s="26" t="str">
        <f t="shared" si="156"/>
        <v>SG</v>
      </c>
      <c r="X444" s="26" t="str">
        <f t="shared" si="157"/>
        <v>MFM</v>
      </c>
      <c r="Y444" s="26" t="str">
        <f t="shared" si="158"/>
        <v>04</v>
      </c>
      <c r="Z444" s="26" t="str">
        <f t="shared" si="159"/>
        <v>Ex</v>
      </c>
      <c r="AA444" s="26" t="str">
        <f t="shared" si="160"/>
        <v>Frzr</v>
      </c>
      <c r="AB444" s="26" t="str">
        <f t="shared" ca="1" si="161"/>
        <v>GFNC</v>
      </c>
      <c r="AC444" s="27"/>
      <c r="AD444" s="26" t="str">
        <f t="shared" ca="1" si="162"/>
        <v>SG-MFM-04-Ex-Frzr-GFNC</v>
      </c>
      <c r="AE444" s="26">
        <f t="shared" si="163"/>
        <v>0.90867000000000009</v>
      </c>
      <c r="AF444" s="26">
        <f t="shared" si="164"/>
        <v>1.29455E-4</v>
      </c>
      <c r="AG444" s="26">
        <f t="shared" si="165"/>
        <v>-2.495E-2</v>
      </c>
      <c r="AH444" s="26">
        <f t="shared" si="166"/>
        <v>0.90867000000000009</v>
      </c>
      <c r="AI444" s="26">
        <f t="shared" si="167"/>
        <v>1.29455E-4</v>
      </c>
      <c r="AJ444" s="26">
        <f t="shared" si="168"/>
        <v>0</v>
      </c>
      <c r="AK444" s="26">
        <f t="shared" si="169"/>
        <v>1</v>
      </c>
      <c r="AL444" s="26">
        <f t="shared" si="169"/>
        <v>1</v>
      </c>
      <c r="AM444" s="26">
        <f t="shared" si="170"/>
        <v>-2.7457712921082459E-2</v>
      </c>
    </row>
    <row r="445" spans="1:39">
      <c r="A445" s="26" t="s">
        <v>522</v>
      </c>
      <c r="B445" s="26" t="s">
        <v>82</v>
      </c>
      <c r="C445" s="26">
        <v>1</v>
      </c>
      <c r="D445" s="26">
        <v>4.9534000000000002E-2</v>
      </c>
      <c r="E445" s="26">
        <v>4.9534000000000002E-2</v>
      </c>
      <c r="F445" s="26">
        <v>356.964</v>
      </c>
      <c r="G445" s="26">
        <v>361.786</v>
      </c>
      <c r="H445" s="26">
        <v>-12.5486</v>
      </c>
      <c r="I445" s="26">
        <v>0</v>
      </c>
      <c r="J445" s="27"/>
      <c r="K445" s="26" t="str">
        <f t="shared" si="152"/>
        <v>GF</v>
      </c>
      <c r="L445" s="27"/>
      <c r="M445" s="32">
        <f t="shared" si="153"/>
        <v>1</v>
      </c>
      <c r="N445" s="32">
        <f t="shared" si="154"/>
        <v>0</v>
      </c>
      <c r="O445" s="32">
        <f t="shared" si="155"/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27"/>
      <c r="W445" s="26" t="str">
        <f t="shared" si="156"/>
        <v>PG</v>
      </c>
      <c r="X445" s="26" t="str">
        <f t="shared" si="157"/>
        <v>MFM</v>
      </c>
      <c r="Y445" s="26" t="str">
        <f t="shared" si="158"/>
        <v>05</v>
      </c>
      <c r="Z445" s="26" t="str">
        <f t="shared" si="159"/>
        <v>Ex</v>
      </c>
      <c r="AA445" s="26" t="str">
        <f t="shared" si="160"/>
        <v>Frzr</v>
      </c>
      <c r="AB445" s="26" t="str">
        <f t="shared" ca="1" si="161"/>
        <v>GFNC</v>
      </c>
      <c r="AC445" s="27"/>
      <c r="AD445" s="26" t="str">
        <f t="shared" ca="1" si="162"/>
        <v>PG-MFM-05-Ex-Frzr-GFNC</v>
      </c>
      <c r="AE445" s="26">
        <f t="shared" si="163"/>
        <v>0.90446499999999996</v>
      </c>
      <c r="AF445" s="26">
        <f t="shared" si="164"/>
        <v>1.2383500000000001E-4</v>
      </c>
      <c r="AG445" s="26">
        <f t="shared" si="165"/>
        <v>-3.1371500000000004E-2</v>
      </c>
      <c r="AH445" s="26">
        <f t="shared" si="166"/>
        <v>0.90446499999999996</v>
      </c>
      <c r="AI445" s="26">
        <f t="shared" si="167"/>
        <v>1.2383500000000001E-4</v>
      </c>
      <c r="AJ445" s="26">
        <f t="shared" si="168"/>
        <v>0</v>
      </c>
      <c r="AK445" s="26">
        <f t="shared" si="169"/>
        <v>1</v>
      </c>
      <c r="AL445" s="26">
        <f t="shared" si="169"/>
        <v>1</v>
      </c>
      <c r="AM445" s="26">
        <f t="shared" si="170"/>
        <v>-3.4685145362175436E-2</v>
      </c>
    </row>
    <row r="446" spans="1:39">
      <c r="A446" s="26" t="s">
        <v>523</v>
      </c>
      <c r="B446" s="26" t="s">
        <v>82</v>
      </c>
      <c r="C446" s="26">
        <v>1</v>
      </c>
      <c r="D446" s="26">
        <v>4.9525E-2</v>
      </c>
      <c r="E446" s="26">
        <v>4.9525E-2</v>
      </c>
      <c r="F446" s="26">
        <v>356.98599999999999</v>
      </c>
      <c r="G446" s="26">
        <v>361.78899999999999</v>
      </c>
      <c r="H446" s="26">
        <v>-12.51</v>
      </c>
      <c r="I446" s="26">
        <v>0</v>
      </c>
      <c r="J446" s="27"/>
      <c r="K446" s="26" t="str">
        <f t="shared" ref="K446:K509" si="171">RIGHT(LEFT(A446,FIND("-h",A446)+3),2)</f>
        <v>GF</v>
      </c>
      <c r="L446" s="27"/>
      <c r="M446" s="32">
        <f t="shared" si="153"/>
        <v>1</v>
      </c>
      <c r="N446" s="32">
        <f t="shared" si="154"/>
        <v>0</v>
      </c>
      <c r="O446" s="32">
        <f t="shared" si="155"/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27"/>
      <c r="W446" s="26" t="str">
        <f t="shared" ref="W446:W509" si="172">IF(OR(RIGHT(LEFT(A446,11),3)="v11",RIGHT(LEFT(A446,11),3)="v06",RIGHT(LEFT(A446,11),3)="v03"),"CA",RIGHT(LEFT(A446,11),2))</f>
        <v>SC</v>
      </c>
      <c r="X446" s="26" t="str">
        <f t="shared" ref="X446:X509" si="173">LEFT(A446,3)</f>
        <v>MFM</v>
      </c>
      <c r="Y446" s="26" t="str">
        <f t="shared" ref="Y446:Y509" si="174">RIGHT(LEFT(A446,7),2)</f>
        <v>05</v>
      </c>
      <c r="Z446" s="26" t="str">
        <f t="shared" ref="Z446:Z509" si="175">IF(W446="CA","N8","Ex")</f>
        <v>Ex</v>
      </c>
      <c r="AA446" s="26" t="str">
        <f t="shared" ref="AA446:AA509" si="176">IF(ISERROR(FIND("-Frzr-",A446))=FALSE,"Frzr",IF(ISERROR(FIND("-Refg-",A446))=FALSE,"Refg",IF(ISERROR(FIND("-ILtg-",A446))=FALSE,"CFL","RfUN")))</f>
        <v>Frzr</v>
      </c>
      <c r="AB446" s="26" t="str">
        <f t="shared" ref="AB446:AB509" ca="1" si="177">VLOOKUP(K446,OFFSET(L_HVACnames,1,1,7,2),2,0)</f>
        <v>GFNC</v>
      </c>
      <c r="AC446" s="27"/>
      <c r="AD446" s="26" t="str">
        <f t="shared" ref="AD446:AD509" ca="1" si="178">W446&amp;"-"&amp;X446&amp;"-"&amp;Y446&amp;"-"&amp;Z446&amp;"-"&amp;AA446&amp;"-"&amp;AB446</f>
        <v>SC-MFM-05-Ex-Frzr-GFNC</v>
      </c>
      <c r="AE446" s="26">
        <f t="shared" si="163"/>
        <v>0.90447250000000001</v>
      </c>
      <c r="AF446" s="26">
        <f t="shared" si="164"/>
        <v>1.2381250000000001E-4</v>
      </c>
      <c r="AG446" s="26">
        <f t="shared" si="165"/>
        <v>-3.1274999999999997E-2</v>
      </c>
      <c r="AH446" s="26">
        <f t="shared" si="166"/>
        <v>0.90447250000000001</v>
      </c>
      <c r="AI446" s="26">
        <f t="shared" si="167"/>
        <v>1.2381250000000001E-4</v>
      </c>
      <c r="AJ446" s="26">
        <f t="shared" si="168"/>
        <v>0</v>
      </c>
      <c r="AK446" s="26">
        <f t="shared" si="169"/>
        <v>1</v>
      </c>
      <c r="AL446" s="26">
        <f t="shared" si="169"/>
        <v>1</v>
      </c>
      <c r="AM446" s="26">
        <f t="shared" si="170"/>
        <v>-3.45781657264317E-2</v>
      </c>
    </row>
    <row r="447" spans="1:39">
      <c r="A447" s="26" t="s">
        <v>524</v>
      </c>
      <c r="B447" s="26" t="s">
        <v>82</v>
      </c>
      <c r="C447" s="26">
        <v>1</v>
      </c>
      <c r="D447" s="26">
        <v>4.9472000000000002E-2</v>
      </c>
      <c r="E447" s="26">
        <v>4.9472000000000002E-2</v>
      </c>
      <c r="F447" s="26">
        <v>359.74700000000001</v>
      </c>
      <c r="G447" s="26">
        <v>364.30099999999999</v>
      </c>
      <c r="H447" s="26">
        <v>-11.8331</v>
      </c>
      <c r="I447" s="26">
        <v>0</v>
      </c>
      <c r="J447" s="27"/>
      <c r="K447" s="26" t="str">
        <f t="shared" si="171"/>
        <v>GF</v>
      </c>
      <c r="L447" s="27"/>
      <c r="M447" s="32">
        <f t="shared" ref="M447:M510" si="179">IF(K447="GF",1,0)</f>
        <v>1</v>
      </c>
      <c r="N447" s="32">
        <f t="shared" ref="N447:N510" si="180">IF(OR(K447="HP",K447="ER"),1,0)</f>
        <v>0</v>
      </c>
      <c r="O447" s="32">
        <f t="shared" ref="O447:O510" si="181">IF(K447="UN",1,0)</f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27"/>
      <c r="W447" s="26" t="str">
        <f t="shared" si="172"/>
        <v>SG</v>
      </c>
      <c r="X447" s="26" t="str">
        <f t="shared" si="173"/>
        <v>MFM</v>
      </c>
      <c r="Y447" s="26" t="str">
        <f t="shared" si="174"/>
        <v>05</v>
      </c>
      <c r="Z447" s="26" t="str">
        <f t="shared" si="175"/>
        <v>Ex</v>
      </c>
      <c r="AA447" s="26" t="str">
        <f t="shared" si="176"/>
        <v>Frzr</v>
      </c>
      <c r="AB447" s="26" t="str">
        <f t="shared" ca="1" si="177"/>
        <v>GFNC</v>
      </c>
      <c r="AC447" s="27"/>
      <c r="AD447" s="26" t="str">
        <f t="shared" ca="1" si="178"/>
        <v>SG-MFM-05-Ex-Frzr-GFNC</v>
      </c>
      <c r="AE447" s="26">
        <f t="shared" ref="AE447:AE510" si="182">IF(M447=1,AH447,F447/(IF(OR($AA447="Refg",$AA447="Frzr"),400,IF($AA447="CFL",$G447,IF($AA447="RfUn",1200)))))</f>
        <v>0.91075249999999996</v>
      </c>
      <c r="AF447" s="26">
        <f t="shared" ref="AF447:AF510" si="183">IF(M447=1,AI447,D447/(IF(OR($AA447="Refg",$AA447="Frzr"),400,IF($AA447="CFL",$G447,IF($AA447="RfUn",1200)))))</f>
        <v>1.2368000000000001E-4</v>
      </c>
      <c r="AG447" s="26">
        <f t="shared" ref="AG447:AG510" si="184">IF(OR(N447=1,O447=1),0,H447/(IF(OR($AA447="Refg",$AA447="Frzr"),400,IF($AA447="CFL",$G447,IF($AA447="RfUn",1200)))))</f>
        <v>-2.9582750000000001E-2</v>
      </c>
      <c r="AH447" s="26">
        <f t="shared" ref="AH447:AH510" si="185">G447/(IF(OR($AA447="Refg",$AA447="Frzr"),400,IF($AA447="CFL",$G447,IF($AA447="RfUn",1200))))</f>
        <v>0.91075249999999996</v>
      </c>
      <c r="AI447" s="26">
        <f t="shared" ref="AI447:AI510" si="186">E447/(IF(OR($AA447="Refg",$AA447="Frzr"),400,IF($AA447="CFL",$G447,IF($AA447="RfUn",1200))))</f>
        <v>1.2368000000000001E-4</v>
      </c>
      <c r="AJ447" s="26">
        <f t="shared" ref="AJ447:AJ510" si="187">I447/(IF(OR($AA447="Refg",$AA447="Frzr"),400,IF($AA447="CFL",$G447,IF($AA447="RfUn",1200))))</f>
        <v>0</v>
      </c>
      <c r="AK447" s="26">
        <f t="shared" ref="AK447:AL510" si="188">AE447/AH447</f>
        <v>1</v>
      </c>
      <c r="AL447" s="26">
        <f t="shared" si="188"/>
        <v>1</v>
      </c>
      <c r="AM447" s="26">
        <f t="shared" ref="AM447:AM510" si="189">AG447/AH447</f>
        <v>-3.2481656652054214E-2</v>
      </c>
    </row>
    <row r="448" spans="1:39">
      <c r="A448" s="26" t="s">
        <v>525</v>
      </c>
      <c r="B448" s="26" t="s">
        <v>82</v>
      </c>
      <c r="C448" s="26">
        <v>1</v>
      </c>
      <c r="D448" s="26">
        <v>4.7993000000000001E-2</v>
      </c>
      <c r="E448" s="26">
        <v>4.7993000000000001E-2</v>
      </c>
      <c r="F448" s="26">
        <v>367.73700000000002</v>
      </c>
      <c r="G448" s="26">
        <v>370.964</v>
      </c>
      <c r="H448" s="26">
        <v>-9.0438700000000001</v>
      </c>
      <c r="I448" s="26">
        <v>0</v>
      </c>
      <c r="J448" s="27"/>
      <c r="K448" s="26" t="str">
        <f t="shared" si="171"/>
        <v>GF</v>
      </c>
      <c r="L448" s="27"/>
      <c r="M448" s="32">
        <f t="shared" si="179"/>
        <v>1</v>
      </c>
      <c r="N448" s="32">
        <f t="shared" si="180"/>
        <v>0</v>
      </c>
      <c r="O448" s="32">
        <f t="shared" si="181"/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27"/>
      <c r="W448" s="26" t="str">
        <f t="shared" si="172"/>
        <v>SC</v>
      </c>
      <c r="X448" s="26" t="str">
        <f t="shared" si="173"/>
        <v>MFM</v>
      </c>
      <c r="Y448" s="26" t="str">
        <f t="shared" si="174"/>
        <v>06</v>
      </c>
      <c r="Z448" s="26" t="str">
        <f t="shared" si="175"/>
        <v>Ex</v>
      </c>
      <c r="AA448" s="26" t="str">
        <f t="shared" si="176"/>
        <v>Frzr</v>
      </c>
      <c r="AB448" s="26" t="str">
        <f t="shared" ca="1" si="177"/>
        <v>GFNC</v>
      </c>
      <c r="AC448" s="27"/>
      <c r="AD448" s="26" t="str">
        <f t="shared" ca="1" si="178"/>
        <v>SC-MFM-06-Ex-Frzr-GFNC</v>
      </c>
      <c r="AE448" s="26">
        <f t="shared" si="182"/>
        <v>0.92740999999999996</v>
      </c>
      <c r="AF448" s="26">
        <f t="shared" si="183"/>
        <v>1.199825E-4</v>
      </c>
      <c r="AG448" s="26">
        <f t="shared" si="184"/>
        <v>-2.2609674999999999E-2</v>
      </c>
      <c r="AH448" s="26">
        <f t="shared" si="185"/>
        <v>0.92740999999999996</v>
      </c>
      <c r="AI448" s="26">
        <f t="shared" si="186"/>
        <v>1.199825E-4</v>
      </c>
      <c r="AJ448" s="26">
        <f t="shared" si="187"/>
        <v>0</v>
      </c>
      <c r="AK448" s="26">
        <f t="shared" si="188"/>
        <v>1</v>
      </c>
      <c r="AL448" s="26">
        <f t="shared" si="188"/>
        <v>1</v>
      </c>
      <c r="AM448" s="26">
        <f t="shared" si="189"/>
        <v>-2.4379373739769897E-2</v>
      </c>
    </row>
    <row r="449" spans="1:39">
      <c r="A449" s="26" t="s">
        <v>526</v>
      </c>
      <c r="B449" s="26" t="s">
        <v>82</v>
      </c>
      <c r="C449" s="26">
        <v>1</v>
      </c>
      <c r="D449" s="26">
        <v>4.7808999999999997E-2</v>
      </c>
      <c r="E449" s="26">
        <v>4.7808999999999997E-2</v>
      </c>
      <c r="F449" s="26">
        <v>367.096</v>
      </c>
      <c r="G449" s="26">
        <v>370.27699999999999</v>
      </c>
      <c r="H449" s="26">
        <v>-8.9448500000000006</v>
      </c>
      <c r="I449" s="26">
        <v>0</v>
      </c>
      <c r="J449" s="27"/>
      <c r="K449" s="26" t="str">
        <f t="shared" si="171"/>
        <v>GF</v>
      </c>
      <c r="L449" s="27"/>
      <c r="M449" s="32">
        <f t="shared" si="179"/>
        <v>1</v>
      </c>
      <c r="N449" s="32">
        <f t="shared" si="180"/>
        <v>0</v>
      </c>
      <c r="O449" s="32">
        <f t="shared" si="181"/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27"/>
      <c r="W449" s="26" t="str">
        <f t="shared" si="172"/>
        <v>SD</v>
      </c>
      <c r="X449" s="26" t="str">
        <f t="shared" si="173"/>
        <v>MFM</v>
      </c>
      <c r="Y449" s="26" t="str">
        <f t="shared" si="174"/>
        <v>06</v>
      </c>
      <c r="Z449" s="26" t="str">
        <f t="shared" si="175"/>
        <v>Ex</v>
      </c>
      <c r="AA449" s="26" t="str">
        <f t="shared" si="176"/>
        <v>Frzr</v>
      </c>
      <c r="AB449" s="26" t="str">
        <f t="shared" ca="1" si="177"/>
        <v>GFNC</v>
      </c>
      <c r="AC449" s="27"/>
      <c r="AD449" s="26" t="str">
        <f t="shared" ca="1" si="178"/>
        <v>SD-MFM-06-Ex-Frzr-GFNC</v>
      </c>
      <c r="AE449" s="26">
        <f t="shared" si="182"/>
        <v>0.92569249999999992</v>
      </c>
      <c r="AF449" s="26">
        <f t="shared" si="183"/>
        <v>1.1952249999999999E-4</v>
      </c>
      <c r="AG449" s="26">
        <f t="shared" si="184"/>
        <v>-2.2362125E-2</v>
      </c>
      <c r="AH449" s="26">
        <f t="shared" si="185"/>
        <v>0.92569249999999992</v>
      </c>
      <c r="AI449" s="26">
        <f t="shared" si="186"/>
        <v>1.1952249999999999E-4</v>
      </c>
      <c r="AJ449" s="26">
        <f t="shared" si="187"/>
        <v>0</v>
      </c>
      <c r="AK449" s="26">
        <f t="shared" si="188"/>
        <v>1</v>
      </c>
      <c r="AL449" s="26">
        <f t="shared" si="188"/>
        <v>1</v>
      </c>
      <c r="AM449" s="26">
        <f t="shared" si="189"/>
        <v>-2.4157185026345143E-2</v>
      </c>
    </row>
    <row r="450" spans="1:39">
      <c r="A450" s="26" t="s">
        <v>527</v>
      </c>
      <c r="B450" s="26" t="s">
        <v>82</v>
      </c>
      <c r="C450" s="26">
        <v>1</v>
      </c>
      <c r="D450" s="26">
        <v>4.7968999999999998E-2</v>
      </c>
      <c r="E450" s="26">
        <v>4.7968999999999998E-2</v>
      </c>
      <c r="F450" s="26">
        <v>368.26799999999997</v>
      </c>
      <c r="G450" s="26">
        <v>371.44</v>
      </c>
      <c r="H450" s="26">
        <v>-8.9036000000000008</v>
      </c>
      <c r="I450" s="26">
        <v>0</v>
      </c>
      <c r="J450" s="27"/>
      <c r="K450" s="26" t="str">
        <f t="shared" si="171"/>
        <v>GF</v>
      </c>
      <c r="L450" s="27"/>
      <c r="M450" s="32">
        <f t="shared" si="179"/>
        <v>1</v>
      </c>
      <c r="N450" s="32">
        <f t="shared" si="180"/>
        <v>0</v>
      </c>
      <c r="O450" s="32">
        <f t="shared" si="181"/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27"/>
      <c r="W450" s="26" t="str">
        <f t="shared" si="172"/>
        <v>SG</v>
      </c>
      <c r="X450" s="26" t="str">
        <f t="shared" si="173"/>
        <v>MFM</v>
      </c>
      <c r="Y450" s="26" t="str">
        <f t="shared" si="174"/>
        <v>06</v>
      </c>
      <c r="Z450" s="26" t="str">
        <f t="shared" si="175"/>
        <v>Ex</v>
      </c>
      <c r="AA450" s="26" t="str">
        <f t="shared" si="176"/>
        <v>Frzr</v>
      </c>
      <c r="AB450" s="26" t="str">
        <f t="shared" ca="1" si="177"/>
        <v>GFNC</v>
      </c>
      <c r="AC450" s="27"/>
      <c r="AD450" s="26" t="str">
        <f t="shared" ca="1" si="178"/>
        <v>SG-MFM-06-Ex-Frzr-GFNC</v>
      </c>
      <c r="AE450" s="26">
        <f t="shared" si="182"/>
        <v>0.92859999999999998</v>
      </c>
      <c r="AF450" s="26">
        <f t="shared" si="183"/>
        <v>1.1992249999999999E-4</v>
      </c>
      <c r="AG450" s="26">
        <f t="shared" si="184"/>
        <v>-2.2259000000000001E-2</v>
      </c>
      <c r="AH450" s="26">
        <f t="shared" si="185"/>
        <v>0.92859999999999998</v>
      </c>
      <c r="AI450" s="26">
        <f t="shared" si="186"/>
        <v>1.1992249999999999E-4</v>
      </c>
      <c r="AJ450" s="26">
        <f t="shared" si="187"/>
        <v>0</v>
      </c>
      <c r="AK450" s="26">
        <f t="shared" si="188"/>
        <v>1</v>
      </c>
      <c r="AL450" s="26">
        <f t="shared" si="188"/>
        <v>1</v>
      </c>
      <c r="AM450" s="26">
        <f t="shared" si="189"/>
        <v>-2.3970493215593369E-2</v>
      </c>
    </row>
    <row r="451" spans="1:39">
      <c r="A451" s="26" t="s">
        <v>528</v>
      </c>
      <c r="B451" s="26" t="s">
        <v>82</v>
      </c>
      <c r="C451" s="26">
        <v>1</v>
      </c>
      <c r="D451" s="26">
        <v>4.8939999999999997E-2</v>
      </c>
      <c r="E451" s="26">
        <v>4.8939999999999997E-2</v>
      </c>
      <c r="F451" s="26">
        <v>373.98700000000002</v>
      </c>
      <c r="G451" s="26">
        <v>376.53800000000001</v>
      </c>
      <c r="H451" s="26">
        <v>-7.2681399999999998</v>
      </c>
      <c r="I451" s="26">
        <v>0</v>
      </c>
      <c r="J451" s="27"/>
      <c r="K451" s="26" t="str">
        <f t="shared" si="171"/>
        <v>GF</v>
      </c>
      <c r="L451" s="27"/>
      <c r="M451" s="32">
        <f t="shared" si="179"/>
        <v>1</v>
      </c>
      <c r="N451" s="32">
        <f t="shared" si="180"/>
        <v>0</v>
      </c>
      <c r="O451" s="32">
        <f t="shared" si="181"/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27"/>
      <c r="W451" s="26" t="str">
        <f t="shared" si="172"/>
        <v>SD</v>
      </c>
      <c r="X451" s="26" t="str">
        <f t="shared" si="173"/>
        <v>MFM</v>
      </c>
      <c r="Y451" s="26" t="str">
        <f t="shared" si="174"/>
        <v>07</v>
      </c>
      <c r="Z451" s="26" t="str">
        <f t="shared" si="175"/>
        <v>Ex</v>
      </c>
      <c r="AA451" s="26" t="str">
        <f t="shared" si="176"/>
        <v>Frzr</v>
      </c>
      <c r="AB451" s="26" t="str">
        <f t="shared" ca="1" si="177"/>
        <v>GFNC</v>
      </c>
      <c r="AC451" s="27"/>
      <c r="AD451" s="26" t="str">
        <f t="shared" ca="1" si="178"/>
        <v>SD-MFM-07-Ex-Frzr-GFNC</v>
      </c>
      <c r="AE451" s="26">
        <f t="shared" si="182"/>
        <v>0.94134499999999999</v>
      </c>
      <c r="AF451" s="26">
        <f t="shared" si="183"/>
        <v>1.2234999999999999E-4</v>
      </c>
      <c r="AG451" s="26">
        <f t="shared" si="184"/>
        <v>-1.8170349999999998E-2</v>
      </c>
      <c r="AH451" s="26">
        <f t="shared" si="185"/>
        <v>0.94134499999999999</v>
      </c>
      <c r="AI451" s="26">
        <f t="shared" si="186"/>
        <v>1.2234999999999999E-4</v>
      </c>
      <c r="AJ451" s="26">
        <f t="shared" si="187"/>
        <v>0</v>
      </c>
      <c r="AK451" s="26">
        <f t="shared" si="188"/>
        <v>1</v>
      </c>
      <c r="AL451" s="26">
        <f t="shared" si="188"/>
        <v>1</v>
      </c>
      <c r="AM451" s="26">
        <f t="shared" si="189"/>
        <v>-1.9302540513839238E-2</v>
      </c>
    </row>
    <row r="452" spans="1:39">
      <c r="A452" s="26" t="s">
        <v>529</v>
      </c>
      <c r="B452" s="26" t="s">
        <v>82</v>
      </c>
      <c r="C452" s="26">
        <v>1</v>
      </c>
      <c r="D452" s="26">
        <v>4.9232999999999999E-2</v>
      </c>
      <c r="E452" s="26">
        <v>4.9232999999999999E-2</v>
      </c>
      <c r="F452" s="26">
        <v>374.12200000000001</v>
      </c>
      <c r="G452" s="26">
        <v>376.73700000000002</v>
      </c>
      <c r="H452" s="26">
        <v>-7.4333499999999999</v>
      </c>
      <c r="I452" s="26">
        <v>0</v>
      </c>
      <c r="J452" s="27"/>
      <c r="K452" s="26" t="str">
        <f t="shared" si="171"/>
        <v>GF</v>
      </c>
      <c r="L452" s="27"/>
      <c r="M452" s="32">
        <f t="shared" si="179"/>
        <v>1</v>
      </c>
      <c r="N452" s="32">
        <f t="shared" si="180"/>
        <v>0</v>
      </c>
      <c r="O452" s="32">
        <f t="shared" si="181"/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27"/>
      <c r="W452" s="26" t="str">
        <f t="shared" si="172"/>
        <v>SG</v>
      </c>
      <c r="X452" s="26" t="str">
        <f t="shared" si="173"/>
        <v>MFM</v>
      </c>
      <c r="Y452" s="26" t="str">
        <f t="shared" si="174"/>
        <v>07</v>
      </c>
      <c r="Z452" s="26" t="str">
        <f t="shared" si="175"/>
        <v>Ex</v>
      </c>
      <c r="AA452" s="26" t="str">
        <f t="shared" si="176"/>
        <v>Frzr</v>
      </c>
      <c r="AB452" s="26" t="str">
        <f t="shared" ca="1" si="177"/>
        <v>GFNC</v>
      </c>
      <c r="AC452" s="27"/>
      <c r="AD452" s="26" t="str">
        <f t="shared" ca="1" si="178"/>
        <v>SG-MFM-07-Ex-Frzr-GFNC</v>
      </c>
      <c r="AE452" s="26">
        <f t="shared" si="182"/>
        <v>0.94184250000000003</v>
      </c>
      <c r="AF452" s="26">
        <f t="shared" si="183"/>
        <v>1.2308250000000001E-4</v>
      </c>
      <c r="AG452" s="26">
        <f t="shared" si="184"/>
        <v>-1.8583374999999999E-2</v>
      </c>
      <c r="AH452" s="26">
        <f t="shared" si="185"/>
        <v>0.94184250000000003</v>
      </c>
      <c r="AI452" s="26">
        <f t="shared" si="186"/>
        <v>1.2308250000000001E-4</v>
      </c>
      <c r="AJ452" s="26">
        <f t="shared" si="187"/>
        <v>0</v>
      </c>
      <c r="AK452" s="26">
        <f t="shared" si="188"/>
        <v>1</v>
      </c>
      <c r="AL452" s="26">
        <f t="shared" si="188"/>
        <v>1</v>
      </c>
      <c r="AM452" s="26">
        <f t="shared" si="189"/>
        <v>-1.9730873261718386E-2</v>
      </c>
    </row>
    <row r="453" spans="1:39">
      <c r="A453" s="26" t="s">
        <v>530</v>
      </c>
      <c r="B453" s="26" t="s">
        <v>82</v>
      </c>
      <c r="C453" s="26">
        <v>1</v>
      </c>
      <c r="D453" s="26">
        <v>5.6018999999999999E-2</v>
      </c>
      <c r="E453" s="26">
        <v>5.6018999999999999E-2</v>
      </c>
      <c r="F453" s="26">
        <v>383.38799999999998</v>
      </c>
      <c r="G453" s="26">
        <v>385.93299999999999</v>
      </c>
      <c r="H453" s="26">
        <v>-7.1769600000000002</v>
      </c>
      <c r="I453" s="26">
        <v>0</v>
      </c>
      <c r="J453" s="27"/>
      <c r="K453" s="26" t="str">
        <f t="shared" si="171"/>
        <v>GF</v>
      </c>
      <c r="L453" s="27"/>
      <c r="M453" s="32">
        <f t="shared" si="179"/>
        <v>1</v>
      </c>
      <c r="N453" s="32">
        <f t="shared" si="180"/>
        <v>0</v>
      </c>
      <c r="O453" s="32">
        <f t="shared" si="181"/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27"/>
      <c r="W453" s="26" t="str">
        <f t="shared" si="172"/>
        <v>SC</v>
      </c>
      <c r="X453" s="26" t="str">
        <f t="shared" si="173"/>
        <v>MFM</v>
      </c>
      <c r="Y453" s="26" t="str">
        <f t="shared" si="174"/>
        <v>08</v>
      </c>
      <c r="Z453" s="26" t="str">
        <f t="shared" si="175"/>
        <v>Ex</v>
      </c>
      <c r="AA453" s="26" t="str">
        <f t="shared" si="176"/>
        <v>Frzr</v>
      </c>
      <c r="AB453" s="26" t="str">
        <f t="shared" ca="1" si="177"/>
        <v>GFNC</v>
      </c>
      <c r="AC453" s="27"/>
      <c r="AD453" s="26" t="str">
        <f t="shared" ca="1" si="178"/>
        <v>SC-MFM-08-Ex-Frzr-GFNC</v>
      </c>
      <c r="AE453" s="26">
        <f t="shared" si="182"/>
        <v>0.96483249999999998</v>
      </c>
      <c r="AF453" s="26">
        <f t="shared" si="183"/>
        <v>1.400475E-4</v>
      </c>
      <c r="AG453" s="26">
        <f t="shared" si="184"/>
        <v>-1.7942400000000001E-2</v>
      </c>
      <c r="AH453" s="26">
        <f t="shared" si="185"/>
        <v>0.96483249999999998</v>
      </c>
      <c r="AI453" s="26">
        <f t="shared" si="186"/>
        <v>1.400475E-4</v>
      </c>
      <c r="AJ453" s="26">
        <f t="shared" si="187"/>
        <v>0</v>
      </c>
      <c r="AK453" s="26">
        <f t="shared" si="188"/>
        <v>1</v>
      </c>
      <c r="AL453" s="26">
        <f t="shared" si="188"/>
        <v>1</v>
      </c>
      <c r="AM453" s="26">
        <f t="shared" si="189"/>
        <v>-1.8596388492303068E-2</v>
      </c>
    </row>
    <row r="454" spans="1:39">
      <c r="A454" s="26" t="s">
        <v>531</v>
      </c>
      <c r="B454" s="26" t="s">
        <v>82</v>
      </c>
      <c r="C454" s="26">
        <v>1</v>
      </c>
      <c r="D454" s="26">
        <v>5.5159E-2</v>
      </c>
      <c r="E454" s="26">
        <v>5.5159E-2</v>
      </c>
      <c r="F454" s="26">
        <v>381.65100000000001</v>
      </c>
      <c r="G454" s="26">
        <v>384.02</v>
      </c>
      <c r="H454" s="26">
        <v>-6.7366700000000002</v>
      </c>
      <c r="I454" s="26">
        <v>0</v>
      </c>
      <c r="J454" s="27"/>
      <c r="K454" s="26" t="str">
        <f t="shared" si="171"/>
        <v>GF</v>
      </c>
      <c r="L454" s="27"/>
      <c r="M454" s="32">
        <f t="shared" si="179"/>
        <v>1</v>
      </c>
      <c r="N454" s="32">
        <f t="shared" si="180"/>
        <v>0</v>
      </c>
      <c r="O454" s="32">
        <f t="shared" si="181"/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27"/>
      <c r="W454" s="26" t="str">
        <f t="shared" si="172"/>
        <v>SD</v>
      </c>
      <c r="X454" s="26" t="str">
        <f t="shared" si="173"/>
        <v>MFM</v>
      </c>
      <c r="Y454" s="26" t="str">
        <f t="shared" si="174"/>
        <v>08</v>
      </c>
      <c r="Z454" s="26" t="str">
        <f t="shared" si="175"/>
        <v>Ex</v>
      </c>
      <c r="AA454" s="26" t="str">
        <f t="shared" si="176"/>
        <v>Frzr</v>
      </c>
      <c r="AB454" s="26" t="str">
        <f t="shared" ca="1" si="177"/>
        <v>GFNC</v>
      </c>
      <c r="AC454" s="27"/>
      <c r="AD454" s="26" t="str">
        <f t="shared" ca="1" si="178"/>
        <v>SD-MFM-08-Ex-Frzr-GFNC</v>
      </c>
      <c r="AE454" s="26">
        <f t="shared" si="182"/>
        <v>0.96004999999999996</v>
      </c>
      <c r="AF454" s="26">
        <f t="shared" si="183"/>
        <v>1.3789750000000001E-4</v>
      </c>
      <c r="AG454" s="26">
        <f t="shared" si="184"/>
        <v>-1.6841675E-2</v>
      </c>
      <c r="AH454" s="26">
        <f t="shared" si="185"/>
        <v>0.96004999999999996</v>
      </c>
      <c r="AI454" s="26">
        <f t="shared" si="186"/>
        <v>1.3789750000000001E-4</v>
      </c>
      <c r="AJ454" s="26">
        <f t="shared" si="187"/>
        <v>0</v>
      </c>
      <c r="AK454" s="26">
        <f t="shared" si="188"/>
        <v>1</v>
      </c>
      <c r="AL454" s="26">
        <f t="shared" si="188"/>
        <v>1</v>
      </c>
      <c r="AM454" s="26">
        <f t="shared" si="189"/>
        <v>-1.7542497786573616E-2</v>
      </c>
    </row>
    <row r="455" spans="1:39">
      <c r="A455" s="26" t="s">
        <v>532</v>
      </c>
      <c r="B455" s="26" t="s">
        <v>82</v>
      </c>
      <c r="C455" s="26">
        <v>1</v>
      </c>
      <c r="D455" s="26">
        <v>5.6134999999999997E-2</v>
      </c>
      <c r="E455" s="26">
        <v>5.6134999999999997E-2</v>
      </c>
      <c r="F455" s="26">
        <v>383.47</v>
      </c>
      <c r="G455" s="26">
        <v>386.04399999999998</v>
      </c>
      <c r="H455" s="26">
        <v>-7.2529500000000002</v>
      </c>
      <c r="I455" s="26">
        <v>0</v>
      </c>
      <c r="J455" s="27"/>
      <c r="K455" s="26" t="str">
        <f t="shared" si="171"/>
        <v>GF</v>
      </c>
      <c r="L455" s="27"/>
      <c r="M455" s="32">
        <f t="shared" si="179"/>
        <v>1</v>
      </c>
      <c r="N455" s="32">
        <f t="shared" si="180"/>
        <v>0</v>
      </c>
      <c r="O455" s="32">
        <f t="shared" si="181"/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27"/>
      <c r="W455" s="26" t="str">
        <f t="shared" si="172"/>
        <v>SG</v>
      </c>
      <c r="X455" s="26" t="str">
        <f t="shared" si="173"/>
        <v>MFM</v>
      </c>
      <c r="Y455" s="26" t="str">
        <f t="shared" si="174"/>
        <v>08</v>
      </c>
      <c r="Z455" s="26" t="str">
        <f t="shared" si="175"/>
        <v>Ex</v>
      </c>
      <c r="AA455" s="26" t="str">
        <f t="shared" si="176"/>
        <v>Frzr</v>
      </c>
      <c r="AB455" s="26" t="str">
        <f t="shared" ca="1" si="177"/>
        <v>GFNC</v>
      </c>
      <c r="AC455" s="27"/>
      <c r="AD455" s="26" t="str">
        <f t="shared" ca="1" si="178"/>
        <v>SG-MFM-08-Ex-Frzr-GFNC</v>
      </c>
      <c r="AE455" s="26">
        <f t="shared" si="182"/>
        <v>0.96510999999999991</v>
      </c>
      <c r="AF455" s="26">
        <f t="shared" si="183"/>
        <v>1.4033749999999999E-4</v>
      </c>
      <c r="AG455" s="26">
        <f t="shared" si="184"/>
        <v>-1.8132374999999999E-2</v>
      </c>
      <c r="AH455" s="26">
        <f t="shared" si="185"/>
        <v>0.96510999999999991</v>
      </c>
      <c r="AI455" s="26">
        <f t="shared" si="186"/>
        <v>1.4033749999999999E-4</v>
      </c>
      <c r="AJ455" s="26">
        <f t="shared" si="187"/>
        <v>0</v>
      </c>
      <c r="AK455" s="26">
        <f t="shared" si="188"/>
        <v>1</v>
      </c>
      <c r="AL455" s="26">
        <f t="shared" si="188"/>
        <v>1</v>
      </c>
      <c r="AM455" s="26">
        <f t="shared" si="189"/>
        <v>-1.8787884282620636E-2</v>
      </c>
    </row>
    <row r="456" spans="1:39">
      <c r="A456" s="26" t="s">
        <v>533</v>
      </c>
      <c r="B456" s="26" t="s">
        <v>82</v>
      </c>
      <c r="C456" s="26">
        <v>1</v>
      </c>
      <c r="D456" s="26">
        <v>5.6913999999999999E-2</v>
      </c>
      <c r="E456" s="26">
        <v>5.6913999999999999E-2</v>
      </c>
      <c r="F456" s="26">
        <v>389.31200000000001</v>
      </c>
      <c r="G456" s="26">
        <v>392.17099999999999</v>
      </c>
      <c r="H456" s="26">
        <v>-8.0043699999999998</v>
      </c>
      <c r="I456" s="26">
        <v>0</v>
      </c>
      <c r="J456" s="27"/>
      <c r="K456" s="26" t="str">
        <f t="shared" si="171"/>
        <v>GF</v>
      </c>
      <c r="L456" s="27"/>
      <c r="M456" s="32">
        <f t="shared" si="179"/>
        <v>1</v>
      </c>
      <c r="N456" s="32">
        <f t="shared" si="180"/>
        <v>0</v>
      </c>
      <c r="O456" s="32">
        <f t="shared" si="181"/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27"/>
      <c r="W456" s="26" t="str">
        <f t="shared" si="172"/>
        <v>SC</v>
      </c>
      <c r="X456" s="26" t="str">
        <f t="shared" si="173"/>
        <v>MFM</v>
      </c>
      <c r="Y456" s="26" t="str">
        <f t="shared" si="174"/>
        <v>09</v>
      </c>
      <c r="Z456" s="26" t="str">
        <f t="shared" si="175"/>
        <v>Ex</v>
      </c>
      <c r="AA456" s="26" t="str">
        <f t="shared" si="176"/>
        <v>Frzr</v>
      </c>
      <c r="AB456" s="26" t="str">
        <f t="shared" ca="1" si="177"/>
        <v>GFNC</v>
      </c>
      <c r="AC456" s="27"/>
      <c r="AD456" s="26" t="str">
        <f t="shared" ca="1" si="178"/>
        <v>SC-MFM-09-Ex-Frzr-GFNC</v>
      </c>
      <c r="AE456" s="26">
        <f t="shared" si="182"/>
        <v>0.98042750000000001</v>
      </c>
      <c r="AF456" s="26">
        <f t="shared" si="183"/>
        <v>1.42285E-4</v>
      </c>
      <c r="AG456" s="26">
        <f t="shared" si="184"/>
        <v>-2.0010924999999999E-2</v>
      </c>
      <c r="AH456" s="26">
        <f t="shared" si="185"/>
        <v>0.98042750000000001</v>
      </c>
      <c r="AI456" s="26">
        <f t="shared" si="186"/>
        <v>1.42285E-4</v>
      </c>
      <c r="AJ456" s="26">
        <f t="shared" si="187"/>
        <v>0</v>
      </c>
      <c r="AK456" s="26">
        <f t="shared" si="188"/>
        <v>1</v>
      </c>
      <c r="AL456" s="26">
        <f t="shared" si="188"/>
        <v>1</v>
      </c>
      <c r="AM456" s="26">
        <f t="shared" si="189"/>
        <v>-2.0410407704802239E-2</v>
      </c>
    </row>
    <row r="457" spans="1:39">
      <c r="A457" s="26" t="s">
        <v>534</v>
      </c>
      <c r="B457" s="26" t="s">
        <v>82</v>
      </c>
      <c r="C457" s="26">
        <v>1</v>
      </c>
      <c r="D457" s="26">
        <v>5.7009999999999998E-2</v>
      </c>
      <c r="E457" s="26">
        <v>5.7009999999999998E-2</v>
      </c>
      <c r="F457" s="26">
        <v>389.09399999999999</v>
      </c>
      <c r="G457" s="26">
        <v>392</v>
      </c>
      <c r="H457" s="26">
        <v>-8.1096800000000009</v>
      </c>
      <c r="I457" s="26">
        <v>0</v>
      </c>
      <c r="J457" s="27"/>
      <c r="K457" s="26" t="str">
        <f t="shared" si="171"/>
        <v>GF</v>
      </c>
      <c r="L457" s="27"/>
      <c r="M457" s="32">
        <f t="shared" si="179"/>
        <v>1</v>
      </c>
      <c r="N457" s="32">
        <f t="shared" si="180"/>
        <v>0</v>
      </c>
      <c r="O457" s="32">
        <f t="shared" si="181"/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27"/>
      <c r="W457" s="26" t="str">
        <f t="shared" si="172"/>
        <v>SG</v>
      </c>
      <c r="X457" s="26" t="str">
        <f t="shared" si="173"/>
        <v>MFM</v>
      </c>
      <c r="Y457" s="26" t="str">
        <f t="shared" si="174"/>
        <v>09</v>
      </c>
      <c r="Z457" s="26" t="str">
        <f t="shared" si="175"/>
        <v>Ex</v>
      </c>
      <c r="AA457" s="26" t="str">
        <f t="shared" si="176"/>
        <v>Frzr</v>
      </c>
      <c r="AB457" s="26" t="str">
        <f t="shared" ca="1" si="177"/>
        <v>GFNC</v>
      </c>
      <c r="AC457" s="27"/>
      <c r="AD457" s="26" t="str">
        <f t="shared" ca="1" si="178"/>
        <v>SG-MFM-09-Ex-Frzr-GFNC</v>
      </c>
      <c r="AE457" s="26">
        <f t="shared" si="182"/>
        <v>0.98</v>
      </c>
      <c r="AF457" s="26">
        <f t="shared" si="183"/>
        <v>1.4252500000000001E-4</v>
      </c>
      <c r="AG457" s="26">
        <f t="shared" si="184"/>
        <v>-2.0274200000000003E-2</v>
      </c>
      <c r="AH457" s="26">
        <f t="shared" si="185"/>
        <v>0.98</v>
      </c>
      <c r="AI457" s="26">
        <f t="shared" si="186"/>
        <v>1.4252500000000001E-4</v>
      </c>
      <c r="AJ457" s="26">
        <f t="shared" si="187"/>
        <v>0</v>
      </c>
      <c r="AK457" s="26">
        <f t="shared" si="188"/>
        <v>1</v>
      </c>
      <c r="AL457" s="26">
        <f t="shared" si="188"/>
        <v>1</v>
      </c>
      <c r="AM457" s="26">
        <f t="shared" si="189"/>
        <v>-2.0687959183673471E-2</v>
      </c>
    </row>
    <row r="458" spans="1:39">
      <c r="A458" s="26" t="s">
        <v>535</v>
      </c>
      <c r="B458" s="26" t="s">
        <v>82</v>
      </c>
      <c r="C458" s="26">
        <v>1</v>
      </c>
      <c r="D458" s="26">
        <v>6.2170000000000003E-2</v>
      </c>
      <c r="E458" s="26">
        <v>6.2170000000000003E-2</v>
      </c>
      <c r="F458" s="26">
        <v>397.17200000000003</v>
      </c>
      <c r="G458" s="26">
        <v>400.25299999999999</v>
      </c>
      <c r="H458" s="26">
        <v>-8.39818</v>
      </c>
      <c r="I458" s="26">
        <v>0</v>
      </c>
      <c r="J458" s="27"/>
      <c r="K458" s="26" t="str">
        <f t="shared" si="171"/>
        <v>GF</v>
      </c>
      <c r="L458" s="27"/>
      <c r="M458" s="32">
        <f t="shared" si="179"/>
        <v>1</v>
      </c>
      <c r="N458" s="32">
        <f t="shared" si="180"/>
        <v>0</v>
      </c>
      <c r="O458" s="32">
        <f t="shared" si="181"/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2">
        <v>0</v>
      </c>
      <c r="V458" s="27"/>
      <c r="W458" s="26" t="str">
        <f t="shared" si="172"/>
        <v>SC</v>
      </c>
      <c r="X458" s="26" t="str">
        <f t="shared" si="173"/>
        <v>MFM</v>
      </c>
      <c r="Y458" s="26" t="str">
        <f t="shared" si="174"/>
        <v>10</v>
      </c>
      <c r="Z458" s="26" t="str">
        <f t="shared" si="175"/>
        <v>Ex</v>
      </c>
      <c r="AA458" s="26" t="str">
        <f t="shared" si="176"/>
        <v>Frzr</v>
      </c>
      <c r="AB458" s="26" t="str">
        <f t="shared" ca="1" si="177"/>
        <v>GFNC</v>
      </c>
      <c r="AC458" s="27"/>
      <c r="AD458" s="26" t="str">
        <f t="shared" ca="1" si="178"/>
        <v>SC-MFM-10-Ex-Frzr-GFNC</v>
      </c>
      <c r="AE458" s="26">
        <f t="shared" si="182"/>
        <v>1.0006325</v>
      </c>
      <c r="AF458" s="26">
        <f t="shared" si="183"/>
        <v>1.55425E-4</v>
      </c>
      <c r="AG458" s="26">
        <f t="shared" si="184"/>
        <v>-2.0995449999999999E-2</v>
      </c>
      <c r="AH458" s="26">
        <f t="shared" si="185"/>
        <v>1.0006325</v>
      </c>
      <c r="AI458" s="26">
        <f t="shared" si="186"/>
        <v>1.55425E-4</v>
      </c>
      <c r="AJ458" s="26">
        <f t="shared" si="187"/>
        <v>0</v>
      </c>
      <c r="AK458" s="26">
        <f t="shared" si="188"/>
        <v>1</v>
      </c>
      <c r="AL458" s="26">
        <f t="shared" si="188"/>
        <v>1</v>
      </c>
      <c r="AM458" s="26">
        <f t="shared" si="189"/>
        <v>-2.0982178771926756E-2</v>
      </c>
    </row>
    <row r="459" spans="1:39">
      <c r="A459" s="26" t="s">
        <v>536</v>
      </c>
      <c r="B459" s="26" t="s">
        <v>82</v>
      </c>
      <c r="C459" s="26">
        <v>1</v>
      </c>
      <c r="D459" s="26">
        <v>6.1386000000000003E-2</v>
      </c>
      <c r="E459" s="26">
        <v>6.1386000000000003E-2</v>
      </c>
      <c r="F459" s="26">
        <v>400.59300000000002</v>
      </c>
      <c r="G459" s="26">
        <v>403.27499999999998</v>
      </c>
      <c r="H459" s="26">
        <v>-7.3888499999999997</v>
      </c>
      <c r="I459" s="26">
        <v>0</v>
      </c>
      <c r="J459" s="27"/>
      <c r="K459" s="26" t="str">
        <f t="shared" si="171"/>
        <v>GF</v>
      </c>
      <c r="L459" s="27"/>
      <c r="M459" s="32">
        <f t="shared" si="179"/>
        <v>1</v>
      </c>
      <c r="N459" s="32">
        <f t="shared" si="180"/>
        <v>0</v>
      </c>
      <c r="O459" s="32">
        <f t="shared" si="181"/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27"/>
      <c r="W459" s="26" t="str">
        <f t="shared" si="172"/>
        <v>SD</v>
      </c>
      <c r="X459" s="26" t="str">
        <f t="shared" si="173"/>
        <v>MFM</v>
      </c>
      <c r="Y459" s="26" t="str">
        <f t="shared" si="174"/>
        <v>10</v>
      </c>
      <c r="Z459" s="26" t="str">
        <f t="shared" si="175"/>
        <v>Ex</v>
      </c>
      <c r="AA459" s="26" t="str">
        <f t="shared" si="176"/>
        <v>Frzr</v>
      </c>
      <c r="AB459" s="26" t="str">
        <f t="shared" ca="1" si="177"/>
        <v>GFNC</v>
      </c>
      <c r="AC459" s="27"/>
      <c r="AD459" s="26" t="str">
        <f t="shared" ca="1" si="178"/>
        <v>SD-MFM-10-Ex-Frzr-GFNC</v>
      </c>
      <c r="AE459" s="26">
        <f t="shared" si="182"/>
        <v>1.0081875</v>
      </c>
      <c r="AF459" s="26">
        <f t="shared" si="183"/>
        <v>1.5346500000000001E-4</v>
      </c>
      <c r="AG459" s="26">
        <f t="shared" si="184"/>
        <v>-1.8472124999999999E-2</v>
      </c>
      <c r="AH459" s="26">
        <f t="shared" si="185"/>
        <v>1.0081875</v>
      </c>
      <c r="AI459" s="26">
        <f t="shared" si="186"/>
        <v>1.5346500000000001E-4</v>
      </c>
      <c r="AJ459" s="26">
        <f t="shared" si="187"/>
        <v>0</v>
      </c>
      <c r="AK459" s="26">
        <f t="shared" si="188"/>
        <v>1</v>
      </c>
      <c r="AL459" s="26">
        <f t="shared" si="188"/>
        <v>1</v>
      </c>
      <c r="AM459" s="26">
        <f t="shared" si="189"/>
        <v>-1.8322112702250325E-2</v>
      </c>
    </row>
    <row r="460" spans="1:39">
      <c r="A460" s="26" t="s">
        <v>537</v>
      </c>
      <c r="B460" s="26" t="s">
        <v>82</v>
      </c>
      <c r="C460" s="26">
        <v>1</v>
      </c>
      <c r="D460" s="26">
        <v>6.2133000000000001E-2</v>
      </c>
      <c r="E460" s="26">
        <v>6.2133000000000001E-2</v>
      </c>
      <c r="F460" s="26">
        <v>397.21800000000002</v>
      </c>
      <c r="G460" s="26">
        <v>400.29199999999997</v>
      </c>
      <c r="H460" s="26">
        <v>-8.3834700000000009</v>
      </c>
      <c r="I460" s="26">
        <v>0</v>
      </c>
      <c r="J460" s="27"/>
      <c r="K460" s="26" t="str">
        <f t="shared" si="171"/>
        <v>GF</v>
      </c>
      <c r="L460" s="27"/>
      <c r="M460" s="32">
        <f t="shared" si="179"/>
        <v>1</v>
      </c>
      <c r="N460" s="32">
        <f t="shared" si="180"/>
        <v>0</v>
      </c>
      <c r="O460" s="32">
        <f t="shared" si="181"/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27"/>
      <c r="W460" s="26" t="str">
        <f t="shared" si="172"/>
        <v>SG</v>
      </c>
      <c r="X460" s="26" t="str">
        <f t="shared" si="173"/>
        <v>MFM</v>
      </c>
      <c r="Y460" s="26" t="str">
        <f t="shared" si="174"/>
        <v>10</v>
      </c>
      <c r="Z460" s="26" t="str">
        <f t="shared" si="175"/>
        <v>Ex</v>
      </c>
      <c r="AA460" s="26" t="str">
        <f t="shared" si="176"/>
        <v>Frzr</v>
      </c>
      <c r="AB460" s="26" t="str">
        <f t="shared" ca="1" si="177"/>
        <v>GFNC</v>
      </c>
      <c r="AC460" s="27"/>
      <c r="AD460" s="26" t="str">
        <f t="shared" ca="1" si="178"/>
        <v>SG-MFM-10-Ex-Frzr-GFNC</v>
      </c>
      <c r="AE460" s="26">
        <f t="shared" si="182"/>
        <v>1.0007299999999999</v>
      </c>
      <c r="AF460" s="26">
        <f t="shared" si="183"/>
        <v>1.553325E-4</v>
      </c>
      <c r="AG460" s="26">
        <f t="shared" si="184"/>
        <v>-2.0958675000000003E-2</v>
      </c>
      <c r="AH460" s="26">
        <f t="shared" si="185"/>
        <v>1.0007299999999999</v>
      </c>
      <c r="AI460" s="26">
        <f t="shared" si="186"/>
        <v>1.553325E-4</v>
      </c>
      <c r="AJ460" s="26">
        <f t="shared" si="187"/>
        <v>0</v>
      </c>
      <c r="AK460" s="26">
        <f t="shared" si="188"/>
        <v>1</v>
      </c>
      <c r="AL460" s="26">
        <f t="shared" si="188"/>
        <v>1</v>
      </c>
      <c r="AM460" s="26">
        <f t="shared" si="189"/>
        <v>-2.0943386327980578E-2</v>
      </c>
    </row>
    <row r="461" spans="1:39">
      <c r="A461" s="26" t="s">
        <v>538</v>
      </c>
      <c r="B461" s="26" t="s">
        <v>82</v>
      </c>
      <c r="C461" s="26">
        <v>1</v>
      </c>
      <c r="D461" s="26">
        <v>5.9367999999999997E-2</v>
      </c>
      <c r="E461" s="26">
        <v>5.9367999999999997E-2</v>
      </c>
      <c r="F461" s="26">
        <v>382.74799999999999</v>
      </c>
      <c r="G461" s="26">
        <v>386.21899999999999</v>
      </c>
      <c r="H461" s="26">
        <v>-9.1479499999999998</v>
      </c>
      <c r="I461" s="26">
        <v>0</v>
      </c>
      <c r="J461" s="27"/>
      <c r="K461" s="26" t="str">
        <f t="shared" si="171"/>
        <v>GF</v>
      </c>
      <c r="L461" s="27"/>
      <c r="M461" s="32">
        <f t="shared" si="179"/>
        <v>1</v>
      </c>
      <c r="N461" s="32">
        <f t="shared" si="180"/>
        <v>0</v>
      </c>
      <c r="O461" s="32">
        <f t="shared" si="181"/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27"/>
      <c r="W461" s="26" t="str">
        <f t="shared" si="172"/>
        <v>PG</v>
      </c>
      <c r="X461" s="26" t="str">
        <f t="shared" si="173"/>
        <v>MFM</v>
      </c>
      <c r="Y461" s="26" t="str">
        <f t="shared" si="174"/>
        <v>11</v>
      </c>
      <c r="Z461" s="26" t="str">
        <f t="shared" si="175"/>
        <v>Ex</v>
      </c>
      <c r="AA461" s="26" t="str">
        <f t="shared" si="176"/>
        <v>Frzr</v>
      </c>
      <c r="AB461" s="26" t="str">
        <f t="shared" ca="1" si="177"/>
        <v>GFNC</v>
      </c>
      <c r="AC461" s="27"/>
      <c r="AD461" s="26" t="str">
        <f t="shared" ca="1" si="178"/>
        <v>PG-MFM-11-Ex-Frzr-GFNC</v>
      </c>
      <c r="AE461" s="26">
        <f t="shared" si="182"/>
        <v>0.9655475</v>
      </c>
      <c r="AF461" s="26">
        <f t="shared" si="183"/>
        <v>1.4841999999999999E-4</v>
      </c>
      <c r="AG461" s="26">
        <f t="shared" si="184"/>
        <v>-2.2869874999999998E-2</v>
      </c>
      <c r="AH461" s="26">
        <f t="shared" si="185"/>
        <v>0.9655475</v>
      </c>
      <c r="AI461" s="26">
        <f t="shared" si="186"/>
        <v>1.4841999999999999E-4</v>
      </c>
      <c r="AJ461" s="26">
        <f t="shared" si="187"/>
        <v>0</v>
      </c>
      <c r="AK461" s="26">
        <f t="shared" si="188"/>
        <v>1</v>
      </c>
      <c r="AL461" s="26">
        <f t="shared" si="188"/>
        <v>1</v>
      </c>
      <c r="AM461" s="26">
        <f t="shared" si="189"/>
        <v>-2.3685913950375302E-2</v>
      </c>
    </row>
    <row r="462" spans="1:39">
      <c r="A462" s="26" t="s">
        <v>539</v>
      </c>
      <c r="B462" s="26" t="s">
        <v>82</v>
      </c>
      <c r="C462" s="26">
        <v>1</v>
      </c>
      <c r="D462" s="26">
        <v>5.9129000000000001E-2</v>
      </c>
      <c r="E462" s="26">
        <v>5.9129000000000001E-2</v>
      </c>
      <c r="F462" s="26">
        <v>372.91300000000001</v>
      </c>
      <c r="G462" s="26">
        <v>376.89800000000002</v>
      </c>
      <c r="H462" s="26">
        <v>-10.386699999999999</v>
      </c>
      <c r="I462" s="26">
        <v>0</v>
      </c>
      <c r="J462" s="27"/>
      <c r="K462" s="26" t="str">
        <f t="shared" si="171"/>
        <v>GF</v>
      </c>
      <c r="L462" s="27"/>
      <c r="M462" s="32">
        <f t="shared" si="179"/>
        <v>1</v>
      </c>
      <c r="N462" s="32">
        <f t="shared" si="180"/>
        <v>0</v>
      </c>
      <c r="O462" s="32">
        <f t="shared" si="181"/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27"/>
      <c r="W462" s="26" t="str">
        <f t="shared" si="172"/>
        <v>PG</v>
      </c>
      <c r="X462" s="26" t="str">
        <f t="shared" si="173"/>
        <v>MFM</v>
      </c>
      <c r="Y462" s="26" t="str">
        <f t="shared" si="174"/>
        <v>12</v>
      </c>
      <c r="Z462" s="26" t="str">
        <f t="shared" si="175"/>
        <v>Ex</v>
      </c>
      <c r="AA462" s="26" t="str">
        <f t="shared" si="176"/>
        <v>Frzr</v>
      </c>
      <c r="AB462" s="26" t="str">
        <f t="shared" ca="1" si="177"/>
        <v>GFNC</v>
      </c>
      <c r="AC462" s="27"/>
      <c r="AD462" s="26" t="str">
        <f t="shared" ca="1" si="178"/>
        <v>PG-MFM-12-Ex-Frzr-GFNC</v>
      </c>
      <c r="AE462" s="26">
        <f t="shared" si="182"/>
        <v>0.94224500000000011</v>
      </c>
      <c r="AF462" s="26">
        <f t="shared" si="183"/>
        <v>1.4782249999999999E-4</v>
      </c>
      <c r="AG462" s="26">
        <f t="shared" si="184"/>
        <v>-2.5966749999999997E-2</v>
      </c>
      <c r="AH462" s="26">
        <f t="shared" si="185"/>
        <v>0.94224500000000011</v>
      </c>
      <c r="AI462" s="26">
        <f t="shared" si="186"/>
        <v>1.4782249999999999E-4</v>
      </c>
      <c r="AJ462" s="26">
        <f t="shared" si="187"/>
        <v>0</v>
      </c>
      <c r="AK462" s="26">
        <f t="shared" si="188"/>
        <v>1</v>
      </c>
      <c r="AL462" s="26">
        <f t="shared" si="188"/>
        <v>1</v>
      </c>
      <c r="AM462" s="26">
        <f t="shared" si="189"/>
        <v>-2.7558384496601196E-2</v>
      </c>
    </row>
    <row r="463" spans="1:39">
      <c r="A463" s="26" t="s">
        <v>540</v>
      </c>
      <c r="B463" s="26" t="s">
        <v>82</v>
      </c>
      <c r="C463" s="26">
        <v>1</v>
      </c>
      <c r="D463" s="26">
        <v>6.6199999999999995E-2</v>
      </c>
      <c r="E463" s="26">
        <v>6.6199999999999995E-2</v>
      </c>
      <c r="F463" s="26">
        <v>409.72899999999998</v>
      </c>
      <c r="G463" s="26">
        <v>413.108</v>
      </c>
      <c r="H463" s="26">
        <v>-8.9008800000000008</v>
      </c>
      <c r="I463" s="26">
        <v>0</v>
      </c>
      <c r="J463" s="27"/>
      <c r="K463" s="26" t="str">
        <f t="shared" si="171"/>
        <v>GF</v>
      </c>
      <c r="L463" s="27"/>
      <c r="M463" s="32">
        <f t="shared" si="179"/>
        <v>1</v>
      </c>
      <c r="N463" s="32">
        <f t="shared" si="180"/>
        <v>0</v>
      </c>
      <c r="O463" s="32">
        <f t="shared" si="181"/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27"/>
      <c r="W463" s="26" t="str">
        <f t="shared" si="172"/>
        <v>PG</v>
      </c>
      <c r="X463" s="26" t="str">
        <f t="shared" si="173"/>
        <v>MFM</v>
      </c>
      <c r="Y463" s="26" t="str">
        <f t="shared" si="174"/>
        <v>13</v>
      </c>
      <c r="Z463" s="26" t="str">
        <f t="shared" si="175"/>
        <v>Ex</v>
      </c>
      <c r="AA463" s="26" t="str">
        <f t="shared" si="176"/>
        <v>Frzr</v>
      </c>
      <c r="AB463" s="26" t="str">
        <f t="shared" ca="1" si="177"/>
        <v>GFNC</v>
      </c>
      <c r="AC463" s="27"/>
      <c r="AD463" s="26" t="str">
        <f t="shared" ca="1" si="178"/>
        <v>PG-MFM-13-Ex-Frzr-GFNC</v>
      </c>
      <c r="AE463" s="26">
        <f t="shared" si="182"/>
        <v>1.03277</v>
      </c>
      <c r="AF463" s="26">
        <f t="shared" si="183"/>
        <v>1.6549999999999998E-4</v>
      </c>
      <c r="AG463" s="26">
        <f t="shared" si="184"/>
        <v>-2.2252200000000003E-2</v>
      </c>
      <c r="AH463" s="26">
        <f t="shared" si="185"/>
        <v>1.03277</v>
      </c>
      <c r="AI463" s="26">
        <f t="shared" si="186"/>
        <v>1.6549999999999998E-4</v>
      </c>
      <c r="AJ463" s="26">
        <f t="shared" si="187"/>
        <v>0</v>
      </c>
      <c r="AK463" s="26">
        <f t="shared" si="188"/>
        <v>1</v>
      </c>
      <c r="AL463" s="26">
        <f t="shared" si="188"/>
        <v>1</v>
      </c>
      <c r="AM463" s="26">
        <f t="shared" si="189"/>
        <v>-2.1546133214558907E-2</v>
      </c>
    </row>
    <row r="464" spans="1:39">
      <c r="A464" s="26" t="s">
        <v>541</v>
      </c>
      <c r="B464" s="26" t="s">
        <v>82</v>
      </c>
      <c r="C464" s="26">
        <v>1</v>
      </c>
      <c r="D464" s="26">
        <v>6.5784999999999996E-2</v>
      </c>
      <c r="E464" s="26">
        <v>6.5784999999999996E-2</v>
      </c>
      <c r="F464" s="26">
        <v>408.39699999999999</v>
      </c>
      <c r="G464" s="26">
        <v>411.69200000000001</v>
      </c>
      <c r="H464" s="26">
        <v>-8.7166999999999994</v>
      </c>
      <c r="I464" s="26">
        <v>0</v>
      </c>
      <c r="J464" s="27"/>
      <c r="K464" s="26" t="str">
        <f t="shared" si="171"/>
        <v>GF</v>
      </c>
      <c r="L464" s="27"/>
      <c r="M464" s="32">
        <f t="shared" si="179"/>
        <v>1</v>
      </c>
      <c r="N464" s="32">
        <f t="shared" si="180"/>
        <v>0</v>
      </c>
      <c r="O464" s="32">
        <f t="shared" si="181"/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27"/>
      <c r="W464" s="26" t="str">
        <f t="shared" si="172"/>
        <v>SC</v>
      </c>
      <c r="X464" s="26" t="str">
        <f t="shared" si="173"/>
        <v>MFM</v>
      </c>
      <c r="Y464" s="26" t="str">
        <f t="shared" si="174"/>
        <v>13</v>
      </c>
      <c r="Z464" s="26" t="str">
        <f t="shared" si="175"/>
        <v>Ex</v>
      </c>
      <c r="AA464" s="26" t="str">
        <f t="shared" si="176"/>
        <v>Frzr</v>
      </c>
      <c r="AB464" s="26" t="str">
        <f t="shared" ca="1" si="177"/>
        <v>GFNC</v>
      </c>
      <c r="AC464" s="27"/>
      <c r="AD464" s="26" t="str">
        <f t="shared" ca="1" si="178"/>
        <v>SC-MFM-13-Ex-Frzr-GFNC</v>
      </c>
      <c r="AE464" s="26">
        <f t="shared" si="182"/>
        <v>1.0292300000000001</v>
      </c>
      <c r="AF464" s="26">
        <f t="shared" si="183"/>
        <v>1.6446249999999999E-4</v>
      </c>
      <c r="AG464" s="26">
        <f t="shared" si="184"/>
        <v>-2.1791749999999999E-2</v>
      </c>
      <c r="AH464" s="26">
        <f t="shared" si="185"/>
        <v>1.0292300000000001</v>
      </c>
      <c r="AI464" s="26">
        <f t="shared" si="186"/>
        <v>1.6446249999999999E-4</v>
      </c>
      <c r="AJ464" s="26">
        <f t="shared" si="187"/>
        <v>0</v>
      </c>
      <c r="AK464" s="26">
        <f t="shared" si="188"/>
        <v>1</v>
      </c>
      <c r="AL464" s="26">
        <f t="shared" si="188"/>
        <v>1</v>
      </c>
      <c r="AM464" s="26">
        <f t="shared" si="189"/>
        <v>-2.1172867094818453E-2</v>
      </c>
    </row>
    <row r="465" spans="1:39">
      <c r="A465" s="26" t="s">
        <v>542</v>
      </c>
      <c r="B465" s="26" t="s">
        <v>82</v>
      </c>
      <c r="C465" s="26">
        <v>1</v>
      </c>
      <c r="D465" s="26">
        <v>6.6266000000000005E-2</v>
      </c>
      <c r="E465" s="26">
        <v>6.6266000000000005E-2</v>
      </c>
      <c r="F465" s="26">
        <v>409.93900000000002</v>
      </c>
      <c r="G465" s="26">
        <v>413.33199999999999</v>
      </c>
      <c r="H465" s="26">
        <v>-8.93</v>
      </c>
      <c r="I465" s="26">
        <v>0</v>
      </c>
      <c r="J465" s="27"/>
      <c r="K465" s="26" t="str">
        <f t="shared" si="171"/>
        <v>GF</v>
      </c>
      <c r="L465" s="27"/>
      <c r="M465" s="32">
        <f t="shared" si="179"/>
        <v>1</v>
      </c>
      <c r="N465" s="32">
        <f t="shared" si="180"/>
        <v>0</v>
      </c>
      <c r="O465" s="32">
        <f t="shared" si="181"/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27"/>
      <c r="W465" s="26" t="str">
        <f t="shared" si="172"/>
        <v>SG</v>
      </c>
      <c r="X465" s="26" t="str">
        <f t="shared" si="173"/>
        <v>MFM</v>
      </c>
      <c r="Y465" s="26" t="str">
        <f t="shared" si="174"/>
        <v>13</v>
      </c>
      <c r="Z465" s="26" t="str">
        <f t="shared" si="175"/>
        <v>Ex</v>
      </c>
      <c r="AA465" s="26" t="str">
        <f t="shared" si="176"/>
        <v>Frzr</v>
      </c>
      <c r="AB465" s="26" t="str">
        <f t="shared" ca="1" si="177"/>
        <v>GFNC</v>
      </c>
      <c r="AC465" s="27"/>
      <c r="AD465" s="26" t="str">
        <f t="shared" ca="1" si="178"/>
        <v>SG-MFM-13-Ex-Frzr-GFNC</v>
      </c>
      <c r="AE465" s="26">
        <f t="shared" si="182"/>
        <v>1.0333300000000001</v>
      </c>
      <c r="AF465" s="26">
        <f t="shared" si="183"/>
        <v>1.6566500000000001E-4</v>
      </c>
      <c r="AG465" s="26">
        <f t="shared" si="184"/>
        <v>-2.2324999999999998E-2</v>
      </c>
      <c r="AH465" s="26">
        <f t="shared" si="185"/>
        <v>1.0333300000000001</v>
      </c>
      <c r="AI465" s="26">
        <f t="shared" si="186"/>
        <v>1.6566500000000001E-4</v>
      </c>
      <c r="AJ465" s="26">
        <f t="shared" si="187"/>
        <v>0</v>
      </c>
      <c r="AK465" s="26">
        <f t="shared" si="188"/>
        <v>1</v>
      </c>
      <c r="AL465" s="26">
        <f t="shared" si="188"/>
        <v>1</v>
      </c>
      <c r="AM465" s="26">
        <f t="shared" si="189"/>
        <v>-2.1604908402930327E-2</v>
      </c>
    </row>
    <row r="466" spans="1:39">
      <c r="A466" s="26" t="s">
        <v>543</v>
      </c>
      <c r="B466" s="26" t="s">
        <v>82</v>
      </c>
      <c r="C466" s="26">
        <v>1</v>
      </c>
      <c r="D466" s="26">
        <v>7.1104000000000001E-2</v>
      </c>
      <c r="E466" s="26">
        <v>7.1104000000000001E-2</v>
      </c>
      <c r="F466" s="26">
        <v>464.61</v>
      </c>
      <c r="G466" s="26">
        <v>466.21499999999997</v>
      </c>
      <c r="H466" s="26">
        <v>-4.7809999999999997</v>
      </c>
      <c r="I466" s="26">
        <v>0</v>
      </c>
      <c r="J466" s="27"/>
      <c r="K466" s="26" t="str">
        <f t="shared" si="171"/>
        <v>GF</v>
      </c>
      <c r="L466" s="27"/>
      <c r="M466" s="32">
        <f t="shared" si="179"/>
        <v>1</v>
      </c>
      <c r="N466" s="32">
        <f t="shared" si="180"/>
        <v>0</v>
      </c>
      <c r="O466" s="32">
        <f t="shared" si="181"/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27"/>
      <c r="W466" s="26" t="str">
        <f t="shared" si="172"/>
        <v>SC</v>
      </c>
      <c r="X466" s="26" t="str">
        <f t="shared" si="173"/>
        <v>MFM</v>
      </c>
      <c r="Y466" s="26" t="str">
        <f t="shared" si="174"/>
        <v>15</v>
      </c>
      <c r="Z466" s="26" t="str">
        <f t="shared" si="175"/>
        <v>Ex</v>
      </c>
      <c r="AA466" s="26" t="str">
        <f t="shared" si="176"/>
        <v>Frzr</v>
      </c>
      <c r="AB466" s="26" t="str">
        <f t="shared" ca="1" si="177"/>
        <v>GFNC</v>
      </c>
      <c r="AC466" s="27"/>
      <c r="AD466" s="26" t="str">
        <f t="shared" ca="1" si="178"/>
        <v>SC-MFM-15-Ex-Frzr-GFNC</v>
      </c>
      <c r="AE466" s="26">
        <f t="shared" si="182"/>
        <v>1.1655374999999999</v>
      </c>
      <c r="AF466" s="26">
        <f t="shared" si="183"/>
        <v>1.7776000000000001E-4</v>
      </c>
      <c r="AG466" s="26">
        <f t="shared" si="184"/>
        <v>-1.19525E-2</v>
      </c>
      <c r="AH466" s="26">
        <f t="shared" si="185"/>
        <v>1.1655374999999999</v>
      </c>
      <c r="AI466" s="26">
        <f t="shared" si="186"/>
        <v>1.7776000000000001E-4</v>
      </c>
      <c r="AJ466" s="26">
        <f t="shared" si="187"/>
        <v>0</v>
      </c>
      <c r="AK466" s="26">
        <f t="shared" si="188"/>
        <v>1</v>
      </c>
      <c r="AL466" s="26">
        <f t="shared" si="188"/>
        <v>1</v>
      </c>
      <c r="AM466" s="26">
        <f t="shared" si="189"/>
        <v>-1.0254925302703688E-2</v>
      </c>
    </row>
    <row r="467" spans="1:39">
      <c r="A467" s="26" t="s">
        <v>544</v>
      </c>
      <c r="B467" s="26" t="s">
        <v>82</v>
      </c>
      <c r="C467" s="26">
        <v>1</v>
      </c>
      <c r="D467" s="26">
        <v>7.1104000000000001E-2</v>
      </c>
      <c r="E467" s="26">
        <v>7.1104000000000001E-2</v>
      </c>
      <c r="F467" s="26">
        <v>464.61</v>
      </c>
      <c r="G467" s="26">
        <v>466.21499999999997</v>
      </c>
      <c r="H467" s="26">
        <v>-4.7809999999999997</v>
      </c>
      <c r="I467" s="26">
        <v>0</v>
      </c>
      <c r="J467" s="27"/>
      <c r="K467" s="26" t="str">
        <f t="shared" si="171"/>
        <v>GF</v>
      </c>
      <c r="L467" s="27"/>
      <c r="M467" s="32">
        <f t="shared" si="179"/>
        <v>1</v>
      </c>
      <c r="N467" s="32">
        <f t="shared" si="180"/>
        <v>0</v>
      </c>
      <c r="O467" s="32">
        <f t="shared" si="181"/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27"/>
      <c r="W467" s="26" t="str">
        <f t="shared" si="172"/>
        <v>SG</v>
      </c>
      <c r="X467" s="26" t="str">
        <f t="shared" si="173"/>
        <v>MFM</v>
      </c>
      <c r="Y467" s="26" t="str">
        <f t="shared" si="174"/>
        <v>15</v>
      </c>
      <c r="Z467" s="26" t="str">
        <f t="shared" si="175"/>
        <v>Ex</v>
      </c>
      <c r="AA467" s="26" t="str">
        <f t="shared" si="176"/>
        <v>Frzr</v>
      </c>
      <c r="AB467" s="26" t="str">
        <f t="shared" ca="1" si="177"/>
        <v>GFNC</v>
      </c>
      <c r="AC467" s="27"/>
      <c r="AD467" s="26" t="str">
        <f t="shared" ca="1" si="178"/>
        <v>SG-MFM-15-Ex-Frzr-GFNC</v>
      </c>
      <c r="AE467" s="26">
        <f t="shared" si="182"/>
        <v>1.1655374999999999</v>
      </c>
      <c r="AF467" s="26">
        <f t="shared" si="183"/>
        <v>1.7776000000000001E-4</v>
      </c>
      <c r="AG467" s="26">
        <f t="shared" si="184"/>
        <v>-1.19525E-2</v>
      </c>
      <c r="AH467" s="26">
        <f t="shared" si="185"/>
        <v>1.1655374999999999</v>
      </c>
      <c r="AI467" s="26">
        <f t="shared" si="186"/>
        <v>1.7776000000000001E-4</v>
      </c>
      <c r="AJ467" s="26">
        <f t="shared" si="187"/>
        <v>0</v>
      </c>
      <c r="AK467" s="26">
        <f t="shared" si="188"/>
        <v>1</v>
      </c>
      <c r="AL467" s="26">
        <f t="shared" si="188"/>
        <v>1</v>
      </c>
      <c r="AM467" s="26">
        <f t="shared" si="189"/>
        <v>-1.0254925302703688E-2</v>
      </c>
    </row>
    <row r="468" spans="1:39">
      <c r="A468" s="26" t="s">
        <v>545</v>
      </c>
      <c r="B468" s="26" t="s">
        <v>82</v>
      </c>
      <c r="C468" s="26">
        <v>1</v>
      </c>
      <c r="D468" s="26">
        <v>5.3594000000000003E-2</v>
      </c>
      <c r="E468" s="26">
        <v>5.3594999999999997E-2</v>
      </c>
      <c r="F468" s="26">
        <v>325.22000000000003</v>
      </c>
      <c r="G468" s="26">
        <v>329.52300000000002</v>
      </c>
      <c r="H468" s="26">
        <v>-10.66</v>
      </c>
      <c r="I468" s="26">
        <v>0</v>
      </c>
      <c r="J468" s="27"/>
      <c r="K468" s="26" t="str">
        <f t="shared" si="171"/>
        <v>GF</v>
      </c>
      <c r="L468" s="27"/>
      <c r="M468" s="32">
        <f t="shared" si="179"/>
        <v>1</v>
      </c>
      <c r="N468" s="32">
        <f t="shared" si="180"/>
        <v>0</v>
      </c>
      <c r="O468" s="32">
        <f t="shared" si="181"/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27"/>
      <c r="W468" s="26" t="str">
        <f t="shared" si="172"/>
        <v>PG</v>
      </c>
      <c r="X468" s="26" t="str">
        <f t="shared" si="173"/>
        <v>MFM</v>
      </c>
      <c r="Y468" s="26" t="str">
        <f t="shared" si="174"/>
        <v>16</v>
      </c>
      <c r="Z468" s="26" t="str">
        <f t="shared" si="175"/>
        <v>Ex</v>
      </c>
      <c r="AA468" s="26" t="str">
        <f t="shared" si="176"/>
        <v>Frzr</v>
      </c>
      <c r="AB468" s="26" t="str">
        <f t="shared" ca="1" si="177"/>
        <v>GFNC</v>
      </c>
      <c r="AC468" s="27"/>
      <c r="AD468" s="26" t="str">
        <f t="shared" ca="1" si="178"/>
        <v>PG-MFM-16-Ex-Frzr-GFNC</v>
      </c>
      <c r="AE468" s="26">
        <f t="shared" si="182"/>
        <v>0.82380750000000003</v>
      </c>
      <c r="AF468" s="26">
        <f t="shared" si="183"/>
        <v>1.339875E-4</v>
      </c>
      <c r="AG468" s="26">
        <f t="shared" si="184"/>
        <v>-2.665E-2</v>
      </c>
      <c r="AH468" s="26">
        <f t="shared" si="185"/>
        <v>0.82380750000000003</v>
      </c>
      <c r="AI468" s="26">
        <f t="shared" si="186"/>
        <v>1.339875E-4</v>
      </c>
      <c r="AJ468" s="26">
        <f t="shared" si="187"/>
        <v>0</v>
      </c>
      <c r="AK468" s="26">
        <f t="shared" si="188"/>
        <v>1</v>
      </c>
      <c r="AL468" s="26">
        <f t="shared" si="188"/>
        <v>1</v>
      </c>
      <c r="AM468" s="26">
        <f t="shared" si="189"/>
        <v>-3.2349790454687534E-2</v>
      </c>
    </row>
    <row r="469" spans="1:39">
      <c r="A469" s="26" t="s">
        <v>546</v>
      </c>
      <c r="B469" s="26" t="s">
        <v>82</v>
      </c>
      <c r="C469" s="26">
        <v>1</v>
      </c>
      <c r="D469" s="26">
        <v>5.3587000000000003E-2</v>
      </c>
      <c r="E469" s="26">
        <v>5.3587999999999997E-2</v>
      </c>
      <c r="F469" s="26">
        <v>325.91399999999999</v>
      </c>
      <c r="G469" s="26">
        <v>330.34899999999999</v>
      </c>
      <c r="H469" s="26">
        <v>-10.9529</v>
      </c>
      <c r="I469" s="26">
        <v>0</v>
      </c>
      <c r="J469" s="27"/>
      <c r="K469" s="26" t="str">
        <f t="shared" si="171"/>
        <v>GF</v>
      </c>
      <c r="L469" s="27"/>
      <c r="M469" s="32">
        <f t="shared" si="179"/>
        <v>1</v>
      </c>
      <c r="N469" s="32">
        <f t="shared" si="180"/>
        <v>0</v>
      </c>
      <c r="O469" s="32">
        <f t="shared" si="181"/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27"/>
      <c r="W469" s="26" t="str">
        <f t="shared" si="172"/>
        <v>SC</v>
      </c>
      <c r="X469" s="26" t="str">
        <f t="shared" si="173"/>
        <v>MFM</v>
      </c>
      <c r="Y469" s="26" t="str">
        <f t="shared" si="174"/>
        <v>16</v>
      </c>
      <c r="Z469" s="26" t="str">
        <f t="shared" si="175"/>
        <v>Ex</v>
      </c>
      <c r="AA469" s="26" t="str">
        <f t="shared" si="176"/>
        <v>Frzr</v>
      </c>
      <c r="AB469" s="26" t="str">
        <f t="shared" ca="1" si="177"/>
        <v>GFNC</v>
      </c>
      <c r="AC469" s="27"/>
      <c r="AD469" s="26" t="str">
        <f t="shared" ca="1" si="178"/>
        <v>SC-MFM-16-Ex-Frzr-GFNC</v>
      </c>
      <c r="AE469" s="26">
        <f t="shared" si="182"/>
        <v>0.82587250000000001</v>
      </c>
      <c r="AF469" s="26">
        <f t="shared" si="183"/>
        <v>1.3396999999999999E-4</v>
      </c>
      <c r="AG469" s="26">
        <f t="shared" si="184"/>
        <v>-2.738225E-2</v>
      </c>
      <c r="AH469" s="26">
        <f t="shared" si="185"/>
        <v>0.82587250000000001</v>
      </c>
      <c r="AI469" s="26">
        <f t="shared" si="186"/>
        <v>1.3396999999999999E-4</v>
      </c>
      <c r="AJ469" s="26">
        <f t="shared" si="187"/>
        <v>0</v>
      </c>
      <c r="AK469" s="26">
        <f t="shared" si="188"/>
        <v>1</v>
      </c>
      <c r="AL469" s="26">
        <f t="shared" si="188"/>
        <v>1</v>
      </c>
      <c r="AM469" s="26">
        <f t="shared" si="189"/>
        <v>-3.3155541563619079E-2</v>
      </c>
    </row>
    <row r="470" spans="1:39">
      <c r="A470" s="26" t="s">
        <v>547</v>
      </c>
      <c r="B470" s="26" t="s">
        <v>82</v>
      </c>
      <c r="C470" s="26">
        <v>1</v>
      </c>
      <c r="D470" s="26">
        <v>4.6929999999999999E-2</v>
      </c>
      <c r="E470" s="26">
        <v>4.6929999999999999E-2</v>
      </c>
      <c r="F470" s="26">
        <v>292.13900000000001</v>
      </c>
      <c r="G470" s="26">
        <v>297.113</v>
      </c>
      <c r="H470" s="26">
        <v>-12.586399999999999</v>
      </c>
      <c r="I470" s="26">
        <v>0</v>
      </c>
      <c r="J470" s="27"/>
      <c r="K470" s="26" t="str">
        <f t="shared" si="171"/>
        <v>GF</v>
      </c>
      <c r="L470" s="27"/>
      <c r="M470" s="32">
        <f t="shared" si="179"/>
        <v>1</v>
      </c>
      <c r="N470" s="32">
        <f t="shared" si="180"/>
        <v>0</v>
      </c>
      <c r="O470" s="32">
        <f t="shared" si="181"/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27"/>
      <c r="W470" s="26" t="str">
        <f t="shared" si="172"/>
        <v>PG</v>
      </c>
      <c r="X470" s="26" t="str">
        <f t="shared" si="173"/>
        <v>DMO</v>
      </c>
      <c r="Y470" s="26" t="str">
        <f t="shared" si="174"/>
        <v>01</v>
      </c>
      <c r="Z470" s="26" t="str">
        <f t="shared" si="175"/>
        <v>Ex</v>
      </c>
      <c r="AA470" s="26" t="str">
        <f t="shared" si="176"/>
        <v>Frzr</v>
      </c>
      <c r="AB470" s="26" t="str">
        <f t="shared" ca="1" si="177"/>
        <v>GFNC</v>
      </c>
      <c r="AC470" s="27"/>
      <c r="AD470" s="26" t="str">
        <f t="shared" ca="1" si="178"/>
        <v>PG-DMO-01-Ex-Frzr-GFNC</v>
      </c>
      <c r="AE470" s="26">
        <f t="shared" si="182"/>
        <v>0.74278250000000001</v>
      </c>
      <c r="AF470" s="26">
        <f t="shared" si="183"/>
        <v>1.1732499999999999E-4</v>
      </c>
      <c r="AG470" s="26">
        <f t="shared" si="184"/>
        <v>-3.1466000000000001E-2</v>
      </c>
      <c r="AH470" s="26">
        <f t="shared" si="185"/>
        <v>0.74278250000000001</v>
      </c>
      <c r="AI470" s="26">
        <f t="shared" si="186"/>
        <v>1.1732499999999999E-4</v>
      </c>
      <c r="AJ470" s="26">
        <f t="shared" si="187"/>
        <v>0</v>
      </c>
      <c r="AK470" s="26">
        <f t="shared" si="188"/>
        <v>1</v>
      </c>
      <c r="AL470" s="26">
        <f t="shared" si="188"/>
        <v>1</v>
      </c>
      <c r="AM470" s="26">
        <f t="shared" si="189"/>
        <v>-4.2362333522935718E-2</v>
      </c>
    </row>
    <row r="471" spans="1:39">
      <c r="A471" s="26" t="s">
        <v>548</v>
      </c>
      <c r="B471" s="26" t="s">
        <v>82</v>
      </c>
      <c r="C471" s="26">
        <v>1</v>
      </c>
      <c r="D471" s="26">
        <v>6.4321000000000003E-2</v>
      </c>
      <c r="E471" s="26">
        <v>6.4321000000000003E-2</v>
      </c>
      <c r="F471" s="26">
        <v>330.23200000000003</v>
      </c>
      <c r="G471" s="26">
        <v>334.62200000000001</v>
      </c>
      <c r="H471" s="26">
        <v>-11.2403</v>
      </c>
      <c r="I471" s="26">
        <v>0</v>
      </c>
      <c r="J471" s="27"/>
      <c r="K471" s="26" t="str">
        <f t="shared" si="171"/>
        <v>GF</v>
      </c>
      <c r="L471" s="27"/>
      <c r="M471" s="32">
        <f t="shared" si="179"/>
        <v>1</v>
      </c>
      <c r="N471" s="32">
        <f t="shared" si="180"/>
        <v>0</v>
      </c>
      <c r="O471" s="32">
        <f t="shared" si="181"/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27"/>
      <c r="W471" s="26" t="str">
        <f t="shared" si="172"/>
        <v>PG</v>
      </c>
      <c r="X471" s="26" t="str">
        <f t="shared" si="173"/>
        <v>DMO</v>
      </c>
      <c r="Y471" s="26" t="str">
        <f t="shared" si="174"/>
        <v>02</v>
      </c>
      <c r="Z471" s="26" t="str">
        <f t="shared" si="175"/>
        <v>Ex</v>
      </c>
      <c r="AA471" s="26" t="str">
        <f t="shared" si="176"/>
        <v>Frzr</v>
      </c>
      <c r="AB471" s="26" t="str">
        <f t="shared" ca="1" si="177"/>
        <v>GFNC</v>
      </c>
      <c r="AC471" s="27"/>
      <c r="AD471" s="26" t="str">
        <f t="shared" ca="1" si="178"/>
        <v>PG-DMO-02-Ex-Frzr-GFNC</v>
      </c>
      <c r="AE471" s="26">
        <f t="shared" si="182"/>
        <v>0.83655500000000005</v>
      </c>
      <c r="AF471" s="26">
        <f t="shared" si="183"/>
        <v>1.6080250000000002E-4</v>
      </c>
      <c r="AG471" s="26">
        <f t="shared" si="184"/>
        <v>-2.8100749999999997E-2</v>
      </c>
      <c r="AH471" s="26">
        <f t="shared" si="185"/>
        <v>0.83655500000000005</v>
      </c>
      <c r="AI471" s="26">
        <f t="shared" si="186"/>
        <v>1.6080250000000002E-4</v>
      </c>
      <c r="AJ471" s="26">
        <f t="shared" si="187"/>
        <v>0</v>
      </c>
      <c r="AK471" s="26">
        <f t="shared" si="188"/>
        <v>1</v>
      </c>
      <c r="AL471" s="26">
        <f t="shared" si="188"/>
        <v>1</v>
      </c>
      <c r="AM471" s="26">
        <f t="shared" si="189"/>
        <v>-3.3591037050761753E-2</v>
      </c>
    </row>
    <row r="472" spans="1:39">
      <c r="A472" s="26" t="s">
        <v>549</v>
      </c>
      <c r="B472" s="26" t="s">
        <v>82</v>
      </c>
      <c r="C472" s="26">
        <v>1</v>
      </c>
      <c r="D472" s="26">
        <v>5.1470000000000002E-2</v>
      </c>
      <c r="E472" s="26">
        <v>5.1470000000000002E-2</v>
      </c>
      <c r="F472" s="26">
        <v>322.12099999999998</v>
      </c>
      <c r="G472" s="26">
        <v>327.22300000000001</v>
      </c>
      <c r="H472" s="26">
        <v>-13.3352</v>
      </c>
      <c r="I472" s="26">
        <v>0</v>
      </c>
      <c r="J472" s="27"/>
      <c r="K472" s="26" t="str">
        <f t="shared" si="171"/>
        <v>GF</v>
      </c>
      <c r="L472" s="27"/>
      <c r="M472" s="32">
        <f t="shared" si="179"/>
        <v>1</v>
      </c>
      <c r="N472" s="32">
        <f t="shared" si="180"/>
        <v>0</v>
      </c>
      <c r="O472" s="32">
        <f t="shared" si="181"/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27"/>
      <c r="W472" s="26" t="str">
        <f t="shared" si="172"/>
        <v>PG</v>
      </c>
      <c r="X472" s="26" t="str">
        <f t="shared" si="173"/>
        <v>DMO</v>
      </c>
      <c r="Y472" s="26" t="str">
        <f t="shared" si="174"/>
        <v>03</v>
      </c>
      <c r="Z472" s="26" t="str">
        <f t="shared" si="175"/>
        <v>Ex</v>
      </c>
      <c r="AA472" s="26" t="str">
        <f t="shared" si="176"/>
        <v>Frzr</v>
      </c>
      <c r="AB472" s="26" t="str">
        <f t="shared" ca="1" si="177"/>
        <v>GFNC</v>
      </c>
      <c r="AC472" s="27"/>
      <c r="AD472" s="26" t="str">
        <f t="shared" ca="1" si="178"/>
        <v>PG-DMO-03-Ex-Frzr-GFNC</v>
      </c>
      <c r="AE472" s="26">
        <f t="shared" si="182"/>
        <v>0.81805749999999999</v>
      </c>
      <c r="AF472" s="26">
        <f t="shared" si="183"/>
        <v>1.28675E-4</v>
      </c>
      <c r="AG472" s="26">
        <f t="shared" si="184"/>
        <v>-3.3338E-2</v>
      </c>
      <c r="AH472" s="26">
        <f t="shared" si="185"/>
        <v>0.81805749999999999</v>
      </c>
      <c r="AI472" s="26">
        <f t="shared" si="186"/>
        <v>1.28675E-4</v>
      </c>
      <c r="AJ472" s="26">
        <f t="shared" si="187"/>
        <v>0</v>
      </c>
      <c r="AK472" s="26">
        <f t="shared" si="188"/>
        <v>1</v>
      </c>
      <c r="AL472" s="26">
        <f t="shared" si="188"/>
        <v>1</v>
      </c>
      <c r="AM472" s="26">
        <f t="shared" si="189"/>
        <v>-4.0752636581169413E-2</v>
      </c>
    </row>
    <row r="473" spans="1:39">
      <c r="A473" s="26" t="s">
        <v>550</v>
      </c>
      <c r="B473" s="26" t="s">
        <v>82</v>
      </c>
      <c r="C473" s="26">
        <v>1</v>
      </c>
      <c r="D473" s="26">
        <v>5.8770999999999997E-2</v>
      </c>
      <c r="E473" s="26">
        <v>5.8771999999999998E-2</v>
      </c>
      <c r="F473" s="26">
        <v>335.70100000000002</v>
      </c>
      <c r="G473" s="26">
        <v>339.75799999999998</v>
      </c>
      <c r="H473" s="26">
        <v>-10.6502</v>
      </c>
      <c r="I473" s="26">
        <v>0</v>
      </c>
      <c r="J473" s="27"/>
      <c r="K473" s="26" t="str">
        <f t="shared" si="171"/>
        <v>GF</v>
      </c>
      <c r="L473" s="27"/>
      <c r="M473" s="32">
        <f t="shared" si="179"/>
        <v>1</v>
      </c>
      <c r="N473" s="32">
        <f t="shared" si="180"/>
        <v>0</v>
      </c>
      <c r="O473" s="32">
        <f t="shared" si="181"/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27"/>
      <c r="W473" s="26" t="str">
        <f t="shared" si="172"/>
        <v>PG</v>
      </c>
      <c r="X473" s="26" t="str">
        <f t="shared" si="173"/>
        <v>DMO</v>
      </c>
      <c r="Y473" s="26" t="str">
        <f t="shared" si="174"/>
        <v>04</v>
      </c>
      <c r="Z473" s="26" t="str">
        <f t="shared" si="175"/>
        <v>Ex</v>
      </c>
      <c r="AA473" s="26" t="str">
        <f t="shared" si="176"/>
        <v>Frzr</v>
      </c>
      <c r="AB473" s="26" t="str">
        <f t="shared" ca="1" si="177"/>
        <v>GFNC</v>
      </c>
      <c r="AC473" s="27"/>
      <c r="AD473" s="26" t="str">
        <f t="shared" ca="1" si="178"/>
        <v>PG-DMO-04-Ex-Frzr-GFNC</v>
      </c>
      <c r="AE473" s="26">
        <f t="shared" si="182"/>
        <v>0.8493949999999999</v>
      </c>
      <c r="AF473" s="26">
        <f t="shared" si="183"/>
        <v>1.4693E-4</v>
      </c>
      <c r="AG473" s="26">
        <f t="shared" si="184"/>
        <v>-2.66255E-2</v>
      </c>
      <c r="AH473" s="26">
        <f t="shared" si="185"/>
        <v>0.8493949999999999</v>
      </c>
      <c r="AI473" s="26">
        <f t="shared" si="186"/>
        <v>1.4693E-4</v>
      </c>
      <c r="AJ473" s="26">
        <f t="shared" si="187"/>
        <v>0</v>
      </c>
      <c r="AK473" s="26">
        <f t="shared" si="188"/>
        <v>1</v>
      </c>
      <c r="AL473" s="26">
        <f t="shared" si="188"/>
        <v>1</v>
      </c>
      <c r="AM473" s="26">
        <f t="shared" si="189"/>
        <v>-3.1346428928825817E-2</v>
      </c>
    </row>
    <row r="474" spans="1:39">
      <c r="A474" s="26" t="s">
        <v>551</v>
      </c>
      <c r="B474" s="26" t="s">
        <v>82</v>
      </c>
      <c r="C474" s="26">
        <v>1</v>
      </c>
      <c r="D474" s="26">
        <v>5.4981000000000002E-2</v>
      </c>
      <c r="E474" s="26">
        <v>5.4981000000000002E-2</v>
      </c>
      <c r="F474" s="26">
        <v>331.21300000000002</v>
      </c>
      <c r="G474" s="26">
        <v>336.97</v>
      </c>
      <c r="H474" s="26">
        <v>-14.7461</v>
      </c>
      <c r="I474" s="26">
        <v>0</v>
      </c>
      <c r="J474" s="27"/>
      <c r="K474" s="26" t="str">
        <f t="shared" si="171"/>
        <v>GF</v>
      </c>
      <c r="L474" s="27"/>
      <c r="M474" s="32">
        <f t="shared" si="179"/>
        <v>1</v>
      </c>
      <c r="N474" s="32">
        <f t="shared" si="180"/>
        <v>0</v>
      </c>
      <c r="O474" s="32">
        <f t="shared" si="181"/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27"/>
      <c r="W474" s="26" t="str">
        <f t="shared" si="172"/>
        <v>PG</v>
      </c>
      <c r="X474" s="26" t="str">
        <f t="shared" si="173"/>
        <v>DMO</v>
      </c>
      <c r="Y474" s="26" t="str">
        <f t="shared" si="174"/>
        <v>05</v>
      </c>
      <c r="Z474" s="26" t="str">
        <f t="shared" si="175"/>
        <v>Ex</v>
      </c>
      <c r="AA474" s="26" t="str">
        <f t="shared" si="176"/>
        <v>Frzr</v>
      </c>
      <c r="AB474" s="26" t="str">
        <f t="shared" ca="1" si="177"/>
        <v>GFNC</v>
      </c>
      <c r="AC474" s="27"/>
      <c r="AD474" s="26" t="str">
        <f t="shared" ca="1" si="178"/>
        <v>PG-DMO-05-Ex-Frzr-GFNC</v>
      </c>
      <c r="AE474" s="26">
        <f t="shared" si="182"/>
        <v>0.84242500000000009</v>
      </c>
      <c r="AF474" s="26">
        <f t="shared" si="183"/>
        <v>1.3745249999999999E-4</v>
      </c>
      <c r="AG474" s="26">
        <f t="shared" si="184"/>
        <v>-3.6865250000000002E-2</v>
      </c>
      <c r="AH474" s="26">
        <f t="shared" si="185"/>
        <v>0.84242500000000009</v>
      </c>
      <c r="AI474" s="26">
        <f t="shared" si="186"/>
        <v>1.3745249999999999E-4</v>
      </c>
      <c r="AJ474" s="26">
        <f t="shared" si="187"/>
        <v>0</v>
      </c>
      <c r="AK474" s="26">
        <f t="shared" si="188"/>
        <v>1</v>
      </c>
      <c r="AL474" s="26">
        <f t="shared" si="188"/>
        <v>1</v>
      </c>
      <c r="AM474" s="26">
        <f t="shared" si="189"/>
        <v>-4.3760868920081901E-2</v>
      </c>
    </row>
    <row r="475" spans="1:39">
      <c r="A475" s="26" t="s">
        <v>552</v>
      </c>
      <c r="B475" s="26" t="s">
        <v>82</v>
      </c>
      <c r="C475" s="26">
        <v>1</v>
      </c>
      <c r="D475" s="26">
        <v>5.4483999999999998E-2</v>
      </c>
      <c r="E475" s="26">
        <v>5.4484999999999999E-2</v>
      </c>
      <c r="F475" s="26">
        <v>331.50900000000001</v>
      </c>
      <c r="G475" s="26">
        <v>337.31599999999997</v>
      </c>
      <c r="H475" s="26">
        <v>-14.8668</v>
      </c>
      <c r="I475" s="26">
        <v>0</v>
      </c>
      <c r="J475" s="27"/>
      <c r="K475" s="26" t="str">
        <f t="shared" si="171"/>
        <v>GF</v>
      </c>
      <c r="L475" s="27"/>
      <c r="M475" s="32">
        <f t="shared" si="179"/>
        <v>1</v>
      </c>
      <c r="N475" s="32">
        <f t="shared" si="180"/>
        <v>0</v>
      </c>
      <c r="O475" s="32">
        <f t="shared" si="181"/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27"/>
      <c r="W475" s="26" t="str">
        <f t="shared" si="172"/>
        <v>SG</v>
      </c>
      <c r="X475" s="26" t="str">
        <f t="shared" si="173"/>
        <v>DMO</v>
      </c>
      <c r="Y475" s="26" t="str">
        <f t="shared" si="174"/>
        <v>05</v>
      </c>
      <c r="Z475" s="26" t="str">
        <f t="shared" si="175"/>
        <v>Ex</v>
      </c>
      <c r="AA475" s="26" t="str">
        <f t="shared" si="176"/>
        <v>Frzr</v>
      </c>
      <c r="AB475" s="26" t="str">
        <f t="shared" ca="1" si="177"/>
        <v>GFNC</v>
      </c>
      <c r="AC475" s="27"/>
      <c r="AD475" s="26" t="str">
        <f t="shared" ca="1" si="178"/>
        <v>SG-DMO-05-Ex-Frzr-GFNC</v>
      </c>
      <c r="AE475" s="26">
        <f t="shared" si="182"/>
        <v>0.84328999999999998</v>
      </c>
      <c r="AF475" s="26">
        <f t="shared" si="183"/>
        <v>1.3621249999999998E-4</v>
      </c>
      <c r="AG475" s="26">
        <f t="shared" si="184"/>
        <v>-3.7166999999999999E-2</v>
      </c>
      <c r="AH475" s="26">
        <f t="shared" si="185"/>
        <v>0.84328999999999998</v>
      </c>
      <c r="AI475" s="26">
        <f t="shared" si="186"/>
        <v>1.3621249999999998E-4</v>
      </c>
      <c r="AJ475" s="26">
        <f t="shared" si="187"/>
        <v>0</v>
      </c>
      <c r="AK475" s="26">
        <f t="shared" si="188"/>
        <v>1</v>
      </c>
      <c r="AL475" s="26">
        <f t="shared" si="188"/>
        <v>1</v>
      </c>
      <c r="AM475" s="26">
        <f t="shared" si="189"/>
        <v>-4.4073806163953087E-2</v>
      </c>
    </row>
    <row r="476" spans="1:39">
      <c r="A476" s="26" t="s">
        <v>553</v>
      </c>
      <c r="B476" s="26" t="s">
        <v>82</v>
      </c>
      <c r="C476" s="26">
        <v>1</v>
      </c>
      <c r="D476" s="26">
        <v>5.1025000000000001E-2</v>
      </c>
      <c r="E476" s="26">
        <v>5.1025000000000001E-2</v>
      </c>
      <c r="F476" s="26">
        <v>347.63799999999998</v>
      </c>
      <c r="G476" s="26">
        <v>351.07</v>
      </c>
      <c r="H476" s="26">
        <v>-9.3546099999999992</v>
      </c>
      <c r="I476" s="26">
        <v>0</v>
      </c>
      <c r="J476" s="27"/>
      <c r="K476" s="26" t="str">
        <f t="shared" si="171"/>
        <v>GF</v>
      </c>
      <c r="L476" s="27"/>
      <c r="M476" s="32">
        <f t="shared" si="179"/>
        <v>1</v>
      </c>
      <c r="N476" s="32">
        <f t="shared" si="180"/>
        <v>0</v>
      </c>
      <c r="O476" s="32">
        <f t="shared" si="181"/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27"/>
      <c r="W476" s="26" t="str">
        <f t="shared" si="172"/>
        <v>SC</v>
      </c>
      <c r="X476" s="26" t="str">
        <f t="shared" si="173"/>
        <v>DMO</v>
      </c>
      <c r="Y476" s="26" t="str">
        <f t="shared" si="174"/>
        <v>06</v>
      </c>
      <c r="Z476" s="26" t="str">
        <f t="shared" si="175"/>
        <v>Ex</v>
      </c>
      <c r="AA476" s="26" t="str">
        <f t="shared" si="176"/>
        <v>Frzr</v>
      </c>
      <c r="AB476" s="26" t="str">
        <f t="shared" ca="1" si="177"/>
        <v>GFNC</v>
      </c>
      <c r="AC476" s="27"/>
      <c r="AD476" s="26" t="str">
        <f t="shared" ca="1" si="178"/>
        <v>SC-DMO-06-Ex-Frzr-GFNC</v>
      </c>
      <c r="AE476" s="26">
        <f t="shared" si="182"/>
        <v>0.87767499999999998</v>
      </c>
      <c r="AF476" s="26">
        <f t="shared" si="183"/>
        <v>1.2756249999999999E-4</v>
      </c>
      <c r="AG476" s="26">
        <f t="shared" si="184"/>
        <v>-2.3386524999999998E-2</v>
      </c>
      <c r="AH476" s="26">
        <f t="shared" si="185"/>
        <v>0.87767499999999998</v>
      </c>
      <c r="AI476" s="26">
        <f t="shared" si="186"/>
        <v>1.2756249999999999E-4</v>
      </c>
      <c r="AJ476" s="26">
        <f t="shared" si="187"/>
        <v>0</v>
      </c>
      <c r="AK476" s="26">
        <f t="shared" si="188"/>
        <v>1</v>
      </c>
      <c r="AL476" s="26">
        <f t="shared" si="188"/>
        <v>1</v>
      </c>
      <c r="AM476" s="26">
        <f t="shared" si="189"/>
        <v>-2.6645996524909562E-2</v>
      </c>
    </row>
    <row r="477" spans="1:39">
      <c r="A477" s="26" t="s">
        <v>554</v>
      </c>
      <c r="B477" s="26" t="s">
        <v>82</v>
      </c>
      <c r="C477" s="26">
        <v>1</v>
      </c>
      <c r="D477" s="26">
        <v>5.1211E-2</v>
      </c>
      <c r="E477" s="26">
        <v>5.1211E-2</v>
      </c>
      <c r="F477" s="26">
        <v>348.48200000000003</v>
      </c>
      <c r="G477" s="26">
        <v>352.08199999999999</v>
      </c>
      <c r="H477" s="26">
        <v>-9.7599199999999993</v>
      </c>
      <c r="I477" s="26">
        <v>0</v>
      </c>
      <c r="J477" s="27"/>
      <c r="K477" s="26" t="str">
        <f t="shared" si="171"/>
        <v>GF</v>
      </c>
      <c r="L477" s="27"/>
      <c r="M477" s="32">
        <f t="shared" si="179"/>
        <v>1</v>
      </c>
      <c r="N477" s="32">
        <f t="shared" si="180"/>
        <v>0</v>
      </c>
      <c r="O477" s="32">
        <f t="shared" si="181"/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27"/>
      <c r="W477" s="26" t="str">
        <f t="shared" si="172"/>
        <v>SG</v>
      </c>
      <c r="X477" s="26" t="str">
        <f t="shared" si="173"/>
        <v>DMO</v>
      </c>
      <c r="Y477" s="26" t="str">
        <f t="shared" si="174"/>
        <v>06</v>
      </c>
      <c r="Z477" s="26" t="str">
        <f t="shared" si="175"/>
        <v>Ex</v>
      </c>
      <c r="AA477" s="26" t="str">
        <f t="shared" si="176"/>
        <v>Frzr</v>
      </c>
      <c r="AB477" s="26" t="str">
        <f t="shared" ca="1" si="177"/>
        <v>GFNC</v>
      </c>
      <c r="AC477" s="27"/>
      <c r="AD477" s="26" t="str">
        <f t="shared" ca="1" si="178"/>
        <v>SG-DMO-06-Ex-Frzr-GFNC</v>
      </c>
      <c r="AE477" s="26">
        <f t="shared" si="182"/>
        <v>0.88020500000000002</v>
      </c>
      <c r="AF477" s="26">
        <f t="shared" si="183"/>
        <v>1.2802749999999999E-4</v>
      </c>
      <c r="AG477" s="26">
        <f t="shared" si="184"/>
        <v>-2.4399799999999999E-2</v>
      </c>
      <c r="AH477" s="26">
        <f t="shared" si="185"/>
        <v>0.88020500000000002</v>
      </c>
      <c r="AI477" s="26">
        <f t="shared" si="186"/>
        <v>1.2802749999999999E-4</v>
      </c>
      <c r="AJ477" s="26">
        <f t="shared" si="187"/>
        <v>0</v>
      </c>
      <c r="AK477" s="26">
        <f t="shared" si="188"/>
        <v>1</v>
      </c>
      <c r="AL477" s="26">
        <f t="shared" si="188"/>
        <v>1</v>
      </c>
      <c r="AM477" s="26">
        <f t="shared" si="189"/>
        <v>-2.7720587817610668E-2</v>
      </c>
    </row>
    <row r="478" spans="1:39">
      <c r="A478" s="26" t="s">
        <v>555</v>
      </c>
      <c r="B478" s="26" t="s">
        <v>82</v>
      </c>
      <c r="C478" s="26">
        <v>1</v>
      </c>
      <c r="D478" s="26">
        <v>5.5133000000000001E-2</v>
      </c>
      <c r="E478" s="26">
        <v>5.5133000000000001E-2</v>
      </c>
      <c r="F478" s="26">
        <v>353.82900000000001</v>
      </c>
      <c r="G478" s="26">
        <v>357.03100000000001</v>
      </c>
      <c r="H478" s="26">
        <v>-8.8918800000000005</v>
      </c>
      <c r="I478" s="26">
        <v>0</v>
      </c>
      <c r="J478" s="27"/>
      <c r="K478" s="26" t="str">
        <f t="shared" si="171"/>
        <v>GF</v>
      </c>
      <c r="L478" s="27"/>
      <c r="M478" s="32">
        <f t="shared" si="179"/>
        <v>1</v>
      </c>
      <c r="N478" s="32">
        <f t="shared" si="180"/>
        <v>0</v>
      </c>
      <c r="O478" s="32">
        <f t="shared" si="181"/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27"/>
      <c r="W478" s="26" t="str">
        <f t="shared" si="172"/>
        <v>SD</v>
      </c>
      <c r="X478" s="26" t="str">
        <f t="shared" si="173"/>
        <v>DMO</v>
      </c>
      <c r="Y478" s="26" t="str">
        <f t="shared" si="174"/>
        <v>07</v>
      </c>
      <c r="Z478" s="26" t="str">
        <f t="shared" si="175"/>
        <v>Ex</v>
      </c>
      <c r="AA478" s="26" t="str">
        <f t="shared" si="176"/>
        <v>Frzr</v>
      </c>
      <c r="AB478" s="26" t="str">
        <f t="shared" ca="1" si="177"/>
        <v>GFNC</v>
      </c>
      <c r="AC478" s="27"/>
      <c r="AD478" s="26" t="str">
        <f t="shared" ca="1" si="178"/>
        <v>SD-DMO-07-Ex-Frzr-GFNC</v>
      </c>
      <c r="AE478" s="26">
        <f t="shared" si="182"/>
        <v>0.89257750000000002</v>
      </c>
      <c r="AF478" s="26">
        <f t="shared" si="183"/>
        <v>1.3783250000000001E-4</v>
      </c>
      <c r="AG478" s="26">
        <f t="shared" si="184"/>
        <v>-2.2229700000000002E-2</v>
      </c>
      <c r="AH478" s="26">
        <f t="shared" si="185"/>
        <v>0.89257750000000002</v>
      </c>
      <c r="AI478" s="26">
        <f t="shared" si="186"/>
        <v>1.3783250000000001E-4</v>
      </c>
      <c r="AJ478" s="26">
        <f t="shared" si="187"/>
        <v>0</v>
      </c>
      <c r="AK478" s="26">
        <f t="shared" si="188"/>
        <v>1</v>
      </c>
      <c r="AL478" s="26">
        <f t="shared" si="188"/>
        <v>1</v>
      </c>
      <c r="AM478" s="26">
        <f t="shared" si="189"/>
        <v>-2.4905064266128152E-2</v>
      </c>
    </row>
    <row r="479" spans="1:39">
      <c r="A479" s="26" t="s">
        <v>556</v>
      </c>
      <c r="B479" s="26" t="s">
        <v>82</v>
      </c>
      <c r="C479" s="26">
        <v>1</v>
      </c>
      <c r="D479" s="26">
        <v>6.4575999999999995E-2</v>
      </c>
      <c r="E479" s="26">
        <v>6.4575999999999995E-2</v>
      </c>
      <c r="F479" s="26">
        <v>363.56299999999999</v>
      </c>
      <c r="G479" s="26">
        <v>367.077</v>
      </c>
      <c r="H479" s="26">
        <v>-9.3833300000000008</v>
      </c>
      <c r="I479" s="26">
        <v>0</v>
      </c>
      <c r="J479" s="27"/>
      <c r="K479" s="26" t="str">
        <f t="shared" si="171"/>
        <v>GF</v>
      </c>
      <c r="L479" s="27"/>
      <c r="M479" s="32">
        <f t="shared" si="179"/>
        <v>1</v>
      </c>
      <c r="N479" s="32">
        <f t="shared" si="180"/>
        <v>0</v>
      </c>
      <c r="O479" s="32">
        <f t="shared" si="181"/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27"/>
      <c r="W479" s="26" t="str">
        <f t="shared" si="172"/>
        <v>SC</v>
      </c>
      <c r="X479" s="26" t="str">
        <f t="shared" si="173"/>
        <v>DMO</v>
      </c>
      <c r="Y479" s="26" t="str">
        <f t="shared" si="174"/>
        <v>08</v>
      </c>
      <c r="Z479" s="26" t="str">
        <f t="shared" si="175"/>
        <v>Ex</v>
      </c>
      <c r="AA479" s="26" t="str">
        <f t="shared" si="176"/>
        <v>Frzr</v>
      </c>
      <c r="AB479" s="26" t="str">
        <f t="shared" ca="1" si="177"/>
        <v>GFNC</v>
      </c>
      <c r="AC479" s="27"/>
      <c r="AD479" s="26" t="str">
        <f t="shared" ca="1" si="178"/>
        <v>SC-DMO-08-Ex-Frzr-GFNC</v>
      </c>
      <c r="AE479" s="26">
        <f t="shared" si="182"/>
        <v>0.91769250000000002</v>
      </c>
      <c r="AF479" s="26">
        <f t="shared" si="183"/>
        <v>1.6144E-4</v>
      </c>
      <c r="AG479" s="26">
        <f t="shared" si="184"/>
        <v>-2.3458325000000002E-2</v>
      </c>
      <c r="AH479" s="26">
        <f t="shared" si="185"/>
        <v>0.91769250000000002</v>
      </c>
      <c r="AI479" s="26">
        <f t="shared" si="186"/>
        <v>1.6144E-4</v>
      </c>
      <c r="AJ479" s="26">
        <f t="shared" si="187"/>
        <v>0</v>
      </c>
      <c r="AK479" s="26">
        <f t="shared" si="188"/>
        <v>1</v>
      </c>
      <c r="AL479" s="26">
        <f t="shared" si="188"/>
        <v>1</v>
      </c>
      <c r="AM479" s="26">
        <f t="shared" si="189"/>
        <v>-2.5562293469762475E-2</v>
      </c>
    </row>
    <row r="480" spans="1:39">
      <c r="A480" s="26" t="s">
        <v>557</v>
      </c>
      <c r="B480" s="26" t="s">
        <v>82</v>
      </c>
      <c r="C480" s="26">
        <v>1</v>
      </c>
      <c r="D480" s="26">
        <v>6.5016000000000004E-2</v>
      </c>
      <c r="E480" s="26">
        <v>6.5016000000000004E-2</v>
      </c>
      <c r="F480" s="26">
        <v>364.608</v>
      </c>
      <c r="G480" s="26">
        <v>367.80200000000002</v>
      </c>
      <c r="H480" s="26">
        <v>-8.5500000000000007</v>
      </c>
      <c r="I480" s="26">
        <v>0</v>
      </c>
      <c r="J480" s="27"/>
      <c r="K480" s="26" t="str">
        <f t="shared" si="171"/>
        <v>GF</v>
      </c>
      <c r="L480" s="27"/>
      <c r="M480" s="32">
        <f t="shared" si="179"/>
        <v>1</v>
      </c>
      <c r="N480" s="32">
        <f t="shared" si="180"/>
        <v>0</v>
      </c>
      <c r="O480" s="32">
        <f t="shared" si="181"/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27"/>
      <c r="W480" s="26" t="str">
        <f t="shared" si="172"/>
        <v>SD</v>
      </c>
      <c r="X480" s="26" t="str">
        <f t="shared" si="173"/>
        <v>DMO</v>
      </c>
      <c r="Y480" s="26" t="str">
        <f t="shared" si="174"/>
        <v>08</v>
      </c>
      <c r="Z480" s="26" t="str">
        <f t="shared" si="175"/>
        <v>Ex</v>
      </c>
      <c r="AA480" s="26" t="str">
        <f t="shared" si="176"/>
        <v>Frzr</v>
      </c>
      <c r="AB480" s="26" t="str">
        <f t="shared" ca="1" si="177"/>
        <v>GFNC</v>
      </c>
      <c r="AC480" s="27"/>
      <c r="AD480" s="26" t="str">
        <f t="shared" ca="1" si="178"/>
        <v>SD-DMO-08-Ex-Frzr-GFNC</v>
      </c>
      <c r="AE480" s="26">
        <f t="shared" si="182"/>
        <v>0.91950500000000002</v>
      </c>
      <c r="AF480" s="26">
        <f t="shared" si="183"/>
        <v>1.6254E-4</v>
      </c>
      <c r="AG480" s="26">
        <f t="shared" si="184"/>
        <v>-2.1375000000000002E-2</v>
      </c>
      <c r="AH480" s="26">
        <f t="shared" si="185"/>
        <v>0.91950500000000002</v>
      </c>
      <c r="AI480" s="26">
        <f t="shared" si="186"/>
        <v>1.6254E-4</v>
      </c>
      <c r="AJ480" s="26">
        <f t="shared" si="187"/>
        <v>0</v>
      </c>
      <c r="AK480" s="26">
        <f t="shared" si="188"/>
        <v>1</v>
      </c>
      <c r="AL480" s="26">
        <f t="shared" si="188"/>
        <v>1</v>
      </c>
      <c r="AM480" s="26">
        <f t="shared" si="189"/>
        <v>-2.3246203120157044E-2</v>
      </c>
    </row>
    <row r="481" spans="1:39">
      <c r="A481" s="26" t="s">
        <v>558</v>
      </c>
      <c r="B481" s="26" t="s">
        <v>82</v>
      </c>
      <c r="C481" s="26">
        <v>1</v>
      </c>
      <c r="D481" s="26">
        <v>6.3583000000000001E-2</v>
      </c>
      <c r="E481" s="26">
        <v>6.3583000000000001E-2</v>
      </c>
      <c r="F481" s="26">
        <v>363.99599999999998</v>
      </c>
      <c r="G481" s="26">
        <v>367.50900000000001</v>
      </c>
      <c r="H481" s="26">
        <v>-9.4218700000000002</v>
      </c>
      <c r="I481" s="26">
        <v>0</v>
      </c>
      <c r="J481" s="27"/>
      <c r="K481" s="26" t="str">
        <f t="shared" si="171"/>
        <v>GF</v>
      </c>
      <c r="L481" s="27"/>
      <c r="M481" s="32">
        <f t="shared" si="179"/>
        <v>1</v>
      </c>
      <c r="N481" s="32">
        <f t="shared" si="180"/>
        <v>0</v>
      </c>
      <c r="O481" s="32">
        <f t="shared" si="181"/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27"/>
      <c r="W481" s="26" t="str">
        <f t="shared" si="172"/>
        <v>SG</v>
      </c>
      <c r="X481" s="26" t="str">
        <f t="shared" si="173"/>
        <v>DMO</v>
      </c>
      <c r="Y481" s="26" t="str">
        <f t="shared" si="174"/>
        <v>08</v>
      </c>
      <c r="Z481" s="26" t="str">
        <f t="shared" si="175"/>
        <v>Ex</v>
      </c>
      <c r="AA481" s="26" t="str">
        <f t="shared" si="176"/>
        <v>Frzr</v>
      </c>
      <c r="AB481" s="26" t="str">
        <f t="shared" ca="1" si="177"/>
        <v>GFNC</v>
      </c>
      <c r="AC481" s="27"/>
      <c r="AD481" s="26" t="str">
        <f t="shared" ca="1" si="178"/>
        <v>SG-DMO-08-Ex-Frzr-GFNC</v>
      </c>
      <c r="AE481" s="26">
        <f t="shared" si="182"/>
        <v>0.91877249999999999</v>
      </c>
      <c r="AF481" s="26">
        <f t="shared" si="183"/>
        <v>1.589575E-4</v>
      </c>
      <c r="AG481" s="26">
        <f t="shared" si="184"/>
        <v>-2.3554675000000001E-2</v>
      </c>
      <c r="AH481" s="26">
        <f t="shared" si="185"/>
        <v>0.91877249999999999</v>
      </c>
      <c r="AI481" s="26">
        <f t="shared" si="186"/>
        <v>1.589575E-4</v>
      </c>
      <c r="AJ481" s="26">
        <f t="shared" si="187"/>
        <v>0</v>
      </c>
      <c r="AK481" s="26">
        <f t="shared" si="188"/>
        <v>1</v>
      </c>
      <c r="AL481" s="26">
        <f t="shared" si="188"/>
        <v>1</v>
      </c>
      <c r="AM481" s="26">
        <f t="shared" si="189"/>
        <v>-2.5637113648917444E-2</v>
      </c>
    </row>
    <row r="482" spans="1:39">
      <c r="A482" s="26" t="s">
        <v>559</v>
      </c>
      <c r="B482" s="26" t="s">
        <v>82</v>
      </c>
      <c r="C482" s="26">
        <v>1</v>
      </c>
      <c r="D482" s="26">
        <v>6.2297999999999999E-2</v>
      </c>
      <c r="E482" s="26">
        <v>6.2297999999999999E-2</v>
      </c>
      <c r="F482" s="26">
        <v>369.28899999999999</v>
      </c>
      <c r="G482" s="26">
        <v>373.53899999999999</v>
      </c>
      <c r="H482" s="26">
        <v>-11.164099999999999</v>
      </c>
      <c r="I482" s="26">
        <v>0</v>
      </c>
      <c r="J482" s="27"/>
      <c r="K482" s="26" t="str">
        <f t="shared" si="171"/>
        <v>GF</v>
      </c>
      <c r="L482" s="27"/>
      <c r="M482" s="32">
        <f t="shared" si="179"/>
        <v>1</v>
      </c>
      <c r="N482" s="32">
        <f t="shared" si="180"/>
        <v>0</v>
      </c>
      <c r="O482" s="32">
        <f t="shared" si="181"/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27"/>
      <c r="W482" s="26" t="str">
        <f t="shared" si="172"/>
        <v>SC</v>
      </c>
      <c r="X482" s="26" t="str">
        <f t="shared" si="173"/>
        <v>DMO</v>
      </c>
      <c r="Y482" s="26" t="str">
        <f t="shared" si="174"/>
        <v>09</v>
      </c>
      <c r="Z482" s="26" t="str">
        <f t="shared" si="175"/>
        <v>Ex</v>
      </c>
      <c r="AA482" s="26" t="str">
        <f t="shared" si="176"/>
        <v>Frzr</v>
      </c>
      <c r="AB482" s="26" t="str">
        <f t="shared" ca="1" si="177"/>
        <v>GFNC</v>
      </c>
      <c r="AC482" s="27"/>
      <c r="AD482" s="26" t="str">
        <f t="shared" ca="1" si="178"/>
        <v>SC-DMO-09-Ex-Frzr-GFNC</v>
      </c>
      <c r="AE482" s="26">
        <f t="shared" si="182"/>
        <v>0.93384749999999994</v>
      </c>
      <c r="AF482" s="26">
        <f t="shared" si="183"/>
        <v>1.5574499999999999E-4</v>
      </c>
      <c r="AG482" s="26">
        <f t="shared" si="184"/>
        <v>-2.7910249999999998E-2</v>
      </c>
      <c r="AH482" s="26">
        <f t="shared" si="185"/>
        <v>0.93384749999999994</v>
      </c>
      <c r="AI482" s="26">
        <f t="shared" si="186"/>
        <v>1.5574499999999999E-4</v>
      </c>
      <c r="AJ482" s="26">
        <f t="shared" si="187"/>
        <v>0</v>
      </c>
      <c r="AK482" s="26">
        <f t="shared" si="188"/>
        <v>1</v>
      </c>
      <c r="AL482" s="26">
        <f t="shared" si="188"/>
        <v>1</v>
      </c>
      <c r="AM482" s="26">
        <f t="shared" si="189"/>
        <v>-2.9887374544558934E-2</v>
      </c>
    </row>
    <row r="483" spans="1:39">
      <c r="A483" s="26" t="s">
        <v>560</v>
      </c>
      <c r="B483" s="26" t="s">
        <v>82</v>
      </c>
      <c r="C483" s="26">
        <v>1</v>
      </c>
      <c r="D483" s="26">
        <v>6.1781000000000003E-2</v>
      </c>
      <c r="E483" s="26">
        <v>6.1781000000000003E-2</v>
      </c>
      <c r="F483" s="26">
        <v>368.58699999999999</v>
      </c>
      <c r="G483" s="26">
        <v>373.13200000000001</v>
      </c>
      <c r="H483" s="26">
        <v>-11.87</v>
      </c>
      <c r="I483" s="26">
        <v>0</v>
      </c>
      <c r="J483" s="27"/>
      <c r="K483" s="26" t="str">
        <f t="shared" si="171"/>
        <v>GF</v>
      </c>
      <c r="L483" s="27"/>
      <c r="M483" s="32">
        <f t="shared" si="179"/>
        <v>1</v>
      </c>
      <c r="N483" s="32">
        <f t="shared" si="180"/>
        <v>0</v>
      </c>
      <c r="O483" s="32">
        <f t="shared" si="181"/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27"/>
      <c r="W483" s="26" t="str">
        <f t="shared" si="172"/>
        <v>SG</v>
      </c>
      <c r="X483" s="26" t="str">
        <f t="shared" si="173"/>
        <v>DMO</v>
      </c>
      <c r="Y483" s="26" t="str">
        <f t="shared" si="174"/>
        <v>09</v>
      </c>
      <c r="Z483" s="26" t="str">
        <f t="shared" si="175"/>
        <v>Ex</v>
      </c>
      <c r="AA483" s="26" t="str">
        <f t="shared" si="176"/>
        <v>Frzr</v>
      </c>
      <c r="AB483" s="26" t="str">
        <f t="shared" ca="1" si="177"/>
        <v>GFNC</v>
      </c>
      <c r="AC483" s="27"/>
      <c r="AD483" s="26" t="str">
        <f t="shared" ca="1" si="178"/>
        <v>SG-DMO-09-Ex-Frzr-GFNC</v>
      </c>
      <c r="AE483" s="26">
        <f t="shared" si="182"/>
        <v>0.93283000000000005</v>
      </c>
      <c r="AF483" s="26">
        <f t="shared" si="183"/>
        <v>1.544525E-4</v>
      </c>
      <c r="AG483" s="26">
        <f t="shared" si="184"/>
        <v>-2.9674999999999997E-2</v>
      </c>
      <c r="AH483" s="26">
        <f t="shared" si="185"/>
        <v>0.93283000000000005</v>
      </c>
      <c r="AI483" s="26">
        <f t="shared" si="186"/>
        <v>1.544525E-4</v>
      </c>
      <c r="AJ483" s="26">
        <f t="shared" si="187"/>
        <v>0</v>
      </c>
      <c r="AK483" s="26">
        <f t="shared" si="188"/>
        <v>1</v>
      </c>
      <c r="AL483" s="26">
        <f t="shared" si="188"/>
        <v>1</v>
      </c>
      <c r="AM483" s="26">
        <f t="shared" si="189"/>
        <v>-3.1811798505622671E-2</v>
      </c>
    </row>
    <row r="484" spans="1:39">
      <c r="A484" s="26" t="s">
        <v>561</v>
      </c>
      <c r="B484" s="26" t="s">
        <v>82</v>
      </c>
      <c r="C484" s="26">
        <v>1</v>
      </c>
      <c r="D484" s="26">
        <v>6.9468000000000002E-2</v>
      </c>
      <c r="E484" s="26">
        <v>6.9468000000000002E-2</v>
      </c>
      <c r="F484" s="26">
        <v>374.786</v>
      </c>
      <c r="G484" s="26">
        <v>378.28100000000001</v>
      </c>
      <c r="H484" s="26">
        <v>-9.1020400000000006</v>
      </c>
      <c r="I484" s="26">
        <v>0</v>
      </c>
      <c r="J484" s="27"/>
      <c r="K484" s="26" t="str">
        <f t="shared" si="171"/>
        <v>GF</v>
      </c>
      <c r="L484" s="27"/>
      <c r="M484" s="32">
        <f t="shared" si="179"/>
        <v>1</v>
      </c>
      <c r="N484" s="32">
        <f t="shared" si="180"/>
        <v>0</v>
      </c>
      <c r="O484" s="32">
        <f t="shared" si="181"/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27"/>
      <c r="W484" s="26" t="str">
        <f t="shared" si="172"/>
        <v>SC</v>
      </c>
      <c r="X484" s="26" t="str">
        <f t="shared" si="173"/>
        <v>DMO</v>
      </c>
      <c r="Y484" s="26" t="str">
        <f t="shared" si="174"/>
        <v>10</v>
      </c>
      <c r="Z484" s="26" t="str">
        <f t="shared" si="175"/>
        <v>Ex</v>
      </c>
      <c r="AA484" s="26" t="str">
        <f t="shared" si="176"/>
        <v>Frzr</v>
      </c>
      <c r="AB484" s="26" t="str">
        <f t="shared" ca="1" si="177"/>
        <v>GFNC</v>
      </c>
      <c r="AC484" s="27"/>
      <c r="AD484" s="26" t="str">
        <f t="shared" ca="1" si="178"/>
        <v>SC-DMO-10-Ex-Frzr-GFNC</v>
      </c>
      <c r="AE484" s="26">
        <f t="shared" si="182"/>
        <v>0.9457025</v>
      </c>
      <c r="AF484" s="26">
        <f t="shared" si="183"/>
        <v>1.7367000000000001E-4</v>
      </c>
      <c r="AG484" s="26">
        <f t="shared" si="184"/>
        <v>-2.27551E-2</v>
      </c>
      <c r="AH484" s="26">
        <f t="shared" si="185"/>
        <v>0.9457025</v>
      </c>
      <c r="AI484" s="26">
        <f t="shared" si="186"/>
        <v>1.7367000000000001E-4</v>
      </c>
      <c r="AJ484" s="26">
        <f t="shared" si="187"/>
        <v>0</v>
      </c>
      <c r="AK484" s="26">
        <f t="shared" si="188"/>
        <v>1</v>
      </c>
      <c r="AL484" s="26">
        <f t="shared" si="188"/>
        <v>1</v>
      </c>
      <c r="AM484" s="26">
        <f t="shared" si="189"/>
        <v>-2.4061583849043437E-2</v>
      </c>
    </row>
    <row r="485" spans="1:39">
      <c r="A485" s="26" t="s">
        <v>562</v>
      </c>
      <c r="B485" s="26" t="s">
        <v>82</v>
      </c>
      <c r="C485" s="26">
        <v>1</v>
      </c>
      <c r="D485" s="26">
        <v>6.9648000000000002E-2</v>
      </c>
      <c r="E485" s="26">
        <v>6.9648000000000002E-2</v>
      </c>
      <c r="F485" s="26">
        <v>374.68</v>
      </c>
      <c r="G485" s="26">
        <v>377.72</v>
      </c>
      <c r="H485" s="26">
        <v>-8.0171299999999999</v>
      </c>
      <c r="I485" s="26">
        <v>0</v>
      </c>
      <c r="J485" s="27"/>
      <c r="K485" s="26" t="str">
        <f t="shared" si="171"/>
        <v>GF</v>
      </c>
      <c r="L485" s="27"/>
      <c r="M485" s="32">
        <f t="shared" si="179"/>
        <v>1</v>
      </c>
      <c r="N485" s="32">
        <f t="shared" si="180"/>
        <v>0</v>
      </c>
      <c r="O485" s="32">
        <f t="shared" si="181"/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27"/>
      <c r="W485" s="26" t="str">
        <f t="shared" si="172"/>
        <v>SD</v>
      </c>
      <c r="X485" s="26" t="str">
        <f t="shared" si="173"/>
        <v>DMO</v>
      </c>
      <c r="Y485" s="26" t="str">
        <f t="shared" si="174"/>
        <v>10</v>
      </c>
      <c r="Z485" s="26" t="str">
        <f t="shared" si="175"/>
        <v>Ex</v>
      </c>
      <c r="AA485" s="26" t="str">
        <f t="shared" si="176"/>
        <v>Frzr</v>
      </c>
      <c r="AB485" s="26" t="str">
        <f t="shared" ca="1" si="177"/>
        <v>GFNC</v>
      </c>
      <c r="AC485" s="27"/>
      <c r="AD485" s="26" t="str">
        <f t="shared" ca="1" si="178"/>
        <v>SD-DMO-10-Ex-Frzr-GFNC</v>
      </c>
      <c r="AE485" s="26">
        <f t="shared" si="182"/>
        <v>0.94430000000000003</v>
      </c>
      <c r="AF485" s="26">
        <f t="shared" si="183"/>
        <v>1.7411999999999999E-4</v>
      </c>
      <c r="AG485" s="26">
        <f t="shared" si="184"/>
        <v>-2.0042825E-2</v>
      </c>
      <c r="AH485" s="26">
        <f t="shared" si="185"/>
        <v>0.94430000000000003</v>
      </c>
      <c r="AI485" s="26">
        <f t="shared" si="186"/>
        <v>1.7411999999999999E-4</v>
      </c>
      <c r="AJ485" s="26">
        <f t="shared" si="187"/>
        <v>0</v>
      </c>
      <c r="AK485" s="26">
        <f t="shared" si="188"/>
        <v>1</v>
      </c>
      <c r="AL485" s="26">
        <f t="shared" si="188"/>
        <v>1</v>
      </c>
      <c r="AM485" s="26">
        <f t="shared" si="189"/>
        <v>-2.1225060891665783E-2</v>
      </c>
    </row>
    <row r="486" spans="1:39">
      <c r="A486" s="26" t="s">
        <v>563</v>
      </c>
      <c r="B486" s="26" t="s">
        <v>82</v>
      </c>
      <c r="C486" s="26">
        <v>1</v>
      </c>
      <c r="D486" s="26">
        <v>6.9170999999999996E-2</v>
      </c>
      <c r="E486" s="26">
        <v>6.9170999999999996E-2</v>
      </c>
      <c r="F486" s="26">
        <v>374.96199999999999</v>
      </c>
      <c r="G486" s="26">
        <v>379.20600000000002</v>
      </c>
      <c r="H486" s="26">
        <v>-10.89</v>
      </c>
      <c r="I486" s="26">
        <v>0</v>
      </c>
      <c r="J486" s="27"/>
      <c r="K486" s="26" t="str">
        <f t="shared" si="171"/>
        <v>GF</v>
      </c>
      <c r="L486" s="27"/>
      <c r="M486" s="32">
        <f t="shared" si="179"/>
        <v>1</v>
      </c>
      <c r="N486" s="32">
        <f t="shared" si="180"/>
        <v>0</v>
      </c>
      <c r="O486" s="32">
        <f t="shared" si="181"/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27"/>
      <c r="W486" s="26" t="str">
        <f t="shared" si="172"/>
        <v>SG</v>
      </c>
      <c r="X486" s="26" t="str">
        <f t="shared" si="173"/>
        <v>DMO</v>
      </c>
      <c r="Y486" s="26" t="str">
        <f t="shared" si="174"/>
        <v>10</v>
      </c>
      <c r="Z486" s="26" t="str">
        <f t="shared" si="175"/>
        <v>Ex</v>
      </c>
      <c r="AA486" s="26" t="str">
        <f t="shared" si="176"/>
        <v>Frzr</v>
      </c>
      <c r="AB486" s="26" t="str">
        <f t="shared" ca="1" si="177"/>
        <v>GFNC</v>
      </c>
      <c r="AC486" s="27"/>
      <c r="AD486" s="26" t="str">
        <f t="shared" ca="1" si="178"/>
        <v>SG-DMO-10-Ex-Frzr-GFNC</v>
      </c>
      <c r="AE486" s="26">
        <f t="shared" si="182"/>
        <v>0.94801500000000005</v>
      </c>
      <c r="AF486" s="26">
        <f t="shared" si="183"/>
        <v>1.729275E-4</v>
      </c>
      <c r="AG486" s="26">
        <f t="shared" si="184"/>
        <v>-2.7225000000000003E-2</v>
      </c>
      <c r="AH486" s="26">
        <f t="shared" si="185"/>
        <v>0.94801500000000005</v>
      </c>
      <c r="AI486" s="26">
        <f t="shared" si="186"/>
        <v>1.729275E-4</v>
      </c>
      <c r="AJ486" s="26">
        <f t="shared" si="187"/>
        <v>0</v>
      </c>
      <c r="AK486" s="26">
        <f t="shared" si="188"/>
        <v>1</v>
      </c>
      <c r="AL486" s="26">
        <f t="shared" si="188"/>
        <v>1</v>
      </c>
      <c r="AM486" s="26">
        <f t="shared" si="189"/>
        <v>-2.8717900033227325E-2</v>
      </c>
    </row>
    <row r="487" spans="1:39">
      <c r="A487" s="26" t="s">
        <v>564</v>
      </c>
      <c r="B487" s="26" t="s">
        <v>82</v>
      </c>
      <c r="C487" s="26">
        <v>1</v>
      </c>
      <c r="D487" s="26">
        <v>6.6555000000000003E-2</v>
      </c>
      <c r="E487" s="26">
        <v>6.6555000000000003E-2</v>
      </c>
      <c r="F487" s="26">
        <v>352.72199999999998</v>
      </c>
      <c r="G487" s="26">
        <v>357.19400000000002</v>
      </c>
      <c r="H487" s="26">
        <v>-11.125500000000001</v>
      </c>
      <c r="I487" s="26">
        <v>0</v>
      </c>
      <c r="J487" s="27"/>
      <c r="K487" s="26" t="str">
        <f t="shared" si="171"/>
        <v>GF</v>
      </c>
      <c r="L487" s="27"/>
      <c r="M487" s="32">
        <f t="shared" si="179"/>
        <v>1</v>
      </c>
      <c r="N487" s="32">
        <f t="shared" si="180"/>
        <v>0</v>
      </c>
      <c r="O487" s="32">
        <f t="shared" si="181"/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27"/>
      <c r="W487" s="26" t="str">
        <f t="shared" si="172"/>
        <v>PG</v>
      </c>
      <c r="X487" s="26" t="str">
        <f t="shared" si="173"/>
        <v>DMO</v>
      </c>
      <c r="Y487" s="26" t="str">
        <f t="shared" si="174"/>
        <v>11</v>
      </c>
      <c r="Z487" s="26" t="str">
        <f t="shared" si="175"/>
        <v>Ex</v>
      </c>
      <c r="AA487" s="26" t="str">
        <f t="shared" si="176"/>
        <v>Frzr</v>
      </c>
      <c r="AB487" s="26" t="str">
        <f t="shared" ca="1" si="177"/>
        <v>GFNC</v>
      </c>
      <c r="AC487" s="27"/>
      <c r="AD487" s="26" t="str">
        <f t="shared" ca="1" si="178"/>
        <v>PG-DMO-11-Ex-Frzr-GFNC</v>
      </c>
      <c r="AE487" s="26">
        <f t="shared" si="182"/>
        <v>0.89298500000000003</v>
      </c>
      <c r="AF487" s="26">
        <f t="shared" si="183"/>
        <v>1.663875E-4</v>
      </c>
      <c r="AG487" s="26">
        <f t="shared" si="184"/>
        <v>-2.7813750000000002E-2</v>
      </c>
      <c r="AH487" s="26">
        <f t="shared" si="185"/>
        <v>0.89298500000000003</v>
      </c>
      <c r="AI487" s="26">
        <f t="shared" si="186"/>
        <v>1.663875E-4</v>
      </c>
      <c r="AJ487" s="26">
        <f t="shared" si="187"/>
        <v>0</v>
      </c>
      <c r="AK487" s="26">
        <f t="shared" si="188"/>
        <v>1</v>
      </c>
      <c r="AL487" s="26">
        <f t="shared" si="188"/>
        <v>1</v>
      </c>
      <c r="AM487" s="26">
        <f t="shared" si="189"/>
        <v>-3.1146939758226622E-2</v>
      </c>
    </row>
    <row r="488" spans="1:39">
      <c r="A488" s="26" t="s">
        <v>565</v>
      </c>
      <c r="B488" s="26" t="s">
        <v>82</v>
      </c>
      <c r="C488" s="26">
        <v>1</v>
      </c>
      <c r="D488" s="26">
        <v>6.8501999999999993E-2</v>
      </c>
      <c r="E488" s="26">
        <v>6.8501999999999993E-2</v>
      </c>
      <c r="F488" s="26">
        <v>340.23399999999998</v>
      </c>
      <c r="G488" s="26">
        <v>344.00200000000001</v>
      </c>
      <c r="H488" s="26">
        <v>-9.68</v>
      </c>
      <c r="I488" s="26">
        <v>0</v>
      </c>
      <c r="J488" s="27"/>
      <c r="K488" s="26" t="str">
        <f t="shared" si="171"/>
        <v>GF</v>
      </c>
      <c r="L488" s="27"/>
      <c r="M488" s="32">
        <f t="shared" si="179"/>
        <v>1</v>
      </c>
      <c r="N488" s="32">
        <f t="shared" si="180"/>
        <v>0</v>
      </c>
      <c r="O488" s="32">
        <f t="shared" si="181"/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27"/>
      <c r="W488" s="26" t="str">
        <f t="shared" si="172"/>
        <v>PG</v>
      </c>
      <c r="X488" s="26" t="str">
        <f t="shared" si="173"/>
        <v>DMO</v>
      </c>
      <c r="Y488" s="26" t="str">
        <f t="shared" si="174"/>
        <v>12</v>
      </c>
      <c r="Z488" s="26" t="str">
        <f t="shared" si="175"/>
        <v>Ex</v>
      </c>
      <c r="AA488" s="26" t="str">
        <f t="shared" si="176"/>
        <v>Frzr</v>
      </c>
      <c r="AB488" s="26" t="str">
        <f t="shared" ca="1" si="177"/>
        <v>GFNC</v>
      </c>
      <c r="AC488" s="27"/>
      <c r="AD488" s="26" t="str">
        <f t="shared" ca="1" si="178"/>
        <v>PG-DMO-12-Ex-Frzr-GFNC</v>
      </c>
      <c r="AE488" s="26">
        <f t="shared" si="182"/>
        <v>0.86000500000000002</v>
      </c>
      <c r="AF488" s="26">
        <f t="shared" si="183"/>
        <v>1.7125499999999999E-4</v>
      </c>
      <c r="AG488" s="26">
        <f t="shared" si="184"/>
        <v>-2.4199999999999999E-2</v>
      </c>
      <c r="AH488" s="26">
        <f t="shared" si="185"/>
        <v>0.86000500000000002</v>
      </c>
      <c r="AI488" s="26">
        <f t="shared" si="186"/>
        <v>1.7125499999999999E-4</v>
      </c>
      <c r="AJ488" s="26">
        <f t="shared" si="187"/>
        <v>0</v>
      </c>
      <c r="AK488" s="26">
        <f t="shared" si="188"/>
        <v>1</v>
      </c>
      <c r="AL488" s="26">
        <f t="shared" si="188"/>
        <v>1</v>
      </c>
      <c r="AM488" s="26">
        <f t="shared" si="189"/>
        <v>-2.81393712827251E-2</v>
      </c>
    </row>
    <row r="489" spans="1:39">
      <c r="A489" s="26" t="s">
        <v>566</v>
      </c>
      <c r="B489" s="26" t="s">
        <v>82</v>
      </c>
      <c r="C489" s="26">
        <v>1</v>
      </c>
      <c r="D489" s="26">
        <v>7.0582000000000006E-2</v>
      </c>
      <c r="E489" s="26">
        <v>7.0582000000000006E-2</v>
      </c>
      <c r="F489" s="26">
        <v>379.64600000000002</v>
      </c>
      <c r="G489" s="26">
        <v>384.19900000000001</v>
      </c>
      <c r="H489" s="26">
        <v>-11.305300000000001</v>
      </c>
      <c r="I489" s="26">
        <v>0</v>
      </c>
      <c r="J489" s="27"/>
      <c r="K489" s="26" t="str">
        <f t="shared" si="171"/>
        <v>GF</v>
      </c>
      <c r="L489" s="27"/>
      <c r="M489" s="32">
        <f t="shared" si="179"/>
        <v>1</v>
      </c>
      <c r="N489" s="32">
        <f t="shared" si="180"/>
        <v>0</v>
      </c>
      <c r="O489" s="32">
        <f t="shared" si="181"/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27"/>
      <c r="W489" s="26" t="str">
        <f t="shared" si="172"/>
        <v>PG</v>
      </c>
      <c r="X489" s="26" t="str">
        <f t="shared" si="173"/>
        <v>DMO</v>
      </c>
      <c r="Y489" s="26" t="str">
        <f t="shared" si="174"/>
        <v>13</v>
      </c>
      <c r="Z489" s="26" t="str">
        <f t="shared" si="175"/>
        <v>Ex</v>
      </c>
      <c r="AA489" s="26" t="str">
        <f t="shared" si="176"/>
        <v>Frzr</v>
      </c>
      <c r="AB489" s="26" t="str">
        <f t="shared" ca="1" si="177"/>
        <v>GFNC</v>
      </c>
      <c r="AC489" s="27"/>
      <c r="AD489" s="26" t="str">
        <f t="shared" ca="1" si="178"/>
        <v>PG-DMO-13-Ex-Frzr-GFNC</v>
      </c>
      <c r="AE489" s="26">
        <f t="shared" si="182"/>
        <v>0.9604975</v>
      </c>
      <c r="AF489" s="26">
        <f t="shared" si="183"/>
        <v>1.76455E-4</v>
      </c>
      <c r="AG489" s="26">
        <f t="shared" si="184"/>
        <v>-2.8263250000000004E-2</v>
      </c>
      <c r="AH489" s="26">
        <f t="shared" si="185"/>
        <v>0.9604975</v>
      </c>
      <c r="AI489" s="26">
        <f t="shared" si="186"/>
        <v>1.76455E-4</v>
      </c>
      <c r="AJ489" s="26">
        <f t="shared" si="187"/>
        <v>0</v>
      </c>
      <c r="AK489" s="26">
        <f t="shared" si="188"/>
        <v>1</v>
      </c>
      <c r="AL489" s="26">
        <f t="shared" si="188"/>
        <v>1</v>
      </c>
      <c r="AM489" s="26">
        <f t="shared" si="189"/>
        <v>-2.9425636193743349E-2</v>
      </c>
    </row>
    <row r="490" spans="1:39">
      <c r="A490" s="26" t="s">
        <v>567</v>
      </c>
      <c r="B490" s="26" t="s">
        <v>82</v>
      </c>
      <c r="C490" s="26">
        <v>1</v>
      </c>
      <c r="D490" s="26">
        <v>7.1757000000000001E-2</v>
      </c>
      <c r="E490" s="26">
        <v>7.1757000000000001E-2</v>
      </c>
      <c r="F490" s="26">
        <v>365.73700000000002</v>
      </c>
      <c r="G490" s="26">
        <v>369.52699999999999</v>
      </c>
      <c r="H490" s="26">
        <v>-9.4194499999999994</v>
      </c>
      <c r="I490" s="26">
        <v>0</v>
      </c>
      <c r="J490" s="27"/>
      <c r="K490" s="26" t="str">
        <f t="shared" si="171"/>
        <v>GF</v>
      </c>
      <c r="L490" s="27"/>
      <c r="M490" s="32">
        <f t="shared" si="179"/>
        <v>1</v>
      </c>
      <c r="N490" s="32">
        <f t="shared" si="180"/>
        <v>0</v>
      </c>
      <c r="O490" s="32">
        <f t="shared" si="181"/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27"/>
      <c r="W490" s="26" t="str">
        <f t="shared" si="172"/>
        <v>SC</v>
      </c>
      <c r="X490" s="26" t="str">
        <f t="shared" si="173"/>
        <v>DMO</v>
      </c>
      <c r="Y490" s="26" t="str">
        <f t="shared" si="174"/>
        <v>14</v>
      </c>
      <c r="Z490" s="26" t="str">
        <f t="shared" si="175"/>
        <v>Ex</v>
      </c>
      <c r="AA490" s="26" t="str">
        <f t="shared" si="176"/>
        <v>Frzr</v>
      </c>
      <c r="AB490" s="26" t="str">
        <f t="shared" ca="1" si="177"/>
        <v>GFNC</v>
      </c>
      <c r="AC490" s="27"/>
      <c r="AD490" s="26" t="str">
        <f t="shared" ca="1" si="178"/>
        <v>SC-DMO-14-Ex-Frzr-GFNC</v>
      </c>
      <c r="AE490" s="26">
        <f t="shared" si="182"/>
        <v>0.92381749999999996</v>
      </c>
      <c r="AF490" s="26">
        <f t="shared" si="183"/>
        <v>1.7939250000000001E-4</v>
      </c>
      <c r="AG490" s="26">
        <f t="shared" si="184"/>
        <v>-2.3548625E-2</v>
      </c>
      <c r="AH490" s="26">
        <f t="shared" si="185"/>
        <v>0.92381749999999996</v>
      </c>
      <c r="AI490" s="26">
        <f t="shared" si="186"/>
        <v>1.7939250000000001E-4</v>
      </c>
      <c r="AJ490" s="26">
        <f t="shared" si="187"/>
        <v>0</v>
      </c>
      <c r="AK490" s="26">
        <f t="shared" si="188"/>
        <v>1</v>
      </c>
      <c r="AL490" s="26">
        <f t="shared" si="188"/>
        <v>1</v>
      </c>
      <c r="AM490" s="26">
        <f t="shared" si="189"/>
        <v>-2.5490559553158498E-2</v>
      </c>
    </row>
    <row r="491" spans="1:39">
      <c r="A491" s="26" t="s">
        <v>568</v>
      </c>
      <c r="B491" s="26" t="s">
        <v>82</v>
      </c>
      <c r="C491" s="26">
        <v>1</v>
      </c>
      <c r="D491" s="26">
        <v>7.1860999999999994E-2</v>
      </c>
      <c r="E491" s="26">
        <v>7.1860999999999994E-2</v>
      </c>
      <c r="F491" s="26">
        <v>365.35</v>
      </c>
      <c r="G491" s="26">
        <v>369.017</v>
      </c>
      <c r="H491" s="26">
        <v>-9.1349599999999995</v>
      </c>
      <c r="I491" s="26">
        <v>0</v>
      </c>
      <c r="J491" s="27"/>
      <c r="K491" s="26" t="str">
        <f t="shared" si="171"/>
        <v>GF</v>
      </c>
      <c r="L491" s="27"/>
      <c r="M491" s="32">
        <f t="shared" si="179"/>
        <v>1</v>
      </c>
      <c r="N491" s="32">
        <f t="shared" si="180"/>
        <v>0</v>
      </c>
      <c r="O491" s="32">
        <f t="shared" si="181"/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27"/>
      <c r="W491" s="26" t="str">
        <f t="shared" si="172"/>
        <v>SD</v>
      </c>
      <c r="X491" s="26" t="str">
        <f t="shared" si="173"/>
        <v>DMO</v>
      </c>
      <c r="Y491" s="26" t="str">
        <f t="shared" si="174"/>
        <v>14</v>
      </c>
      <c r="Z491" s="26" t="str">
        <f t="shared" si="175"/>
        <v>Ex</v>
      </c>
      <c r="AA491" s="26" t="str">
        <f t="shared" si="176"/>
        <v>Frzr</v>
      </c>
      <c r="AB491" s="26" t="str">
        <f t="shared" ca="1" si="177"/>
        <v>GFNC</v>
      </c>
      <c r="AC491" s="27"/>
      <c r="AD491" s="26" t="str">
        <f t="shared" ca="1" si="178"/>
        <v>SD-DMO-14-Ex-Frzr-GFNC</v>
      </c>
      <c r="AE491" s="26">
        <f t="shared" si="182"/>
        <v>0.92254250000000004</v>
      </c>
      <c r="AF491" s="26">
        <f t="shared" si="183"/>
        <v>1.7965249999999999E-4</v>
      </c>
      <c r="AG491" s="26">
        <f t="shared" si="184"/>
        <v>-2.2837399999999997E-2</v>
      </c>
      <c r="AH491" s="26">
        <f t="shared" si="185"/>
        <v>0.92254250000000004</v>
      </c>
      <c r="AI491" s="26">
        <f t="shared" si="186"/>
        <v>1.7965249999999999E-4</v>
      </c>
      <c r="AJ491" s="26">
        <f t="shared" si="187"/>
        <v>0</v>
      </c>
      <c r="AK491" s="26">
        <f t="shared" si="188"/>
        <v>1</v>
      </c>
      <c r="AL491" s="26">
        <f t="shared" si="188"/>
        <v>1</v>
      </c>
      <c r="AM491" s="26">
        <f t="shared" si="189"/>
        <v>-2.4754848692607655E-2</v>
      </c>
    </row>
    <row r="492" spans="1:39">
      <c r="A492" s="26" t="s">
        <v>569</v>
      </c>
      <c r="B492" s="26" t="s">
        <v>82</v>
      </c>
      <c r="C492" s="26">
        <v>1</v>
      </c>
      <c r="D492" s="26">
        <v>7.1014999999999995E-2</v>
      </c>
      <c r="E492" s="26">
        <v>7.1014999999999995E-2</v>
      </c>
      <c r="F492" s="26">
        <v>368.50099999999998</v>
      </c>
      <c r="G492" s="26">
        <v>373.16199999999998</v>
      </c>
      <c r="H492" s="26">
        <v>-11.45</v>
      </c>
      <c r="I492" s="26">
        <v>0</v>
      </c>
      <c r="J492" s="27"/>
      <c r="K492" s="26" t="str">
        <f t="shared" si="171"/>
        <v>GF</v>
      </c>
      <c r="L492" s="27"/>
      <c r="M492" s="32">
        <f t="shared" si="179"/>
        <v>1</v>
      </c>
      <c r="N492" s="32">
        <f t="shared" si="180"/>
        <v>0</v>
      </c>
      <c r="O492" s="32">
        <f t="shared" si="181"/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27"/>
      <c r="W492" s="26" t="str">
        <f t="shared" si="172"/>
        <v>SG</v>
      </c>
      <c r="X492" s="26" t="str">
        <f t="shared" si="173"/>
        <v>DMO</v>
      </c>
      <c r="Y492" s="26" t="str">
        <f t="shared" si="174"/>
        <v>14</v>
      </c>
      <c r="Z492" s="26" t="str">
        <f t="shared" si="175"/>
        <v>Ex</v>
      </c>
      <c r="AA492" s="26" t="str">
        <f t="shared" si="176"/>
        <v>Frzr</v>
      </c>
      <c r="AB492" s="26" t="str">
        <f t="shared" ca="1" si="177"/>
        <v>GFNC</v>
      </c>
      <c r="AC492" s="27"/>
      <c r="AD492" s="26" t="str">
        <f t="shared" ca="1" si="178"/>
        <v>SG-DMO-14-Ex-Frzr-GFNC</v>
      </c>
      <c r="AE492" s="26">
        <f t="shared" si="182"/>
        <v>0.93290499999999998</v>
      </c>
      <c r="AF492" s="26">
        <f t="shared" si="183"/>
        <v>1.775375E-4</v>
      </c>
      <c r="AG492" s="26">
        <f t="shared" si="184"/>
        <v>-2.8624999999999998E-2</v>
      </c>
      <c r="AH492" s="26">
        <f t="shared" si="185"/>
        <v>0.93290499999999998</v>
      </c>
      <c r="AI492" s="26">
        <f t="shared" si="186"/>
        <v>1.775375E-4</v>
      </c>
      <c r="AJ492" s="26">
        <f t="shared" si="187"/>
        <v>0</v>
      </c>
      <c r="AK492" s="26">
        <f t="shared" si="188"/>
        <v>1</v>
      </c>
      <c r="AL492" s="26">
        <f t="shared" si="188"/>
        <v>1</v>
      </c>
      <c r="AM492" s="26">
        <f t="shared" si="189"/>
        <v>-3.068372449499145E-2</v>
      </c>
    </row>
    <row r="493" spans="1:39">
      <c r="A493" s="26" t="s">
        <v>570</v>
      </c>
      <c r="B493" s="26" t="s">
        <v>82</v>
      </c>
      <c r="C493" s="26">
        <v>1</v>
      </c>
      <c r="D493" s="26">
        <v>6.0234999999999997E-2</v>
      </c>
      <c r="E493" s="26">
        <v>6.0234999999999997E-2</v>
      </c>
      <c r="F493" s="26">
        <v>295.79599999999999</v>
      </c>
      <c r="G493" s="26">
        <v>301.69400000000002</v>
      </c>
      <c r="H493" s="26">
        <v>-14.252599999999999</v>
      </c>
      <c r="I493" s="26">
        <v>0</v>
      </c>
      <c r="J493" s="27"/>
      <c r="K493" s="26" t="str">
        <f t="shared" si="171"/>
        <v>GF</v>
      </c>
      <c r="L493" s="27"/>
      <c r="M493" s="32">
        <f t="shared" si="179"/>
        <v>1</v>
      </c>
      <c r="N493" s="32">
        <f t="shared" si="180"/>
        <v>0</v>
      </c>
      <c r="O493" s="32">
        <f t="shared" si="181"/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27"/>
      <c r="W493" s="26" t="str">
        <f t="shared" si="172"/>
        <v>PG</v>
      </c>
      <c r="X493" s="26" t="str">
        <f t="shared" si="173"/>
        <v>DMO</v>
      </c>
      <c r="Y493" s="26" t="str">
        <f t="shared" si="174"/>
        <v>16</v>
      </c>
      <c r="Z493" s="26" t="str">
        <f t="shared" si="175"/>
        <v>Ex</v>
      </c>
      <c r="AA493" s="26" t="str">
        <f t="shared" si="176"/>
        <v>Frzr</v>
      </c>
      <c r="AB493" s="26" t="str">
        <f t="shared" ca="1" si="177"/>
        <v>GFNC</v>
      </c>
      <c r="AC493" s="27"/>
      <c r="AD493" s="26" t="str">
        <f t="shared" ca="1" si="178"/>
        <v>PG-DMO-16-Ex-Frzr-GFNC</v>
      </c>
      <c r="AE493" s="26">
        <f t="shared" si="182"/>
        <v>0.75423499999999999</v>
      </c>
      <c r="AF493" s="26">
        <f t="shared" si="183"/>
        <v>1.5058749999999999E-4</v>
      </c>
      <c r="AG493" s="26">
        <f t="shared" si="184"/>
        <v>-3.5631499999999997E-2</v>
      </c>
      <c r="AH493" s="26">
        <f t="shared" si="185"/>
        <v>0.75423499999999999</v>
      </c>
      <c r="AI493" s="26">
        <f t="shared" si="186"/>
        <v>1.5058749999999999E-4</v>
      </c>
      <c r="AJ493" s="26">
        <f t="shared" si="187"/>
        <v>0</v>
      </c>
      <c r="AK493" s="26">
        <f t="shared" si="188"/>
        <v>1</v>
      </c>
      <c r="AL493" s="26">
        <f t="shared" si="188"/>
        <v>1</v>
      </c>
      <c r="AM493" s="26">
        <f t="shared" si="189"/>
        <v>-4.7241907363089752E-2</v>
      </c>
    </row>
    <row r="494" spans="1:39">
      <c r="A494" s="26" t="s">
        <v>571</v>
      </c>
      <c r="B494" s="26" t="s">
        <v>82</v>
      </c>
      <c r="C494" s="26">
        <v>1</v>
      </c>
      <c r="D494" s="26">
        <v>3.9881E-2</v>
      </c>
      <c r="E494" s="26">
        <v>3.9884999999999997E-2</v>
      </c>
      <c r="F494" s="26">
        <v>276.50599999999997</v>
      </c>
      <c r="G494" s="26">
        <v>281.99299999999999</v>
      </c>
      <c r="H494" s="26">
        <v>-13.136799999999999</v>
      </c>
      <c r="I494" s="26">
        <v>0</v>
      </c>
      <c r="J494" s="27"/>
      <c r="K494" s="26" t="str">
        <f t="shared" si="171"/>
        <v>GF</v>
      </c>
      <c r="L494" s="27"/>
      <c r="M494" s="32">
        <f t="shared" si="179"/>
        <v>1</v>
      </c>
      <c r="N494" s="32">
        <f t="shared" si="180"/>
        <v>0</v>
      </c>
      <c r="O494" s="32">
        <f t="shared" si="181"/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27"/>
      <c r="W494" s="26" t="str">
        <f t="shared" si="172"/>
        <v>PG</v>
      </c>
      <c r="X494" s="26" t="str">
        <f t="shared" si="173"/>
        <v>SFM</v>
      </c>
      <c r="Y494" s="26" t="str">
        <f t="shared" si="174"/>
        <v>01</v>
      </c>
      <c r="Z494" s="26" t="str">
        <f t="shared" si="175"/>
        <v>Ex</v>
      </c>
      <c r="AA494" s="26" t="str">
        <f t="shared" si="176"/>
        <v>Refg</v>
      </c>
      <c r="AB494" s="26" t="str">
        <f t="shared" ca="1" si="177"/>
        <v>GFNC</v>
      </c>
      <c r="AC494" s="27"/>
      <c r="AD494" s="26" t="str">
        <f t="shared" ca="1" si="178"/>
        <v>PG-SFM-01-Ex-Refg-GFNC</v>
      </c>
      <c r="AE494" s="26">
        <f t="shared" si="182"/>
        <v>0.70498249999999996</v>
      </c>
      <c r="AF494" s="26">
        <f t="shared" si="183"/>
        <v>9.9712499999999991E-5</v>
      </c>
      <c r="AG494" s="26">
        <f t="shared" si="184"/>
        <v>-3.2841999999999996E-2</v>
      </c>
      <c r="AH494" s="26">
        <f t="shared" si="185"/>
        <v>0.70498249999999996</v>
      </c>
      <c r="AI494" s="26">
        <f t="shared" si="186"/>
        <v>9.9712499999999991E-5</v>
      </c>
      <c r="AJ494" s="26">
        <f t="shared" si="187"/>
        <v>0</v>
      </c>
      <c r="AK494" s="26">
        <f t="shared" si="188"/>
        <v>1</v>
      </c>
      <c r="AL494" s="26">
        <f t="shared" si="188"/>
        <v>1</v>
      </c>
      <c r="AM494" s="26">
        <f t="shared" si="189"/>
        <v>-4.65855535421092E-2</v>
      </c>
    </row>
    <row r="495" spans="1:39">
      <c r="A495" s="26" t="s">
        <v>572</v>
      </c>
      <c r="B495" s="26" t="s">
        <v>82</v>
      </c>
      <c r="C495" s="26">
        <v>1</v>
      </c>
      <c r="D495" s="26">
        <v>5.3969000000000003E-2</v>
      </c>
      <c r="E495" s="26">
        <v>5.3969000000000003E-2</v>
      </c>
      <c r="F495" s="26">
        <v>310.16699999999997</v>
      </c>
      <c r="G495" s="26">
        <v>315.27600000000001</v>
      </c>
      <c r="H495" s="26">
        <v>-12.8049</v>
      </c>
      <c r="I495" s="26">
        <v>0</v>
      </c>
      <c r="J495" s="27"/>
      <c r="K495" s="26" t="str">
        <f t="shared" si="171"/>
        <v>GF</v>
      </c>
      <c r="L495" s="27"/>
      <c r="M495" s="32">
        <f t="shared" si="179"/>
        <v>1</v>
      </c>
      <c r="N495" s="32">
        <f t="shared" si="180"/>
        <v>0</v>
      </c>
      <c r="O495" s="32">
        <f t="shared" si="181"/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27"/>
      <c r="W495" s="26" t="str">
        <f t="shared" si="172"/>
        <v>PG</v>
      </c>
      <c r="X495" s="26" t="str">
        <f t="shared" si="173"/>
        <v>SFM</v>
      </c>
      <c r="Y495" s="26" t="str">
        <f t="shared" si="174"/>
        <v>02</v>
      </c>
      <c r="Z495" s="26" t="str">
        <f t="shared" si="175"/>
        <v>Ex</v>
      </c>
      <c r="AA495" s="26" t="str">
        <f t="shared" si="176"/>
        <v>Refg</v>
      </c>
      <c r="AB495" s="26" t="str">
        <f t="shared" ca="1" si="177"/>
        <v>GFNC</v>
      </c>
      <c r="AC495" s="27"/>
      <c r="AD495" s="26" t="str">
        <f t="shared" ca="1" si="178"/>
        <v>PG-SFM-02-Ex-Refg-GFNC</v>
      </c>
      <c r="AE495" s="26">
        <f t="shared" si="182"/>
        <v>0.78819000000000006</v>
      </c>
      <c r="AF495" s="26">
        <f t="shared" si="183"/>
        <v>1.349225E-4</v>
      </c>
      <c r="AG495" s="26">
        <f t="shared" si="184"/>
        <v>-3.2012249999999999E-2</v>
      </c>
      <c r="AH495" s="26">
        <f t="shared" si="185"/>
        <v>0.78819000000000006</v>
      </c>
      <c r="AI495" s="26">
        <f t="shared" si="186"/>
        <v>1.349225E-4</v>
      </c>
      <c r="AJ495" s="26">
        <f t="shared" si="187"/>
        <v>0</v>
      </c>
      <c r="AK495" s="26">
        <f t="shared" si="188"/>
        <v>1</v>
      </c>
      <c r="AL495" s="26">
        <f t="shared" si="188"/>
        <v>1</v>
      </c>
      <c r="AM495" s="26">
        <f t="shared" si="189"/>
        <v>-4.0614889810832409E-2</v>
      </c>
    </row>
    <row r="496" spans="1:39">
      <c r="A496" s="26" t="s">
        <v>573</v>
      </c>
      <c r="B496" s="26" t="s">
        <v>82</v>
      </c>
      <c r="C496" s="26">
        <v>1</v>
      </c>
      <c r="D496" s="26">
        <v>4.5006999999999998E-2</v>
      </c>
      <c r="E496" s="26">
        <v>4.5006999999999998E-2</v>
      </c>
      <c r="F496" s="26">
        <v>301.67399999999998</v>
      </c>
      <c r="G496" s="26">
        <v>307.51799999999997</v>
      </c>
      <c r="H496" s="26">
        <v>-14.735900000000001</v>
      </c>
      <c r="I496" s="26">
        <v>0</v>
      </c>
      <c r="J496" s="27"/>
      <c r="K496" s="26" t="str">
        <f t="shared" si="171"/>
        <v>GF</v>
      </c>
      <c r="L496" s="27"/>
      <c r="M496" s="32">
        <f t="shared" si="179"/>
        <v>1</v>
      </c>
      <c r="N496" s="32">
        <f t="shared" si="180"/>
        <v>0</v>
      </c>
      <c r="O496" s="32">
        <f t="shared" si="181"/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27"/>
      <c r="W496" s="26" t="str">
        <f t="shared" si="172"/>
        <v>PG</v>
      </c>
      <c r="X496" s="26" t="str">
        <f t="shared" si="173"/>
        <v>SFM</v>
      </c>
      <c r="Y496" s="26" t="str">
        <f t="shared" si="174"/>
        <v>03</v>
      </c>
      <c r="Z496" s="26" t="str">
        <f t="shared" si="175"/>
        <v>Ex</v>
      </c>
      <c r="AA496" s="26" t="str">
        <f t="shared" si="176"/>
        <v>Refg</v>
      </c>
      <c r="AB496" s="26" t="str">
        <f t="shared" ca="1" si="177"/>
        <v>GFNC</v>
      </c>
      <c r="AC496" s="27"/>
      <c r="AD496" s="26" t="str">
        <f t="shared" ca="1" si="178"/>
        <v>PG-SFM-03-Ex-Refg-GFNC</v>
      </c>
      <c r="AE496" s="26">
        <f t="shared" si="182"/>
        <v>0.7687949999999999</v>
      </c>
      <c r="AF496" s="26">
        <f t="shared" si="183"/>
        <v>1.125175E-4</v>
      </c>
      <c r="AG496" s="26">
        <f t="shared" si="184"/>
        <v>-3.6839750000000004E-2</v>
      </c>
      <c r="AH496" s="26">
        <f t="shared" si="185"/>
        <v>0.7687949999999999</v>
      </c>
      <c r="AI496" s="26">
        <f t="shared" si="186"/>
        <v>1.125175E-4</v>
      </c>
      <c r="AJ496" s="26">
        <f t="shared" si="187"/>
        <v>0</v>
      </c>
      <c r="AK496" s="26">
        <f t="shared" si="188"/>
        <v>1</v>
      </c>
      <c r="AL496" s="26">
        <f t="shared" si="188"/>
        <v>1</v>
      </c>
      <c r="AM496" s="26">
        <f t="shared" si="189"/>
        <v>-4.7918821012103367E-2</v>
      </c>
    </row>
    <row r="497" spans="1:39">
      <c r="A497" s="26" t="s">
        <v>574</v>
      </c>
      <c r="B497" s="26" t="s">
        <v>82</v>
      </c>
      <c r="C497" s="26">
        <v>1</v>
      </c>
      <c r="D497" s="26">
        <v>5.0307999999999999E-2</v>
      </c>
      <c r="E497" s="26">
        <v>5.0309E-2</v>
      </c>
      <c r="F497" s="26">
        <v>310.99099999999999</v>
      </c>
      <c r="G497" s="26">
        <v>315.35000000000002</v>
      </c>
      <c r="H497" s="26">
        <v>-11.0686</v>
      </c>
      <c r="I497" s="26">
        <v>0</v>
      </c>
      <c r="J497" s="27"/>
      <c r="K497" s="26" t="str">
        <f t="shared" si="171"/>
        <v>GF</v>
      </c>
      <c r="L497" s="27"/>
      <c r="M497" s="32">
        <f t="shared" si="179"/>
        <v>1</v>
      </c>
      <c r="N497" s="32">
        <f t="shared" si="180"/>
        <v>0</v>
      </c>
      <c r="O497" s="32">
        <f t="shared" si="181"/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27"/>
      <c r="W497" s="26" t="str">
        <f t="shared" si="172"/>
        <v>PG</v>
      </c>
      <c r="X497" s="26" t="str">
        <f t="shared" si="173"/>
        <v>SFM</v>
      </c>
      <c r="Y497" s="26" t="str">
        <f t="shared" si="174"/>
        <v>04</v>
      </c>
      <c r="Z497" s="26" t="str">
        <f t="shared" si="175"/>
        <v>Ex</v>
      </c>
      <c r="AA497" s="26" t="str">
        <f t="shared" si="176"/>
        <v>Refg</v>
      </c>
      <c r="AB497" s="26" t="str">
        <f t="shared" ca="1" si="177"/>
        <v>GFNC</v>
      </c>
      <c r="AC497" s="27"/>
      <c r="AD497" s="26" t="str">
        <f t="shared" ca="1" si="178"/>
        <v>PG-SFM-04-Ex-Refg-GFNC</v>
      </c>
      <c r="AE497" s="26">
        <f t="shared" si="182"/>
        <v>0.78837500000000005</v>
      </c>
      <c r="AF497" s="26">
        <f t="shared" si="183"/>
        <v>1.257725E-4</v>
      </c>
      <c r="AG497" s="26">
        <f t="shared" si="184"/>
        <v>-2.7671500000000002E-2</v>
      </c>
      <c r="AH497" s="26">
        <f t="shared" si="185"/>
        <v>0.78837500000000005</v>
      </c>
      <c r="AI497" s="26">
        <f t="shared" si="186"/>
        <v>1.257725E-4</v>
      </c>
      <c r="AJ497" s="26">
        <f t="shared" si="187"/>
        <v>0</v>
      </c>
      <c r="AK497" s="26">
        <f t="shared" si="188"/>
        <v>1</v>
      </c>
      <c r="AL497" s="26">
        <f t="shared" si="188"/>
        <v>1</v>
      </c>
      <c r="AM497" s="26">
        <f t="shared" si="189"/>
        <v>-3.5099413350245759E-2</v>
      </c>
    </row>
    <row r="498" spans="1:39">
      <c r="A498" s="26" t="s">
        <v>575</v>
      </c>
      <c r="B498" s="26" t="s">
        <v>82</v>
      </c>
      <c r="C498" s="26">
        <v>1</v>
      </c>
      <c r="D498" s="26">
        <v>5.0646999999999998E-2</v>
      </c>
      <c r="E498" s="26">
        <v>5.0646999999999998E-2</v>
      </c>
      <c r="F498" s="26">
        <v>310.43299999999999</v>
      </c>
      <c r="G498" s="26">
        <v>314.64400000000001</v>
      </c>
      <c r="H498" s="26">
        <v>-10.76</v>
      </c>
      <c r="I498" s="26">
        <v>0</v>
      </c>
      <c r="J498" s="27"/>
      <c r="K498" s="26" t="str">
        <f t="shared" si="171"/>
        <v>GF</v>
      </c>
      <c r="L498" s="27"/>
      <c r="M498" s="32">
        <f t="shared" si="179"/>
        <v>1</v>
      </c>
      <c r="N498" s="32">
        <f t="shared" si="180"/>
        <v>0</v>
      </c>
      <c r="O498" s="32">
        <f t="shared" si="181"/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27"/>
      <c r="W498" s="26" t="str">
        <f t="shared" si="172"/>
        <v>SG</v>
      </c>
      <c r="X498" s="26" t="str">
        <f t="shared" si="173"/>
        <v>SFM</v>
      </c>
      <c r="Y498" s="26" t="str">
        <f t="shared" si="174"/>
        <v>04</v>
      </c>
      <c r="Z498" s="26" t="str">
        <f t="shared" si="175"/>
        <v>Ex</v>
      </c>
      <c r="AA498" s="26" t="str">
        <f t="shared" si="176"/>
        <v>Refg</v>
      </c>
      <c r="AB498" s="26" t="str">
        <f t="shared" ca="1" si="177"/>
        <v>GFNC</v>
      </c>
      <c r="AC498" s="27"/>
      <c r="AD498" s="26" t="str">
        <f t="shared" ca="1" si="178"/>
        <v>SG-SFM-04-Ex-Refg-GFNC</v>
      </c>
      <c r="AE498" s="26">
        <f t="shared" si="182"/>
        <v>0.78661000000000003</v>
      </c>
      <c r="AF498" s="26">
        <f t="shared" si="183"/>
        <v>1.2661749999999999E-4</v>
      </c>
      <c r="AG498" s="26">
        <f t="shared" si="184"/>
        <v>-2.69E-2</v>
      </c>
      <c r="AH498" s="26">
        <f t="shared" si="185"/>
        <v>0.78661000000000003</v>
      </c>
      <c r="AI498" s="26">
        <f t="shared" si="186"/>
        <v>1.2661749999999999E-4</v>
      </c>
      <c r="AJ498" s="26">
        <f t="shared" si="187"/>
        <v>0</v>
      </c>
      <c r="AK498" s="26">
        <f t="shared" si="188"/>
        <v>1</v>
      </c>
      <c r="AL498" s="26">
        <f t="shared" si="188"/>
        <v>1</v>
      </c>
      <c r="AM498" s="26">
        <f t="shared" si="189"/>
        <v>-3.4197378624731441E-2</v>
      </c>
    </row>
    <row r="499" spans="1:39">
      <c r="A499" s="26" t="s">
        <v>576</v>
      </c>
      <c r="B499" s="26" t="s">
        <v>82</v>
      </c>
      <c r="C499" s="26">
        <v>1</v>
      </c>
      <c r="D499" s="26">
        <v>4.7888E-2</v>
      </c>
      <c r="E499" s="26">
        <v>4.7888E-2</v>
      </c>
      <c r="F499" s="26">
        <v>310.30500000000001</v>
      </c>
      <c r="G499" s="26">
        <v>316.84800000000001</v>
      </c>
      <c r="H499" s="26">
        <v>-16.249300000000002</v>
      </c>
      <c r="I499" s="26">
        <v>0</v>
      </c>
      <c r="J499" s="27"/>
      <c r="K499" s="26" t="str">
        <f t="shared" si="171"/>
        <v>GF</v>
      </c>
      <c r="L499" s="27"/>
      <c r="M499" s="32">
        <f t="shared" si="179"/>
        <v>1</v>
      </c>
      <c r="N499" s="32">
        <f t="shared" si="180"/>
        <v>0</v>
      </c>
      <c r="O499" s="32">
        <f t="shared" si="181"/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27"/>
      <c r="W499" s="26" t="str">
        <f t="shared" si="172"/>
        <v>PG</v>
      </c>
      <c r="X499" s="26" t="str">
        <f t="shared" si="173"/>
        <v>SFM</v>
      </c>
      <c r="Y499" s="26" t="str">
        <f t="shared" si="174"/>
        <v>05</v>
      </c>
      <c r="Z499" s="26" t="str">
        <f t="shared" si="175"/>
        <v>Ex</v>
      </c>
      <c r="AA499" s="26" t="str">
        <f t="shared" si="176"/>
        <v>Refg</v>
      </c>
      <c r="AB499" s="26" t="str">
        <f t="shared" ca="1" si="177"/>
        <v>GFNC</v>
      </c>
      <c r="AC499" s="27"/>
      <c r="AD499" s="26" t="str">
        <f t="shared" ca="1" si="178"/>
        <v>PG-SFM-05-Ex-Refg-GFNC</v>
      </c>
      <c r="AE499" s="26">
        <f t="shared" si="182"/>
        <v>0.79212000000000005</v>
      </c>
      <c r="AF499" s="26">
        <f t="shared" si="183"/>
        <v>1.1972E-4</v>
      </c>
      <c r="AG499" s="26">
        <f t="shared" si="184"/>
        <v>-4.0623250000000007E-2</v>
      </c>
      <c r="AH499" s="26">
        <f t="shared" si="185"/>
        <v>0.79212000000000005</v>
      </c>
      <c r="AI499" s="26">
        <f t="shared" si="186"/>
        <v>1.1972E-4</v>
      </c>
      <c r="AJ499" s="26">
        <f t="shared" si="187"/>
        <v>0</v>
      </c>
      <c r="AK499" s="26">
        <f t="shared" si="188"/>
        <v>1</v>
      </c>
      <c r="AL499" s="26">
        <f t="shared" si="188"/>
        <v>1</v>
      </c>
      <c r="AM499" s="26">
        <f t="shared" si="189"/>
        <v>-5.1284211988082619E-2</v>
      </c>
    </row>
    <row r="500" spans="1:39">
      <c r="A500" s="26" t="s">
        <v>577</v>
      </c>
      <c r="B500" s="26" t="s">
        <v>82</v>
      </c>
      <c r="C500" s="26">
        <v>1</v>
      </c>
      <c r="D500" s="26">
        <v>4.8651E-2</v>
      </c>
      <c r="E500" s="26">
        <v>4.8651E-2</v>
      </c>
      <c r="F500" s="26">
        <v>308.49200000000002</v>
      </c>
      <c r="G500" s="26">
        <v>314.745</v>
      </c>
      <c r="H500" s="26">
        <v>-15.76</v>
      </c>
      <c r="I500" s="26">
        <v>0</v>
      </c>
      <c r="J500" s="27"/>
      <c r="K500" s="26" t="str">
        <f t="shared" si="171"/>
        <v>GF</v>
      </c>
      <c r="L500" s="27"/>
      <c r="M500" s="32">
        <f t="shared" si="179"/>
        <v>1</v>
      </c>
      <c r="N500" s="32">
        <f t="shared" si="180"/>
        <v>0</v>
      </c>
      <c r="O500" s="32">
        <f t="shared" si="181"/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27"/>
      <c r="W500" s="26" t="str">
        <f t="shared" si="172"/>
        <v>SC</v>
      </c>
      <c r="X500" s="26" t="str">
        <f t="shared" si="173"/>
        <v>SFM</v>
      </c>
      <c r="Y500" s="26" t="str">
        <f t="shared" si="174"/>
        <v>05</v>
      </c>
      <c r="Z500" s="26" t="str">
        <f t="shared" si="175"/>
        <v>Ex</v>
      </c>
      <c r="AA500" s="26" t="str">
        <f t="shared" si="176"/>
        <v>Refg</v>
      </c>
      <c r="AB500" s="26" t="str">
        <f t="shared" ca="1" si="177"/>
        <v>GFNC</v>
      </c>
      <c r="AC500" s="27"/>
      <c r="AD500" s="26" t="str">
        <f t="shared" ca="1" si="178"/>
        <v>SC-SFM-05-Ex-Refg-GFNC</v>
      </c>
      <c r="AE500" s="26">
        <f t="shared" si="182"/>
        <v>0.78686250000000002</v>
      </c>
      <c r="AF500" s="26">
        <f t="shared" si="183"/>
        <v>1.216275E-4</v>
      </c>
      <c r="AG500" s="26">
        <f t="shared" si="184"/>
        <v>-3.9399999999999998E-2</v>
      </c>
      <c r="AH500" s="26">
        <f t="shared" si="185"/>
        <v>0.78686250000000002</v>
      </c>
      <c r="AI500" s="26">
        <f t="shared" si="186"/>
        <v>1.216275E-4</v>
      </c>
      <c r="AJ500" s="26">
        <f t="shared" si="187"/>
        <v>0</v>
      </c>
      <c r="AK500" s="26">
        <f t="shared" si="188"/>
        <v>1</v>
      </c>
      <c r="AL500" s="26">
        <f t="shared" si="188"/>
        <v>1</v>
      </c>
      <c r="AM500" s="26">
        <f t="shared" si="189"/>
        <v>-5.007228073519833E-2</v>
      </c>
    </row>
    <row r="501" spans="1:39">
      <c r="A501" s="26" t="s">
        <v>578</v>
      </c>
      <c r="B501" s="26" t="s">
        <v>82</v>
      </c>
      <c r="C501" s="26">
        <v>1</v>
      </c>
      <c r="D501" s="26">
        <v>4.7840000000000001E-2</v>
      </c>
      <c r="E501" s="26">
        <v>4.7840000000000001E-2</v>
      </c>
      <c r="F501" s="26">
        <v>310.66199999999998</v>
      </c>
      <c r="G501" s="26">
        <v>317.24</v>
      </c>
      <c r="H501" s="26">
        <v>-16.3033</v>
      </c>
      <c r="I501" s="26">
        <v>0</v>
      </c>
      <c r="J501" s="27"/>
      <c r="K501" s="26" t="str">
        <f t="shared" si="171"/>
        <v>GF</v>
      </c>
      <c r="L501" s="27"/>
      <c r="M501" s="32">
        <f t="shared" si="179"/>
        <v>1</v>
      </c>
      <c r="N501" s="32">
        <f t="shared" si="180"/>
        <v>0</v>
      </c>
      <c r="O501" s="32">
        <f t="shared" si="181"/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27"/>
      <c r="W501" s="26" t="str">
        <f t="shared" si="172"/>
        <v>SG</v>
      </c>
      <c r="X501" s="26" t="str">
        <f t="shared" si="173"/>
        <v>SFM</v>
      </c>
      <c r="Y501" s="26" t="str">
        <f t="shared" si="174"/>
        <v>05</v>
      </c>
      <c r="Z501" s="26" t="str">
        <f t="shared" si="175"/>
        <v>Ex</v>
      </c>
      <c r="AA501" s="26" t="str">
        <f t="shared" si="176"/>
        <v>Refg</v>
      </c>
      <c r="AB501" s="26" t="str">
        <f t="shared" ca="1" si="177"/>
        <v>GFNC</v>
      </c>
      <c r="AC501" s="27"/>
      <c r="AD501" s="26" t="str">
        <f t="shared" ca="1" si="178"/>
        <v>SG-SFM-05-Ex-Refg-GFNC</v>
      </c>
      <c r="AE501" s="26">
        <f t="shared" si="182"/>
        <v>0.79310000000000003</v>
      </c>
      <c r="AF501" s="26">
        <f t="shared" si="183"/>
        <v>1.1960000000000001E-4</v>
      </c>
      <c r="AG501" s="26">
        <f t="shared" si="184"/>
        <v>-4.0758250000000003E-2</v>
      </c>
      <c r="AH501" s="26">
        <f t="shared" si="185"/>
        <v>0.79310000000000003</v>
      </c>
      <c r="AI501" s="26">
        <f t="shared" si="186"/>
        <v>1.1960000000000001E-4</v>
      </c>
      <c r="AJ501" s="26">
        <f t="shared" si="187"/>
        <v>0</v>
      </c>
      <c r="AK501" s="26">
        <f t="shared" si="188"/>
        <v>1</v>
      </c>
      <c r="AL501" s="26">
        <f t="shared" si="188"/>
        <v>1</v>
      </c>
      <c r="AM501" s="26">
        <f t="shared" si="189"/>
        <v>-5.1391060395914769E-2</v>
      </c>
    </row>
    <row r="502" spans="1:39">
      <c r="A502" s="26" t="s">
        <v>579</v>
      </c>
      <c r="B502" s="26" t="s">
        <v>82</v>
      </c>
      <c r="C502" s="26">
        <v>1</v>
      </c>
      <c r="D502" s="26">
        <v>4.5790999999999998E-2</v>
      </c>
      <c r="E502" s="26">
        <v>4.5790999999999998E-2</v>
      </c>
      <c r="F502" s="26">
        <v>320.79700000000003</v>
      </c>
      <c r="G502" s="26">
        <v>324.8</v>
      </c>
      <c r="H502" s="26">
        <v>-10.6709</v>
      </c>
      <c r="I502" s="26">
        <v>0</v>
      </c>
      <c r="J502" s="27"/>
      <c r="K502" s="26" t="str">
        <f t="shared" si="171"/>
        <v>GF</v>
      </c>
      <c r="L502" s="27"/>
      <c r="M502" s="32">
        <f t="shared" si="179"/>
        <v>1</v>
      </c>
      <c r="N502" s="32">
        <f t="shared" si="180"/>
        <v>0</v>
      </c>
      <c r="O502" s="32">
        <f t="shared" si="181"/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27"/>
      <c r="W502" s="26" t="str">
        <f t="shared" si="172"/>
        <v>SC</v>
      </c>
      <c r="X502" s="26" t="str">
        <f t="shared" si="173"/>
        <v>SFM</v>
      </c>
      <c r="Y502" s="26" t="str">
        <f t="shared" si="174"/>
        <v>06</v>
      </c>
      <c r="Z502" s="26" t="str">
        <f t="shared" si="175"/>
        <v>Ex</v>
      </c>
      <c r="AA502" s="26" t="str">
        <f t="shared" si="176"/>
        <v>Refg</v>
      </c>
      <c r="AB502" s="26" t="str">
        <f t="shared" ca="1" si="177"/>
        <v>GFNC</v>
      </c>
      <c r="AC502" s="27"/>
      <c r="AD502" s="26" t="str">
        <f t="shared" ca="1" si="178"/>
        <v>SC-SFM-06-Ex-Refg-GFNC</v>
      </c>
      <c r="AE502" s="26">
        <f t="shared" si="182"/>
        <v>0.81200000000000006</v>
      </c>
      <c r="AF502" s="26">
        <f t="shared" si="183"/>
        <v>1.1447749999999999E-4</v>
      </c>
      <c r="AG502" s="26">
        <f t="shared" si="184"/>
        <v>-2.667725E-2</v>
      </c>
      <c r="AH502" s="26">
        <f t="shared" si="185"/>
        <v>0.81200000000000006</v>
      </c>
      <c r="AI502" s="26">
        <f t="shared" si="186"/>
        <v>1.1447749999999999E-4</v>
      </c>
      <c r="AJ502" s="26">
        <f t="shared" si="187"/>
        <v>0</v>
      </c>
      <c r="AK502" s="26">
        <f t="shared" si="188"/>
        <v>1</v>
      </c>
      <c r="AL502" s="26">
        <f t="shared" si="188"/>
        <v>1</v>
      </c>
      <c r="AM502" s="26">
        <f t="shared" si="189"/>
        <v>-3.2853756157635465E-2</v>
      </c>
    </row>
    <row r="503" spans="1:39">
      <c r="A503" s="26" t="s">
        <v>580</v>
      </c>
      <c r="B503" s="26" t="s">
        <v>82</v>
      </c>
      <c r="C503" s="26">
        <v>1</v>
      </c>
      <c r="D503" s="26">
        <v>4.4684000000000001E-2</v>
      </c>
      <c r="E503" s="26">
        <v>4.4684000000000001E-2</v>
      </c>
      <c r="F503" s="26">
        <v>325.99299999999999</v>
      </c>
      <c r="G503" s="26">
        <v>330.2</v>
      </c>
      <c r="H503" s="26">
        <v>-10.8352</v>
      </c>
      <c r="I503" s="26">
        <v>0</v>
      </c>
      <c r="J503" s="27"/>
      <c r="K503" s="26" t="str">
        <f t="shared" si="171"/>
        <v>GF</v>
      </c>
      <c r="L503" s="27"/>
      <c r="M503" s="32">
        <f t="shared" si="179"/>
        <v>1</v>
      </c>
      <c r="N503" s="32">
        <f t="shared" si="180"/>
        <v>0</v>
      </c>
      <c r="O503" s="32">
        <f t="shared" si="181"/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27"/>
      <c r="W503" s="26" t="str">
        <f t="shared" si="172"/>
        <v>SD</v>
      </c>
      <c r="X503" s="26" t="str">
        <f t="shared" si="173"/>
        <v>SFM</v>
      </c>
      <c r="Y503" s="26" t="str">
        <f t="shared" si="174"/>
        <v>06</v>
      </c>
      <c r="Z503" s="26" t="str">
        <f t="shared" si="175"/>
        <v>Ex</v>
      </c>
      <c r="AA503" s="26" t="str">
        <f t="shared" si="176"/>
        <v>Refg</v>
      </c>
      <c r="AB503" s="26" t="str">
        <f t="shared" ca="1" si="177"/>
        <v>GFNC</v>
      </c>
      <c r="AC503" s="27"/>
      <c r="AD503" s="26" t="str">
        <f t="shared" ca="1" si="178"/>
        <v>SD-SFM-06-Ex-Refg-GFNC</v>
      </c>
      <c r="AE503" s="26">
        <f t="shared" si="182"/>
        <v>0.82550000000000001</v>
      </c>
      <c r="AF503" s="26">
        <f t="shared" si="183"/>
        <v>1.1171E-4</v>
      </c>
      <c r="AG503" s="26">
        <f t="shared" si="184"/>
        <v>-2.7088000000000001E-2</v>
      </c>
      <c r="AH503" s="26">
        <f t="shared" si="185"/>
        <v>0.82550000000000001</v>
      </c>
      <c r="AI503" s="26">
        <f t="shared" si="186"/>
        <v>1.1171E-4</v>
      </c>
      <c r="AJ503" s="26">
        <f t="shared" si="187"/>
        <v>0</v>
      </c>
      <c r="AK503" s="26">
        <f t="shared" si="188"/>
        <v>1</v>
      </c>
      <c r="AL503" s="26">
        <f t="shared" si="188"/>
        <v>1</v>
      </c>
      <c r="AM503" s="26">
        <f t="shared" si="189"/>
        <v>-3.2814052089642644E-2</v>
      </c>
    </row>
    <row r="504" spans="1:39">
      <c r="A504" s="26" t="s">
        <v>581</v>
      </c>
      <c r="B504" s="26" t="s">
        <v>82</v>
      </c>
      <c r="C504" s="26">
        <v>1</v>
      </c>
      <c r="D504" s="26">
        <v>4.5602999999999998E-2</v>
      </c>
      <c r="E504" s="26">
        <v>4.5603999999999999E-2</v>
      </c>
      <c r="F504" s="26">
        <v>321.67700000000002</v>
      </c>
      <c r="G504" s="26">
        <v>325.71899999999999</v>
      </c>
      <c r="H504" s="26">
        <v>-10.709099999999999</v>
      </c>
      <c r="I504" s="26">
        <v>0</v>
      </c>
      <c r="J504" s="27"/>
      <c r="K504" s="26" t="str">
        <f t="shared" si="171"/>
        <v>GF</v>
      </c>
      <c r="L504" s="27"/>
      <c r="M504" s="32">
        <f t="shared" si="179"/>
        <v>1</v>
      </c>
      <c r="N504" s="32">
        <f t="shared" si="180"/>
        <v>0</v>
      </c>
      <c r="O504" s="32">
        <f t="shared" si="181"/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27"/>
      <c r="W504" s="26" t="str">
        <f t="shared" si="172"/>
        <v>SG</v>
      </c>
      <c r="X504" s="26" t="str">
        <f t="shared" si="173"/>
        <v>SFM</v>
      </c>
      <c r="Y504" s="26" t="str">
        <f t="shared" si="174"/>
        <v>06</v>
      </c>
      <c r="Z504" s="26" t="str">
        <f t="shared" si="175"/>
        <v>Ex</v>
      </c>
      <c r="AA504" s="26" t="str">
        <f t="shared" si="176"/>
        <v>Refg</v>
      </c>
      <c r="AB504" s="26" t="str">
        <f t="shared" ca="1" si="177"/>
        <v>GFNC</v>
      </c>
      <c r="AC504" s="27"/>
      <c r="AD504" s="26" t="str">
        <f t="shared" ca="1" si="178"/>
        <v>SG-SFM-06-Ex-Refg-GFNC</v>
      </c>
      <c r="AE504" s="26">
        <f t="shared" si="182"/>
        <v>0.81429750000000001</v>
      </c>
      <c r="AF504" s="26">
        <f t="shared" si="183"/>
        <v>1.1401E-4</v>
      </c>
      <c r="AG504" s="26">
        <f t="shared" si="184"/>
        <v>-2.6772749999999998E-2</v>
      </c>
      <c r="AH504" s="26">
        <f t="shared" si="185"/>
        <v>0.81429750000000001</v>
      </c>
      <c r="AI504" s="26">
        <f t="shared" si="186"/>
        <v>1.1401E-4</v>
      </c>
      <c r="AJ504" s="26">
        <f t="shared" si="187"/>
        <v>0</v>
      </c>
      <c r="AK504" s="26">
        <f t="shared" si="188"/>
        <v>1</v>
      </c>
      <c r="AL504" s="26">
        <f t="shared" si="188"/>
        <v>1</v>
      </c>
      <c r="AM504" s="26">
        <f t="shared" si="189"/>
        <v>-3.2878339918764328E-2</v>
      </c>
    </row>
    <row r="505" spans="1:39">
      <c r="A505" s="26" t="s">
        <v>582</v>
      </c>
      <c r="B505" s="26" t="s">
        <v>82</v>
      </c>
      <c r="C505" s="26">
        <v>1</v>
      </c>
      <c r="D505" s="26">
        <v>4.7391000000000003E-2</v>
      </c>
      <c r="E505" s="26">
        <v>4.7391000000000003E-2</v>
      </c>
      <c r="F505" s="26">
        <v>326.7</v>
      </c>
      <c r="G505" s="26">
        <v>330.14400000000001</v>
      </c>
      <c r="H505" s="26">
        <v>-8.9427299999999992</v>
      </c>
      <c r="I505" s="26">
        <v>0</v>
      </c>
      <c r="J505" s="27"/>
      <c r="K505" s="26" t="str">
        <f t="shared" si="171"/>
        <v>GF</v>
      </c>
      <c r="L505" s="27"/>
      <c r="M505" s="32">
        <f t="shared" si="179"/>
        <v>1</v>
      </c>
      <c r="N505" s="32">
        <f t="shared" si="180"/>
        <v>0</v>
      </c>
      <c r="O505" s="32">
        <f t="shared" si="181"/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27"/>
      <c r="W505" s="26" t="str">
        <f t="shared" si="172"/>
        <v>SD</v>
      </c>
      <c r="X505" s="26" t="str">
        <f t="shared" si="173"/>
        <v>SFM</v>
      </c>
      <c r="Y505" s="26" t="str">
        <f t="shared" si="174"/>
        <v>07</v>
      </c>
      <c r="Z505" s="26" t="str">
        <f t="shared" si="175"/>
        <v>Ex</v>
      </c>
      <c r="AA505" s="26" t="str">
        <f t="shared" si="176"/>
        <v>Refg</v>
      </c>
      <c r="AB505" s="26" t="str">
        <f t="shared" ca="1" si="177"/>
        <v>GFNC</v>
      </c>
      <c r="AC505" s="27"/>
      <c r="AD505" s="26" t="str">
        <f t="shared" ca="1" si="178"/>
        <v>SD-SFM-07-Ex-Refg-GFNC</v>
      </c>
      <c r="AE505" s="26">
        <f t="shared" si="182"/>
        <v>0.82535999999999998</v>
      </c>
      <c r="AF505" s="26">
        <f t="shared" si="183"/>
        <v>1.1847750000000001E-4</v>
      </c>
      <c r="AG505" s="26">
        <f t="shared" si="184"/>
        <v>-2.2356824999999997E-2</v>
      </c>
      <c r="AH505" s="26">
        <f t="shared" si="185"/>
        <v>0.82535999999999998</v>
      </c>
      <c r="AI505" s="26">
        <f t="shared" si="186"/>
        <v>1.1847750000000001E-4</v>
      </c>
      <c r="AJ505" s="26">
        <f t="shared" si="187"/>
        <v>0</v>
      </c>
      <c r="AK505" s="26">
        <f t="shared" si="188"/>
        <v>1</v>
      </c>
      <c r="AL505" s="26">
        <f t="shared" si="188"/>
        <v>1</v>
      </c>
      <c r="AM505" s="26">
        <f t="shared" si="189"/>
        <v>-2.7087361878453037E-2</v>
      </c>
    </row>
    <row r="506" spans="1:39">
      <c r="A506" s="26" t="s">
        <v>583</v>
      </c>
      <c r="B506" s="26" t="s">
        <v>82</v>
      </c>
      <c r="C506" s="26">
        <v>1</v>
      </c>
      <c r="D506" s="26">
        <v>4.7764000000000001E-2</v>
      </c>
      <c r="E506" s="26">
        <v>4.7764000000000001E-2</v>
      </c>
      <c r="F506" s="26">
        <v>326.83800000000002</v>
      </c>
      <c r="G506" s="26">
        <v>330.15899999999999</v>
      </c>
      <c r="H506" s="26">
        <v>-8.6444100000000006</v>
      </c>
      <c r="I506" s="26">
        <v>0</v>
      </c>
      <c r="J506" s="27"/>
      <c r="K506" s="26" t="str">
        <f t="shared" si="171"/>
        <v>GF</v>
      </c>
      <c r="L506" s="27"/>
      <c r="M506" s="32">
        <f t="shared" si="179"/>
        <v>1</v>
      </c>
      <c r="N506" s="32">
        <f t="shared" si="180"/>
        <v>0</v>
      </c>
      <c r="O506" s="32">
        <f t="shared" si="181"/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27"/>
      <c r="W506" s="26" t="str">
        <f t="shared" si="172"/>
        <v>SG</v>
      </c>
      <c r="X506" s="26" t="str">
        <f t="shared" si="173"/>
        <v>SFM</v>
      </c>
      <c r="Y506" s="26" t="str">
        <f t="shared" si="174"/>
        <v>07</v>
      </c>
      <c r="Z506" s="26" t="str">
        <f t="shared" si="175"/>
        <v>Ex</v>
      </c>
      <c r="AA506" s="26" t="str">
        <f t="shared" si="176"/>
        <v>Refg</v>
      </c>
      <c r="AB506" s="26" t="str">
        <f t="shared" ca="1" si="177"/>
        <v>GFNC</v>
      </c>
      <c r="AC506" s="27"/>
      <c r="AD506" s="26" t="str">
        <f t="shared" ca="1" si="178"/>
        <v>SG-SFM-07-Ex-Refg-GFNC</v>
      </c>
      <c r="AE506" s="26">
        <f t="shared" si="182"/>
        <v>0.82539750000000001</v>
      </c>
      <c r="AF506" s="26">
        <f t="shared" si="183"/>
        <v>1.1941E-4</v>
      </c>
      <c r="AG506" s="26">
        <f t="shared" si="184"/>
        <v>-2.1611025000000002E-2</v>
      </c>
      <c r="AH506" s="26">
        <f t="shared" si="185"/>
        <v>0.82539750000000001</v>
      </c>
      <c r="AI506" s="26">
        <f t="shared" si="186"/>
        <v>1.1941E-4</v>
      </c>
      <c r="AJ506" s="26">
        <f t="shared" si="187"/>
        <v>0</v>
      </c>
      <c r="AK506" s="26">
        <f t="shared" si="188"/>
        <v>1</v>
      </c>
      <c r="AL506" s="26">
        <f t="shared" si="188"/>
        <v>1</v>
      </c>
      <c r="AM506" s="26">
        <f t="shared" si="189"/>
        <v>-2.6182566581556162E-2</v>
      </c>
    </row>
    <row r="507" spans="1:39">
      <c r="A507" s="26" t="s">
        <v>584</v>
      </c>
      <c r="B507" s="26" t="s">
        <v>82</v>
      </c>
      <c r="C507" s="26">
        <v>1</v>
      </c>
      <c r="D507" s="26">
        <v>5.7275E-2</v>
      </c>
      <c r="E507" s="26">
        <v>5.7275E-2</v>
      </c>
      <c r="F507" s="26">
        <v>333.327</v>
      </c>
      <c r="G507" s="26">
        <v>336.69099999999997</v>
      </c>
      <c r="H507" s="26">
        <v>-8.9217099999999991</v>
      </c>
      <c r="I507" s="26">
        <v>0</v>
      </c>
      <c r="J507" s="27"/>
      <c r="K507" s="26" t="str">
        <f t="shared" si="171"/>
        <v>GF</v>
      </c>
      <c r="L507" s="27"/>
      <c r="M507" s="32">
        <f t="shared" si="179"/>
        <v>1</v>
      </c>
      <c r="N507" s="32">
        <f t="shared" si="180"/>
        <v>0</v>
      </c>
      <c r="O507" s="32">
        <f t="shared" si="181"/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27"/>
      <c r="W507" s="26" t="str">
        <f t="shared" si="172"/>
        <v>SC</v>
      </c>
      <c r="X507" s="26" t="str">
        <f t="shared" si="173"/>
        <v>SFM</v>
      </c>
      <c r="Y507" s="26" t="str">
        <f t="shared" si="174"/>
        <v>08</v>
      </c>
      <c r="Z507" s="26" t="str">
        <f t="shared" si="175"/>
        <v>Ex</v>
      </c>
      <c r="AA507" s="26" t="str">
        <f t="shared" si="176"/>
        <v>Refg</v>
      </c>
      <c r="AB507" s="26" t="str">
        <f t="shared" ca="1" si="177"/>
        <v>GFNC</v>
      </c>
      <c r="AC507" s="27"/>
      <c r="AD507" s="26" t="str">
        <f t="shared" ca="1" si="178"/>
        <v>SC-SFM-08-Ex-Refg-GFNC</v>
      </c>
      <c r="AE507" s="26">
        <f t="shared" si="182"/>
        <v>0.84172749999999996</v>
      </c>
      <c r="AF507" s="26">
        <f t="shared" si="183"/>
        <v>1.431875E-4</v>
      </c>
      <c r="AG507" s="26">
        <f t="shared" si="184"/>
        <v>-2.2304274999999998E-2</v>
      </c>
      <c r="AH507" s="26">
        <f t="shared" si="185"/>
        <v>0.84172749999999996</v>
      </c>
      <c r="AI507" s="26">
        <f t="shared" si="186"/>
        <v>1.431875E-4</v>
      </c>
      <c r="AJ507" s="26">
        <f t="shared" si="187"/>
        <v>0</v>
      </c>
      <c r="AK507" s="26">
        <f t="shared" si="188"/>
        <v>1</v>
      </c>
      <c r="AL507" s="26">
        <f t="shared" si="188"/>
        <v>1</v>
      </c>
      <c r="AM507" s="26">
        <f t="shared" si="189"/>
        <v>-2.6498213495460228E-2</v>
      </c>
    </row>
    <row r="508" spans="1:39">
      <c r="A508" s="26" t="s">
        <v>585</v>
      </c>
      <c r="B508" s="26" t="s">
        <v>82</v>
      </c>
      <c r="C508" s="26">
        <v>1</v>
      </c>
      <c r="D508" s="26">
        <v>5.6996999999999999E-2</v>
      </c>
      <c r="E508" s="26">
        <v>5.6996999999999999E-2</v>
      </c>
      <c r="F508" s="26">
        <v>334.45800000000003</v>
      </c>
      <c r="G508" s="26">
        <v>337.92399999999998</v>
      </c>
      <c r="H508" s="26">
        <v>-9.1355500000000003</v>
      </c>
      <c r="I508" s="26">
        <v>0</v>
      </c>
      <c r="J508" s="27"/>
      <c r="K508" s="26" t="str">
        <f t="shared" si="171"/>
        <v>GF</v>
      </c>
      <c r="L508" s="27"/>
      <c r="M508" s="32">
        <f t="shared" si="179"/>
        <v>1</v>
      </c>
      <c r="N508" s="32">
        <f t="shared" si="180"/>
        <v>0</v>
      </c>
      <c r="O508" s="32">
        <f t="shared" si="181"/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27"/>
      <c r="W508" s="26" t="str">
        <f t="shared" si="172"/>
        <v>SD</v>
      </c>
      <c r="X508" s="26" t="str">
        <f t="shared" si="173"/>
        <v>SFM</v>
      </c>
      <c r="Y508" s="26" t="str">
        <f t="shared" si="174"/>
        <v>08</v>
      </c>
      <c r="Z508" s="26" t="str">
        <f t="shared" si="175"/>
        <v>Ex</v>
      </c>
      <c r="AA508" s="26" t="str">
        <f t="shared" si="176"/>
        <v>Refg</v>
      </c>
      <c r="AB508" s="26" t="str">
        <f t="shared" ca="1" si="177"/>
        <v>GFNC</v>
      </c>
      <c r="AC508" s="27"/>
      <c r="AD508" s="26" t="str">
        <f t="shared" ca="1" si="178"/>
        <v>SD-SFM-08-Ex-Refg-GFNC</v>
      </c>
      <c r="AE508" s="26">
        <f t="shared" si="182"/>
        <v>0.84480999999999995</v>
      </c>
      <c r="AF508" s="26">
        <f t="shared" si="183"/>
        <v>1.4249249999999998E-4</v>
      </c>
      <c r="AG508" s="26">
        <f t="shared" si="184"/>
        <v>-2.2838875000000002E-2</v>
      </c>
      <c r="AH508" s="26">
        <f t="shared" si="185"/>
        <v>0.84480999999999995</v>
      </c>
      <c r="AI508" s="26">
        <f t="shared" si="186"/>
        <v>1.4249249999999998E-4</v>
      </c>
      <c r="AJ508" s="26">
        <f t="shared" si="187"/>
        <v>0</v>
      </c>
      <c r="AK508" s="26">
        <f t="shared" si="188"/>
        <v>1</v>
      </c>
      <c r="AL508" s="26">
        <f t="shared" si="188"/>
        <v>1</v>
      </c>
      <c r="AM508" s="26">
        <f t="shared" si="189"/>
        <v>-2.7034333163669939E-2</v>
      </c>
    </row>
    <row r="509" spans="1:39">
      <c r="A509" s="26" t="s">
        <v>586</v>
      </c>
      <c r="B509" s="26" t="s">
        <v>82</v>
      </c>
      <c r="C509" s="26">
        <v>1</v>
      </c>
      <c r="D509" s="26">
        <v>5.7317E-2</v>
      </c>
      <c r="E509" s="26">
        <v>5.7317E-2</v>
      </c>
      <c r="F509" s="26">
        <v>333.339</v>
      </c>
      <c r="G509" s="26">
        <v>336.70100000000002</v>
      </c>
      <c r="H509" s="26">
        <v>-8.9183199999999996</v>
      </c>
      <c r="I509" s="26">
        <v>0</v>
      </c>
      <c r="J509" s="27"/>
      <c r="K509" s="26" t="str">
        <f t="shared" si="171"/>
        <v>GF</v>
      </c>
      <c r="L509" s="27"/>
      <c r="M509" s="32">
        <f t="shared" si="179"/>
        <v>1</v>
      </c>
      <c r="N509" s="32">
        <f t="shared" si="180"/>
        <v>0</v>
      </c>
      <c r="O509" s="32">
        <f t="shared" si="181"/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27"/>
      <c r="W509" s="26" t="str">
        <f t="shared" si="172"/>
        <v>SG</v>
      </c>
      <c r="X509" s="26" t="str">
        <f t="shared" si="173"/>
        <v>SFM</v>
      </c>
      <c r="Y509" s="26" t="str">
        <f t="shared" si="174"/>
        <v>08</v>
      </c>
      <c r="Z509" s="26" t="str">
        <f t="shared" si="175"/>
        <v>Ex</v>
      </c>
      <c r="AA509" s="26" t="str">
        <f t="shared" si="176"/>
        <v>Refg</v>
      </c>
      <c r="AB509" s="26" t="str">
        <f t="shared" ca="1" si="177"/>
        <v>GFNC</v>
      </c>
      <c r="AC509" s="27"/>
      <c r="AD509" s="26" t="str">
        <f t="shared" ca="1" si="178"/>
        <v>SG-SFM-08-Ex-Refg-GFNC</v>
      </c>
      <c r="AE509" s="26">
        <f t="shared" si="182"/>
        <v>0.84175250000000001</v>
      </c>
      <c r="AF509" s="26">
        <f t="shared" si="183"/>
        <v>1.432925E-4</v>
      </c>
      <c r="AG509" s="26">
        <f t="shared" si="184"/>
        <v>-2.2295799999999998E-2</v>
      </c>
      <c r="AH509" s="26">
        <f t="shared" si="185"/>
        <v>0.84175250000000001</v>
      </c>
      <c r="AI509" s="26">
        <f t="shared" si="186"/>
        <v>1.432925E-4</v>
      </c>
      <c r="AJ509" s="26">
        <f t="shared" si="187"/>
        <v>0</v>
      </c>
      <c r="AK509" s="26">
        <f t="shared" si="188"/>
        <v>1</v>
      </c>
      <c r="AL509" s="26">
        <f t="shared" si="188"/>
        <v>1</v>
      </c>
      <c r="AM509" s="26">
        <f t="shared" si="189"/>
        <v>-2.6487358219904302E-2</v>
      </c>
    </row>
    <row r="510" spans="1:39">
      <c r="A510" s="26" t="s">
        <v>587</v>
      </c>
      <c r="B510" s="26" t="s">
        <v>82</v>
      </c>
      <c r="C510" s="26">
        <v>1</v>
      </c>
      <c r="D510" s="26">
        <v>5.5155999999999997E-2</v>
      </c>
      <c r="E510" s="26">
        <v>5.5155999999999997E-2</v>
      </c>
      <c r="F510" s="26">
        <v>341.38099999999997</v>
      </c>
      <c r="G510" s="26">
        <v>345.54899999999998</v>
      </c>
      <c r="H510" s="26">
        <v>-11.0589</v>
      </c>
      <c r="I510" s="26">
        <v>0</v>
      </c>
      <c r="J510" s="27"/>
      <c r="K510" s="26" t="str">
        <f t="shared" ref="K510:K573" si="190">RIGHT(LEFT(A510,FIND("-h",A510)+3),2)</f>
        <v>GF</v>
      </c>
      <c r="L510" s="27"/>
      <c r="M510" s="32">
        <f t="shared" si="179"/>
        <v>1</v>
      </c>
      <c r="N510" s="32">
        <f t="shared" si="180"/>
        <v>0</v>
      </c>
      <c r="O510" s="32">
        <f t="shared" si="181"/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27"/>
      <c r="W510" s="26" t="str">
        <f t="shared" ref="W510:W573" si="191">IF(OR(RIGHT(LEFT(A510,11),3)="v11",RIGHT(LEFT(A510,11),3)="v06",RIGHT(LEFT(A510,11),3)="v03"),"CA",RIGHT(LEFT(A510,11),2))</f>
        <v>SC</v>
      </c>
      <c r="X510" s="26" t="str">
        <f t="shared" ref="X510:X573" si="192">LEFT(A510,3)</f>
        <v>SFM</v>
      </c>
      <c r="Y510" s="26" t="str">
        <f t="shared" ref="Y510:Y573" si="193">RIGHT(LEFT(A510,7),2)</f>
        <v>09</v>
      </c>
      <c r="Z510" s="26" t="str">
        <f t="shared" ref="Z510:Z573" si="194">IF(W510="CA","N8","Ex")</f>
        <v>Ex</v>
      </c>
      <c r="AA510" s="26" t="str">
        <f t="shared" ref="AA510:AA573" si="195">IF(ISERROR(FIND("-Frzr-",A510))=FALSE,"Frzr",IF(ISERROR(FIND("-Refg-",A510))=FALSE,"Refg",IF(ISERROR(FIND("-ILtg-",A510))=FALSE,"CFL","RfUN")))</f>
        <v>Refg</v>
      </c>
      <c r="AB510" s="26" t="str">
        <f t="shared" ref="AB510:AB573" ca="1" si="196">VLOOKUP(K510,OFFSET(L_HVACnames,1,1,7,2),2,0)</f>
        <v>GFNC</v>
      </c>
      <c r="AC510" s="27"/>
      <c r="AD510" s="26" t="str">
        <f t="shared" ref="AD510:AD573" ca="1" si="197">W510&amp;"-"&amp;X510&amp;"-"&amp;Y510&amp;"-"&amp;Z510&amp;"-"&amp;AA510&amp;"-"&amp;AB510</f>
        <v>SC-SFM-09-Ex-Refg-GFNC</v>
      </c>
      <c r="AE510" s="26">
        <f t="shared" si="182"/>
        <v>0.86387249999999993</v>
      </c>
      <c r="AF510" s="26">
        <f t="shared" si="183"/>
        <v>1.3789E-4</v>
      </c>
      <c r="AG510" s="26">
        <f t="shared" si="184"/>
        <v>-2.7647249999999998E-2</v>
      </c>
      <c r="AH510" s="26">
        <f t="shared" si="185"/>
        <v>0.86387249999999993</v>
      </c>
      <c r="AI510" s="26">
        <f t="shared" si="186"/>
        <v>1.3789E-4</v>
      </c>
      <c r="AJ510" s="26">
        <f t="shared" si="187"/>
        <v>0</v>
      </c>
      <c r="AK510" s="26">
        <f t="shared" si="188"/>
        <v>1</v>
      </c>
      <c r="AL510" s="26">
        <f t="shared" si="188"/>
        <v>1</v>
      </c>
      <c r="AM510" s="26">
        <f t="shared" si="189"/>
        <v>-3.2003854735507847E-2</v>
      </c>
    </row>
    <row r="511" spans="1:39">
      <c r="A511" s="26" t="s">
        <v>588</v>
      </c>
      <c r="B511" s="26" t="s">
        <v>82</v>
      </c>
      <c r="C511" s="26">
        <v>1</v>
      </c>
      <c r="D511" s="26">
        <v>5.5123999999999999E-2</v>
      </c>
      <c r="E511" s="26">
        <v>5.5122999999999998E-2</v>
      </c>
      <c r="F511" s="26">
        <v>341.40499999999997</v>
      </c>
      <c r="G511" s="26">
        <v>345.56400000000002</v>
      </c>
      <c r="H511" s="26">
        <v>-11.032500000000001</v>
      </c>
      <c r="I511" s="26">
        <v>0</v>
      </c>
      <c r="J511" s="27"/>
      <c r="K511" s="26" t="str">
        <f t="shared" si="190"/>
        <v>GF</v>
      </c>
      <c r="L511" s="27"/>
      <c r="M511" s="32">
        <f t="shared" ref="M511:M574" si="198">IF(K511="GF",1,0)</f>
        <v>1</v>
      </c>
      <c r="N511" s="32">
        <f t="shared" ref="N511:N574" si="199">IF(OR(K511="HP",K511="ER"),1,0)</f>
        <v>0</v>
      </c>
      <c r="O511" s="32">
        <f t="shared" ref="O511:O574" si="200">IF(K511="UN",1,0)</f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27"/>
      <c r="W511" s="26" t="str">
        <f t="shared" si="191"/>
        <v>SG</v>
      </c>
      <c r="X511" s="26" t="str">
        <f t="shared" si="192"/>
        <v>SFM</v>
      </c>
      <c r="Y511" s="26" t="str">
        <f t="shared" si="193"/>
        <v>09</v>
      </c>
      <c r="Z511" s="26" t="str">
        <f t="shared" si="194"/>
        <v>Ex</v>
      </c>
      <c r="AA511" s="26" t="str">
        <f t="shared" si="195"/>
        <v>Refg</v>
      </c>
      <c r="AB511" s="26" t="str">
        <f t="shared" ca="1" si="196"/>
        <v>GFNC</v>
      </c>
      <c r="AC511" s="27"/>
      <c r="AD511" s="26" t="str">
        <f t="shared" ca="1" si="197"/>
        <v>SG-SFM-09-Ex-Refg-GFNC</v>
      </c>
      <c r="AE511" s="26">
        <f t="shared" ref="AE511:AE574" si="201">IF(M511=1,AH511,F511/(IF(OR($AA511="Refg",$AA511="Frzr"),400,IF($AA511="CFL",$G511,IF($AA511="RfUn",1200)))))</f>
        <v>0.86391000000000007</v>
      </c>
      <c r="AF511" s="26">
        <f t="shared" ref="AF511:AF574" si="202">IF(M511=1,AI511,D511/(IF(OR($AA511="Refg",$AA511="Frzr"),400,IF($AA511="CFL",$G511,IF($AA511="RfUn",1200)))))</f>
        <v>1.378075E-4</v>
      </c>
      <c r="AG511" s="26">
        <f t="shared" ref="AG511:AG574" si="203">IF(OR(N511=1,O511=1),0,H511/(IF(OR($AA511="Refg",$AA511="Frzr"),400,IF($AA511="CFL",$G511,IF($AA511="RfUn",1200)))))</f>
        <v>-2.7581250000000002E-2</v>
      </c>
      <c r="AH511" s="26">
        <f t="shared" ref="AH511:AH574" si="204">G511/(IF(OR($AA511="Refg",$AA511="Frzr"),400,IF($AA511="CFL",$G511,IF($AA511="RfUn",1200))))</f>
        <v>0.86391000000000007</v>
      </c>
      <c r="AI511" s="26">
        <f t="shared" ref="AI511:AI574" si="205">E511/(IF(OR($AA511="Refg",$AA511="Frzr"),400,IF($AA511="CFL",$G511,IF($AA511="RfUn",1200))))</f>
        <v>1.378075E-4</v>
      </c>
      <c r="AJ511" s="26">
        <f t="shared" ref="AJ511:AJ574" si="206">I511/(IF(OR($AA511="Refg",$AA511="Frzr"),400,IF($AA511="CFL",$G511,IF($AA511="RfUn",1200))))</f>
        <v>0</v>
      </c>
      <c r="AK511" s="26">
        <f t="shared" ref="AK511:AL574" si="207">AE511/AH511</f>
        <v>1</v>
      </c>
      <c r="AL511" s="26">
        <f t="shared" si="207"/>
        <v>1</v>
      </c>
      <c r="AM511" s="26">
        <f t="shared" ref="AM511:AM574" si="208">AG511/AH511</f>
        <v>-3.1926068687710522E-2</v>
      </c>
    </row>
    <row r="512" spans="1:39">
      <c r="A512" s="26" t="s">
        <v>589</v>
      </c>
      <c r="B512" s="26" t="s">
        <v>82</v>
      </c>
      <c r="C512" s="26">
        <v>1</v>
      </c>
      <c r="D512" s="26">
        <v>5.8955E-2</v>
      </c>
      <c r="E512" s="26">
        <v>5.8955E-2</v>
      </c>
      <c r="F512" s="26">
        <v>346.68099999999998</v>
      </c>
      <c r="G512" s="26">
        <v>350.56099999999998</v>
      </c>
      <c r="H512" s="26">
        <v>-10.251099999999999</v>
      </c>
      <c r="I512" s="26">
        <v>0</v>
      </c>
      <c r="J512" s="27"/>
      <c r="K512" s="26" t="str">
        <f t="shared" si="190"/>
        <v>GF</v>
      </c>
      <c r="L512" s="27"/>
      <c r="M512" s="32">
        <f t="shared" si="198"/>
        <v>1</v>
      </c>
      <c r="N512" s="32">
        <f t="shared" si="199"/>
        <v>0</v>
      </c>
      <c r="O512" s="32">
        <f t="shared" si="200"/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27"/>
      <c r="W512" s="26" t="str">
        <f t="shared" si="191"/>
        <v>SC</v>
      </c>
      <c r="X512" s="26" t="str">
        <f t="shared" si="192"/>
        <v>SFM</v>
      </c>
      <c r="Y512" s="26" t="str">
        <f t="shared" si="193"/>
        <v>10</v>
      </c>
      <c r="Z512" s="26" t="str">
        <f t="shared" si="194"/>
        <v>Ex</v>
      </c>
      <c r="AA512" s="26" t="str">
        <f t="shared" si="195"/>
        <v>Refg</v>
      </c>
      <c r="AB512" s="26" t="str">
        <f t="shared" ca="1" si="196"/>
        <v>GFNC</v>
      </c>
      <c r="AC512" s="27"/>
      <c r="AD512" s="26" t="str">
        <f t="shared" ca="1" si="197"/>
        <v>SC-SFM-10-Ex-Refg-GFNC</v>
      </c>
      <c r="AE512" s="26">
        <f t="shared" si="201"/>
        <v>0.87640249999999997</v>
      </c>
      <c r="AF512" s="26">
        <f t="shared" si="202"/>
        <v>1.473875E-4</v>
      </c>
      <c r="AG512" s="26">
        <f t="shared" si="203"/>
        <v>-2.5627749999999998E-2</v>
      </c>
      <c r="AH512" s="26">
        <f t="shared" si="204"/>
        <v>0.87640249999999997</v>
      </c>
      <c r="AI512" s="26">
        <f t="shared" si="205"/>
        <v>1.473875E-4</v>
      </c>
      <c r="AJ512" s="26">
        <f t="shared" si="206"/>
        <v>0</v>
      </c>
      <c r="AK512" s="26">
        <f t="shared" si="207"/>
        <v>1</v>
      </c>
      <c r="AL512" s="26">
        <f t="shared" si="207"/>
        <v>1</v>
      </c>
      <c r="AM512" s="26">
        <f t="shared" si="208"/>
        <v>-2.9241986416058831E-2</v>
      </c>
    </row>
    <row r="513" spans="1:39">
      <c r="A513" s="26" t="s">
        <v>590</v>
      </c>
      <c r="B513" s="26" t="s">
        <v>82</v>
      </c>
      <c r="C513" s="26">
        <v>1</v>
      </c>
      <c r="D513" s="26">
        <v>5.8458000000000003E-2</v>
      </c>
      <c r="E513" s="26">
        <v>5.8458000000000003E-2</v>
      </c>
      <c r="F513" s="26">
        <v>347.28100000000001</v>
      </c>
      <c r="G513" s="26">
        <v>351.22800000000001</v>
      </c>
      <c r="H513" s="26">
        <v>-10.375299999999999</v>
      </c>
      <c r="I513" s="26">
        <v>0</v>
      </c>
      <c r="J513" s="27"/>
      <c r="K513" s="26" t="str">
        <f t="shared" si="190"/>
        <v>GF</v>
      </c>
      <c r="L513" s="27"/>
      <c r="M513" s="32">
        <f t="shared" si="198"/>
        <v>1</v>
      </c>
      <c r="N513" s="32">
        <f t="shared" si="199"/>
        <v>0</v>
      </c>
      <c r="O513" s="32">
        <f t="shared" si="200"/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27"/>
      <c r="W513" s="26" t="str">
        <f t="shared" si="191"/>
        <v>SD</v>
      </c>
      <c r="X513" s="26" t="str">
        <f t="shared" si="192"/>
        <v>SFM</v>
      </c>
      <c r="Y513" s="26" t="str">
        <f t="shared" si="193"/>
        <v>10</v>
      </c>
      <c r="Z513" s="26" t="str">
        <f t="shared" si="194"/>
        <v>Ex</v>
      </c>
      <c r="AA513" s="26" t="str">
        <f t="shared" si="195"/>
        <v>Refg</v>
      </c>
      <c r="AB513" s="26" t="str">
        <f t="shared" ca="1" si="196"/>
        <v>GFNC</v>
      </c>
      <c r="AC513" s="27"/>
      <c r="AD513" s="26" t="str">
        <f t="shared" ca="1" si="197"/>
        <v>SD-SFM-10-Ex-Refg-GFNC</v>
      </c>
      <c r="AE513" s="26">
        <f t="shared" si="201"/>
        <v>0.87807000000000002</v>
      </c>
      <c r="AF513" s="26">
        <f t="shared" si="202"/>
        <v>1.46145E-4</v>
      </c>
      <c r="AG513" s="26">
        <f t="shared" si="203"/>
        <v>-2.593825E-2</v>
      </c>
      <c r="AH513" s="26">
        <f t="shared" si="204"/>
        <v>0.87807000000000002</v>
      </c>
      <c r="AI513" s="26">
        <f t="shared" si="205"/>
        <v>1.46145E-4</v>
      </c>
      <c r="AJ513" s="26">
        <f t="shared" si="206"/>
        <v>0</v>
      </c>
      <c r="AK513" s="26">
        <f t="shared" si="207"/>
        <v>1</v>
      </c>
      <c r="AL513" s="26">
        <f t="shared" si="207"/>
        <v>1</v>
      </c>
      <c r="AM513" s="26">
        <f t="shared" si="208"/>
        <v>-2.9540070837176989E-2</v>
      </c>
    </row>
    <row r="514" spans="1:39">
      <c r="A514" s="26" t="s">
        <v>591</v>
      </c>
      <c r="B514" s="26" t="s">
        <v>82</v>
      </c>
      <c r="C514" s="26">
        <v>1</v>
      </c>
      <c r="D514" s="26">
        <v>5.8965999999999998E-2</v>
      </c>
      <c r="E514" s="26">
        <v>5.8965999999999998E-2</v>
      </c>
      <c r="F514" s="26">
        <v>346.721</v>
      </c>
      <c r="G514" s="26">
        <v>350.6</v>
      </c>
      <c r="H514" s="26">
        <v>-10.251799999999999</v>
      </c>
      <c r="I514" s="26">
        <v>0</v>
      </c>
      <c r="J514" s="27"/>
      <c r="K514" s="26" t="str">
        <f t="shared" si="190"/>
        <v>GF</v>
      </c>
      <c r="L514" s="27"/>
      <c r="M514" s="32">
        <f t="shared" si="198"/>
        <v>1</v>
      </c>
      <c r="N514" s="32">
        <f t="shared" si="199"/>
        <v>0</v>
      </c>
      <c r="O514" s="32">
        <f t="shared" si="200"/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27"/>
      <c r="W514" s="26" t="str">
        <f t="shared" si="191"/>
        <v>SG</v>
      </c>
      <c r="X514" s="26" t="str">
        <f t="shared" si="192"/>
        <v>SFM</v>
      </c>
      <c r="Y514" s="26" t="str">
        <f t="shared" si="193"/>
        <v>10</v>
      </c>
      <c r="Z514" s="26" t="str">
        <f t="shared" si="194"/>
        <v>Ex</v>
      </c>
      <c r="AA514" s="26" t="str">
        <f t="shared" si="195"/>
        <v>Refg</v>
      </c>
      <c r="AB514" s="26" t="str">
        <f t="shared" ca="1" si="196"/>
        <v>GFNC</v>
      </c>
      <c r="AC514" s="27"/>
      <c r="AD514" s="26" t="str">
        <f t="shared" ca="1" si="197"/>
        <v>SG-SFM-10-Ex-Refg-GFNC</v>
      </c>
      <c r="AE514" s="26">
        <f t="shared" si="201"/>
        <v>0.87650000000000006</v>
      </c>
      <c r="AF514" s="26">
        <f t="shared" si="202"/>
        <v>1.47415E-4</v>
      </c>
      <c r="AG514" s="26">
        <f t="shared" si="203"/>
        <v>-2.56295E-2</v>
      </c>
      <c r="AH514" s="26">
        <f t="shared" si="204"/>
        <v>0.87650000000000006</v>
      </c>
      <c r="AI514" s="26">
        <f t="shared" si="205"/>
        <v>1.47415E-4</v>
      </c>
      <c r="AJ514" s="26">
        <f t="shared" si="206"/>
        <v>0</v>
      </c>
      <c r="AK514" s="26">
        <f t="shared" si="207"/>
        <v>1</v>
      </c>
      <c r="AL514" s="26">
        <f t="shared" si="207"/>
        <v>1</v>
      </c>
      <c r="AM514" s="26">
        <f t="shared" si="208"/>
        <v>-2.9240730176839702E-2</v>
      </c>
    </row>
    <row r="515" spans="1:39">
      <c r="A515" s="26" t="s">
        <v>592</v>
      </c>
      <c r="B515" s="26" t="s">
        <v>82</v>
      </c>
      <c r="C515" s="26">
        <v>1</v>
      </c>
      <c r="D515" s="26">
        <v>5.5599000000000003E-2</v>
      </c>
      <c r="E515" s="26">
        <v>5.5599000000000003E-2</v>
      </c>
      <c r="F515" s="26">
        <v>324.63200000000001</v>
      </c>
      <c r="G515" s="26">
        <v>328.60300000000001</v>
      </c>
      <c r="H515" s="26">
        <v>-10.1378</v>
      </c>
      <c r="I515" s="26">
        <v>0</v>
      </c>
      <c r="J515" s="27"/>
      <c r="K515" s="26" t="str">
        <f t="shared" si="190"/>
        <v>GF</v>
      </c>
      <c r="L515" s="27"/>
      <c r="M515" s="32">
        <f t="shared" si="198"/>
        <v>1</v>
      </c>
      <c r="N515" s="32">
        <f t="shared" si="199"/>
        <v>0</v>
      </c>
      <c r="O515" s="32">
        <f t="shared" si="200"/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27"/>
      <c r="W515" s="26" t="str">
        <f t="shared" si="191"/>
        <v>PG</v>
      </c>
      <c r="X515" s="26" t="str">
        <f t="shared" si="192"/>
        <v>SFM</v>
      </c>
      <c r="Y515" s="26" t="str">
        <f t="shared" si="193"/>
        <v>11</v>
      </c>
      <c r="Z515" s="26" t="str">
        <f t="shared" si="194"/>
        <v>Ex</v>
      </c>
      <c r="AA515" s="26" t="str">
        <f t="shared" si="195"/>
        <v>Refg</v>
      </c>
      <c r="AB515" s="26" t="str">
        <f t="shared" ca="1" si="196"/>
        <v>GFNC</v>
      </c>
      <c r="AC515" s="27"/>
      <c r="AD515" s="26" t="str">
        <f t="shared" ca="1" si="197"/>
        <v>PG-SFM-11-Ex-Refg-GFNC</v>
      </c>
      <c r="AE515" s="26">
        <f t="shared" si="201"/>
        <v>0.82150750000000006</v>
      </c>
      <c r="AF515" s="26">
        <f t="shared" si="202"/>
        <v>1.3899750000000001E-4</v>
      </c>
      <c r="AG515" s="26">
        <f t="shared" si="203"/>
        <v>-2.5344500000000002E-2</v>
      </c>
      <c r="AH515" s="26">
        <f t="shared" si="204"/>
        <v>0.82150750000000006</v>
      </c>
      <c r="AI515" s="26">
        <f t="shared" si="205"/>
        <v>1.3899750000000001E-4</v>
      </c>
      <c r="AJ515" s="26">
        <f t="shared" si="206"/>
        <v>0</v>
      </c>
      <c r="AK515" s="26">
        <f t="shared" si="207"/>
        <v>1</v>
      </c>
      <c r="AL515" s="26">
        <f t="shared" si="207"/>
        <v>1</v>
      </c>
      <c r="AM515" s="26">
        <f t="shared" si="208"/>
        <v>-3.0851209514216243E-2</v>
      </c>
    </row>
    <row r="516" spans="1:39">
      <c r="A516" s="26" t="s">
        <v>593</v>
      </c>
      <c r="B516" s="26" t="s">
        <v>82</v>
      </c>
      <c r="C516" s="26">
        <v>1</v>
      </c>
      <c r="D516" s="26">
        <v>5.6455999999999999E-2</v>
      </c>
      <c r="E516" s="26">
        <v>5.6455999999999999E-2</v>
      </c>
      <c r="F516" s="26">
        <v>313.48200000000003</v>
      </c>
      <c r="G516" s="26">
        <v>317.47800000000001</v>
      </c>
      <c r="H516" s="26">
        <v>-10.358599999999999</v>
      </c>
      <c r="I516" s="26">
        <v>0</v>
      </c>
      <c r="J516" s="27"/>
      <c r="K516" s="26" t="str">
        <f t="shared" si="190"/>
        <v>GF</v>
      </c>
      <c r="L516" s="27"/>
      <c r="M516" s="32">
        <f t="shared" si="198"/>
        <v>1</v>
      </c>
      <c r="N516" s="32">
        <f t="shared" si="199"/>
        <v>0</v>
      </c>
      <c r="O516" s="32">
        <f t="shared" si="200"/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27"/>
      <c r="W516" s="26" t="str">
        <f t="shared" si="191"/>
        <v>PG</v>
      </c>
      <c r="X516" s="26" t="str">
        <f t="shared" si="192"/>
        <v>SFM</v>
      </c>
      <c r="Y516" s="26" t="str">
        <f t="shared" si="193"/>
        <v>12</v>
      </c>
      <c r="Z516" s="26" t="str">
        <f t="shared" si="194"/>
        <v>Ex</v>
      </c>
      <c r="AA516" s="26" t="str">
        <f t="shared" si="195"/>
        <v>Refg</v>
      </c>
      <c r="AB516" s="26" t="str">
        <f t="shared" ca="1" si="196"/>
        <v>GFNC</v>
      </c>
      <c r="AC516" s="27"/>
      <c r="AD516" s="26" t="str">
        <f t="shared" ca="1" si="197"/>
        <v>PG-SFM-12-Ex-Refg-GFNC</v>
      </c>
      <c r="AE516" s="26">
        <f t="shared" si="201"/>
        <v>0.79369500000000004</v>
      </c>
      <c r="AF516" s="26">
        <f t="shared" si="202"/>
        <v>1.4113999999999999E-4</v>
      </c>
      <c r="AG516" s="26">
        <f t="shared" si="203"/>
        <v>-2.5896499999999999E-2</v>
      </c>
      <c r="AH516" s="26">
        <f t="shared" si="204"/>
        <v>0.79369500000000004</v>
      </c>
      <c r="AI516" s="26">
        <f t="shared" si="205"/>
        <v>1.4113999999999999E-4</v>
      </c>
      <c r="AJ516" s="26">
        <f t="shared" si="206"/>
        <v>0</v>
      </c>
      <c r="AK516" s="26">
        <f t="shared" si="207"/>
        <v>1</v>
      </c>
      <c r="AL516" s="26">
        <f t="shared" si="207"/>
        <v>1</v>
      </c>
      <c r="AM516" s="26">
        <f t="shared" si="208"/>
        <v>-3.2627772633064336E-2</v>
      </c>
    </row>
    <row r="517" spans="1:39">
      <c r="A517" s="26" t="s">
        <v>594</v>
      </c>
      <c r="B517" s="26" t="s">
        <v>82</v>
      </c>
      <c r="C517" s="26">
        <v>1</v>
      </c>
      <c r="D517" s="26">
        <v>6.1681E-2</v>
      </c>
      <c r="E517" s="26">
        <v>6.1681E-2</v>
      </c>
      <c r="F517" s="26">
        <v>347.10199999999998</v>
      </c>
      <c r="G517" s="26">
        <v>350.95400000000001</v>
      </c>
      <c r="H517" s="26">
        <v>-9.8701000000000008</v>
      </c>
      <c r="I517" s="26">
        <v>0</v>
      </c>
      <c r="J517" s="27"/>
      <c r="K517" s="26" t="str">
        <f t="shared" si="190"/>
        <v>GF</v>
      </c>
      <c r="L517" s="27"/>
      <c r="M517" s="32">
        <f t="shared" si="198"/>
        <v>1</v>
      </c>
      <c r="N517" s="32">
        <f t="shared" si="199"/>
        <v>0</v>
      </c>
      <c r="O517" s="32">
        <f t="shared" si="200"/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27"/>
      <c r="W517" s="26" t="str">
        <f t="shared" si="191"/>
        <v>PG</v>
      </c>
      <c r="X517" s="26" t="str">
        <f t="shared" si="192"/>
        <v>SFM</v>
      </c>
      <c r="Y517" s="26" t="str">
        <f t="shared" si="193"/>
        <v>13</v>
      </c>
      <c r="Z517" s="26" t="str">
        <f t="shared" si="194"/>
        <v>Ex</v>
      </c>
      <c r="AA517" s="26" t="str">
        <f t="shared" si="195"/>
        <v>Refg</v>
      </c>
      <c r="AB517" s="26" t="str">
        <f t="shared" ca="1" si="196"/>
        <v>GFNC</v>
      </c>
      <c r="AC517" s="27"/>
      <c r="AD517" s="26" t="str">
        <f t="shared" ca="1" si="197"/>
        <v>PG-SFM-13-Ex-Refg-GFNC</v>
      </c>
      <c r="AE517" s="26">
        <f t="shared" si="201"/>
        <v>0.87738499999999997</v>
      </c>
      <c r="AF517" s="26">
        <f t="shared" si="202"/>
        <v>1.5420249999999999E-4</v>
      </c>
      <c r="AG517" s="26">
        <f t="shared" si="203"/>
        <v>-2.4675250000000003E-2</v>
      </c>
      <c r="AH517" s="26">
        <f t="shared" si="204"/>
        <v>0.87738499999999997</v>
      </c>
      <c r="AI517" s="26">
        <f t="shared" si="205"/>
        <v>1.5420249999999999E-4</v>
      </c>
      <c r="AJ517" s="26">
        <f t="shared" si="206"/>
        <v>0</v>
      </c>
      <c r="AK517" s="26">
        <f t="shared" si="207"/>
        <v>1</v>
      </c>
      <c r="AL517" s="26">
        <f t="shared" si="207"/>
        <v>1</v>
      </c>
      <c r="AM517" s="26">
        <f t="shared" si="208"/>
        <v>-2.812362873766933E-2</v>
      </c>
    </row>
    <row r="518" spans="1:39">
      <c r="A518" s="26" t="s">
        <v>595</v>
      </c>
      <c r="B518" s="26" t="s">
        <v>82</v>
      </c>
      <c r="C518" s="26">
        <v>1</v>
      </c>
      <c r="D518" s="26">
        <v>6.1516000000000001E-2</v>
      </c>
      <c r="E518" s="26">
        <v>6.1516000000000001E-2</v>
      </c>
      <c r="F518" s="26">
        <v>347.80200000000002</v>
      </c>
      <c r="G518" s="26">
        <v>351.72699999999998</v>
      </c>
      <c r="H518" s="26">
        <v>-10.048299999999999</v>
      </c>
      <c r="I518" s="26">
        <v>0</v>
      </c>
      <c r="J518" s="27"/>
      <c r="K518" s="26" t="str">
        <f t="shared" si="190"/>
        <v>GF</v>
      </c>
      <c r="L518" s="27"/>
      <c r="M518" s="32">
        <f t="shared" si="198"/>
        <v>1</v>
      </c>
      <c r="N518" s="32">
        <f t="shared" si="199"/>
        <v>0</v>
      </c>
      <c r="O518" s="32">
        <f t="shared" si="200"/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27"/>
      <c r="W518" s="26" t="str">
        <f t="shared" si="191"/>
        <v>SC</v>
      </c>
      <c r="X518" s="26" t="str">
        <f t="shared" si="192"/>
        <v>SFM</v>
      </c>
      <c r="Y518" s="26" t="str">
        <f t="shared" si="193"/>
        <v>13</v>
      </c>
      <c r="Z518" s="26" t="str">
        <f t="shared" si="194"/>
        <v>Ex</v>
      </c>
      <c r="AA518" s="26" t="str">
        <f t="shared" si="195"/>
        <v>Refg</v>
      </c>
      <c r="AB518" s="26" t="str">
        <f t="shared" ca="1" si="196"/>
        <v>GFNC</v>
      </c>
      <c r="AC518" s="27"/>
      <c r="AD518" s="26" t="str">
        <f t="shared" ca="1" si="197"/>
        <v>SC-SFM-13-Ex-Refg-GFNC</v>
      </c>
      <c r="AE518" s="26">
        <f t="shared" si="201"/>
        <v>0.87931749999999997</v>
      </c>
      <c r="AF518" s="26">
        <f t="shared" si="202"/>
        <v>1.5379E-4</v>
      </c>
      <c r="AG518" s="26">
        <f t="shared" si="203"/>
        <v>-2.5120749999999997E-2</v>
      </c>
      <c r="AH518" s="26">
        <f t="shared" si="204"/>
        <v>0.87931749999999997</v>
      </c>
      <c r="AI518" s="26">
        <f t="shared" si="205"/>
        <v>1.5379E-4</v>
      </c>
      <c r="AJ518" s="26">
        <f t="shared" si="206"/>
        <v>0</v>
      </c>
      <c r="AK518" s="26">
        <f t="shared" si="207"/>
        <v>1</v>
      </c>
      <c r="AL518" s="26">
        <f t="shared" si="207"/>
        <v>1</v>
      </c>
      <c r="AM518" s="26">
        <f t="shared" si="208"/>
        <v>-2.8568463609560821E-2</v>
      </c>
    </row>
    <row r="519" spans="1:39">
      <c r="A519" s="26" t="s">
        <v>596</v>
      </c>
      <c r="B519" s="26" t="s">
        <v>82</v>
      </c>
      <c r="C519" s="26">
        <v>1</v>
      </c>
      <c r="D519" s="26">
        <v>6.1835000000000001E-2</v>
      </c>
      <c r="E519" s="26">
        <v>6.1835000000000001E-2</v>
      </c>
      <c r="F519" s="26">
        <v>346.49</v>
      </c>
      <c r="G519" s="26">
        <v>350.28</v>
      </c>
      <c r="H519" s="26">
        <v>-9.74</v>
      </c>
      <c r="I519" s="26">
        <v>0</v>
      </c>
      <c r="J519" s="27"/>
      <c r="K519" s="26" t="str">
        <f t="shared" si="190"/>
        <v>GF</v>
      </c>
      <c r="L519" s="27"/>
      <c r="M519" s="32">
        <f t="shared" si="198"/>
        <v>1</v>
      </c>
      <c r="N519" s="32">
        <f t="shared" si="199"/>
        <v>0</v>
      </c>
      <c r="O519" s="32">
        <f t="shared" si="200"/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27"/>
      <c r="W519" s="26" t="str">
        <f t="shared" si="191"/>
        <v>SG</v>
      </c>
      <c r="X519" s="26" t="str">
        <f t="shared" si="192"/>
        <v>SFM</v>
      </c>
      <c r="Y519" s="26" t="str">
        <f t="shared" si="193"/>
        <v>13</v>
      </c>
      <c r="Z519" s="26" t="str">
        <f t="shared" si="194"/>
        <v>Ex</v>
      </c>
      <c r="AA519" s="26" t="str">
        <f t="shared" si="195"/>
        <v>Refg</v>
      </c>
      <c r="AB519" s="26" t="str">
        <f t="shared" ca="1" si="196"/>
        <v>GFNC</v>
      </c>
      <c r="AC519" s="27"/>
      <c r="AD519" s="26" t="str">
        <f t="shared" ca="1" si="197"/>
        <v>SG-SFM-13-Ex-Refg-GFNC</v>
      </c>
      <c r="AE519" s="26">
        <f t="shared" si="201"/>
        <v>0.87569999999999992</v>
      </c>
      <c r="AF519" s="26">
        <f t="shared" si="202"/>
        <v>1.5458750000000001E-4</v>
      </c>
      <c r="AG519" s="26">
        <f t="shared" si="203"/>
        <v>-2.435E-2</v>
      </c>
      <c r="AH519" s="26">
        <f t="shared" si="204"/>
        <v>0.87569999999999992</v>
      </c>
      <c r="AI519" s="26">
        <f t="shared" si="205"/>
        <v>1.5458750000000001E-4</v>
      </c>
      <c r="AJ519" s="26">
        <f t="shared" si="206"/>
        <v>0</v>
      </c>
      <c r="AK519" s="26">
        <f t="shared" si="207"/>
        <v>1</v>
      </c>
      <c r="AL519" s="26">
        <f t="shared" si="207"/>
        <v>1</v>
      </c>
      <c r="AM519" s="26">
        <f t="shared" si="208"/>
        <v>-2.7806326367477451E-2</v>
      </c>
    </row>
    <row r="520" spans="1:39">
      <c r="A520" s="26" t="s">
        <v>597</v>
      </c>
      <c r="B520" s="26" t="s">
        <v>82</v>
      </c>
      <c r="C520" s="26">
        <v>1</v>
      </c>
      <c r="D520" s="26">
        <v>6.2314000000000001E-2</v>
      </c>
      <c r="E520" s="26">
        <v>6.2314000000000001E-2</v>
      </c>
      <c r="F520" s="26">
        <v>336.25</v>
      </c>
      <c r="G520" s="26">
        <v>339.89299999999997</v>
      </c>
      <c r="H520" s="26">
        <v>-9.5464400000000005</v>
      </c>
      <c r="I520" s="26">
        <v>0</v>
      </c>
      <c r="J520" s="27"/>
      <c r="K520" s="26" t="str">
        <f t="shared" si="190"/>
        <v>GF</v>
      </c>
      <c r="L520" s="27"/>
      <c r="M520" s="32">
        <f t="shared" si="198"/>
        <v>1</v>
      </c>
      <c r="N520" s="32">
        <f t="shared" si="199"/>
        <v>0</v>
      </c>
      <c r="O520" s="32">
        <f t="shared" si="200"/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27"/>
      <c r="W520" s="26" t="str">
        <f t="shared" si="191"/>
        <v>SC</v>
      </c>
      <c r="X520" s="26" t="str">
        <f t="shared" si="192"/>
        <v>SFM</v>
      </c>
      <c r="Y520" s="26" t="str">
        <f t="shared" si="193"/>
        <v>14</v>
      </c>
      <c r="Z520" s="26" t="str">
        <f t="shared" si="194"/>
        <v>Ex</v>
      </c>
      <c r="AA520" s="26" t="str">
        <f t="shared" si="195"/>
        <v>Refg</v>
      </c>
      <c r="AB520" s="26" t="str">
        <f t="shared" ca="1" si="196"/>
        <v>GFNC</v>
      </c>
      <c r="AC520" s="27"/>
      <c r="AD520" s="26" t="str">
        <f t="shared" ca="1" si="197"/>
        <v>SC-SFM-14-Ex-Refg-GFNC</v>
      </c>
      <c r="AE520" s="26">
        <f t="shared" si="201"/>
        <v>0.84973249999999989</v>
      </c>
      <c r="AF520" s="26">
        <f t="shared" si="202"/>
        <v>1.55785E-4</v>
      </c>
      <c r="AG520" s="26">
        <f t="shared" si="203"/>
        <v>-2.3866100000000001E-2</v>
      </c>
      <c r="AH520" s="26">
        <f t="shared" si="204"/>
        <v>0.84973249999999989</v>
      </c>
      <c r="AI520" s="26">
        <f t="shared" si="205"/>
        <v>1.55785E-4</v>
      </c>
      <c r="AJ520" s="26">
        <f t="shared" si="206"/>
        <v>0</v>
      </c>
      <c r="AK520" s="26">
        <f t="shared" si="207"/>
        <v>1</v>
      </c>
      <c r="AL520" s="26">
        <f t="shared" si="207"/>
        <v>1</v>
      </c>
      <c r="AM520" s="26">
        <f t="shared" si="208"/>
        <v>-2.8086603725290024E-2</v>
      </c>
    </row>
    <row r="521" spans="1:39">
      <c r="A521" s="26" t="s">
        <v>598</v>
      </c>
      <c r="B521" s="26" t="s">
        <v>82</v>
      </c>
      <c r="C521" s="26">
        <v>1</v>
      </c>
      <c r="D521" s="26">
        <v>6.019E-2</v>
      </c>
      <c r="E521" s="26">
        <v>6.019E-2</v>
      </c>
      <c r="F521" s="26">
        <v>336.988</v>
      </c>
      <c r="G521" s="26">
        <v>340.94099999999997</v>
      </c>
      <c r="H521" s="26">
        <v>-10.1838</v>
      </c>
      <c r="I521" s="26">
        <v>0</v>
      </c>
      <c r="J521" s="27"/>
      <c r="K521" s="26" t="str">
        <f t="shared" si="190"/>
        <v>GF</v>
      </c>
      <c r="L521" s="27"/>
      <c r="M521" s="32">
        <f t="shared" si="198"/>
        <v>1</v>
      </c>
      <c r="N521" s="32">
        <f t="shared" si="199"/>
        <v>0</v>
      </c>
      <c r="O521" s="32">
        <f t="shared" si="200"/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27"/>
      <c r="W521" s="26" t="str">
        <f t="shared" si="191"/>
        <v>SD</v>
      </c>
      <c r="X521" s="26" t="str">
        <f t="shared" si="192"/>
        <v>SFM</v>
      </c>
      <c r="Y521" s="26" t="str">
        <f t="shared" si="193"/>
        <v>14</v>
      </c>
      <c r="Z521" s="26" t="str">
        <f t="shared" si="194"/>
        <v>Ex</v>
      </c>
      <c r="AA521" s="26" t="str">
        <f t="shared" si="195"/>
        <v>Refg</v>
      </c>
      <c r="AB521" s="26" t="str">
        <f t="shared" ca="1" si="196"/>
        <v>GFNC</v>
      </c>
      <c r="AC521" s="27"/>
      <c r="AD521" s="26" t="str">
        <f t="shared" ca="1" si="197"/>
        <v>SD-SFM-14-Ex-Refg-GFNC</v>
      </c>
      <c r="AE521" s="26">
        <f t="shared" si="201"/>
        <v>0.85235249999999996</v>
      </c>
      <c r="AF521" s="26">
        <f t="shared" si="202"/>
        <v>1.5047500000000001E-4</v>
      </c>
      <c r="AG521" s="26">
        <f t="shared" si="203"/>
        <v>-2.5459499999999999E-2</v>
      </c>
      <c r="AH521" s="26">
        <f t="shared" si="204"/>
        <v>0.85235249999999996</v>
      </c>
      <c r="AI521" s="26">
        <f t="shared" si="205"/>
        <v>1.5047500000000001E-4</v>
      </c>
      <c r="AJ521" s="26">
        <f t="shared" si="206"/>
        <v>0</v>
      </c>
      <c r="AK521" s="26">
        <f t="shared" si="207"/>
        <v>1</v>
      </c>
      <c r="AL521" s="26">
        <f t="shared" si="207"/>
        <v>1</v>
      </c>
      <c r="AM521" s="26">
        <f t="shared" si="208"/>
        <v>-2.9869684197559108E-2</v>
      </c>
    </row>
    <row r="522" spans="1:39">
      <c r="A522" s="26" t="s">
        <v>599</v>
      </c>
      <c r="B522" s="26" t="s">
        <v>82</v>
      </c>
      <c r="C522" s="26">
        <v>1</v>
      </c>
      <c r="D522" s="26">
        <v>6.0408000000000003E-2</v>
      </c>
      <c r="E522" s="26">
        <v>6.0408000000000003E-2</v>
      </c>
      <c r="F522" s="26">
        <v>339.42700000000002</v>
      </c>
      <c r="G522" s="26">
        <v>343.53100000000001</v>
      </c>
      <c r="H522" s="26">
        <v>-10.6355</v>
      </c>
      <c r="I522" s="26">
        <v>0</v>
      </c>
      <c r="J522" s="27"/>
      <c r="K522" s="26" t="str">
        <f t="shared" si="190"/>
        <v>GF</v>
      </c>
      <c r="L522" s="27"/>
      <c r="M522" s="32">
        <f t="shared" si="198"/>
        <v>1</v>
      </c>
      <c r="N522" s="32">
        <f t="shared" si="199"/>
        <v>0</v>
      </c>
      <c r="O522" s="32">
        <f t="shared" si="200"/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27"/>
      <c r="W522" s="26" t="str">
        <f t="shared" si="191"/>
        <v>SG</v>
      </c>
      <c r="X522" s="26" t="str">
        <f t="shared" si="192"/>
        <v>SFM</v>
      </c>
      <c r="Y522" s="26" t="str">
        <f t="shared" si="193"/>
        <v>14</v>
      </c>
      <c r="Z522" s="26" t="str">
        <f t="shared" si="194"/>
        <v>Ex</v>
      </c>
      <c r="AA522" s="26" t="str">
        <f t="shared" si="195"/>
        <v>Refg</v>
      </c>
      <c r="AB522" s="26" t="str">
        <f t="shared" ca="1" si="196"/>
        <v>GFNC</v>
      </c>
      <c r="AC522" s="27"/>
      <c r="AD522" s="26" t="str">
        <f t="shared" ca="1" si="197"/>
        <v>SG-SFM-14-Ex-Refg-GFNC</v>
      </c>
      <c r="AE522" s="26">
        <f t="shared" si="201"/>
        <v>0.85882749999999997</v>
      </c>
      <c r="AF522" s="26">
        <f t="shared" si="202"/>
        <v>1.5102E-4</v>
      </c>
      <c r="AG522" s="26">
        <f t="shared" si="203"/>
        <v>-2.6588750000000001E-2</v>
      </c>
      <c r="AH522" s="26">
        <f t="shared" si="204"/>
        <v>0.85882749999999997</v>
      </c>
      <c r="AI522" s="26">
        <f t="shared" si="205"/>
        <v>1.5102E-4</v>
      </c>
      <c r="AJ522" s="26">
        <f t="shared" si="206"/>
        <v>0</v>
      </c>
      <c r="AK522" s="26">
        <f t="shared" si="207"/>
        <v>1</v>
      </c>
      <c r="AL522" s="26">
        <f t="shared" si="207"/>
        <v>1</v>
      </c>
      <c r="AM522" s="26">
        <f t="shared" si="208"/>
        <v>-3.0959360290628797E-2</v>
      </c>
    </row>
    <row r="523" spans="1:39">
      <c r="A523" s="26" t="s">
        <v>600</v>
      </c>
      <c r="B523" s="26" t="s">
        <v>82</v>
      </c>
      <c r="C523" s="26">
        <v>1</v>
      </c>
      <c r="D523" s="26">
        <v>6.8413000000000002E-2</v>
      </c>
      <c r="E523" s="26">
        <v>6.8413000000000002E-2</v>
      </c>
      <c r="F523" s="26">
        <v>402.34500000000003</v>
      </c>
      <c r="G523" s="26">
        <v>404.66800000000001</v>
      </c>
      <c r="H523" s="26">
        <v>-6.63</v>
      </c>
      <c r="I523" s="26">
        <v>0</v>
      </c>
      <c r="J523" s="27"/>
      <c r="K523" s="26" t="str">
        <f t="shared" si="190"/>
        <v>GF</v>
      </c>
      <c r="L523" s="27"/>
      <c r="M523" s="32">
        <f t="shared" si="198"/>
        <v>1</v>
      </c>
      <c r="N523" s="32">
        <f t="shared" si="199"/>
        <v>0</v>
      </c>
      <c r="O523" s="32">
        <f t="shared" si="200"/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27"/>
      <c r="W523" s="26" t="str">
        <f t="shared" si="191"/>
        <v>SC</v>
      </c>
      <c r="X523" s="26" t="str">
        <f t="shared" si="192"/>
        <v>SFM</v>
      </c>
      <c r="Y523" s="26" t="str">
        <f t="shared" si="193"/>
        <v>15</v>
      </c>
      <c r="Z523" s="26" t="str">
        <f t="shared" si="194"/>
        <v>Ex</v>
      </c>
      <c r="AA523" s="26" t="str">
        <f t="shared" si="195"/>
        <v>Refg</v>
      </c>
      <c r="AB523" s="26" t="str">
        <f t="shared" ca="1" si="196"/>
        <v>GFNC</v>
      </c>
      <c r="AC523" s="27"/>
      <c r="AD523" s="26" t="str">
        <f t="shared" ca="1" si="197"/>
        <v>SC-SFM-15-Ex-Refg-GFNC</v>
      </c>
      <c r="AE523" s="26">
        <f t="shared" si="201"/>
        <v>1.0116700000000001</v>
      </c>
      <c r="AF523" s="26">
        <f t="shared" si="202"/>
        <v>1.7103250000000001E-4</v>
      </c>
      <c r="AG523" s="26">
        <f t="shared" si="203"/>
        <v>-1.6574999999999999E-2</v>
      </c>
      <c r="AH523" s="26">
        <f t="shared" si="204"/>
        <v>1.0116700000000001</v>
      </c>
      <c r="AI523" s="26">
        <f t="shared" si="205"/>
        <v>1.7103250000000001E-4</v>
      </c>
      <c r="AJ523" s="26">
        <f t="shared" si="206"/>
        <v>0</v>
      </c>
      <c r="AK523" s="26">
        <f t="shared" si="207"/>
        <v>1</v>
      </c>
      <c r="AL523" s="26">
        <f t="shared" si="207"/>
        <v>1</v>
      </c>
      <c r="AM523" s="26">
        <f t="shared" si="208"/>
        <v>-1.6383801041841707E-2</v>
      </c>
    </row>
    <row r="524" spans="1:39">
      <c r="A524" s="26" t="s">
        <v>601</v>
      </c>
      <c r="B524" s="26" t="s">
        <v>82</v>
      </c>
      <c r="C524" s="26">
        <v>1</v>
      </c>
      <c r="D524" s="26">
        <v>6.8413000000000002E-2</v>
      </c>
      <c r="E524" s="26">
        <v>6.8413000000000002E-2</v>
      </c>
      <c r="F524" s="26">
        <v>402.34500000000003</v>
      </c>
      <c r="G524" s="26">
        <v>404.66800000000001</v>
      </c>
      <c r="H524" s="26">
        <v>-6.63</v>
      </c>
      <c r="I524" s="26">
        <v>0</v>
      </c>
      <c r="J524" s="27"/>
      <c r="K524" s="26" t="str">
        <f t="shared" si="190"/>
        <v>GF</v>
      </c>
      <c r="L524" s="27"/>
      <c r="M524" s="32">
        <f t="shared" si="198"/>
        <v>1</v>
      </c>
      <c r="N524" s="32">
        <f t="shared" si="199"/>
        <v>0</v>
      </c>
      <c r="O524" s="32">
        <f t="shared" si="200"/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27"/>
      <c r="W524" s="26" t="str">
        <f t="shared" si="191"/>
        <v>SG</v>
      </c>
      <c r="X524" s="26" t="str">
        <f t="shared" si="192"/>
        <v>SFM</v>
      </c>
      <c r="Y524" s="26" t="str">
        <f t="shared" si="193"/>
        <v>15</v>
      </c>
      <c r="Z524" s="26" t="str">
        <f t="shared" si="194"/>
        <v>Ex</v>
      </c>
      <c r="AA524" s="26" t="str">
        <f t="shared" si="195"/>
        <v>Refg</v>
      </c>
      <c r="AB524" s="26" t="str">
        <f t="shared" ca="1" si="196"/>
        <v>GFNC</v>
      </c>
      <c r="AC524" s="27"/>
      <c r="AD524" s="26" t="str">
        <f t="shared" ca="1" si="197"/>
        <v>SG-SFM-15-Ex-Refg-GFNC</v>
      </c>
      <c r="AE524" s="26">
        <f t="shared" si="201"/>
        <v>1.0116700000000001</v>
      </c>
      <c r="AF524" s="26">
        <f t="shared" si="202"/>
        <v>1.7103250000000001E-4</v>
      </c>
      <c r="AG524" s="26">
        <f t="shared" si="203"/>
        <v>-1.6574999999999999E-2</v>
      </c>
      <c r="AH524" s="26">
        <f t="shared" si="204"/>
        <v>1.0116700000000001</v>
      </c>
      <c r="AI524" s="26">
        <f t="shared" si="205"/>
        <v>1.7103250000000001E-4</v>
      </c>
      <c r="AJ524" s="26">
        <f t="shared" si="206"/>
        <v>0</v>
      </c>
      <c r="AK524" s="26">
        <f t="shared" si="207"/>
        <v>1</v>
      </c>
      <c r="AL524" s="26">
        <f t="shared" si="207"/>
        <v>1</v>
      </c>
      <c r="AM524" s="26">
        <f t="shared" si="208"/>
        <v>-1.6383801041841707E-2</v>
      </c>
    </row>
    <row r="525" spans="1:39">
      <c r="A525" s="26" t="s">
        <v>602</v>
      </c>
      <c r="B525" s="26" t="s">
        <v>82</v>
      </c>
      <c r="C525" s="26">
        <v>1</v>
      </c>
      <c r="D525" s="26">
        <v>5.1085999999999999E-2</v>
      </c>
      <c r="E525" s="26">
        <v>5.1085999999999999E-2</v>
      </c>
      <c r="F525" s="26">
        <v>280.654</v>
      </c>
      <c r="G525" s="26">
        <v>286.47000000000003</v>
      </c>
      <c r="H525" s="26">
        <v>-13.762600000000001</v>
      </c>
      <c r="I525" s="26">
        <v>0</v>
      </c>
      <c r="J525" s="27"/>
      <c r="K525" s="26" t="str">
        <f t="shared" si="190"/>
        <v>GF</v>
      </c>
      <c r="L525" s="27"/>
      <c r="M525" s="32">
        <f t="shared" si="198"/>
        <v>1</v>
      </c>
      <c r="N525" s="32">
        <f t="shared" si="199"/>
        <v>0</v>
      </c>
      <c r="O525" s="32">
        <f t="shared" si="200"/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27"/>
      <c r="W525" s="26" t="str">
        <f t="shared" si="191"/>
        <v>PG</v>
      </c>
      <c r="X525" s="26" t="str">
        <f t="shared" si="192"/>
        <v>SFM</v>
      </c>
      <c r="Y525" s="26" t="str">
        <f t="shared" si="193"/>
        <v>16</v>
      </c>
      <c r="Z525" s="26" t="str">
        <f t="shared" si="194"/>
        <v>Ex</v>
      </c>
      <c r="AA525" s="26" t="str">
        <f t="shared" si="195"/>
        <v>Refg</v>
      </c>
      <c r="AB525" s="26" t="str">
        <f t="shared" ca="1" si="196"/>
        <v>GFNC</v>
      </c>
      <c r="AC525" s="27"/>
      <c r="AD525" s="26" t="str">
        <f t="shared" ca="1" si="197"/>
        <v>PG-SFM-16-Ex-Refg-GFNC</v>
      </c>
      <c r="AE525" s="26">
        <f t="shared" si="201"/>
        <v>0.71617500000000012</v>
      </c>
      <c r="AF525" s="26">
        <f t="shared" si="202"/>
        <v>1.2771500000000001E-4</v>
      </c>
      <c r="AG525" s="26">
        <f t="shared" si="203"/>
        <v>-3.44065E-2</v>
      </c>
      <c r="AH525" s="26">
        <f t="shared" si="204"/>
        <v>0.71617500000000012</v>
      </c>
      <c r="AI525" s="26">
        <f t="shared" si="205"/>
        <v>1.2771500000000001E-4</v>
      </c>
      <c r="AJ525" s="26">
        <f t="shared" si="206"/>
        <v>0</v>
      </c>
      <c r="AK525" s="26">
        <f t="shared" si="207"/>
        <v>1</v>
      </c>
      <c r="AL525" s="26">
        <f t="shared" si="207"/>
        <v>1</v>
      </c>
      <c r="AM525" s="26">
        <f t="shared" si="208"/>
        <v>-4.8042028833734762E-2</v>
      </c>
    </row>
    <row r="526" spans="1:39">
      <c r="A526" s="26" t="s">
        <v>603</v>
      </c>
      <c r="B526" s="26" t="s">
        <v>82</v>
      </c>
      <c r="C526" s="26">
        <v>1</v>
      </c>
      <c r="D526" s="26">
        <v>5.1305000000000003E-2</v>
      </c>
      <c r="E526" s="26">
        <v>5.1305000000000003E-2</v>
      </c>
      <c r="F526" s="26">
        <v>280.911</v>
      </c>
      <c r="G526" s="26">
        <v>286.68599999999998</v>
      </c>
      <c r="H526" s="26">
        <v>-13.6873</v>
      </c>
      <c r="I526" s="26">
        <v>0</v>
      </c>
      <c r="J526" s="27"/>
      <c r="K526" s="26" t="str">
        <f t="shared" si="190"/>
        <v>GF</v>
      </c>
      <c r="L526" s="27"/>
      <c r="M526" s="32">
        <f t="shared" si="198"/>
        <v>1</v>
      </c>
      <c r="N526" s="32">
        <f t="shared" si="199"/>
        <v>0</v>
      </c>
      <c r="O526" s="32">
        <f t="shared" si="200"/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27"/>
      <c r="W526" s="26" t="str">
        <f t="shared" si="191"/>
        <v>SC</v>
      </c>
      <c r="X526" s="26" t="str">
        <f t="shared" si="192"/>
        <v>SFM</v>
      </c>
      <c r="Y526" s="26" t="str">
        <f t="shared" si="193"/>
        <v>16</v>
      </c>
      <c r="Z526" s="26" t="str">
        <f t="shared" si="194"/>
        <v>Ex</v>
      </c>
      <c r="AA526" s="26" t="str">
        <f t="shared" si="195"/>
        <v>Refg</v>
      </c>
      <c r="AB526" s="26" t="str">
        <f t="shared" ca="1" si="196"/>
        <v>GFNC</v>
      </c>
      <c r="AC526" s="27"/>
      <c r="AD526" s="26" t="str">
        <f t="shared" ca="1" si="197"/>
        <v>SC-SFM-16-Ex-Refg-GFNC</v>
      </c>
      <c r="AE526" s="26">
        <f t="shared" si="201"/>
        <v>0.71671499999999999</v>
      </c>
      <c r="AF526" s="26">
        <f t="shared" si="202"/>
        <v>1.2826250000000001E-4</v>
      </c>
      <c r="AG526" s="26">
        <f t="shared" si="203"/>
        <v>-3.4218249999999999E-2</v>
      </c>
      <c r="AH526" s="26">
        <f t="shared" si="204"/>
        <v>0.71671499999999999</v>
      </c>
      <c r="AI526" s="26">
        <f t="shared" si="205"/>
        <v>1.2826250000000001E-4</v>
      </c>
      <c r="AJ526" s="26">
        <f t="shared" si="206"/>
        <v>0</v>
      </c>
      <c r="AK526" s="26">
        <f t="shared" si="207"/>
        <v>1</v>
      </c>
      <c r="AL526" s="26">
        <f t="shared" si="207"/>
        <v>1</v>
      </c>
      <c r="AM526" s="26">
        <f t="shared" si="208"/>
        <v>-4.7743175460259656E-2</v>
      </c>
    </row>
    <row r="527" spans="1:39">
      <c r="A527" s="26" t="s">
        <v>604</v>
      </c>
      <c r="B527" s="26" t="s">
        <v>82</v>
      </c>
      <c r="C527" s="26">
        <v>1</v>
      </c>
      <c r="D527" s="26">
        <v>5.0484000000000001E-2</v>
      </c>
      <c r="E527" s="26">
        <v>5.0484000000000001E-2</v>
      </c>
      <c r="F527" s="26">
        <v>279.62099999999998</v>
      </c>
      <c r="G527" s="26">
        <v>285.53500000000003</v>
      </c>
      <c r="H527" s="26">
        <v>-13.946400000000001</v>
      </c>
      <c r="I527" s="26">
        <v>0</v>
      </c>
      <c r="J527" s="27"/>
      <c r="K527" s="26" t="str">
        <f t="shared" si="190"/>
        <v>GF</v>
      </c>
      <c r="L527" s="27"/>
      <c r="M527" s="32">
        <f t="shared" si="198"/>
        <v>1</v>
      </c>
      <c r="N527" s="32">
        <f t="shared" si="199"/>
        <v>0</v>
      </c>
      <c r="O527" s="32">
        <f t="shared" si="200"/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27"/>
      <c r="W527" s="26" t="str">
        <f t="shared" si="191"/>
        <v>SG</v>
      </c>
      <c r="X527" s="26" t="str">
        <f t="shared" si="192"/>
        <v>SFM</v>
      </c>
      <c r="Y527" s="26" t="str">
        <f t="shared" si="193"/>
        <v>16</v>
      </c>
      <c r="Z527" s="26" t="str">
        <f t="shared" si="194"/>
        <v>Ex</v>
      </c>
      <c r="AA527" s="26" t="str">
        <f t="shared" si="195"/>
        <v>Refg</v>
      </c>
      <c r="AB527" s="26" t="str">
        <f t="shared" ca="1" si="196"/>
        <v>GFNC</v>
      </c>
      <c r="AC527" s="27"/>
      <c r="AD527" s="26" t="str">
        <f t="shared" ca="1" si="197"/>
        <v>SG-SFM-16-Ex-Refg-GFNC</v>
      </c>
      <c r="AE527" s="26">
        <f t="shared" si="201"/>
        <v>0.71383750000000001</v>
      </c>
      <c r="AF527" s="26">
        <f t="shared" si="202"/>
        <v>1.2621E-4</v>
      </c>
      <c r="AG527" s="26">
        <f t="shared" si="203"/>
        <v>-3.4866000000000001E-2</v>
      </c>
      <c r="AH527" s="26">
        <f t="shared" si="204"/>
        <v>0.71383750000000001</v>
      </c>
      <c r="AI527" s="26">
        <f t="shared" si="205"/>
        <v>1.2621E-4</v>
      </c>
      <c r="AJ527" s="26">
        <f t="shared" si="206"/>
        <v>0</v>
      </c>
      <c r="AK527" s="26">
        <f t="shared" si="207"/>
        <v>1</v>
      </c>
      <c r="AL527" s="26">
        <f t="shared" si="207"/>
        <v>1</v>
      </c>
      <c r="AM527" s="26">
        <f t="shared" si="208"/>
        <v>-4.884304901325582E-2</v>
      </c>
    </row>
    <row r="528" spans="1:39">
      <c r="A528" s="26" t="s">
        <v>605</v>
      </c>
      <c r="B528" s="26" t="s">
        <v>82</v>
      </c>
      <c r="C528" s="26">
        <v>1</v>
      </c>
      <c r="D528" s="26">
        <v>4.2613999999999999E-2</v>
      </c>
      <c r="E528" s="26">
        <v>4.2617000000000002E-2</v>
      </c>
      <c r="F528" s="26">
        <v>335.517</v>
      </c>
      <c r="G528" s="26">
        <v>341.291</v>
      </c>
      <c r="H528" s="26">
        <v>-14.2616</v>
      </c>
      <c r="I528" s="26">
        <v>0</v>
      </c>
      <c r="J528" s="27"/>
      <c r="K528" s="26" t="str">
        <f t="shared" si="190"/>
        <v>GF</v>
      </c>
      <c r="L528" s="27"/>
      <c r="M528" s="32">
        <f t="shared" si="198"/>
        <v>1</v>
      </c>
      <c r="N528" s="32">
        <f t="shared" si="199"/>
        <v>0</v>
      </c>
      <c r="O528" s="32">
        <f t="shared" si="200"/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27"/>
      <c r="W528" s="26" t="str">
        <f t="shared" si="191"/>
        <v>PG</v>
      </c>
      <c r="X528" s="26" t="str">
        <f t="shared" si="192"/>
        <v>MFM</v>
      </c>
      <c r="Y528" s="26" t="str">
        <f t="shared" si="193"/>
        <v>01</v>
      </c>
      <c r="Z528" s="26" t="str">
        <f t="shared" si="194"/>
        <v>Ex</v>
      </c>
      <c r="AA528" s="26" t="str">
        <f t="shared" si="195"/>
        <v>Refg</v>
      </c>
      <c r="AB528" s="26" t="str">
        <f t="shared" ca="1" si="196"/>
        <v>GFNC</v>
      </c>
      <c r="AC528" s="27"/>
      <c r="AD528" s="26" t="str">
        <f t="shared" ca="1" si="197"/>
        <v>PG-MFM-01-Ex-Refg-GFNC</v>
      </c>
      <c r="AE528" s="26">
        <f t="shared" si="201"/>
        <v>0.85322750000000003</v>
      </c>
      <c r="AF528" s="26">
        <f t="shared" si="202"/>
        <v>1.0654250000000001E-4</v>
      </c>
      <c r="AG528" s="26">
        <f t="shared" si="203"/>
        <v>-3.5653999999999998E-2</v>
      </c>
      <c r="AH528" s="26">
        <f t="shared" si="204"/>
        <v>0.85322750000000003</v>
      </c>
      <c r="AI528" s="26">
        <f t="shared" si="205"/>
        <v>1.0654250000000001E-4</v>
      </c>
      <c r="AJ528" s="26">
        <f t="shared" si="206"/>
        <v>0</v>
      </c>
      <c r="AK528" s="26">
        <f t="shared" si="207"/>
        <v>1</v>
      </c>
      <c r="AL528" s="26">
        <f t="shared" si="207"/>
        <v>1</v>
      </c>
      <c r="AM528" s="26">
        <f t="shared" si="208"/>
        <v>-4.1787213843904464E-2</v>
      </c>
    </row>
    <row r="529" spans="1:39">
      <c r="A529" s="26" t="s">
        <v>606</v>
      </c>
      <c r="B529" s="26" t="s">
        <v>82</v>
      </c>
      <c r="C529" s="26">
        <v>1</v>
      </c>
      <c r="D529" s="26">
        <v>5.6069000000000001E-2</v>
      </c>
      <c r="E529" s="26">
        <v>5.6069000000000001E-2</v>
      </c>
      <c r="F529" s="26">
        <v>356.79300000000001</v>
      </c>
      <c r="G529" s="26">
        <v>361.14699999999999</v>
      </c>
      <c r="H529" s="26">
        <v>-11.1219</v>
      </c>
      <c r="I529" s="26">
        <v>0</v>
      </c>
      <c r="J529" s="27"/>
      <c r="K529" s="26" t="str">
        <f t="shared" si="190"/>
        <v>GF</v>
      </c>
      <c r="L529" s="27"/>
      <c r="M529" s="32">
        <f t="shared" si="198"/>
        <v>1</v>
      </c>
      <c r="N529" s="32">
        <f t="shared" si="199"/>
        <v>0</v>
      </c>
      <c r="O529" s="32">
        <f t="shared" si="200"/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27"/>
      <c r="W529" s="26" t="str">
        <f t="shared" si="191"/>
        <v>PG</v>
      </c>
      <c r="X529" s="26" t="str">
        <f t="shared" si="192"/>
        <v>MFM</v>
      </c>
      <c r="Y529" s="26" t="str">
        <f t="shared" si="193"/>
        <v>02</v>
      </c>
      <c r="Z529" s="26" t="str">
        <f t="shared" si="194"/>
        <v>Ex</v>
      </c>
      <c r="AA529" s="26" t="str">
        <f t="shared" si="195"/>
        <v>Refg</v>
      </c>
      <c r="AB529" s="26" t="str">
        <f t="shared" ca="1" si="196"/>
        <v>GFNC</v>
      </c>
      <c r="AC529" s="27"/>
      <c r="AD529" s="26" t="str">
        <f t="shared" ca="1" si="197"/>
        <v>PG-MFM-02-Ex-Refg-GFNC</v>
      </c>
      <c r="AE529" s="26">
        <f t="shared" si="201"/>
        <v>0.90286749999999993</v>
      </c>
      <c r="AF529" s="26">
        <f t="shared" si="202"/>
        <v>1.4017249999999999E-4</v>
      </c>
      <c r="AG529" s="26">
        <f t="shared" si="203"/>
        <v>-2.780475E-2</v>
      </c>
      <c r="AH529" s="26">
        <f t="shared" si="204"/>
        <v>0.90286749999999993</v>
      </c>
      <c r="AI529" s="26">
        <f t="shared" si="205"/>
        <v>1.4017249999999999E-4</v>
      </c>
      <c r="AJ529" s="26">
        <f t="shared" si="206"/>
        <v>0</v>
      </c>
      <c r="AK529" s="26">
        <f t="shared" si="207"/>
        <v>1</v>
      </c>
      <c r="AL529" s="26">
        <f t="shared" si="207"/>
        <v>1</v>
      </c>
      <c r="AM529" s="26">
        <f t="shared" si="208"/>
        <v>-3.0796047039017355E-2</v>
      </c>
    </row>
    <row r="530" spans="1:39">
      <c r="A530" s="26" t="s">
        <v>607</v>
      </c>
      <c r="B530" s="26" t="s">
        <v>82</v>
      </c>
      <c r="C530" s="26">
        <v>1</v>
      </c>
      <c r="D530" s="26">
        <v>4.6829000000000003E-2</v>
      </c>
      <c r="E530" s="26">
        <v>4.6829000000000003E-2</v>
      </c>
      <c r="F530" s="26">
        <v>348.17</v>
      </c>
      <c r="G530" s="26">
        <v>353.21300000000002</v>
      </c>
      <c r="H530" s="26">
        <v>-13.009499999999999</v>
      </c>
      <c r="I530" s="26">
        <v>0</v>
      </c>
      <c r="J530" s="27"/>
      <c r="K530" s="26" t="str">
        <f t="shared" si="190"/>
        <v>GF</v>
      </c>
      <c r="L530" s="27"/>
      <c r="M530" s="32">
        <f t="shared" si="198"/>
        <v>1</v>
      </c>
      <c r="N530" s="32">
        <f t="shared" si="199"/>
        <v>0</v>
      </c>
      <c r="O530" s="32">
        <f t="shared" si="200"/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27"/>
      <c r="W530" s="26" t="str">
        <f t="shared" si="191"/>
        <v>PG</v>
      </c>
      <c r="X530" s="26" t="str">
        <f t="shared" si="192"/>
        <v>MFM</v>
      </c>
      <c r="Y530" s="26" t="str">
        <f t="shared" si="193"/>
        <v>03</v>
      </c>
      <c r="Z530" s="26" t="str">
        <f t="shared" si="194"/>
        <v>Ex</v>
      </c>
      <c r="AA530" s="26" t="str">
        <f t="shared" si="195"/>
        <v>Refg</v>
      </c>
      <c r="AB530" s="26" t="str">
        <f t="shared" ca="1" si="196"/>
        <v>GFNC</v>
      </c>
      <c r="AC530" s="27"/>
      <c r="AD530" s="26" t="str">
        <f t="shared" ca="1" si="197"/>
        <v>PG-MFM-03-Ex-Refg-GFNC</v>
      </c>
      <c r="AE530" s="26">
        <f t="shared" si="201"/>
        <v>0.88303250000000011</v>
      </c>
      <c r="AF530" s="26">
        <f t="shared" si="202"/>
        <v>1.170725E-4</v>
      </c>
      <c r="AG530" s="26">
        <f t="shared" si="203"/>
        <v>-3.2523749999999997E-2</v>
      </c>
      <c r="AH530" s="26">
        <f t="shared" si="204"/>
        <v>0.88303250000000011</v>
      </c>
      <c r="AI530" s="26">
        <f t="shared" si="205"/>
        <v>1.170725E-4</v>
      </c>
      <c r="AJ530" s="26">
        <f t="shared" si="206"/>
        <v>0</v>
      </c>
      <c r="AK530" s="26">
        <f t="shared" si="207"/>
        <v>1</v>
      </c>
      <c r="AL530" s="26">
        <f t="shared" si="207"/>
        <v>1</v>
      </c>
      <c r="AM530" s="26">
        <f t="shared" si="208"/>
        <v>-3.6831883311203149E-2</v>
      </c>
    </row>
    <row r="531" spans="1:39">
      <c r="A531" s="26" t="s">
        <v>608</v>
      </c>
      <c r="B531" s="26" t="s">
        <v>82</v>
      </c>
      <c r="C531" s="26">
        <v>1</v>
      </c>
      <c r="D531" s="26">
        <v>5.1025000000000001E-2</v>
      </c>
      <c r="E531" s="26">
        <v>5.1025000000000001E-2</v>
      </c>
      <c r="F531" s="26">
        <v>357.28399999999999</v>
      </c>
      <c r="G531" s="26">
        <v>361.33199999999999</v>
      </c>
      <c r="H531" s="26">
        <v>-10.548500000000001</v>
      </c>
      <c r="I531" s="26">
        <v>0</v>
      </c>
      <c r="J531" s="27"/>
      <c r="K531" s="26" t="str">
        <f t="shared" si="190"/>
        <v>GF</v>
      </c>
      <c r="L531" s="27"/>
      <c r="M531" s="32">
        <f t="shared" si="198"/>
        <v>1</v>
      </c>
      <c r="N531" s="32">
        <f t="shared" si="199"/>
        <v>0</v>
      </c>
      <c r="O531" s="32">
        <f t="shared" si="200"/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27"/>
      <c r="W531" s="26" t="str">
        <f t="shared" si="191"/>
        <v>PG</v>
      </c>
      <c r="X531" s="26" t="str">
        <f t="shared" si="192"/>
        <v>MFM</v>
      </c>
      <c r="Y531" s="26" t="str">
        <f t="shared" si="193"/>
        <v>04</v>
      </c>
      <c r="Z531" s="26" t="str">
        <f t="shared" si="194"/>
        <v>Ex</v>
      </c>
      <c r="AA531" s="26" t="str">
        <f t="shared" si="195"/>
        <v>Refg</v>
      </c>
      <c r="AB531" s="26" t="str">
        <f t="shared" ca="1" si="196"/>
        <v>GFNC</v>
      </c>
      <c r="AC531" s="27"/>
      <c r="AD531" s="26" t="str">
        <f t="shared" ca="1" si="197"/>
        <v>PG-MFM-04-Ex-Refg-GFNC</v>
      </c>
      <c r="AE531" s="26">
        <f t="shared" si="201"/>
        <v>0.90332999999999997</v>
      </c>
      <c r="AF531" s="26">
        <f t="shared" si="202"/>
        <v>1.2756249999999999E-4</v>
      </c>
      <c r="AG531" s="26">
        <f t="shared" si="203"/>
        <v>-2.6371250000000002E-2</v>
      </c>
      <c r="AH531" s="26">
        <f t="shared" si="204"/>
        <v>0.90332999999999997</v>
      </c>
      <c r="AI531" s="26">
        <f t="shared" si="205"/>
        <v>1.2756249999999999E-4</v>
      </c>
      <c r="AJ531" s="26">
        <f t="shared" si="206"/>
        <v>0</v>
      </c>
      <c r="AK531" s="26">
        <f t="shared" si="207"/>
        <v>1</v>
      </c>
      <c r="AL531" s="26">
        <f t="shared" si="207"/>
        <v>1</v>
      </c>
      <c r="AM531" s="26">
        <f t="shared" si="208"/>
        <v>-2.9193373407281949E-2</v>
      </c>
    </row>
    <row r="532" spans="1:39">
      <c r="A532" s="26" t="s">
        <v>609</v>
      </c>
      <c r="B532" s="26" t="s">
        <v>82</v>
      </c>
      <c r="C532" s="26">
        <v>1</v>
      </c>
      <c r="D532" s="26">
        <v>5.0659999999999997E-2</v>
      </c>
      <c r="E532" s="26">
        <v>5.0659999999999997E-2</v>
      </c>
      <c r="F532" s="26">
        <v>352.86</v>
      </c>
      <c r="G532" s="26">
        <v>356.91300000000001</v>
      </c>
      <c r="H532" s="26">
        <v>-10.59</v>
      </c>
      <c r="I532" s="26">
        <v>0</v>
      </c>
      <c r="J532" s="27"/>
      <c r="K532" s="26" t="str">
        <f t="shared" si="190"/>
        <v>GF</v>
      </c>
      <c r="L532" s="27"/>
      <c r="M532" s="32">
        <f t="shared" si="198"/>
        <v>1</v>
      </c>
      <c r="N532" s="32">
        <f t="shared" si="199"/>
        <v>0</v>
      </c>
      <c r="O532" s="32">
        <f t="shared" si="200"/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27"/>
      <c r="W532" s="26" t="str">
        <f t="shared" si="191"/>
        <v>SG</v>
      </c>
      <c r="X532" s="26" t="str">
        <f t="shared" si="192"/>
        <v>MFM</v>
      </c>
      <c r="Y532" s="26" t="str">
        <f t="shared" si="193"/>
        <v>04</v>
      </c>
      <c r="Z532" s="26" t="str">
        <f t="shared" si="194"/>
        <v>Ex</v>
      </c>
      <c r="AA532" s="26" t="str">
        <f t="shared" si="195"/>
        <v>Refg</v>
      </c>
      <c r="AB532" s="26" t="str">
        <f t="shared" ca="1" si="196"/>
        <v>GFNC</v>
      </c>
      <c r="AC532" s="27"/>
      <c r="AD532" s="26" t="str">
        <f t="shared" ca="1" si="197"/>
        <v>SG-MFM-04-Ex-Refg-GFNC</v>
      </c>
      <c r="AE532" s="26">
        <f t="shared" si="201"/>
        <v>0.89228249999999998</v>
      </c>
      <c r="AF532" s="26">
        <f t="shared" si="202"/>
        <v>1.2664999999999999E-4</v>
      </c>
      <c r="AG532" s="26">
        <f t="shared" si="203"/>
        <v>-2.6474999999999999E-2</v>
      </c>
      <c r="AH532" s="26">
        <f t="shared" si="204"/>
        <v>0.89228249999999998</v>
      </c>
      <c r="AI532" s="26">
        <f t="shared" si="205"/>
        <v>1.2664999999999999E-4</v>
      </c>
      <c r="AJ532" s="26">
        <f t="shared" si="206"/>
        <v>0</v>
      </c>
      <c r="AK532" s="26">
        <f t="shared" si="207"/>
        <v>1</v>
      </c>
      <c r="AL532" s="26">
        <f t="shared" si="207"/>
        <v>1</v>
      </c>
      <c r="AM532" s="26">
        <f t="shared" si="208"/>
        <v>-2.967109631759E-2</v>
      </c>
    </row>
    <row r="533" spans="1:39">
      <c r="A533" s="26" t="s">
        <v>610</v>
      </c>
      <c r="B533" s="26" t="s">
        <v>82</v>
      </c>
      <c r="C533" s="26">
        <v>1</v>
      </c>
      <c r="D533" s="26">
        <v>4.9141999999999998E-2</v>
      </c>
      <c r="E533" s="26">
        <v>4.9141999999999998E-2</v>
      </c>
      <c r="F533" s="26">
        <v>354.43</v>
      </c>
      <c r="G533" s="26">
        <v>359.63799999999998</v>
      </c>
      <c r="H533" s="26">
        <v>-13.3695</v>
      </c>
      <c r="I533" s="26">
        <v>0</v>
      </c>
      <c r="J533" s="27"/>
      <c r="K533" s="26" t="str">
        <f t="shared" si="190"/>
        <v>GF</v>
      </c>
      <c r="L533" s="27"/>
      <c r="M533" s="32">
        <f t="shared" si="198"/>
        <v>1</v>
      </c>
      <c r="N533" s="32">
        <f t="shared" si="199"/>
        <v>0</v>
      </c>
      <c r="O533" s="32">
        <f t="shared" si="200"/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27"/>
      <c r="W533" s="26" t="str">
        <f t="shared" si="191"/>
        <v>PG</v>
      </c>
      <c r="X533" s="26" t="str">
        <f t="shared" si="192"/>
        <v>MFM</v>
      </c>
      <c r="Y533" s="26" t="str">
        <f t="shared" si="193"/>
        <v>05</v>
      </c>
      <c r="Z533" s="26" t="str">
        <f t="shared" si="194"/>
        <v>Ex</v>
      </c>
      <c r="AA533" s="26" t="str">
        <f t="shared" si="195"/>
        <v>Refg</v>
      </c>
      <c r="AB533" s="26" t="str">
        <f t="shared" ca="1" si="196"/>
        <v>GFNC</v>
      </c>
      <c r="AC533" s="27"/>
      <c r="AD533" s="26" t="str">
        <f t="shared" ca="1" si="197"/>
        <v>PG-MFM-05-Ex-Refg-GFNC</v>
      </c>
      <c r="AE533" s="26">
        <f t="shared" si="201"/>
        <v>0.89909499999999998</v>
      </c>
      <c r="AF533" s="26">
        <f t="shared" si="202"/>
        <v>1.22855E-4</v>
      </c>
      <c r="AG533" s="26">
        <f t="shared" si="203"/>
        <v>-3.3423750000000002E-2</v>
      </c>
      <c r="AH533" s="26">
        <f t="shared" si="204"/>
        <v>0.89909499999999998</v>
      </c>
      <c r="AI533" s="26">
        <f t="shared" si="205"/>
        <v>1.22855E-4</v>
      </c>
      <c r="AJ533" s="26">
        <f t="shared" si="206"/>
        <v>0</v>
      </c>
      <c r="AK533" s="26">
        <f t="shared" si="207"/>
        <v>1</v>
      </c>
      <c r="AL533" s="26">
        <f t="shared" si="207"/>
        <v>1</v>
      </c>
      <c r="AM533" s="26">
        <f t="shared" si="208"/>
        <v>-3.7174881408527469E-2</v>
      </c>
    </row>
    <row r="534" spans="1:39">
      <c r="A534" s="26" t="s">
        <v>611</v>
      </c>
      <c r="B534" s="26" t="s">
        <v>82</v>
      </c>
      <c r="C534" s="26">
        <v>1</v>
      </c>
      <c r="D534" s="26">
        <v>4.9217999999999998E-2</v>
      </c>
      <c r="E534" s="26">
        <v>4.9217999999999998E-2</v>
      </c>
      <c r="F534" s="26">
        <v>355.077</v>
      </c>
      <c r="G534" s="26">
        <v>360.27499999999998</v>
      </c>
      <c r="H534" s="26">
        <v>-13.36</v>
      </c>
      <c r="I534" s="26">
        <v>0</v>
      </c>
      <c r="J534" s="27"/>
      <c r="K534" s="26" t="str">
        <f t="shared" si="190"/>
        <v>GF</v>
      </c>
      <c r="L534" s="27"/>
      <c r="M534" s="32">
        <f t="shared" si="198"/>
        <v>1</v>
      </c>
      <c r="N534" s="32">
        <f t="shared" si="199"/>
        <v>0</v>
      </c>
      <c r="O534" s="32">
        <f t="shared" si="200"/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27"/>
      <c r="W534" s="26" t="str">
        <f t="shared" si="191"/>
        <v>SC</v>
      </c>
      <c r="X534" s="26" t="str">
        <f t="shared" si="192"/>
        <v>MFM</v>
      </c>
      <c r="Y534" s="26" t="str">
        <f t="shared" si="193"/>
        <v>05</v>
      </c>
      <c r="Z534" s="26" t="str">
        <f t="shared" si="194"/>
        <v>Ex</v>
      </c>
      <c r="AA534" s="26" t="str">
        <f t="shared" si="195"/>
        <v>Refg</v>
      </c>
      <c r="AB534" s="26" t="str">
        <f t="shared" ca="1" si="196"/>
        <v>GFNC</v>
      </c>
      <c r="AC534" s="27"/>
      <c r="AD534" s="26" t="str">
        <f t="shared" ca="1" si="197"/>
        <v>SC-MFM-05-Ex-Refg-GFNC</v>
      </c>
      <c r="AE534" s="26">
        <f t="shared" si="201"/>
        <v>0.90068749999999997</v>
      </c>
      <c r="AF534" s="26">
        <f t="shared" si="202"/>
        <v>1.2304499999999998E-4</v>
      </c>
      <c r="AG534" s="26">
        <f t="shared" si="203"/>
        <v>-3.3399999999999999E-2</v>
      </c>
      <c r="AH534" s="26">
        <f t="shared" si="204"/>
        <v>0.90068749999999997</v>
      </c>
      <c r="AI534" s="26">
        <f t="shared" si="205"/>
        <v>1.2304499999999998E-4</v>
      </c>
      <c r="AJ534" s="26">
        <f t="shared" si="206"/>
        <v>0</v>
      </c>
      <c r="AK534" s="26">
        <f t="shared" si="207"/>
        <v>1</v>
      </c>
      <c r="AL534" s="26">
        <f t="shared" si="207"/>
        <v>1</v>
      </c>
      <c r="AM534" s="26">
        <f t="shared" si="208"/>
        <v>-3.7082783984456316E-2</v>
      </c>
    </row>
    <row r="535" spans="1:39">
      <c r="A535" s="26" t="s">
        <v>612</v>
      </c>
      <c r="B535" s="26" t="s">
        <v>82</v>
      </c>
      <c r="C535" s="26">
        <v>1</v>
      </c>
      <c r="D535" s="26">
        <v>4.8855999999999997E-2</v>
      </c>
      <c r="E535" s="26">
        <v>4.8855999999999997E-2</v>
      </c>
      <c r="F535" s="26">
        <v>354.803</v>
      </c>
      <c r="G535" s="26">
        <v>359.80099999999999</v>
      </c>
      <c r="H535" s="26">
        <v>-12.763</v>
      </c>
      <c r="I535" s="26">
        <v>0</v>
      </c>
      <c r="J535" s="27"/>
      <c r="K535" s="26" t="str">
        <f t="shared" si="190"/>
        <v>GF</v>
      </c>
      <c r="L535" s="27"/>
      <c r="M535" s="32">
        <f t="shared" si="198"/>
        <v>1</v>
      </c>
      <c r="N535" s="32">
        <f t="shared" si="199"/>
        <v>0</v>
      </c>
      <c r="O535" s="32">
        <f t="shared" si="200"/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27"/>
      <c r="W535" s="26" t="str">
        <f t="shared" si="191"/>
        <v>SG</v>
      </c>
      <c r="X535" s="26" t="str">
        <f t="shared" si="192"/>
        <v>MFM</v>
      </c>
      <c r="Y535" s="26" t="str">
        <f t="shared" si="193"/>
        <v>05</v>
      </c>
      <c r="Z535" s="26" t="str">
        <f t="shared" si="194"/>
        <v>Ex</v>
      </c>
      <c r="AA535" s="26" t="str">
        <f t="shared" si="195"/>
        <v>Refg</v>
      </c>
      <c r="AB535" s="26" t="str">
        <f t="shared" ca="1" si="196"/>
        <v>GFNC</v>
      </c>
      <c r="AC535" s="27"/>
      <c r="AD535" s="26" t="str">
        <f t="shared" ca="1" si="197"/>
        <v>SG-MFM-05-Ex-Refg-GFNC</v>
      </c>
      <c r="AE535" s="26">
        <f t="shared" si="201"/>
        <v>0.89950249999999998</v>
      </c>
      <c r="AF535" s="26">
        <f t="shared" si="202"/>
        <v>1.2213999999999999E-4</v>
      </c>
      <c r="AG535" s="26">
        <f t="shared" si="203"/>
        <v>-3.1907499999999998E-2</v>
      </c>
      <c r="AH535" s="26">
        <f t="shared" si="204"/>
        <v>0.89950249999999998</v>
      </c>
      <c r="AI535" s="26">
        <f t="shared" si="205"/>
        <v>1.2213999999999999E-4</v>
      </c>
      <c r="AJ535" s="26">
        <f t="shared" si="206"/>
        <v>0</v>
      </c>
      <c r="AK535" s="26">
        <f t="shared" si="207"/>
        <v>1</v>
      </c>
      <c r="AL535" s="26">
        <f t="shared" si="207"/>
        <v>1</v>
      </c>
      <c r="AM535" s="26">
        <f t="shared" si="208"/>
        <v>-3.5472386124552183E-2</v>
      </c>
    </row>
    <row r="536" spans="1:39">
      <c r="A536" s="26" t="s">
        <v>613</v>
      </c>
      <c r="B536" s="26" t="s">
        <v>82</v>
      </c>
      <c r="C536" s="26">
        <v>1</v>
      </c>
      <c r="D536" s="26">
        <v>4.7678999999999999E-2</v>
      </c>
      <c r="E536" s="26">
        <v>4.7678999999999999E-2</v>
      </c>
      <c r="F536" s="26">
        <v>363.28699999999998</v>
      </c>
      <c r="G536" s="26">
        <v>366.97699999999998</v>
      </c>
      <c r="H536" s="26">
        <v>-10.1295</v>
      </c>
      <c r="I536" s="26">
        <v>0</v>
      </c>
      <c r="J536" s="27"/>
      <c r="K536" s="26" t="str">
        <f t="shared" si="190"/>
        <v>GF</v>
      </c>
      <c r="L536" s="27"/>
      <c r="M536" s="32">
        <f t="shared" si="198"/>
        <v>1</v>
      </c>
      <c r="N536" s="32">
        <f t="shared" si="199"/>
        <v>0</v>
      </c>
      <c r="O536" s="32">
        <f t="shared" si="200"/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27"/>
      <c r="W536" s="26" t="str">
        <f t="shared" si="191"/>
        <v>SC</v>
      </c>
      <c r="X536" s="26" t="str">
        <f t="shared" si="192"/>
        <v>MFM</v>
      </c>
      <c r="Y536" s="26" t="str">
        <f t="shared" si="193"/>
        <v>06</v>
      </c>
      <c r="Z536" s="26" t="str">
        <f t="shared" si="194"/>
        <v>Ex</v>
      </c>
      <c r="AA536" s="26" t="str">
        <f t="shared" si="195"/>
        <v>Refg</v>
      </c>
      <c r="AB536" s="26" t="str">
        <f t="shared" ca="1" si="196"/>
        <v>GFNC</v>
      </c>
      <c r="AC536" s="27"/>
      <c r="AD536" s="26" t="str">
        <f t="shared" ca="1" si="197"/>
        <v>SC-MFM-06-Ex-Refg-GFNC</v>
      </c>
      <c r="AE536" s="26">
        <f t="shared" si="201"/>
        <v>0.91744249999999994</v>
      </c>
      <c r="AF536" s="26">
        <f t="shared" si="202"/>
        <v>1.191975E-4</v>
      </c>
      <c r="AG536" s="26">
        <f t="shared" si="203"/>
        <v>-2.5323749999999999E-2</v>
      </c>
      <c r="AH536" s="26">
        <f t="shared" si="204"/>
        <v>0.91744249999999994</v>
      </c>
      <c r="AI536" s="26">
        <f t="shared" si="205"/>
        <v>1.191975E-4</v>
      </c>
      <c r="AJ536" s="26">
        <f t="shared" si="206"/>
        <v>0</v>
      </c>
      <c r="AK536" s="26">
        <f t="shared" si="207"/>
        <v>1</v>
      </c>
      <c r="AL536" s="26">
        <f t="shared" si="207"/>
        <v>1</v>
      </c>
      <c r="AM536" s="26">
        <f t="shared" si="208"/>
        <v>-2.7602547298604545E-2</v>
      </c>
    </row>
    <row r="537" spans="1:39">
      <c r="A537" s="26" t="s">
        <v>614</v>
      </c>
      <c r="B537" s="26" t="s">
        <v>82</v>
      </c>
      <c r="C537" s="26">
        <v>1</v>
      </c>
      <c r="D537" s="26">
        <v>4.7558999999999997E-2</v>
      </c>
      <c r="E537" s="26">
        <v>4.7558999999999997E-2</v>
      </c>
      <c r="F537" s="26">
        <v>363.14100000000002</v>
      </c>
      <c r="G537" s="26">
        <v>366.78399999999999</v>
      </c>
      <c r="H537" s="26">
        <v>-10.032500000000001</v>
      </c>
      <c r="I537" s="26">
        <v>0</v>
      </c>
      <c r="J537" s="27"/>
      <c r="K537" s="26" t="str">
        <f t="shared" si="190"/>
        <v>GF</v>
      </c>
      <c r="L537" s="27"/>
      <c r="M537" s="32">
        <f t="shared" si="198"/>
        <v>1</v>
      </c>
      <c r="N537" s="32">
        <f t="shared" si="199"/>
        <v>0</v>
      </c>
      <c r="O537" s="32">
        <f t="shared" si="200"/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27"/>
      <c r="W537" s="26" t="str">
        <f t="shared" si="191"/>
        <v>SD</v>
      </c>
      <c r="X537" s="26" t="str">
        <f t="shared" si="192"/>
        <v>MFM</v>
      </c>
      <c r="Y537" s="26" t="str">
        <f t="shared" si="193"/>
        <v>06</v>
      </c>
      <c r="Z537" s="26" t="str">
        <f t="shared" si="194"/>
        <v>Ex</v>
      </c>
      <c r="AA537" s="26" t="str">
        <f t="shared" si="195"/>
        <v>Refg</v>
      </c>
      <c r="AB537" s="26" t="str">
        <f t="shared" ca="1" si="196"/>
        <v>GFNC</v>
      </c>
      <c r="AC537" s="27"/>
      <c r="AD537" s="26" t="str">
        <f t="shared" ca="1" si="197"/>
        <v>SD-MFM-06-Ex-Refg-GFNC</v>
      </c>
      <c r="AE537" s="26">
        <f t="shared" si="201"/>
        <v>0.91696</v>
      </c>
      <c r="AF537" s="26">
        <f t="shared" si="202"/>
        <v>1.1889749999999999E-4</v>
      </c>
      <c r="AG537" s="26">
        <f t="shared" si="203"/>
        <v>-2.5081250000000003E-2</v>
      </c>
      <c r="AH537" s="26">
        <f t="shared" si="204"/>
        <v>0.91696</v>
      </c>
      <c r="AI537" s="26">
        <f t="shared" si="205"/>
        <v>1.1889749999999999E-4</v>
      </c>
      <c r="AJ537" s="26">
        <f t="shared" si="206"/>
        <v>0</v>
      </c>
      <c r="AK537" s="26">
        <f t="shared" si="207"/>
        <v>1</v>
      </c>
      <c r="AL537" s="26">
        <f t="shared" si="207"/>
        <v>1</v>
      </c>
      <c r="AM537" s="26">
        <f t="shared" si="208"/>
        <v>-2.735261080090735E-2</v>
      </c>
    </row>
    <row r="538" spans="1:39">
      <c r="A538" s="26" t="s">
        <v>615</v>
      </c>
      <c r="B538" s="26" t="s">
        <v>82</v>
      </c>
      <c r="C538" s="26">
        <v>1</v>
      </c>
      <c r="D538" s="26">
        <v>4.7618000000000001E-2</v>
      </c>
      <c r="E538" s="26">
        <v>4.7618000000000001E-2</v>
      </c>
      <c r="F538" s="26">
        <v>363.399</v>
      </c>
      <c r="G538" s="26">
        <v>367.03699999999998</v>
      </c>
      <c r="H538" s="26">
        <v>-9.9930500000000002</v>
      </c>
      <c r="I538" s="26">
        <v>0</v>
      </c>
      <c r="J538" s="27"/>
      <c r="K538" s="26" t="str">
        <f t="shared" si="190"/>
        <v>GF</v>
      </c>
      <c r="L538" s="27"/>
      <c r="M538" s="32">
        <f t="shared" si="198"/>
        <v>1</v>
      </c>
      <c r="N538" s="32">
        <f t="shared" si="199"/>
        <v>0</v>
      </c>
      <c r="O538" s="32">
        <f t="shared" si="200"/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27"/>
      <c r="W538" s="26" t="str">
        <f t="shared" si="191"/>
        <v>SG</v>
      </c>
      <c r="X538" s="26" t="str">
        <f t="shared" si="192"/>
        <v>MFM</v>
      </c>
      <c r="Y538" s="26" t="str">
        <f t="shared" si="193"/>
        <v>06</v>
      </c>
      <c r="Z538" s="26" t="str">
        <f t="shared" si="194"/>
        <v>Ex</v>
      </c>
      <c r="AA538" s="26" t="str">
        <f t="shared" si="195"/>
        <v>Refg</v>
      </c>
      <c r="AB538" s="26" t="str">
        <f t="shared" ca="1" si="196"/>
        <v>GFNC</v>
      </c>
      <c r="AC538" s="27"/>
      <c r="AD538" s="26" t="str">
        <f t="shared" ca="1" si="197"/>
        <v>SG-MFM-06-Ex-Refg-GFNC</v>
      </c>
      <c r="AE538" s="26">
        <f t="shared" si="201"/>
        <v>0.91759249999999992</v>
      </c>
      <c r="AF538" s="26">
        <f t="shared" si="202"/>
        <v>1.19045E-4</v>
      </c>
      <c r="AG538" s="26">
        <f t="shared" si="203"/>
        <v>-2.4982625000000001E-2</v>
      </c>
      <c r="AH538" s="26">
        <f t="shared" si="204"/>
        <v>0.91759249999999992</v>
      </c>
      <c r="AI538" s="26">
        <f t="shared" si="205"/>
        <v>1.19045E-4</v>
      </c>
      <c r="AJ538" s="26">
        <f t="shared" si="206"/>
        <v>0</v>
      </c>
      <c r="AK538" s="26">
        <f t="shared" si="207"/>
        <v>1</v>
      </c>
      <c r="AL538" s="26">
        <f t="shared" si="207"/>
        <v>1</v>
      </c>
      <c r="AM538" s="26">
        <f t="shared" si="208"/>
        <v>-2.7226274190340488E-2</v>
      </c>
    </row>
    <row r="539" spans="1:39">
      <c r="A539" s="26" t="s">
        <v>616</v>
      </c>
      <c r="B539" s="26" t="s">
        <v>82</v>
      </c>
      <c r="C539" s="26">
        <v>1</v>
      </c>
      <c r="D539" s="26">
        <v>4.8492E-2</v>
      </c>
      <c r="E539" s="26">
        <v>4.8493000000000001E-2</v>
      </c>
      <c r="F539" s="26">
        <v>368.70499999999998</v>
      </c>
      <c r="G539" s="26">
        <v>371.69600000000003</v>
      </c>
      <c r="H539" s="26">
        <v>-8.3384099999999997</v>
      </c>
      <c r="I539" s="26">
        <v>0</v>
      </c>
      <c r="J539" s="27"/>
      <c r="K539" s="26" t="str">
        <f t="shared" si="190"/>
        <v>GF</v>
      </c>
      <c r="L539" s="27"/>
      <c r="M539" s="32">
        <f t="shared" si="198"/>
        <v>1</v>
      </c>
      <c r="N539" s="32">
        <f t="shared" si="199"/>
        <v>0</v>
      </c>
      <c r="O539" s="32">
        <f t="shared" si="200"/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27"/>
      <c r="W539" s="26" t="str">
        <f t="shared" si="191"/>
        <v>SD</v>
      </c>
      <c r="X539" s="26" t="str">
        <f t="shared" si="192"/>
        <v>MFM</v>
      </c>
      <c r="Y539" s="26" t="str">
        <f t="shared" si="193"/>
        <v>07</v>
      </c>
      <c r="Z539" s="26" t="str">
        <f t="shared" si="194"/>
        <v>Ex</v>
      </c>
      <c r="AA539" s="26" t="str">
        <f t="shared" si="195"/>
        <v>Refg</v>
      </c>
      <c r="AB539" s="26" t="str">
        <f t="shared" ca="1" si="196"/>
        <v>GFNC</v>
      </c>
      <c r="AC539" s="27"/>
      <c r="AD539" s="26" t="str">
        <f t="shared" ca="1" si="197"/>
        <v>SD-MFM-07-Ex-Refg-GFNC</v>
      </c>
      <c r="AE539" s="26">
        <f t="shared" si="201"/>
        <v>0.92924000000000007</v>
      </c>
      <c r="AF539" s="26">
        <f t="shared" si="202"/>
        <v>1.212325E-4</v>
      </c>
      <c r="AG539" s="26">
        <f t="shared" si="203"/>
        <v>-2.0846025000000001E-2</v>
      </c>
      <c r="AH539" s="26">
        <f t="shared" si="204"/>
        <v>0.92924000000000007</v>
      </c>
      <c r="AI539" s="26">
        <f t="shared" si="205"/>
        <v>1.212325E-4</v>
      </c>
      <c r="AJ539" s="26">
        <f t="shared" si="206"/>
        <v>0</v>
      </c>
      <c r="AK539" s="26">
        <f t="shared" si="207"/>
        <v>1</v>
      </c>
      <c r="AL539" s="26">
        <f t="shared" si="207"/>
        <v>1</v>
      </c>
      <c r="AM539" s="26">
        <f t="shared" si="208"/>
        <v>-2.2433413327019928E-2</v>
      </c>
    </row>
    <row r="540" spans="1:39">
      <c r="A540" s="26" t="s">
        <v>617</v>
      </c>
      <c r="B540" s="26" t="s">
        <v>82</v>
      </c>
      <c r="C540" s="26">
        <v>1</v>
      </c>
      <c r="D540" s="26">
        <v>4.8742000000000001E-2</v>
      </c>
      <c r="E540" s="26">
        <v>4.8742000000000001E-2</v>
      </c>
      <c r="F540" s="26">
        <v>368.60899999999998</v>
      </c>
      <c r="G540" s="26">
        <v>371.65600000000001</v>
      </c>
      <c r="H540" s="26">
        <v>-8.4741999999999997</v>
      </c>
      <c r="I540" s="26">
        <v>0</v>
      </c>
      <c r="J540" s="27"/>
      <c r="K540" s="26" t="str">
        <f t="shared" si="190"/>
        <v>GF</v>
      </c>
      <c r="L540" s="27"/>
      <c r="M540" s="32">
        <f t="shared" si="198"/>
        <v>1</v>
      </c>
      <c r="N540" s="32">
        <f t="shared" si="199"/>
        <v>0</v>
      </c>
      <c r="O540" s="32">
        <f t="shared" si="200"/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27"/>
      <c r="W540" s="26" t="str">
        <f t="shared" si="191"/>
        <v>SG</v>
      </c>
      <c r="X540" s="26" t="str">
        <f t="shared" si="192"/>
        <v>MFM</v>
      </c>
      <c r="Y540" s="26" t="str">
        <f t="shared" si="193"/>
        <v>07</v>
      </c>
      <c r="Z540" s="26" t="str">
        <f t="shared" si="194"/>
        <v>Ex</v>
      </c>
      <c r="AA540" s="26" t="str">
        <f t="shared" si="195"/>
        <v>Refg</v>
      </c>
      <c r="AB540" s="26" t="str">
        <f t="shared" ca="1" si="196"/>
        <v>GFNC</v>
      </c>
      <c r="AC540" s="27"/>
      <c r="AD540" s="26" t="str">
        <f t="shared" ca="1" si="197"/>
        <v>SG-MFM-07-Ex-Refg-GFNC</v>
      </c>
      <c r="AE540" s="26">
        <f t="shared" si="201"/>
        <v>0.92913999999999997</v>
      </c>
      <c r="AF540" s="26">
        <f t="shared" si="202"/>
        <v>1.21855E-4</v>
      </c>
      <c r="AG540" s="26">
        <f t="shared" si="203"/>
        <v>-2.1185499999999999E-2</v>
      </c>
      <c r="AH540" s="26">
        <f t="shared" si="204"/>
        <v>0.92913999999999997</v>
      </c>
      <c r="AI540" s="26">
        <f t="shared" si="205"/>
        <v>1.21855E-4</v>
      </c>
      <c r="AJ540" s="26">
        <f t="shared" si="206"/>
        <v>0</v>
      </c>
      <c r="AK540" s="26">
        <f t="shared" si="207"/>
        <v>1</v>
      </c>
      <c r="AL540" s="26">
        <f t="shared" si="207"/>
        <v>1</v>
      </c>
      <c r="AM540" s="26">
        <f t="shared" si="208"/>
        <v>-2.2801192500591944E-2</v>
      </c>
    </row>
    <row r="541" spans="1:39">
      <c r="A541" s="26" t="s">
        <v>618</v>
      </c>
      <c r="B541" s="26" t="s">
        <v>82</v>
      </c>
      <c r="C541" s="26">
        <v>1</v>
      </c>
      <c r="D541" s="26">
        <v>5.5209000000000001E-2</v>
      </c>
      <c r="E541" s="26">
        <v>5.5209000000000001E-2</v>
      </c>
      <c r="F541" s="26">
        <v>377.48599999999999</v>
      </c>
      <c r="G541" s="26">
        <v>380.41699999999997</v>
      </c>
      <c r="H541" s="26">
        <v>-8.1091499999999996</v>
      </c>
      <c r="I541" s="26">
        <v>0</v>
      </c>
      <c r="J541" s="27"/>
      <c r="K541" s="26" t="str">
        <f t="shared" si="190"/>
        <v>GF</v>
      </c>
      <c r="L541" s="27"/>
      <c r="M541" s="32">
        <f t="shared" si="198"/>
        <v>1</v>
      </c>
      <c r="N541" s="32">
        <f t="shared" si="199"/>
        <v>0</v>
      </c>
      <c r="O541" s="32">
        <f t="shared" si="200"/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27"/>
      <c r="W541" s="26" t="str">
        <f t="shared" si="191"/>
        <v>SC</v>
      </c>
      <c r="X541" s="26" t="str">
        <f t="shared" si="192"/>
        <v>MFM</v>
      </c>
      <c r="Y541" s="26" t="str">
        <f t="shared" si="193"/>
        <v>08</v>
      </c>
      <c r="Z541" s="26" t="str">
        <f t="shared" si="194"/>
        <v>Ex</v>
      </c>
      <c r="AA541" s="26" t="str">
        <f t="shared" si="195"/>
        <v>Refg</v>
      </c>
      <c r="AB541" s="26" t="str">
        <f t="shared" ca="1" si="196"/>
        <v>GFNC</v>
      </c>
      <c r="AC541" s="27"/>
      <c r="AD541" s="26" t="str">
        <f t="shared" ca="1" si="197"/>
        <v>SC-MFM-08-Ex-Refg-GFNC</v>
      </c>
      <c r="AE541" s="26">
        <f t="shared" si="201"/>
        <v>0.9510424999999999</v>
      </c>
      <c r="AF541" s="26">
        <f t="shared" si="202"/>
        <v>1.380225E-4</v>
      </c>
      <c r="AG541" s="26">
        <f t="shared" si="203"/>
        <v>-2.0272874999999999E-2</v>
      </c>
      <c r="AH541" s="26">
        <f t="shared" si="204"/>
        <v>0.9510424999999999</v>
      </c>
      <c r="AI541" s="26">
        <f t="shared" si="205"/>
        <v>1.380225E-4</v>
      </c>
      <c r="AJ541" s="26">
        <f t="shared" si="206"/>
        <v>0</v>
      </c>
      <c r="AK541" s="26">
        <f t="shared" si="207"/>
        <v>1</v>
      </c>
      <c r="AL541" s="26">
        <f t="shared" si="207"/>
        <v>1</v>
      </c>
      <c r="AM541" s="26">
        <f t="shared" si="208"/>
        <v>-2.131647639301083E-2</v>
      </c>
    </row>
    <row r="542" spans="1:39">
      <c r="A542" s="26" t="s">
        <v>619</v>
      </c>
      <c r="B542" s="26" t="s">
        <v>82</v>
      </c>
      <c r="C542" s="26">
        <v>1</v>
      </c>
      <c r="D542" s="26">
        <v>5.4559000000000003E-2</v>
      </c>
      <c r="E542" s="26">
        <v>5.4559000000000003E-2</v>
      </c>
      <c r="F542" s="26">
        <v>377.08300000000003</v>
      </c>
      <c r="G542" s="26">
        <v>379.839</v>
      </c>
      <c r="H542" s="26">
        <v>-7.6846500000000004</v>
      </c>
      <c r="I542" s="26">
        <v>0</v>
      </c>
      <c r="J542" s="27"/>
      <c r="K542" s="26" t="str">
        <f t="shared" si="190"/>
        <v>GF</v>
      </c>
      <c r="L542" s="27"/>
      <c r="M542" s="32">
        <f t="shared" si="198"/>
        <v>1</v>
      </c>
      <c r="N542" s="32">
        <f t="shared" si="199"/>
        <v>0</v>
      </c>
      <c r="O542" s="32">
        <f t="shared" si="200"/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27"/>
      <c r="W542" s="26" t="str">
        <f t="shared" si="191"/>
        <v>SD</v>
      </c>
      <c r="X542" s="26" t="str">
        <f t="shared" si="192"/>
        <v>MFM</v>
      </c>
      <c r="Y542" s="26" t="str">
        <f t="shared" si="193"/>
        <v>08</v>
      </c>
      <c r="Z542" s="26" t="str">
        <f t="shared" si="194"/>
        <v>Ex</v>
      </c>
      <c r="AA542" s="26" t="str">
        <f t="shared" si="195"/>
        <v>Refg</v>
      </c>
      <c r="AB542" s="26" t="str">
        <f t="shared" ca="1" si="196"/>
        <v>GFNC</v>
      </c>
      <c r="AC542" s="27"/>
      <c r="AD542" s="26" t="str">
        <f t="shared" ca="1" si="197"/>
        <v>SD-MFM-08-Ex-Refg-GFNC</v>
      </c>
      <c r="AE542" s="26">
        <f t="shared" si="201"/>
        <v>0.94959749999999998</v>
      </c>
      <c r="AF542" s="26">
        <f t="shared" si="202"/>
        <v>1.363975E-4</v>
      </c>
      <c r="AG542" s="26">
        <f t="shared" si="203"/>
        <v>-1.9211625E-2</v>
      </c>
      <c r="AH542" s="26">
        <f t="shared" si="204"/>
        <v>0.94959749999999998</v>
      </c>
      <c r="AI542" s="26">
        <f t="shared" si="205"/>
        <v>1.363975E-4</v>
      </c>
      <c r="AJ542" s="26">
        <f t="shared" si="206"/>
        <v>0</v>
      </c>
      <c r="AK542" s="26">
        <f t="shared" si="207"/>
        <v>1</v>
      </c>
      <c r="AL542" s="26">
        <f t="shared" si="207"/>
        <v>1</v>
      </c>
      <c r="AM542" s="26">
        <f t="shared" si="208"/>
        <v>-2.0231334855030685E-2</v>
      </c>
    </row>
    <row r="543" spans="1:39">
      <c r="A543" s="26" t="s">
        <v>620</v>
      </c>
      <c r="B543" s="26" t="s">
        <v>82</v>
      </c>
      <c r="C543" s="26">
        <v>1</v>
      </c>
      <c r="D543" s="26">
        <v>5.5324999999999999E-2</v>
      </c>
      <c r="E543" s="26">
        <v>5.5324999999999999E-2</v>
      </c>
      <c r="F543" s="26">
        <v>377.61200000000002</v>
      </c>
      <c r="G543" s="26">
        <v>380.572</v>
      </c>
      <c r="H543" s="26">
        <v>-8.1848700000000001</v>
      </c>
      <c r="I543" s="26">
        <v>0</v>
      </c>
      <c r="J543" s="27"/>
      <c r="K543" s="26" t="str">
        <f t="shared" si="190"/>
        <v>GF</v>
      </c>
      <c r="L543" s="27"/>
      <c r="M543" s="32">
        <f t="shared" si="198"/>
        <v>1</v>
      </c>
      <c r="N543" s="32">
        <f t="shared" si="199"/>
        <v>0</v>
      </c>
      <c r="O543" s="32">
        <f t="shared" si="200"/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27"/>
      <c r="W543" s="26" t="str">
        <f t="shared" si="191"/>
        <v>SG</v>
      </c>
      <c r="X543" s="26" t="str">
        <f t="shared" si="192"/>
        <v>MFM</v>
      </c>
      <c r="Y543" s="26" t="str">
        <f t="shared" si="193"/>
        <v>08</v>
      </c>
      <c r="Z543" s="26" t="str">
        <f t="shared" si="194"/>
        <v>Ex</v>
      </c>
      <c r="AA543" s="26" t="str">
        <f t="shared" si="195"/>
        <v>Refg</v>
      </c>
      <c r="AB543" s="26" t="str">
        <f t="shared" ca="1" si="196"/>
        <v>GFNC</v>
      </c>
      <c r="AC543" s="27"/>
      <c r="AD543" s="26" t="str">
        <f t="shared" ca="1" si="197"/>
        <v>SG-MFM-08-Ex-Refg-GFNC</v>
      </c>
      <c r="AE543" s="26">
        <f t="shared" si="201"/>
        <v>0.95143</v>
      </c>
      <c r="AF543" s="26">
        <f t="shared" si="202"/>
        <v>1.3831250000000001E-4</v>
      </c>
      <c r="AG543" s="26">
        <f t="shared" si="203"/>
        <v>-2.0462174999999999E-2</v>
      </c>
      <c r="AH543" s="26">
        <f t="shared" si="204"/>
        <v>0.95143</v>
      </c>
      <c r="AI543" s="26">
        <f t="shared" si="205"/>
        <v>1.3831250000000001E-4</v>
      </c>
      <c r="AJ543" s="26">
        <f t="shared" si="206"/>
        <v>0</v>
      </c>
      <c r="AK543" s="26">
        <f t="shared" si="207"/>
        <v>1</v>
      </c>
      <c r="AL543" s="26">
        <f t="shared" si="207"/>
        <v>1</v>
      </c>
      <c r="AM543" s="26">
        <f t="shared" si="208"/>
        <v>-2.1506758248110738E-2</v>
      </c>
    </row>
    <row r="544" spans="1:39">
      <c r="A544" s="26" t="s">
        <v>621</v>
      </c>
      <c r="B544" s="26" t="s">
        <v>82</v>
      </c>
      <c r="C544" s="26">
        <v>1</v>
      </c>
      <c r="D544" s="26">
        <v>5.5585000000000002E-2</v>
      </c>
      <c r="E544" s="26">
        <v>5.5586000000000003E-2</v>
      </c>
      <c r="F544" s="26">
        <v>380.23500000000001</v>
      </c>
      <c r="G544" s="26">
        <v>383.41300000000001</v>
      </c>
      <c r="H544" s="26">
        <v>-8.7482600000000001</v>
      </c>
      <c r="I544" s="26">
        <v>0</v>
      </c>
      <c r="J544" s="27"/>
      <c r="K544" s="26" t="str">
        <f t="shared" si="190"/>
        <v>GF</v>
      </c>
      <c r="L544" s="27"/>
      <c r="M544" s="32">
        <f t="shared" si="198"/>
        <v>1</v>
      </c>
      <c r="N544" s="32">
        <f t="shared" si="199"/>
        <v>0</v>
      </c>
      <c r="O544" s="32">
        <f t="shared" si="200"/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27"/>
      <c r="W544" s="26" t="str">
        <f t="shared" si="191"/>
        <v>SC</v>
      </c>
      <c r="X544" s="26" t="str">
        <f t="shared" si="192"/>
        <v>MFM</v>
      </c>
      <c r="Y544" s="26" t="str">
        <f t="shared" si="193"/>
        <v>09</v>
      </c>
      <c r="Z544" s="26" t="str">
        <f t="shared" si="194"/>
        <v>Ex</v>
      </c>
      <c r="AA544" s="26" t="str">
        <f t="shared" si="195"/>
        <v>Refg</v>
      </c>
      <c r="AB544" s="26" t="str">
        <f t="shared" ca="1" si="196"/>
        <v>GFNC</v>
      </c>
      <c r="AC544" s="27"/>
      <c r="AD544" s="26" t="str">
        <f t="shared" ca="1" si="197"/>
        <v>SC-MFM-09-Ex-Refg-GFNC</v>
      </c>
      <c r="AE544" s="26">
        <f t="shared" si="201"/>
        <v>0.95853250000000001</v>
      </c>
      <c r="AF544" s="26">
        <f t="shared" si="202"/>
        <v>1.3896500000000001E-4</v>
      </c>
      <c r="AG544" s="26">
        <f t="shared" si="203"/>
        <v>-2.1870650000000002E-2</v>
      </c>
      <c r="AH544" s="26">
        <f t="shared" si="204"/>
        <v>0.95853250000000001</v>
      </c>
      <c r="AI544" s="26">
        <f t="shared" si="205"/>
        <v>1.3896500000000001E-4</v>
      </c>
      <c r="AJ544" s="26">
        <f t="shared" si="206"/>
        <v>0</v>
      </c>
      <c r="AK544" s="26">
        <f t="shared" si="207"/>
        <v>1</v>
      </c>
      <c r="AL544" s="26">
        <f t="shared" si="207"/>
        <v>1</v>
      </c>
      <c r="AM544" s="26">
        <f t="shared" si="208"/>
        <v>-2.2816805898600207E-2</v>
      </c>
    </row>
    <row r="545" spans="1:39">
      <c r="A545" s="26" t="s">
        <v>622</v>
      </c>
      <c r="B545" s="26" t="s">
        <v>82</v>
      </c>
      <c r="C545" s="26">
        <v>1</v>
      </c>
      <c r="D545" s="26">
        <v>5.5656999999999998E-2</v>
      </c>
      <c r="E545" s="26">
        <v>5.5656999999999998E-2</v>
      </c>
      <c r="F545" s="26">
        <v>379.90800000000002</v>
      </c>
      <c r="G545" s="26">
        <v>383.13600000000002</v>
      </c>
      <c r="H545" s="26">
        <v>-8.85886</v>
      </c>
      <c r="I545" s="26">
        <v>0</v>
      </c>
      <c r="J545" s="27"/>
      <c r="K545" s="26" t="str">
        <f t="shared" si="190"/>
        <v>GF</v>
      </c>
      <c r="L545" s="27"/>
      <c r="M545" s="32">
        <f t="shared" si="198"/>
        <v>1</v>
      </c>
      <c r="N545" s="32">
        <f t="shared" si="199"/>
        <v>0</v>
      </c>
      <c r="O545" s="32">
        <f t="shared" si="200"/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27"/>
      <c r="W545" s="26" t="str">
        <f t="shared" si="191"/>
        <v>SG</v>
      </c>
      <c r="X545" s="26" t="str">
        <f t="shared" si="192"/>
        <v>MFM</v>
      </c>
      <c r="Y545" s="26" t="str">
        <f t="shared" si="193"/>
        <v>09</v>
      </c>
      <c r="Z545" s="26" t="str">
        <f t="shared" si="194"/>
        <v>Ex</v>
      </c>
      <c r="AA545" s="26" t="str">
        <f t="shared" si="195"/>
        <v>Refg</v>
      </c>
      <c r="AB545" s="26" t="str">
        <f t="shared" ca="1" si="196"/>
        <v>GFNC</v>
      </c>
      <c r="AC545" s="27"/>
      <c r="AD545" s="26" t="str">
        <f t="shared" ca="1" si="197"/>
        <v>SG-MFM-09-Ex-Refg-GFNC</v>
      </c>
      <c r="AE545" s="26">
        <f t="shared" si="201"/>
        <v>0.95784000000000002</v>
      </c>
      <c r="AF545" s="26">
        <f t="shared" si="202"/>
        <v>1.3914249999999998E-4</v>
      </c>
      <c r="AG545" s="26">
        <f t="shared" si="203"/>
        <v>-2.2147150000000001E-2</v>
      </c>
      <c r="AH545" s="26">
        <f t="shared" si="204"/>
        <v>0.95784000000000002</v>
      </c>
      <c r="AI545" s="26">
        <f t="shared" si="205"/>
        <v>1.3914249999999998E-4</v>
      </c>
      <c r="AJ545" s="26">
        <f t="shared" si="206"/>
        <v>0</v>
      </c>
      <c r="AK545" s="26">
        <f t="shared" si="207"/>
        <v>1</v>
      </c>
      <c r="AL545" s="26">
        <f t="shared" si="207"/>
        <v>1</v>
      </c>
      <c r="AM545" s="26">
        <f t="shared" si="208"/>
        <v>-2.3121972354464213E-2</v>
      </c>
    </row>
    <row r="546" spans="1:39">
      <c r="A546" s="26" t="s">
        <v>623</v>
      </c>
      <c r="B546" s="26" t="s">
        <v>82</v>
      </c>
      <c r="C546" s="26">
        <v>1</v>
      </c>
      <c r="D546" s="26">
        <v>6.0567999999999997E-2</v>
      </c>
      <c r="E546" s="26">
        <v>6.0567999999999997E-2</v>
      </c>
      <c r="F546" s="26">
        <v>387.99400000000003</v>
      </c>
      <c r="G546" s="26">
        <v>391.34100000000001</v>
      </c>
      <c r="H546" s="26">
        <v>-8.9860000000000007</v>
      </c>
      <c r="I546" s="26">
        <v>0</v>
      </c>
      <c r="J546" s="27"/>
      <c r="K546" s="26" t="str">
        <f t="shared" si="190"/>
        <v>GF</v>
      </c>
      <c r="L546" s="27"/>
      <c r="M546" s="32">
        <f t="shared" si="198"/>
        <v>1</v>
      </c>
      <c r="N546" s="32">
        <f t="shared" si="199"/>
        <v>0</v>
      </c>
      <c r="O546" s="32">
        <f t="shared" si="200"/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27"/>
      <c r="W546" s="26" t="str">
        <f t="shared" si="191"/>
        <v>SC</v>
      </c>
      <c r="X546" s="26" t="str">
        <f t="shared" si="192"/>
        <v>MFM</v>
      </c>
      <c r="Y546" s="26" t="str">
        <f t="shared" si="193"/>
        <v>10</v>
      </c>
      <c r="Z546" s="26" t="str">
        <f t="shared" si="194"/>
        <v>Ex</v>
      </c>
      <c r="AA546" s="26" t="str">
        <f t="shared" si="195"/>
        <v>Refg</v>
      </c>
      <c r="AB546" s="26" t="str">
        <f t="shared" ca="1" si="196"/>
        <v>GFNC</v>
      </c>
      <c r="AC546" s="27"/>
      <c r="AD546" s="26" t="str">
        <f t="shared" ca="1" si="197"/>
        <v>SC-MFM-10-Ex-Refg-GFNC</v>
      </c>
      <c r="AE546" s="26">
        <f t="shared" si="201"/>
        <v>0.97835250000000007</v>
      </c>
      <c r="AF546" s="26">
        <f t="shared" si="202"/>
        <v>1.5141999999999998E-4</v>
      </c>
      <c r="AG546" s="26">
        <f t="shared" si="203"/>
        <v>-2.2465000000000002E-2</v>
      </c>
      <c r="AH546" s="26">
        <f t="shared" si="204"/>
        <v>0.97835250000000007</v>
      </c>
      <c r="AI546" s="26">
        <f t="shared" si="205"/>
        <v>1.5141999999999998E-4</v>
      </c>
      <c r="AJ546" s="26">
        <f t="shared" si="206"/>
        <v>0</v>
      </c>
      <c r="AK546" s="26">
        <f t="shared" si="207"/>
        <v>1</v>
      </c>
      <c r="AL546" s="26">
        <f t="shared" si="207"/>
        <v>1</v>
      </c>
      <c r="AM546" s="26">
        <f t="shared" si="208"/>
        <v>-2.2962071441530531E-2</v>
      </c>
    </row>
    <row r="547" spans="1:39">
      <c r="A547" s="26" t="s">
        <v>624</v>
      </c>
      <c r="B547" s="26" t="s">
        <v>82</v>
      </c>
      <c r="C547" s="26">
        <v>1</v>
      </c>
      <c r="D547" s="26">
        <v>5.9700999999999997E-2</v>
      </c>
      <c r="E547" s="26">
        <v>5.9700999999999997E-2</v>
      </c>
      <c r="F547" s="26">
        <v>389.779</v>
      </c>
      <c r="G547" s="26">
        <v>392.755</v>
      </c>
      <c r="H547" s="26">
        <v>-8.0434999999999999</v>
      </c>
      <c r="I547" s="26">
        <v>0</v>
      </c>
      <c r="J547" s="27"/>
      <c r="K547" s="26" t="str">
        <f t="shared" si="190"/>
        <v>GF</v>
      </c>
      <c r="L547" s="27"/>
      <c r="M547" s="32">
        <f t="shared" si="198"/>
        <v>1</v>
      </c>
      <c r="N547" s="32">
        <f t="shared" si="199"/>
        <v>0</v>
      </c>
      <c r="O547" s="32">
        <f t="shared" si="200"/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27"/>
      <c r="W547" s="26" t="str">
        <f t="shared" si="191"/>
        <v>SD</v>
      </c>
      <c r="X547" s="26" t="str">
        <f t="shared" si="192"/>
        <v>MFM</v>
      </c>
      <c r="Y547" s="26" t="str">
        <f t="shared" si="193"/>
        <v>10</v>
      </c>
      <c r="Z547" s="26" t="str">
        <f t="shared" si="194"/>
        <v>Ex</v>
      </c>
      <c r="AA547" s="26" t="str">
        <f t="shared" si="195"/>
        <v>Refg</v>
      </c>
      <c r="AB547" s="26" t="str">
        <f t="shared" ca="1" si="196"/>
        <v>GFNC</v>
      </c>
      <c r="AC547" s="27"/>
      <c r="AD547" s="26" t="str">
        <f t="shared" ca="1" si="197"/>
        <v>SD-MFM-10-Ex-Refg-GFNC</v>
      </c>
      <c r="AE547" s="26">
        <f t="shared" si="201"/>
        <v>0.98188750000000002</v>
      </c>
      <c r="AF547" s="26">
        <f t="shared" si="202"/>
        <v>1.4925249999999998E-4</v>
      </c>
      <c r="AG547" s="26">
        <f t="shared" si="203"/>
        <v>-2.0108749999999998E-2</v>
      </c>
      <c r="AH547" s="26">
        <f t="shared" si="204"/>
        <v>0.98188750000000002</v>
      </c>
      <c r="AI547" s="26">
        <f t="shared" si="205"/>
        <v>1.4925249999999998E-4</v>
      </c>
      <c r="AJ547" s="26">
        <f t="shared" si="206"/>
        <v>0</v>
      </c>
      <c r="AK547" s="26">
        <f t="shared" si="207"/>
        <v>1</v>
      </c>
      <c r="AL547" s="26">
        <f t="shared" si="207"/>
        <v>1</v>
      </c>
      <c r="AM547" s="26">
        <f t="shared" si="208"/>
        <v>-2.047968835533602E-2</v>
      </c>
    </row>
    <row r="548" spans="1:39">
      <c r="A548" s="26" t="s">
        <v>625</v>
      </c>
      <c r="B548" s="26" t="s">
        <v>82</v>
      </c>
      <c r="C548" s="26">
        <v>1</v>
      </c>
      <c r="D548" s="26">
        <v>6.0543E-2</v>
      </c>
      <c r="E548" s="26">
        <v>6.0543E-2</v>
      </c>
      <c r="F548" s="26">
        <v>388.065</v>
      </c>
      <c r="G548" s="26">
        <v>391.40499999999997</v>
      </c>
      <c r="H548" s="26">
        <v>-8.9698100000000007</v>
      </c>
      <c r="I548" s="26">
        <v>0</v>
      </c>
      <c r="J548" s="27"/>
      <c r="K548" s="26" t="str">
        <f t="shared" si="190"/>
        <v>GF</v>
      </c>
      <c r="L548" s="27"/>
      <c r="M548" s="32">
        <f t="shared" si="198"/>
        <v>1</v>
      </c>
      <c r="N548" s="32">
        <f t="shared" si="199"/>
        <v>0</v>
      </c>
      <c r="O548" s="32">
        <f t="shared" si="200"/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27"/>
      <c r="W548" s="26" t="str">
        <f t="shared" si="191"/>
        <v>SG</v>
      </c>
      <c r="X548" s="26" t="str">
        <f t="shared" si="192"/>
        <v>MFM</v>
      </c>
      <c r="Y548" s="26" t="str">
        <f t="shared" si="193"/>
        <v>10</v>
      </c>
      <c r="Z548" s="26" t="str">
        <f t="shared" si="194"/>
        <v>Ex</v>
      </c>
      <c r="AA548" s="26" t="str">
        <f t="shared" si="195"/>
        <v>Refg</v>
      </c>
      <c r="AB548" s="26" t="str">
        <f t="shared" ca="1" si="196"/>
        <v>GFNC</v>
      </c>
      <c r="AC548" s="27"/>
      <c r="AD548" s="26" t="str">
        <f t="shared" ca="1" si="197"/>
        <v>SG-MFM-10-Ex-Refg-GFNC</v>
      </c>
      <c r="AE548" s="26">
        <f t="shared" si="201"/>
        <v>0.9785124999999999</v>
      </c>
      <c r="AF548" s="26">
        <f t="shared" si="202"/>
        <v>1.513575E-4</v>
      </c>
      <c r="AG548" s="26">
        <f t="shared" si="203"/>
        <v>-2.2424525000000001E-2</v>
      </c>
      <c r="AH548" s="26">
        <f t="shared" si="204"/>
        <v>0.9785124999999999</v>
      </c>
      <c r="AI548" s="26">
        <f t="shared" si="205"/>
        <v>1.513575E-4</v>
      </c>
      <c r="AJ548" s="26">
        <f t="shared" si="206"/>
        <v>0</v>
      </c>
      <c r="AK548" s="26">
        <f t="shared" si="207"/>
        <v>1</v>
      </c>
      <c r="AL548" s="26">
        <f t="shared" si="207"/>
        <v>1</v>
      </c>
      <c r="AM548" s="26">
        <f t="shared" si="208"/>
        <v>-2.2916953028193306E-2</v>
      </c>
    </row>
    <row r="549" spans="1:39">
      <c r="A549" s="26" t="s">
        <v>626</v>
      </c>
      <c r="B549" s="26" t="s">
        <v>82</v>
      </c>
      <c r="C549" s="26">
        <v>1</v>
      </c>
      <c r="D549" s="26">
        <v>5.7235000000000001E-2</v>
      </c>
      <c r="E549" s="26">
        <v>5.7235000000000001E-2</v>
      </c>
      <c r="F549" s="26">
        <v>371.28300000000002</v>
      </c>
      <c r="G549" s="26">
        <v>374.916</v>
      </c>
      <c r="H549" s="26">
        <v>-9.4610000000000003</v>
      </c>
      <c r="I549" s="26">
        <v>0</v>
      </c>
      <c r="J549" s="27"/>
      <c r="K549" s="26" t="str">
        <f t="shared" si="190"/>
        <v>GF</v>
      </c>
      <c r="L549" s="27"/>
      <c r="M549" s="32">
        <f t="shared" si="198"/>
        <v>1</v>
      </c>
      <c r="N549" s="32">
        <f t="shared" si="199"/>
        <v>0</v>
      </c>
      <c r="O549" s="32">
        <f t="shared" si="200"/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27"/>
      <c r="W549" s="26" t="str">
        <f t="shared" si="191"/>
        <v>PG</v>
      </c>
      <c r="X549" s="26" t="str">
        <f t="shared" si="192"/>
        <v>MFM</v>
      </c>
      <c r="Y549" s="26" t="str">
        <f t="shared" si="193"/>
        <v>11</v>
      </c>
      <c r="Z549" s="26" t="str">
        <f t="shared" si="194"/>
        <v>Ex</v>
      </c>
      <c r="AA549" s="26" t="str">
        <f t="shared" si="195"/>
        <v>Refg</v>
      </c>
      <c r="AB549" s="26" t="str">
        <f t="shared" ca="1" si="196"/>
        <v>GFNC</v>
      </c>
      <c r="AC549" s="27"/>
      <c r="AD549" s="26" t="str">
        <f t="shared" ca="1" si="197"/>
        <v>PG-MFM-11-Ex-Refg-GFNC</v>
      </c>
      <c r="AE549" s="26">
        <f t="shared" si="201"/>
        <v>0.93728999999999996</v>
      </c>
      <c r="AF549" s="26">
        <f t="shared" si="202"/>
        <v>1.430875E-4</v>
      </c>
      <c r="AG549" s="26">
        <f t="shared" si="203"/>
        <v>-2.36525E-2</v>
      </c>
      <c r="AH549" s="26">
        <f t="shared" si="204"/>
        <v>0.93728999999999996</v>
      </c>
      <c r="AI549" s="26">
        <f t="shared" si="205"/>
        <v>1.430875E-4</v>
      </c>
      <c r="AJ549" s="26">
        <f t="shared" si="206"/>
        <v>0</v>
      </c>
      <c r="AK549" s="26">
        <f t="shared" si="207"/>
        <v>1</v>
      </c>
      <c r="AL549" s="26">
        <f t="shared" si="207"/>
        <v>1</v>
      </c>
      <c r="AM549" s="26">
        <f t="shared" si="208"/>
        <v>-2.5234985970190658E-2</v>
      </c>
    </row>
    <row r="550" spans="1:39">
      <c r="A550" s="26" t="s">
        <v>627</v>
      </c>
      <c r="B550" s="26" t="s">
        <v>82</v>
      </c>
      <c r="C550" s="26">
        <v>1</v>
      </c>
      <c r="D550" s="26">
        <v>5.7242000000000001E-2</v>
      </c>
      <c r="E550" s="26">
        <v>5.7242000000000001E-2</v>
      </c>
      <c r="F550" s="26">
        <v>363.464</v>
      </c>
      <c r="G550" s="26">
        <v>367.666</v>
      </c>
      <c r="H550" s="26">
        <v>-10.811299999999999</v>
      </c>
      <c r="I550" s="26">
        <v>0</v>
      </c>
      <c r="J550" s="27"/>
      <c r="K550" s="26" t="str">
        <f t="shared" si="190"/>
        <v>GF</v>
      </c>
      <c r="L550" s="27"/>
      <c r="M550" s="32">
        <f t="shared" si="198"/>
        <v>1</v>
      </c>
      <c r="N550" s="32">
        <f t="shared" si="199"/>
        <v>0</v>
      </c>
      <c r="O550" s="32">
        <f t="shared" si="200"/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27"/>
      <c r="W550" s="26" t="str">
        <f t="shared" si="191"/>
        <v>PG</v>
      </c>
      <c r="X550" s="26" t="str">
        <f t="shared" si="192"/>
        <v>MFM</v>
      </c>
      <c r="Y550" s="26" t="str">
        <f t="shared" si="193"/>
        <v>12</v>
      </c>
      <c r="Z550" s="26" t="str">
        <f t="shared" si="194"/>
        <v>Ex</v>
      </c>
      <c r="AA550" s="26" t="str">
        <f t="shared" si="195"/>
        <v>Refg</v>
      </c>
      <c r="AB550" s="26" t="str">
        <f t="shared" ca="1" si="196"/>
        <v>GFNC</v>
      </c>
      <c r="AC550" s="27"/>
      <c r="AD550" s="26" t="str">
        <f t="shared" ca="1" si="197"/>
        <v>PG-MFM-12-Ex-Refg-GFNC</v>
      </c>
      <c r="AE550" s="26">
        <f t="shared" si="201"/>
        <v>0.91916500000000001</v>
      </c>
      <c r="AF550" s="26">
        <f t="shared" si="202"/>
        <v>1.4310500000000001E-4</v>
      </c>
      <c r="AG550" s="26">
        <f t="shared" si="203"/>
        <v>-2.7028249999999997E-2</v>
      </c>
      <c r="AH550" s="26">
        <f t="shared" si="204"/>
        <v>0.91916500000000001</v>
      </c>
      <c r="AI550" s="26">
        <f t="shared" si="205"/>
        <v>1.4310500000000001E-4</v>
      </c>
      <c r="AJ550" s="26">
        <f t="shared" si="206"/>
        <v>0</v>
      </c>
      <c r="AK550" s="26">
        <f t="shared" si="207"/>
        <v>1</v>
      </c>
      <c r="AL550" s="26">
        <f t="shared" si="207"/>
        <v>1</v>
      </c>
      <c r="AM550" s="26">
        <f t="shared" si="208"/>
        <v>-2.940522104301186E-2</v>
      </c>
    </row>
    <row r="551" spans="1:39">
      <c r="A551" s="26" t="s">
        <v>628</v>
      </c>
      <c r="B551" s="26" t="s">
        <v>82</v>
      </c>
      <c r="C551" s="26">
        <v>1</v>
      </c>
      <c r="D551" s="26">
        <v>6.3700000000000007E-2</v>
      </c>
      <c r="E551" s="26">
        <v>6.3699000000000006E-2</v>
      </c>
      <c r="F551" s="26">
        <v>395.56700000000001</v>
      </c>
      <c r="G551" s="26">
        <v>399.09800000000001</v>
      </c>
      <c r="H551" s="26">
        <v>-9.1767099999999999</v>
      </c>
      <c r="I551" s="26">
        <v>0</v>
      </c>
      <c r="J551" s="27"/>
      <c r="K551" s="26" t="str">
        <f t="shared" si="190"/>
        <v>GF</v>
      </c>
      <c r="L551" s="27"/>
      <c r="M551" s="32">
        <f t="shared" si="198"/>
        <v>1</v>
      </c>
      <c r="N551" s="32">
        <f t="shared" si="199"/>
        <v>0</v>
      </c>
      <c r="O551" s="32">
        <f t="shared" si="200"/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27"/>
      <c r="W551" s="26" t="str">
        <f t="shared" si="191"/>
        <v>PG</v>
      </c>
      <c r="X551" s="26" t="str">
        <f t="shared" si="192"/>
        <v>MFM</v>
      </c>
      <c r="Y551" s="26" t="str">
        <f t="shared" si="193"/>
        <v>13</v>
      </c>
      <c r="Z551" s="26" t="str">
        <f t="shared" si="194"/>
        <v>Ex</v>
      </c>
      <c r="AA551" s="26" t="str">
        <f t="shared" si="195"/>
        <v>Refg</v>
      </c>
      <c r="AB551" s="26" t="str">
        <f t="shared" ca="1" si="196"/>
        <v>GFNC</v>
      </c>
      <c r="AC551" s="27"/>
      <c r="AD551" s="26" t="str">
        <f t="shared" ca="1" si="197"/>
        <v>PG-MFM-13-Ex-Refg-GFNC</v>
      </c>
      <c r="AE551" s="26">
        <f t="shared" si="201"/>
        <v>0.99774499999999999</v>
      </c>
      <c r="AF551" s="26">
        <f t="shared" si="202"/>
        <v>1.5924750000000001E-4</v>
      </c>
      <c r="AG551" s="26">
        <f t="shared" si="203"/>
        <v>-2.2941775000000001E-2</v>
      </c>
      <c r="AH551" s="26">
        <f t="shared" si="204"/>
        <v>0.99774499999999999</v>
      </c>
      <c r="AI551" s="26">
        <f t="shared" si="205"/>
        <v>1.5924750000000001E-4</v>
      </c>
      <c r="AJ551" s="26">
        <f t="shared" si="206"/>
        <v>0</v>
      </c>
      <c r="AK551" s="26">
        <f t="shared" si="207"/>
        <v>1</v>
      </c>
      <c r="AL551" s="26">
        <f t="shared" si="207"/>
        <v>1</v>
      </c>
      <c r="AM551" s="26">
        <f t="shared" si="208"/>
        <v>-2.2993625625786149E-2</v>
      </c>
    </row>
    <row r="552" spans="1:39">
      <c r="A552" s="26" t="s">
        <v>629</v>
      </c>
      <c r="B552" s="26" t="s">
        <v>82</v>
      </c>
      <c r="C552" s="26">
        <v>1</v>
      </c>
      <c r="D552" s="26">
        <v>6.3638E-2</v>
      </c>
      <c r="E552" s="26">
        <v>6.3638E-2</v>
      </c>
      <c r="F552" s="26">
        <v>396.16699999999997</v>
      </c>
      <c r="G552" s="26">
        <v>399.62599999999998</v>
      </c>
      <c r="H552" s="26">
        <v>-9.0293600000000005</v>
      </c>
      <c r="I552" s="26">
        <v>0</v>
      </c>
      <c r="J552" s="27"/>
      <c r="K552" s="26" t="str">
        <f t="shared" si="190"/>
        <v>GF</v>
      </c>
      <c r="L552" s="27"/>
      <c r="M552" s="32">
        <f t="shared" si="198"/>
        <v>1</v>
      </c>
      <c r="N552" s="32">
        <f t="shared" si="199"/>
        <v>0</v>
      </c>
      <c r="O552" s="32">
        <f t="shared" si="200"/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27"/>
      <c r="W552" s="26" t="str">
        <f t="shared" si="191"/>
        <v>SC</v>
      </c>
      <c r="X552" s="26" t="str">
        <f t="shared" si="192"/>
        <v>MFM</v>
      </c>
      <c r="Y552" s="26" t="str">
        <f t="shared" si="193"/>
        <v>13</v>
      </c>
      <c r="Z552" s="26" t="str">
        <f t="shared" si="194"/>
        <v>Ex</v>
      </c>
      <c r="AA552" s="26" t="str">
        <f t="shared" si="195"/>
        <v>Refg</v>
      </c>
      <c r="AB552" s="26" t="str">
        <f t="shared" ca="1" si="196"/>
        <v>GFNC</v>
      </c>
      <c r="AC552" s="27"/>
      <c r="AD552" s="26" t="str">
        <f t="shared" ca="1" si="197"/>
        <v>SC-MFM-13-Ex-Refg-GFNC</v>
      </c>
      <c r="AE552" s="26">
        <f t="shared" si="201"/>
        <v>0.99906499999999998</v>
      </c>
      <c r="AF552" s="26">
        <f t="shared" si="202"/>
        <v>1.5909499999999999E-4</v>
      </c>
      <c r="AG552" s="26">
        <f t="shared" si="203"/>
        <v>-2.25734E-2</v>
      </c>
      <c r="AH552" s="26">
        <f t="shared" si="204"/>
        <v>0.99906499999999998</v>
      </c>
      <c r="AI552" s="26">
        <f t="shared" si="205"/>
        <v>1.5909499999999999E-4</v>
      </c>
      <c r="AJ552" s="26">
        <f t="shared" si="206"/>
        <v>0</v>
      </c>
      <c r="AK552" s="26">
        <f t="shared" si="207"/>
        <v>1</v>
      </c>
      <c r="AL552" s="26">
        <f t="shared" si="207"/>
        <v>1</v>
      </c>
      <c r="AM552" s="26">
        <f t="shared" si="208"/>
        <v>-2.2594525881699391E-2</v>
      </c>
    </row>
    <row r="553" spans="1:39">
      <c r="A553" s="26" t="s">
        <v>630</v>
      </c>
      <c r="B553" s="26" t="s">
        <v>82</v>
      </c>
      <c r="C553" s="26">
        <v>1</v>
      </c>
      <c r="D553" s="26">
        <v>6.3710000000000003E-2</v>
      </c>
      <c r="E553" s="26">
        <v>6.3709000000000002E-2</v>
      </c>
      <c r="F553" s="26">
        <v>395.47199999999998</v>
      </c>
      <c r="G553" s="26">
        <v>399.01499999999999</v>
      </c>
      <c r="H553" s="26">
        <v>-9.1999999999999993</v>
      </c>
      <c r="I553" s="26">
        <v>0</v>
      </c>
      <c r="J553" s="27"/>
      <c r="K553" s="26" t="str">
        <f t="shared" si="190"/>
        <v>GF</v>
      </c>
      <c r="L553" s="27"/>
      <c r="M553" s="32">
        <f t="shared" si="198"/>
        <v>1</v>
      </c>
      <c r="N553" s="32">
        <f t="shared" si="199"/>
        <v>0</v>
      </c>
      <c r="O553" s="32">
        <f t="shared" si="200"/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27"/>
      <c r="W553" s="26" t="str">
        <f t="shared" si="191"/>
        <v>SG</v>
      </c>
      <c r="X553" s="26" t="str">
        <f t="shared" si="192"/>
        <v>MFM</v>
      </c>
      <c r="Y553" s="26" t="str">
        <f t="shared" si="193"/>
        <v>13</v>
      </c>
      <c r="Z553" s="26" t="str">
        <f t="shared" si="194"/>
        <v>Ex</v>
      </c>
      <c r="AA553" s="26" t="str">
        <f t="shared" si="195"/>
        <v>Refg</v>
      </c>
      <c r="AB553" s="26" t="str">
        <f t="shared" ca="1" si="196"/>
        <v>GFNC</v>
      </c>
      <c r="AC553" s="27"/>
      <c r="AD553" s="26" t="str">
        <f t="shared" ca="1" si="197"/>
        <v>SG-MFM-13-Ex-Refg-GFNC</v>
      </c>
      <c r="AE553" s="26">
        <f t="shared" si="201"/>
        <v>0.99753749999999997</v>
      </c>
      <c r="AF553" s="26">
        <f t="shared" si="202"/>
        <v>1.592725E-4</v>
      </c>
      <c r="AG553" s="26">
        <f t="shared" si="203"/>
        <v>-2.3E-2</v>
      </c>
      <c r="AH553" s="26">
        <f t="shared" si="204"/>
        <v>0.99753749999999997</v>
      </c>
      <c r="AI553" s="26">
        <f t="shared" si="205"/>
        <v>1.592725E-4</v>
      </c>
      <c r="AJ553" s="26">
        <f t="shared" si="206"/>
        <v>0</v>
      </c>
      <c r="AK553" s="26">
        <f t="shared" si="207"/>
        <v>1</v>
      </c>
      <c r="AL553" s="26">
        <f t="shared" si="207"/>
        <v>1</v>
      </c>
      <c r="AM553" s="26">
        <f t="shared" si="208"/>
        <v>-2.3056777314136061E-2</v>
      </c>
    </row>
    <row r="554" spans="1:39">
      <c r="A554" s="26" t="s">
        <v>631</v>
      </c>
      <c r="B554" s="26" t="s">
        <v>82</v>
      </c>
      <c r="C554" s="26">
        <v>1</v>
      </c>
      <c r="D554" s="26">
        <v>7.0733000000000004E-2</v>
      </c>
      <c r="E554" s="26">
        <v>7.0733000000000004E-2</v>
      </c>
      <c r="F554" s="26">
        <v>460.387</v>
      </c>
      <c r="G554" s="26">
        <v>462.18299999999999</v>
      </c>
      <c r="H554" s="26">
        <v>-5.226</v>
      </c>
      <c r="I554" s="26">
        <v>0</v>
      </c>
      <c r="J554" s="27"/>
      <c r="K554" s="26" t="str">
        <f t="shared" si="190"/>
        <v>GF</v>
      </c>
      <c r="L554" s="27"/>
      <c r="M554" s="32">
        <f t="shared" si="198"/>
        <v>1</v>
      </c>
      <c r="N554" s="32">
        <f t="shared" si="199"/>
        <v>0</v>
      </c>
      <c r="O554" s="32">
        <f t="shared" si="200"/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27"/>
      <c r="W554" s="26" t="str">
        <f t="shared" si="191"/>
        <v>SC</v>
      </c>
      <c r="X554" s="26" t="str">
        <f t="shared" si="192"/>
        <v>MFM</v>
      </c>
      <c r="Y554" s="26" t="str">
        <f t="shared" si="193"/>
        <v>15</v>
      </c>
      <c r="Z554" s="26" t="str">
        <f t="shared" si="194"/>
        <v>Ex</v>
      </c>
      <c r="AA554" s="26" t="str">
        <f t="shared" si="195"/>
        <v>Refg</v>
      </c>
      <c r="AB554" s="26" t="str">
        <f t="shared" ca="1" si="196"/>
        <v>GFNC</v>
      </c>
      <c r="AC554" s="27"/>
      <c r="AD554" s="26" t="str">
        <f t="shared" ca="1" si="197"/>
        <v>SC-MFM-15-Ex-Refg-GFNC</v>
      </c>
      <c r="AE554" s="26">
        <f t="shared" si="201"/>
        <v>1.1554575</v>
      </c>
      <c r="AF554" s="26">
        <f t="shared" si="202"/>
        <v>1.7683250000000001E-4</v>
      </c>
      <c r="AG554" s="26">
        <f t="shared" si="203"/>
        <v>-1.3065E-2</v>
      </c>
      <c r="AH554" s="26">
        <f t="shared" si="204"/>
        <v>1.1554575</v>
      </c>
      <c r="AI554" s="26">
        <f t="shared" si="205"/>
        <v>1.7683250000000001E-4</v>
      </c>
      <c r="AJ554" s="26">
        <f t="shared" si="206"/>
        <v>0</v>
      </c>
      <c r="AK554" s="26">
        <f t="shared" si="207"/>
        <v>1</v>
      </c>
      <c r="AL554" s="26">
        <f t="shared" si="207"/>
        <v>1</v>
      </c>
      <c r="AM554" s="26">
        <f t="shared" si="208"/>
        <v>-1.1307209481958446E-2</v>
      </c>
    </row>
    <row r="555" spans="1:39">
      <c r="A555" s="26" t="s">
        <v>632</v>
      </c>
      <c r="B555" s="26" t="s">
        <v>82</v>
      </c>
      <c r="C555" s="26">
        <v>1</v>
      </c>
      <c r="D555" s="26">
        <v>7.0733000000000004E-2</v>
      </c>
      <c r="E555" s="26">
        <v>7.0733000000000004E-2</v>
      </c>
      <c r="F555" s="26">
        <v>460.387</v>
      </c>
      <c r="G555" s="26">
        <v>462.18299999999999</v>
      </c>
      <c r="H555" s="26">
        <v>-5.226</v>
      </c>
      <c r="I555" s="26">
        <v>0</v>
      </c>
      <c r="J555" s="27"/>
      <c r="K555" s="26" t="str">
        <f t="shared" si="190"/>
        <v>GF</v>
      </c>
      <c r="L555" s="27"/>
      <c r="M555" s="32">
        <f t="shared" si="198"/>
        <v>1</v>
      </c>
      <c r="N555" s="32">
        <f t="shared" si="199"/>
        <v>0</v>
      </c>
      <c r="O555" s="32">
        <f t="shared" si="200"/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27"/>
      <c r="W555" s="26" t="str">
        <f t="shared" si="191"/>
        <v>SG</v>
      </c>
      <c r="X555" s="26" t="str">
        <f t="shared" si="192"/>
        <v>MFM</v>
      </c>
      <c r="Y555" s="26" t="str">
        <f t="shared" si="193"/>
        <v>15</v>
      </c>
      <c r="Z555" s="26" t="str">
        <f t="shared" si="194"/>
        <v>Ex</v>
      </c>
      <c r="AA555" s="26" t="str">
        <f t="shared" si="195"/>
        <v>Refg</v>
      </c>
      <c r="AB555" s="26" t="str">
        <f t="shared" ca="1" si="196"/>
        <v>GFNC</v>
      </c>
      <c r="AC555" s="27"/>
      <c r="AD555" s="26" t="str">
        <f t="shared" ca="1" si="197"/>
        <v>SG-MFM-15-Ex-Refg-GFNC</v>
      </c>
      <c r="AE555" s="26">
        <f t="shared" si="201"/>
        <v>1.1554575</v>
      </c>
      <c r="AF555" s="26">
        <f t="shared" si="202"/>
        <v>1.7683250000000001E-4</v>
      </c>
      <c r="AG555" s="26">
        <f t="shared" si="203"/>
        <v>-1.3065E-2</v>
      </c>
      <c r="AH555" s="26">
        <f t="shared" si="204"/>
        <v>1.1554575</v>
      </c>
      <c r="AI555" s="26">
        <f t="shared" si="205"/>
        <v>1.7683250000000001E-4</v>
      </c>
      <c r="AJ555" s="26">
        <f t="shared" si="206"/>
        <v>0</v>
      </c>
      <c r="AK555" s="26">
        <f t="shared" si="207"/>
        <v>1</v>
      </c>
      <c r="AL555" s="26">
        <f t="shared" si="207"/>
        <v>1</v>
      </c>
      <c r="AM555" s="26">
        <f t="shared" si="208"/>
        <v>-1.1307209481958446E-2</v>
      </c>
    </row>
    <row r="556" spans="1:39">
      <c r="A556" s="26" t="s">
        <v>633</v>
      </c>
      <c r="B556" s="26" t="s">
        <v>82</v>
      </c>
      <c r="C556" s="26">
        <v>1</v>
      </c>
      <c r="D556" s="26">
        <v>5.2831000000000003E-2</v>
      </c>
      <c r="E556" s="26">
        <v>5.2831000000000003E-2</v>
      </c>
      <c r="F556" s="26">
        <v>324.28800000000001</v>
      </c>
      <c r="G556" s="26">
        <v>328.77499999999998</v>
      </c>
      <c r="H556" s="26">
        <v>-11.07</v>
      </c>
      <c r="I556" s="26">
        <v>0</v>
      </c>
      <c r="J556" s="27"/>
      <c r="K556" s="26" t="str">
        <f t="shared" si="190"/>
        <v>GF</v>
      </c>
      <c r="L556" s="27"/>
      <c r="M556" s="32">
        <f t="shared" si="198"/>
        <v>1</v>
      </c>
      <c r="N556" s="32">
        <f t="shared" si="199"/>
        <v>0</v>
      </c>
      <c r="O556" s="32">
        <f t="shared" si="200"/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27"/>
      <c r="W556" s="26" t="str">
        <f t="shared" si="191"/>
        <v>PG</v>
      </c>
      <c r="X556" s="26" t="str">
        <f t="shared" si="192"/>
        <v>MFM</v>
      </c>
      <c r="Y556" s="26" t="str">
        <f t="shared" si="193"/>
        <v>16</v>
      </c>
      <c r="Z556" s="26" t="str">
        <f t="shared" si="194"/>
        <v>Ex</v>
      </c>
      <c r="AA556" s="26" t="str">
        <f t="shared" si="195"/>
        <v>Refg</v>
      </c>
      <c r="AB556" s="26" t="str">
        <f t="shared" ca="1" si="196"/>
        <v>GFNC</v>
      </c>
      <c r="AC556" s="27"/>
      <c r="AD556" s="26" t="str">
        <f t="shared" ca="1" si="197"/>
        <v>PG-MFM-16-Ex-Refg-GFNC</v>
      </c>
      <c r="AE556" s="26">
        <f t="shared" si="201"/>
        <v>0.82193749999999999</v>
      </c>
      <c r="AF556" s="26">
        <f t="shared" si="202"/>
        <v>1.3207750000000001E-4</v>
      </c>
      <c r="AG556" s="26">
        <f t="shared" si="203"/>
        <v>-2.7675000000000002E-2</v>
      </c>
      <c r="AH556" s="26">
        <f t="shared" si="204"/>
        <v>0.82193749999999999</v>
      </c>
      <c r="AI556" s="26">
        <f t="shared" si="205"/>
        <v>1.3207750000000001E-4</v>
      </c>
      <c r="AJ556" s="26">
        <f t="shared" si="206"/>
        <v>0</v>
      </c>
      <c r="AK556" s="26">
        <f t="shared" si="207"/>
        <v>1</v>
      </c>
      <c r="AL556" s="26">
        <f t="shared" si="207"/>
        <v>1</v>
      </c>
      <c r="AM556" s="26">
        <f t="shared" si="208"/>
        <v>-3.3670443312295642E-2</v>
      </c>
    </row>
    <row r="557" spans="1:39">
      <c r="A557" s="26" t="s">
        <v>634</v>
      </c>
      <c r="B557" s="26" t="s">
        <v>82</v>
      </c>
      <c r="C557" s="26">
        <v>1</v>
      </c>
      <c r="D557" s="26">
        <v>5.2651999999999997E-2</v>
      </c>
      <c r="E557" s="26">
        <v>5.2651999999999997E-2</v>
      </c>
      <c r="F557" s="26">
        <v>323.964</v>
      </c>
      <c r="G557" s="26">
        <v>328.56700000000001</v>
      </c>
      <c r="H557" s="26">
        <v>-11.317600000000001</v>
      </c>
      <c r="I557" s="26">
        <v>0</v>
      </c>
      <c r="J557" s="27"/>
      <c r="K557" s="26" t="str">
        <f t="shared" si="190"/>
        <v>GF</v>
      </c>
      <c r="L557" s="27"/>
      <c r="M557" s="32">
        <f t="shared" si="198"/>
        <v>1</v>
      </c>
      <c r="N557" s="32">
        <f t="shared" si="199"/>
        <v>0</v>
      </c>
      <c r="O557" s="32">
        <f t="shared" si="200"/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27"/>
      <c r="W557" s="26" t="str">
        <f t="shared" si="191"/>
        <v>SC</v>
      </c>
      <c r="X557" s="26" t="str">
        <f t="shared" si="192"/>
        <v>MFM</v>
      </c>
      <c r="Y557" s="26" t="str">
        <f t="shared" si="193"/>
        <v>16</v>
      </c>
      <c r="Z557" s="26" t="str">
        <f t="shared" si="194"/>
        <v>Ex</v>
      </c>
      <c r="AA557" s="26" t="str">
        <f t="shared" si="195"/>
        <v>Refg</v>
      </c>
      <c r="AB557" s="26" t="str">
        <f t="shared" ca="1" si="196"/>
        <v>GFNC</v>
      </c>
      <c r="AC557" s="27"/>
      <c r="AD557" s="26" t="str">
        <f t="shared" ca="1" si="197"/>
        <v>SC-MFM-16-Ex-Refg-GFNC</v>
      </c>
      <c r="AE557" s="26">
        <f t="shared" si="201"/>
        <v>0.82141750000000002</v>
      </c>
      <c r="AF557" s="26">
        <f t="shared" si="202"/>
        <v>1.3162999999999998E-4</v>
      </c>
      <c r="AG557" s="26">
        <f t="shared" si="203"/>
        <v>-2.8294E-2</v>
      </c>
      <c r="AH557" s="26">
        <f t="shared" si="204"/>
        <v>0.82141750000000002</v>
      </c>
      <c r="AI557" s="26">
        <f t="shared" si="205"/>
        <v>1.3162999999999998E-4</v>
      </c>
      <c r="AJ557" s="26">
        <f t="shared" si="206"/>
        <v>0</v>
      </c>
      <c r="AK557" s="26">
        <f t="shared" si="207"/>
        <v>1</v>
      </c>
      <c r="AL557" s="26">
        <f t="shared" si="207"/>
        <v>1</v>
      </c>
      <c r="AM557" s="26">
        <f t="shared" si="208"/>
        <v>-3.4445333828412465E-2</v>
      </c>
    </row>
    <row r="558" spans="1:39">
      <c r="A558" s="26" t="s">
        <v>635</v>
      </c>
      <c r="B558" s="26" t="s">
        <v>82</v>
      </c>
      <c r="C558" s="26">
        <v>1</v>
      </c>
      <c r="D558" s="26">
        <v>4.5253000000000002E-2</v>
      </c>
      <c r="E558" s="26">
        <v>4.5253000000000002E-2</v>
      </c>
      <c r="F558" s="26">
        <v>284.76499999999999</v>
      </c>
      <c r="G558" s="26">
        <v>289.87299999999999</v>
      </c>
      <c r="H558" s="26">
        <v>-12.8711</v>
      </c>
      <c r="I558" s="26">
        <v>0</v>
      </c>
      <c r="J558" s="27"/>
      <c r="K558" s="26" t="str">
        <f t="shared" si="190"/>
        <v>GF</v>
      </c>
      <c r="L558" s="27"/>
      <c r="M558" s="32">
        <f t="shared" si="198"/>
        <v>1</v>
      </c>
      <c r="N558" s="32">
        <f t="shared" si="199"/>
        <v>0</v>
      </c>
      <c r="O558" s="32">
        <f t="shared" si="200"/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27"/>
      <c r="W558" s="26" t="str">
        <f t="shared" si="191"/>
        <v>PG</v>
      </c>
      <c r="X558" s="26" t="str">
        <f t="shared" si="192"/>
        <v>DMO</v>
      </c>
      <c r="Y558" s="26" t="str">
        <f t="shared" si="193"/>
        <v>01</v>
      </c>
      <c r="Z558" s="26" t="str">
        <f t="shared" si="194"/>
        <v>Ex</v>
      </c>
      <c r="AA558" s="26" t="str">
        <f t="shared" si="195"/>
        <v>Refg</v>
      </c>
      <c r="AB558" s="26" t="str">
        <f t="shared" ca="1" si="196"/>
        <v>GFNC</v>
      </c>
      <c r="AC558" s="27"/>
      <c r="AD558" s="26" t="str">
        <f t="shared" ca="1" si="197"/>
        <v>PG-DMO-01-Ex-Refg-GFNC</v>
      </c>
      <c r="AE558" s="26">
        <f t="shared" si="201"/>
        <v>0.72468250000000001</v>
      </c>
      <c r="AF558" s="26">
        <f t="shared" si="202"/>
        <v>1.1313250000000001E-4</v>
      </c>
      <c r="AG558" s="26">
        <f t="shared" si="203"/>
        <v>-3.2177749999999998E-2</v>
      </c>
      <c r="AH558" s="26">
        <f t="shared" si="204"/>
        <v>0.72468250000000001</v>
      </c>
      <c r="AI558" s="26">
        <f t="shared" si="205"/>
        <v>1.1313250000000001E-4</v>
      </c>
      <c r="AJ558" s="26">
        <f t="shared" si="206"/>
        <v>0</v>
      </c>
      <c r="AK558" s="26">
        <f t="shared" si="207"/>
        <v>1</v>
      </c>
      <c r="AL558" s="26">
        <f t="shared" si="207"/>
        <v>1</v>
      </c>
      <c r="AM558" s="26">
        <f t="shared" si="208"/>
        <v>-4.4402548702362758E-2</v>
      </c>
    </row>
    <row r="559" spans="1:39">
      <c r="A559" s="26" t="s">
        <v>636</v>
      </c>
      <c r="B559" s="26" t="s">
        <v>82</v>
      </c>
      <c r="C559" s="26">
        <v>1</v>
      </c>
      <c r="D559" s="26">
        <v>6.2407999999999998E-2</v>
      </c>
      <c r="E559" s="26">
        <v>6.2407999999999998E-2</v>
      </c>
      <c r="F559" s="26">
        <v>320.88099999999997</v>
      </c>
      <c r="G559" s="26">
        <v>325.35199999999998</v>
      </c>
      <c r="H559" s="26">
        <v>-11.359400000000001</v>
      </c>
      <c r="I559" s="26">
        <v>0</v>
      </c>
      <c r="J559" s="27"/>
      <c r="K559" s="26" t="str">
        <f t="shared" si="190"/>
        <v>GF</v>
      </c>
      <c r="L559" s="27"/>
      <c r="M559" s="32">
        <f t="shared" si="198"/>
        <v>1</v>
      </c>
      <c r="N559" s="32">
        <f t="shared" si="199"/>
        <v>0</v>
      </c>
      <c r="O559" s="32">
        <f t="shared" si="200"/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27"/>
      <c r="W559" s="26" t="str">
        <f t="shared" si="191"/>
        <v>PG</v>
      </c>
      <c r="X559" s="26" t="str">
        <f t="shared" si="192"/>
        <v>DMO</v>
      </c>
      <c r="Y559" s="26" t="str">
        <f t="shared" si="193"/>
        <v>02</v>
      </c>
      <c r="Z559" s="26" t="str">
        <f t="shared" si="194"/>
        <v>Ex</v>
      </c>
      <c r="AA559" s="26" t="str">
        <f t="shared" si="195"/>
        <v>Refg</v>
      </c>
      <c r="AB559" s="26" t="str">
        <f t="shared" ca="1" si="196"/>
        <v>GFNC</v>
      </c>
      <c r="AC559" s="27"/>
      <c r="AD559" s="26" t="str">
        <f t="shared" ca="1" si="197"/>
        <v>PG-DMO-02-Ex-Refg-GFNC</v>
      </c>
      <c r="AE559" s="26">
        <f t="shared" si="201"/>
        <v>0.81337999999999999</v>
      </c>
      <c r="AF559" s="26">
        <f t="shared" si="202"/>
        <v>1.5601999999999999E-4</v>
      </c>
      <c r="AG559" s="26">
        <f t="shared" si="203"/>
        <v>-2.8398500000000004E-2</v>
      </c>
      <c r="AH559" s="26">
        <f t="shared" si="204"/>
        <v>0.81337999999999999</v>
      </c>
      <c r="AI559" s="26">
        <f t="shared" si="205"/>
        <v>1.5601999999999999E-4</v>
      </c>
      <c r="AJ559" s="26">
        <f t="shared" si="206"/>
        <v>0</v>
      </c>
      <c r="AK559" s="26">
        <f t="shared" si="207"/>
        <v>1</v>
      </c>
      <c r="AL559" s="26">
        <f t="shared" si="207"/>
        <v>1</v>
      </c>
      <c r="AM559" s="26">
        <f t="shared" si="208"/>
        <v>-3.491418525166589E-2</v>
      </c>
    </row>
    <row r="560" spans="1:39">
      <c r="A560" s="26" t="s">
        <v>637</v>
      </c>
      <c r="B560" s="26" t="s">
        <v>82</v>
      </c>
      <c r="C560" s="26">
        <v>1</v>
      </c>
      <c r="D560" s="26">
        <v>5.0743999999999997E-2</v>
      </c>
      <c r="E560" s="26">
        <v>5.0743999999999997E-2</v>
      </c>
      <c r="F560" s="26">
        <v>315.23</v>
      </c>
      <c r="G560" s="26">
        <v>320.48200000000003</v>
      </c>
      <c r="H560" s="26">
        <v>-13.6539</v>
      </c>
      <c r="I560" s="26">
        <v>0</v>
      </c>
      <c r="J560" s="27"/>
      <c r="K560" s="26" t="str">
        <f t="shared" si="190"/>
        <v>GF</v>
      </c>
      <c r="L560" s="27"/>
      <c r="M560" s="32">
        <f t="shared" si="198"/>
        <v>1</v>
      </c>
      <c r="N560" s="32">
        <f t="shared" si="199"/>
        <v>0</v>
      </c>
      <c r="O560" s="32">
        <f t="shared" si="200"/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27"/>
      <c r="W560" s="26" t="str">
        <f t="shared" si="191"/>
        <v>PG</v>
      </c>
      <c r="X560" s="26" t="str">
        <f t="shared" si="192"/>
        <v>DMO</v>
      </c>
      <c r="Y560" s="26" t="str">
        <f t="shared" si="193"/>
        <v>03</v>
      </c>
      <c r="Z560" s="26" t="str">
        <f t="shared" si="194"/>
        <v>Ex</v>
      </c>
      <c r="AA560" s="26" t="str">
        <f t="shared" si="195"/>
        <v>Refg</v>
      </c>
      <c r="AB560" s="26" t="str">
        <f t="shared" ca="1" si="196"/>
        <v>GFNC</v>
      </c>
      <c r="AC560" s="27"/>
      <c r="AD560" s="26" t="str">
        <f t="shared" ca="1" si="197"/>
        <v>PG-DMO-03-Ex-Refg-GFNC</v>
      </c>
      <c r="AE560" s="26">
        <f t="shared" si="201"/>
        <v>0.80120500000000006</v>
      </c>
      <c r="AF560" s="26">
        <f t="shared" si="202"/>
        <v>1.2685999999999999E-4</v>
      </c>
      <c r="AG560" s="26">
        <f t="shared" si="203"/>
        <v>-3.4134749999999998E-2</v>
      </c>
      <c r="AH560" s="26">
        <f t="shared" si="204"/>
        <v>0.80120500000000006</v>
      </c>
      <c r="AI560" s="26">
        <f t="shared" si="205"/>
        <v>1.2685999999999999E-4</v>
      </c>
      <c r="AJ560" s="26">
        <f t="shared" si="206"/>
        <v>0</v>
      </c>
      <c r="AK560" s="26">
        <f t="shared" si="207"/>
        <v>1</v>
      </c>
      <c r="AL560" s="26">
        <f t="shared" si="207"/>
        <v>1</v>
      </c>
      <c r="AM560" s="26">
        <f t="shared" si="208"/>
        <v>-4.2604264826105673E-2</v>
      </c>
    </row>
    <row r="561" spans="1:39">
      <c r="A561" s="26" t="s">
        <v>638</v>
      </c>
      <c r="B561" s="26" t="s">
        <v>82</v>
      </c>
      <c r="C561" s="26">
        <v>1</v>
      </c>
      <c r="D561" s="26">
        <v>5.6984E-2</v>
      </c>
      <c r="E561" s="26">
        <v>5.6984E-2</v>
      </c>
      <c r="F561" s="26">
        <v>327.18900000000002</v>
      </c>
      <c r="G561" s="26">
        <v>331.37700000000001</v>
      </c>
      <c r="H561" s="26">
        <v>-10.999599999999999</v>
      </c>
      <c r="I561" s="26">
        <v>0</v>
      </c>
      <c r="J561" s="27"/>
      <c r="K561" s="26" t="str">
        <f t="shared" si="190"/>
        <v>GF</v>
      </c>
      <c r="L561" s="27"/>
      <c r="M561" s="32">
        <f t="shared" si="198"/>
        <v>1</v>
      </c>
      <c r="N561" s="32">
        <f t="shared" si="199"/>
        <v>0</v>
      </c>
      <c r="O561" s="32">
        <f t="shared" si="200"/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27"/>
      <c r="W561" s="26" t="str">
        <f t="shared" si="191"/>
        <v>PG</v>
      </c>
      <c r="X561" s="26" t="str">
        <f t="shared" si="192"/>
        <v>DMO</v>
      </c>
      <c r="Y561" s="26" t="str">
        <f t="shared" si="193"/>
        <v>04</v>
      </c>
      <c r="Z561" s="26" t="str">
        <f t="shared" si="194"/>
        <v>Ex</v>
      </c>
      <c r="AA561" s="26" t="str">
        <f t="shared" si="195"/>
        <v>Refg</v>
      </c>
      <c r="AB561" s="26" t="str">
        <f t="shared" ca="1" si="196"/>
        <v>GFNC</v>
      </c>
      <c r="AC561" s="27"/>
      <c r="AD561" s="26" t="str">
        <f t="shared" ca="1" si="197"/>
        <v>PG-DMO-04-Ex-Refg-GFNC</v>
      </c>
      <c r="AE561" s="26">
        <f t="shared" si="201"/>
        <v>0.82844249999999997</v>
      </c>
      <c r="AF561" s="26">
        <f t="shared" si="202"/>
        <v>1.4245999999999999E-4</v>
      </c>
      <c r="AG561" s="26">
        <f t="shared" si="203"/>
        <v>-2.7498999999999999E-2</v>
      </c>
      <c r="AH561" s="26">
        <f t="shared" si="204"/>
        <v>0.82844249999999997</v>
      </c>
      <c r="AI561" s="26">
        <f t="shared" si="205"/>
        <v>1.4245999999999999E-4</v>
      </c>
      <c r="AJ561" s="26">
        <f t="shared" si="206"/>
        <v>0</v>
      </c>
      <c r="AK561" s="26">
        <f t="shared" si="207"/>
        <v>1</v>
      </c>
      <c r="AL561" s="26">
        <f t="shared" si="207"/>
        <v>1</v>
      </c>
      <c r="AM561" s="26">
        <f t="shared" si="208"/>
        <v>-3.3193613316554862E-2</v>
      </c>
    </row>
    <row r="562" spans="1:39">
      <c r="A562" s="26" t="s">
        <v>639</v>
      </c>
      <c r="B562" s="26" t="s">
        <v>82</v>
      </c>
      <c r="C562" s="26">
        <v>1</v>
      </c>
      <c r="D562" s="26">
        <v>5.3592000000000001E-2</v>
      </c>
      <c r="E562" s="26">
        <v>5.3592000000000001E-2</v>
      </c>
      <c r="F562" s="26">
        <v>323.209</v>
      </c>
      <c r="G562" s="26">
        <v>329.09100000000001</v>
      </c>
      <c r="H562" s="26">
        <v>-15.0032</v>
      </c>
      <c r="I562" s="26">
        <v>0</v>
      </c>
      <c r="J562" s="27"/>
      <c r="K562" s="26" t="str">
        <f t="shared" si="190"/>
        <v>GF</v>
      </c>
      <c r="L562" s="27"/>
      <c r="M562" s="32">
        <f t="shared" si="198"/>
        <v>1</v>
      </c>
      <c r="N562" s="32">
        <f t="shared" si="199"/>
        <v>0</v>
      </c>
      <c r="O562" s="32">
        <f t="shared" si="200"/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27"/>
      <c r="W562" s="26" t="str">
        <f t="shared" si="191"/>
        <v>PG</v>
      </c>
      <c r="X562" s="26" t="str">
        <f t="shared" si="192"/>
        <v>DMO</v>
      </c>
      <c r="Y562" s="26" t="str">
        <f t="shared" si="193"/>
        <v>05</v>
      </c>
      <c r="Z562" s="26" t="str">
        <f t="shared" si="194"/>
        <v>Ex</v>
      </c>
      <c r="AA562" s="26" t="str">
        <f t="shared" si="195"/>
        <v>Refg</v>
      </c>
      <c r="AB562" s="26" t="str">
        <f t="shared" ca="1" si="196"/>
        <v>GFNC</v>
      </c>
      <c r="AC562" s="27"/>
      <c r="AD562" s="26" t="str">
        <f t="shared" ca="1" si="197"/>
        <v>PG-DMO-05-Ex-Refg-GFNC</v>
      </c>
      <c r="AE562" s="26">
        <f t="shared" si="201"/>
        <v>0.82272750000000006</v>
      </c>
      <c r="AF562" s="26">
        <f t="shared" si="202"/>
        <v>1.3398000000000001E-4</v>
      </c>
      <c r="AG562" s="26">
        <f t="shared" si="203"/>
        <v>-3.7508E-2</v>
      </c>
      <c r="AH562" s="26">
        <f t="shared" si="204"/>
        <v>0.82272750000000006</v>
      </c>
      <c r="AI562" s="26">
        <f t="shared" si="205"/>
        <v>1.3398000000000001E-4</v>
      </c>
      <c r="AJ562" s="26">
        <f t="shared" si="206"/>
        <v>0</v>
      </c>
      <c r="AK562" s="26">
        <f t="shared" si="207"/>
        <v>1</v>
      </c>
      <c r="AL562" s="26">
        <f t="shared" si="207"/>
        <v>1</v>
      </c>
      <c r="AM562" s="26">
        <f t="shared" si="208"/>
        <v>-4.5589821660270258E-2</v>
      </c>
    </row>
    <row r="563" spans="1:39">
      <c r="A563" s="26" t="s">
        <v>640</v>
      </c>
      <c r="B563" s="26" t="s">
        <v>82</v>
      </c>
      <c r="C563" s="26">
        <v>1</v>
      </c>
      <c r="D563" s="26">
        <v>5.3511000000000003E-2</v>
      </c>
      <c r="E563" s="26">
        <v>5.3511000000000003E-2</v>
      </c>
      <c r="F563" s="26">
        <v>324.20499999999998</v>
      </c>
      <c r="G563" s="26">
        <v>330.15499999999997</v>
      </c>
      <c r="H563" s="26">
        <v>-15.1561</v>
      </c>
      <c r="I563" s="26">
        <v>0</v>
      </c>
      <c r="J563" s="27"/>
      <c r="K563" s="26" t="str">
        <f t="shared" si="190"/>
        <v>GF</v>
      </c>
      <c r="L563" s="27"/>
      <c r="M563" s="32">
        <f t="shared" si="198"/>
        <v>1</v>
      </c>
      <c r="N563" s="32">
        <f t="shared" si="199"/>
        <v>0</v>
      </c>
      <c r="O563" s="32">
        <f t="shared" si="200"/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27"/>
      <c r="W563" s="26" t="str">
        <f t="shared" si="191"/>
        <v>SG</v>
      </c>
      <c r="X563" s="26" t="str">
        <f t="shared" si="192"/>
        <v>DMO</v>
      </c>
      <c r="Y563" s="26" t="str">
        <f t="shared" si="193"/>
        <v>05</v>
      </c>
      <c r="Z563" s="26" t="str">
        <f t="shared" si="194"/>
        <v>Ex</v>
      </c>
      <c r="AA563" s="26" t="str">
        <f t="shared" si="195"/>
        <v>Refg</v>
      </c>
      <c r="AB563" s="26" t="str">
        <f t="shared" ca="1" si="196"/>
        <v>GFNC</v>
      </c>
      <c r="AC563" s="27"/>
      <c r="AD563" s="26" t="str">
        <f t="shared" ca="1" si="197"/>
        <v>SG-DMO-05-Ex-Refg-GFNC</v>
      </c>
      <c r="AE563" s="26">
        <f t="shared" si="201"/>
        <v>0.82538749999999994</v>
      </c>
      <c r="AF563" s="26">
        <f t="shared" si="202"/>
        <v>1.337775E-4</v>
      </c>
      <c r="AG563" s="26">
        <f t="shared" si="203"/>
        <v>-3.789025E-2</v>
      </c>
      <c r="AH563" s="26">
        <f t="shared" si="204"/>
        <v>0.82538749999999994</v>
      </c>
      <c r="AI563" s="26">
        <f t="shared" si="205"/>
        <v>1.337775E-4</v>
      </c>
      <c r="AJ563" s="26">
        <f t="shared" si="206"/>
        <v>0</v>
      </c>
      <c r="AK563" s="26">
        <f t="shared" si="207"/>
        <v>1</v>
      </c>
      <c r="AL563" s="26">
        <f t="shared" si="207"/>
        <v>1</v>
      </c>
      <c r="AM563" s="26">
        <f t="shared" si="208"/>
        <v>-4.5906013841983312E-2</v>
      </c>
    </row>
    <row r="564" spans="1:39">
      <c r="A564" s="26" t="s">
        <v>641</v>
      </c>
      <c r="B564" s="26" t="s">
        <v>82</v>
      </c>
      <c r="C564" s="26">
        <v>1</v>
      </c>
      <c r="D564" s="26">
        <v>4.9549999999999997E-2</v>
      </c>
      <c r="E564" s="26">
        <v>4.9549999999999997E-2</v>
      </c>
      <c r="F564" s="26">
        <v>338.85599999999999</v>
      </c>
      <c r="G564" s="26">
        <v>342.48899999999998</v>
      </c>
      <c r="H564" s="26">
        <v>-9.8991900000000008</v>
      </c>
      <c r="I564" s="26">
        <v>0</v>
      </c>
      <c r="J564" s="27"/>
      <c r="K564" s="26" t="str">
        <f t="shared" si="190"/>
        <v>GF</v>
      </c>
      <c r="L564" s="27"/>
      <c r="M564" s="32">
        <f t="shared" si="198"/>
        <v>1</v>
      </c>
      <c r="N564" s="32">
        <f t="shared" si="199"/>
        <v>0</v>
      </c>
      <c r="O564" s="32">
        <f t="shared" si="200"/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27"/>
      <c r="W564" s="26" t="str">
        <f t="shared" si="191"/>
        <v>SC</v>
      </c>
      <c r="X564" s="26" t="str">
        <f t="shared" si="192"/>
        <v>DMO</v>
      </c>
      <c r="Y564" s="26" t="str">
        <f t="shared" si="193"/>
        <v>06</v>
      </c>
      <c r="Z564" s="26" t="str">
        <f t="shared" si="194"/>
        <v>Ex</v>
      </c>
      <c r="AA564" s="26" t="str">
        <f t="shared" si="195"/>
        <v>Refg</v>
      </c>
      <c r="AB564" s="26" t="str">
        <f t="shared" ca="1" si="196"/>
        <v>GFNC</v>
      </c>
      <c r="AC564" s="27"/>
      <c r="AD564" s="26" t="str">
        <f t="shared" ca="1" si="197"/>
        <v>SC-DMO-06-Ex-Refg-GFNC</v>
      </c>
      <c r="AE564" s="26">
        <f t="shared" si="201"/>
        <v>0.85622249999999989</v>
      </c>
      <c r="AF564" s="26">
        <f t="shared" si="202"/>
        <v>1.2387499999999999E-4</v>
      </c>
      <c r="AG564" s="26">
        <f t="shared" si="203"/>
        <v>-2.4747975000000002E-2</v>
      </c>
      <c r="AH564" s="26">
        <f t="shared" si="204"/>
        <v>0.85622249999999989</v>
      </c>
      <c r="AI564" s="26">
        <f t="shared" si="205"/>
        <v>1.2387499999999999E-4</v>
      </c>
      <c r="AJ564" s="26">
        <f t="shared" si="206"/>
        <v>0</v>
      </c>
      <c r="AK564" s="26">
        <f t="shared" si="207"/>
        <v>1</v>
      </c>
      <c r="AL564" s="26">
        <f t="shared" si="207"/>
        <v>1</v>
      </c>
      <c r="AM564" s="26">
        <f t="shared" si="208"/>
        <v>-2.8903672818689073E-2</v>
      </c>
    </row>
    <row r="565" spans="1:39">
      <c r="A565" s="26" t="s">
        <v>642</v>
      </c>
      <c r="B565" s="26" t="s">
        <v>82</v>
      </c>
      <c r="C565" s="26">
        <v>1</v>
      </c>
      <c r="D565" s="26">
        <v>4.9397999999999997E-2</v>
      </c>
      <c r="E565" s="26">
        <v>4.9397999999999997E-2</v>
      </c>
      <c r="F565" s="26">
        <v>340.67599999999999</v>
      </c>
      <c r="G565" s="26">
        <v>344.50400000000002</v>
      </c>
      <c r="H565" s="26">
        <v>-10.3964</v>
      </c>
      <c r="I565" s="26">
        <v>0</v>
      </c>
      <c r="J565" s="27"/>
      <c r="K565" s="26" t="str">
        <f t="shared" si="190"/>
        <v>GF</v>
      </c>
      <c r="L565" s="27"/>
      <c r="M565" s="32">
        <f t="shared" si="198"/>
        <v>1</v>
      </c>
      <c r="N565" s="32">
        <f t="shared" si="199"/>
        <v>0</v>
      </c>
      <c r="O565" s="32">
        <f t="shared" si="200"/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27"/>
      <c r="W565" s="26" t="str">
        <f t="shared" si="191"/>
        <v>SG</v>
      </c>
      <c r="X565" s="26" t="str">
        <f t="shared" si="192"/>
        <v>DMO</v>
      </c>
      <c r="Y565" s="26" t="str">
        <f t="shared" si="193"/>
        <v>06</v>
      </c>
      <c r="Z565" s="26" t="str">
        <f t="shared" si="194"/>
        <v>Ex</v>
      </c>
      <c r="AA565" s="26" t="str">
        <f t="shared" si="195"/>
        <v>Refg</v>
      </c>
      <c r="AB565" s="26" t="str">
        <f t="shared" ca="1" si="196"/>
        <v>GFNC</v>
      </c>
      <c r="AC565" s="27"/>
      <c r="AD565" s="26" t="str">
        <f t="shared" ca="1" si="197"/>
        <v>SG-DMO-06-Ex-Refg-GFNC</v>
      </c>
      <c r="AE565" s="26">
        <f t="shared" si="201"/>
        <v>0.86126000000000003</v>
      </c>
      <c r="AF565" s="26">
        <f t="shared" si="202"/>
        <v>1.23495E-4</v>
      </c>
      <c r="AG565" s="26">
        <f t="shared" si="203"/>
        <v>-2.5991E-2</v>
      </c>
      <c r="AH565" s="26">
        <f t="shared" si="204"/>
        <v>0.86126000000000003</v>
      </c>
      <c r="AI565" s="26">
        <f t="shared" si="205"/>
        <v>1.23495E-4</v>
      </c>
      <c r="AJ565" s="26">
        <f t="shared" si="206"/>
        <v>0</v>
      </c>
      <c r="AK565" s="26">
        <f t="shared" si="207"/>
        <v>1</v>
      </c>
      <c r="AL565" s="26">
        <f t="shared" si="207"/>
        <v>1</v>
      </c>
      <c r="AM565" s="26">
        <f t="shared" si="208"/>
        <v>-3.0177878921580008E-2</v>
      </c>
    </row>
    <row r="566" spans="1:39">
      <c r="A566" s="26" t="s">
        <v>643</v>
      </c>
      <c r="B566" s="26" t="s">
        <v>82</v>
      </c>
      <c r="C566" s="26">
        <v>1</v>
      </c>
      <c r="D566" s="26">
        <v>5.2339999999999998E-2</v>
      </c>
      <c r="E566" s="26">
        <v>5.2339999999999998E-2</v>
      </c>
      <c r="F566" s="26">
        <v>344.26600000000002</v>
      </c>
      <c r="G566" s="26">
        <v>347.65600000000001</v>
      </c>
      <c r="H566" s="26">
        <v>-9.3041099999999997</v>
      </c>
      <c r="I566" s="26">
        <v>0</v>
      </c>
      <c r="J566" s="27"/>
      <c r="K566" s="26" t="str">
        <f t="shared" si="190"/>
        <v>GF</v>
      </c>
      <c r="L566" s="27"/>
      <c r="M566" s="32">
        <f t="shared" si="198"/>
        <v>1</v>
      </c>
      <c r="N566" s="32">
        <f t="shared" si="199"/>
        <v>0</v>
      </c>
      <c r="O566" s="32">
        <f t="shared" si="200"/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27"/>
      <c r="W566" s="26" t="str">
        <f t="shared" si="191"/>
        <v>SD</v>
      </c>
      <c r="X566" s="26" t="str">
        <f t="shared" si="192"/>
        <v>DMO</v>
      </c>
      <c r="Y566" s="26" t="str">
        <f t="shared" si="193"/>
        <v>07</v>
      </c>
      <c r="Z566" s="26" t="str">
        <f t="shared" si="194"/>
        <v>Ex</v>
      </c>
      <c r="AA566" s="26" t="str">
        <f t="shared" si="195"/>
        <v>Refg</v>
      </c>
      <c r="AB566" s="26" t="str">
        <f t="shared" ca="1" si="196"/>
        <v>GFNC</v>
      </c>
      <c r="AC566" s="27"/>
      <c r="AD566" s="26" t="str">
        <f t="shared" ca="1" si="197"/>
        <v>SD-DMO-07-Ex-Refg-GFNC</v>
      </c>
      <c r="AE566" s="26">
        <f t="shared" si="201"/>
        <v>0.86914000000000002</v>
      </c>
      <c r="AF566" s="26">
        <f t="shared" si="202"/>
        <v>1.3084999999999998E-4</v>
      </c>
      <c r="AG566" s="26">
        <f t="shared" si="203"/>
        <v>-2.3260275E-2</v>
      </c>
      <c r="AH566" s="26">
        <f t="shared" si="204"/>
        <v>0.86914000000000002</v>
      </c>
      <c r="AI566" s="26">
        <f t="shared" si="205"/>
        <v>1.3084999999999998E-4</v>
      </c>
      <c r="AJ566" s="26">
        <f t="shared" si="206"/>
        <v>0</v>
      </c>
      <c r="AK566" s="26">
        <f t="shared" si="207"/>
        <v>1</v>
      </c>
      <c r="AL566" s="26">
        <f t="shared" si="207"/>
        <v>1</v>
      </c>
      <c r="AM566" s="26">
        <f t="shared" si="208"/>
        <v>-2.6762403065098833E-2</v>
      </c>
    </row>
    <row r="567" spans="1:39">
      <c r="A567" s="26" t="s">
        <v>644</v>
      </c>
      <c r="B567" s="26" t="s">
        <v>82</v>
      </c>
      <c r="C567" s="26">
        <v>1</v>
      </c>
      <c r="D567" s="26">
        <v>6.1855E-2</v>
      </c>
      <c r="E567" s="26">
        <v>6.1855E-2</v>
      </c>
      <c r="F567" s="26">
        <v>354.33300000000003</v>
      </c>
      <c r="G567" s="26">
        <v>358</v>
      </c>
      <c r="H567" s="26">
        <v>-9.7451399999999992</v>
      </c>
      <c r="I567" s="26">
        <v>0</v>
      </c>
      <c r="J567" s="27"/>
      <c r="K567" s="26" t="str">
        <f t="shared" si="190"/>
        <v>GF</v>
      </c>
      <c r="L567" s="27"/>
      <c r="M567" s="32">
        <f t="shared" si="198"/>
        <v>1</v>
      </c>
      <c r="N567" s="32">
        <f t="shared" si="199"/>
        <v>0</v>
      </c>
      <c r="O567" s="32">
        <f t="shared" si="200"/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27"/>
      <c r="W567" s="26" t="str">
        <f t="shared" si="191"/>
        <v>SC</v>
      </c>
      <c r="X567" s="26" t="str">
        <f t="shared" si="192"/>
        <v>DMO</v>
      </c>
      <c r="Y567" s="26" t="str">
        <f t="shared" si="193"/>
        <v>08</v>
      </c>
      <c r="Z567" s="26" t="str">
        <f t="shared" si="194"/>
        <v>Ex</v>
      </c>
      <c r="AA567" s="26" t="str">
        <f t="shared" si="195"/>
        <v>Refg</v>
      </c>
      <c r="AB567" s="26" t="str">
        <f t="shared" ca="1" si="196"/>
        <v>GFNC</v>
      </c>
      <c r="AC567" s="27"/>
      <c r="AD567" s="26" t="str">
        <f t="shared" ca="1" si="197"/>
        <v>SC-DMO-08-Ex-Refg-GFNC</v>
      </c>
      <c r="AE567" s="26">
        <f t="shared" si="201"/>
        <v>0.89500000000000002</v>
      </c>
      <c r="AF567" s="26">
        <f t="shared" si="202"/>
        <v>1.5463750000000001E-4</v>
      </c>
      <c r="AG567" s="26">
        <f t="shared" si="203"/>
        <v>-2.4362849999999998E-2</v>
      </c>
      <c r="AH567" s="26">
        <f t="shared" si="204"/>
        <v>0.89500000000000002</v>
      </c>
      <c r="AI567" s="26">
        <f t="shared" si="205"/>
        <v>1.5463750000000001E-4</v>
      </c>
      <c r="AJ567" s="26">
        <f t="shared" si="206"/>
        <v>0</v>
      </c>
      <c r="AK567" s="26">
        <f t="shared" si="207"/>
        <v>1</v>
      </c>
      <c r="AL567" s="26">
        <f t="shared" si="207"/>
        <v>1</v>
      </c>
      <c r="AM567" s="26">
        <f t="shared" si="208"/>
        <v>-2.7221061452513965E-2</v>
      </c>
    </row>
    <row r="568" spans="1:39">
      <c r="A568" s="26" t="s">
        <v>645</v>
      </c>
      <c r="B568" s="26" t="s">
        <v>82</v>
      </c>
      <c r="C568" s="26">
        <v>1</v>
      </c>
      <c r="D568" s="26">
        <v>6.1783999999999999E-2</v>
      </c>
      <c r="E568" s="26">
        <v>6.1783999999999999E-2</v>
      </c>
      <c r="F568" s="26">
        <v>352.79500000000002</v>
      </c>
      <c r="G568" s="26">
        <v>356.10899999999998</v>
      </c>
      <c r="H568" s="26">
        <v>-8.85</v>
      </c>
      <c r="I568" s="26">
        <v>0</v>
      </c>
      <c r="J568" s="27"/>
      <c r="K568" s="26" t="str">
        <f t="shared" si="190"/>
        <v>GF</v>
      </c>
      <c r="L568" s="27"/>
      <c r="M568" s="32">
        <f t="shared" si="198"/>
        <v>1</v>
      </c>
      <c r="N568" s="32">
        <f t="shared" si="199"/>
        <v>0</v>
      </c>
      <c r="O568" s="32">
        <f t="shared" si="200"/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27"/>
      <c r="W568" s="26" t="str">
        <f t="shared" si="191"/>
        <v>SD</v>
      </c>
      <c r="X568" s="26" t="str">
        <f t="shared" si="192"/>
        <v>DMO</v>
      </c>
      <c r="Y568" s="26" t="str">
        <f t="shared" si="193"/>
        <v>08</v>
      </c>
      <c r="Z568" s="26" t="str">
        <f t="shared" si="194"/>
        <v>Ex</v>
      </c>
      <c r="AA568" s="26" t="str">
        <f t="shared" si="195"/>
        <v>Refg</v>
      </c>
      <c r="AB568" s="26" t="str">
        <f t="shared" ca="1" si="196"/>
        <v>GFNC</v>
      </c>
      <c r="AC568" s="27"/>
      <c r="AD568" s="26" t="str">
        <f t="shared" ca="1" si="197"/>
        <v>SD-DMO-08-Ex-Refg-GFNC</v>
      </c>
      <c r="AE568" s="26">
        <f t="shared" si="201"/>
        <v>0.89027249999999991</v>
      </c>
      <c r="AF568" s="26">
        <f t="shared" si="202"/>
        <v>1.5446000000000001E-4</v>
      </c>
      <c r="AG568" s="26">
        <f t="shared" si="203"/>
        <v>-2.2124999999999999E-2</v>
      </c>
      <c r="AH568" s="26">
        <f t="shared" si="204"/>
        <v>0.89027249999999991</v>
      </c>
      <c r="AI568" s="26">
        <f t="shared" si="205"/>
        <v>1.5446000000000001E-4</v>
      </c>
      <c r="AJ568" s="26">
        <f t="shared" si="206"/>
        <v>0</v>
      </c>
      <c r="AK568" s="26">
        <f t="shared" si="207"/>
        <v>1</v>
      </c>
      <c r="AL568" s="26">
        <f t="shared" si="207"/>
        <v>1</v>
      </c>
      <c r="AM568" s="26">
        <f t="shared" si="208"/>
        <v>-2.4851941399964619E-2</v>
      </c>
    </row>
    <row r="569" spans="1:39">
      <c r="A569" s="26" t="s">
        <v>646</v>
      </c>
      <c r="B569" s="26" t="s">
        <v>82</v>
      </c>
      <c r="C569" s="26">
        <v>1</v>
      </c>
      <c r="D569" s="26">
        <v>6.1634000000000001E-2</v>
      </c>
      <c r="E569" s="26">
        <v>6.1634000000000001E-2</v>
      </c>
      <c r="F569" s="26">
        <v>355.846</v>
      </c>
      <c r="G569" s="26">
        <v>359.54399999999998</v>
      </c>
      <c r="H569" s="26">
        <v>-9.8441299999999998</v>
      </c>
      <c r="I569" s="26">
        <v>0</v>
      </c>
      <c r="J569" s="27"/>
      <c r="K569" s="26" t="str">
        <f t="shared" si="190"/>
        <v>GF</v>
      </c>
      <c r="L569" s="27"/>
      <c r="M569" s="32">
        <f t="shared" si="198"/>
        <v>1</v>
      </c>
      <c r="N569" s="32">
        <f t="shared" si="199"/>
        <v>0</v>
      </c>
      <c r="O569" s="32">
        <f t="shared" si="200"/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27"/>
      <c r="W569" s="26" t="str">
        <f t="shared" si="191"/>
        <v>SG</v>
      </c>
      <c r="X569" s="26" t="str">
        <f t="shared" si="192"/>
        <v>DMO</v>
      </c>
      <c r="Y569" s="26" t="str">
        <f t="shared" si="193"/>
        <v>08</v>
      </c>
      <c r="Z569" s="26" t="str">
        <f t="shared" si="194"/>
        <v>Ex</v>
      </c>
      <c r="AA569" s="26" t="str">
        <f t="shared" si="195"/>
        <v>Refg</v>
      </c>
      <c r="AB569" s="26" t="str">
        <f t="shared" ca="1" si="196"/>
        <v>GFNC</v>
      </c>
      <c r="AC569" s="27"/>
      <c r="AD569" s="26" t="str">
        <f t="shared" ca="1" si="197"/>
        <v>SG-DMO-08-Ex-Refg-GFNC</v>
      </c>
      <c r="AE569" s="26">
        <f t="shared" si="201"/>
        <v>0.89885999999999999</v>
      </c>
      <c r="AF569" s="26">
        <f t="shared" si="202"/>
        <v>1.5408500000000001E-4</v>
      </c>
      <c r="AG569" s="26">
        <f t="shared" si="203"/>
        <v>-2.4610324999999999E-2</v>
      </c>
      <c r="AH569" s="26">
        <f t="shared" si="204"/>
        <v>0.89885999999999999</v>
      </c>
      <c r="AI569" s="26">
        <f t="shared" si="205"/>
        <v>1.5408500000000001E-4</v>
      </c>
      <c r="AJ569" s="26">
        <f t="shared" si="206"/>
        <v>0</v>
      </c>
      <c r="AK569" s="26">
        <f t="shared" si="207"/>
        <v>1</v>
      </c>
      <c r="AL569" s="26">
        <f t="shared" si="207"/>
        <v>1</v>
      </c>
      <c r="AM569" s="26">
        <f t="shared" si="208"/>
        <v>-2.7379486238123845E-2</v>
      </c>
    </row>
    <row r="570" spans="1:39">
      <c r="A570" s="26" t="s">
        <v>647</v>
      </c>
      <c r="B570" s="26" t="s">
        <v>82</v>
      </c>
      <c r="C570" s="26">
        <v>1</v>
      </c>
      <c r="D570" s="26">
        <v>6.2821000000000002E-2</v>
      </c>
      <c r="E570" s="26">
        <v>6.2821000000000002E-2</v>
      </c>
      <c r="F570" s="26">
        <v>361.83699999999999</v>
      </c>
      <c r="G570" s="26">
        <v>366.255</v>
      </c>
      <c r="H570" s="26">
        <v>-11.678800000000001</v>
      </c>
      <c r="I570" s="26">
        <v>0</v>
      </c>
      <c r="J570" s="27"/>
      <c r="K570" s="26" t="str">
        <f t="shared" si="190"/>
        <v>GF</v>
      </c>
      <c r="L570" s="27"/>
      <c r="M570" s="32">
        <f t="shared" si="198"/>
        <v>1</v>
      </c>
      <c r="N570" s="32">
        <f t="shared" si="199"/>
        <v>0</v>
      </c>
      <c r="O570" s="32">
        <f t="shared" si="200"/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27"/>
      <c r="W570" s="26" t="str">
        <f t="shared" si="191"/>
        <v>SC</v>
      </c>
      <c r="X570" s="26" t="str">
        <f t="shared" si="192"/>
        <v>DMO</v>
      </c>
      <c r="Y570" s="26" t="str">
        <f t="shared" si="193"/>
        <v>09</v>
      </c>
      <c r="Z570" s="26" t="str">
        <f t="shared" si="194"/>
        <v>Ex</v>
      </c>
      <c r="AA570" s="26" t="str">
        <f t="shared" si="195"/>
        <v>Refg</v>
      </c>
      <c r="AB570" s="26" t="str">
        <f t="shared" ca="1" si="196"/>
        <v>GFNC</v>
      </c>
      <c r="AC570" s="27"/>
      <c r="AD570" s="26" t="str">
        <f t="shared" ca="1" si="197"/>
        <v>SC-DMO-09-Ex-Refg-GFNC</v>
      </c>
      <c r="AE570" s="26">
        <f t="shared" si="201"/>
        <v>0.91563749999999999</v>
      </c>
      <c r="AF570" s="26">
        <f t="shared" si="202"/>
        <v>1.5705250000000001E-4</v>
      </c>
      <c r="AG570" s="26">
        <f t="shared" si="203"/>
        <v>-2.9197000000000001E-2</v>
      </c>
      <c r="AH570" s="26">
        <f t="shared" si="204"/>
        <v>0.91563749999999999</v>
      </c>
      <c r="AI570" s="26">
        <f t="shared" si="205"/>
        <v>1.5705250000000001E-4</v>
      </c>
      <c r="AJ570" s="26">
        <f t="shared" si="206"/>
        <v>0</v>
      </c>
      <c r="AK570" s="26">
        <f t="shared" si="207"/>
        <v>1</v>
      </c>
      <c r="AL570" s="26">
        <f t="shared" si="207"/>
        <v>1</v>
      </c>
      <c r="AM570" s="26">
        <f t="shared" si="208"/>
        <v>-3.1887073214017556E-2</v>
      </c>
    </row>
    <row r="571" spans="1:39">
      <c r="A571" s="26" t="s">
        <v>648</v>
      </c>
      <c r="B571" s="26" t="s">
        <v>82</v>
      </c>
      <c r="C571" s="26">
        <v>1</v>
      </c>
      <c r="D571" s="26">
        <v>6.2447000000000003E-2</v>
      </c>
      <c r="E571" s="26">
        <v>6.2447000000000003E-2</v>
      </c>
      <c r="F571" s="26">
        <v>363.197</v>
      </c>
      <c r="G571" s="26">
        <v>367.928</v>
      </c>
      <c r="H571" s="26">
        <v>-12.41</v>
      </c>
      <c r="I571" s="26">
        <v>0</v>
      </c>
      <c r="J571" s="27"/>
      <c r="K571" s="26" t="str">
        <f t="shared" si="190"/>
        <v>GF</v>
      </c>
      <c r="L571" s="27"/>
      <c r="M571" s="32">
        <f t="shared" si="198"/>
        <v>1</v>
      </c>
      <c r="N571" s="32">
        <f t="shared" si="199"/>
        <v>0</v>
      </c>
      <c r="O571" s="32">
        <f t="shared" si="200"/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27"/>
      <c r="W571" s="26" t="str">
        <f t="shared" si="191"/>
        <v>SG</v>
      </c>
      <c r="X571" s="26" t="str">
        <f t="shared" si="192"/>
        <v>DMO</v>
      </c>
      <c r="Y571" s="26" t="str">
        <f t="shared" si="193"/>
        <v>09</v>
      </c>
      <c r="Z571" s="26" t="str">
        <f t="shared" si="194"/>
        <v>Ex</v>
      </c>
      <c r="AA571" s="26" t="str">
        <f t="shared" si="195"/>
        <v>Refg</v>
      </c>
      <c r="AB571" s="26" t="str">
        <f t="shared" ca="1" si="196"/>
        <v>GFNC</v>
      </c>
      <c r="AC571" s="27"/>
      <c r="AD571" s="26" t="str">
        <f t="shared" ca="1" si="197"/>
        <v>SG-DMO-09-Ex-Refg-GFNC</v>
      </c>
      <c r="AE571" s="26">
        <f t="shared" si="201"/>
        <v>0.91981999999999997</v>
      </c>
      <c r="AF571" s="26">
        <f t="shared" si="202"/>
        <v>1.561175E-4</v>
      </c>
      <c r="AG571" s="26">
        <f t="shared" si="203"/>
        <v>-3.1025E-2</v>
      </c>
      <c r="AH571" s="26">
        <f t="shared" si="204"/>
        <v>0.91981999999999997</v>
      </c>
      <c r="AI571" s="26">
        <f t="shared" si="205"/>
        <v>1.561175E-4</v>
      </c>
      <c r="AJ571" s="26">
        <f t="shared" si="206"/>
        <v>0</v>
      </c>
      <c r="AK571" s="26">
        <f t="shared" si="207"/>
        <v>1</v>
      </c>
      <c r="AL571" s="26">
        <f t="shared" si="207"/>
        <v>1</v>
      </c>
      <c r="AM571" s="26">
        <f t="shared" si="208"/>
        <v>-3.3729425322345678E-2</v>
      </c>
    </row>
    <row r="572" spans="1:39">
      <c r="A572" s="26" t="s">
        <v>649</v>
      </c>
      <c r="B572" s="26" t="s">
        <v>82</v>
      </c>
      <c r="C572" s="26">
        <v>1</v>
      </c>
      <c r="D572" s="26">
        <v>6.8995000000000001E-2</v>
      </c>
      <c r="E572" s="26">
        <v>6.8995000000000001E-2</v>
      </c>
      <c r="F572" s="26">
        <v>365.584</v>
      </c>
      <c r="G572" s="26">
        <v>369.20499999999998</v>
      </c>
      <c r="H572" s="26">
        <v>-9.4022299999999994</v>
      </c>
      <c r="I572" s="26">
        <v>0</v>
      </c>
      <c r="J572" s="27"/>
      <c r="K572" s="26" t="str">
        <f t="shared" si="190"/>
        <v>GF</v>
      </c>
      <c r="L572" s="27"/>
      <c r="M572" s="32">
        <f t="shared" si="198"/>
        <v>1</v>
      </c>
      <c r="N572" s="32">
        <f t="shared" si="199"/>
        <v>0</v>
      </c>
      <c r="O572" s="32">
        <f t="shared" si="200"/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27"/>
      <c r="W572" s="26" t="str">
        <f t="shared" si="191"/>
        <v>SC</v>
      </c>
      <c r="X572" s="26" t="str">
        <f t="shared" si="192"/>
        <v>DMO</v>
      </c>
      <c r="Y572" s="26" t="str">
        <f t="shared" si="193"/>
        <v>10</v>
      </c>
      <c r="Z572" s="26" t="str">
        <f t="shared" si="194"/>
        <v>Ex</v>
      </c>
      <c r="AA572" s="26" t="str">
        <f t="shared" si="195"/>
        <v>Refg</v>
      </c>
      <c r="AB572" s="26" t="str">
        <f t="shared" ca="1" si="196"/>
        <v>GFNC</v>
      </c>
      <c r="AC572" s="27"/>
      <c r="AD572" s="26" t="str">
        <f t="shared" ca="1" si="197"/>
        <v>SC-DMO-10-Ex-Refg-GFNC</v>
      </c>
      <c r="AE572" s="26">
        <f t="shared" si="201"/>
        <v>0.92301250000000001</v>
      </c>
      <c r="AF572" s="26">
        <f t="shared" si="202"/>
        <v>1.7248750000000001E-4</v>
      </c>
      <c r="AG572" s="26">
        <f t="shared" si="203"/>
        <v>-2.3505574999999997E-2</v>
      </c>
      <c r="AH572" s="26">
        <f t="shared" si="204"/>
        <v>0.92301250000000001</v>
      </c>
      <c r="AI572" s="26">
        <f t="shared" si="205"/>
        <v>1.7248750000000001E-4</v>
      </c>
      <c r="AJ572" s="26">
        <f t="shared" si="206"/>
        <v>0</v>
      </c>
      <c r="AK572" s="26">
        <f t="shared" si="207"/>
        <v>1</v>
      </c>
      <c r="AL572" s="26">
        <f t="shared" si="207"/>
        <v>1</v>
      </c>
      <c r="AM572" s="26">
        <f t="shared" si="208"/>
        <v>-2.5466150241735618E-2</v>
      </c>
    </row>
    <row r="573" spans="1:39">
      <c r="A573" s="26" t="s">
        <v>650</v>
      </c>
      <c r="B573" s="26" t="s">
        <v>82</v>
      </c>
      <c r="C573" s="26">
        <v>1</v>
      </c>
      <c r="D573" s="26">
        <v>6.9304000000000004E-2</v>
      </c>
      <c r="E573" s="26">
        <v>6.9305000000000005E-2</v>
      </c>
      <c r="F573" s="26">
        <v>363.41899999999998</v>
      </c>
      <c r="G573" s="26">
        <v>366.57</v>
      </c>
      <c r="H573" s="26">
        <v>-8.2871100000000002</v>
      </c>
      <c r="I573" s="26">
        <v>0</v>
      </c>
      <c r="J573" s="27"/>
      <c r="K573" s="26" t="str">
        <f t="shared" si="190"/>
        <v>GF</v>
      </c>
      <c r="L573" s="27"/>
      <c r="M573" s="32">
        <f t="shared" si="198"/>
        <v>1</v>
      </c>
      <c r="N573" s="32">
        <f t="shared" si="199"/>
        <v>0</v>
      </c>
      <c r="O573" s="32">
        <f t="shared" si="200"/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27"/>
      <c r="W573" s="26" t="str">
        <f t="shared" si="191"/>
        <v>SD</v>
      </c>
      <c r="X573" s="26" t="str">
        <f t="shared" si="192"/>
        <v>DMO</v>
      </c>
      <c r="Y573" s="26" t="str">
        <f t="shared" si="193"/>
        <v>10</v>
      </c>
      <c r="Z573" s="26" t="str">
        <f t="shared" si="194"/>
        <v>Ex</v>
      </c>
      <c r="AA573" s="26" t="str">
        <f t="shared" si="195"/>
        <v>Refg</v>
      </c>
      <c r="AB573" s="26" t="str">
        <f t="shared" ca="1" si="196"/>
        <v>GFNC</v>
      </c>
      <c r="AC573" s="27"/>
      <c r="AD573" s="26" t="str">
        <f t="shared" ca="1" si="197"/>
        <v>SD-DMO-10-Ex-Refg-GFNC</v>
      </c>
      <c r="AE573" s="26">
        <f t="shared" si="201"/>
        <v>0.91642499999999993</v>
      </c>
      <c r="AF573" s="26">
        <f t="shared" si="202"/>
        <v>1.7326250000000002E-4</v>
      </c>
      <c r="AG573" s="26">
        <f t="shared" si="203"/>
        <v>-2.0717775000000001E-2</v>
      </c>
      <c r="AH573" s="26">
        <f t="shared" si="204"/>
        <v>0.91642499999999993</v>
      </c>
      <c r="AI573" s="26">
        <f t="shared" si="205"/>
        <v>1.7326250000000002E-4</v>
      </c>
      <c r="AJ573" s="26">
        <f t="shared" si="206"/>
        <v>0</v>
      </c>
      <c r="AK573" s="26">
        <f t="shared" si="207"/>
        <v>1</v>
      </c>
      <c r="AL573" s="26">
        <f t="shared" si="207"/>
        <v>1</v>
      </c>
      <c r="AM573" s="26">
        <f t="shared" si="208"/>
        <v>-2.260716916277928E-2</v>
      </c>
    </row>
    <row r="574" spans="1:39">
      <c r="A574" s="26" t="s">
        <v>651</v>
      </c>
      <c r="B574" s="26" t="s">
        <v>82</v>
      </c>
      <c r="C574" s="26">
        <v>1</v>
      </c>
      <c r="D574" s="26">
        <v>6.8486000000000005E-2</v>
      </c>
      <c r="E574" s="26">
        <v>6.8485000000000004E-2</v>
      </c>
      <c r="F574" s="26">
        <v>369.15199999999999</v>
      </c>
      <c r="G574" s="26">
        <v>373.54700000000003</v>
      </c>
      <c r="H574" s="26">
        <v>-11.24</v>
      </c>
      <c r="I574" s="26">
        <v>0</v>
      </c>
      <c r="J574" s="27"/>
      <c r="K574" s="26" t="str">
        <f t="shared" ref="K574:K581" si="209">RIGHT(LEFT(A574,FIND("-h",A574)+3),2)</f>
        <v>GF</v>
      </c>
      <c r="L574" s="27"/>
      <c r="M574" s="32">
        <f t="shared" si="198"/>
        <v>1</v>
      </c>
      <c r="N574" s="32">
        <f t="shared" si="199"/>
        <v>0</v>
      </c>
      <c r="O574" s="32">
        <f t="shared" si="200"/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27"/>
      <c r="W574" s="26" t="str">
        <f t="shared" ref="W574:W581" si="210">IF(OR(RIGHT(LEFT(A574,11),3)="v11",RIGHT(LEFT(A574,11),3)="v06",RIGHT(LEFT(A574,11),3)="v03"),"CA",RIGHT(LEFT(A574,11),2))</f>
        <v>SG</v>
      </c>
      <c r="X574" s="26" t="str">
        <f t="shared" ref="X574:X581" si="211">LEFT(A574,3)</f>
        <v>DMO</v>
      </c>
      <c r="Y574" s="26" t="str">
        <f t="shared" ref="Y574:Y581" si="212">RIGHT(LEFT(A574,7),2)</f>
        <v>10</v>
      </c>
      <c r="Z574" s="26" t="str">
        <f t="shared" ref="Z574:Z581" si="213">IF(W574="CA","N8","Ex")</f>
        <v>Ex</v>
      </c>
      <c r="AA574" s="26" t="str">
        <f t="shared" ref="AA574:AA581" si="214">IF(ISERROR(FIND("-Frzr-",A574))=FALSE,"Frzr",IF(ISERROR(FIND("-Refg-",A574))=FALSE,"Refg",IF(ISERROR(FIND("-ILtg-",A574))=FALSE,"CFL","RfUN")))</f>
        <v>Refg</v>
      </c>
      <c r="AB574" s="26" t="str">
        <f t="shared" ref="AB574:AB581" ca="1" si="215">VLOOKUP(K574,OFFSET(L_HVACnames,1,1,7,2),2,0)</f>
        <v>GFNC</v>
      </c>
      <c r="AC574" s="27"/>
      <c r="AD574" s="26" t="str">
        <f t="shared" ref="AD574:AD581" ca="1" si="216">W574&amp;"-"&amp;X574&amp;"-"&amp;Y574&amp;"-"&amp;Z574&amp;"-"&amp;AA574&amp;"-"&amp;AB574</f>
        <v>SG-DMO-10-Ex-Refg-GFNC</v>
      </c>
      <c r="AE574" s="26">
        <f t="shared" si="201"/>
        <v>0.93386750000000007</v>
      </c>
      <c r="AF574" s="26">
        <f t="shared" si="202"/>
        <v>1.7121250000000002E-4</v>
      </c>
      <c r="AG574" s="26">
        <f t="shared" si="203"/>
        <v>-2.81E-2</v>
      </c>
      <c r="AH574" s="26">
        <f t="shared" si="204"/>
        <v>0.93386750000000007</v>
      </c>
      <c r="AI574" s="26">
        <f t="shared" si="205"/>
        <v>1.7121250000000002E-4</v>
      </c>
      <c r="AJ574" s="26">
        <f t="shared" si="206"/>
        <v>0</v>
      </c>
      <c r="AK574" s="26">
        <f t="shared" si="207"/>
        <v>1</v>
      </c>
      <c r="AL574" s="26">
        <f t="shared" si="207"/>
        <v>1</v>
      </c>
      <c r="AM574" s="26">
        <f t="shared" si="208"/>
        <v>-3.0089921750141212E-2</v>
      </c>
    </row>
    <row r="575" spans="1:39">
      <c r="A575" s="26" t="s">
        <v>652</v>
      </c>
      <c r="B575" s="26" t="s">
        <v>82</v>
      </c>
      <c r="C575" s="26">
        <v>1</v>
      </c>
      <c r="D575" s="26">
        <v>6.4815999999999999E-2</v>
      </c>
      <c r="E575" s="26">
        <v>6.4815999999999999E-2</v>
      </c>
      <c r="F575" s="26">
        <v>343.95</v>
      </c>
      <c r="G575" s="26">
        <v>348.47800000000001</v>
      </c>
      <c r="H575" s="26">
        <v>-11.2812</v>
      </c>
      <c r="I575" s="26">
        <v>0</v>
      </c>
      <c r="J575" s="27"/>
      <c r="K575" s="26" t="str">
        <f t="shared" si="209"/>
        <v>GF</v>
      </c>
      <c r="L575" s="27"/>
      <c r="M575" s="32">
        <f t="shared" ref="M575:M581" si="217">IF(K575="GF",1,0)</f>
        <v>1</v>
      </c>
      <c r="N575" s="32">
        <f t="shared" ref="N575:N581" si="218">IF(OR(K575="HP",K575="ER"),1,0)</f>
        <v>0</v>
      </c>
      <c r="O575" s="32">
        <f t="shared" ref="O575:O581" si="219">IF(K575="UN",1,0)</f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27"/>
      <c r="W575" s="26" t="str">
        <f t="shared" si="210"/>
        <v>PG</v>
      </c>
      <c r="X575" s="26" t="str">
        <f t="shared" si="211"/>
        <v>DMO</v>
      </c>
      <c r="Y575" s="26" t="str">
        <f t="shared" si="212"/>
        <v>11</v>
      </c>
      <c r="Z575" s="26" t="str">
        <f t="shared" si="213"/>
        <v>Ex</v>
      </c>
      <c r="AA575" s="26" t="str">
        <f t="shared" si="214"/>
        <v>Refg</v>
      </c>
      <c r="AB575" s="26" t="str">
        <f t="shared" ca="1" si="215"/>
        <v>GFNC</v>
      </c>
      <c r="AC575" s="27"/>
      <c r="AD575" s="26" t="str">
        <f t="shared" ca="1" si="216"/>
        <v>PG-DMO-11-Ex-Refg-GFNC</v>
      </c>
      <c r="AE575" s="26">
        <f t="shared" ref="AE575:AE581" si="220">IF(M575=1,AH575,F575/(IF(OR($AA575="Refg",$AA575="Frzr"),400,IF($AA575="CFL",$G575,IF($AA575="RfUn",1200)))))</f>
        <v>0.87119500000000005</v>
      </c>
      <c r="AF575" s="26">
        <f t="shared" ref="AF575:AF581" si="221">IF(M575=1,AI575,D575/(IF(OR($AA575="Refg",$AA575="Frzr"),400,IF($AA575="CFL",$G575,IF($AA575="RfUn",1200)))))</f>
        <v>1.6203999999999999E-4</v>
      </c>
      <c r="AG575" s="26">
        <f t="shared" ref="AG575:AG581" si="222">IF(OR(N575=1,O575=1),0,H575/(IF(OR($AA575="Refg",$AA575="Frzr"),400,IF($AA575="CFL",$G575,IF($AA575="RfUn",1200)))))</f>
        <v>-2.8202999999999999E-2</v>
      </c>
      <c r="AH575" s="26">
        <f t="shared" ref="AH575:AH581" si="223">G575/(IF(OR($AA575="Refg",$AA575="Frzr"),400,IF($AA575="CFL",$G575,IF($AA575="RfUn",1200))))</f>
        <v>0.87119500000000005</v>
      </c>
      <c r="AI575" s="26">
        <f t="shared" ref="AI575:AI581" si="224">E575/(IF(OR($AA575="Refg",$AA575="Frzr"),400,IF($AA575="CFL",$G575,IF($AA575="RfUn",1200))))</f>
        <v>1.6203999999999999E-4</v>
      </c>
      <c r="AJ575" s="26">
        <f t="shared" ref="AJ575:AJ581" si="225">I575/(IF(OR($AA575="Refg",$AA575="Frzr"),400,IF($AA575="CFL",$G575,IF($AA575="RfUn",1200))))</f>
        <v>0</v>
      </c>
      <c r="AK575" s="26">
        <f t="shared" ref="AK575:AL581" si="226">AE575/AH575</f>
        <v>1</v>
      </c>
      <c r="AL575" s="26">
        <f t="shared" si="226"/>
        <v>1</v>
      </c>
      <c r="AM575" s="26">
        <f t="shared" ref="AM575:AM581" si="227">AG575/AH575</f>
        <v>-3.2372775325845531E-2</v>
      </c>
    </row>
    <row r="576" spans="1:39">
      <c r="A576" s="26" t="s">
        <v>653</v>
      </c>
      <c r="B576" s="26" t="s">
        <v>82</v>
      </c>
      <c r="C576" s="26">
        <v>1</v>
      </c>
      <c r="D576" s="26">
        <v>6.6157999999999995E-2</v>
      </c>
      <c r="E576" s="26">
        <v>6.6157999999999995E-2</v>
      </c>
      <c r="F576" s="26">
        <v>330</v>
      </c>
      <c r="G576" s="26">
        <v>333.83100000000002</v>
      </c>
      <c r="H576" s="26">
        <v>-9.8800000000000008</v>
      </c>
      <c r="I576" s="26">
        <v>0</v>
      </c>
      <c r="J576" s="27"/>
      <c r="K576" s="26" t="str">
        <f t="shared" si="209"/>
        <v>GF</v>
      </c>
      <c r="L576" s="27"/>
      <c r="M576" s="32">
        <f t="shared" si="217"/>
        <v>1</v>
      </c>
      <c r="N576" s="32">
        <f t="shared" si="218"/>
        <v>0</v>
      </c>
      <c r="O576" s="32">
        <f t="shared" si="219"/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27"/>
      <c r="W576" s="26" t="str">
        <f t="shared" si="210"/>
        <v>PG</v>
      </c>
      <c r="X576" s="26" t="str">
        <f t="shared" si="211"/>
        <v>DMO</v>
      </c>
      <c r="Y576" s="26" t="str">
        <f t="shared" si="212"/>
        <v>12</v>
      </c>
      <c r="Z576" s="26" t="str">
        <f t="shared" si="213"/>
        <v>Ex</v>
      </c>
      <c r="AA576" s="26" t="str">
        <f t="shared" si="214"/>
        <v>Refg</v>
      </c>
      <c r="AB576" s="26" t="str">
        <f t="shared" ca="1" si="215"/>
        <v>GFNC</v>
      </c>
      <c r="AC576" s="27"/>
      <c r="AD576" s="26" t="str">
        <f t="shared" ca="1" si="216"/>
        <v>PG-DMO-12-Ex-Refg-GFNC</v>
      </c>
      <c r="AE576" s="26">
        <f t="shared" si="220"/>
        <v>0.83457750000000008</v>
      </c>
      <c r="AF576" s="26">
        <f t="shared" si="221"/>
        <v>1.6539499999999998E-4</v>
      </c>
      <c r="AG576" s="26">
        <f t="shared" si="222"/>
        <v>-2.4700000000000003E-2</v>
      </c>
      <c r="AH576" s="26">
        <f t="shared" si="223"/>
        <v>0.83457750000000008</v>
      </c>
      <c r="AI576" s="26">
        <f t="shared" si="224"/>
        <v>1.6539499999999998E-4</v>
      </c>
      <c r="AJ576" s="26">
        <f t="shared" si="225"/>
        <v>0</v>
      </c>
      <c r="AK576" s="26">
        <f t="shared" si="226"/>
        <v>1</v>
      </c>
      <c r="AL576" s="26">
        <f t="shared" si="226"/>
        <v>1</v>
      </c>
      <c r="AM576" s="26">
        <f t="shared" si="227"/>
        <v>-2.9595813450518378E-2</v>
      </c>
    </row>
    <row r="577" spans="1:39">
      <c r="A577" s="26" t="s">
        <v>654</v>
      </c>
      <c r="B577" s="26" t="s">
        <v>82</v>
      </c>
      <c r="C577" s="26">
        <v>1</v>
      </c>
      <c r="D577" s="26">
        <v>6.9210999999999995E-2</v>
      </c>
      <c r="E577" s="26">
        <v>6.9210999999999995E-2</v>
      </c>
      <c r="F577" s="26">
        <v>373.07299999999998</v>
      </c>
      <c r="G577" s="26">
        <v>377.73899999999998</v>
      </c>
      <c r="H577" s="26">
        <v>-11.5524</v>
      </c>
      <c r="I577" s="26">
        <v>0</v>
      </c>
      <c r="J577" s="27"/>
      <c r="K577" s="26" t="str">
        <f t="shared" si="209"/>
        <v>GF</v>
      </c>
      <c r="L577" s="27"/>
      <c r="M577" s="32">
        <f t="shared" si="217"/>
        <v>1</v>
      </c>
      <c r="N577" s="32">
        <f t="shared" si="218"/>
        <v>0</v>
      </c>
      <c r="O577" s="32">
        <f t="shared" si="219"/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27"/>
      <c r="W577" s="26" t="str">
        <f t="shared" si="210"/>
        <v>PG</v>
      </c>
      <c r="X577" s="26" t="str">
        <f t="shared" si="211"/>
        <v>DMO</v>
      </c>
      <c r="Y577" s="26" t="str">
        <f t="shared" si="212"/>
        <v>13</v>
      </c>
      <c r="Z577" s="26" t="str">
        <f t="shared" si="213"/>
        <v>Ex</v>
      </c>
      <c r="AA577" s="26" t="str">
        <f t="shared" si="214"/>
        <v>Refg</v>
      </c>
      <c r="AB577" s="26" t="str">
        <f t="shared" ca="1" si="215"/>
        <v>GFNC</v>
      </c>
      <c r="AC577" s="27"/>
      <c r="AD577" s="26" t="str">
        <f t="shared" ca="1" si="216"/>
        <v>PG-DMO-13-Ex-Refg-GFNC</v>
      </c>
      <c r="AE577" s="26">
        <f t="shared" si="220"/>
        <v>0.9443474999999999</v>
      </c>
      <c r="AF577" s="26">
        <f t="shared" si="221"/>
        <v>1.7302749999999998E-4</v>
      </c>
      <c r="AG577" s="26">
        <f t="shared" si="222"/>
        <v>-2.8881E-2</v>
      </c>
      <c r="AH577" s="26">
        <f t="shared" si="223"/>
        <v>0.9443474999999999</v>
      </c>
      <c r="AI577" s="26">
        <f t="shared" si="224"/>
        <v>1.7302749999999998E-4</v>
      </c>
      <c r="AJ577" s="26">
        <f t="shared" si="225"/>
        <v>0</v>
      </c>
      <c r="AK577" s="26">
        <f t="shared" si="226"/>
        <v>1</v>
      </c>
      <c r="AL577" s="26">
        <f t="shared" si="226"/>
        <v>1</v>
      </c>
      <c r="AM577" s="26">
        <f t="shared" si="227"/>
        <v>-3.0583021610159401E-2</v>
      </c>
    </row>
    <row r="578" spans="1:39">
      <c r="A578" s="26" t="s">
        <v>655</v>
      </c>
      <c r="B578" s="26" t="s">
        <v>82</v>
      </c>
      <c r="C578" s="26">
        <v>1</v>
      </c>
      <c r="D578" s="26">
        <v>7.0291999999999993E-2</v>
      </c>
      <c r="E578" s="26">
        <v>7.0291999999999993E-2</v>
      </c>
      <c r="F578" s="26">
        <v>357.06700000000001</v>
      </c>
      <c r="G578" s="26">
        <v>360.91899999999998</v>
      </c>
      <c r="H578" s="26">
        <v>-9.5648199999999992</v>
      </c>
      <c r="I578" s="26">
        <v>0</v>
      </c>
      <c r="J578" s="27"/>
      <c r="K578" s="26" t="str">
        <f t="shared" si="209"/>
        <v>GF</v>
      </c>
      <c r="L578" s="27"/>
      <c r="M578" s="32">
        <f t="shared" si="217"/>
        <v>1</v>
      </c>
      <c r="N578" s="32">
        <f t="shared" si="218"/>
        <v>0</v>
      </c>
      <c r="O578" s="32">
        <f t="shared" si="219"/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27"/>
      <c r="W578" s="26" t="str">
        <f t="shared" si="210"/>
        <v>SC</v>
      </c>
      <c r="X578" s="26" t="str">
        <f t="shared" si="211"/>
        <v>DMO</v>
      </c>
      <c r="Y578" s="26" t="str">
        <f t="shared" si="212"/>
        <v>14</v>
      </c>
      <c r="Z578" s="26" t="str">
        <f t="shared" si="213"/>
        <v>Ex</v>
      </c>
      <c r="AA578" s="26" t="str">
        <f t="shared" si="214"/>
        <v>Refg</v>
      </c>
      <c r="AB578" s="26" t="str">
        <f t="shared" ca="1" si="215"/>
        <v>GFNC</v>
      </c>
      <c r="AC578" s="27"/>
      <c r="AD578" s="26" t="str">
        <f t="shared" ca="1" si="216"/>
        <v>SC-DMO-14-Ex-Refg-GFNC</v>
      </c>
      <c r="AE578" s="26">
        <f t="shared" si="220"/>
        <v>0.90229749999999997</v>
      </c>
      <c r="AF578" s="26">
        <f t="shared" si="221"/>
        <v>1.7572999999999997E-4</v>
      </c>
      <c r="AG578" s="26">
        <f t="shared" si="222"/>
        <v>-2.3912049999999997E-2</v>
      </c>
      <c r="AH578" s="26">
        <f t="shared" si="223"/>
        <v>0.90229749999999997</v>
      </c>
      <c r="AI578" s="26">
        <f t="shared" si="224"/>
        <v>1.7572999999999997E-4</v>
      </c>
      <c r="AJ578" s="26">
        <f t="shared" si="225"/>
        <v>0</v>
      </c>
      <c r="AK578" s="26">
        <f t="shared" si="226"/>
        <v>1</v>
      </c>
      <c r="AL578" s="26">
        <f t="shared" si="226"/>
        <v>1</v>
      </c>
      <c r="AM578" s="26">
        <f t="shared" si="227"/>
        <v>-2.6501292533781817E-2</v>
      </c>
    </row>
    <row r="579" spans="1:39">
      <c r="A579" s="26" t="s">
        <v>656</v>
      </c>
      <c r="B579" s="26" t="s">
        <v>82</v>
      </c>
      <c r="C579" s="26">
        <v>1</v>
      </c>
      <c r="D579" s="26">
        <v>7.0297999999999999E-2</v>
      </c>
      <c r="E579" s="26">
        <v>7.0297999999999999E-2</v>
      </c>
      <c r="F579" s="26">
        <v>356.18</v>
      </c>
      <c r="G579" s="26">
        <v>359.90499999999997</v>
      </c>
      <c r="H579" s="26">
        <v>-9.2642799999999994</v>
      </c>
      <c r="I579" s="26">
        <v>0</v>
      </c>
      <c r="J579" s="27"/>
      <c r="K579" s="26" t="str">
        <f t="shared" si="209"/>
        <v>GF</v>
      </c>
      <c r="L579" s="27"/>
      <c r="M579" s="32">
        <f t="shared" si="217"/>
        <v>1</v>
      </c>
      <c r="N579" s="32">
        <f t="shared" si="218"/>
        <v>0</v>
      </c>
      <c r="O579" s="32">
        <f t="shared" si="219"/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27"/>
      <c r="W579" s="26" t="str">
        <f t="shared" si="210"/>
        <v>SD</v>
      </c>
      <c r="X579" s="26" t="str">
        <f t="shared" si="211"/>
        <v>DMO</v>
      </c>
      <c r="Y579" s="26" t="str">
        <f t="shared" si="212"/>
        <v>14</v>
      </c>
      <c r="Z579" s="26" t="str">
        <f t="shared" si="213"/>
        <v>Ex</v>
      </c>
      <c r="AA579" s="26" t="str">
        <f t="shared" si="214"/>
        <v>Refg</v>
      </c>
      <c r="AB579" s="26" t="str">
        <f t="shared" ca="1" si="215"/>
        <v>GFNC</v>
      </c>
      <c r="AC579" s="27"/>
      <c r="AD579" s="26" t="str">
        <f t="shared" ca="1" si="216"/>
        <v>SD-DMO-14-Ex-Refg-GFNC</v>
      </c>
      <c r="AE579" s="26">
        <f t="shared" si="220"/>
        <v>0.89976249999999991</v>
      </c>
      <c r="AF579" s="26">
        <f t="shared" si="221"/>
        <v>1.7574499999999999E-4</v>
      </c>
      <c r="AG579" s="26">
        <f t="shared" si="222"/>
        <v>-2.3160699999999999E-2</v>
      </c>
      <c r="AH579" s="26">
        <f t="shared" si="223"/>
        <v>0.89976249999999991</v>
      </c>
      <c r="AI579" s="26">
        <f t="shared" si="224"/>
        <v>1.7574499999999999E-4</v>
      </c>
      <c r="AJ579" s="26">
        <f t="shared" si="225"/>
        <v>0</v>
      </c>
      <c r="AK579" s="26">
        <f t="shared" si="226"/>
        <v>1</v>
      </c>
      <c r="AL579" s="26">
        <f t="shared" si="226"/>
        <v>1</v>
      </c>
      <c r="AM579" s="26">
        <f t="shared" si="227"/>
        <v>-2.5740903849626986E-2</v>
      </c>
    </row>
    <row r="580" spans="1:39">
      <c r="A580" s="26" t="s">
        <v>657</v>
      </c>
      <c r="B580" s="26" t="s">
        <v>82</v>
      </c>
      <c r="C580" s="26">
        <v>1</v>
      </c>
      <c r="D580" s="26">
        <v>7.0250999999999994E-2</v>
      </c>
      <c r="E580" s="26">
        <v>7.0250999999999994E-2</v>
      </c>
      <c r="F580" s="26">
        <v>363.39499999999998</v>
      </c>
      <c r="G580" s="26">
        <v>368.16</v>
      </c>
      <c r="H580" s="26">
        <v>-11.71</v>
      </c>
      <c r="I580" s="26">
        <v>0</v>
      </c>
      <c r="J580" s="27"/>
      <c r="K580" s="26" t="str">
        <f t="shared" si="209"/>
        <v>GF</v>
      </c>
      <c r="L580" s="27"/>
      <c r="M580" s="32">
        <f t="shared" si="217"/>
        <v>1</v>
      </c>
      <c r="N580" s="32">
        <f t="shared" si="218"/>
        <v>0</v>
      </c>
      <c r="O580" s="32">
        <f t="shared" si="219"/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27"/>
      <c r="W580" s="26" t="str">
        <f t="shared" si="210"/>
        <v>SG</v>
      </c>
      <c r="X580" s="26" t="str">
        <f t="shared" si="211"/>
        <v>DMO</v>
      </c>
      <c r="Y580" s="26" t="str">
        <f t="shared" si="212"/>
        <v>14</v>
      </c>
      <c r="Z580" s="26" t="str">
        <f t="shared" si="213"/>
        <v>Ex</v>
      </c>
      <c r="AA580" s="26" t="str">
        <f t="shared" si="214"/>
        <v>Refg</v>
      </c>
      <c r="AB580" s="26" t="str">
        <f t="shared" ca="1" si="215"/>
        <v>GFNC</v>
      </c>
      <c r="AC580" s="27"/>
      <c r="AD580" s="26" t="str">
        <f t="shared" ca="1" si="216"/>
        <v>SG-DMO-14-Ex-Refg-GFNC</v>
      </c>
      <c r="AE580" s="26">
        <f t="shared" si="220"/>
        <v>0.92040000000000011</v>
      </c>
      <c r="AF580" s="26">
        <f t="shared" si="221"/>
        <v>1.7562749999999999E-4</v>
      </c>
      <c r="AG580" s="26">
        <f t="shared" si="222"/>
        <v>-2.9275000000000002E-2</v>
      </c>
      <c r="AH580" s="26">
        <f t="shared" si="223"/>
        <v>0.92040000000000011</v>
      </c>
      <c r="AI580" s="26">
        <f t="shared" si="224"/>
        <v>1.7562749999999999E-4</v>
      </c>
      <c r="AJ580" s="26">
        <f t="shared" si="225"/>
        <v>0</v>
      </c>
      <c r="AK580" s="26">
        <f t="shared" si="226"/>
        <v>1</v>
      </c>
      <c r="AL580" s="26">
        <f t="shared" si="226"/>
        <v>1</v>
      </c>
      <c r="AM580" s="26">
        <f t="shared" si="227"/>
        <v>-3.1806823120382438E-2</v>
      </c>
    </row>
    <row r="581" spans="1:39">
      <c r="A581" s="26" t="s">
        <v>658</v>
      </c>
      <c r="B581" s="26" t="s">
        <v>82</v>
      </c>
      <c r="C581" s="26">
        <v>1</v>
      </c>
      <c r="D581" s="26">
        <v>6.0061000000000003E-2</v>
      </c>
      <c r="E581" s="26">
        <v>6.0061000000000003E-2</v>
      </c>
      <c r="F581" s="26">
        <v>291.346</v>
      </c>
      <c r="G581" s="26">
        <v>297.31</v>
      </c>
      <c r="H581" s="26">
        <v>-14.380800000000001</v>
      </c>
      <c r="I581" s="26">
        <v>0</v>
      </c>
      <c r="J581" s="27"/>
      <c r="K581" s="26" t="str">
        <f t="shared" si="209"/>
        <v>GF</v>
      </c>
      <c r="L581" s="27"/>
      <c r="M581" s="32">
        <f t="shared" si="217"/>
        <v>1</v>
      </c>
      <c r="N581" s="32">
        <f t="shared" si="218"/>
        <v>0</v>
      </c>
      <c r="O581" s="32">
        <f t="shared" si="219"/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27"/>
      <c r="W581" s="26" t="str">
        <f t="shared" si="210"/>
        <v>PG</v>
      </c>
      <c r="X581" s="26" t="str">
        <f t="shared" si="211"/>
        <v>DMO</v>
      </c>
      <c r="Y581" s="26" t="str">
        <f t="shared" si="212"/>
        <v>16</v>
      </c>
      <c r="Z581" s="26" t="str">
        <f t="shared" si="213"/>
        <v>Ex</v>
      </c>
      <c r="AA581" s="26" t="str">
        <f t="shared" si="214"/>
        <v>Refg</v>
      </c>
      <c r="AB581" s="26" t="str">
        <f t="shared" ca="1" si="215"/>
        <v>GFNC</v>
      </c>
      <c r="AC581" s="27"/>
      <c r="AD581" s="26" t="str">
        <f t="shared" ca="1" si="216"/>
        <v>PG-DMO-16-Ex-Refg-GFNC</v>
      </c>
      <c r="AE581" s="26">
        <f t="shared" si="220"/>
        <v>0.74327500000000002</v>
      </c>
      <c r="AF581" s="26">
        <f t="shared" si="221"/>
        <v>1.501525E-4</v>
      </c>
      <c r="AG581" s="26">
        <f t="shared" si="222"/>
        <v>-3.5952000000000005E-2</v>
      </c>
      <c r="AH581" s="26">
        <f t="shared" si="223"/>
        <v>0.74327500000000002</v>
      </c>
      <c r="AI581" s="26">
        <f t="shared" si="224"/>
        <v>1.501525E-4</v>
      </c>
      <c r="AJ581" s="26">
        <f t="shared" si="225"/>
        <v>0</v>
      </c>
      <c r="AK581" s="26">
        <f t="shared" si="226"/>
        <v>1</v>
      </c>
      <c r="AL581" s="26">
        <f t="shared" si="226"/>
        <v>1</v>
      </c>
      <c r="AM581" s="26">
        <f t="shared" si="227"/>
        <v>-4.8369715112172487E-2</v>
      </c>
    </row>
    <row r="582" spans="1:39">
      <c r="A582" s="26" t="s">
        <v>659</v>
      </c>
      <c r="B582" s="26" t="s">
        <v>82</v>
      </c>
      <c r="C582" s="26">
        <v>1</v>
      </c>
      <c r="D582" s="26">
        <v>5.9094000000000001E-2</v>
      </c>
      <c r="E582" s="26">
        <v>3.8991999999999999E-2</v>
      </c>
      <c r="F582" s="26">
        <v>192.80799999999999</v>
      </c>
      <c r="G582" s="26">
        <v>277.71600000000001</v>
      </c>
      <c r="H582" s="26">
        <v>-0.16</v>
      </c>
      <c r="I582" s="26">
        <v>0</v>
      </c>
      <c r="J582" s="27"/>
      <c r="K582" s="26" t="str">
        <f t="shared" ref="K582:K613" si="228">RIGHT(LEFT(A582,FIND("-h",A582)+3),2)</f>
        <v>HP</v>
      </c>
      <c r="L582" s="27"/>
      <c r="M582" s="32">
        <f t="shared" ref="M582:M614" si="229">IF(K582="GF",1,0)</f>
        <v>0</v>
      </c>
      <c r="N582" s="32">
        <f t="shared" ref="N582:N614" si="230">IF(OR(K582="HP",K582="ER"),1,0)</f>
        <v>1</v>
      </c>
      <c r="O582" s="32">
        <f t="shared" ref="O582:O614" si="231">IF(K582="UN",1,0)</f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27"/>
      <c r="W582" s="26" t="str">
        <f t="shared" ref="W582:W613" si="232">IF(OR(RIGHT(LEFT(A582,11),3)="v11",RIGHT(LEFT(A582,11),3)="v06",RIGHT(LEFT(A582,11),3)="v03"),"CA",RIGHT(LEFT(A582,11),2))</f>
        <v>PG</v>
      </c>
      <c r="X582" s="26" t="str">
        <f t="shared" ref="X582:X613" si="233">LEFT(A582,3)</f>
        <v>SFM</v>
      </c>
      <c r="Y582" s="26" t="str">
        <f t="shared" ref="Y582:Y613" si="234">RIGHT(LEFT(A582,7),2)</f>
        <v>01</v>
      </c>
      <c r="Z582" s="26" t="str">
        <f t="shared" ref="Z582:Z613" si="235">IF(W582="CA","N8","Ex")</f>
        <v>Ex</v>
      </c>
      <c r="AA582" s="26" t="str">
        <f t="shared" ref="AA582:AA613" si="236">IF(ISERROR(FIND("-Frzr-",A582))=FALSE,"Frzr",IF(ISERROR(FIND("-Refg-",A582))=FALSE,"Refg",IF(ISERROR(FIND("-ILtg-",A582))=FALSE,"CFL","RfUN")))</f>
        <v>Frzr</v>
      </c>
      <c r="AB582" s="26" t="str">
        <f t="shared" ref="AB582:AB613" ca="1" si="237">VLOOKUP(K582,OFFSET(L_HVACnames,1,1,7,2),2,0)</f>
        <v>HP</v>
      </c>
      <c r="AC582" s="27"/>
      <c r="AD582" s="26" t="str">
        <f t="shared" ref="AD582:AD613" ca="1" si="238">W582&amp;"-"&amp;X582&amp;"-"&amp;Y582&amp;"-"&amp;Z582&amp;"-"&amp;AA582&amp;"-"&amp;AB582</f>
        <v>PG-SFM-01-Ex-Frzr-HP</v>
      </c>
      <c r="AE582" s="26">
        <f t="shared" ref="AE582:AE614" si="239">IF(M582=1,AH582,F582/(IF(OR($AA582="Refg",$AA582="Frzr"),400,IF($AA582="CFL",$G582,IF($AA582="RfUn",1200)))))</f>
        <v>0.48202</v>
      </c>
      <c r="AF582" s="26">
        <f t="shared" ref="AF582:AF614" si="240">IF(M582=1,AI582,D582/(IF(OR($AA582="Refg",$AA582="Frzr"),400,IF($AA582="CFL",$G582,IF($AA582="RfUn",1200)))))</f>
        <v>1.4773499999999999E-4</v>
      </c>
      <c r="AG582" s="26">
        <f t="shared" ref="AG582:AG614" si="241">IF(OR(N582=1,O582=1),0,H582/(IF(OR($AA582="Refg",$AA582="Frzr"),400,IF($AA582="CFL",$G582,IF($AA582="RfUn",1200)))))</f>
        <v>0</v>
      </c>
      <c r="AH582" s="26">
        <f t="shared" ref="AH582:AH614" si="242">G582/(IF(OR($AA582="Refg",$AA582="Frzr"),400,IF($AA582="CFL",$G582,IF($AA582="RfUn",1200))))</f>
        <v>0.69429000000000007</v>
      </c>
      <c r="AI582" s="26">
        <f t="shared" ref="AI582:AI614" si="243">E582/(IF(OR($AA582="Refg",$AA582="Frzr"),400,IF($AA582="CFL",$G582,IF($AA582="RfUn",1200))))</f>
        <v>9.7479999999999995E-5</v>
      </c>
      <c r="AJ582" s="26">
        <f t="shared" ref="AJ582:AJ614" si="244">I582/(IF(OR($AA582="Refg",$AA582="Frzr"),400,IF($AA582="CFL",$G582,IF($AA582="RfUn",1200))))</f>
        <v>0</v>
      </c>
      <c r="AK582" s="26">
        <f t="shared" ref="AK582:AL614" si="245">AE582/AH582</f>
        <v>0.69426320413659992</v>
      </c>
      <c r="AL582" s="26">
        <f t="shared" si="245"/>
        <v>1.5155416495691425</v>
      </c>
      <c r="AM582" s="26">
        <f t="shared" ref="AM582:AM614" si="246">AG582/AH582</f>
        <v>0</v>
      </c>
    </row>
    <row r="583" spans="1:39">
      <c r="A583" s="26" t="s">
        <v>660</v>
      </c>
      <c r="B583" s="26" t="s">
        <v>82</v>
      </c>
      <c r="C583" s="26">
        <v>1</v>
      </c>
      <c r="D583" s="26">
        <v>9.8610000000000003E-2</v>
      </c>
      <c r="E583" s="26">
        <v>4.8101999999999999E-2</v>
      </c>
      <c r="F583" s="26">
        <v>240.346</v>
      </c>
      <c r="G583" s="26">
        <v>313.39100000000002</v>
      </c>
      <c r="H583" s="26">
        <v>-0.15245</v>
      </c>
      <c r="I583" s="26">
        <v>0</v>
      </c>
      <c r="J583" s="27"/>
      <c r="K583" s="26" t="str">
        <f t="shared" si="228"/>
        <v>HP</v>
      </c>
      <c r="L583" s="27"/>
      <c r="M583" s="32">
        <f t="shared" si="229"/>
        <v>0</v>
      </c>
      <c r="N583" s="32">
        <f t="shared" si="230"/>
        <v>1</v>
      </c>
      <c r="O583" s="32">
        <f t="shared" si="231"/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27"/>
      <c r="W583" s="26" t="str">
        <f t="shared" si="232"/>
        <v>PG</v>
      </c>
      <c r="X583" s="26" t="str">
        <f t="shared" si="233"/>
        <v>SFM</v>
      </c>
      <c r="Y583" s="26" t="str">
        <f t="shared" si="234"/>
        <v>02</v>
      </c>
      <c r="Z583" s="26" t="str">
        <f t="shared" si="235"/>
        <v>Ex</v>
      </c>
      <c r="AA583" s="26" t="str">
        <f t="shared" si="236"/>
        <v>Frzr</v>
      </c>
      <c r="AB583" s="26" t="str">
        <f t="shared" ca="1" si="237"/>
        <v>HP</v>
      </c>
      <c r="AC583" s="27"/>
      <c r="AD583" s="26" t="str">
        <f t="shared" ca="1" si="238"/>
        <v>PG-SFM-02-Ex-Frzr-HP</v>
      </c>
      <c r="AE583" s="26">
        <f t="shared" si="239"/>
        <v>0.60086499999999998</v>
      </c>
      <c r="AF583" s="26">
        <f t="shared" si="240"/>
        <v>2.4652499999999999E-4</v>
      </c>
      <c r="AG583" s="26">
        <f t="shared" si="241"/>
        <v>0</v>
      </c>
      <c r="AH583" s="26">
        <f t="shared" si="242"/>
        <v>0.78347750000000005</v>
      </c>
      <c r="AI583" s="26">
        <f t="shared" si="243"/>
        <v>1.2025499999999999E-4</v>
      </c>
      <c r="AJ583" s="26">
        <f t="shared" si="244"/>
        <v>0</v>
      </c>
      <c r="AK583" s="26">
        <f t="shared" si="245"/>
        <v>0.76692055611041787</v>
      </c>
      <c r="AL583" s="26">
        <f t="shared" si="245"/>
        <v>2.0500187102407383</v>
      </c>
      <c r="AM583" s="26">
        <f t="shared" si="246"/>
        <v>0</v>
      </c>
    </row>
    <row r="584" spans="1:39">
      <c r="A584" s="26" t="s">
        <v>661</v>
      </c>
      <c r="B584" s="26" t="s">
        <v>82</v>
      </c>
      <c r="C584" s="26">
        <v>1</v>
      </c>
      <c r="D584" s="26">
        <v>9.2865000000000003E-2</v>
      </c>
      <c r="E584" s="26">
        <v>4.3013999999999997E-2</v>
      </c>
      <c r="F584" s="26">
        <v>215.87200000000001</v>
      </c>
      <c r="G584" s="26">
        <v>308.39400000000001</v>
      </c>
      <c r="H584" s="26">
        <v>-0.11926100000000001</v>
      </c>
      <c r="I584" s="26">
        <v>0</v>
      </c>
      <c r="J584" s="27"/>
      <c r="K584" s="26" t="str">
        <f t="shared" si="228"/>
        <v>HP</v>
      </c>
      <c r="L584" s="27"/>
      <c r="M584" s="32">
        <f t="shared" si="229"/>
        <v>0</v>
      </c>
      <c r="N584" s="32">
        <f t="shared" si="230"/>
        <v>1</v>
      </c>
      <c r="O584" s="32">
        <f t="shared" si="231"/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27"/>
      <c r="W584" s="26" t="str">
        <f t="shared" si="232"/>
        <v>PG</v>
      </c>
      <c r="X584" s="26" t="str">
        <f t="shared" si="233"/>
        <v>SFM</v>
      </c>
      <c r="Y584" s="26" t="str">
        <f t="shared" si="234"/>
        <v>03</v>
      </c>
      <c r="Z584" s="26" t="str">
        <f t="shared" si="235"/>
        <v>Ex</v>
      </c>
      <c r="AA584" s="26" t="str">
        <f t="shared" si="236"/>
        <v>Frzr</v>
      </c>
      <c r="AB584" s="26" t="str">
        <f t="shared" ca="1" si="237"/>
        <v>HP</v>
      </c>
      <c r="AC584" s="27"/>
      <c r="AD584" s="26" t="str">
        <f t="shared" ca="1" si="238"/>
        <v>PG-SFM-03-Ex-Frzr-HP</v>
      </c>
      <c r="AE584" s="26">
        <f t="shared" si="239"/>
        <v>0.53968000000000005</v>
      </c>
      <c r="AF584" s="26">
        <f t="shared" si="240"/>
        <v>2.3216250000000001E-4</v>
      </c>
      <c r="AG584" s="26">
        <f t="shared" si="241"/>
        <v>0</v>
      </c>
      <c r="AH584" s="26">
        <f t="shared" si="242"/>
        <v>0.77098500000000003</v>
      </c>
      <c r="AI584" s="26">
        <f t="shared" si="243"/>
        <v>1.0753499999999999E-4</v>
      </c>
      <c r="AJ584" s="26">
        <f t="shared" si="244"/>
        <v>0</v>
      </c>
      <c r="AK584" s="26">
        <f t="shared" si="245"/>
        <v>0.69998767810009277</v>
      </c>
      <c r="AL584" s="26">
        <f t="shared" si="245"/>
        <v>2.1589482494071701</v>
      </c>
      <c r="AM584" s="26">
        <f t="shared" si="246"/>
        <v>0</v>
      </c>
    </row>
    <row r="585" spans="1:39">
      <c r="A585" s="26" t="s">
        <v>662</v>
      </c>
      <c r="B585" s="26" t="s">
        <v>82</v>
      </c>
      <c r="C585" s="26">
        <v>1</v>
      </c>
      <c r="D585" s="26">
        <v>9.5704999999999998E-2</v>
      </c>
      <c r="E585" s="26">
        <v>4.4066000000000001E-2</v>
      </c>
      <c r="F585" s="26">
        <v>270.31299999999999</v>
      </c>
      <c r="G585" s="26">
        <v>312.79199999999997</v>
      </c>
      <c r="H585" s="26">
        <v>-0.14246400000000001</v>
      </c>
      <c r="I585" s="26">
        <v>0</v>
      </c>
      <c r="J585" s="27"/>
      <c r="K585" s="26" t="str">
        <f t="shared" si="228"/>
        <v>HP</v>
      </c>
      <c r="L585" s="27"/>
      <c r="M585" s="32">
        <f t="shared" si="229"/>
        <v>0</v>
      </c>
      <c r="N585" s="32">
        <f t="shared" si="230"/>
        <v>1</v>
      </c>
      <c r="O585" s="32">
        <f t="shared" si="231"/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27"/>
      <c r="W585" s="26" t="str">
        <f t="shared" si="232"/>
        <v>PG</v>
      </c>
      <c r="X585" s="26" t="str">
        <f t="shared" si="233"/>
        <v>SFM</v>
      </c>
      <c r="Y585" s="26" t="str">
        <f t="shared" si="234"/>
        <v>04</v>
      </c>
      <c r="Z585" s="26" t="str">
        <f t="shared" si="235"/>
        <v>Ex</v>
      </c>
      <c r="AA585" s="26" t="str">
        <f t="shared" si="236"/>
        <v>Frzr</v>
      </c>
      <c r="AB585" s="26" t="str">
        <f t="shared" ca="1" si="237"/>
        <v>HP</v>
      </c>
      <c r="AC585" s="27"/>
      <c r="AD585" s="26" t="str">
        <f t="shared" ca="1" si="238"/>
        <v>PG-SFM-04-Ex-Frzr-HP</v>
      </c>
      <c r="AE585" s="26">
        <f t="shared" si="239"/>
        <v>0.67578249999999995</v>
      </c>
      <c r="AF585" s="26">
        <f t="shared" si="240"/>
        <v>2.3926249999999999E-4</v>
      </c>
      <c r="AG585" s="26">
        <f t="shared" si="241"/>
        <v>0</v>
      </c>
      <c r="AH585" s="26">
        <f t="shared" si="242"/>
        <v>0.7819799999999999</v>
      </c>
      <c r="AI585" s="26">
        <f t="shared" si="243"/>
        <v>1.10165E-4</v>
      </c>
      <c r="AJ585" s="26">
        <f t="shared" si="244"/>
        <v>0</v>
      </c>
      <c r="AK585" s="26">
        <f t="shared" si="245"/>
        <v>0.86419409703572991</v>
      </c>
      <c r="AL585" s="26">
        <f t="shared" si="245"/>
        <v>2.1718558525847591</v>
      </c>
      <c r="AM585" s="26">
        <f t="shared" si="246"/>
        <v>0</v>
      </c>
    </row>
    <row r="586" spans="1:39">
      <c r="A586" s="26" t="s">
        <v>663</v>
      </c>
      <c r="B586" s="26" t="s">
        <v>82</v>
      </c>
      <c r="C586" s="26">
        <v>1</v>
      </c>
      <c r="D586" s="26">
        <v>9.1831999999999997E-2</v>
      </c>
      <c r="E586" s="26">
        <v>4.2879E-2</v>
      </c>
      <c r="F586" s="26">
        <v>270.65300000000002</v>
      </c>
      <c r="G586" s="26">
        <v>309.08999999999997</v>
      </c>
      <c r="H586" s="26">
        <v>-0.12134399999999999</v>
      </c>
      <c r="I586" s="26">
        <v>0</v>
      </c>
      <c r="J586" s="27"/>
      <c r="K586" s="26" t="str">
        <f t="shared" si="228"/>
        <v>HP</v>
      </c>
      <c r="L586" s="27"/>
      <c r="M586" s="32">
        <f t="shared" si="229"/>
        <v>0</v>
      </c>
      <c r="N586" s="32">
        <f t="shared" si="230"/>
        <v>1</v>
      </c>
      <c r="O586" s="32">
        <f t="shared" si="231"/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27"/>
      <c r="W586" s="26" t="str">
        <f t="shared" si="232"/>
        <v>SG</v>
      </c>
      <c r="X586" s="26" t="str">
        <f t="shared" si="233"/>
        <v>SFM</v>
      </c>
      <c r="Y586" s="26" t="str">
        <f t="shared" si="234"/>
        <v>04</v>
      </c>
      <c r="Z586" s="26" t="str">
        <f t="shared" si="235"/>
        <v>Ex</v>
      </c>
      <c r="AA586" s="26" t="str">
        <f t="shared" si="236"/>
        <v>Frzr</v>
      </c>
      <c r="AB586" s="26" t="str">
        <f t="shared" ca="1" si="237"/>
        <v>HP</v>
      </c>
      <c r="AC586" s="27"/>
      <c r="AD586" s="26" t="str">
        <f t="shared" ca="1" si="238"/>
        <v>SG-SFM-04-Ex-Frzr-HP</v>
      </c>
      <c r="AE586" s="26">
        <f t="shared" si="239"/>
        <v>0.67663250000000008</v>
      </c>
      <c r="AF586" s="26">
        <f t="shared" si="240"/>
        <v>2.2957999999999998E-4</v>
      </c>
      <c r="AG586" s="26">
        <f t="shared" si="241"/>
        <v>0</v>
      </c>
      <c r="AH586" s="26">
        <f t="shared" si="242"/>
        <v>0.77272499999999988</v>
      </c>
      <c r="AI586" s="26">
        <f t="shared" si="243"/>
        <v>1.071975E-4</v>
      </c>
      <c r="AJ586" s="26">
        <f t="shared" si="244"/>
        <v>0</v>
      </c>
      <c r="AK586" s="26">
        <f t="shared" si="245"/>
        <v>0.87564463424892447</v>
      </c>
      <c r="AL586" s="26">
        <f t="shared" si="245"/>
        <v>2.1416544229109817</v>
      </c>
      <c r="AM586" s="26">
        <f t="shared" si="246"/>
        <v>0</v>
      </c>
    </row>
    <row r="587" spans="1:39">
      <c r="A587" s="26" t="s">
        <v>664</v>
      </c>
      <c r="B587" s="26" t="s">
        <v>82</v>
      </c>
      <c r="C587" s="26">
        <v>1</v>
      </c>
      <c r="D587" s="26">
        <v>7.6481999999999994E-2</v>
      </c>
      <c r="E587" s="26">
        <v>4.4426E-2</v>
      </c>
      <c r="F587" s="26">
        <v>208.33600000000001</v>
      </c>
      <c r="G587" s="26">
        <v>314.99400000000003</v>
      </c>
      <c r="H587" s="26">
        <v>-0.12374499999999999</v>
      </c>
      <c r="I587" s="26">
        <v>0</v>
      </c>
      <c r="J587" s="27"/>
      <c r="K587" s="26" t="str">
        <f t="shared" si="228"/>
        <v>HP</v>
      </c>
      <c r="L587" s="27"/>
      <c r="M587" s="32">
        <f t="shared" si="229"/>
        <v>0</v>
      </c>
      <c r="N587" s="32">
        <f t="shared" si="230"/>
        <v>1</v>
      </c>
      <c r="O587" s="32">
        <f t="shared" si="231"/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27"/>
      <c r="W587" s="26" t="str">
        <f t="shared" si="232"/>
        <v>PG</v>
      </c>
      <c r="X587" s="26" t="str">
        <f t="shared" si="233"/>
        <v>SFM</v>
      </c>
      <c r="Y587" s="26" t="str">
        <f t="shared" si="234"/>
        <v>05</v>
      </c>
      <c r="Z587" s="26" t="str">
        <f t="shared" si="235"/>
        <v>Ex</v>
      </c>
      <c r="AA587" s="26" t="str">
        <f t="shared" si="236"/>
        <v>Frzr</v>
      </c>
      <c r="AB587" s="26" t="str">
        <f t="shared" ca="1" si="237"/>
        <v>HP</v>
      </c>
      <c r="AC587" s="27"/>
      <c r="AD587" s="26" t="str">
        <f t="shared" ca="1" si="238"/>
        <v>PG-SFM-05-Ex-Frzr-HP</v>
      </c>
      <c r="AE587" s="26">
        <f t="shared" si="239"/>
        <v>0.52084000000000008</v>
      </c>
      <c r="AF587" s="26">
        <f t="shared" si="240"/>
        <v>1.9120499999999998E-4</v>
      </c>
      <c r="AG587" s="26">
        <f t="shared" si="241"/>
        <v>0</v>
      </c>
      <c r="AH587" s="26">
        <f t="shared" si="242"/>
        <v>0.7874850000000001</v>
      </c>
      <c r="AI587" s="26">
        <f t="shared" si="243"/>
        <v>1.1106499999999999E-4</v>
      </c>
      <c r="AJ587" s="26">
        <f t="shared" si="244"/>
        <v>0</v>
      </c>
      <c r="AK587" s="26">
        <f t="shared" si="245"/>
        <v>0.66139672501698443</v>
      </c>
      <c r="AL587" s="26">
        <f t="shared" si="245"/>
        <v>1.7215594471705757</v>
      </c>
      <c r="AM587" s="26">
        <f t="shared" si="246"/>
        <v>0</v>
      </c>
    </row>
    <row r="588" spans="1:39">
      <c r="A588" s="26" t="s">
        <v>665</v>
      </c>
      <c r="B588" s="26" t="s">
        <v>82</v>
      </c>
      <c r="C588" s="26">
        <v>1</v>
      </c>
      <c r="D588" s="26">
        <v>7.6452000000000006E-2</v>
      </c>
      <c r="E588" s="26">
        <v>4.4380000000000003E-2</v>
      </c>
      <c r="F588" s="26">
        <v>212.39500000000001</v>
      </c>
      <c r="G588" s="26">
        <v>315.11099999999999</v>
      </c>
      <c r="H588" s="26">
        <v>-0.11615200000000001</v>
      </c>
      <c r="I588" s="26">
        <v>0</v>
      </c>
      <c r="J588" s="27"/>
      <c r="K588" s="26" t="str">
        <f t="shared" si="228"/>
        <v>HP</v>
      </c>
      <c r="L588" s="27"/>
      <c r="M588" s="32">
        <f t="shared" si="229"/>
        <v>0</v>
      </c>
      <c r="N588" s="32">
        <f t="shared" si="230"/>
        <v>1</v>
      </c>
      <c r="O588" s="32">
        <f t="shared" si="231"/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27"/>
      <c r="W588" s="26" t="str">
        <f t="shared" si="232"/>
        <v>SC</v>
      </c>
      <c r="X588" s="26" t="str">
        <f t="shared" si="233"/>
        <v>SFM</v>
      </c>
      <c r="Y588" s="26" t="str">
        <f t="shared" si="234"/>
        <v>05</v>
      </c>
      <c r="Z588" s="26" t="str">
        <f t="shared" si="235"/>
        <v>Ex</v>
      </c>
      <c r="AA588" s="26" t="str">
        <f t="shared" si="236"/>
        <v>Frzr</v>
      </c>
      <c r="AB588" s="26" t="str">
        <f t="shared" ca="1" si="237"/>
        <v>HP</v>
      </c>
      <c r="AC588" s="27"/>
      <c r="AD588" s="26" t="str">
        <f t="shared" ca="1" si="238"/>
        <v>SC-SFM-05-Ex-Frzr-HP</v>
      </c>
      <c r="AE588" s="26">
        <f t="shared" si="239"/>
        <v>0.53098750000000006</v>
      </c>
      <c r="AF588" s="26">
        <f t="shared" si="240"/>
        <v>1.9113000000000002E-4</v>
      </c>
      <c r="AG588" s="26">
        <f t="shared" si="241"/>
        <v>0</v>
      </c>
      <c r="AH588" s="26">
        <f t="shared" si="242"/>
        <v>0.78777750000000002</v>
      </c>
      <c r="AI588" s="26">
        <f t="shared" si="243"/>
        <v>1.1095000000000001E-4</v>
      </c>
      <c r="AJ588" s="26">
        <f t="shared" si="244"/>
        <v>0</v>
      </c>
      <c r="AK588" s="26">
        <f t="shared" si="245"/>
        <v>0.67403232511718103</v>
      </c>
      <c r="AL588" s="26">
        <f t="shared" si="245"/>
        <v>1.7226678684091934</v>
      </c>
      <c r="AM588" s="26">
        <f t="shared" si="246"/>
        <v>0</v>
      </c>
    </row>
    <row r="589" spans="1:39">
      <c r="A589" s="26" t="s">
        <v>666</v>
      </c>
      <c r="B589" s="26" t="s">
        <v>82</v>
      </c>
      <c r="C589" s="26">
        <v>1</v>
      </c>
      <c r="D589" s="26">
        <v>7.9890000000000003E-2</v>
      </c>
      <c r="E589" s="26">
        <v>4.4652999999999998E-2</v>
      </c>
      <c r="F589" s="26">
        <v>212.42400000000001</v>
      </c>
      <c r="G589" s="26">
        <v>314.93099999999998</v>
      </c>
      <c r="H589" s="26">
        <v>-0.11922199999999999</v>
      </c>
      <c r="I589" s="26">
        <v>0</v>
      </c>
      <c r="J589" s="27"/>
      <c r="K589" s="26" t="str">
        <f t="shared" si="228"/>
        <v>HP</v>
      </c>
      <c r="L589" s="27"/>
      <c r="M589" s="32">
        <f t="shared" si="229"/>
        <v>0</v>
      </c>
      <c r="N589" s="32">
        <f t="shared" si="230"/>
        <v>1</v>
      </c>
      <c r="O589" s="32">
        <f t="shared" si="231"/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27"/>
      <c r="W589" s="26" t="str">
        <f t="shared" si="232"/>
        <v>SG</v>
      </c>
      <c r="X589" s="26" t="str">
        <f t="shared" si="233"/>
        <v>SFM</v>
      </c>
      <c r="Y589" s="26" t="str">
        <f t="shared" si="234"/>
        <v>05</v>
      </c>
      <c r="Z589" s="26" t="str">
        <f t="shared" si="235"/>
        <v>Ex</v>
      </c>
      <c r="AA589" s="26" t="str">
        <f t="shared" si="236"/>
        <v>Frzr</v>
      </c>
      <c r="AB589" s="26" t="str">
        <f t="shared" ca="1" si="237"/>
        <v>HP</v>
      </c>
      <c r="AC589" s="27"/>
      <c r="AD589" s="26" t="str">
        <f t="shared" ca="1" si="238"/>
        <v>SG-SFM-05-Ex-Frzr-HP</v>
      </c>
      <c r="AE589" s="26">
        <f t="shared" si="239"/>
        <v>0.53105999999999998</v>
      </c>
      <c r="AF589" s="26">
        <f t="shared" si="240"/>
        <v>1.9972500000000002E-4</v>
      </c>
      <c r="AG589" s="26">
        <f t="shared" si="241"/>
        <v>0</v>
      </c>
      <c r="AH589" s="26">
        <f t="shared" si="242"/>
        <v>0.78732749999999996</v>
      </c>
      <c r="AI589" s="26">
        <f t="shared" si="243"/>
        <v>1.116325E-4</v>
      </c>
      <c r="AJ589" s="26">
        <f t="shared" si="244"/>
        <v>0</v>
      </c>
      <c r="AK589" s="26">
        <f t="shared" si="245"/>
        <v>0.67450965449574674</v>
      </c>
      <c r="AL589" s="26">
        <f t="shared" si="245"/>
        <v>1.7891295097753792</v>
      </c>
      <c r="AM589" s="26">
        <f t="shared" si="246"/>
        <v>0</v>
      </c>
    </row>
    <row r="590" spans="1:39">
      <c r="A590" s="26" t="s">
        <v>667</v>
      </c>
      <c r="B590" s="26" t="s">
        <v>82</v>
      </c>
      <c r="C590" s="26">
        <v>1</v>
      </c>
      <c r="D590" s="26">
        <v>5.3796999999999998E-2</v>
      </c>
      <c r="E590" s="26">
        <v>4.1713E-2</v>
      </c>
      <c r="F590" s="26">
        <v>301.46899999999999</v>
      </c>
      <c r="G590" s="26">
        <v>320.803</v>
      </c>
      <c r="H590" s="26">
        <v>-0.118701</v>
      </c>
      <c r="I590" s="26">
        <v>0</v>
      </c>
      <c r="J590" s="27"/>
      <c r="K590" s="26" t="str">
        <f t="shared" si="228"/>
        <v>HP</v>
      </c>
      <c r="L590" s="27"/>
      <c r="M590" s="32">
        <f t="shared" si="229"/>
        <v>0</v>
      </c>
      <c r="N590" s="32">
        <f t="shared" si="230"/>
        <v>1</v>
      </c>
      <c r="O590" s="32">
        <f t="shared" si="231"/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27"/>
      <c r="W590" s="26" t="str">
        <f t="shared" si="232"/>
        <v>SC</v>
      </c>
      <c r="X590" s="26" t="str">
        <f t="shared" si="233"/>
        <v>SFM</v>
      </c>
      <c r="Y590" s="26" t="str">
        <f t="shared" si="234"/>
        <v>06</v>
      </c>
      <c r="Z590" s="26" t="str">
        <f t="shared" si="235"/>
        <v>Ex</v>
      </c>
      <c r="AA590" s="26" t="str">
        <f t="shared" si="236"/>
        <v>Frzr</v>
      </c>
      <c r="AB590" s="26" t="str">
        <f t="shared" ca="1" si="237"/>
        <v>HP</v>
      </c>
      <c r="AC590" s="27"/>
      <c r="AD590" s="26" t="str">
        <f t="shared" ca="1" si="238"/>
        <v>SC-SFM-06-Ex-Frzr-HP</v>
      </c>
      <c r="AE590" s="26">
        <f t="shared" si="239"/>
        <v>0.75367249999999997</v>
      </c>
      <c r="AF590" s="26">
        <f t="shared" si="240"/>
        <v>1.3449250000000001E-4</v>
      </c>
      <c r="AG590" s="26">
        <f t="shared" si="241"/>
        <v>0</v>
      </c>
      <c r="AH590" s="26">
        <f t="shared" si="242"/>
        <v>0.80200749999999998</v>
      </c>
      <c r="AI590" s="26">
        <f t="shared" si="243"/>
        <v>1.042825E-4</v>
      </c>
      <c r="AJ590" s="26">
        <f t="shared" si="244"/>
        <v>0</v>
      </c>
      <c r="AK590" s="26">
        <f t="shared" si="245"/>
        <v>0.93973248379846819</v>
      </c>
      <c r="AL590" s="26">
        <f t="shared" si="245"/>
        <v>1.289693860427205</v>
      </c>
      <c r="AM590" s="26">
        <f t="shared" si="246"/>
        <v>0</v>
      </c>
    </row>
    <row r="591" spans="1:39">
      <c r="A591" s="26" t="s">
        <v>668</v>
      </c>
      <c r="B591" s="26" t="s">
        <v>82</v>
      </c>
      <c r="C591" s="26">
        <v>1</v>
      </c>
      <c r="D591" s="26">
        <v>8.2993999999999998E-2</v>
      </c>
      <c r="E591" s="26">
        <v>4.1318000000000001E-2</v>
      </c>
      <c r="F591" s="26">
        <v>298.05399999999997</v>
      </c>
      <c r="G591" s="26">
        <v>323.17599999999999</v>
      </c>
      <c r="H591" s="26">
        <v>-9.6190999999999999E-2</v>
      </c>
      <c r="I591" s="26">
        <v>0</v>
      </c>
      <c r="J591" s="27"/>
      <c r="K591" s="26" t="str">
        <f t="shared" si="228"/>
        <v>HP</v>
      </c>
      <c r="L591" s="27"/>
      <c r="M591" s="32">
        <f t="shared" si="229"/>
        <v>0</v>
      </c>
      <c r="N591" s="32">
        <f t="shared" si="230"/>
        <v>1</v>
      </c>
      <c r="O591" s="32">
        <f t="shared" si="231"/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27"/>
      <c r="W591" s="26" t="str">
        <f t="shared" si="232"/>
        <v>SD</v>
      </c>
      <c r="X591" s="26" t="str">
        <f t="shared" si="233"/>
        <v>SFM</v>
      </c>
      <c r="Y591" s="26" t="str">
        <f t="shared" si="234"/>
        <v>06</v>
      </c>
      <c r="Z591" s="26" t="str">
        <f t="shared" si="235"/>
        <v>Ex</v>
      </c>
      <c r="AA591" s="26" t="str">
        <f t="shared" si="236"/>
        <v>Frzr</v>
      </c>
      <c r="AB591" s="26" t="str">
        <f t="shared" ca="1" si="237"/>
        <v>HP</v>
      </c>
      <c r="AC591" s="27"/>
      <c r="AD591" s="26" t="str">
        <f t="shared" ca="1" si="238"/>
        <v>SD-SFM-06-Ex-Frzr-HP</v>
      </c>
      <c r="AE591" s="26">
        <f t="shared" si="239"/>
        <v>0.74513499999999988</v>
      </c>
      <c r="AF591" s="26">
        <f t="shared" si="240"/>
        <v>2.0748499999999998E-4</v>
      </c>
      <c r="AG591" s="26">
        <f t="shared" si="241"/>
        <v>0</v>
      </c>
      <c r="AH591" s="26">
        <f t="shared" si="242"/>
        <v>0.80793999999999999</v>
      </c>
      <c r="AI591" s="26">
        <f t="shared" si="243"/>
        <v>1.0329500000000001E-4</v>
      </c>
      <c r="AJ591" s="26">
        <f t="shared" si="244"/>
        <v>0</v>
      </c>
      <c r="AK591" s="26">
        <f t="shared" si="245"/>
        <v>0.92226526722281343</v>
      </c>
      <c r="AL591" s="26">
        <f t="shared" si="245"/>
        <v>2.0086645045742775</v>
      </c>
      <c r="AM591" s="26">
        <f t="shared" si="246"/>
        <v>0</v>
      </c>
    </row>
    <row r="592" spans="1:39">
      <c r="A592" s="26" t="s">
        <v>669</v>
      </c>
      <c r="B592" s="26" t="s">
        <v>82</v>
      </c>
      <c r="C592" s="26">
        <v>1</v>
      </c>
      <c r="D592" s="26">
        <v>6.1074000000000003E-2</v>
      </c>
      <c r="E592" s="26">
        <v>4.1610000000000001E-2</v>
      </c>
      <c r="F592" s="26">
        <v>300.80099999999999</v>
      </c>
      <c r="G592" s="26">
        <v>321.37599999999998</v>
      </c>
      <c r="H592" s="26">
        <v>-0.113029</v>
      </c>
      <c r="I592" s="26">
        <v>0</v>
      </c>
      <c r="J592" s="27"/>
      <c r="K592" s="26" t="str">
        <f t="shared" si="228"/>
        <v>HP</v>
      </c>
      <c r="L592" s="27"/>
      <c r="M592" s="32">
        <f t="shared" si="229"/>
        <v>0</v>
      </c>
      <c r="N592" s="32">
        <f t="shared" si="230"/>
        <v>1</v>
      </c>
      <c r="O592" s="32">
        <f t="shared" si="231"/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27"/>
      <c r="W592" s="26" t="str">
        <f t="shared" si="232"/>
        <v>SG</v>
      </c>
      <c r="X592" s="26" t="str">
        <f t="shared" si="233"/>
        <v>SFM</v>
      </c>
      <c r="Y592" s="26" t="str">
        <f t="shared" si="234"/>
        <v>06</v>
      </c>
      <c r="Z592" s="26" t="str">
        <f t="shared" si="235"/>
        <v>Ex</v>
      </c>
      <c r="AA592" s="26" t="str">
        <f t="shared" si="236"/>
        <v>Frzr</v>
      </c>
      <c r="AB592" s="26" t="str">
        <f t="shared" ca="1" si="237"/>
        <v>HP</v>
      </c>
      <c r="AC592" s="27"/>
      <c r="AD592" s="26" t="str">
        <f t="shared" ca="1" si="238"/>
        <v>SG-SFM-06-Ex-Frzr-HP</v>
      </c>
      <c r="AE592" s="26">
        <f t="shared" si="239"/>
        <v>0.75200250000000002</v>
      </c>
      <c r="AF592" s="26">
        <f t="shared" si="240"/>
        <v>1.5268500000000001E-4</v>
      </c>
      <c r="AG592" s="26">
        <f t="shared" si="241"/>
        <v>0</v>
      </c>
      <c r="AH592" s="26">
        <f t="shared" si="242"/>
        <v>0.80343999999999993</v>
      </c>
      <c r="AI592" s="26">
        <f t="shared" si="243"/>
        <v>1.0402500000000001E-4</v>
      </c>
      <c r="AJ592" s="26">
        <f t="shared" si="244"/>
        <v>0</v>
      </c>
      <c r="AK592" s="26">
        <f t="shared" si="245"/>
        <v>0.93597841780344526</v>
      </c>
      <c r="AL592" s="26">
        <f t="shared" si="245"/>
        <v>1.4677721701514059</v>
      </c>
      <c r="AM592" s="26">
        <f t="shared" si="246"/>
        <v>0</v>
      </c>
    </row>
    <row r="593" spans="1:39">
      <c r="A593" s="26" t="s">
        <v>670</v>
      </c>
      <c r="B593" s="26" t="s">
        <v>82</v>
      </c>
      <c r="C593" s="26">
        <v>1</v>
      </c>
      <c r="D593" s="26">
        <v>6.0825999999999998E-2</v>
      </c>
      <c r="E593" s="26">
        <v>4.2826999999999997E-2</v>
      </c>
      <c r="F593" s="26">
        <v>313.37</v>
      </c>
      <c r="G593" s="26">
        <v>325.339</v>
      </c>
      <c r="H593" s="26">
        <v>-0.12828500000000001</v>
      </c>
      <c r="I593" s="26">
        <v>0</v>
      </c>
      <c r="J593" s="27"/>
      <c r="K593" s="26" t="str">
        <f t="shared" si="228"/>
        <v>HP</v>
      </c>
      <c r="L593" s="27"/>
      <c r="M593" s="32">
        <f t="shared" si="229"/>
        <v>0</v>
      </c>
      <c r="N593" s="32">
        <f t="shared" si="230"/>
        <v>1</v>
      </c>
      <c r="O593" s="32">
        <f t="shared" si="231"/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27"/>
      <c r="W593" s="26" t="str">
        <f t="shared" si="232"/>
        <v>SD</v>
      </c>
      <c r="X593" s="26" t="str">
        <f t="shared" si="233"/>
        <v>SFM</v>
      </c>
      <c r="Y593" s="26" t="str">
        <f t="shared" si="234"/>
        <v>07</v>
      </c>
      <c r="Z593" s="26" t="str">
        <f t="shared" si="235"/>
        <v>Ex</v>
      </c>
      <c r="AA593" s="26" t="str">
        <f t="shared" si="236"/>
        <v>Frzr</v>
      </c>
      <c r="AB593" s="26" t="str">
        <f t="shared" ca="1" si="237"/>
        <v>HP</v>
      </c>
      <c r="AC593" s="27"/>
      <c r="AD593" s="26" t="str">
        <f t="shared" ca="1" si="238"/>
        <v>SD-SFM-07-Ex-Frzr-HP</v>
      </c>
      <c r="AE593" s="26">
        <f t="shared" si="239"/>
        <v>0.78342500000000004</v>
      </c>
      <c r="AF593" s="26">
        <f t="shared" si="240"/>
        <v>1.52065E-4</v>
      </c>
      <c r="AG593" s="26">
        <f t="shared" si="241"/>
        <v>0</v>
      </c>
      <c r="AH593" s="26">
        <f t="shared" si="242"/>
        <v>0.8133475</v>
      </c>
      <c r="AI593" s="26">
        <f t="shared" si="243"/>
        <v>1.0706749999999999E-4</v>
      </c>
      <c r="AJ593" s="26">
        <f t="shared" si="244"/>
        <v>0</v>
      </c>
      <c r="AK593" s="26">
        <f t="shared" si="245"/>
        <v>0.96321068178115754</v>
      </c>
      <c r="AL593" s="26">
        <f t="shared" si="245"/>
        <v>1.4202722581549023</v>
      </c>
      <c r="AM593" s="26">
        <f t="shared" si="246"/>
        <v>0</v>
      </c>
    </row>
    <row r="594" spans="1:39">
      <c r="A594" s="26" t="s">
        <v>671</v>
      </c>
      <c r="B594" s="26" t="s">
        <v>82</v>
      </c>
      <c r="C594" s="26">
        <v>1</v>
      </c>
      <c r="D594" s="26">
        <v>6.3884999999999997E-2</v>
      </c>
      <c r="E594" s="26">
        <v>4.3132999999999998E-2</v>
      </c>
      <c r="F594" s="26">
        <v>314.28100000000001</v>
      </c>
      <c r="G594" s="26">
        <v>324.84199999999998</v>
      </c>
      <c r="H594" s="26">
        <v>-0.14233299999999999</v>
      </c>
      <c r="I594" s="26">
        <v>0</v>
      </c>
      <c r="J594" s="27"/>
      <c r="K594" s="26" t="str">
        <f t="shared" si="228"/>
        <v>HP</v>
      </c>
      <c r="L594" s="27"/>
      <c r="M594" s="32">
        <f t="shared" si="229"/>
        <v>0</v>
      </c>
      <c r="N594" s="32">
        <f t="shared" si="230"/>
        <v>1</v>
      </c>
      <c r="O594" s="32">
        <f t="shared" si="231"/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27"/>
      <c r="W594" s="26" t="str">
        <f t="shared" si="232"/>
        <v>SG</v>
      </c>
      <c r="X594" s="26" t="str">
        <f t="shared" si="233"/>
        <v>SFM</v>
      </c>
      <c r="Y594" s="26" t="str">
        <f t="shared" si="234"/>
        <v>07</v>
      </c>
      <c r="Z594" s="26" t="str">
        <f t="shared" si="235"/>
        <v>Ex</v>
      </c>
      <c r="AA594" s="26" t="str">
        <f t="shared" si="236"/>
        <v>Frzr</v>
      </c>
      <c r="AB594" s="26" t="str">
        <f t="shared" ca="1" si="237"/>
        <v>HP</v>
      </c>
      <c r="AC594" s="27"/>
      <c r="AD594" s="26" t="str">
        <f t="shared" ca="1" si="238"/>
        <v>SG-SFM-07-Ex-Frzr-HP</v>
      </c>
      <c r="AE594" s="26">
        <f t="shared" si="239"/>
        <v>0.78570249999999997</v>
      </c>
      <c r="AF594" s="26">
        <f t="shared" si="240"/>
        <v>1.5971249999999999E-4</v>
      </c>
      <c r="AG594" s="26">
        <f t="shared" si="241"/>
        <v>0</v>
      </c>
      <c r="AH594" s="26">
        <f t="shared" si="242"/>
        <v>0.81210499999999997</v>
      </c>
      <c r="AI594" s="26">
        <f t="shared" si="243"/>
        <v>1.0783249999999999E-4</v>
      </c>
      <c r="AJ594" s="26">
        <f t="shared" si="244"/>
        <v>0</v>
      </c>
      <c r="AK594" s="26">
        <f t="shared" si="245"/>
        <v>0.96748880994452691</v>
      </c>
      <c r="AL594" s="26">
        <f t="shared" si="245"/>
        <v>1.4811165464957226</v>
      </c>
      <c r="AM594" s="26">
        <f t="shared" si="246"/>
        <v>0</v>
      </c>
    </row>
    <row r="595" spans="1:39">
      <c r="A595" s="26" t="s">
        <v>672</v>
      </c>
      <c r="B595" s="26" t="s">
        <v>82</v>
      </c>
      <c r="C595" s="26">
        <v>1</v>
      </c>
      <c r="D595" s="26">
        <v>8.3012000000000002E-2</v>
      </c>
      <c r="E595" s="26">
        <v>4.4720999999999997E-2</v>
      </c>
      <c r="F595" s="26">
        <v>336.541</v>
      </c>
      <c r="G595" s="26">
        <v>328.87599999999998</v>
      </c>
      <c r="H595" s="26">
        <v>-0.14251900000000001</v>
      </c>
      <c r="I595" s="26">
        <v>0</v>
      </c>
      <c r="J595" s="27"/>
      <c r="K595" s="26" t="str">
        <f t="shared" si="228"/>
        <v>HP</v>
      </c>
      <c r="L595" s="27"/>
      <c r="M595" s="32">
        <f t="shared" si="229"/>
        <v>0</v>
      </c>
      <c r="N595" s="32">
        <f t="shared" si="230"/>
        <v>1</v>
      </c>
      <c r="O595" s="32">
        <f t="shared" si="231"/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27"/>
      <c r="W595" s="26" t="str">
        <f t="shared" si="232"/>
        <v>SC</v>
      </c>
      <c r="X595" s="26" t="str">
        <f t="shared" si="233"/>
        <v>SFM</v>
      </c>
      <c r="Y595" s="26" t="str">
        <f t="shared" si="234"/>
        <v>08</v>
      </c>
      <c r="Z595" s="26" t="str">
        <f t="shared" si="235"/>
        <v>Ex</v>
      </c>
      <c r="AA595" s="26" t="str">
        <f t="shared" si="236"/>
        <v>Frzr</v>
      </c>
      <c r="AB595" s="26" t="str">
        <f t="shared" ca="1" si="237"/>
        <v>HP</v>
      </c>
      <c r="AC595" s="27"/>
      <c r="AD595" s="26" t="str">
        <f t="shared" ca="1" si="238"/>
        <v>SC-SFM-08-Ex-Frzr-HP</v>
      </c>
      <c r="AE595" s="26">
        <f t="shared" si="239"/>
        <v>0.84135249999999995</v>
      </c>
      <c r="AF595" s="26">
        <f t="shared" si="240"/>
        <v>2.0753000000000001E-4</v>
      </c>
      <c r="AG595" s="26">
        <f t="shared" si="241"/>
        <v>0</v>
      </c>
      <c r="AH595" s="26">
        <f t="shared" si="242"/>
        <v>0.82218999999999998</v>
      </c>
      <c r="AI595" s="26">
        <f t="shared" si="243"/>
        <v>1.1180249999999999E-4</v>
      </c>
      <c r="AJ595" s="26">
        <f t="shared" si="244"/>
        <v>0</v>
      </c>
      <c r="AK595" s="26">
        <f t="shared" si="245"/>
        <v>1.0233066566122186</v>
      </c>
      <c r="AL595" s="26">
        <f t="shared" si="245"/>
        <v>1.8562196730842335</v>
      </c>
      <c r="AM595" s="26">
        <f t="shared" si="246"/>
        <v>0</v>
      </c>
    </row>
    <row r="596" spans="1:39">
      <c r="A596" s="26" t="s">
        <v>673</v>
      </c>
      <c r="B596" s="26" t="s">
        <v>82</v>
      </c>
      <c r="C596" s="26">
        <v>1</v>
      </c>
      <c r="D596" s="26">
        <v>7.8869999999999996E-2</v>
      </c>
      <c r="E596" s="26">
        <v>4.3333999999999998E-2</v>
      </c>
      <c r="F596" s="26">
        <v>335.28199999999998</v>
      </c>
      <c r="G596" s="26">
        <v>328.65699999999998</v>
      </c>
      <c r="H596" s="26">
        <v>-0.105688</v>
      </c>
      <c r="I596" s="26">
        <v>0</v>
      </c>
      <c r="J596" s="27"/>
      <c r="K596" s="26" t="str">
        <f t="shared" si="228"/>
        <v>HP</v>
      </c>
      <c r="L596" s="27"/>
      <c r="M596" s="32">
        <f t="shared" si="229"/>
        <v>0</v>
      </c>
      <c r="N596" s="32">
        <f t="shared" si="230"/>
        <v>1</v>
      </c>
      <c r="O596" s="32">
        <f t="shared" si="231"/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27"/>
      <c r="W596" s="26" t="str">
        <f t="shared" si="232"/>
        <v>SD</v>
      </c>
      <c r="X596" s="26" t="str">
        <f t="shared" si="233"/>
        <v>SFM</v>
      </c>
      <c r="Y596" s="26" t="str">
        <f t="shared" si="234"/>
        <v>08</v>
      </c>
      <c r="Z596" s="26" t="str">
        <f t="shared" si="235"/>
        <v>Ex</v>
      </c>
      <c r="AA596" s="26" t="str">
        <f t="shared" si="236"/>
        <v>Frzr</v>
      </c>
      <c r="AB596" s="26" t="str">
        <f t="shared" ca="1" si="237"/>
        <v>HP</v>
      </c>
      <c r="AC596" s="27"/>
      <c r="AD596" s="26" t="str">
        <f t="shared" ca="1" si="238"/>
        <v>SD-SFM-08-Ex-Frzr-HP</v>
      </c>
      <c r="AE596" s="26">
        <f t="shared" si="239"/>
        <v>0.83820499999999998</v>
      </c>
      <c r="AF596" s="26">
        <f t="shared" si="240"/>
        <v>1.9717499999999998E-4</v>
      </c>
      <c r="AG596" s="26">
        <f t="shared" si="241"/>
        <v>0</v>
      </c>
      <c r="AH596" s="26">
        <f t="shared" si="242"/>
        <v>0.82164249999999994</v>
      </c>
      <c r="AI596" s="26">
        <f t="shared" si="243"/>
        <v>1.08335E-4</v>
      </c>
      <c r="AJ596" s="26">
        <f t="shared" si="244"/>
        <v>0</v>
      </c>
      <c r="AK596" s="26">
        <f t="shared" si="245"/>
        <v>1.020157793687644</v>
      </c>
      <c r="AL596" s="26">
        <f t="shared" si="245"/>
        <v>1.8200489223242717</v>
      </c>
      <c r="AM596" s="26">
        <f t="shared" si="246"/>
        <v>0</v>
      </c>
    </row>
    <row r="597" spans="1:39">
      <c r="A597" s="26" t="s">
        <v>674</v>
      </c>
      <c r="B597" s="26" t="s">
        <v>82</v>
      </c>
      <c r="C597" s="26">
        <v>1</v>
      </c>
      <c r="D597" s="26">
        <v>8.2906999999999995E-2</v>
      </c>
      <c r="E597" s="26">
        <v>4.4679000000000003E-2</v>
      </c>
      <c r="F597" s="26">
        <v>336.5</v>
      </c>
      <c r="G597" s="26">
        <v>328.80599999999998</v>
      </c>
      <c r="H597" s="26">
        <v>-0.14168900000000001</v>
      </c>
      <c r="I597" s="26">
        <v>0</v>
      </c>
      <c r="J597" s="27"/>
      <c r="K597" s="26" t="str">
        <f t="shared" si="228"/>
        <v>HP</v>
      </c>
      <c r="L597" s="27"/>
      <c r="M597" s="32">
        <f t="shared" si="229"/>
        <v>0</v>
      </c>
      <c r="N597" s="32">
        <f t="shared" si="230"/>
        <v>1</v>
      </c>
      <c r="O597" s="32">
        <f t="shared" si="231"/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27"/>
      <c r="W597" s="26" t="str">
        <f t="shared" si="232"/>
        <v>SG</v>
      </c>
      <c r="X597" s="26" t="str">
        <f t="shared" si="233"/>
        <v>SFM</v>
      </c>
      <c r="Y597" s="26" t="str">
        <f t="shared" si="234"/>
        <v>08</v>
      </c>
      <c r="Z597" s="26" t="str">
        <f t="shared" si="235"/>
        <v>Ex</v>
      </c>
      <c r="AA597" s="26" t="str">
        <f t="shared" si="236"/>
        <v>Frzr</v>
      </c>
      <c r="AB597" s="26" t="str">
        <f t="shared" ca="1" si="237"/>
        <v>HP</v>
      </c>
      <c r="AC597" s="27"/>
      <c r="AD597" s="26" t="str">
        <f t="shared" ca="1" si="238"/>
        <v>SG-SFM-08-Ex-Frzr-HP</v>
      </c>
      <c r="AE597" s="26">
        <f t="shared" si="239"/>
        <v>0.84125000000000005</v>
      </c>
      <c r="AF597" s="26">
        <f t="shared" si="240"/>
        <v>2.0726749999999997E-4</v>
      </c>
      <c r="AG597" s="26">
        <f t="shared" si="241"/>
        <v>0</v>
      </c>
      <c r="AH597" s="26">
        <f t="shared" si="242"/>
        <v>0.82201499999999994</v>
      </c>
      <c r="AI597" s="26">
        <f t="shared" si="243"/>
        <v>1.1169750000000001E-4</v>
      </c>
      <c r="AJ597" s="26">
        <f t="shared" si="244"/>
        <v>0</v>
      </c>
      <c r="AK597" s="26">
        <f t="shared" si="245"/>
        <v>1.0233998163050555</v>
      </c>
      <c r="AL597" s="26">
        <f t="shared" si="245"/>
        <v>1.8556144945052482</v>
      </c>
      <c r="AM597" s="26">
        <f t="shared" si="246"/>
        <v>0</v>
      </c>
    </row>
    <row r="598" spans="1:39">
      <c r="A598" s="26" t="s">
        <v>675</v>
      </c>
      <c r="B598" s="26" t="s">
        <v>82</v>
      </c>
      <c r="C598" s="26">
        <v>1</v>
      </c>
      <c r="D598" s="26">
        <v>9.6286999999999998E-2</v>
      </c>
      <c r="E598" s="26">
        <v>4.4651999999999997E-2</v>
      </c>
      <c r="F598" s="26">
        <v>335.89299999999997</v>
      </c>
      <c r="G598" s="26">
        <v>332.76600000000002</v>
      </c>
      <c r="H598" s="26">
        <v>-0.120561</v>
      </c>
      <c r="I598" s="26">
        <v>0</v>
      </c>
      <c r="J598" s="27"/>
      <c r="K598" s="26" t="str">
        <f t="shared" si="228"/>
        <v>HP</v>
      </c>
      <c r="L598" s="27"/>
      <c r="M598" s="32">
        <f t="shared" si="229"/>
        <v>0</v>
      </c>
      <c r="N598" s="32">
        <f t="shared" si="230"/>
        <v>1</v>
      </c>
      <c r="O598" s="32">
        <f t="shared" si="231"/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27"/>
      <c r="W598" s="26" t="str">
        <f t="shared" si="232"/>
        <v>SC</v>
      </c>
      <c r="X598" s="26" t="str">
        <f t="shared" si="233"/>
        <v>SFM</v>
      </c>
      <c r="Y598" s="26" t="str">
        <f t="shared" si="234"/>
        <v>09</v>
      </c>
      <c r="Z598" s="26" t="str">
        <f t="shared" si="235"/>
        <v>Ex</v>
      </c>
      <c r="AA598" s="26" t="str">
        <f t="shared" si="236"/>
        <v>Frzr</v>
      </c>
      <c r="AB598" s="26" t="str">
        <f t="shared" ca="1" si="237"/>
        <v>HP</v>
      </c>
      <c r="AC598" s="27"/>
      <c r="AD598" s="26" t="str">
        <f t="shared" ca="1" si="238"/>
        <v>SC-SFM-09-Ex-Frzr-HP</v>
      </c>
      <c r="AE598" s="26">
        <f t="shared" si="239"/>
        <v>0.83973249999999988</v>
      </c>
      <c r="AF598" s="26">
        <f t="shared" si="240"/>
        <v>2.407175E-4</v>
      </c>
      <c r="AG598" s="26">
        <f t="shared" si="241"/>
        <v>0</v>
      </c>
      <c r="AH598" s="26">
        <f t="shared" si="242"/>
        <v>0.83191500000000007</v>
      </c>
      <c r="AI598" s="26">
        <f t="shared" si="243"/>
        <v>1.1162999999999999E-4</v>
      </c>
      <c r="AJ598" s="26">
        <f t="shared" si="244"/>
        <v>0</v>
      </c>
      <c r="AK598" s="26">
        <f t="shared" si="245"/>
        <v>1.0093969936832488</v>
      </c>
      <c r="AL598" s="26">
        <f t="shared" si="245"/>
        <v>2.1563871719071939</v>
      </c>
      <c r="AM598" s="26">
        <f t="shared" si="246"/>
        <v>0</v>
      </c>
    </row>
    <row r="599" spans="1:39">
      <c r="A599" s="26" t="s">
        <v>676</v>
      </c>
      <c r="B599" s="26" t="s">
        <v>82</v>
      </c>
      <c r="C599" s="26">
        <v>1</v>
      </c>
      <c r="D599" s="26">
        <v>9.6313999999999997E-2</v>
      </c>
      <c r="E599" s="26">
        <v>4.4690000000000001E-2</v>
      </c>
      <c r="F599" s="26">
        <v>336.09500000000003</v>
      </c>
      <c r="G599" s="26">
        <v>332.54899999999998</v>
      </c>
      <c r="H599" s="26">
        <v>-0.121868</v>
      </c>
      <c r="I599" s="26">
        <v>0</v>
      </c>
      <c r="J599" s="27"/>
      <c r="K599" s="26" t="str">
        <f t="shared" si="228"/>
        <v>HP</v>
      </c>
      <c r="L599" s="27"/>
      <c r="M599" s="32">
        <f t="shared" si="229"/>
        <v>0</v>
      </c>
      <c r="N599" s="32">
        <f t="shared" si="230"/>
        <v>1</v>
      </c>
      <c r="O599" s="32">
        <f t="shared" si="231"/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27"/>
      <c r="W599" s="26" t="str">
        <f t="shared" si="232"/>
        <v>SG</v>
      </c>
      <c r="X599" s="26" t="str">
        <f t="shared" si="233"/>
        <v>SFM</v>
      </c>
      <c r="Y599" s="26" t="str">
        <f t="shared" si="234"/>
        <v>09</v>
      </c>
      <c r="Z599" s="26" t="str">
        <f t="shared" si="235"/>
        <v>Ex</v>
      </c>
      <c r="AA599" s="26" t="str">
        <f t="shared" si="236"/>
        <v>Frzr</v>
      </c>
      <c r="AB599" s="26" t="str">
        <f t="shared" ca="1" si="237"/>
        <v>HP</v>
      </c>
      <c r="AC599" s="27"/>
      <c r="AD599" s="26" t="str">
        <f t="shared" ca="1" si="238"/>
        <v>SG-SFM-09-Ex-Frzr-HP</v>
      </c>
      <c r="AE599" s="26">
        <f t="shared" si="239"/>
        <v>0.84023750000000008</v>
      </c>
      <c r="AF599" s="26">
        <f t="shared" si="240"/>
        <v>2.4078499999999998E-4</v>
      </c>
      <c r="AG599" s="26">
        <f t="shared" si="241"/>
        <v>0</v>
      </c>
      <c r="AH599" s="26">
        <f t="shared" si="242"/>
        <v>0.83137249999999996</v>
      </c>
      <c r="AI599" s="26">
        <f t="shared" si="243"/>
        <v>1.1172500000000001E-4</v>
      </c>
      <c r="AJ599" s="26">
        <f t="shared" si="244"/>
        <v>0</v>
      </c>
      <c r="AK599" s="26">
        <f t="shared" si="245"/>
        <v>1.0106630902513616</v>
      </c>
      <c r="AL599" s="26">
        <f t="shared" si="245"/>
        <v>2.155157753412396</v>
      </c>
      <c r="AM599" s="26">
        <f t="shared" si="246"/>
        <v>0</v>
      </c>
    </row>
    <row r="600" spans="1:39">
      <c r="A600" s="26" t="s">
        <v>677</v>
      </c>
      <c r="B600" s="26" t="s">
        <v>82</v>
      </c>
      <c r="C600" s="26">
        <v>1</v>
      </c>
      <c r="D600" s="26">
        <v>9.8763000000000004E-2</v>
      </c>
      <c r="E600" s="26">
        <v>4.7121000000000003E-2</v>
      </c>
      <c r="F600" s="26">
        <v>332.18</v>
      </c>
      <c r="G600" s="26">
        <v>342.08800000000002</v>
      </c>
      <c r="H600" s="26">
        <v>-0.12416099999999999</v>
      </c>
      <c r="I600" s="26">
        <v>0</v>
      </c>
      <c r="J600" s="27"/>
      <c r="K600" s="26" t="str">
        <f t="shared" si="228"/>
        <v>HP</v>
      </c>
      <c r="L600" s="27"/>
      <c r="M600" s="32">
        <f t="shared" si="229"/>
        <v>0</v>
      </c>
      <c r="N600" s="32">
        <f t="shared" si="230"/>
        <v>1</v>
      </c>
      <c r="O600" s="32">
        <f t="shared" si="231"/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27"/>
      <c r="W600" s="26" t="str">
        <f t="shared" si="232"/>
        <v>SC</v>
      </c>
      <c r="X600" s="26" t="str">
        <f t="shared" si="233"/>
        <v>SFM</v>
      </c>
      <c r="Y600" s="26" t="str">
        <f t="shared" si="234"/>
        <v>10</v>
      </c>
      <c r="Z600" s="26" t="str">
        <f t="shared" si="235"/>
        <v>Ex</v>
      </c>
      <c r="AA600" s="26" t="str">
        <f t="shared" si="236"/>
        <v>Frzr</v>
      </c>
      <c r="AB600" s="26" t="str">
        <f t="shared" ca="1" si="237"/>
        <v>HP</v>
      </c>
      <c r="AC600" s="27"/>
      <c r="AD600" s="26" t="str">
        <f t="shared" ca="1" si="238"/>
        <v>SC-SFM-10-Ex-Frzr-HP</v>
      </c>
      <c r="AE600" s="26">
        <f t="shared" si="239"/>
        <v>0.83045000000000002</v>
      </c>
      <c r="AF600" s="26">
        <f t="shared" si="240"/>
        <v>2.4690749999999999E-4</v>
      </c>
      <c r="AG600" s="26">
        <f t="shared" si="241"/>
        <v>0</v>
      </c>
      <c r="AH600" s="26">
        <f t="shared" si="242"/>
        <v>0.85522000000000009</v>
      </c>
      <c r="AI600" s="26">
        <f t="shared" si="243"/>
        <v>1.178025E-4</v>
      </c>
      <c r="AJ600" s="26">
        <f t="shared" si="244"/>
        <v>0</v>
      </c>
      <c r="AK600" s="26">
        <f t="shared" si="245"/>
        <v>0.97103669231308898</v>
      </c>
      <c r="AL600" s="26">
        <f t="shared" si="245"/>
        <v>2.0959444833513721</v>
      </c>
      <c r="AM600" s="26">
        <f t="shared" si="246"/>
        <v>0</v>
      </c>
    </row>
    <row r="601" spans="1:39">
      <c r="A601" s="26" t="s">
        <v>678</v>
      </c>
      <c r="B601" s="26" t="s">
        <v>82</v>
      </c>
      <c r="C601" s="26">
        <v>1</v>
      </c>
      <c r="D601" s="26">
        <v>9.8405000000000006E-2</v>
      </c>
      <c r="E601" s="26">
        <v>4.7162000000000003E-2</v>
      </c>
      <c r="F601" s="26">
        <v>332.74400000000003</v>
      </c>
      <c r="G601" s="26">
        <v>341.49</v>
      </c>
      <c r="H601" s="26">
        <v>-0.12675900000000001</v>
      </c>
      <c r="I601" s="26">
        <v>0</v>
      </c>
      <c r="J601" s="27"/>
      <c r="K601" s="26" t="str">
        <f t="shared" si="228"/>
        <v>HP</v>
      </c>
      <c r="L601" s="27"/>
      <c r="M601" s="32">
        <f t="shared" si="229"/>
        <v>0</v>
      </c>
      <c r="N601" s="32">
        <f t="shared" si="230"/>
        <v>1</v>
      </c>
      <c r="O601" s="32">
        <f t="shared" si="231"/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27"/>
      <c r="W601" s="26" t="str">
        <f t="shared" si="232"/>
        <v>SD</v>
      </c>
      <c r="X601" s="26" t="str">
        <f t="shared" si="233"/>
        <v>SFM</v>
      </c>
      <c r="Y601" s="26" t="str">
        <f t="shared" si="234"/>
        <v>10</v>
      </c>
      <c r="Z601" s="26" t="str">
        <f t="shared" si="235"/>
        <v>Ex</v>
      </c>
      <c r="AA601" s="26" t="str">
        <f t="shared" si="236"/>
        <v>Frzr</v>
      </c>
      <c r="AB601" s="26" t="str">
        <f t="shared" ca="1" si="237"/>
        <v>HP</v>
      </c>
      <c r="AC601" s="27"/>
      <c r="AD601" s="26" t="str">
        <f t="shared" ca="1" si="238"/>
        <v>SD-SFM-10-Ex-Frzr-HP</v>
      </c>
      <c r="AE601" s="26">
        <f t="shared" si="239"/>
        <v>0.83186000000000004</v>
      </c>
      <c r="AF601" s="26">
        <f t="shared" si="240"/>
        <v>2.460125E-4</v>
      </c>
      <c r="AG601" s="26">
        <f t="shared" si="241"/>
        <v>0</v>
      </c>
      <c r="AH601" s="26">
        <f t="shared" si="242"/>
        <v>0.85372500000000007</v>
      </c>
      <c r="AI601" s="26">
        <f t="shared" si="243"/>
        <v>1.17905E-4</v>
      </c>
      <c r="AJ601" s="26">
        <f t="shared" si="244"/>
        <v>0</v>
      </c>
      <c r="AK601" s="26">
        <f t="shared" si="245"/>
        <v>0.97438870830771029</v>
      </c>
      <c r="AL601" s="26">
        <f t="shared" si="245"/>
        <v>2.0865315296213054</v>
      </c>
      <c r="AM601" s="26">
        <f t="shared" si="246"/>
        <v>0</v>
      </c>
    </row>
    <row r="602" spans="1:39">
      <c r="A602" s="26" t="s">
        <v>679</v>
      </c>
      <c r="B602" s="26" t="s">
        <v>82</v>
      </c>
      <c r="C602" s="26">
        <v>1</v>
      </c>
      <c r="D602" s="26">
        <v>9.8235000000000003E-2</v>
      </c>
      <c r="E602" s="26">
        <v>4.7064000000000002E-2</v>
      </c>
      <c r="F602" s="26">
        <v>332.35500000000002</v>
      </c>
      <c r="G602" s="26">
        <v>341.98</v>
      </c>
      <c r="H602" s="26">
        <v>-0.12320299999999999</v>
      </c>
      <c r="I602" s="26">
        <v>0</v>
      </c>
      <c r="J602" s="27"/>
      <c r="K602" s="26" t="str">
        <f t="shared" si="228"/>
        <v>HP</v>
      </c>
      <c r="L602" s="27"/>
      <c r="M602" s="32">
        <f t="shared" si="229"/>
        <v>0</v>
      </c>
      <c r="N602" s="32">
        <f t="shared" si="230"/>
        <v>1</v>
      </c>
      <c r="O602" s="32">
        <f t="shared" si="231"/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27"/>
      <c r="W602" s="26" t="str">
        <f t="shared" si="232"/>
        <v>SG</v>
      </c>
      <c r="X602" s="26" t="str">
        <f t="shared" si="233"/>
        <v>SFM</v>
      </c>
      <c r="Y602" s="26" t="str">
        <f t="shared" si="234"/>
        <v>10</v>
      </c>
      <c r="Z602" s="26" t="str">
        <f t="shared" si="235"/>
        <v>Ex</v>
      </c>
      <c r="AA602" s="26" t="str">
        <f t="shared" si="236"/>
        <v>Frzr</v>
      </c>
      <c r="AB602" s="26" t="str">
        <f t="shared" ca="1" si="237"/>
        <v>HP</v>
      </c>
      <c r="AC602" s="27"/>
      <c r="AD602" s="26" t="str">
        <f t="shared" ca="1" si="238"/>
        <v>SG-SFM-10-Ex-Frzr-HP</v>
      </c>
      <c r="AE602" s="26">
        <f t="shared" si="239"/>
        <v>0.8308875</v>
      </c>
      <c r="AF602" s="26">
        <f t="shared" si="240"/>
        <v>2.4558750000000003E-4</v>
      </c>
      <c r="AG602" s="26">
        <f t="shared" si="241"/>
        <v>0</v>
      </c>
      <c r="AH602" s="26">
        <f t="shared" si="242"/>
        <v>0.8549500000000001</v>
      </c>
      <c r="AI602" s="26">
        <f t="shared" si="243"/>
        <v>1.1766000000000001E-4</v>
      </c>
      <c r="AJ602" s="26">
        <f t="shared" si="244"/>
        <v>0</v>
      </c>
      <c r="AK602" s="26">
        <f t="shared" si="245"/>
        <v>0.97185507924440018</v>
      </c>
      <c r="AL602" s="26">
        <f t="shared" si="245"/>
        <v>2.0872641509433962</v>
      </c>
      <c r="AM602" s="26">
        <f t="shared" si="246"/>
        <v>0</v>
      </c>
    </row>
    <row r="603" spans="1:39">
      <c r="A603" s="26" t="s">
        <v>680</v>
      </c>
      <c r="B603" s="26" t="s">
        <v>82</v>
      </c>
      <c r="C603" s="26">
        <v>1</v>
      </c>
      <c r="D603" s="26">
        <v>0.100021</v>
      </c>
      <c r="E603" s="26">
        <v>4.582E-2</v>
      </c>
      <c r="F603" s="26">
        <v>310.36500000000001</v>
      </c>
      <c r="G603" s="26">
        <v>320.887</v>
      </c>
      <c r="H603" s="26">
        <v>-0.125274</v>
      </c>
      <c r="I603" s="26">
        <v>0</v>
      </c>
      <c r="J603" s="27"/>
      <c r="K603" s="26" t="str">
        <f t="shared" si="228"/>
        <v>HP</v>
      </c>
      <c r="L603" s="27"/>
      <c r="M603" s="32">
        <f t="shared" si="229"/>
        <v>0</v>
      </c>
      <c r="N603" s="32">
        <f t="shared" si="230"/>
        <v>1</v>
      </c>
      <c r="O603" s="32">
        <f t="shared" si="231"/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27"/>
      <c r="W603" s="26" t="str">
        <f t="shared" si="232"/>
        <v>PG</v>
      </c>
      <c r="X603" s="26" t="str">
        <f t="shared" si="233"/>
        <v>SFM</v>
      </c>
      <c r="Y603" s="26" t="str">
        <f t="shared" si="234"/>
        <v>11</v>
      </c>
      <c r="Z603" s="26" t="str">
        <f t="shared" si="235"/>
        <v>Ex</v>
      </c>
      <c r="AA603" s="26" t="str">
        <f t="shared" si="236"/>
        <v>Frzr</v>
      </c>
      <c r="AB603" s="26" t="str">
        <f t="shared" ca="1" si="237"/>
        <v>HP</v>
      </c>
      <c r="AC603" s="27"/>
      <c r="AD603" s="26" t="str">
        <f t="shared" ca="1" si="238"/>
        <v>PG-SFM-11-Ex-Frzr-HP</v>
      </c>
      <c r="AE603" s="26">
        <f t="shared" si="239"/>
        <v>0.7759125</v>
      </c>
      <c r="AF603" s="26">
        <f t="shared" si="240"/>
        <v>2.5005250000000002E-4</v>
      </c>
      <c r="AG603" s="26">
        <f t="shared" si="241"/>
        <v>0</v>
      </c>
      <c r="AH603" s="26">
        <f t="shared" si="242"/>
        <v>0.80221750000000003</v>
      </c>
      <c r="AI603" s="26">
        <f t="shared" si="243"/>
        <v>1.1454999999999999E-4</v>
      </c>
      <c r="AJ603" s="26">
        <f t="shared" si="244"/>
        <v>0</v>
      </c>
      <c r="AK603" s="26">
        <f t="shared" si="245"/>
        <v>0.96720964077697136</v>
      </c>
      <c r="AL603" s="26">
        <f t="shared" si="245"/>
        <v>2.1829113924050634</v>
      </c>
      <c r="AM603" s="26">
        <f t="shared" si="246"/>
        <v>0</v>
      </c>
    </row>
    <row r="604" spans="1:39">
      <c r="A604" s="26" t="s">
        <v>681</v>
      </c>
      <c r="B604" s="26" t="s">
        <v>82</v>
      </c>
      <c r="C604" s="26">
        <v>1</v>
      </c>
      <c r="D604" s="26">
        <v>9.9349999999999994E-2</v>
      </c>
      <c r="E604" s="26">
        <v>4.6017000000000002E-2</v>
      </c>
      <c r="F604" s="26">
        <v>289.11599999999999</v>
      </c>
      <c r="G604" s="26">
        <v>317.113</v>
      </c>
      <c r="H604" s="26">
        <v>-0.13539999999999999</v>
      </c>
      <c r="I604" s="26">
        <v>0</v>
      </c>
      <c r="J604" s="27"/>
      <c r="K604" s="26" t="str">
        <f t="shared" si="228"/>
        <v>HP</v>
      </c>
      <c r="L604" s="27"/>
      <c r="M604" s="32">
        <f t="shared" si="229"/>
        <v>0</v>
      </c>
      <c r="N604" s="32">
        <f t="shared" si="230"/>
        <v>1</v>
      </c>
      <c r="O604" s="32">
        <f t="shared" si="231"/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27"/>
      <c r="W604" s="26" t="str">
        <f t="shared" si="232"/>
        <v>PG</v>
      </c>
      <c r="X604" s="26" t="str">
        <f t="shared" si="233"/>
        <v>SFM</v>
      </c>
      <c r="Y604" s="26" t="str">
        <f t="shared" si="234"/>
        <v>12</v>
      </c>
      <c r="Z604" s="26" t="str">
        <f t="shared" si="235"/>
        <v>Ex</v>
      </c>
      <c r="AA604" s="26" t="str">
        <f t="shared" si="236"/>
        <v>Frzr</v>
      </c>
      <c r="AB604" s="26" t="str">
        <f t="shared" ca="1" si="237"/>
        <v>HP</v>
      </c>
      <c r="AC604" s="27"/>
      <c r="AD604" s="26" t="str">
        <f t="shared" ca="1" si="238"/>
        <v>PG-SFM-12-Ex-Frzr-HP</v>
      </c>
      <c r="AE604" s="26">
        <f t="shared" si="239"/>
        <v>0.72278999999999993</v>
      </c>
      <c r="AF604" s="26">
        <f t="shared" si="240"/>
        <v>2.4837500000000001E-4</v>
      </c>
      <c r="AG604" s="26">
        <f t="shared" si="241"/>
        <v>0</v>
      </c>
      <c r="AH604" s="26">
        <f t="shared" si="242"/>
        <v>0.79278249999999995</v>
      </c>
      <c r="AI604" s="26">
        <f t="shared" si="243"/>
        <v>1.1504250000000001E-4</v>
      </c>
      <c r="AJ604" s="26">
        <f t="shared" si="244"/>
        <v>0</v>
      </c>
      <c r="AK604" s="26">
        <f t="shared" si="245"/>
        <v>0.91171285945388547</v>
      </c>
      <c r="AL604" s="26">
        <f t="shared" si="245"/>
        <v>2.1589847230371384</v>
      </c>
      <c r="AM604" s="26">
        <f t="shared" si="246"/>
        <v>0</v>
      </c>
    </row>
    <row r="605" spans="1:39">
      <c r="A605" s="26" t="s">
        <v>682</v>
      </c>
      <c r="B605" s="26" t="s">
        <v>82</v>
      </c>
      <c r="C605" s="26">
        <v>1</v>
      </c>
      <c r="D605" s="26">
        <v>0.100245</v>
      </c>
      <c r="E605" s="26">
        <v>4.8267999999999998E-2</v>
      </c>
      <c r="F605" s="26">
        <v>342.51400000000001</v>
      </c>
      <c r="G605" s="26">
        <v>342.71</v>
      </c>
      <c r="H605" s="26">
        <v>-0.12657299999999999</v>
      </c>
      <c r="I605" s="26">
        <v>0</v>
      </c>
      <c r="J605" s="27"/>
      <c r="K605" s="26" t="str">
        <f t="shared" si="228"/>
        <v>HP</v>
      </c>
      <c r="L605" s="27"/>
      <c r="M605" s="32">
        <f t="shared" si="229"/>
        <v>0</v>
      </c>
      <c r="N605" s="32">
        <f t="shared" si="230"/>
        <v>1</v>
      </c>
      <c r="O605" s="32">
        <f t="shared" si="231"/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27"/>
      <c r="W605" s="26" t="str">
        <f t="shared" si="232"/>
        <v>PG</v>
      </c>
      <c r="X605" s="26" t="str">
        <f t="shared" si="233"/>
        <v>SFM</v>
      </c>
      <c r="Y605" s="26" t="str">
        <f t="shared" si="234"/>
        <v>13</v>
      </c>
      <c r="Z605" s="26" t="str">
        <f t="shared" si="235"/>
        <v>Ex</v>
      </c>
      <c r="AA605" s="26" t="str">
        <f t="shared" si="236"/>
        <v>Frzr</v>
      </c>
      <c r="AB605" s="26" t="str">
        <f t="shared" ca="1" si="237"/>
        <v>HP</v>
      </c>
      <c r="AC605" s="27"/>
      <c r="AD605" s="26" t="str">
        <f t="shared" ca="1" si="238"/>
        <v>PG-SFM-13-Ex-Frzr-HP</v>
      </c>
      <c r="AE605" s="26">
        <f t="shared" si="239"/>
        <v>0.85628500000000007</v>
      </c>
      <c r="AF605" s="26">
        <f t="shared" si="240"/>
        <v>2.506125E-4</v>
      </c>
      <c r="AG605" s="26">
        <f t="shared" si="241"/>
        <v>0</v>
      </c>
      <c r="AH605" s="26">
        <f t="shared" si="242"/>
        <v>0.85677499999999995</v>
      </c>
      <c r="AI605" s="26">
        <f t="shared" si="243"/>
        <v>1.2066999999999999E-4</v>
      </c>
      <c r="AJ605" s="26">
        <f t="shared" si="244"/>
        <v>0</v>
      </c>
      <c r="AK605" s="26">
        <f t="shared" si="245"/>
        <v>0.99942808788771864</v>
      </c>
      <c r="AL605" s="26">
        <f t="shared" si="245"/>
        <v>2.0768417999502775</v>
      </c>
      <c r="AM605" s="26">
        <f t="shared" si="246"/>
        <v>0</v>
      </c>
    </row>
    <row r="606" spans="1:39">
      <c r="A606" s="26" t="s">
        <v>683</v>
      </c>
      <c r="B606" s="26" t="s">
        <v>82</v>
      </c>
      <c r="C606" s="26">
        <v>1</v>
      </c>
      <c r="D606" s="26">
        <v>9.8442000000000002E-2</v>
      </c>
      <c r="E606" s="26">
        <v>4.7934999999999998E-2</v>
      </c>
      <c r="F606" s="26">
        <v>341.90699999999998</v>
      </c>
      <c r="G606" s="26">
        <v>342.15699999999998</v>
      </c>
      <c r="H606" s="26">
        <v>-0.12397900000000001</v>
      </c>
      <c r="I606" s="26">
        <v>0</v>
      </c>
      <c r="J606" s="27"/>
      <c r="K606" s="26" t="str">
        <f t="shared" si="228"/>
        <v>HP</v>
      </c>
      <c r="L606" s="27"/>
      <c r="M606" s="32">
        <f t="shared" si="229"/>
        <v>0</v>
      </c>
      <c r="N606" s="32">
        <f t="shared" si="230"/>
        <v>1</v>
      </c>
      <c r="O606" s="32">
        <f t="shared" si="231"/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27"/>
      <c r="W606" s="26" t="str">
        <f t="shared" si="232"/>
        <v>SC</v>
      </c>
      <c r="X606" s="26" t="str">
        <f t="shared" si="233"/>
        <v>SFM</v>
      </c>
      <c r="Y606" s="26" t="str">
        <f t="shared" si="234"/>
        <v>13</v>
      </c>
      <c r="Z606" s="26" t="str">
        <f t="shared" si="235"/>
        <v>Ex</v>
      </c>
      <c r="AA606" s="26" t="str">
        <f t="shared" si="236"/>
        <v>Frzr</v>
      </c>
      <c r="AB606" s="26" t="str">
        <f t="shared" ca="1" si="237"/>
        <v>HP</v>
      </c>
      <c r="AC606" s="27"/>
      <c r="AD606" s="26" t="str">
        <f t="shared" ca="1" si="238"/>
        <v>SC-SFM-13-Ex-Frzr-HP</v>
      </c>
      <c r="AE606" s="26">
        <f t="shared" si="239"/>
        <v>0.8547674999999999</v>
      </c>
      <c r="AF606" s="26">
        <f t="shared" si="240"/>
        <v>2.4610499999999999E-4</v>
      </c>
      <c r="AG606" s="26">
        <f t="shared" si="241"/>
        <v>0</v>
      </c>
      <c r="AH606" s="26">
        <f t="shared" si="242"/>
        <v>0.8553925</v>
      </c>
      <c r="AI606" s="26">
        <f t="shared" si="243"/>
        <v>1.1983749999999999E-4</v>
      </c>
      <c r="AJ606" s="26">
        <f t="shared" si="244"/>
        <v>0</v>
      </c>
      <c r="AK606" s="26">
        <f t="shared" si="245"/>
        <v>0.99926934126731282</v>
      </c>
      <c r="AL606" s="26">
        <f t="shared" si="245"/>
        <v>2.0536559924898299</v>
      </c>
      <c r="AM606" s="26">
        <f t="shared" si="246"/>
        <v>0</v>
      </c>
    </row>
    <row r="607" spans="1:39">
      <c r="A607" s="26" t="s">
        <v>684</v>
      </c>
      <c r="B607" s="26" t="s">
        <v>82</v>
      </c>
      <c r="C607" s="26">
        <v>1</v>
      </c>
      <c r="D607" s="26">
        <v>9.7641000000000006E-2</v>
      </c>
      <c r="E607" s="26">
        <v>4.7800000000000002E-2</v>
      </c>
      <c r="F607" s="26">
        <v>341.48599999999999</v>
      </c>
      <c r="G607" s="26">
        <v>341.93599999999998</v>
      </c>
      <c r="H607" s="26">
        <v>-0.122922</v>
      </c>
      <c r="I607" s="26">
        <v>0</v>
      </c>
      <c r="J607" s="27"/>
      <c r="K607" s="26" t="str">
        <f t="shared" si="228"/>
        <v>HP</v>
      </c>
      <c r="L607" s="27"/>
      <c r="M607" s="32">
        <f t="shared" si="229"/>
        <v>0</v>
      </c>
      <c r="N607" s="32">
        <f t="shared" si="230"/>
        <v>1</v>
      </c>
      <c r="O607" s="32">
        <f t="shared" si="231"/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27"/>
      <c r="W607" s="26" t="str">
        <f t="shared" si="232"/>
        <v>SG</v>
      </c>
      <c r="X607" s="26" t="str">
        <f t="shared" si="233"/>
        <v>SFM</v>
      </c>
      <c r="Y607" s="26" t="str">
        <f t="shared" si="234"/>
        <v>13</v>
      </c>
      <c r="Z607" s="26" t="str">
        <f t="shared" si="235"/>
        <v>Ex</v>
      </c>
      <c r="AA607" s="26" t="str">
        <f t="shared" si="236"/>
        <v>Frzr</v>
      </c>
      <c r="AB607" s="26" t="str">
        <f t="shared" ca="1" si="237"/>
        <v>HP</v>
      </c>
      <c r="AC607" s="27"/>
      <c r="AD607" s="26" t="str">
        <f t="shared" ca="1" si="238"/>
        <v>SG-SFM-13-Ex-Frzr-HP</v>
      </c>
      <c r="AE607" s="26">
        <f t="shared" si="239"/>
        <v>0.853715</v>
      </c>
      <c r="AF607" s="26">
        <f t="shared" si="240"/>
        <v>2.4410250000000001E-4</v>
      </c>
      <c r="AG607" s="26">
        <f t="shared" si="241"/>
        <v>0</v>
      </c>
      <c r="AH607" s="26">
        <f t="shared" si="242"/>
        <v>0.85483999999999993</v>
      </c>
      <c r="AI607" s="26">
        <f t="shared" si="243"/>
        <v>1.195E-4</v>
      </c>
      <c r="AJ607" s="26">
        <f t="shared" si="244"/>
        <v>0</v>
      </c>
      <c r="AK607" s="26">
        <f t="shared" si="245"/>
        <v>0.99868396425062012</v>
      </c>
      <c r="AL607" s="26">
        <f t="shared" si="245"/>
        <v>2.0426987447698743</v>
      </c>
      <c r="AM607" s="26">
        <f t="shared" si="246"/>
        <v>0</v>
      </c>
    </row>
    <row r="608" spans="1:39">
      <c r="A608" s="26" t="s">
        <v>685</v>
      </c>
      <c r="B608" s="26" t="s">
        <v>82</v>
      </c>
      <c r="C608" s="26">
        <v>1</v>
      </c>
      <c r="D608" s="26">
        <v>8.9750999999999997E-2</v>
      </c>
      <c r="E608" s="26">
        <v>4.3392E-2</v>
      </c>
      <c r="F608" s="26">
        <v>329.92099999999999</v>
      </c>
      <c r="G608" s="26">
        <v>323.63900000000001</v>
      </c>
      <c r="H608" s="26">
        <v>-0.105058</v>
      </c>
      <c r="I608" s="26">
        <v>0</v>
      </c>
      <c r="J608" s="27"/>
      <c r="K608" s="26" t="str">
        <f t="shared" si="228"/>
        <v>HP</v>
      </c>
      <c r="L608" s="27"/>
      <c r="M608" s="32">
        <f t="shared" si="229"/>
        <v>0</v>
      </c>
      <c r="N608" s="32">
        <f t="shared" si="230"/>
        <v>1</v>
      </c>
      <c r="O608" s="32">
        <f t="shared" si="231"/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27"/>
      <c r="W608" s="26" t="str">
        <f t="shared" si="232"/>
        <v>SC</v>
      </c>
      <c r="X608" s="26" t="str">
        <f t="shared" si="233"/>
        <v>SFM</v>
      </c>
      <c r="Y608" s="26" t="str">
        <f t="shared" si="234"/>
        <v>14</v>
      </c>
      <c r="Z608" s="26" t="str">
        <f t="shared" si="235"/>
        <v>Ex</v>
      </c>
      <c r="AA608" s="26" t="str">
        <f t="shared" si="236"/>
        <v>Frzr</v>
      </c>
      <c r="AB608" s="26" t="str">
        <f t="shared" ca="1" si="237"/>
        <v>HP</v>
      </c>
      <c r="AC608" s="27"/>
      <c r="AD608" s="26" t="str">
        <f t="shared" ca="1" si="238"/>
        <v>SC-SFM-14-Ex-Frzr-HP</v>
      </c>
      <c r="AE608" s="26">
        <f t="shared" si="239"/>
        <v>0.82480249999999999</v>
      </c>
      <c r="AF608" s="26">
        <f t="shared" si="240"/>
        <v>2.243775E-4</v>
      </c>
      <c r="AG608" s="26">
        <f t="shared" si="241"/>
        <v>0</v>
      </c>
      <c r="AH608" s="26">
        <f t="shared" si="242"/>
        <v>0.80909750000000003</v>
      </c>
      <c r="AI608" s="26">
        <f t="shared" si="243"/>
        <v>1.0848E-4</v>
      </c>
      <c r="AJ608" s="26">
        <f t="shared" si="244"/>
        <v>0</v>
      </c>
      <c r="AK608" s="26">
        <f t="shared" si="245"/>
        <v>1.0194105160379312</v>
      </c>
      <c r="AL608" s="26">
        <f t="shared" si="245"/>
        <v>2.0683766592920354</v>
      </c>
      <c r="AM608" s="26">
        <f t="shared" si="246"/>
        <v>0</v>
      </c>
    </row>
    <row r="609" spans="1:39">
      <c r="A609" s="26" t="s">
        <v>686</v>
      </c>
      <c r="B609" s="26" t="s">
        <v>82</v>
      </c>
      <c r="C609" s="26">
        <v>1</v>
      </c>
      <c r="D609" s="26">
        <v>9.2582999999999999E-2</v>
      </c>
      <c r="E609" s="26">
        <v>4.3816000000000001E-2</v>
      </c>
      <c r="F609" s="26">
        <v>338.31299999999999</v>
      </c>
      <c r="G609" s="26">
        <v>319.73099999999999</v>
      </c>
      <c r="H609" s="26">
        <v>-0.111669</v>
      </c>
      <c r="I609" s="26">
        <v>0</v>
      </c>
      <c r="J609" s="27"/>
      <c r="K609" s="26" t="str">
        <f t="shared" si="228"/>
        <v>HP</v>
      </c>
      <c r="L609" s="27"/>
      <c r="M609" s="32">
        <f t="shared" si="229"/>
        <v>0</v>
      </c>
      <c r="N609" s="32">
        <f t="shared" si="230"/>
        <v>1</v>
      </c>
      <c r="O609" s="32">
        <f t="shared" si="231"/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27"/>
      <c r="W609" s="26" t="str">
        <f t="shared" si="232"/>
        <v>SD</v>
      </c>
      <c r="X609" s="26" t="str">
        <f t="shared" si="233"/>
        <v>SFM</v>
      </c>
      <c r="Y609" s="26" t="str">
        <f t="shared" si="234"/>
        <v>14</v>
      </c>
      <c r="Z609" s="26" t="str">
        <f t="shared" si="235"/>
        <v>Ex</v>
      </c>
      <c r="AA609" s="26" t="str">
        <f t="shared" si="236"/>
        <v>Frzr</v>
      </c>
      <c r="AB609" s="26" t="str">
        <f t="shared" ca="1" si="237"/>
        <v>HP</v>
      </c>
      <c r="AC609" s="27"/>
      <c r="AD609" s="26" t="str">
        <f t="shared" ca="1" si="238"/>
        <v>SD-SFM-14-Ex-Frzr-HP</v>
      </c>
      <c r="AE609" s="26">
        <f t="shared" si="239"/>
        <v>0.84578249999999999</v>
      </c>
      <c r="AF609" s="26">
        <f t="shared" si="240"/>
        <v>2.314575E-4</v>
      </c>
      <c r="AG609" s="26">
        <f t="shared" si="241"/>
        <v>0</v>
      </c>
      <c r="AH609" s="26">
        <f t="shared" si="242"/>
        <v>0.79932749999999997</v>
      </c>
      <c r="AI609" s="26">
        <f t="shared" si="243"/>
        <v>1.0954E-4</v>
      </c>
      <c r="AJ609" s="26">
        <f t="shared" si="244"/>
        <v>0</v>
      </c>
      <c r="AK609" s="26">
        <f t="shared" si="245"/>
        <v>1.0581176051117971</v>
      </c>
      <c r="AL609" s="26">
        <f t="shared" si="245"/>
        <v>2.1129952528756619</v>
      </c>
      <c r="AM609" s="26">
        <f t="shared" si="246"/>
        <v>0</v>
      </c>
    </row>
    <row r="610" spans="1:39">
      <c r="A610" s="26" t="s">
        <v>687</v>
      </c>
      <c r="B610" s="26" t="s">
        <v>82</v>
      </c>
      <c r="C610" s="26">
        <v>1</v>
      </c>
      <c r="D610" s="26">
        <v>8.9255000000000001E-2</v>
      </c>
      <c r="E610" s="26">
        <v>4.3316E-2</v>
      </c>
      <c r="F610" s="26">
        <v>328.33199999999999</v>
      </c>
      <c r="G610" s="26">
        <v>324.50099999999998</v>
      </c>
      <c r="H610" s="26">
        <v>-0.103895</v>
      </c>
      <c r="I610" s="26">
        <v>0</v>
      </c>
      <c r="J610" s="27"/>
      <c r="K610" s="26" t="str">
        <f t="shared" si="228"/>
        <v>HP</v>
      </c>
      <c r="L610" s="27"/>
      <c r="M610" s="32">
        <f t="shared" si="229"/>
        <v>0</v>
      </c>
      <c r="N610" s="32">
        <f t="shared" si="230"/>
        <v>1</v>
      </c>
      <c r="O610" s="32">
        <f t="shared" si="231"/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27"/>
      <c r="W610" s="26" t="str">
        <f t="shared" si="232"/>
        <v>SG</v>
      </c>
      <c r="X610" s="26" t="str">
        <f t="shared" si="233"/>
        <v>SFM</v>
      </c>
      <c r="Y610" s="26" t="str">
        <f t="shared" si="234"/>
        <v>14</v>
      </c>
      <c r="Z610" s="26" t="str">
        <f t="shared" si="235"/>
        <v>Ex</v>
      </c>
      <c r="AA610" s="26" t="str">
        <f t="shared" si="236"/>
        <v>Frzr</v>
      </c>
      <c r="AB610" s="26" t="str">
        <f t="shared" ca="1" si="237"/>
        <v>HP</v>
      </c>
      <c r="AC610" s="27"/>
      <c r="AD610" s="26" t="str">
        <f t="shared" ca="1" si="238"/>
        <v>SG-SFM-14-Ex-Frzr-HP</v>
      </c>
      <c r="AE610" s="26">
        <f t="shared" si="239"/>
        <v>0.82082999999999995</v>
      </c>
      <c r="AF610" s="26">
        <f t="shared" si="240"/>
        <v>2.231375E-4</v>
      </c>
      <c r="AG610" s="26">
        <f t="shared" si="241"/>
        <v>0</v>
      </c>
      <c r="AH610" s="26">
        <f t="shared" si="242"/>
        <v>0.81125249999999993</v>
      </c>
      <c r="AI610" s="26">
        <f t="shared" si="243"/>
        <v>1.0828999999999999E-4</v>
      </c>
      <c r="AJ610" s="26">
        <f t="shared" si="244"/>
        <v>0</v>
      </c>
      <c r="AK610" s="26">
        <f t="shared" si="245"/>
        <v>1.0118058187802195</v>
      </c>
      <c r="AL610" s="26">
        <f t="shared" si="245"/>
        <v>2.06055499122726</v>
      </c>
      <c r="AM610" s="26">
        <f t="shared" si="246"/>
        <v>0</v>
      </c>
    </row>
    <row r="611" spans="1:39">
      <c r="A611" s="26" t="s">
        <v>688</v>
      </c>
      <c r="B611" s="26" t="s">
        <v>82</v>
      </c>
      <c r="C611" s="26">
        <v>1</v>
      </c>
      <c r="D611" s="26">
        <v>0.100588</v>
      </c>
      <c r="E611" s="26">
        <v>4.8816999999999999E-2</v>
      </c>
      <c r="F611" s="26">
        <v>462.45499999999998</v>
      </c>
      <c r="G611" s="26">
        <v>377.08</v>
      </c>
      <c r="H611" s="26">
        <v>-0.15309200000000001</v>
      </c>
      <c r="I611" s="26">
        <v>0</v>
      </c>
      <c r="J611" s="27"/>
      <c r="K611" s="26" t="str">
        <f t="shared" si="228"/>
        <v>HP</v>
      </c>
      <c r="L611" s="27"/>
      <c r="M611" s="32">
        <f t="shared" si="229"/>
        <v>0</v>
      </c>
      <c r="N611" s="32">
        <f t="shared" si="230"/>
        <v>1</v>
      </c>
      <c r="O611" s="32">
        <f t="shared" si="231"/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27"/>
      <c r="W611" s="26" t="str">
        <f t="shared" si="232"/>
        <v>SC</v>
      </c>
      <c r="X611" s="26" t="str">
        <f t="shared" si="233"/>
        <v>SFM</v>
      </c>
      <c r="Y611" s="26" t="str">
        <f t="shared" si="234"/>
        <v>15</v>
      </c>
      <c r="Z611" s="26" t="str">
        <f t="shared" si="235"/>
        <v>Ex</v>
      </c>
      <c r="AA611" s="26" t="str">
        <f t="shared" si="236"/>
        <v>Frzr</v>
      </c>
      <c r="AB611" s="26" t="str">
        <f t="shared" ca="1" si="237"/>
        <v>HP</v>
      </c>
      <c r="AC611" s="27"/>
      <c r="AD611" s="26" t="str">
        <f t="shared" ca="1" si="238"/>
        <v>SC-SFM-15-Ex-Frzr-HP</v>
      </c>
      <c r="AE611" s="26">
        <f t="shared" si="239"/>
        <v>1.1561375</v>
      </c>
      <c r="AF611" s="26">
        <f t="shared" si="240"/>
        <v>2.5147E-4</v>
      </c>
      <c r="AG611" s="26">
        <f t="shared" si="241"/>
        <v>0</v>
      </c>
      <c r="AH611" s="26">
        <f t="shared" si="242"/>
        <v>0.94269999999999998</v>
      </c>
      <c r="AI611" s="26">
        <f t="shared" si="243"/>
        <v>1.220425E-4</v>
      </c>
      <c r="AJ611" s="26">
        <f t="shared" si="244"/>
        <v>0</v>
      </c>
      <c r="AK611" s="26">
        <f t="shared" si="245"/>
        <v>1.2264108412008063</v>
      </c>
      <c r="AL611" s="26">
        <f t="shared" si="245"/>
        <v>2.0605117069873198</v>
      </c>
      <c r="AM611" s="26">
        <f t="shared" si="246"/>
        <v>0</v>
      </c>
    </row>
    <row r="612" spans="1:39">
      <c r="A612" s="26" t="s">
        <v>689</v>
      </c>
      <c r="B612" s="26" t="s">
        <v>82</v>
      </c>
      <c r="C612" s="26">
        <v>1</v>
      </c>
      <c r="D612" s="26">
        <v>0.109524</v>
      </c>
      <c r="E612" s="26">
        <v>4.9630000000000001E-2</v>
      </c>
      <c r="F612" s="26">
        <v>475.005</v>
      </c>
      <c r="G612" s="26">
        <v>375.07100000000003</v>
      </c>
      <c r="H612" s="26">
        <v>-0.156639</v>
      </c>
      <c r="I612" s="26">
        <v>0</v>
      </c>
      <c r="J612" s="27"/>
      <c r="K612" s="26" t="str">
        <f t="shared" si="228"/>
        <v>HP</v>
      </c>
      <c r="L612" s="27"/>
      <c r="M612" s="32">
        <f t="shared" si="229"/>
        <v>0</v>
      </c>
      <c r="N612" s="32">
        <f t="shared" si="230"/>
        <v>1</v>
      </c>
      <c r="O612" s="32">
        <f t="shared" si="231"/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27"/>
      <c r="W612" s="26" t="str">
        <f t="shared" si="232"/>
        <v>SD</v>
      </c>
      <c r="X612" s="26" t="str">
        <f t="shared" si="233"/>
        <v>SFM</v>
      </c>
      <c r="Y612" s="26" t="str">
        <f t="shared" si="234"/>
        <v>15</v>
      </c>
      <c r="Z612" s="26" t="str">
        <f t="shared" si="235"/>
        <v>Ex</v>
      </c>
      <c r="AA612" s="26" t="str">
        <f t="shared" si="236"/>
        <v>Frzr</v>
      </c>
      <c r="AB612" s="26" t="str">
        <f t="shared" ca="1" si="237"/>
        <v>HP</v>
      </c>
      <c r="AC612" s="27"/>
      <c r="AD612" s="26" t="str">
        <f t="shared" ca="1" si="238"/>
        <v>SD-SFM-15-Ex-Frzr-HP</v>
      </c>
      <c r="AE612" s="26">
        <f t="shared" si="239"/>
        <v>1.1875125</v>
      </c>
      <c r="AF612" s="26">
        <f t="shared" si="240"/>
        <v>2.7380999999999998E-4</v>
      </c>
      <c r="AG612" s="26">
        <f t="shared" si="241"/>
        <v>0</v>
      </c>
      <c r="AH612" s="26">
        <f t="shared" si="242"/>
        <v>0.93767750000000005</v>
      </c>
      <c r="AI612" s="26">
        <f t="shared" si="243"/>
        <v>1.2407499999999999E-4</v>
      </c>
      <c r="AJ612" s="26">
        <f t="shared" si="244"/>
        <v>0</v>
      </c>
      <c r="AK612" s="26">
        <f t="shared" si="245"/>
        <v>1.2664402206515566</v>
      </c>
      <c r="AL612" s="26">
        <f t="shared" si="245"/>
        <v>2.2068103969373363</v>
      </c>
      <c r="AM612" s="26">
        <f t="shared" si="246"/>
        <v>0</v>
      </c>
    </row>
    <row r="613" spans="1:39">
      <c r="A613" s="26" t="s">
        <v>690</v>
      </c>
      <c r="B613" s="26" t="s">
        <v>82</v>
      </c>
      <c r="C613" s="26">
        <v>1</v>
      </c>
      <c r="D613" s="26">
        <v>0.101104</v>
      </c>
      <c r="E613" s="26">
        <v>4.8743000000000002E-2</v>
      </c>
      <c r="F613" s="26">
        <v>465.41899999999998</v>
      </c>
      <c r="G613" s="26">
        <v>373.95299999999997</v>
      </c>
      <c r="H613" s="26">
        <v>-0.149951</v>
      </c>
      <c r="I613" s="26">
        <v>0</v>
      </c>
      <c r="J613" s="27"/>
      <c r="K613" s="26" t="str">
        <f t="shared" si="228"/>
        <v>HP</v>
      </c>
      <c r="L613" s="27"/>
      <c r="M613" s="32">
        <f t="shared" si="229"/>
        <v>0</v>
      </c>
      <c r="N613" s="32">
        <f t="shared" si="230"/>
        <v>1</v>
      </c>
      <c r="O613" s="32">
        <f t="shared" si="231"/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27"/>
      <c r="W613" s="26" t="str">
        <f t="shared" si="232"/>
        <v>SG</v>
      </c>
      <c r="X613" s="26" t="str">
        <f t="shared" si="233"/>
        <v>SFM</v>
      </c>
      <c r="Y613" s="26" t="str">
        <f t="shared" si="234"/>
        <v>15</v>
      </c>
      <c r="Z613" s="26" t="str">
        <f t="shared" si="235"/>
        <v>Ex</v>
      </c>
      <c r="AA613" s="26" t="str">
        <f t="shared" si="236"/>
        <v>Frzr</v>
      </c>
      <c r="AB613" s="26" t="str">
        <f t="shared" ca="1" si="237"/>
        <v>HP</v>
      </c>
      <c r="AC613" s="27"/>
      <c r="AD613" s="26" t="str">
        <f t="shared" ca="1" si="238"/>
        <v>SG-SFM-15-Ex-Frzr-HP</v>
      </c>
      <c r="AE613" s="26">
        <f t="shared" si="239"/>
        <v>1.1635475</v>
      </c>
      <c r="AF613" s="26">
        <f t="shared" si="240"/>
        <v>2.5275999999999999E-4</v>
      </c>
      <c r="AG613" s="26">
        <f t="shared" si="241"/>
        <v>0</v>
      </c>
      <c r="AH613" s="26">
        <f t="shared" si="242"/>
        <v>0.93488249999999995</v>
      </c>
      <c r="AI613" s="26">
        <f t="shared" si="243"/>
        <v>1.218575E-4</v>
      </c>
      <c r="AJ613" s="26">
        <f t="shared" si="244"/>
        <v>0</v>
      </c>
      <c r="AK613" s="26">
        <f t="shared" si="245"/>
        <v>1.2445922348530432</v>
      </c>
      <c r="AL613" s="26">
        <f t="shared" si="245"/>
        <v>2.0742260427138253</v>
      </c>
      <c r="AM613" s="26">
        <f t="shared" si="246"/>
        <v>0</v>
      </c>
    </row>
    <row r="614" spans="1:39">
      <c r="A614" s="26" t="s">
        <v>691</v>
      </c>
      <c r="B614" s="26" t="s">
        <v>82</v>
      </c>
      <c r="C614" s="26">
        <v>1</v>
      </c>
      <c r="D614" s="26">
        <v>8.7180999999999995E-2</v>
      </c>
      <c r="E614" s="26">
        <v>4.2793999999999999E-2</v>
      </c>
      <c r="F614" s="26">
        <v>192.72300000000001</v>
      </c>
      <c r="G614" s="26">
        <v>281.96300000000002</v>
      </c>
      <c r="H614" s="26">
        <v>-9.4837000000000005E-2</v>
      </c>
      <c r="I614" s="26">
        <v>0</v>
      </c>
      <c r="J614" s="27"/>
      <c r="K614" s="26" t="str">
        <f t="shared" ref="K614:K677" si="247">RIGHT(LEFT(A614,FIND("-h",A614)+3),2)</f>
        <v>HP</v>
      </c>
      <c r="L614" s="27"/>
      <c r="M614" s="32">
        <f t="shared" si="229"/>
        <v>0</v>
      </c>
      <c r="N614" s="32">
        <f t="shared" si="230"/>
        <v>1</v>
      </c>
      <c r="O614" s="32">
        <f t="shared" si="231"/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27"/>
      <c r="W614" s="26" t="str">
        <f t="shared" ref="W614:W677" si="248">IF(OR(RIGHT(LEFT(A614,11),3)="v11",RIGHT(LEFT(A614,11),3)="v06",RIGHT(LEFT(A614,11),3)="v03"),"CA",RIGHT(LEFT(A614,11),2))</f>
        <v>PG</v>
      </c>
      <c r="X614" s="26" t="str">
        <f t="shared" ref="X614:X677" si="249">LEFT(A614,3)</f>
        <v>SFM</v>
      </c>
      <c r="Y614" s="26" t="str">
        <f t="shared" ref="Y614:Y677" si="250">RIGHT(LEFT(A614,7),2)</f>
        <v>16</v>
      </c>
      <c r="Z614" s="26" t="str">
        <f t="shared" ref="Z614:Z677" si="251">IF(W614="CA","N8","Ex")</f>
        <v>Ex</v>
      </c>
      <c r="AA614" s="26" t="str">
        <f t="shared" ref="AA614:AA677" si="252">IF(ISERROR(FIND("-Frzr-",A614))=FALSE,"Frzr",IF(ISERROR(FIND("-Refg-",A614))=FALSE,"Refg",IF(ISERROR(FIND("-ILtg-",A614))=FALSE,"CFL","RfUN")))</f>
        <v>Frzr</v>
      </c>
      <c r="AB614" s="26" t="str">
        <f t="shared" ref="AB614:AB677" ca="1" si="253">VLOOKUP(K614,OFFSET(L_HVACnames,1,1,7,2),2,0)</f>
        <v>HP</v>
      </c>
      <c r="AC614" s="27"/>
      <c r="AD614" s="26" t="str">
        <f t="shared" ref="AD614:AD677" ca="1" si="254">W614&amp;"-"&amp;X614&amp;"-"&amp;Y614&amp;"-"&amp;Z614&amp;"-"&amp;AA614&amp;"-"&amp;AB614</f>
        <v>PG-SFM-16-Ex-Frzr-HP</v>
      </c>
      <c r="AE614" s="26">
        <f t="shared" si="239"/>
        <v>0.48180750000000006</v>
      </c>
      <c r="AF614" s="26">
        <f t="shared" si="240"/>
        <v>2.179525E-4</v>
      </c>
      <c r="AG614" s="26">
        <f t="shared" si="241"/>
        <v>0</v>
      </c>
      <c r="AH614" s="26">
        <f t="shared" si="242"/>
        <v>0.70490750000000002</v>
      </c>
      <c r="AI614" s="26">
        <f t="shared" si="243"/>
        <v>1.0698499999999999E-4</v>
      </c>
      <c r="AJ614" s="26">
        <f t="shared" si="244"/>
        <v>0</v>
      </c>
      <c r="AK614" s="26">
        <f t="shared" si="245"/>
        <v>0.68350457329507774</v>
      </c>
      <c r="AL614" s="26">
        <f t="shared" si="245"/>
        <v>2.0372248446043839</v>
      </c>
      <c r="AM614" s="26">
        <f t="shared" si="246"/>
        <v>0</v>
      </c>
    </row>
    <row r="615" spans="1:39">
      <c r="A615" s="26" t="s">
        <v>692</v>
      </c>
      <c r="B615" s="26" t="s">
        <v>82</v>
      </c>
      <c r="C615" s="26">
        <v>1</v>
      </c>
      <c r="D615" s="26">
        <v>8.7218000000000004E-2</v>
      </c>
      <c r="E615" s="26">
        <v>4.2865E-2</v>
      </c>
      <c r="F615" s="26">
        <v>195.45</v>
      </c>
      <c r="G615" s="26">
        <v>281.06700000000001</v>
      </c>
      <c r="H615" s="26">
        <v>-9.2398999999999995E-2</v>
      </c>
      <c r="I615" s="26">
        <v>0</v>
      </c>
      <c r="J615" s="27"/>
      <c r="K615" s="26" t="str">
        <f t="shared" si="247"/>
        <v>HP</v>
      </c>
      <c r="L615" s="27"/>
      <c r="M615" s="32">
        <f t="shared" ref="M615:M678" si="255">IF(K615="GF",1,0)</f>
        <v>0</v>
      </c>
      <c r="N615" s="32">
        <f t="shared" ref="N615:N678" si="256">IF(OR(K615="HP",K615="ER"),1,0)</f>
        <v>1</v>
      </c>
      <c r="O615" s="32">
        <f t="shared" ref="O615:O678" si="257">IF(K615="UN",1,0)</f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27"/>
      <c r="W615" s="26" t="str">
        <f t="shared" si="248"/>
        <v>SC</v>
      </c>
      <c r="X615" s="26" t="str">
        <f t="shared" si="249"/>
        <v>SFM</v>
      </c>
      <c r="Y615" s="26" t="str">
        <f t="shared" si="250"/>
        <v>16</v>
      </c>
      <c r="Z615" s="26" t="str">
        <f t="shared" si="251"/>
        <v>Ex</v>
      </c>
      <c r="AA615" s="26" t="str">
        <f t="shared" si="252"/>
        <v>Frzr</v>
      </c>
      <c r="AB615" s="26" t="str">
        <f t="shared" ca="1" si="253"/>
        <v>HP</v>
      </c>
      <c r="AC615" s="27"/>
      <c r="AD615" s="26" t="str">
        <f t="shared" ca="1" si="254"/>
        <v>SC-SFM-16-Ex-Frzr-HP</v>
      </c>
      <c r="AE615" s="26">
        <f t="shared" ref="AE615:AE678" si="258">IF(M615=1,AH615,F615/(IF(OR($AA615="Refg",$AA615="Frzr"),400,IF($AA615="CFL",$G615,IF($AA615="RfUn",1200)))))</f>
        <v>0.48862499999999998</v>
      </c>
      <c r="AF615" s="26">
        <f t="shared" ref="AF615:AF678" si="259">IF(M615=1,AI615,D615/(IF(OR($AA615="Refg",$AA615="Frzr"),400,IF($AA615="CFL",$G615,IF($AA615="RfUn",1200)))))</f>
        <v>2.1804500000000002E-4</v>
      </c>
      <c r="AG615" s="26">
        <f t="shared" ref="AG615:AG678" si="260">IF(OR(N615=1,O615=1),0,H615/(IF(OR($AA615="Refg",$AA615="Frzr"),400,IF($AA615="CFL",$G615,IF($AA615="RfUn",1200)))))</f>
        <v>0</v>
      </c>
      <c r="AH615" s="26">
        <f t="shared" ref="AH615:AH678" si="261">G615/(IF(OR($AA615="Refg",$AA615="Frzr"),400,IF($AA615="CFL",$G615,IF($AA615="RfUn",1200))))</f>
        <v>0.7026675</v>
      </c>
      <c r="AI615" s="26">
        <f t="shared" ref="AI615:AI678" si="262">E615/(IF(OR($AA615="Refg",$AA615="Frzr"),400,IF($AA615="CFL",$G615,IF($AA615="RfUn",1200))))</f>
        <v>1.071625E-4</v>
      </c>
      <c r="AJ615" s="26">
        <f t="shared" ref="AJ615:AJ678" si="263">I615/(IF(OR($AA615="Refg",$AA615="Frzr"),400,IF($AA615="CFL",$G615,IF($AA615="RfUn",1200))))</f>
        <v>0</v>
      </c>
      <c r="AK615" s="26">
        <f t="shared" ref="AK615:AL678" si="264">AE615/AH615</f>
        <v>0.69538579769236508</v>
      </c>
      <c r="AL615" s="26">
        <f t="shared" si="264"/>
        <v>2.0347136358334308</v>
      </c>
      <c r="AM615" s="26">
        <f t="shared" ref="AM615:AM678" si="265">AG615/AH615</f>
        <v>0</v>
      </c>
    </row>
    <row r="616" spans="1:39">
      <c r="A616" s="26" t="s">
        <v>693</v>
      </c>
      <c r="B616" s="26" t="s">
        <v>82</v>
      </c>
      <c r="C616" s="26">
        <v>1</v>
      </c>
      <c r="D616" s="26">
        <v>8.7205000000000005E-2</v>
      </c>
      <c r="E616" s="26">
        <v>4.2902999999999997E-2</v>
      </c>
      <c r="F616" s="26">
        <v>198.58799999999999</v>
      </c>
      <c r="G616" s="26">
        <v>280.94</v>
      </c>
      <c r="H616" s="26">
        <v>-9.1093999999999994E-2</v>
      </c>
      <c r="I616" s="26">
        <v>0</v>
      </c>
      <c r="J616" s="27"/>
      <c r="K616" s="26" t="str">
        <f t="shared" si="247"/>
        <v>HP</v>
      </c>
      <c r="L616" s="27"/>
      <c r="M616" s="32">
        <f t="shared" si="255"/>
        <v>0</v>
      </c>
      <c r="N616" s="32">
        <f t="shared" si="256"/>
        <v>1</v>
      </c>
      <c r="O616" s="32">
        <f t="shared" si="257"/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27"/>
      <c r="W616" s="26" t="str">
        <f t="shared" si="248"/>
        <v>SG</v>
      </c>
      <c r="X616" s="26" t="str">
        <f t="shared" si="249"/>
        <v>SFM</v>
      </c>
      <c r="Y616" s="26" t="str">
        <f t="shared" si="250"/>
        <v>16</v>
      </c>
      <c r="Z616" s="26" t="str">
        <f t="shared" si="251"/>
        <v>Ex</v>
      </c>
      <c r="AA616" s="26" t="str">
        <f t="shared" si="252"/>
        <v>Frzr</v>
      </c>
      <c r="AB616" s="26" t="str">
        <f t="shared" ca="1" si="253"/>
        <v>HP</v>
      </c>
      <c r="AC616" s="27"/>
      <c r="AD616" s="26" t="str">
        <f t="shared" ca="1" si="254"/>
        <v>SG-SFM-16-Ex-Frzr-HP</v>
      </c>
      <c r="AE616" s="26">
        <f t="shared" si="258"/>
        <v>0.49646999999999997</v>
      </c>
      <c r="AF616" s="26">
        <f t="shared" si="259"/>
        <v>2.1801250000000002E-4</v>
      </c>
      <c r="AG616" s="26">
        <f t="shared" si="260"/>
        <v>0</v>
      </c>
      <c r="AH616" s="26">
        <f t="shared" si="261"/>
        <v>0.70235000000000003</v>
      </c>
      <c r="AI616" s="26">
        <f t="shared" si="262"/>
        <v>1.0725749999999999E-4</v>
      </c>
      <c r="AJ616" s="26">
        <f t="shared" si="263"/>
        <v>0</v>
      </c>
      <c r="AK616" s="26">
        <f t="shared" si="264"/>
        <v>0.70686979426211993</v>
      </c>
      <c r="AL616" s="26">
        <f t="shared" si="264"/>
        <v>2.0326084423000728</v>
      </c>
      <c r="AM616" s="26">
        <f t="shared" si="265"/>
        <v>0</v>
      </c>
    </row>
    <row r="617" spans="1:39">
      <c r="A617" s="26" t="s">
        <v>694</v>
      </c>
      <c r="B617" s="26" t="s">
        <v>82</v>
      </c>
      <c r="C617" s="26">
        <v>1</v>
      </c>
      <c r="D617" s="26">
        <v>5.0458999999999997E-2</v>
      </c>
      <c r="E617" s="26">
        <v>4.1617000000000001E-2</v>
      </c>
      <c r="F617" s="26">
        <v>207.31</v>
      </c>
      <c r="G617" s="26">
        <v>335.35899999999998</v>
      </c>
      <c r="H617" s="26">
        <v>-0.11733399999999999</v>
      </c>
      <c r="I617" s="26">
        <v>0</v>
      </c>
      <c r="J617" s="27"/>
      <c r="K617" s="26" t="str">
        <f t="shared" si="247"/>
        <v>HP</v>
      </c>
      <c r="L617" s="27"/>
      <c r="M617" s="32">
        <f t="shared" si="255"/>
        <v>0</v>
      </c>
      <c r="N617" s="32">
        <f t="shared" si="256"/>
        <v>1</v>
      </c>
      <c r="O617" s="32">
        <f t="shared" si="257"/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27"/>
      <c r="W617" s="26" t="str">
        <f t="shared" si="248"/>
        <v>PG</v>
      </c>
      <c r="X617" s="26" t="str">
        <f t="shared" si="249"/>
        <v>MFM</v>
      </c>
      <c r="Y617" s="26" t="str">
        <f t="shared" si="250"/>
        <v>01</v>
      </c>
      <c r="Z617" s="26" t="str">
        <f t="shared" si="251"/>
        <v>Ex</v>
      </c>
      <c r="AA617" s="26" t="str">
        <f t="shared" si="252"/>
        <v>Frzr</v>
      </c>
      <c r="AB617" s="26" t="str">
        <f t="shared" ca="1" si="253"/>
        <v>HP</v>
      </c>
      <c r="AC617" s="27"/>
      <c r="AD617" s="26" t="str">
        <f t="shared" ca="1" si="254"/>
        <v>PG-MFM-01-Ex-Frzr-HP</v>
      </c>
      <c r="AE617" s="26">
        <f t="shared" si="258"/>
        <v>0.51827500000000004</v>
      </c>
      <c r="AF617" s="26">
        <f t="shared" si="259"/>
        <v>1.2614749999999999E-4</v>
      </c>
      <c r="AG617" s="26">
        <f t="shared" si="260"/>
        <v>0</v>
      </c>
      <c r="AH617" s="26">
        <f t="shared" si="261"/>
        <v>0.83839749999999991</v>
      </c>
      <c r="AI617" s="26">
        <f t="shared" si="262"/>
        <v>1.040425E-4</v>
      </c>
      <c r="AJ617" s="26">
        <f t="shared" si="263"/>
        <v>0</v>
      </c>
      <c r="AK617" s="26">
        <f t="shared" si="264"/>
        <v>0.61817336048831262</v>
      </c>
      <c r="AL617" s="26">
        <f t="shared" si="264"/>
        <v>1.2124612538145469</v>
      </c>
      <c r="AM617" s="26">
        <f t="shared" si="265"/>
        <v>0</v>
      </c>
    </row>
    <row r="618" spans="1:39">
      <c r="A618" s="26" t="s">
        <v>695</v>
      </c>
      <c r="B618" s="26" t="s">
        <v>82</v>
      </c>
      <c r="C618" s="26">
        <v>1</v>
      </c>
      <c r="D618" s="26">
        <v>8.6424000000000001E-2</v>
      </c>
      <c r="E618" s="26">
        <v>4.9597000000000002E-2</v>
      </c>
      <c r="F618" s="26">
        <v>275.85899999999998</v>
      </c>
      <c r="G618" s="26">
        <v>354.41399999999999</v>
      </c>
      <c r="H618" s="26">
        <v>-0.24682299999999999</v>
      </c>
      <c r="I618" s="26">
        <v>0</v>
      </c>
      <c r="J618" s="27"/>
      <c r="K618" s="26" t="str">
        <f t="shared" si="247"/>
        <v>HP</v>
      </c>
      <c r="L618" s="27"/>
      <c r="M618" s="32">
        <f t="shared" si="255"/>
        <v>0</v>
      </c>
      <c r="N618" s="32">
        <f t="shared" si="256"/>
        <v>1</v>
      </c>
      <c r="O618" s="32">
        <f t="shared" si="257"/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27"/>
      <c r="W618" s="26" t="str">
        <f t="shared" si="248"/>
        <v>PG</v>
      </c>
      <c r="X618" s="26" t="str">
        <f t="shared" si="249"/>
        <v>MFM</v>
      </c>
      <c r="Y618" s="26" t="str">
        <f t="shared" si="250"/>
        <v>02</v>
      </c>
      <c r="Z618" s="26" t="str">
        <f t="shared" si="251"/>
        <v>Ex</v>
      </c>
      <c r="AA618" s="26" t="str">
        <f t="shared" si="252"/>
        <v>Frzr</v>
      </c>
      <c r="AB618" s="26" t="str">
        <f t="shared" ca="1" si="253"/>
        <v>HP</v>
      </c>
      <c r="AC618" s="27"/>
      <c r="AD618" s="26" t="str">
        <f t="shared" ca="1" si="254"/>
        <v>PG-MFM-02-Ex-Frzr-HP</v>
      </c>
      <c r="AE618" s="26">
        <f t="shared" si="258"/>
        <v>0.68964749999999997</v>
      </c>
      <c r="AF618" s="26">
        <f t="shared" si="259"/>
        <v>2.1606000000000002E-4</v>
      </c>
      <c r="AG618" s="26">
        <f t="shared" si="260"/>
        <v>0</v>
      </c>
      <c r="AH618" s="26">
        <f t="shared" si="261"/>
        <v>0.88603500000000002</v>
      </c>
      <c r="AI618" s="26">
        <f t="shared" si="262"/>
        <v>1.239925E-4</v>
      </c>
      <c r="AJ618" s="26">
        <f t="shared" si="263"/>
        <v>0</v>
      </c>
      <c r="AK618" s="26">
        <f t="shared" si="264"/>
        <v>0.77835243528754505</v>
      </c>
      <c r="AL618" s="26">
        <f t="shared" si="264"/>
        <v>1.7425247494808156</v>
      </c>
      <c r="AM618" s="26">
        <f t="shared" si="265"/>
        <v>0</v>
      </c>
    </row>
    <row r="619" spans="1:39">
      <c r="A619" s="26" t="s">
        <v>696</v>
      </c>
      <c r="B619" s="26" t="s">
        <v>82</v>
      </c>
      <c r="C619" s="26">
        <v>1</v>
      </c>
      <c r="D619" s="26">
        <v>6.4915E-2</v>
      </c>
      <c r="E619" s="26">
        <v>4.5920000000000002E-2</v>
      </c>
      <c r="F619" s="26">
        <v>254.63</v>
      </c>
      <c r="G619" s="26">
        <v>350.39100000000002</v>
      </c>
      <c r="H619" s="26">
        <v>-0.21523500000000001</v>
      </c>
      <c r="I619" s="26">
        <v>0</v>
      </c>
      <c r="J619" s="27"/>
      <c r="K619" s="26" t="str">
        <f t="shared" si="247"/>
        <v>HP</v>
      </c>
      <c r="L619" s="27"/>
      <c r="M619" s="32">
        <f t="shared" si="255"/>
        <v>0</v>
      </c>
      <c r="N619" s="32">
        <f t="shared" si="256"/>
        <v>1</v>
      </c>
      <c r="O619" s="32">
        <f t="shared" si="257"/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27"/>
      <c r="W619" s="26" t="str">
        <f t="shared" si="248"/>
        <v>PG</v>
      </c>
      <c r="X619" s="26" t="str">
        <f t="shared" si="249"/>
        <v>MFM</v>
      </c>
      <c r="Y619" s="26" t="str">
        <f t="shared" si="250"/>
        <v>03</v>
      </c>
      <c r="Z619" s="26" t="str">
        <f t="shared" si="251"/>
        <v>Ex</v>
      </c>
      <c r="AA619" s="26" t="str">
        <f t="shared" si="252"/>
        <v>Frzr</v>
      </c>
      <c r="AB619" s="26" t="str">
        <f t="shared" ca="1" si="253"/>
        <v>HP</v>
      </c>
      <c r="AC619" s="27"/>
      <c r="AD619" s="26" t="str">
        <f t="shared" ca="1" si="254"/>
        <v>PG-MFM-03-Ex-Frzr-HP</v>
      </c>
      <c r="AE619" s="26">
        <f t="shared" si="258"/>
        <v>0.636575</v>
      </c>
      <c r="AF619" s="26">
        <f t="shared" si="259"/>
        <v>1.6228750000000001E-4</v>
      </c>
      <c r="AG619" s="26">
        <f t="shared" si="260"/>
        <v>0</v>
      </c>
      <c r="AH619" s="26">
        <f t="shared" si="261"/>
        <v>0.87597750000000008</v>
      </c>
      <c r="AI619" s="26">
        <f t="shared" si="262"/>
        <v>1.1480000000000001E-4</v>
      </c>
      <c r="AJ619" s="26">
        <f t="shared" si="263"/>
        <v>0</v>
      </c>
      <c r="AK619" s="26">
        <f t="shared" si="264"/>
        <v>0.72670245525712696</v>
      </c>
      <c r="AL619" s="26">
        <f t="shared" si="264"/>
        <v>1.413654181184669</v>
      </c>
      <c r="AM619" s="26">
        <f t="shared" si="265"/>
        <v>0</v>
      </c>
    </row>
    <row r="620" spans="1:39">
      <c r="A620" s="26" t="s">
        <v>697</v>
      </c>
      <c r="B620" s="26" t="s">
        <v>82</v>
      </c>
      <c r="C620" s="26">
        <v>1</v>
      </c>
      <c r="D620" s="26">
        <v>8.0884999999999999E-2</v>
      </c>
      <c r="E620" s="26">
        <v>4.7357000000000003E-2</v>
      </c>
      <c r="F620" s="26">
        <v>300.35300000000001</v>
      </c>
      <c r="G620" s="26">
        <v>354.642</v>
      </c>
      <c r="H620" s="26">
        <v>-0.26001999999999997</v>
      </c>
      <c r="I620" s="26">
        <v>0</v>
      </c>
      <c r="J620" s="27"/>
      <c r="K620" s="26" t="str">
        <f t="shared" si="247"/>
        <v>HP</v>
      </c>
      <c r="L620" s="27"/>
      <c r="M620" s="32">
        <f t="shared" si="255"/>
        <v>0</v>
      </c>
      <c r="N620" s="32">
        <f t="shared" si="256"/>
        <v>1</v>
      </c>
      <c r="O620" s="32">
        <f t="shared" si="257"/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27"/>
      <c r="W620" s="26" t="str">
        <f t="shared" si="248"/>
        <v>PG</v>
      </c>
      <c r="X620" s="26" t="str">
        <f t="shared" si="249"/>
        <v>MFM</v>
      </c>
      <c r="Y620" s="26" t="str">
        <f t="shared" si="250"/>
        <v>04</v>
      </c>
      <c r="Z620" s="26" t="str">
        <f t="shared" si="251"/>
        <v>Ex</v>
      </c>
      <c r="AA620" s="26" t="str">
        <f t="shared" si="252"/>
        <v>Frzr</v>
      </c>
      <c r="AB620" s="26" t="str">
        <f t="shared" ca="1" si="253"/>
        <v>HP</v>
      </c>
      <c r="AC620" s="27"/>
      <c r="AD620" s="26" t="str">
        <f t="shared" ca="1" si="254"/>
        <v>PG-MFM-04-Ex-Frzr-HP</v>
      </c>
      <c r="AE620" s="26">
        <f t="shared" si="258"/>
        <v>0.75088250000000001</v>
      </c>
      <c r="AF620" s="26">
        <f t="shared" si="259"/>
        <v>2.0221249999999999E-4</v>
      </c>
      <c r="AG620" s="26">
        <f t="shared" si="260"/>
        <v>0</v>
      </c>
      <c r="AH620" s="26">
        <f t="shared" si="261"/>
        <v>0.88660499999999998</v>
      </c>
      <c r="AI620" s="26">
        <f t="shared" si="262"/>
        <v>1.1839250000000001E-4</v>
      </c>
      <c r="AJ620" s="26">
        <f t="shared" si="263"/>
        <v>0</v>
      </c>
      <c r="AK620" s="26">
        <f t="shared" si="264"/>
        <v>0.84691886465788035</v>
      </c>
      <c r="AL620" s="26">
        <f t="shared" si="264"/>
        <v>1.7079840361509384</v>
      </c>
      <c r="AM620" s="26">
        <f t="shared" si="265"/>
        <v>0</v>
      </c>
    </row>
    <row r="621" spans="1:39">
      <c r="A621" s="26" t="s">
        <v>698</v>
      </c>
      <c r="B621" s="26" t="s">
        <v>82</v>
      </c>
      <c r="C621" s="26">
        <v>1</v>
      </c>
      <c r="D621" s="26">
        <v>8.2853999999999997E-2</v>
      </c>
      <c r="E621" s="26">
        <v>4.7395E-2</v>
      </c>
      <c r="F621" s="26">
        <v>299.37799999999999</v>
      </c>
      <c r="G621" s="26">
        <v>355.02699999999999</v>
      </c>
      <c r="H621" s="26">
        <v>-0.24</v>
      </c>
      <c r="I621" s="26">
        <v>0</v>
      </c>
      <c r="J621" s="27"/>
      <c r="K621" s="26" t="str">
        <f t="shared" si="247"/>
        <v>HP</v>
      </c>
      <c r="L621" s="27"/>
      <c r="M621" s="32">
        <f t="shared" si="255"/>
        <v>0</v>
      </c>
      <c r="N621" s="32">
        <f t="shared" si="256"/>
        <v>1</v>
      </c>
      <c r="O621" s="32">
        <f t="shared" si="257"/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27"/>
      <c r="W621" s="26" t="str">
        <f t="shared" si="248"/>
        <v>SG</v>
      </c>
      <c r="X621" s="26" t="str">
        <f t="shared" si="249"/>
        <v>MFM</v>
      </c>
      <c r="Y621" s="26" t="str">
        <f t="shared" si="250"/>
        <v>04</v>
      </c>
      <c r="Z621" s="26" t="str">
        <f t="shared" si="251"/>
        <v>Ex</v>
      </c>
      <c r="AA621" s="26" t="str">
        <f t="shared" si="252"/>
        <v>Frzr</v>
      </c>
      <c r="AB621" s="26" t="str">
        <f t="shared" ca="1" si="253"/>
        <v>HP</v>
      </c>
      <c r="AC621" s="27"/>
      <c r="AD621" s="26" t="str">
        <f t="shared" ca="1" si="254"/>
        <v>SG-MFM-04-Ex-Frzr-HP</v>
      </c>
      <c r="AE621" s="26">
        <f t="shared" si="258"/>
        <v>0.74844499999999992</v>
      </c>
      <c r="AF621" s="26">
        <f t="shared" si="259"/>
        <v>2.07135E-4</v>
      </c>
      <c r="AG621" s="26">
        <f t="shared" si="260"/>
        <v>0</v>
      </c>
      <c r="AH621" s="26">
        <f t="shared" si="261"/>
        <v>0.88756749999999995</v>
      </c>
      <c r="AI621" s="26">
        <f t="shared" si="262"/>
        <v>1.184875E-4</v>
      </c>
      <c r="AJ621" s="26">
        <f t="shared" si="263"/>
        <v>0</v>
      </c>
      <c r="AK621" s="26">
        <f t="shared" si="264"/>
        <v>0.84325417503457478</v>
      </c>
      <c r="AL621" s="26">
        <f t="shared" si="264"/>
        <v>1.7481590885114464</v>
      </c>
      <c r="AM621" s="26">
        <f t="shared" si="265"/>
        <v>0</v>
      </c>
    </row>
    <row r="622" spans="1:39">
      <c r="A622" s="26" t="s">
        <v>699</v>
      </c>
      <c r="B622" s="26" t="s">
        <v>82</v>
      </c>
      <c r="C622" s="26">
        <v>1</v>
      </c>
      <c r="D622" s="26">
        <v>6.2731999999999996E-2</v>
      </c>
      <c r="E622" s="26">
        <v>4.7363000000000002E-2</v>
      </c>
      <c r="F622" s="26">
        <v>270.95699999999999</v>
      </c>
      <c r="G622" s="26">
        <v>360.17599999999999</v>
      </c>
      <c r="H622" s="26">
        <v>-0.31274099999999999</v>
      </c>
      <c r="I622" s="26">
        <v>0</v>
      </c>
      <c r="J622" s="27"/>
      <c r="K622" s="26" t="str">
        <f t="shared" si="247"/>
        <v>HP</v>
      </c>
      <c r="L622" s="27"/>
      <c r="M622" s="32">
        <f t="shared" si="255"/>
        <v>0</v>
      </c>
      <c r="N622" s="32">
        <f t="shared" si="256"/>
        <v>1</v>
      </c>
      <c r="O622" s="32">
        <f t="shared" si="257"/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27"/>
      <c r="W622" s="26" t="str">
        <f t="shared" si="248"/>
        <v>PG</v>
      </c>
      <c r="X622" s="26" t="str">
        <f t="shared" si="249"/>
        <v>MFM</v>
      </c>
      <c r="Y622" s="26" t="str">
        <f t="shared" si="250"/>
        <v>05</v>
      </c>
      <c r="Z622" s="26" t="str">
        <f t="shared" si="251"/>
        <v>Ex</v>
      </c>
      <c r="AA622" s="26" t="str">
        <f t="shared" si="252"/>
        <v>Frzr</v>
      </c>
      <c r="AB622" s="26" t="str">
        <f t="shared" ca="1" si="253"/>
        <v>HP</v>
      </c>
      <c r="AC622" s="27"/>
      <c r="AD622" s="26" t="str">
        <f t="shared" ca="1" si="254"/>
        <v>PG-MFM-05-Ex-Frzr-HP</v>
      </c>
      <c r="AE622" s="26">
        <f t="shared" si="258"/>
        <v>0.67739249999999995</v>
      </c>
      <c r="AF622" s="26">
        <f t="shared" si="259"/>
        <v>1.5683E-4</v>
      </c>
      <c r="AG622" s="26">
        <f t="shared" si="260"/>
        <v>0</v>
      </c>
      <c r="AH622" s="26">
        <f t="shared" si="261"/>
        <v>0.90044000000000002</v>
      </c>
      <c r="AI622" s="26">
        <f t="shared" si="262"/>
        <v>1.184075E-4</v>
      </c>
      <c r="AJ622" s="26">
        <f t="shared" si="263"/>
        <v>0</v>
      </c>
      <c r="AK622" s="26">
        <f t="shared" si="264"/>
        <v>0.75229054684376517</v>
      </c>
      <c r="AL622" s="26">
        <f t="shared" si="264"/>
        <v>1.3244938031796973</v>
      </c>
      <c r="AM622" s="26">
        <f t="shared" si="265"/>
        <v>0</v>
      </c>
    </row>
    <row r="623" spans="1:39">
      <c r="A623" s="26" t="s">
        <v>700</v>
      </c>
      <c r="B623" s="26" t="s">
        <v>82</v>
      </c>
      <c r="C623" s="26">
        <v>1</v>
      </c>
      <c r="D623" s="26">
        <v>6.5598000000000004E-2</v>
      </c>
      <c r="E623" s="26">
        <v>4.7236E-2</v>
      </c>
      <c r="F623" s="26">
        <v>252.96700000000001</v>
      </c>
      <c r="G623" s="26">
        <v>354.815</v>
      </c>
      <c r="H623" s="26">
        <v>-0.219</v>
      </c>
      <c r="I623" s="26">
        <v>0</v>
      </c>
      <c r="J623" s="27"/>
      <c r="K623" s="26" t="str">
        <f t="shared" si="247"/>
        <v>HP</v>
      </c>
      <c r="L623" s="27"/>
      <c r="M623" s="32">
        <f t="shared" si="255"/>
        <v>0</v>
      </c>
      <c r="N623" s="32">
        <f t="shared" si="256"/>
        <v>1</v>
      </c>
      <c r="O623" s="32">
        <f t="shared" si="257"/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27"/>
      <c r="W623" s="26" t="str">
        <f t="shared" si="248"/>
        <v>SG</v>
      </c>
      <c r="X623" s="26" t="str">
        <f t="shared" si="249"/>
        <v>MFM</v>
      </c>
      <c r="Y623" s="26" t="str">
        <f t="shared" si="250"/>
        <v>05</v>
      </c>
      <c r="Z623" s="26" t="str">
        <f t="shared" si="251"/>
        <v>Ex</v>
      </c>
      <c r="AA623" s="26" t="str">
        <f t="shared" si="252"/>
        <v>Frzr</v>
      </c>
      <c r="AB623" s="26" t="str">
        <f t="shared" ca="1" si="253"/>
        <v>HP</v>
      </c>
      <c r="AC623" s="27"/>
      <c r="AD623" s="26" t="str">
        <f t="shared" ca="1" si="254"/>
        <v>SG-MFM-05-Ex-Frzr-HP</v>
      </c>
      <c r="AE623" s="26">
        <f t="shared" si="258"/>
        <v>0.63241750000000008</v>
      </c>
      <c r="AF623" s="26">
        <f t="shared" si="259"/>
        <v>1.63995E-4</v>
      </c>
      <c r="AG623" s="26">
        <f t="shared" si="260"/>
        <v>0</v>
      </c>
      <c r="AH623" s="26">
        <f t="shared" si="261"/>
        <v>0.88703750000000003</v>
      </c>
      <c r="AI623" s="26">
        <f t="shared" si="262"/>
        <v>1.1809E-4</v>
      </c>
      <c r="AJ623" s="26">
        <f t="shared" si="263"/>
        <v>0</v>
      </c>
      <c r="AK623" s="26">
        <f t="shared" si="264"/>
        <v>0.71295463833265227</v>
      </c>
      <c r="AL623" s="26">
        <f t="shared" si="264"/>
        <v>1.3887289355576256</v>
      </c>
      <c r="AM623" s="26">
        <f t="shared" si="265"/>
        <v>0</v>
      </c>
    </row>
    <row r="624" spans="1:39">
      <c r="A624" s="26" t="s">
        <v>701</v>
      </c>
      <c r="B624" s="26" t="s">
        <v>82</v>
      </c>
      <c r="C624" s="26">
        <v>1</v>
      </c>
      <c r="D624" s="26">
        <v>6.4974000000000004E-2</v>
      </c>
      <c r="E624" s="26">
        <v>4.5059000000000002E-2</v>
      </c>
      <c r="F624" s="26">
        <v>335.55</v>
      </c>
      <c r="G624" s="26">
        <v>358.01799999999997</v>
      </c>
      <c r="H624" s="26">
        <v>-0.240147</v>
      </c>
      <c r="I624" s="26">
        <v>0</v>
      </c>
      <c r="J624" s="27"/>
      <c r="K624" s="26" t="str">
        <f t="shared" si="247"/>
        <v>HP</v>
      </c>
      <c r="L624" s="27"/>
      <c r="M624" s="32">
        <f t="shared" si="255"/>
        <v>0</v>
      </c>
      <c r="N624" s="32">
        <f t="shared" si="256"/>
        <v>1</v>
      </c>
      <c r="O624" s="32">
        <f t="shared" si="257"/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27"/>
      <c r="W624" s="26" t="str">
        <f t="shared" si="248"/>
        <v>SC</v>
      </c>
      <c r="X624" s="26" t="str">
        <f t="shared" si="249"/>
        <v>MFM</v>
      </c>
      <c r="Y624" s="26" t="str">
        <f t="shared" si="250"/>
        <v>06</v>
      </c>
      <c r="Z624" s="26" t="str">
        <f t="shared" si="251"/>
        <v>Ex</v>
      </c>
      <c r="AA624" s="26" t="str">
        <f t="shared" si="252"/>
        <v>Frzr</v>
      </c>
      <c r="AB624" s="26" t="str">
        <f t="shared" ca="1" si="253"/>
        <v>HP</v>
      </c>
      <c r="AC624" s="27"/>
      <c r="AD624" s="26" t="str">
        <f t="shared" ca="1" si="254"/>
        <v>SC-MFM-06-Ex-Frzr-HP</v>
      </c>
      <c r="AE624" s="26">
        <f t="shared" si="258"/>
        <v>0.83887500000000004</v>
      </c>
      <c r="AF624" s="26">
        <f t="shared" si="259"/>
        <v>1.62435E-4</v>
      </c>
      <c r="AG624" s="26">
        <f t="shared" si="260"/>
        <v>0</v>
      </c>
      <c r="AH624" s="26">
        <f t="shared" si="261"/>
        <v>0.89504499999999998</v>
      </c>
      <c r="AI624" s="26">
        <f t="shared" si="262"/>
        <v>1.126475E-4</v>
      </c>
      <c r="AJ624" s="26">
        <f t="shared" si="263"/>
        <v>0</v>
      </c>
      <c r="AK624" s="26">
        <f t="shared" si="264"/>
        <v>0.93724337882452846</v>
      </c>
      <c r="AL624" s="26">
        <f t="shared" si="264"/>
        <v>1.4419760758117135</v>
      </c>
      <c r="AM624" s="26">
        <f t="shared" si="265"/>
        <v>0</v>
      </c>
    </row>
    <row r="625" spans="1:39">
      <c r="A625" s="26" t="s">
        <v>702</v>
      </c>
      <c r="B625" s="26" t="s">
        <v>82</v>
      </c>
      <c r="C625" s="26">
        <v>1</v>
      </c>
      <c r="D625" s="26">
        <v>6.2701000000000007E-2</v>
      </c>
      <c r="E625" s="26">
        <v>4.5234999999999997E-2</v>
      </c>
      <c r="F625" s="26">
        <v>337.303</v>
      </c>
      <c r="G625" s="26">
        <v>358.23700000000002</v>
      </c>
      <c r="H625" s="26">
        <v>-0.24593699999999999</v>
      </c>
      <c r="I625" s="26">
        <v>0</v>
      </c>
      <c r="J625" s="27"/>
      <c r="K625" s="26" t="str">
        <f t="shared" si="247"/>
        <v>HP</v>
      </c>
      <c r="L625" s="27"/>
      <c r="M625" s="32">
        <f t="shared" si="255"/>
        <v>0</v>
      </c>
      <c r="N625" s="32">
        <f t="shared" si="256"/>
        <v>1</v>
      </c>
      <c r="O625" s="32">
        <f t="shared" si="257"/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27"/>
      <c r="W625" s="26" t="str">
        <f t="shared" si="248"/>
        <v>SD</v>
      </c>
      <c r="X625" s="26" t="str">
        <f t="shared" si="249"/>
        <v>MFM</v>
      </c>
      <c r="Y625" s="26" t="str">
        <f t="shared" si="250"/>
        <v>06</v>
      </c>
      <c r="Z625" s="26" t="str">
        <f t="shared" si="251"/>
        <v>Ex</v>
      </c>
      <c r="AA625" s="26" t="str">
        <f t="shared" si="252"/>
        <v>Frzr</v>
      </c>
      <c r="AB625" s="26" t="str">
        <f t="shared" ca="1" si="253"/>
        <v>HP</v>
      </c>
      <c r="AC625" s="27"/>
      <c r="AD625" s="26" t="str">
        <f t="shared" ca="1" si="254"/>
        <v>SD-MFM-06-Ex-Frzr-HP</v>
      </c>
      <c r="AE625" s="26">
        <f t="shared" si="258"/>
        <v>0.84325749999999999</v>
      </c>
      <c r="AF625" s="26">
        <f t="shared" si="259"/>
        <v>1.5675250000000003E-4</v>
      </c>
      <c r="AG625" s="26">
        <f t="shared" si="260"/>
        <v>0</v>
      </c>
      <c r="AH625" s="26">
        <f t="shared" si="261"/>
        <v>0.89559250000000001</v>
      </c>
      <c r="AI625" s="26">
        <f t="shared" si="262"/>
        <v>1.1308749999999999E-4</v>
      </c>
      <c r="AJ625" s="26">
        <f t="shared" si="263"/>
        <v>0</v>
      </c>
      <c r="AK625" s="26">
        <f t="shared" si="264"/>
        <v>0.94156382506552927</v>
      </c>
      <c r="AL625" s="26">
        <f t="shared" si="264"/>
        <v>1.3861169448435948</v>
      </c>
      <c r="AM625" s="26">
        <f t="shared" si="265"/>
        <v>0</v>
      </c>
    </row>
    <row r="626" spans="1:39">
      <c r="A626" s="26" t="s">
        <v>703</v>
      </c>
      <c r="B626" s="26" t="s">
        <v>82</v>
      </c>
      <c r="C626" s="26">
        <v>1</v>
      </c>
      <c r="D626" s="26">
        <v>6.4500000000000002E-2</v>
      </c>
      <c r="E626" s="26">
        <v>4.5089999999999998E-2</v>
      </c>
      <c r="F626" s="26">
        <v>335.82799999999997</v>
      </c>
      <c r="G626" s="26">
        <v>358.005</v>
      </c>
      <c r="H626" s="26">
        <v>-0.240787</v>
      </c>
      <c r="I626" s="26">
        <v>0</v>
      </c>
      <c r="J626" s="27"/>
      <c r="K626" s="26" t="str">
        <f t="shared" si="247"/>
        <v>HP</v>
      </c>
      <c r="L626" s="27"/>
      <c r="M626" s="32">
        <f t="shared" si="255"/>
        <v>0</v>
      </c>
      <c r="N626" s="32">
        <f t="shared" si="256"/>
        <v>1</v>
      </c>
      <c r="O626" s="32">
        <f t="shared" si="257"/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27"/>
      <c r="W626" s="26" t="str">
        <f t="shared" si="248"/>
        <v>SG</v>
      </c>
      <c r="X626" s="26" t="str">
        <f t="shared" si="249"/>
        <v>MFM</v>
      </c>
      <c r="Y626" s="26" t="str">
        <f t="shared" si="250"/>
        <v>06</v>
      </c>
      <c r="Z626" s="26" t="str">
        <f t="shared" si="251"/>
        <v>Ex</v>
      </c>
      <c r="AA626" s="26" t="str">
        <f t="shared" si="252"/>
        <v>Frzr</v>
      </c>
      <c r="AB626" s="26" t="str">
        <f t="shared" ca="1" si="253"/>
        <v>HP</v>
      </c>
      <c r="AC626" s="27"/>
      <c r="AD626" s="26" t="str">
        <f t="shared" ca="1" si="254"/>
        <v>SG-MFM-06-Ex-Frzr-HP</v>
      </c>
      <c r="AE626" s="26">
        <f t="shared" si="258"/>
        <v>0.83956999999999993</v>
      </c>
      <c r="AF626" s="26">
        <f t="shared" si="259"/>
        <v>1.6125000000000002E-4</v>
      </c>
      <c r="AG626" s="26">
        <f t="shared" si="260"/>
        <v>0</v>
      </c>
      <c r="AH626" s="26">
        <f t="shared" si="261"/>
        <v>0.89501249999999999</v>
      </c>
      <c r="AI626" s="26">
        <f t="shared" si="262"/>
        <v>1.1272499999999999E-4</v>
      </c>
      <c r="AJ626" s="26">
        <f t="shared" si="263"/>
        <v>0</v>
      </c>
      <c r="AK626" s="26">
        <f t="shared" si="264"/>
        <v>0.93805393779416479</v>
      </c>
      <c r="AL626" s="26">
        <f t="shared" si="264"/>
        <v>1.4304723885562212</v>
      </c>
      <c r="AM626" s="26">
        <f t="shared" si="265"/>
        <v>0</v>
      </c>
    </row>
    <row r="627" spans="1:39">
      <c r="A627" s="26" t="s">
        <v>704</v>
      </c>
      <c r="B627" s="26" t="s">
        <v>82</v>
      </c>
      <c r="C627" s="26">
        <v>1</v>
      </c>
      <c r="D627" s="26">
        <v>7.6206999999999997E-2</v>
      </c>
      <c r="E627" s="26">
        <v>4.5789999999999997E-2</v>
      </c>
      <c r="F627" s="26">
        <v>348.69099999999997</v>
      </c>
      <c r="G627" s="26">
        <v>362.62299999999999</v>
      </c>
      <c r="H627" s="26">
        <v>-0.282364</v>
      </c>
      <c r="I627" s="26">
        <v>0</v>
      </c>
      <c r="J627" s="27"/>
      <c r="K627" s="26" t="str">
        <f t="shared" si="247"/>
        <v>HP</v>
      </c>
      <c r="L627" s="27"/>
      <c r="M627" s="32">
        <f t="shared" si="255"/>
        <v>0</v>
      </c>
      <c r="N627" s="32">
        <f t="shared" si="256"/>
        <v>1</v>
      </c>
      <c r="O627" s="32">
        <f t="shared" si="257"/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27"/>
      <c r="W627" s="26" t="str">
        <f t="shared" si="248"/>
        <v>SD</v>
      </c>
      <c r="X627" s="26" t="str">
        <f t="shared" si="249"/>
        <v>MFM</v>
      </c>
      <c r="Y627" s="26" t="str">
        <f t="shared" si="250"/>
        <v>07</v>
      </c>
      <c r="Z627" s="26" t="str">
        <f t="shared" si="251"/>
        <v>Ex</v>
      </c>
      <c r="AA627" s="26" t="str">
        <f t="shared" si="252"/>
        <v>Frzr</v>
      </c>
      <c r="AB627" s="26" t="str">
        <f t="shared" ca="1" si="253"/>
        <v>HP</v>
      </c>
      <c r="AC627" s="27"/>
      <c r="AD627" s="26" t="str">
        <f t="shared" ca="1" si="254"/>
        <v>SD-MFM-07-Ex-Frzr-HP</v>
      </c>
      <c r="AE627" s="26">
        <f t="shared" si="258"/>
        <v>0.87172749999999999</v>
      </c>
      <c r="AF627" s="26">
        <f t="shared" si="259"/>
        <v>1.905175E-4</v>
      </c>
      <c r="AG627" s="26">
        <f t="shared" si="260"/>
        <v>0</v>
      </c>
      <c r="AH627" s="26">
        <f t="shared" si="261"/>
        <v>0.90655750000000002</v>
      </c>
      <c r="AI627" s="26">
        <f t="shared" si="262"/>
        <v>1.1447499999999999E-4</v>
      </c>
      <c r="AJ627" s="26">
        <f t="shared" si="263"/>
        <v>0</v>
      </c>
      <c r="AK627" s="26">
        <f t="shared" si="264"/>
        <v>0.96157993287794763</v>
      </c>
      <c r="AL627" s="26">
        <f t="shared" si="264"/>
        <v>1.664271675038218</v>
      </c>
      <c r="AM627" s="26">
        <f t="shared" si="265"/>
        <v>0</v>
      </c>
    </row>
    <row r="628" spans="1:39">
      <c r="A628" s="26" t="s">
        <v>705</v>
      </c>
      <c r="B628" s="26" t="s">
        <v>82</v>
      </c>
      <c r="C628" s="26">
        <v>1</v>
      </c>
      <c r="D628" s="26">
        <v>7.8301999999999997E-2</v>
      </c>
      <c r="E628" s="26">
        <v>4.5734999999999998E-2</v>
      </c>
      <c r="F628" s="26">
        <v>338.255</v>
      </c>
      <c r="G628" s="26">
        <v>361.32</v>
      </c>
      <c r="H628" s="26">
        <v>-0.28199999999999997</v>
      </c>
      <c r="I628" s="26">
        <v>0</v>
      </c>
      <c r="J628" s="27"/>
      <c r="K628" s="26" t="str">
        <f t="shared" si="247"/>
        <v>HP</v>
      </c>
      <c r="L628" s="27"/>
      <c r="M628" s="32">
        <f t="shared" si="255"/>
        <v>0</v>
      </c>
      <c r="N628" s="32">
        <f t="shared" si="256"/>
        <v>1</v>
      </c>
      <c r="O628" s="32">
        <f t="shared" si="257"/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27"/>
      <c r="W628" s="26" t="str">
        <f t="shared" si="248"/>
        <v>SG</v>
      </c>
      <c r="X628" s="26" t="str">
        <f t="shared" si="249"/>
        <v>MFM</v>
      </c>
      <c r="Y628" s="26" t="str">
        <f t="shared" si="250"/>
        <v>07</v>
      </c>
      <c r="Z628" s="26" t="str">
        <f t="shared" si="251"/>
        <v>Ex</v>
      </c>
      <c r="AA628" s="26" t="str">
        <f t="shared" si="252"/>
        <v>Frzr</v>
      </c>
      <c r="AB628" s="26" t="str">
        <f t="shared" ca="1" si="253"/>
        <v>HP</v>
      </c>
      <c r="AC628" s="27"/>
      <c r="AD628" s="26" t="str">
        <f t="shared" ca="1" si="254"/>
        <v>SG-MFM-07-Ex-Frzr-HP</v>
      </c>
      <c r="AE628" s="26">
        <f t="shared" si="258"/>
        <v>0.84563750000000004</v>
      </c>
      <c r="AF628" s="26">
        <f t="shared" si="259"/>
        <v>1.9575499999999999E-4</v>
      </c>
      <c r="AG628" s="26">
        <f t="shared" si="260"/>
        <v>0</v>
      </c>
      <c r="AH628" s="26">
        <f t="shared" si="261"/>
        <v>0.90329999999999999</v>
      </c>
      <c r="AI628" s="26">
        <f t="shared" si="262"/>
        <v>1.1433749999999999E-4</v>
      </c>
      <c r="AJ628" s="26">
        <f t="shared" si="263"/>
        <v>0</v>
      </c>
      <c r="AK628" s="26">
        <f t="shared" si="264"/>
        <v>0.9361646186206134</v>
      </c>
      <c r="AL628" s="26">
        <f t="shared" si="264"/>
        <v>1.7120804635399585</v>
      </c>
      <c r="AM628" s="26">
        <f t="shared" si="265"/>
        <v>0</v>
      </c>
    </row>
    <row r="629" spans="1:39">
      <c r="A629" s="26" t="s">
        <v>706</v>
      </c>
      <c r="B629" s="26" t="s">
        <v>82</v>
      </c>
      <c r="C629" s="26">
        <v>1</v>
      </c>
      <c r="D629" s="26">
        <v>7.7740000000000004E-2</v>
      </c>
      <c r="E629" s="26">
        <v>4.6131999999999999E-2</v>
      </c>
      <c r="F629" s="26">
        <v>368.00299999999999</v>
      </c>
      <c r="G629" s="26">
        <v>363.10899999999998</v>
      </c>
      <c r="H629" s="26">
        <v>-0.236624</v>
      </c>
      <c r="I629" s="26">
        <v>0</v>
      </c>
      <c r="J629" s="27"/>
      <c r="K629" s="26" t="str">
        <f t="shared" si="247"/>
        <v>HP</v>
      </c>
      <c r="L629" s="27"/>
      <c r="M629" s="32">
        <f t="shared" si="255"/>
        <v>0</v>
      </c>
      <c r="N629" s="32">
        <f t="shared" si="256"/>
        <v>1</v>
      </c>
      <c r="O629" s="32">
        <f t="shared" si="257"/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27"/>
      <c r="W629" s="26" t="str">
        <f t="shared" si="248"/>
        <v>SC</v>
      </c>
      <c r="X629" s="26" t="str">
        <f t="shared" si="249"/>
        <v>MFM</v>
      </c>
      <c r="Y629" s="26" t="str">
        <f t="shared" si="250"/>
        <v>08</v>
      </c>
      <c r="Z629" s="26" t="str">
        <f t="shared" si="251"/>
        <v>Ex</v>
      </c>
      <c r="AA629" s="26" t="str">
        <f t="shared" si="252"/>
        <v>Frzr</v>
      </c>
      <c r="AB629" s="26" t="str">
        <f t="shared" ca="1" si="253"/>
        <v>HP</v>
      </c>
      <c r="AC629" s="27"/>
      <c r="AD629" s="26" t="str">
        <f t="shared" ca="1" si="254"/>
        <v>SC-MFM-08-Ex-Frzr-HP</v>
      </c>
      <c r="AE629" s="26">
        <f t="shared" si="258"/>
        <v>0.92000749999999998</v>
      </c>
      <c r="AF629" s="26">
        <f t="shared" si="259"/>
        <v>1.9435000000000001E-4</v>
      </c>
      <c r="AG629" s="26">
        <f t="shared" si="260"/>
        <v>0</v>
      </c>
      <c r="AH629" s="26">
        <f t="shared" si="261"/>
        <v>0.90777249999999998</v>
      </c>
      <c r="AI629" s="26">
        <f t="shared" si="262"/>
        <v>1.1533E-4</v>
      </c>
      <c r="AJ629" s="26">
        <f t="shared" si="263"/>
        <v>0</v>
      </c>
      <c r="AK629" s="26">
        <f t="shared" si="264"/>
        <v>1.0134780465369904</v>
      </c>
      <c r="AL629" s="26">
        <f t="shared" si="264"/>
        <v>1.6851643111072576</v>
      </c>
      <c r="AM629" s="26">
        <f t="shared" si="265"/>
        <v>0</v>
      </c>
    </row>
    <row r="630" spans="1:39">
      <c r="A630" s="26" t="s">
        <v>707</v>
      </c>
      <c r="B630" s="26" t="s">
        <v>82</v>
      </c>
      <c r="C630" s="26">
        <v>1</v>
      </c>
      <c r="D630" s="26">
        <v>7.7214000000000005E-2</v>
      </c>
      <c r="E630" s="26">
        <v>4.5987E-2</v>
      </c>
      <c r="F630" s="26">
        <v>383.60500000000002</v>
      </c>
      <c r="G630" s="26">
        <v>365.74200000000002</v>
      </c>
      <c r="H630" s="26">
        <v>-0.236813</v>
      </c>
      <c r="I630" s="26">
        <v>0</v>
      </c>
      <c r="J630" s="27"/>
      <c r="K630" s="26" t="str">
        <f t="shared" si="247"/>
        <v>HP</v>
      </c>
      <c r="L630" s="27"/>
      <c r="M630" s="32">
        <f t="shared" si="255"/>
        <v>0</v>
      </c>
      <c r="N630" s="32">
        <f t="shared" si="256"/>
        <v>1</v>
      </c>
      <c r="O630" s="32">
        <f t="shared" si="257"/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27"/>
      <c r="W630" s="26" t="str">
        <f t="shared" si="248"/>
        <v>SD</v>
      </c>
      <c r="X630" s="26" t="str">
        <f t="shared" si="249"/>
        <v>MFM</v>
      </c>
      <c r="Y630" s="26" t="str">
        <f t="shared" si="250"/>
        <v>08</v>
      </c>
      <c r="Z630" s="26" t="str">
        <f t="shared" si="251"/>
        <v>Ex</v>
      </c>
      <c r="AA630" s="26" t="str">
        <f t="shared" si="252"/>
        <v>Frzr</v>
      </c>
      <c r="AB630" s="26" t="str">
        <f t="shared" ca="1" si="253"/>
        <v>HP</v>
      </c>
      <c r="AC630" s="27"/>
      <c r="AD630" s="26" t="str">
        <f t="shared" ca="1" si="254"/>
        <v>SD-MFM-08-Ex-Frzr-HP</v>
      </c>
      <c r="AE630" s="26">
        <f t="shared" si="258"/>
        <v>0.95901250000000005</v>
      </c>
      <c r="AF630" s="26">
        <f t="shared" si="259"/>
        <v>1.9303500000000001E-4</v>
      </c>
      <c r="AG630" s="26">
        <f t="shared" si="260"/>
        <v>0</v>
      </c>
      <c r="AH630" s="26">
        <f t="shared" si="261"/>
        <v>0.91435500000000003</v>
      </c>
      <c r="AI630" s="26">
        <f t="shared" si="262"/>
        <v>1.1496750000000001E-4</v>
      </c>
      <c r="AJ630" s="26">
        <f t="shared" si="263"/>
        <v>0</v>
      </c>
      <c r="AK630" s="26">
        <f t="shared" si="264"/>
        <v>1.0488404394354491</v>
      </c>
      <c r="AL630" s="26">
        <f t="shared" si="264"/>
        <v>1.6790397286189576</v>
      </c>
      <c r="AM630" s="26">
        <f t="shared" si="265"/>
        <v>0</v>
      </c>
    </row>
    <row r="631" spans="1:39">
      <c r="A631" s="26" t="s">
        <v>708</v>
      </c>
      <c r="B631" s="26" t="s">
        <v>82</v>
      </c>
      <c r="C631" s="26">
        <v>1</v>
      </c>
      <c r="D631" s="26">
        <v>7.7718999999999996E-2</v>
      </c>
      <c r="E631" s="26">
        <v>4.6127000000000001E-2</v>
      </c>
      <c r="F631" s="26">
        <v>369.03300000000002</v>
      </c>
      <c r="G631" s="26">
        <v>363.29</v>
      </c>
      <c r="H631" s="26">
        <v>-0.23690700000000001</v>
      </c>
      <c r="I631" s="26">
        <v>0</v>
      </c>
      <c r="J631" s="27"/>
      <c r="K631" s="26" t="str">
        <f t="shared" si="247"/>
        <v>HP</v>
      </c>
      <c r="L631" s="27"/>
      <c r="M631" s="32">
        <f t="shared" si="255"/>
        <v>0</v>
      </c>
      <c r="N631" s="32">
        <f t="shared" si="256"/>
        <v>1</v>
      </c>
      <c r="O631" s="32">
        <f t="shared" si="257"/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27"/>
      <c r="W631" s="26" t="str">
        <f t="shared" si="248"/>
        <v>SG</v>
      </c>
      <c r="X631" s="26" t="str">
        <f t="shared" si="249"/>
        <v>MFM</v>
      </c>
      <c r="Y631" s="26" t="str">
        <f t="shared" si="250"/>
        <v>08</v>
      </c>
      <c r="Z631" s="26" t="str">
        <f t="shared" si="251"/>
        <v>Ex</v>
      </c>
      <c r="AA631" s="26" t="str">
        <f t="shared" si="252"/>
        <v>Frzr</v>
      </c>
      <c r="AB631" s="26" t="str">
        <f t="shared" ca="1" si="253"/>
        <v>HP</v>
      </c>
      <c r="AC631" s="27"/>
      <c r="AD631" s="26" t="str">
        <f t="shared" ca="1" si="254"/>
        <v>SG-MFM-08-Ex-Frzr-HP</v>
      </c>
      <c r="AE631" s="26">
        <f t="shared" si="258"/>
        <v>0.92258250000000008</v>
      </c>
      <c r="AF631" s="26">
        <f t="shared" si="259"/>
        <v>1.9429749999999999E-4</v>
      </c>
      <c r="AG631" s="26">
        <f t="shared" si="260"/>
        <v>0</v>
      </c>
      <c r="AH631" s="26">
        <f t="shared" si="261"/>
        <v>0.90822500000000006</v>
      </c>
      <c r="AI631" s="26">
        <f t="shared" si="262"/>
        <v>1.153175E-4</v>
      </c>
      <c r="AJ631" s="26">
        <f t="shared" si="263"/>
        <v>0</v>
      </c>
      <c r="AK631" s="26">
        <f t="shared" si="264"/>
        <v>1.0158083074128108</v>
      </c>
      <c r="AL631" s="26">
        <f t="shared" si="264"/>
        <v>1.6848917120124871</v>
      </c>
      <c r="AM631" s="26">
        <f t="shared" si="265"/>
        <v>0</v>
      </c>
    </row>
    <row r="632" spans="1:39">
      <c r="A632" s="26" t="s">
        <v>709</v>
      </c>
      <c r="B632" s="26" t="s">
        <v>82</v>
      </c>
      <c r="C632" s="26">
        <v>1</v>
      </c>
      <c r="D632" s="26">
        <v>7.8113000000000002E-2</v>
      </c>
      <c r="E632" s="26">
        <v>4.5942999999999998E-2</v>
      </c>
      <c r="F632" s="26">
        <v>371.04399999999998</v>
      </c>
      <c r="G632" s="26">
        <v>363.40800000000002</v>
      </c>
      <c r="H632" s="26">
        <v>-0.17361499999999999</v>
      </c>
      <c r="I632" s="26">
        <v>0</v>
      </c>
      <c r="J632" s="27"/>
      <c r="K632" s="26" t="str">
        <f t="shared" si="247"/>
        <v>HP</v>
      </c>
      <c r="L632" s="27"/>
      <c r="M632" s="32">
        <f t="shared" si="255"/>
        <v>0</v>
      </c>
      <c r="N632" s="32">
        <f t="shared" si="256"/>
        <v>1</v>
      </c>
      <c r="O632" s="32">
        <f t="shared" si="257"/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27"/>
      <c r="W632" s="26" t="str">
        <f t="shared" si="248"/>
        <v>SC</v>
      </c>
      <c r="X632" s="26" t="str">
        <f t="shared" si="249"/>
        <v>MFM</v>
      </c>
      <c r="Y632" s="26" t="str">
        <f t="shared" si="250"/>
        <v>09</v>
      </c>
      <c r="Z632" s="26" t="str">
        <f t="shared" si="251"/>
        <v>Ex</v>
      </c>
      <c r="AA632" s="26" t="str">
        <f t="shared" si="252"/>
        <v>Frzr</v>
      </c>
      <c r="AB632" s="26" t="str">
        <f t="shared" ca="1" si="253"/>
        <v>HP</v>
      </c>
      <c r="AC632" s="27"/>
      <c r="AD632" s="26" t="str">
        <f t="shared" ca="1" si="254"/>
        <v>SC-MFM-09-Ex-Frzr-HP</v>
      </c>
      <c r="AE632" s="26">
        <f t="shared" si="258"/>
        <v>0.92760999999999993</v>
      </c>
      <c r="AF632" s="26">
        <f t="shared" si="259"/>
        <v>1.952825E-4</v>
      </c>
      <c r="AG632" s="26">
        <f t="shared" si="260"/>
        <v>0</v>
      </c>
      <c r="AH632" s="26">
        <f t="shared" si="261"/>
        <v>0.90851999999999999</v>
      </c>
      <c r="AI632" s="26">
        <f t="shared" si="262"/>
        <v>1.148575E-4</v>
      </c>
      <c r="AJ632" s="26">
        <f t="shared" si="263"/>
        <v>0</v>
      </c>
      <c r="AK632" s="26">
        <f t="shared" si="264"/>
        <v>1.0210121956588738</v>
      </c>
      <c r="AL632" s="26">
        <f t="shared" si="264"/>
        <v>1.7002154844045883</v>
      </c>
      <c r="AM632" s="26">
        <f t="shared" si="265"/>
        <v>0</v>
      </c>
    </row>
    <row r="633" spans="1:39">
      <c r="A633" s="26" t="s">
        <v>710</v>
      </c>
      <c r="B633" s="26" t="s">
        <v>82</v>
      </c>
      <c r="C633" s="26">
        <v>1</v>
      </c>
      <c r="D633" s="26">
        <v>7.7895000000000006E-2</v>
      </c>
      <c r="E633" s="26">
        <v>4.5955000000000003E-2</v>
      </c>
      <c r="F633" s="26">
        <v>369.209</v>
      </c>
      <c r="G633" s="26">
        <v>363.18099999999998</v>
      </c>
      <c r="H633" s="26">
        <v>-0.170846</v>
      </c>
      <c r="I633" s="26">
        <v>0</v>
      </c>
      <c r="J633" s="27"/>
      <c r="K633" s="26" t="str">
        <f t="shared" si="247"/>
        <v>HP</v>
      </c>
      <c r="L633" s="27"/>
      <c r="M633" s="32">
        <f t="shared" si="255"/>
        <v>0</v>
      </c>
      <c r="N633" s="32">
        <f t="shared" si="256"/>
        <v>1</v>
      </c>
      <c r="O633" s="32">
        <f t="shared" si="257"/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27"/>
      <c r="W633" s="26" t="str">
        <f t="shared" si="248"/>
        <v>SG</v>
      </c>
      <c r="X633" s="26" t="str">
        <f t="shared" si="249"/>
        <v>MFM</v>
      </c>
      <c r="Y633" s="26" t="str">
        <f t="shared" si="250"/>
        <v>09</v>
      </c>
      <c r="Z633" s="26" t="str">
        <f t="shared" si="251"/>
        <v>Ex</v>
      </c>
      <c r="AA633" s="26" t="str">
        <f t="shared" si="252"/>
        <v>Frzr</v>
      </c>
      <c r="AB633" s="26" t="str">
        <f t="shared" ca="1" si="253"/>
        <v>HP</v>
      </c>
      <c r="AC633" s="27"/>
      <c r="AD633" s="26" t="str">
        <f t="shared" ca="1" si="254"/>
        <v>SG-MFM-09-Ex-Frzr-HP</v>
      </c>
      <c r="AE633" s="26">
        <f t="shared" si="258"/>
        <v>0.92302249999999997</v>
      </c>
      <c r="AF633" s="26">
        <f t="shared" si="259"/>
        <v>1.9473750000000001E-4</v>
      </c>
      <c r="AG633" s="26">
        <f t="shared" si="260"/>
        <v>0</v>
      </c>
      <c r="AH633" s="26">
        <f t="shared" si="261"/>
        <v>0.90795249999999994</v>
      </c>
      <c r="AI633" s="26">
        <f t="shared" si="262"/>
        <v>1.1488750000000001E-4</v>
      </c>
      <c r="AJ633" s="26">
        <f t="shared" si="263"/>
        <v>0</v>
      </c>
      <c r="AK633" s="26">
        <f t="shared" si="264"/>
        <v>1.016597784575735</v>
      </c>
      <c r="AL633" s="26">
        <f t="shared" si="264"/>
        <v>1.6950277445326951</v>
      </c>
      <c r="AM633" s="26">
        <f t="shared" si="265"/>
        <v>0</v>
      </c>
    </row>
    <row r="634" spans="1:39">
      <c r="A634" s="26" t="s">
        <v>711</v>
      </c>
      <c r="B634" s="26" t="s">
        <v>82</v>
      </c>
      <c r="C634" s="26">
        <v>1</v>
      </c>
      <c r="D634" s="26">
        <v>8.9931999999999998E-2</v>
      </c>
      <c r="E634" s="26">
        <v>4.9514000000000002E-2</v>
      </c>
      <c r="F634" s="26">
        <v>359.74</v>
      </c>
      <c r="G634" s="26">
        <v>375.12200000000001</v>
      </c>
      <c r="H634" s="26">
        <v>-0.227356</v>
      </c>
      <c r="I634" s="26">
        <v>0</v>
      </c>
      <c r="J634" s="27"/>
      <c r="K634" s="26" t="str">
        <f t="shared" si="247"/>
        <v>HP</v>
      </c>
      <c r="L634" s="27"/>
      <c r="M634" s="32">
        <f t="shared" si="255"/>
        <v>0</v>
      </c>
      <c r="N634" s="32">
        <f t="shared" si="256"/>
        <v>1</v>
      </c>
      <c r="O634" s="32">
        <f t="shared" si="257"/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27"/>
      <c r="W634" s="26" t="str">
        <f t="shared" si="248"/>
        <v>SC</v>
      </c>
      <c r="X634" s="26" t="str">
        <f t="shared" si="249"/>
        <v>MFM</v>
      </c>
      <c r="Y634" s="26" t="str">
        <f t="shared" si="250"/>
        <v>10</v>
      </c>
      <c r="Z634" s="26" t="str">
        <f t="shared" si="251"/>
        <v>Ex</v>
      </c>
      <c r="AA634" s="26" t="str">
        <f t="shared" si="252"/>
        <v>Frzr</v>
      </c>
      <c r="AB634" s="26" t="str">
        <f t="shared" ca="1" si="253"/>
        <v>HP</v>
      </c>
      <c r="AC634" s="27"/>
      <c r="AD634" s="26" t="str">
        <f t="shared" ca="1" si="254"/>
        <v>SC-MFM-10-Ex-Frzr-HP</v>
      </c>
      <c r="AE634" s="26">
        <f t="shared" si="258"/>
        <v>0.89934999999999998</v>
      </c>
      <c r="AF634" s="26">
        <f t="shared" si="259"/>
        <v>2.2483E-4</v>
      </c>
      <c r="AG634" s="26">
        <f t="shared" si="260"/>
        <v>0</v>
      </c>
      <c r="AH634" s="26">
        <f t="shared" si="261"/>
        <v>0.937805</v>
      </c>
      <c r="AI634" s="26">
        <f t="shared" si="262"/>
        <v>1.2378500000000001E-4</v>
      </c>
      <c r="AJ634" s="26">
        <f t="shared" si="263"/>
        <v>0</v>
      </c>
      <c r="AK634" s="26">
        <f t="shared" si="264"/>
        <v>0.95899467373281222</v>
      </c>
      <c r="AL634" s="26">
        <f t="shared" si="264"/>
        <v>1.8162943813870822</v>
      </c>
      <c r="AM634" s="26">
        <f t="shared" si="265"/>
        <v>0</v>
      </c>
    </row>
    <row r="635" spans="1:39">
      <c r="A635" s="26" t="s">
        <v>712</v>
      </c>
      <c r="B635" s="26" t="s">
        <v>82</v>
      </c>
      <c r="C635" s="26">
        <v>1</v>
      </c>
      <c r="D635" s="26">
        <v>8.9861999999999997E-2</v>
      </c>
      <c r="E635" s="26">
        <v>4.9509999999999998E-2</v>
      </c>
      <c r="F635" s="26">
        <v>360.125</v>
      </c>
      <c r="G635" s="26">
        <v>375.18299999999999</v>
      </c>
      <c r="H635" s="26">
        <v>-0.22920199999999999</v>
      </c>
      <c r="I635" s="26">
        <v>0</v>
      </c>
      <c r="J635" s="27"/>
      <c r="K635" s="26" t="str">
        <f t="shared" si="247"/>
        <v>HP</v>
      </c>
      <c r="L635" s="27"/>
      <c r="M635" s="32">
        <f t="shared" si="255"/>
        <v>0</v>
      </c>
      <c r="N635" s="32">
        <f t="shared" si="256"/>
        <v>1</v>
      </c>
      <c r="O635" s="32">
        <f t="shared" si="257"/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27"/>
      <c r="W635" s="26" t="str">
        <f t="shared" si="248"/>
        <v>SD</v>
      </c>
      <c r="X635" s="26" t="str">
        <f t="shared" si="249"/>
        <v>MFM</v>
      </c>
      <c r="Y635" s="26" t="str">
        <f t="shared" si="250"/>
        <v>10</v>
      </c>
      <c r="Z635" s="26" t="str">
        <f t="shared" si="251"/>
        <v>Ex</v>
      </c>
      <c r="AA635" s="26" t="str">
        <f t="shared" si="252"/>
        <v>Frzr</v>
      </c>
      <c r="AB635" s="26" t="str">
        <f t="shared" ca="1" si="253"/>
        <v>HP</v>
      </c>
      <c r="AC635" s="27"/>
      <c r="AD635" s="26" t="str">
        <f t="shared" ca="1" si="254"/>
        <v>SD-MFM-10-Ex-Frzr-HP</v>
      </c>
      <c r="AE635" s="26">
        <f t="shared" si="258"/>
        <v>0.90031249999999996</v>
      </c>
      <c r="AF635" s="26">
        <f t="shared" si="259"/>
        <v>2.2465499999999998E-4</v>
      </c>
      <c r="AG635" s="26">
        <f t="shared" si="260"/>
        <v>0</v>
      </c>
      <c r="AH635" s="26">
        <f t="shared" si="261"/>
        <v>0.9379575</v>
      </c>
      <c r="AI635" s="26">
        <f t="shared" si="262"/>
        <v>1.2377499999999999E-4</v>
      </c>
      <c r="AJ635" s="26">
        <f t="shared" si="263"/>
        <v>0</v>
      </c>
      <c r="AK635" s="26">
        <f t="shared" si="264"/>
        <v>0.95986491925273798</v>
      </c>
      <c r="AL635" s="26">
        <f t="shared" si="264"/>
        <v>1.8150272672187437</v>
      </c>
      <c r="AM635" s="26">
        <f t="shared" si="265"/>
        <v>0</v>
      </c>
    </row>
    <row r="636" spans="1:39">
      <c r="A636" s="26" t="s">
        <v>713</v>
      </c>
      <c r="B636" s="26" t="s">
        <v>82</v>
      </c>
      <c r="C636" s="26">
        <v>1</v>
      </c>
      <c r="D636" s="26">
        <v>8.9927000000000007E-2</v>
      </c>
      <c r="E636" s="26">
        <v>4.9530999999999999E-2</v>
      </c>
      <c r="F636" s="26">
        <v>359.95800000000003</v>
      </c>
      <c r="G636" s="26">
        <v>375.28199999999998</v>
      </c>
      <c r="H636" s="26">
        <v>-0.228911</v>
      </c>
      <c r="I636" s="26">
        <v>0</v>
      </c>
      <c r="J636" s="27"/>
      <c r="K636" s="26" t="str">
        <f t="shared" si="247"/>
        <v>HP</v>
      </c>
      <c r="L636" s="27"/>
      <c r="M636" s="32">
        <f t="shared" si="255"/>
        <v>0</v>
      </c>
      <c r="N636" s="32">
        <f t="shared" si="256"/>
        <v>1</v>
      </c>
      <c r="O636" s="32">
        <f t="shared" si="257"/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27"/>
      <c r="W636" s="26" t="str">
        <f t="shared" si="248"/>
        <v>SG</v>
      </c>
      <c r="X636" s="26" t="str">
        <f t="shared" si="249"/>
        <v>MFM</v>
      </c>
      <c r="Y636" s="26" t="str">
        <f t="shared" si="250"/>
        <v>10</v>
      </c>
      <c r="Z636" s="26" t="str">
        <f t="shared" si="251"/>
        <v>Ex</v>
      </c>
      <c r="AA636" s="26" t="str">
        <f t="shared" si="252"/>
        <v>Frzr</v>
      </c>
      <c r="AB636" s="26" t="str">
        <f t="shared" ca="1" si="253"/>
        <v>HP</v>
      </c>
      <c r="AC636" s="27"/>
      <c r="AD636" s="26" t="str">
        <f t="shared" ca="1" si="254"/>
        <v>SG-MFM-10-Ex-Frzr-HP</v>
      </c>
      <c r="AE636" s="26">
        <f t="shared" si="258"/>
        <v>0.89989500000000011</v>
      </c>
      <c r="AF636" s="26">
        <f t="shared" si="259"/>
        <v>2.2481750000000002E-4</v>
      </c>
      <c r="AG636" s="26">
        <f t="shared" si="260"/>
        <v>0</v>
      </c>
      <c r="AH636" s="26">
        <f t="shared" si="261"/>
        <v>0.93820499999999996</v>
      </c>
      <c r="AI636" s="26">
        <f t="shared" si="262"/>
        <v>1.238275E-4</v>
      </c>
      <c r="AJ636" s="26">
        <f t="shared" si="263"/>
        <v>0</v>
      </c>
      <c r="AK636" s="26">
        <f t="shared" si="264"/>
        <v>0.95916670663660941</v>
      </c>
      <c r="AL636" s="26">
        <f t="shared" si="264"/>
        <v>1.815570047041247</v>
      </c>
      <c r="AM636" s="26">
        <f t="shared" si="265"/>
        <v>0</v>
      </c>
    </row>
    <row r="637" spans="1:39">
      <c r="A637" s="26" t="s">
        <v>714</v>
      </c>
      <c r="B637" s="26" t="s">
        <v>82</v>
      </c>
      <c r="C637" s="26">
        <v>1</v>
      </c>
      <c r="D637" s="26">
        <v>8.8886000000000007E-2</v>
      </c>
      <c r="E637" s="26">
        <v>4.8068E-2</v>
      </c>
      <c r="F637" s="26">
        <v>333.24</v>
      </c>
      <c r="G637" s="26">
        <v>359.32600000000002</v>
      </c>
      <c r="H637" s="26">
        <v>-0.20025999999999999</v>
      </c>
      <c r="I637" s="26">
        <v>0</v>
      </c>
      <c r="J637" s="27"/>
      <c r="K637" s="26" t="str">
        <f t="shared" si="247"/>
        <v>HP</v>
      </c>
      <c r="L637" s="27"/>
      <c r="M637" s="32">
        <f t="shared" si="255"/>
        <v>0</v>
      </c>
      <c r="N637" s="32">
        <f t="shared" si="256"/>
        <v>1</v>
      </c>
      <c r="O637" s="32">
        <f t="shared" si="257"/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27"/>
      <c r="W637" s="26" t="str">
        <f t="shared" si="248"/>
        <v>PG</v>
      </c>
      <c r="X637" s="26" t="str">
        <f t="shared" si="249"/>
        <v>MFM</v>
      </c>
      <c r="Y637" s="26" t="str">
        <f t="shared" si="250"/>
        <v>11</v>
      </c>
      <c r="Z637" s="26" t="str">
        <f t="shared" si="251"/>
        <v>Ex</v>
      </c>
      <c r="AA637" s="26" t="str">
        <f t="shared" si="252"/>
        <v>Frzr</v>
      </c>
      <c r="AB637" s="26" t="str">
        <f t="shared" ca="1" si="253"/>
        <v>HP</v>
      </c>
      <c r="AC637" s="27"/>
      <c r="AD637" s="26" t="str">
        <f t="shared" ca="1" si="254"/>
        <v>PG-MFM-11-Ex-Frzr-HP</v>
      </c>
      <c r="AE637" s="26">
        <f t="shared" si="258"/>
        <v>0.83310000000000006</v>
      </c>
      <c r="AF637" s="26">
        <f t="shared" si="259"/>
        <v>2.2221500000000003E-4</v>
      </c>
      <c r="AG637" s="26">
        <f t="shared" si="260"/>
        <v>0</v>
      </c>
      <c r="AH637" s="26">
        <f t="shared" si="261"/>
        <v>0.89831500000000009</v>
      </c>
      <c r="AI637" s="26">
        <f t="shared" si="262"/>
        <v>1.2017E-4</v>
      </c>
      <c r="AJ637" s="26">
        <f t="shared" si="263"/>
        <v>0</v>
      </c>
      <c r="AK637" s="26">
        <f t="shared" si="264"/>
        <v>0.92740297111814896</v>
      </c>
      <c r="AL637" s="26">
        <f t="shared" si="264"/>
        <v>1.8491720063243742</v>
      </c>
      <c r="AM637" s="26">
        <f t="shared" si="265"/>
        <v>0</v>
      </c>
    </row>
    <row r="638" spans="1:39">
      <c r="A638" s="26" t="s">
        <v>715</v>
      </c>
      <c r="B638" s="26" t="s">
        <v>82</v>
      </c>
      <c r="C638" s="26">
        <v>1</v>
      </c>
      <c r="D638" s="26">
        <v>8.8822999999999999E-2</v>
      </c>
      <c r="E638" s="26">
        <v>4.8596E-2</v>
      </c>
      <c r="F638" s="26">
        <v>311.05200000000002</v>
      </c>
      <c r="G638" s="26">
        <v>359.15100000000001</v>
      </c>
      <c r="H638" s="26">
        <v>-0.20943100000000001</v>
      </c>
      <c r="I638" s="26">
        <v>0</v>
      </c>
      <c r="J638" s="27"/>
      <c r="K638" s="26" t="str">
        <f t="shared" si="247"/>
        <v>HP</v>
      </c>
      <c r="L638" s="27"/>
      <c r="M638" s="32">
        <f t="shared" si="255"/>
        <v>0</v>
      </c>
      <c r="N638" s="32">
        <f t="shared" si="256"/>
        <v>1</v>
      </c>
      <c r="O638" s="32">
        <f t="shared" si="257"/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27"/>
      <c r="W638" s="26" t="str">
        <f t="shared" si="248"/>
        <v>PG</v>
      </c>
      <c r="X638" s="26" t="str">
        <f t="shared" si="249"/>
        <v>MFM</v>
      </c>
      <c r="Y638" s="26" t="str">
        <f t="shared" si="250"/>
        <v>12</v>
      </c>
      <c r="Z638" s="26" t="str">
        <f t="shared" si="251"/>
        <v>Ex</v>
      </c>
      <c r="AA638" s="26" t="str">
        <f t="shared" si="252"/>
        <v>Frzr</v>
      </c>
      <c r="AB638" s="26" t="str">
        <f t="shared" ca="1" si="253"/>
        <v>HP</v>
      </c>
      <c r="AC638" s="27"/>
      <c r="AD638" s="26" t="str">
        <f t="shared" ca="1" si="254"/>
        <v>PG-MFM-12-Ex-Frzr-HP</v>
      </c>
      <c r="AE638" s="26">
        <f t="shared" si="258"/>
        <v>0.77763000000000004</v>
      </c>
      <c r="AF638" s="26">
        <f t="shared" si="259"/>
        <v>2.2205749999999999E-4</v>
      </c>
      <c r="AG638" s="26">
        <f t="shared" si="260"/>
        <v>0</v>
      </c>
      <c r="AH638" s="26">
        <f t="shared" si="261"/>
        <v>0.8978775</v>
      </c>
      <c r="AI638" s="26">
        <f t="shared" si="262"/>
        <v>1.2149E-4</v>
      </c>
      <c r="AJ638" s="26">
        <f t="shared" si="263"/>
        <v>0</v>
      </c>
      <c r="AK638" s="26">
        <f t="shared" si="264"/>
        <v>0.86607582882965661</v>
      </c>
      <c r="AL638" s="26">
        <f t="shared" si="264"/>
        <v>1.827784179767882</v>
      </c>
      <c r="AM638" s="26">
        <f t="shared" si="265"/>
        <v>0</v>
      </c>
    </row>
    <row r="639" spans="1:39">
      <c r="A639" s="26" t="s">
        <v>716</v>
      </c>
      <c r="B639" s="26" t="s">
        <v>82</v>
      </c>
      <c r="C639" s="26">
        <v>1</v>
      </c>
      <c r="D639" s="26">
        <v>8.0768000000000006E-2</v>
      </c>
      <c r="E639" s="26">
        <v>4.8654999999999997E-2</v>
      </c>
      <c r="F639" s="26">
        <v>369.07799999999997</v>
      </c>
      <c r="G639" s="26">
        <v>374.06799999999998</v>
      </c>
      <c r="H639" s="26">
        <v>-0.20576700000000001</v>
      </c>
      <c r="I639" s="26">
        <v>0</v>
      </c>
      <c r="J639" s="27"/>
      <c r="K639" s="26" t="str">
        <f t="shared" si="247"/>
        <v>HP</v>
      </c>
      <c r="L639" s="27"/>
      <c r="M639" s="32">
        <f t="shared" si="255"/>
        <v>0</v>
      </c>
      <c r="N639" s="32">
        <f t="shared" si="256"/>
        <v>1</v>
      </c>
      <c r="O639" s="32">
        <f t="shared" si="257"/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27"/>
      <c r="W639" s="26" t="str">
        <f t="shared" si="248"/>
        <v>PG</v>
      </c>
      <c r="X639" s="26" t="str">
        <f t="shared" si="249"/>
        <v>MFM</v>
      </c>
      <c r="Y639" s="26" t="str">
        <f t="shared" si="250"/>
        <v>13</v>
      </c>
      <c r="Z639" s="26" t="str">
        <f t="shared" si="251"/>
        <v>Ex</v>
      </c>
      <c r="AA639" s="26" t="str">
        <f t="shared" si="252"/>
        <v>Frzr</v>
      </c>
      <c r="AB639" s="26" t="str">
        <f t="shared" ca="1" si="253"/>
        <v>HP</v>
      </c>
      <c r="AC639" s="27"/>
      <c r="AD639" s="26" t="str">
        <f t="shared" ca="1" si="254"/>
        <v>PG-MFM-13-Ex-Frzr-HP</v>
      </c>
      <c r="AE639" s="26">
        <f t="shared" si="258"/>
        <v>0.92269499999999993</v>
      </c>
      <c r="AF639" s="26">
        <f t="shared" si="259"/>
        <v>2.0192000000000002E-4</v>
      </c>
      <c r="AG639" s="26">
        <f t="shared" si="260"/>
        <v>0</v>
      </c>
      <c r="AH639" s="26">
        <f t="shared" si="261"/>
        <v>0.93516999999999995</v>
      </c>
      <c r="AI639" s="26">
        <f t="shared" si="262"/>
        <v>1.216375E-4</v>
      </c>
      <c r="AJ639" s="26">
        <f t="shared" si="263"/>
        <v>0</v>
      </c>
      <c r="AK639" s="26">
        <f t="shared" si="264"/>
        <v>0.98666017943261652</v>
      </c>
      <c r="AL639" s="26">
        <f t="shared" si="264"/>
        <v>1.660014387010585</v>
      </c>
      <c r="AM639" s="26">
        <f t="shared" si="265"/>
        <v>0</v>
      </c>
    </row>
    <row r="640" spans="1:39">
      <c r="A640" s="26" t="s">
        <v>717</v>
      </c>
      <c r="B640" s="26" t="s">
        <v>82</v>
      </c>
      <c r="C640" s="26">
        <v>1</v>
      </c>
      <c r="D640" s="26">
        <v>8.0199999999999994E-2</v>
      </c>
      <c r="E640" s="26">
        <v>4.8557000000000003E-2</v>
      </c>
      <c r="F640" s="26">
        <v>370.33800000000002</v>
      </c>
      <c r="G640" s="26">
        <v>373.96100000000001</v>
      </c>
      <c r="H640" s="26">
        <v>-0.20926400000000001</v>
      </c>
      <c r="I640" s="26">
        <v>0</v>
      </c>
      <c r="J640" s="27"/>
      <c r="K640" s="26" t="str">
        <f t="shared" si="247"/>
        <v>HP</v>
      </c>
      <c r="L640" s="27"/>
      <c r="M640" s="32">
        <f t="shared" si="255"/>
        <v>0</v>
      </c>
      <c r="N640" s="32">
        <f t="shared" si="256"/>
        <v>1</v>
      </c>
      <c r="O640" s="32">
        <f t="shared" si="257"/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27"/>
      <c r="W640" s="26" t="str">
        <f t="shared" si="248"/>
        <v>SC</v>
      </c>
      <c r="X640" s="26" t="str">
        <f t="shared" si="249"/>
        <v>MFM</v>
      </c>
      <c r="Y640" s="26" t="str">
        <f t="shared" si="250"/>
        <v>13</v>
      </c>
      <c r="Z640" s="26" t="str">
        <f t="shared" si="251"/>
        <v>Ex</v>
      </c>
      <c r="AA640" s="26" t="str">
        <f t="shared" si="252"/>
        <v>Frzr</v>
      </c>
      <c r="AB640" s="26" t="str">
        <f t="shared" ca="1" si="253"/>
        <v>HP</v>
      </c>
      <c r="AC640" s="27"/>
      <c r="AD640" s="26" t="str">
        <f t="shared" ca="1" si="254"/>
        <v>SC-MFM-13-Ex-Frzr-HP</v>
      </c>
      <c r="AE640" s="26">
        <f t="shared" si="258"/>
        <v>0.92584500000000003</v>
      </c>
      <c r="AF640" s="26">
        <f t="shared" si="259"/>
        <v>2.0049999999999999E-4</v>
      </c>
      <c r="AG640" s="26">
        <f t="shared" si="260"/>
        <v>0</v>
      </c>
      <c r="AH640" s="26">
        <f t="shared" si="261"/>
        <v>0.93490250000000008</v>
      </c>
      <c r="AI640" s="26">
        <f t="shared" si="262"/>
        <v>1.2139250000000001E-4</v>
      </c>
      <c r="AJ640" s="26">
        <f t="shared" si="263"/>
        <v>0</v>
      </c>
      <c r="AK640" s="26">
        <f t="shared" si="264"/>
        <v>0.99031182396025252</v>
      </c>
      <c r="AL640" s="26">
        <f t="shared" si="264"/>
        <v>1.6516671128776488</v>
      </c>
      <c r="AM640" s="26">
        <f t="shared" si="265"/>
        <v>0</v>
      </c>
    </row>
    <row r="641" spans="1:39">
      <c r="A641" s="26" t="s">
        <v>718</v>
      </c>
      <c r="B641" s="26" t="s">
        <v>82</v>
      </c>
      <c r="C641" s="26">
        <v>1</v>
      </c>
      <c r="D641" s="26">
        <v>8.0513000000000001E-2</v>
      </c>
      <c r="E641" s="26">
        <v>4.8617E-2</v>
      </c>
      <c r="F641" s="26">
        <v>369.87799999999999</v>
      </c>
      <c r="G641" s="26">
        <v>374.35</v>
      </c>
      <c r="H641" s="26">
        <v>-0.202823</v>
      </c>
      <c r="I641" s="26">
        <v>0</v>
      </c>
      <c r="J641" s="27"/>
      <c r="K641" s="26" t="str">
        <f t="shared" si="247"/>
        <v>HP</v>
      </c>
      <c r="L641" s="27"/>
      <c r="M641" s="32">
        <f t="shared" si="255"/>
        <v>0</v>
      </c>
      <c r="N641" s="32">
        <f t="shared" si="256"/>
        <v>1</v>
      </c>
      <c r="O641" s="32">
        <f t="shared" si="257"/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27"/>
      <c r="W641" s="26" t="str">
        <f t="shared" si="248"/>
        <v>SG</v>
      </c>
      <c r="X641" s="26" t="str">
        <f t="shared" si="249"/>
        <v>MFM</v>
      </c>
      <c r="Y641" s="26" t="str">
        <f t="shared" si="250"/>
        <v>13</v>
      </c>
      <c r="Z641" s="26" t="str">
        <f t="shared" si="251"/>
        <v>Ex</v>
      </c>
      <c r="AA641" s="26" t="str">
        <f t="shared" si="252"/>
        <v>Frzr</v>
      </c>
      <c r="AB641" s="26" t="str">
        <f t="shared" ca="1" si="253"/>
        <v>HP</v>
      </c>
      <c r="AC641" s="27"/>
      <c r="AD641" s="26" t="str">
        <f t="shared" ca="1" si="254"/>
        <v>SG-MFM-13-Ex-Frzr-HP</v>
      </c>
      <c r="AE641" s="26">
        <f t="shared" si="258"/>
        <v>0.92469499999999993</v>
      </c>
      <c r="AF641" s="26">
        <f t="shared" si="259"/>
        <v>2.0128250000000001E-4</v>
      </c>
      <c r="AG641" s="26">
        <f t="shared" si="260"/>
        <v>0</v>
      </c>
      <c r="AH641" s="26">
        <f t="shared" si="261"/>
        <v>0.93587500000000001</v>
      </c>
      <c r="AI641" s="26">
        <f t="shared" si="262"/>
        <v>1.215425E-4</v>
      </c>
      <c r="AJ641" s="26">
        <f t="shared" si="263"/>
        <v>0</v>
      </c>
      <c r="AK641" s="26">
        <f t="shared" si="264"/>
        <v>0.98805396019767588</v>
      </c>
      <c r="AL641" s="26">
        <f t="shared" si="264"/>
        <v>1.6560668079066994</v>
      </c>
      <c r="AM641" s="26">
        <f t="shared" si="265"/>
        <v>0</v>
      </c>
    </row>
    <row r="642" spans="1:39">
      <c r="A642" s="26" t="s">
        <v>719</v>
      </c>
      <c r="B642" s="26" t="s">
        <v>82</v>
      </c>
      <c r="C642" s="26">
        <v>1</v>
      </c>
      <c r="D642" s="26">
        <v>7.1518999999999999E-2</v>
      </c>
      <c r="E642" s="26">
        <v>4.4103999999999997E-2</v>
      </c>
      <c r="F642" s="26">
        <v>351.52</v>
      </c>
      <c r="G642" s="26">
        <v>346.91199999999998</v>
      </c>
      <c r="H642" s="26">
        <v>-0.12826499999999999</v>
      </c>
      <c r="I642" s="26">
        <v>0</v>
      </c>
      <c r="J642" s="27"/>
      <c r="K642" s="26" t="str">
        <f t="shared" si="247"/>
        <v>HP</v>
      </c>
      <c r="L642" s="27"/>
      <c r="M642" s="32">
        <f t="shared" si="255"/>
        <v>0</v>
      </c>
      <c r="N642" s="32">
        <f t="shared" si="256"/>
        <v>1</v>
      </c>
      <c r="O642" s="32">
        <f t="shared" si="257"/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27"/>
      <c r="W642" s="26" t="str">
        <f t="shared" si="248"/>
        <v>SC</v>
      </c>
      <c r="X642" s="26" t="str">
        <f t="shared" si="249"/>
        <v>MFM</v>
      </c>
      <c r="Y642" s="26" t="str">
        <f t="shared" si="250"/>
        <v>14</v>
      </c>
      <c r="Z642" s="26" t="str">
        <f t="shared" si="251"/>
        <v>Ex</v>
      </c>
      <c r="AA642" s="26" t="str">
        <f t="shared" si="252"/>
        <v>Frzr</v>
      </c>
      <c r="AB642" s="26" t="str">
        <f t="shared" ca="1" si="253"/>
        <v>HP</v>
      </c>
      <c r="AC642" s="27"/>
      <c r="AD642" s="26" t="str">
        <f t="shared" ca="1" si="254"/>
        <v>SC-MFM-14-Ex-Frzr-HP</v>
      </c>
      <c r="AE642" s="26">
        <f t="shared" si="258"/>
        <v>0.87879999999999991</v>
      </c>
      <c r="AF642" s="26">
        <f t="shared" si="259"/>
        <v>1.787975E-4</v>
      </c>
      <c r="AG642" s="26">
        <f t="shared" si="260"/>
        <v>0</v>
      </c>
      <c r="AH642" s="26">
        <f t="shared" si="261"/>
        <v>0.86727999999999994</v>
      </c>
      <c r="AI642" s="26">
        <f t="shared" si="262"/>
        <v>1.1025999999999999E-4</v>
      </c>
      <c r="AJ642" s="26">
        <f t="shared" si="263"/>
        <v>0</v>
      </c>
      <c r="AK642" s="26">
        <f t="shared" si="264"/>
        <v>1.0132829074808596</v>
      </c>
      <c r="AL642" s="26">
        <f t="shared" si="264"/>
        <v>1.6215989479412298</v>
      </c>
      <c r="AM642" s="26">
        <f t="shared" si="265"/>
        <v>0</v>
      </c>
    </row>
    <row r="643" spans="1:39">
      <c r="A643" s="26" t="s">
        <v>720</v>
      </c>
      <c r="B643" s="26" t="s">
        <v>82</v>
      </c>
      <c r="C643" s="26">
        <v>1</v>
      </c>
      <c r="D643" s="26">
        <v>6.8325999999999998E-2</v>
      </c>
      <c r="E643" s="26">
        <v>4.2754E-2</v>
      </c>
      <c r="F643" s="26">
        <v>346.75700000000001</v>
      </c>
      <c r="G643" s="26">
        <v>345.19200000000001</v>
      </c>
      <c r="H643" s="26">
        <v>-0.106</v>
      </c>
      <c r="I643" s="26">
        <v>0</v>
      </c>
      <c r="J643" s="27"/>
      <c r="K643" s="26" t="str">
        <f t="shared" si="247"/>
        <v>HP</v>
      </c>
      <c r="L643" s="27"/>
      <c r="M643" s="32">
        <f t="shared" si="255"/>
        <v>0</v>
      </c>
      <c r="N643" s="32">
        <f t="shared" si="256"/>
        <v>1</v>
      </c>
      <c r="O643" s="32">
        <f t="shared" si="257"/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27"/>
      <c r="W643" s="26" t="str">
        <f t="shared" si="248"/>
        <v>SD</v>
      </c>
      <c r="X643" s="26" t="str">
        <f t="shared" si="249"/>
        <v>MFM</v>
      </c>
      <c r="Y643" s="26" t="str">
        <f t="shared" si="250"/>
        <v>14</v>
      </c>
      <c r="Z643" s="26" t="str">
        <f t="shared" si="251"/>
        <v>Ex</v>
      </c>
      <c r="AA643" s="26" t="str">
        <f t="shared" si="252"/>
        <v>Frzr</v>
      </c>
      <c r="AB643" s="26" t="str">
        <f t="shared" ca="1" si="253"/>
        <v>HP</v>
      </c>
      <c r="AC643" s="27"/>
      <c r="AD643" s="26" t="str">
        <f t="shared" ca="1" si="254"/>
        <v>SD-MFM-14-Ex-Frzr-HP</v>
      </c>
      <c r="AE643" s="26">
        <f t="shared" si="258"/>
        <v>0.86689250000000007</v>
      </c>
      <c r="AF643" s="26">
        <f t="shared" si="259"/>
        <v>1.70815E-4</v>
      </c>
      <c r="AG643" s="26">
        <f t="shared" si="260"/>
        <v>0</v>
      </c>
      <c r="AH643" s="26">
        <f t="shared" si="261"/>
        <v>0.86297999999999997</v>
      </c>
      <c r="AI643" s="26">
        <f t="shared" si="262"/>
        <v>1.06885E-4</v>
      </c>
      <c r="AJ643" s="26">
        <f t="shared" si="263"/>
        <v>0</v>
      </c>
      <c r="AK643" s="26">
        <f t="shared" si="264"/>
        <v>1.0045337087765651</v>
      </c>
      <c r="AL643" s="26">
        <f t="shared" si="264"/>
        <v>1.5981194742012443</v>
      </c>
      <c r="AM643" s="26">
        <f t="shared" si="265"/>
        <v>0</v>
      </c>
    </row>
    <row r="644" spans="1:39">
      <c r="A644" s="26" t="s">
        <v>721</v>
      </c>
      <c r="B644" s="26" t="s">
        <v>82</v>
      </c>
      <c r="C644" s="26">
        <v>1</v>
      </c>
      <c r="D644" s="26">
        <v>7.0909E-2</v>
      </c>
      <c r="E644" s="26">
        <v>4.3906000000000001E-2</v>
      </c>
      <c r="F644" s="26">
        <v>351.01900000000001</v>
      </c>
      <c r="G644" s="26">
        <v>346.71</v>
      </c>
      <c r="H644" s="26">
        <v>-0.12523699999999999</v>
      </c>
      <c r="I644" s="26">
        <v>0</v>
      </c>
      <c r="J644" s="27"/>
      <c r="K644" s="26" t="str">
        <f t="shared" si="247"/>
        <v>HP</v>
      </c>
      <c r="L644" s="27"/>
      <c r="M644" s="32">
        <f t="shared" si="255"/>
        <v>0</v>
      </c>
      <c r="N644" s="32">
        <f t="shared" si="256"/>
        <v>1</v>
      </c>
      <c r="O644" s="32">
        <f t="shared" si="257"/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27"/>
      <c r="W644" s="26" t="str">
        <f t="shared" si="248"/>
        <v>SG</v>
      </c>
      <c r="X644" s="26" t="str">
        <f t="shared" si="249"/>
        <v>MFM</v>
      </c>
      <c r="Y644" s="26" t="str">
        <f t="shared" si="250"/>
        <v>14</v>
      </c>
      <c r="Z644" s="26" t="str">
        <f t="shared" si="251"/>
        <v>Ex</v>
      </c>
      <c r="AA644" s="26" t="str">
        <f t="shared" si="252"/>
        <v>Frzr</v>
      </c>
      <c r="AB644" s="26" t="str">
        <f t="shared" ca="1" si="253"/>
        <v>HP</v>
      </c>
      <c r="AC644" s="27"/>
      <c r="AD644" s="26" t="str">
        <f t="shared" ca="1" si="254"/>
        <v>SG-MFM-14-Ex-Frzr-HP</v>
      </c>
      <c r="AE644" s="26">
        <f t="shared" si="258"/>
        <v>0.87754750000000004</v>
      </c>
      <c r="AF644" s="26">
        <f t="shared" si="259"/>
        <v>1.772725E-4</v>
      </c>
      <c r="AG644" s="26">
        <f t="shared" si="260"/>
        <v>0</v>
      </c>
      <c r="AH644" s="26">
        <f t="shared" si="261"/>
        <v>0.86677499999999996</v>
      </c>
      <c r="AI644" s="26">
        <f t="shared" si="262"/>
        <v>1.09765E-4</v>
      </c>
      <c r="AJ644" s="26">
        <f t="shared" si="263"/>
        <v>0</v>
      </c>
      <c r="AK644" s="26">
        <f t="shared" si="264"/>
        <v>1.0124282541605376</v>
      </c>
      <c r="AL644" s="26">
        <f t="shared" si="264"/>
        <v>1.6150184485036214</v>
      </c>
      <c r="AM644" s="26">
        <f t="shared" si="265"/>
        <v>0</v>
      </c>
    </row>
    <row r="645" spans="1:39">
      <c r="A645" s="26" t="s">
        <v>722</v>
      </c>
      <c r="B645" s="26" t="s">
        <v>82</v>
      </c>
      <c r="C645" s="26">
        <v>1</v>
      </c>
      <c r="D645" s="26">
        <v>7.7531000000000003E-2</v>
      </c>
      <c r="E645" s="26">
        <v>4.7924000000000001E-2</v>
      </c>
      <c r="F645" s="26">
        <v>473.43400000000003</v>
      </c>
      <c r="G645" s="26">
        <v>388.66500000000002</v>
      </c>
      <c r="H645" s="26">
        <v>-0.17086899999999999</v>
      </c>
      <c r="I645" s="26">
        <v>0</v>
      </c>
      <c r="J645" s="27"/>
      <c r="K645" s="26" t="str">
        <f t="shared" si="247"/>
        <v>HP</v>
      </c>
      <c r="L645" s="27"/>
      <c r="M645" s="32">
        <f t="shared" si="255"/>
        <v>0</v>
      </c>
      <c r="N645" s="32">
        <f t="shared" si="256"/>
        <v>1</v>
      </c>
      <c r="O645" s="32">
        <f t="shared" si="257"/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27"/>
      <c r="W645" s="26" t="str">
        <f t="shared" si="248"/>
        <v>SC</v>
      </c>
      <c r="X645" s="26" t="str">
        <f t="shared" si="249"/>
        <v>MFM</v>
      </c>
      <c r="Y645" s="26" t="str">
        <f t="shared" si="250"/>
        <v>15</v>
      </c>
      <c r="Z645" s="26" t="str">
        <f t="shared" si="251"/>
        <v>Ex</v>
      </c>
      <c r="AA645" s="26" t="str">
        <f t="shared" si="252"/>
        <v>Frzr</v>
      </c>
      <c r="AB645" s="26" t="str">
        <f t="shared" ca="1" si="253"/>
        <v>HP</v>
      </c>
      <c r="AC645" s="27"/>
      <c r="AD645" s="26" t="str">
        <f t="shared" ca="1" si="254"/>
        <v>SC-MFM-15-Ex-Frzr-HP</v>
      </c>
      <c r="AE645" s="26">
        <f t="shared" si="258"/>
        <v>1.1835850000000001</v>
      </c>
      <c r="AF645" s="26">
        <f t="shared" si="259"/>
        <v>1.9382749999999999E-4</v>
      </c>
      <c r="AG645" s="26">
        <f t="shared" si="260"/>
        <v>0</v>
      </c>
      <c r="AH645" s="26">
        <f t="shared" si="261"/>
        <v>0.9716625000000001</v>
      </c>
      <c r="AI645" s="26">
        <f t="shared" si="262"/>
        <v>1.1981000000000001E-4</v>
      </c>
      <c r="AJ645" s="26">
        <f t="shared" si="263"/>
        <v>0</v>
      </c>
      <c r="AK645" s="26">
        <f t="shared" si="264"/>
        <v>1.21810299358059</v>
      </c>
      <c r="AL645" s="26">
        <f t="shared" si="264"/>
        <v>1.6177906685585508</v>
      </c>
      <c r="AM645" s="26">
        <f t="shared" si="265"/>
        <v>0</v>
      </c>
    </row>
    <row r="646" spans="1:39">
      <c r="A646" s="26" t="s">
        <v>723</v>
      </c>
      <c r="B646" s="26" t="s">
        <v>82</v>
      </c>
      <c r="C646" s="26">
        <v>1</v>
      </c>
      <c r="D646" s="26">
        <v>7.6867000000000005E-2</v>
      </c>
      <c r="E646" s="26">
        <v>4.7354E-2</v>
      </c>
      <c r="F646" s="26">
        <v>471.34500000000003</v>
      </c>
      <c r="G646" s="26">
        <v>386.529</v>
      </c>
      <c r="H646" s="26">
        <v>-0.155</v>
      </c>
      <c r="I646" s="26">
        <v>0</v>
      </c>
      <c r="J646" s="27"/>
      <c r="K646" s="26" t="str">
        <f t="shared" si="247"/>
        <v>HP</v>
      </c>
      <c r="L646" s="27"/>
      <c r="M646" s="32">
        <f t="shared" si="255"/>
        <v>0</v>
      </c>
      <c r="N646" s="32">
        <f t="shared" si="256"/>
        <v>1</v>
      </c>
      <c r="O646" s="32">
        <f t="shared" si="257"/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27"/>
      <c r="W646" s="26" t="str">
        <f t="shared" si="248"/>
        <v>SD</v>
      </c>
      <c r="X646" s="26" t="str">
        <f t="shared" si="249"/>
        <v>MFM</v>
      </c>
      <c r="Y646" s="26" t="str">
        <f t="shared" si="250"/>
        <v>15</v>
      </c>
      <c r="Z646" s="26" t="str">
        <f t="shared" si="251"/>
        <v>Ex</v>
      </c>
      <c r="AA646" s="26" t="str">
        <f t="shared" si="252"/>
        <v>Frzr</v>
      </c>
      <c r="AB646" s="26" t="str">
        <f t="shared" ca="1" si="253"/>
        <v>HP</v>
      </c>
      <c r="AC646" s="27"/>
      <c r="AD646" s="26" t="str">
        <f t="shared" ca="1" si="254"/>
        <v>SD-MFM-15-Ex-Frzr-HP</v>
      </c>
      <c r="AE646" s="26">
        <f t="shared" si="258"/>
        <v>1.1783625</v>
      </c>
      <c r="AF646" s="26">
        <f t="shared" si="259"/>
        <v>1.9216750000000001E-4</v>
      </c>
      <c r="AG646" s="26">
        <f t="shared" si="260"/>
        <v>0</v>
      </c>
      <c r="AH646" s="26">
        <f t="shared" si="261"/>
        <v>0.96632249999999997</v>
      </c>
      <c r="AI646" s="26">
        <f t="shared" si="262"/>
        <v>1.18385E-4</v>
      </c>
      <c r="AJ646" s="26">
        <f t="shared" si="263"/>
        <v>0</v>
      </c>
      <c r="AK646" s="26">
        <f t="shared" si="264"/>
        <v>1.2194298487306257</v>
      </c>
      <c r="AL646" s="26">
        <f t="shared" si="264"/>
        <v>1.6232419647759431</v>
      </c>
      <c r="AM646" s="26">
        <f t="shared" si="265"/>
        <v>0</v>
      </c>
    </row>
    <row r="647" spans="1:39">
      <c r="A647" s="26" t="s">
        <v>724</v>
      </c>
      <c r="B647" s="26" t="s">
        <v>82</v>
      </c>
      <c r="C647" s="26">
        <v>1</v>
      </c>
      <c r="D647" s="26">
        <v>7.7431E-2</v>
      </c>
      <c r="E647" s="26">
        <v>4.7698999999999998E-2</v>
      </c>
      <c r="F647" s="26">
        <v>472.077</v>
      </c>
      <c r="G647" s="26">
        <v>387.005</v>
      </c>
      <c r="H647" s="26">
        <v>-0.157334</v>
      </c>
      <c r="I647" s="26">
        <v>0</v>
      </c>
      <c r="J647" s="27"/>
      <c r="K647" s="26" t="str">
        <f t="shared" si="247"/>
        <v>HP</v>
      </c>
      <c r="L647" s="27"/>
      <c r="M647" s="32">
        <f t="shared" si="255"/>
        <v>0</v>
      </c>
      <c r="N647" s="32">
        <f t="shared" si="256"/>
        <v>1</v>
      </c>
      <c r="O647" s="32">
        <f t="shared" si="257"/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27"/>
      <c r="W647" s="26" t="str">
        <f t="shared" si="248"/>
        <v>SG</v>
      </c>
      <c r="X647" s="26" t="str">
        <f t="shared" si="249"/>
        <v>MFM</v>
      </c>
      <c r="Y647" s="26" t="str">
        <f t="shared" si="250"/>
        <v>15</v>
      </c>
      <c r="Z647" s="26" t="str">
        <f t="shared" si="251"/>
        <v>Ex</v>
      </c>
      <c r="AA647" s="26" t="str">
        <f t="shared" si="252"/>
        <v>Frzr</v>
      </c>
      <c r="AB647" s="26" t="str">
        <f t="shared" ca="1" si="253"/>
        <v>HP</v>
      </c>
      <c r="AC647" s="27"/>
      <c r="AD647" s="26" t="str">
        <f t="shared" ca="1" si="254"/>
        <v>SG-MFM-15-Ex-Frzr-HP</v>
      </c>
      <c r="AE647" s="26">
        <f t="shared" si="258"/>
        <v>1.1801925</v>
      </c>
      <c r="AF647" s="26">
        <f t="shared" si="259"/>
        <v>1.9357749999999999E-4</v>
      </c>
      <c r="AG647" s="26">
        <f t="shared" si="260"/>
        <v>0</v>
      </c>
      <c r="AH647" s="26">
        <f t="shared" si="261"/>
        <v>0.9675125</v>
      </c>
      <c r="AI647" s="26">
        <f t="shared" si="262"/>
        <v>1.192475E-4</v>
      </c>
      <c r="AJ647" s="26">
        <f t="shared" si="263"/>
        <v>0</v>
      </c>
      <c r="AK647" s="26">
        <f t="shared" si="264"/>
        <v>1.2198214493352799</v>
      </c>
      <c r="AL647" s="26">
        <f t="shared" si="264"/>
        <v>1.623325436591962</v>
      </c>
      <c r="AM647" s="26">
        <f t="shared" si="265"/>
        <v>0</v>
      </c>
    </row>
    <row r="648" spans="1:39">
      <c r="A648" s="26" t="s">
        <v>725</v>
      </c>
      <c r="B648" s="26" t="s">
        <v>82</v>
      </c>
      <c r="C648" s="26">
        <v>1</v>
      </c>
      <c r="D648" s="26">
        <v>6.8934999999999996E-2</v>
      </c>
      <c r="E648" s="26">
        <v>4.2391999999999999E-2</v>
      </c>
      <c r="F648" s="26">
        <v>238.09800000000001</v>
      </c>
      <c r="G648" s="26">
        <v>317.94299999999998</v>
      </c>
      <c r="H648" s="26">
        <v>-0.12</v>
      </c>
      <c r="I648" s="26">
        <v>0</v>
      </c>
      <c r="J648" s="27"/>
      <c r="K648" s="26" t="str">
        <f t="shared" si="247"/>
        <v>HP</v>
      </c>
      <c r="L648" s="27"/>
      <c r="M648" s="32">
        <f t="shared" si="255"/>
        <v>0</v>
      </c>
      <c r="N648" s="32">
        <f t="shared" si="256"/>
        <v>1</v>
      </c>
      <c r="O648" s="32">
        <f t="shared" si="257"/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27"/>
      <c r="W648" s="26" t="str">
        <f t="shared" si="248"/>
        <v>PG</v>
      </c>
      <c r="X648" s="26" t="str">
        <f t="shared" si="249"/>
        <v>MFM</v>
      </c>
      <c r="Y648" s="26" t="str">
        <f t="shared" si="250"/>
        <v>16</v>
      </c>
      <c r="Z648" s="26" t="str">
        <f t="shared" si="251"/>
        <v>Ex</v>
      </c>
      <c r="AA648" s="26" t="str">
        <f t="shared" si="252"/>
        <v>Frzr</v>
      </c>
      <c r="AB648" s="26" t="str">
        <f t="shared" ca="1" si="253"/>
        <v>HP</v>
      </c>
      <c r="AC648" s="27"/>
      <c r="AD648" s="26" t="str">
        <f t="shared" ca="1" si="254"/>
        <v>PG-MFM-16-Ex-Frzr-HP</v>
      </c>
      <c r="AE648" s="26">
        <f t="shared" si="258"/>
        <v>0.59524500000000002</v>
      </c>
      <c r="AF648" s="26">
        <f t="shared" si="259"/>
        <v>1.7233749999999998E-4</v>
      </c>
      <c r="AG648" s="26">
        <f t="shared" si="260"/>
        <v>0</v>
      </c>
      <c r="AH648" s="26">
        <f t="shared" si="261"/>
        <v>0.79485749999999999</v>
      </c>
      <c r="AI648" s="26">
        <f t="shared" si="262"/>
        <v>1.0598E-4</v>
      </c>
      <c r="AJ648" s="26">
        <f t="shared" si="263"/>
        <v>0</v>
      </c>
      <c r="AK648" s="26">
        <f t="shared" si="264"/>
        <v>0.74887008048612491</v>
      </c>
      <c r="AL648" s="26">
        <f t="shared" si="264"/>
        <v>1.6261322891111529</v>
      </c>
      <c r="AM648" s="26">
        <f t="shared" si="265"/>
        <v>0</v>
      </c>
    </row>
    <row r="649" spans="1:39">
      <c r="A649" s="26" t="s">
        <v>726</v>
      </c>
      <c r="B649" s="26" t="s">
        <v>82</v>
      </c>
      <c r="C649" s="26">
        <v>1</v>
      </c>
      <c r="D649" s="26">
        <v>7.3029999999999998E-2</v>
      </c>
      <c r="E649" s="26">
        <v>4.3383999999999999E-2</v>
      </c>
      <c r="F649" s="26">
        <v>239.12899999999999</v>
      </c>
      <c r="G649" s="26">
        <v>319.488</v>
      </c>
      <c r="H649" s="26">
        <v>-0.135458</v>
      </c>
      <c r="I649" s="26">
        <v>0</v>
      </c>
      <c r="J649" s="27"/>
      <c r="K649" s="26" t="str">
        <f t="shared" si="247"/>
        <v>HP</v>
      </c>
      <c r="L649" s="27"/>
      <c r="M649" s="32">
        <f t="shared" si="255"/>
        <v>0</v>
      </c>
      <c r="N649" s="32">
        <f t="shared" si="256"/>
        <v>1</v>
      </c>
      <c r="O649" s="32">
        <f t="shared" si="257"/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27"/>
      <c r="W649" s="26" t="str">
        <f t="shared" si="248"/>
        <v>SC</v>
      </c>
      <c r="X649" s="26" t="str">
        <f t="shared" si="249"/>
        <v>MFM</v>
      </c>
      <c r="Y649" s="26" t="str">
        <f t="shared" si="250"/>
        <v>16</v>
      </c>
      <c r="Z649" s="26" t="str">
        <f t="shared" si="251"/>
        <v>Ex</v>
      </c>
      <c r="AA649" s="26" t="str">
        <f t="shared" si="252"/>
        <v>Frzr</v>
      </c>
      <c r="AB649" s="26" t="str">
        <f t="shared" ca="1" si="253"/>
        <v>HP</v>
      </c>
      <c r="AC649" s="27"/>
      <c r="AD649" s="26" t="str">
        <f t="shared" ca="1" si="254"/>
        <v>SC-MFM-16-Ex-Frzr-HP</v>
      </c>
      <c r="AE649" s="26">
        <f t="shared" si="258"/>
        <v>0.59782249999999992</v>
      </c>
      <c r="AF649" s="26">
        <f t="shared" si="259"/>
        <v>1.8257500000000001E-4</v>
      </c>
      <c r="AG649" s="26">
        <f t="shared" si="260"/>
        <v>0</v>
      </c>
      <c r="AH649" s="26">
        <f t="shared" si="261"/>
        <v>0.79871999999999999</v>
      </c>
      <c r="AI649" s="26">
        <f t="shared" si="262"/>
        <v>1.0846E-4</v>
      </c>
      <c r="AJ649" s="26">
        <f t="shared" si="263"/>
        <v>0</v>
      </c>
      <c r="AK649" s="26">
        <f t="shared" si="264"/>
        <v>0.74847568609775628</v>
      </c>
      <c r="AL649" s="26">
        <f t="shared" si="264"/>
        <v>1.683339479992624</v>
      </c>
      <c r="AM649" s="26">
        <f t="shared" si="265"/>
        <v>0</v>
      </c>
    </row>
    <row r="650" spans="1:39">
      <c r="A650" s="26" t="s">
        <v>727</v>
      </c>
      <c r="B650" s="26" t="s">
        <v>82</v>
      </c>
      <c r="C650" s="26">
        <v>1</v>
      </c>
      <c r="D650" s="26">
        <v>7.1192000000000005E-2</v>
      </c>
      <c r="E650" s="26">
        <v>4.2936000000000002E-2</v>
      </c>
      <c r="F650" s="26">
        <v>238.62700000000001</v>
      </c>
      <c r="G650" s="26">
        <v>318.702</v>
      </c>
      <c r="H650" s="26">
        <v>-0.12850200000000001</v>
      </c>
      <c r="I650" s="26">
        <v>0</v>
      </c>
      <c r="J650" s="27"/>
      <c r="K650" s="26" t="str">
        <f t="shared" si="247"/>
        <v>HP</v>
      </c>
      <c r="L650" s="27"/>
      <c r="M650" s="32">
        <f t="shared" si="255"/>
        <v>0</v>
      </c>
      <c r="N650" s="32">
        <f t="shared" si="256"/>
        <v>1</v>
      </c>
      <c r="O650" s="32">
        <f t="shared" si="257"/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27"/>
      <c r="W650" s="26" t="str">
        <f t="shared" si="248"/>
        <v>SG</v>
      </c>
      <c r="X650" s="26" t="str">
        <f t="shared" si="249"/>
        <v>MFM</v>
      </c>
      <c r="Y650" s="26" t="str">
        <f t="shared" si="250"/>
        <v>16</v>
      </c>
      <c r="Z650" s="26" t="str">
        <f t="shared" si="251"/>
        <v>Ex</v>
      </c>
      <c r="AA650" s="26" t="str">
        <f t="shared" si="252"/>
        <v>Frzr</v>
      </c>
      <c r="AB650" s="26" t="str">
        <f t="shared" ca="1" si="253"/>
        <v>HP</v>
      </c>
      <c r="AC650" s="27"/>
      <c r="AD650" s="26" t="str">
        <f t="shared" ca="1" si="254"/>
        <v>SG-MFM-16-Ex-Frzr-HP</v>
      </c>
      <c r="AE650" s="26">
        <f t="shared" si="258"/>
        <v>0.59656750000000003</v>
      </c>
      <c r="AF650" s="26">
        <f t="shared" si="259"/>
        <v>1.7798E-4</v>
      </c>
      <c r="AG650" s="26">
        <f t="shared" si="260"/>
        <v>0</v>
      </c>
      <c r="AH650" s="26">
        <f t="shared" si="261"/>
        <v>0.79675499999999999</v>
      </c>
      <c r="AI650" s="26">
        <f t="shared" si="262"/>
        <v>1.0734E-4</v>
      </c>
      <c r="AJ650" s="26">
        <f t="shared" si="263"/>
        <v>0</v>
      </c>
      <c r="AK650" s="26">
        <f t="shared" si="264"/>
        <v>0.74874647790098592</v>
      </c>
      <c r="AL650" s="26">
        <f t="shared" si="264"/>
        <v>1.6580957704490404</v>
      </c>
      <c r="AM650" s="26">
        <f t="shared" si="265"/>
        <v>0</v>
      </c>
    </row>
    <row r="651" spans="1:39">
      <c r="A651" s="26" t="s">
        <v>728</v>
      </c>
      <c r="B651" s="26" t="s">
        <v>82</v>
      </c>
      <c r="C651" s="26">
        <v>1</v>
      </c>
      <c r="D651" s="26">
        <v>6.9284999999999999E-2</v>
      </c>
      <c r="E651" s="26">
        <v>3.9660000000000001E-2</v>
      </c>
      <c r="F651" s="26">
        <v>176.078</v>
      </c>
      <c r="G651" s="26">
        <v>292.65699999999998</v>
      </c>
      <c r="H651" s="26">
        <v>0.08</v>
      </c>
      <c r="I651" s="26">
        <v>0</v>
      </c>
      <c r="J651" s="27"/>
      <c r="K651" s="26" t="str">
        <f t="shared" si="247"/>
        <v>HP</v>
      </c>
      <c r="L651" s="27"/>
      <c r="M651" s="32">
        <f t="shared" si="255"/>
        <v>0</v>
      </c>
      <c r="N651" s="32">
        <f t="shared" si="256"/>
        <v>1</v>
      </c>
      <c r="O651" s="32">
        <f t="shared" si="257"/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27"/>
      <c r="W651" s="26" t="str">
        <f t="shared" si="248"/>
        <v>PG</v>
      </c>
      <c r="X651" s="26" t="str">
        <f t="shared" si="249"/>
        <v>DMO</v>
      </c>
      <c r="Y651" s="26" t="str">
        <f t="shared" si="250"/>
        <v>01</v>
      </c>
      <c r="Z651" s="26" t="str">
        <f t="shared" si="251"/>
        <v>Ex</v>
      </c>
      <c r="AA651" s="26" t="str">
        <f t="shared" si="252"/>
        <v>Frzr</v>
      </c>
      <c r="AB651" s="26" t="str">
        <f t="shared" ca="1" si="253"/>
        <v>HP</v>
      </c>
      <c r="AC651" s="27"/>
      <c r="AD651" s="26" t="str">
        <f t="shared" ca="1" si="254"/>
        <v>PG-DMO-01-Ex-Frzr-HP</v>
      </c>
      <c r="AE651" s="26">
        <f t="shared" si="258"/>
        <v>0.440195</v>
      </c>
      <c r="AF651" s="26">
        <f t="shared" si="259"/>
        <v>1.7321249999999999E-4</v>
      </c>
      <c r="AG651" s="26">
        <f t="shared" si="260"/>
        <v>0</v>
      </c>
      <c r="AH651" s="26">
        <f t="shared" si="261"/>
        <v>0.73164249999999997</v>
      </c>
      <c r="AI651" s="26">
        <f t="shared" si="262"/>
        <v>9.9149999999999998E-5</v>
      </c>
      <c r="AJ651" s="26">
        <f t="shared" si="263"/>
        <v>0</v>
      </c>
      <c r="AK651" s="26">
        <f t="shared" si="264"/>
        <v>0.60165312977307905</v>
      </c>
      <c r="AL651" s="26">
        <f t="shared" si="264"/>
        <v>1.7469742813918305</v>
      </c>
      <c r="AM651" s="26">
        <f t="shared" si="265"/>
        <v>0</v>
      </c>
    </row>
    <row r="652" spans="1:39">
      <c r="A652" s="26" t="s">
        <v>729</v>
      </c>
      <c r="B652" s="26" t="s">
        <v>82</v>
      </c>
      <c r="C652" s="26">
        <v>1</v>
      </c>
      <c r="D652" s="26">
        <v>0.111651</v>
      </c>
      <c r="E652" s="26">
        <v>4.7670999999999998E-2</v>
      </c>
      <c r="F652" s="26">
        <v>263.40699999999998</v>
      </c>
      <c r="G652" s="26">
        <v>319.97800000000001</v>
      </c>
      <c r="H652" s="26">
        <v>0.124584</v>
      </c>
      <c r="I652" s="26">
        <v>0</v>
      </c>
      <c r="J652" s="27"/>
      <c r="K652" s="26" t="str">
        <f t="shared" si="247"/>
        <v>HP</v>
      </c>
      <c r="L652" s="27"/>
      <c r="M652" s="32">
        <f t="shared" si="255"/>
        <v>0</v>
      </c>
      <c r="N652" s="32">
        <f t="shared" si="256"/>
        <v>1</v>
      </c>
      <c r="O652" s="32">
        <f t="shared" si="257"/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27"/>
      <c r="W652" s="26" t="str">
        <f t="shared" si="248"/>
        <v>PG</v>
      </c>
      <c r="X652" s="26" t="str">
        <f t="shared" si="249"/>
        <v>DMO</v>
      </c>
      <c r="Y652" s="26" t="str">
        <f t="shared" si="250"/>
        <v>02</v>
      </c>
      <c r="Z652" s="26" t="str">
        <f t="shared" si="251"/>
        <v>Ex</v>
      </c>
      <c r="AA652" s="26" t="str">
        <f t="shared" si="252"/>
        <v>Frzr</v>
      </c>
      <c r="AB652" s="26" t="str">
        <f t="shared" ca="1" si="253"/>
        <v>HP</v>
      </c>
      <c r="AC652" s="27"/>
      <c r="AD652" s="26" t="str">
        <f t="shared" ca="1" si="254"/>
        <v>PG-DMO-02-Ex-Frzr-HP</v>
      </c>
      <c r="AE652" s="26">
        <f t="shared" si="258"/>
        <v>0.65851749999999998</v>
      </c>
      <c r="AF652" s="26">
        <f t="shared" si="259"/>
        <v>2.7912750000000001E-4</v>
      </c>
      <c r="AG652" s="26">
        <f t="shared" si="260"/>
        <v>0</v>
      </c>
      <c r="AH652" s="26">
        <f t="shared" si="261"/>
        <v>0.79994500000000002</v>
      </c>
      <c r="AI652" s="26">
        <f t="shared" si="262"/>
        <v>1.191775E-4</v>
      </c>
      <c r="AJ652" s="26">
        <f t="shared" si="263"/>
        <v>0</v>
      </c>
      <c r="AK652" s="26">
        <f t="shared" si="264"/>
        <v>0.82320347023857887</v>
      </c>
      <c r="AL652" s="26">
        <f t="shared" si="264"/>
        <v>2.3421157517148794</v>
      </c>
      <c r="AM652" s="26">
        <f t="shared" si="265"/>
        <v>0</v>
      </c>
    </row>
    <row r="653" spans="1:39">
      <c r="A653" s="26" t="s">
        <v>730</v>
      </c>
      <c r="B653" s="26" t="s">
        <v>82</v>
      </c>
      <c r="C653" s="26">
        <v>1</v>
      </c>
      <c r="D653" s="26">
        <v>0.104175</v>
      </c>
      <c r="E653" s="26">
        <v>4.3055000000000003E-2</v>
      </c>
      <c r="F653" s="26">
        <v>249.95400000000001</v>
      </c>
      <c r="G653" s="26">
        <v>316.87400000000002</v>
      </c>
      <c r="H653" s="26">
        <v>0.10484300000000001</v>
      </c>
      <c r="I653" s="26">
        <v>0</v>
      </c>
      <c r="J653" s="27"/>
      <c r="K653" s="26" t="str">
        <f t="shared" si="247"/>
        <v>HP</v>
      </c>
      <c r="L653" s="27"/>
      <c r="M653" s="32">
        <f t="shared" si="255"/>
        <v>0</v>
      </c>
      <c r="N653" s="32">
        <f t="shared" si="256"/>
        <v>1</v>
      </c>
      <c r="O653" s="32">
        <f t="shared" si="257"/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27"/>
      <c r="W653" s="26" t="str">
        <f t="shared" si="248"/>
        <v>PG</v>
      </c>
      <c r="X653" s="26" t="str">
        <f t="shared" si="249"/>
        <v>DMO</v>
      </c>
      <c r="Y653" s="26" t="str">
        <f t="shared" si="250"/>
        <v>03</v>
      </c>
      <c r="Z653" s="26" t="str">
        <f t="shared" si="251"/>
        <v>Ex</v>
      </c>
      <c r="AA653" s="26" t="str">
        <f t="shared" si="252"/>
        <v>Frzr</v>
      </c>
      <c r="AB653" s="26" t="str">
        <f t="shared" ca="1" si="253"/>
        <v>HP</v>
      </c>
      <c r="AC653" s="27"/>
      <c r="AD653" s="26" t="str">
        <f t="shared" ca="1" si="254"/>
        <v>PG-DMO-03-Ex-Frzr-HP</v>
      </c>
      <c r="AE653" s="26">
        <f t="shared" si="258"/>
        <v>0.62488500000000002</v>
      </c>
      <c r="AF653" s="26">
        <f t="shared" si="259"/>
        <v>2.6043750000000004E-4</v>
      </c>
      <c r="AG653" s="26">
        <f t="shared" si="260"/>
        <v>0</v>
      </c>
      <c r="AH653" s="26">
        <f t="shared" si="261"/>
        <v>0.79218500000000003</v>
      </c>
      <c r="AI653" s="26">
        <f t="shared" si="262"/>
        <v>1.0763750000000001E-4</v>
      </c>
      <c r="AJ653" s="26">
        <f t="shared" si="263"/>
        <v>0</v>
      </c>
      <c r="AK653" s="26">
        <f t="shared" si="264"/>
        <v>0.78881195680301952</v>
      </c>
      <c r="AL653" s="26">
        <f t="shared" si="264"/>
        <v>2.4195796074788065</v>
      </c>
      <c r="AM653" s="26">
        <f t="shared" si="265"/>
        <v>0</v>
      </c>
    </row>
    <row r="654" spans="1:39">
      <c r="A654" s="26" t="s">
        <v>731</v>
      </c>
      <c r="B654" s="26" t="s">
        <v>82</v>
      </c>
      <c r="C654" s="26">
        <v>1</v>
      </c>
      <c r="D654" s="26">
        <v>0.106048</v>
      </c>
      <c r="E654" s="26">
        <v>4.4228000000000003E-2</v>
      </c>
      <c r="F654" s="26">
        <v>317.358</v>
      </c>
      <c r="G654" s="26">
        <v>322.96899999999999</v>
      </c>
      <c r="H654" s="26">
        <v>0.12539800000000001</v>
      </c>
      <c r="I654" s="26">
        <v>0</v>
      </c>
      <c r="J654" s="27"/>
      <c r="K654" s="26" t="str">
        <f t="shared" si="247"/>
        <v>HP</v>
      </c>
      <c r="L654" s="27"/>
      <c r="M654" s="32">
        <f t="shared" si="255"/>
        <v>0</v>
      </c>
      <c r="N654" s="32">
        <f t="shared" si="256"/>
        <v>1</v>
      </c>
      <c r="O654" s="32">
        <f t="shared" si="257"/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27"/>
      <c r="W654" s="26" t="str">
        <f t="shared" si="248"/>
        <v>PG</v>
      </c>
      <c r="X654" s="26" t="str">
        <f t="shared" si="249"/>
        <v>DMO</v>
      </c>
      <c r="Y654" s="26" t="str">
        <f t="shared" si="250"/>
        <v>04</v>
      </c>
      <c r="Z654" s="26" t="str">
        <f t="shared" si="251"/>
        <v>Ex</v>
      </c>
      <c r="AA654" s="26" t="str">
        <f t="shared" si="252"/>
        <v>Frzr</v>
      </c>
      <c r="AB654" s="26" t="str">
        <f t="shared" ca="1" si="253"/>
        <v>HP</v>
      </c>
      <c r="AC654" s="27"/>
      <c r="AD654" s="26" t="str">
        <f t="shared" ca="1" si="254"/>
        <v>PG-DMO-04-Ex-Frzr-HP</v>
      </c>
      <c r="AE654" s="26">
        <f t="shared" si="258"/>
        <v>0.79339499999999996</v>
      </c>
      <c r="AF654" s="26">
        <f t="shared" si="259"/>
        <v>2.6511999999999998E-4</v>
      </c>
      <c r="AG654" s="26">
        <f t="shared" si="260"/>
        <v>0</v>
      </c>
      <c r="AH654" s="26">
        <f t="shared" si="261"/>
        <v>0.80742249999999993</v>
      </c>
      <c r="AI654" s="26">
        <f t="shared" si="262"/>
        <v>1.1057000000000001E-4</v>
      </c>
      <c r="AJ654" s="26">
        <f t="shared" si="263"/>
        <v>0</v>
      </c>
      <c r="AK654" s="26">
        <f t="shared" si="264"/>
        <v>0.98262681557672726</v>
      </c>
      <c r="AL654" s="26">
        <f t="shared" si="264"/>
        <v>2.3977570769648184</v>
      </c>
      <c r="AM654" s="26">
        <f t="shared" si="265"/>
        <v>0</v>
      </c>
    </row>
    <row r="655" spans="1:39">
      <c r="A655" s="26" t="s">
        <v>732</v>
      </c>
      <c r="B655" s="26" t="s">
        <v>82</v>
      </c>
      <c r="C655" s="26">
        <v>1</v>
      </c>
      <c r="D655" s="26">
        <v>0.10731</v>
      </c>
      <c r="E655" s="26">
        <v>4.1921E-2</v>
      </c>
      <c r="F655" s="26">
        <v>320.36799999999999</v>
      </c>
      <c r="G655" s="26">
        <v>316.65800000000002</v>
      </c>
      <c r="H655" s="26">
        <v>0.14000000000000001</v>
      </c>
      <c r="I655" s="26">
        <v>0</v>
      </c>
      <c r="J655" s="27"/>
      <c r="K655" s="26" t="str">
        <f t="shared" si="247"/>
        <v>HP</v>
      </c>
      <c r="L655" s="27"/>
      <c r="M655" s="32">
        <f t="shared" si="255"/>
        <v>0</v>
      </c>
      <c r="N655" s="32">
        <f t="shared" si="256"/>
        <v>1</v>
      </c>
      <c r="O655" s="32">
        <f t="shared" si="257"/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27"/>
      <c r="W655" s="26" t="str">
        <f t="shared" si="248"/>
        <v>SG</v>
      </c>
      <c r="X655" s="26" t="str">
        <f t="shared" si="249"/>
        <v>DMO</v>
      </c>
      <c r="Y655" s="26" t="str">
        <f t="shared" si="250"/>
        <v>04</v>
      </c>
      <c r="Z655" s="26" t="str">
        <f t="shared" si="251"/>
        <v>Ex</v>
      </c>
      <c r="AA655" s="26" t="str">
        <f t="shared" si="252"/>
        <v>Frzr</v>
      </c>
      <c r="AB655" s="26" t="str">
        <f t="shared" ca="1" si="253"/>
        <v>HP</v>
      </c>
      <c r="AC655" s="27"/>
      <c r="AD655" s="26" t="str">
        <f t="shared" ca="1" si="254"/>
        <v>SG-DMO-04-Ex-Frzr-HP</v>
      </c>
      <c r="AE655" s="26">
        <f t="shared" si="258"/>
        <v>0.80091999999999997</v>
      </c>
      <c r="AF655" s="26">
        <f t="shared" si="259"/>
        <v>2.68275E-4</v>
      </c>
      <c r="AG655" s="26">
        <f t="shared" si="260"/>
        <v>0</v>
      </c>
      <c r="AH655" s="26">
        <f t="shared" si="261"/>
        <v>0.79164500000000004</v>
      </c>
      <c r="AI655" s="26">
        <f t="shared" si="262"/>
        <v>1.048025E-4</v>
      </c>
      <c r="AJ655" s="26">
        <f t="shared" si="263"/>
        <v>0</v>
      </c>
      <c r="AK655" s="26">
        <f t="shared" si="264"/>
        <v>1.0117161101251191</v>
      </c>
      <c r="AL655" s="26">
        <f t="shared" si="264"/>
        <v>2.5598148899119773</v>
      </c>
      <c r="AM655" s="26">
        <f t="shared" si="265"/>
        <v>0</v>
      </c>
    </row>
    <row r="656" spans="1:39">
      <c r="A656" s="26" t="s">
        <v>733</v>
      </c>
      <c r="B656" s="26" t="s">
        <v>82</v>
      </c>
      <c r="C656" s="26">
        <v>1</v>
      </c>
      <c r="D656" s="26">
        <v>0.119835</v>
      </c>
      <c r="E656" s="26">
        <v>4.4234999999999997E-2</v>
      </c>
      <c r="F656" s="26">
        <v>227.71199999999999</v>
      </c>
      <c r="G656" s="26">
        <v>326.30500000000001</v>
      </c>
      <c r="H656" s="26">
        <v>0.126751</v>
      </c>
      <c r="I656" s="26">
        <v>0</v>
      </c>
      <c r="J656" s="27"/>
      <c r="K656" s="26" t="str">
        <f t="shared" si="247"/>
        <v>HP</v>
      </c>
      <c r="L656" s="27"/>
      <c r="M656" s="32">
        <f t="shared" si="255"/>
        <v>0</v>
      </c>
      <c r="N656" s="32">
        <f t="shared" si="256"/>
        <v>1</v>
      </c>
      <c r="O656" s="32">
        <f t="shared" si="257"/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27"/>
      <c r="W656" s="26" t="str">
        <f t="shared" si="248"/>
        <v>PG</v>
      </c>
      <c r="X656" s="26" t="str">
        <f t="shared" si="249"/>
        <v>DMO</v>
      </c>
      <c r="Y656" s="26" t="str">
        <f t="shared" si="250"/>
        <v>05</v>
      </c>
      <c r="Z656" s="26" t="str">
        <f t="shared" si="251"/>
        <v>Ex</v>
      </c>
      <c r="AA656" s="26" t="str">
        <f t="shared" si="252"/>
        <v>Frzr</v>
      </c>
      <c r="AB656" s="26" t="str">
        <f t="shared" ca="1" si="253"/>
        <v>HP</v>
      </c>
      <c r="AC656" s="27"/>
      <c r="AD656" s="26" t="str">
        <f t="shared" ca="1" si="254"/>
        <v>PG-DMO-05-Ex-Frzr-HP</v>
      </c>
      <c r="AE656" s="26">
        <f t="shared" si="258"/>
        <v>0.56928000000000001</v>
      </c>
      <c r="AF656" s="26">
        <f t="shared" si="259"/>
        <v>2.9958749999999998E-4</v>
      </c>
      <c r="AG656" s="26">
        <f t="shared" si="260"/>
        <v>0</v>
      </c>
      <c r="AH656" s="26">
        <f t="shared" si="261"/>
        <v>0.81576250000000006</v>
      </c>
      <c r="AI656" s="26">
        <f t="shared" si="262"/>
        <v>1.105875E-4</v>
      </c>
      <c r="AJ656" s="26">
        <f t="shared" si="263"/>
        <v>0</v>
      </c>
      <c r="AK656" s="26">
        <f t="shared" si="264"/>
        <v>0.69785017085242329</v>
      </c>
      <c r="AL656" s="26">
        <f t="shared" si="264"/>
        <v>2.7090539165818921</v>
      </c>
      <c r="AM656" s="26">
        <f t="shared" si="265"/>
        <v>0</v>
      </c>
    </row>
    <row r="657" spans="1:39">
      <c r="A657" s="26" t="s">
        <v>734</v>
      </c>
      <c r="B657" s="26" t="s">
        <v>82</v>
      </c>
      <c r="C657" s="26">
        <v>1</v>
      </c>
      <c r="D657" s="26">
        <v>0.124151</v>
      </c>
      <c r="E657" s="26">
        <v>4.3701999999999998E-2</v>
      </c>
      <c r="F657" s="26">
        <v>221.506</v>
      </c>
      <c r="G657" s="26">
        <v>325.97899999999998</v>
      </c>
      <c r="H657" s="26">
        <v>0.13</v>
      </c>
      <c r="I657" s="26">
        <v>0</v>
      </c>
      <c r="J657" s="27"/>
      <c r="K657" s="26" t="str">
        <f t="shared" si="247"/>
        <v>HP</v>
      </c>
      <c r="L657" s="27"/>
      <c r="M657" s="32">
        <f t="shared" si="255"/>
        <v>0</v>
      </c>
      <c r="N657" s="32">
        <f t="shared" si="256"/>
        <v>1</v>
      </c>
      <c r="O657" s="32">
        <f t="shared" si="257"/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27"/>
      <c r="W657" s="26" t="str">
        <f t="shared" si="248"/>
        <v>SG</v>
      </c>
      <c r="X657" s="26" t="str">
        <f t="shared" si="249"/>
        <v>DMO</v>
      </c>
      <c r="Y657" s="26" t="str">
        <f t="shared" si="250"/>
        <v>05</v>
      </c>
      <c r="Z657" s="26" t="str">
        <f t="shared" si="251"/>
        <v>Ex</v>
      </c>
      <c r="AA657" s="26" t="str">
        <f t="shared" si="252"/>
        <v>Frzr</v>
      </c>
      <c r="AB657" s="26" t="str">
        <f t="shared" ca="1" si="253"/>
        <v>HP</v>
      </c>
      <c r="AC657" s="27"/>
      <c r="AD657" s="26" t="str">
        <f t="shared" ca="1" si="254"/>
        <v>SG-DMO-05-Ex-Frzr-HP</v>
      </c>
      <c r="AE657" s="26">
        <f t="shared" si="258"/>
        <v>0.55376499999999995</v>
      </c>
      <c r="AF657" s="26">
        <f t="shared" si="259"/>
        <v>3.1037749999999998E-4</v>
      </c>
      <c r="AG657" s="26">
        <f t="shared" si="260"/>
        <v>0</v>
      </c>
      <c r="AH657" s="26">
        <f t="shared" si="261"/>
        <v>0.81494749999999994</v>
      </c>
      <c r="AI657" s="26">
        <f t="shared" si="262"/>
        <v>1.09255E-4</v>
      </c>
      <c r="AJ657" s="26">
        <f t="shared" si="263"/>
        <v>0</v>
      </c>
      <c r="AK657" s="26">
        <f t="shared" si="264"/>
        <v>0.67951002978719488</v>
      </c>
      <c r="AL657" s="26">
        <f t="shared" si="264"/>
        <v>2.8408539654935701</v>
      </c>
      <c r="AM657" s="26">
        <f t="shared" si="265"/>
        <v>0</v>
      </c>
    </row>
    <row r="658" spans="1:39">
      <c r="A658" s="26" t="s">
        <v>735</v>
      </c>
      <c r="B658" s="26" t="s">
        <v>82</v>
      </c>
      <c r="C658" s="26">
        <v>1</v>
      </c>
      <c r="D658" s="26">
        <v>9.0353000000000003E-2</v>
      </c>
      <c r="E658" s="26">
        <v>4.1128999999999999E-2</v>
      </c>
      <c r="F658" s="26">
        <v>375.30099999999999</v>
      </c>
      <c r="G658" s="26">
        <v>327.24200000000002</v>
      </c>
      <c r="H658" s="26">
        <v>0.12948699999999999</v>
      </c>
      <c r="I658" s="26">
        <v>0</v>
      </c>
      <c r="J658" s="27"/>
      <c r="K658" s="26" t="str">
        <f t="shared" si="247"/>
        <v>HP</v>
      </c>
      <c r="L658" s="27"/>
      <c r="M658" s="32">
        <f t="shared" si="255"/>
        <v>0</v>
      </c>
      <c r="N658" s="32">
        <f t="shared" si="256"/>
        <v>1</v>
      </c>
      <c r="O658" s="32">
        <f t="shared" si="257"/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27"/>
      <c r="W658" s="26" t="str">
        <f t="shared" si="248"/>
        <v>SC</v>
      </c>
      <c r="X658" s="26" t="str">
        <f t="shared" si="249"/>
        <v>DMO</v>
      </c>
      <c r="Y658" s="26" t="str">
        <f t="shared" si="250"/>
        <v>06</v>
      </c>
      <c r="Z658" s="26" t="str">
        <f t="shared" si="251"/>
        <v>Ex</v>
      </c>
      <c r="AA658" s="26" t="str">
        <f t="shared" si="252"/>
        <v>Frzr</v>
      </c>
      <c r="AB658" s="26" t="str">
        <f t="shared" ca="1" si="253"/>
        <v>HP</v>
      </c>
      <c r="AC658" s="27"/>
      <c r="AD658" s="26" t="str">
        <f t="shared" ca="1" si="254"/>
        <v>SC-DMO-06-Ex-Frzr-HP</v>
      </c>
      <c r="AE658" s="26">
        <f t="shared" si="258"/>
        <v>0.93825249999999993</v>
      </c>
      <c r="AF658" s="26">
        <f t="shared" si="259"/>
        <v>2.2588250000000001E-4</v>
      </c>
      <c r="AG658" s="26">
        <f t="shared" si="260"/>
        <v>0</v>
      </c>
      <c r="AH658" s="26">
        <f t="shared" si="261"/>
        <v>0.81810500000000008</v>
      </c>
      <c r="AI658" s="26">
        <f t="shared" si="262"/>
        <v>1.0282249999999999E-4</v>
      </c>
      <c r="AJ658" s="26">
        <f t="shared" si="263"/>
        <v>0</v>
      </c>
      <c r="AK658" s="26">
        <f t="shared" si="264"/>
        <v>1.1468607330354903</v>
      </c>
      <c r="AL658" s="26">
        <f t="shared" si="264"/>
        <v>2.1968197622115784</v>
      </c>
      <c r="AM658" s="26">
        <f t="shared" si="265"/>
        <v>0</v>
      </c>
    </row>
    <row r="659" spans="1:39">
      <c r="A659" s="26" t="s">
        <v>736</v>
      </c>
      <c r="B659" s="26" t="s">
        <v>82</v>
      </c>
      <c r="C659" s="26">
        <v>1</v>
      </c>
      <c r="D659" s="26">
        <v>8.7901000000000007E-2</v>
      </c>
      <c r="E659" s="26">
        <v>4.1442E-2</v>
      </c>
      <c r="F659" s="26">
        <v>376.565</v>
      </c>
      <c r="G659" s="26">
        <v>328.73200000000003</v>
      </c>
      <c r="H659" s="26">
        <v>0.12522800000000001</v>
      </c>
      <c r="I659" s="26">
        <v>0</v>
      </c>
      <c r="J659" s="27"/>
      <c r="K659" s="26" t="str">
        <f t="shared" si="247"/>
        <v>HP</v>
      </c>
      <c r="L659" s="27"/>
      <c r="M659" s="32">
        <f t="shared" si="255"/>
        <v>0</v>
      </c>
      <c r="N659" s="32">
        <f t="shared" si="256"/>
        <v>1</v>
      </c>
      <c r="O659" s="32">
        <f t="shared" si="257"/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27"/>
      <c r="W659" s="26" t="str">
        <f t="shared" si="248"/>
        <v>SG</v>
      </c>
      <c r="X659" s="26" t="str">
        <f t="shared" si="249"/>
        <v>DMO</v>
      </c>
      <c r="Y659" s="26" t="str">
        <f t="shared" si="250"/>
        <v>06</v>
      </c>
      <c r="Z659" s="26" t="str">
        <f t="shared" si="251"/>
        <v>Ex</v>
      </c>
      <c r="AA659" s="26" t="str">
        <f t="shared" si="252"/>
        <v>Frzr</v>
      </c>
      <c r="AB659" s="26" t="str">
        <f t="shared" ca="1" si="253"/>
        <v>HP</v>
      </c>
      <c r="AC659" s="27"/>
      <c r="AD659" s="26" t="str">
        <f t="shared" ca="1" si="254"/>
        <v>SG-DMO-06-Ex-Frzr-HP</v>
      </c>
      <c r="AE659" s="26">
        <f t="shared" si="258"/>
        <v>0.94141249999999999</v>
      </c>
      <c r="AF659" s="26">
        <f t="shared" si="259"/>
        <v>2.1975250000000001E-4</v>
      </c>
      <c r="AG659" s="26">
        <f t="shared" si="260"/>
        <v>0</v>
      </c>
      <c r="AH659" s="26">
        <f t="shared" si="261"/>
        <v>0.82183000000000006</v>
      </c>
      <c r="AI659" s="26">
        <f t="shared" si="262"/>
        <v>1.0360499999999999E-4</v>
      </c>
      <c r="AJ659" s="26">
        <f t="shared" si="263"/>
        <v>0</v>
      </c>
      <c r="AK659" s="26">
        <f t="shared" si="264"/>
        <v>1.145507586727182</v>
      </c>
      <c r="AL659" s="26">
        <f t="shared" si="264"/>
        <v>2.1210607596158488</v>
      </c>
      <c r="AM659" s="26">
        <f t="shared" si="265"/>
        <v>0</v>
      </c>
    </row>
    <row r="660" spans="1:39">
      <c r="A660" s="26" t="s">
        <v>737</v>
      </c>
      <c r="B660" s="26" t="s">
        <v>82</v>
      </c>
      <c r="C660" s="26">
        <v>1</v>
      </c>
      <c r="D660" s="26">
        <v>8.4808999999999996E-2</v>
      </c>
      <c r="E660" s="26">
        <v>4.4075000000000003E-2</v>
      </c>
      <c r="F660" s="26">
        <v>382.952</v>
      </c>
      <c r="G660" s="26">
        <v>338.12700000000001</v>
      </c>
      <c r="H660" s="26">
        <v>0.11082599999999999</v>
      </c>
      <c r="I660" s="26">
        <v>0</v>
      </c>
      <c r="J660" s="27"/>
      <c r="K660" s="26" t="str">
        <f t="shared" si="247"/>
        <v>HP</v>
      </c>
      <c r="L660" s="27"/>
      <c r="M660" s="32">
        <f t="shared" si="255"/>
        <v>0</v>
      </c>
      <c r="N660" s="32">
        <f t="shared" si="256"/>
        <v>1</v>
      </c>
      <c r="O660" s="32">
        <f t="shared" si="257"/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27"/>
      <c r="W660" s="26" t="str">
        <f t="shared" si="248"/>
        <v>SD</v>
      </c>
      <c r="X660" s="26" t="str">
        <f t="shared" si="249"/>
        <v>DMO</v>
      </c>
      <c r="Y660" s="26" t="str">
        <f t="shared" si="250"/>
        <v>07</v>
      </c>
      <c r="Z660" s="26" t="str">
        <f t="shared" si="251"/>
        <v>Ex</v>
      </c>
      <c r="AA660" s="26" t="str">
        <f t="shared" si="252"/>
        <v>Frzr</v>
      </c>
      <c r="AB660" s="26" t="str">
        <f t="shared" ca="1" si="253"/>
        <v>HP</v>
      </c>
      <c r="AC660" s="27"/>
      <c r="AD660" s="26" t="str">
        <f t="shared" ca="1" si="254"/>
        <v>SD-DMO-07-Ex-Frzr-HP</v>
      </c>
      <c r="AE660" s="26">
        <f t="shared" si="258"/>
        <v>0.95738000000000001</v>
      </c>
      <c r="AF660" s="26">
        <f t="shared" si="259"/>
        <v>2.1202249999999998E-4</v>
      </c>
      <c r="AG660" s="26">
        <f t="shared" si="260"/>
        <v>0</v>
      </c>
      <c r="AH660" s="26">
        <f t="shared" si="261"/>
        <v>0.84531750000000005</v>
      </c>
      <c r="AI660" s="26">
        <f t="shared" si="262"/>
        <v>1.101875E-4</v>
      </c>
      <c r="AJ660" s="26">
        <f t="shared" si="263"/>
        <v>0</v>
      </c>
      <c r="AK660" s="26">
        <f t="shared" si="264"/>
        <v>1.1325685319421399</v>
      </c>
      <c r="AL660" s="26">
        <f t="shared" si="264"/>
        <v>1.9241973908111172</v>
      </c>
      <c r="AM660" s="26">
        <f t="shared" si="265"/>
        <v>0</v>
      </c>
    </row>
    <row r="661" spans="1:39">
      <c r="A661" s="26" t="s">
        <v>738</v>
      </c>
      <c r="B661" s="26" t="s">
        <v>82</v>
      </c>
      <c r="C661" s="26">
        <v>1</v>
      </c>
      <c r="D661" s="26">
        <v>9.8945000000000005E-2</v>
      </c>
      <c r="E661" s="26">
        <v>4.3019000000000002E-2</v>
      </c>
      <c r="F661" s="26">
        <v>394.86</v>
      </c>
      <c r="G661" s="26">
        <v>333.94</v>
      </c>
      <c r="H661" s="26">
        <v>0.140706</v>
      </c>
      <c r="I661" s="26">
        <v>0</v>
      </c>
      <c r="J661" s="27"/>
      <c r="K661" s="26" t="str">
        <f t="shared" si="247"/>
        <v>HP</v>
      </c>
      <c r="L661" s="27"/>
      <c r="M661" s="32">
        <f t="shared" si="255"/>
        <v>0</v>
      </c>
      <c r="N661" s="32">
        <f t="shared" si="256"/>
        <v>1</v>
      </c>
      <c r="O661" s="32">
        <f t="shared" si="257"/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27"/>
      <c r="W661" s="26" t="str">
        <f t="shared" si="248"/>
        <v>SC</v>
      </c>
      <c r="X661" s="26" t="str">
        <f t="shared" si="249"/>
        <v>DMO</v>
      </c>
      <c r="Y661" s="26" t="str">
        <f t="shared" si="250"/>
        <v>08</v>
      </c>
      <c r="Z661" s="26" t="str">
        <f t="shared" si="251"/>
        <v>Ex</v>
      </c>
      <c r="AA661" s="26" t="str">
        <f t="shared" si="252"/>
        <v>Frzr</v>
      </c>
      <c r="AB661" s="26" t="str">
        <f t="shared" ca="1" si="253"/>
        <v>HP</v>
      </c>
      <c r="AC661" s="27"/>
      <c r="AD661" s="26" t="str">
        <f t="shared" ca="1" si="254"/>
        <v>SC-DMO-08-Ex-Frzr-HP</v>
      </c>
      <c r="AE661" s="26">
        <f t="shared" si="258"/>
        <v>0.98715000000000008</v>
      </c>
      <c r="AF661" s="26">
        <f t="shared" si="259"/>
        <v>2.473625E-4</v>
      </c>
      <c r="AG661" s="26">
        <f t="shared" si="260"/>
        <v>0</v>
      </c>
      <c r="AH661" s="26">
        <f t="shared" si="261"/>
        <v>0.83484999999999998</v>
      </c>
      <c r="AI661" s="26">
        <f t="shared" si="262"/>
        <v>1.075475E-4</v>
      </c>
      <c r="AJ661" s="26">
        <f t="shared" si="263"/>
        <v>0</v>
      </c>
      <c r="AK661" s="26">
        <f t="shared" si="264"/>
        <v>1.1824279810744447</v>
      </c>
      <c r="AL661" s="26">
        <f t="shared" si="264"/>
        <v>2.3000302192054676</v>
      </c>
      <c r="AM661" s="26">
        <f t="shared" si="265"/>
        <v>0</v>
      </c>
    </row>
    <row r="662" spans="1:39">
      <c r="A662" s="26" t="s">
        <v>739</v>
      </c>
      <c r="B662" s="26" t="s">
        <v>82</v>
      </c>
      <c r="C662" s="26">
        <v>1</v>
      </c>
      <c r="D662" s="26">
        <v>0.103978</v>
      </c>
      <c r="E662" s="26">
        <v>4.3952999999999999E-2</v>
      </c>
      <c r="F662" s="26">
        <v>408.47699999999998</v>
      </c>
      <c r="G662" s="26">
        <v>336.51400000000001</v>
      </c>
      <c r="H662" s="26">
        <v>0.14000000000000001</v>
      </c>
      <c r="I662" s="26">
        <v>0</v>
      </c>
      <c r="J662" s="27"/>
      <c r="K662" s="26" t="str">
        <f t="shared" si="247"/>
        <v>HP</v>
      </c>
      <c r="L662" s="27"/>
      <c r="M662" s="32">
        <f t="shared" si="255"/>
        <v>0</v>
      </c>
      <c r="N662" s="32">
        <f t="shared" si="256"/>
        <v>1</v>
      </c>
      <c r="O662" s="32">
        <f t="shared" si="257"/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27"/>
      <c r="W662" s="26" t="str">
        <f t="shared" si="248"/>
        <v>SD</v>
      </c>
      <c r="X662" s="26" t="str">
        <f t="shared" si="249"/>
        <v>DMO</v>
      </c>
      <c r="Y662" s="26" t="str">
        <f t="shared" si="250"/>
        <v>08</v>
      </c>
      <c r="Z662" s="26" t="str">
        <f t="shared" si="251"/>
        <v>Ex</v>
      </c>
      <c r="AA662" s="26" t="str">
        <f t="shared" si="252"/>
        <v>Frzr</v>
      </c>
      <c r="AB662" s="26" t="str">
        <f t="shared" ca="1" si="253"/>
        <v>HP</v>
      </c>
      <c r="AC662" s="27"/>
      <c r="AD662" s="26" t="str">
        <f t="shared" ca="1" si="254"/>
        <v>SD-DMO-08-Ex-Frzr-HP</v>
      </c>
      <c r="AE662" s="26">
        <f t="shared" si="258"/>
        <v>1.0211924999999999</v>
      </c>
      <c r="AF662" s="26">
        <f t="shared" si="259"/>
        <v>2.5994499999999998E-4</v>
      </c>
      <c r="AG662" s="26">
        <f t="shared" si="260"/>
        <v>0</v>
      </c>
      <c r="AH662" s="26">
        <f t="shared" si="261"/>
        <v>0.84128500000000006</v>
      </c>
      <c r="AI662" s="26">
        <f t="shared" si="262"/>
        <v>1.098825E-4</v>
      </c>
      <c r="AJ662" s="26">
        <f t="shared" si="263"/>
        <v>0</v>
      </c>
      <c r="AK662" s="26">
        <f t="shared" si="264"/>
        <v>1.2138484580136337</v>
      </c>
      <c r="AL662" s="26">
        <f t="shared" si="264"/>
        <v>2.3656633221850614</v>
      </c>
      <c r="AM662" s="26">
        <f t="shared" si="265"/>
        <v>0</v>
      </c>
    </row>
    <row r="663" spans="1:39">
      <c r="A663" s="26" t="s">
        <v>740</v>
      </c>
      <c r="B663" s="26" t="s">
        <v>82</v>
      </c>
      <c r="C663" s="26">
        <v>1</v>
      </c>
      <c r="D663" s="26">
        <v>0.10202899999999999</v>
      </c>
      <c r="E663" s="26">
        <v>4.2493000000000003E-2</v>
      </c>
      <c r="F663" s="26">
        <v>396.387</v>
      </c>
      <c r="G663" s="26">
        <v>331.80700000000002</v>
      </c>
      <c r="H663" s="26">
        <v>0.144734</v>
      </c>
      <c r="I663" s="26">
        <v>0</v>
      </c>
      <c r="J663" s="27"/>
      <c r="K663" s="26" t="str">
        <f t="shared" si="247"/>
        <v>HP</v>
      </c>
      <c r="L663" s="27"/>
      <c r="M663" s="32">
        <f t="shared" si="255"/>
        <v>0</v>
      </c>
      <c r="N663" s="32">
        <f t="shared" si="256"/>
        <v>1</v>
      </c>
      <c r="O663" s="32">
        <f t="shared" si="257"/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27"/>
      <c r="W663" s="26" t="str">
        <f t="shared" si="248"/>
        <v>SG</v>
      </c>
      <c r="X663" s="26" t="str">
        <f t="shared" si="249"/>
        <v>DMO</v>
      </c>
      <c r="Y663" s="26" t="str">
        <f t="shared" si="250"/>
        <v>08</v>
      </c>
      <c r="Z663" s="26" t="str">
        <f t="shared" si="251"/>
        <v>Ex</v>
      </c>
      <c r="AA663" s="26" t="str">
        <f t="shared" si="252"/>
        <v>Frzr</v>
      </c>
      <c r="AB663" s="26" t="str">
        <f t="shared" ca="1" si="253"/>
        <v>HP</v>
      </c>
      <c r="AC663" s="27"/>
      <c r="AD663" s="26" t="str">
        <f t="shared" ca="1" si="254"/>
        <v>SG-DMO-08-Ex-Frzr-HP</v>
      </c>
      <c r="AE663" s="26">
        <f t="shared" si="258"/>
        <v>0.9909675</v>
      </c>
      <c r="AF663" s="26">
        <f t="shared" si="259"/>
        <v>2.5507249999999997E-4</v>
      </c>
      <c r="AG663" s="26">
        <f t="shared" si="260"/>
        <v>0</v>
      </c>
      <c r="AH663" s="26">
        <f t="shared" si="261"/>
        <v>0.82951750000000002</v>
      </c>
      <c r="AI663" s="26">
        <f t="shared" si="262"/>
        <v>1.062325E-4</v>
      </c>
      <c r="AJ663" s="26">
        <f t="shared" si="263"/>
        <v>0</v>
      </c>
      <c r="AK663" s="26">
        <f t="shared" si="264"/>
        <v>1.1946312163396191</v>
      </c>
      <c r="AL663" s="26">
        <f t="shared" si="264"/>
        <v>2.4010778245828721</v>
      </c>
      <c r="AM663" s="26">
        <f t="shared" si="265"/>
        <v>0</v>
      </c>
    </row>
    <row r="664" spans="1:39">
      <c r="A664" s="26" t="s">
        <v>741</v>
      </c>
      <c r="B664" s="26" t="s">
        <v>82</v>
      </c>
      <c r="C664" s="26">
        <v>1</v>
      </c>
      <c r="D664" s="26">
        <v>8.7502999999999997E-2</v>
      </c>
      <c r="E664" s="26">
        <v>4.5630999999999998E-2</v>
      </c>
      <c r="F664" s="26">
        <v>329.202</v>
      </c>
      <c r="G664" s="26">
        <v>343.52499999999998</v>
      </c>
      <c r="H664" s="26">
        <v>0.122229</v>
      </c>
      <c r="I664" s="26">
        <v>0</v>
      </c>
      <c r="J664" s="27"/>
      <c r="K664" s="26" t="str">
        <f t="shared" si="247"/>
        <v>HP</v>
      </c>
      <c r="L664" s="27"/>
      <c r="M664" s="32">
        <f t="shared" si="255"/>
        <v>0</v>
      </c>
      <c r="N664" s="32">
        <f t="shared" si="256"/>
        <v>1</v>
      </c>
      <c r="O664" s="32">
        <f t="shared" si="257"/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27"/>
      <c r="W664" s="26" t="str">
        <f t="shared" si="248"/>
        <v>SC</v>
      </c>
      <c r="X664" s="26" t="str">
        <f t="shared" si="249"/>
        <v>DMO</v>
      </c>
      <c r="Y664" s="26" t="str">
        <f t="shared" si="250"/>
        <v>09</v>
      </c>
      <c r="Z664" s="26" t="str">
        <f t="shared" si="251"/>
        <v>Ex</v>
      </c>
      <c r="AA664" s="26" t="str">
        <f t="shared" si="252"/>
        <v>Frzr</v>
      </c>
      <c r="AB664" s="26" t="str">
        <f t="shared" ca="1" si="253"/>
        <v>HP</v>
      </c>
      <c r="AC664" s="27"/>
      <c r="AD664" s="26" t="str">
        <f t="shared" ca="1" si="254"/>
        <v>SC-DMO-09-Ex-Frzr-HP</v>
      </c>
      <c r="AE664" s="26">
        <f t="shared" si="258"/>
        <v>0.82300499999999999</v>
      </c>
      <c r="AF664" s="26">
        <f t="shared" si="259"/>
        <v>2.1875749999999999E-4</v>
      </c>
      <c r="AG664" s="26">
        <f t="shared" si="260"/>
        <v>0</v>
      </c>
      <c r="AH664" s="26">
        <f t="shared" si="261"/>
        <v>0.85881249999999998</v>
      </c>
      <c r="AI664" s="26">
        <f t="shared" si="262"/>
        <v>1.1407749999999999E-4</v>
      </c>
      <c r="AJ664" s="26">
        <f t="shared" si="263"/>
        <v>0</v>
      </c>
      <c r="AK664" s="26">
        <f t="shared" si="264"/>
        <v>0.9583058001601048</v>
      </c>
      <c r="AL664" s="26">
        <f t="shared" si="264"/>
        <v>1.9176217922026693</v>
      </c>
      <c r="AM664" s="26">
        <f t="shared" si="265"/>
        <v>0</v>
      </c>
    </row>
    <row r="665" spans="1:39">
      <c r="A665" s="26" t="s">
        <v>742</v>
      </c>
      <c r="B665" s="26" t="s">
        <v>82</v>
      </c>
      <c r="C665" s="26">
        <v>1</v>
      </c>
      <c r="D665" s="26">
        <v>8.9105000000000004E-2</v>
      </c>
      <c r="E665" s="26">
        <v>4.5883E-2</v>
      </c>
      <c r="F665" s="26">
        <v>329.63600000000002</v>
      </c>
      <c r="G665" s="26">
        <v>343.97399999999999</v>
      </c>
      <c r="H665" s="26">
        <v>0.12188599999999999</v>
      </c>
      <c r="I665" s="26">
        <v>0</v>
      </c>
      <c r="J665" s="27"/>
      <c r="K665" s="26" t="str">
        <f t="shared" si="247"/>
        <v>HP</v>
      </c>
      <c r="L665" s="27"/>
      <c r="M665" s="32">
        <f t="shared" si="255"/>
        <v>0</v>
      </c>
      <c r="N665" s="32">
        <f t="shared" si="256"/>
        <v>1</v>
      </c>
      <c r="O665" s="32">
        <f t="shared" si="257"/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27"/>
      <c r="W665" s="26" t="str">
        <f t="shared" si="248"/>
        <v>SG</v>
      </c>
      <c r="X665" s="26" t="str">
        <f t="shared" si="249"/>
        <v>DMO</v>
      </c>
      <c r="Y665" s="26" t="str">
        <f t="shared" si="250"/>
        <v>09</v>
      </c>
      <c r="Z665" s="26" t="str">
        <f t="shared" si="251"/>
        <v>Ex</v>
      </c>
      <c r="AA665" s="26" t="str">
        <f t="shared" si="252"/>
        <v>Frzr</v>
      </c>
      <c r="AB665" s="26" t="str">
        <f t="shared" ca="1" si="253"/>
        <v>HP</v>
      </c>
      <c r="AC665" s="27"/>
      <c r="AD665" s="26" t="str">
        <f t="shared" ca="1" si="254"/>
        <v>SG-DMO-09-Ex-Frzr-HP</v>
      </c>
      <c r="AE665" s="26">
        <f t="shared" si="258"/>
        <v>0.8240900000000001</v>
      </c>
      <c r="AF665" s="26">
        <f t="shared" si="259"/>
        <v>2.227625E-4</v>
      </c>
      <c r="AG665" s="26">
        <f t="shared" si="260"/>
        <v>0</v>
      </c>
      <c r="AH665" s="26">
        <f t="shared" si="261"/>
        <v>0.859935</v>
      </c>
      <c r="AI665" s="26">
        <f t="shared" si="262"/>
        <v>1.1470750000000001E-4</v>
      </c>
      <c r="AJ665" s="26">
        <f t="shared" si="263"/>
        <v>0</v>
      </c>
      <c r="AK665" s="26">
        <f t="shared" si="264"/>
        <v>0.95831661695360704</v>
      </c>
      <c r="AL665" s="26">
        <f t="shared" si="264"/>
        <v>1.9420046640367892</v>
      </c>
      <c r="AM665" s="26">
        <f t="shared" si="265"/>
        <v>0</v>
      </c>
    </row>
    <row r="666" spans="1:39">
      <c r="A666" s="26" t="s">
        <v>743</v>
      </c>
      <c r="B666" s="26" t="s">
        <v>82</v>
      </c>
      <c r="C666" s="26">
        <v>1</v>
      </c>
      <c r="D666" s="26">
        <v>0.112568</v>
      </c>
      <c r="E666" s="26">
        <v>4.6517999999999997E-2</v>
      </c>
      <c r="F666" s="26">
        <v>395.178</v>
      </c>
      <c r="G666" s="26">
        <v>343.59899999999999</v>
      </c>
      <c r="H666" s="26">
        <v>0.14513599999999999</v>
      </c>
      <c r="I666" s="26">
        <v>0</v>
      </c>
      <c r="J666" s="27"/>
      <c r="K666" s="26" t="str">
        <f t="shared" si="247"/>
        <v>HP</v>
      </c>
      <c r="L666" s="27"/>
      <c r="M666" s="32">
        <f t="shared" si="255"/>
        <v>0</v>
      </c>
      <c r="N666" s="32">
        <f t="shared" si="256"/>
        <v>1</v>
      </c>
      <c r="O666" s="32">
        <f t="shared" si="257"/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27"/>
      <c r="W666" s="26" t="str">
        <f t="shared" si="248"/>
        <v>SC</v>
      </c>
      <c r="X666" s="26" t="str">
        <f t="shared" si="249"/>
        <v>DMO</v>
      </c>
      <c r="Y666" s="26" t="str">
        <f t="shared" si="250"/>
        <v>10</v>
      </c>
      <c r="Z666" s="26" t="str">
        <f t="shared" si="251"/>
        <v>Ex</v>
      </c>
      <c r="AA666" s="26" t="str">
        <f t="shared" si="252"/>
        <v>Frzr</v>
      </c>
      <c r="AB666" s="26" t="str">
        <f t="shared" ca="1" si="253"/>
        <v>HP</v>
      </c>
      <c r="AC666" s="27"/>
      <c r="AD666" s="26" t="str">
        <f t="shared" ca="1" si="254"/>
        <v>SC-DMO-10-Ex-Frzr-HP</v>
      </c>
      <c r="AE666" s="26">
        <f t="shared" si="258"/>
        <v>0.98794499999999996</v>
      </c>
      <c r="AF666" s="26">
        <f t="shared" si="259"/>
        <v>2.8142E-4</v>
      </c>
      <c r="AG666" s="26">
        <f t="shared" si="260"/>
        <v>0</v>
      </c>
      <c r="AH666" s="26">
        <f t="shared" si="261"/>
        <v>0.85899749999999997</v>
      </c>
      <c r="AI666" s="26">
        <f t="shared" si="262"/>
        <v>1.16295E-4</v>
      </c>
      <c r="AJ666" s="26">
        <f t="shared" si="263"/>
        <v>0</v>
      </c>
      <c r="AK666" s="26">
        <f t="shared" si="264"/>
        <v>1.1501139409602472</v>
      </c>
      <c r="AL666" s="26">
        <f t="shared" si="264"/>
        <v>2.4198804763747366</v>
      </c>
      <c r="AM666" s="26">
        <f t="shared" si="265"/>
        <v>0</v>
      </c>
    </row>
    <row r="667" spans="1:39">
      <c r="A667" s="26" t="s">
        <v>744</v>
      </c>
      <c r="B667" s="26" t="s">
        <v>82</v>
      </c>
      <c r="C667" s="26">
        <v>1</v>
      </c>
      <c r="D667" s="26">
        <v>0.107379</v>
      </c>
      <c r="E667" s="26">
        <v>4.6581999999999998E-2</v>
      </c>
      <c r="F667" s="26">
        <v>392.77300000000002</v>
      </c>
      <c r="G667" s="26">
        <v>344.42700000000002</v>
      </c>
      <c r="H667" s="26">
        <v>0.144318</v>
      </c>
      <c r="I667" s="26">
        <v>0</v>
      </c>
      <c r="J667" s="27"/>
      <c r="K667" s="26" t="str">
        <f t="shared" si="247"/>
        <v>HP</v>
      </c>
      <c r="L667" s="27"/>
      <c r="M667" s="32">
        <f t="shared" si="255"/>
        <v>0</v>
      </c>
      <c r="N667" s="32">
        <f t="shared" si="256"/>
        <v>1</v>
      </c>
      <c r="O667" s="32">
        <f t="shared" si="257"/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27"/>
      <c r="W667" s="26" t="str">
        <f t="shared" si="248"/>
        <v>SD</v>
      </c>
      <c r="X667" s="26" t="str">
        <f t="shared" si="249"/>
        <v>DMO</v>
      </c>
      <c r="Y667" s="26" t="str">
        <f t="shared" si="250"/>
        <v>10</v>
      </c>
      <c r="Z667" s="26" t="str">
        <f t="shared" si="251"/>
        <v>Ex</v>
      </c>
      <c r="AA667" s="26" t="str">
        <f t="shared" si="252"/>
        <v>Frzr</v>
      </c>
      <c r="AB667" s="26" t="str">
        <f t="shared" ca="1" si="253"/>
        <v>HP</v>
      </c>
      <c r="AC667" s="27"/>
      <c r="AD667" s="26" t="str">
        <f t="shared" ca="1" si="254"/>
        <v>SD-DMO-10-Ex-Frzr-HP</v>
      </c>
      <c r="AE667" s="26">
        <f t="shared" si="258"/>
        <v>0.9819325000000001</v>
      </c>
      <c r="AF667" s="26">
        <f t="shared" si="259"/>
        <v>2.6844750000000001E-4</v>
      </c>
      <c r="AG667" s="26">
        <f t="shared" si="260"/>
        <v>0</v>
      </c>
      <c r="AH667" s="26">
        <f t="shared" si="261"/>
        <v>0.8610675000000001</v>
      </c>
      <c r="AI667" s="26">
        <f t="shared" si="262"/>
        <v>1.16455E-4</v>
      </c>
      <c r="AJ667" s="26">
        <f t="shared" si="263"/>
        <v>0</v>
      </c>
      <c r="AK667" s="26">
        <f t="shared" si="264"/>
        <v>1.1403664637209046</v>
      </c>
      <c r="AL667" s="26">
        <f t="shared" si="264"/>
        <v>2.3051607917221246</v>
      </c>
      <c r="AM667" s="26">
        <f t="shared" si="265"/>
        <v>0</v>
      </c>
    </row>
    <row r="668" spans="1:39">
      <c r="A668" s="26" t="s">
        <v>745</v>
      </c>
      <c r="B668" s="26" t="s">
        <v>82</v>
      </c>
      <c r="C668" s="26">
        <v>1</v>
      </c>
      <c r="D668" s="26">
        <v>0.112942</v>
      </c>
      <c r="E668" s="26">
        <v>4.6503999999999997E-2</v>
      </c>
      <c r="F668" s="26">
        <v>395.09699999999998</v>
      </c>
      <c r="G668" s="26">
        <v>343.541</v>
      </c>
      <c r="H668" s="26">
        <v>0.14524300000000001</v>
      </c>
      <c r="I668" s="26">
        <v>0</v>
      </c>
      <c r="J668" s="27"/>
      <c r="K668" s="26" t="str">
        <f t="shared" si="247"/>
        <v>HP</v>
      </c>
      <c r="L668" s="27"/>
      <c r="M668" s="32">
        <f t="shared" si="255"/>
        <v>0</v>
      </c>
      <c r="N668" s="32">
        <f t="shared" si="256"/>
        <v>1</v>
      </c>
      <c r="O668" s="32">
        <f t="shared" si="257"/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27"/>
      <c r="W668" s="26" t="str">
        <f t="shared" si="248"/>
        <v>SG</v>
      </c>
      <c r="X668" s="26" t="str">
        <f t="shared" si="249"/>
        <v>DMO</v>
      </c>
      <c r="Y668" s="26" t="str">
        <f t="shared" si="250"/>
        <v>10</v>
      </c>
      <c r="Z668" s="26" t="str">
        <f t="shared" si="251"/>
        <v>Ex</v>
      </c>
      <c r="AA668" s="26" t="str">
        <f t="shared" si="252"/>
        <v>Frzr</v>
      </c>
      <c r="AB668" s="26" t="str">
        <f t="shared" ca="1" si="253"/>
        <v>HP</v>
      </c>
      <c r="AC668" s="27"/>
      <c r="AD668" s="26" t="str">
        <f t="shared" ca="1" si="254"/>
        <v>SG-DMO-10-Ex-Frzr-HP</v>
      </c>
      <c r="AE668" s="26">
        <f t="shared" si="258"/>
        <v>0.98774249999999997</v>
      </c>
      <c r="AF668" s="26">
        <f t="shared" si="259"/>
        <v>2.8235499999999998E-4</v>
      </c>
      <c r="AG668" s="26">
        <f t="shared" si="260"/>
        <v>0</v>
      </c>
      <c r="AH668" s="26">
        <f t="shared" si="261"/>
        <v>0.85885250000000002</v>
      </c>
      <c r="AI668" s="26">
        <f t="shared" si="262"/>
        <v>1.1625999999999999E-4</v>
      </c>
      <c r="AJ668" s="26">
        <f t="shared" si="263"/>
        <v>0</v>
      </c>
      <c r="AK668" s="26">
        <f t="shared" si="264"/>
        <v>1.1500723348887032</v>
      </c>
      <c r="AL668" s="26">
        <f t="shared" si="264"/>
        <v>2.4286512988130053</v>
      </c>
      <c r="AM668" s="26">
        <f t="shared" si="265"/>
        <v>0</v>
      </c>
    </row>
    <row r="669" spans="1:39">
      <c r="A669" s="26" t="s">
        <v>746</v>
      </c>
      <c r="B669" s="26" t="s">
        <v>82</v>
      </c>
      <c r="C669" s="26">
        <v>1</v>
      </c>
      <c r="D669" s="26">
        <v>0.11110200000000001</v>
      </c>
      <c r="E669" s="26">
        <v>4.7405999999999997E-2</v>
      </c>
      <c r="F669" s="26">
        <v>311.56799999999998</v>
      </c>
      <c r="G669" s="26">
        <v>333.096</v>
      </c>
      <c r="H669" s="26">
        <v>0.13009599999999999</v>
      </c>
      <c r="I669" s="26">
        <v>0</v>
      </c>
      <c r="J669" s="27"/>
      <c r="K669" s="26" t="str">
        <f t="shared" si="247"/>
        <v>HP</v>
      </c>
      <c r="L669" s="27"/>
      <c r="M669" s="32">
        <f t="shared" si="255"/>
        <v>0</v>
      </c>
      <c r="N669" s="32">
        <f t="shared" si="256"/>
        <v>1</v>
      </c>
      <c r="O669" s="32">
        <f t="shared" si="257"/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27"/>
      <c r="W669" s="26" t="str">
        <f t="shared" si="248"/>
        <v>PG</v>
      </c>
      <c r="X669" s="26" t="str">
        <f t="shared" si="249"/>
        <v>DMO</v>
      </c>
      <c r="Y669" s="26" t="str">
        <f t="shared" si="250"/>
        <v>11</v>
      </c>
      <c r="Z669" s="26" t="str">
        <f t="shared" si="251"/>
        <v>Ex</v>
      </c>
      <c r="AA669" s="26" t="str">
        <f t="shared" si="252"/>
        <v>Frzr</v>
      </c>
      <c r="AB669" s="26" t="str">
        <f t="shared" ca="1" si="253"/>
        <v>HP</v>
      </c>
      <c r="AC669" s="27"/>
      <c r="AD669" s="26" t="str">
        <f t="shared" ca="1" si="254"/>
        <v>PG-DMO-11-Ex-Frzr-HP</v>
      </c>
      <c r="AE669" s="26">
        <f t="shared" si="258"/>
        <v>0.77891999999999995</v>
      </c>
      <c r="AF669" s="26">
        <f t="shared" si="259"/>
        <v>2.7775500000000003E-4</v>
      </c>
      <c r="AG669" s="26">
        <f t="shared" si="260"/>
        <v>0</v>
      </c>
      <c r="AH669" s="26">
        <f t="shared" si="261"/>
        <v>0.83274000000000004</v>
      </c>
      <c r="AI669" s="26">
        <f t="shared" si="262"/>
        <v>1.1851499999999999E-4</v>
      </c>
      <c r="AJ669" s="26">
        <f t="shared" si="263"/>
        <v>0</v>
      </c>
      <c r="AK669" s="26">
        <f t="shared" si="264"/>
        <v>0.93536998342820077</v>
      </c>
      <c r="AL669" s="26">
        <f t="shared" si="264"/>
        <v>2.3436273889381094</v>
      </c>
      <c r="AM669" s="26">
        <f t="shared" si="265"/>
        <v>0</v>
      </c>
    </row>
    <row r="670" spans="1:39">
      <c r="A670" s="26" t="s">
        <v>747</v>
      </c>
      <c r="B670" s="26" t="s">
        <v>82</v>
      </c>
      <c r="C670" s="26">
        <v>1</v>
      </c>
      <c r="D670" s="26">
        <v>0.111844</v>
      </c>
      <c r="E670" s="26">
        <v>4.6944E-2</v>
      </c>
      <c r="F670" s="26">
        <v>307.95800000000003</v>
      </c>
      <c r="G670" s="26">
        <v>324.69299999999998</v>
      </c>
      <c r="H670" s="26">
        <v>0.117885</v>
      </c>
      <c r="I670" s="26">
        <v>0</v>
      </c>
      <c r="J670" s="27"/>
      <c r="K670" s="26" t="str">
        <f t="shared" si="247"/>
        <v>HP</v>
      </c>
      <c r="L670" s="27"/>
      <c r="M670" s="32">
        <f t="shared" si="255"/>
        <v>0</v>
      </c>
      <c r="N670" s="32">
        <f t="shared" si="256"/>
        <v>1</v>
      </c>
      <c r="O670" s="32">
        <f t="shared" si="257"/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27"/>
      <c r="W670" s="26" t="str">
        <f t="shared" si="248"/>
        <v>PG</v>
      </c>
      <c r="X670" s="26" t="str">
        <f t="shared" si="249"/>
        <v>DMO</v>
      </c>
      <c r="Y670" s="26" t="str">
        <f t="shared" si="250"/>
        <v>12</v>
      </c>
      <c r="Z670" s="26" t="str">
        <f t="shared" si="251"/>
        <v>Ex</v>
      </c>
      <c r="AA670" s="26" t="str">
        <f t="shared" si="252"/>
        <v>Frzr</v>
      </c>
      <c r="AB670" s="26" t="str">
        <f t="shared" ca="1" si="253"/>
        <v>HP</v>
      </c>
      <c r="AC670" s="27"/>
      <c r="AD670" s="26" t="str">
        <f t="shared" ca="1" si="254"/>
        <v>PG-DMO-12-Ex-Frzr-HP</v>
      </c>
      <c r="AE670" s="26">
        <f t="shared" si="258"/>
        <v>0.76989500000000011</v>
      </c>
      <c r="AF670" s="26">
        <f t="shared" si="259"/>
        <v>2.7961000000000001E-4</v>
      </c>
      <c r="AG670" s="26">
        <f t="shared" si="260"/>
        <v>0</v>
      </c>
      <c r="AH670" s="26">
        <f t="shared" si="261"/>
        <v>0.81173249999999997</v>
      </c>
      <c r="AI670" s="26">
        <f t="shared" si="262"/>
        <v>1.1736E-4</v>
      </c>
      <c r="AJ670" s="26">
        <f t="shared" si="263"/>
        <v>0</v>
      </c>
      <c r="AK670" s="26">
        <f t="shared" si="264"/>
        <v>0.94845900589171939</v>
      </c>
      <c r="AL670" s="26">
        <f t="shared" si="264"/>
        <v>2.3824982958418541</v>
      </c>
      <c r="AM670" s="26">
        <f t="shared" si="265"/>
        <v>0</v>
      </c>
    </row>
    <row r="671" spans="1:39">
      <c r="A671" s="26" t="s">
        <v>748</v>
      </c>
      <c r="B671" s="26" t="s">
        <v>82</v>
      </c>
      <c r="C671" s="26">
        <v>1</v>
      </c>
      <c r="D671" s="26">
        <v>0.11132</v>
      </c>
      <c r="E671" s="26">
        <v>4.9805000000000002E-2</v>
      </c>
      <c r="F671" s="26">
        <v>354.63400000000001</v>
      </c>
      <c r="G671" s="26">
        <v>351.70600000000002</v>
      </c>
      <c r="H671" s="26">
        <v>0.13245299999999999</v>
      </c>
      <c r="I671" s="26">
        <v>0</v>
      </c>
      <c r="J671" s="27"/>
      <c r="K671" s="26" t="str">
        <f t="shared" si="247"/>
        <v>HP</v>
      </c>
      <c r="L671" s="27"/>
      <c r="M671" s="32">
        <f t="shared" si="255"/>
        <v>0</v>
      </c>
      <c r="N671" s="32">
        <f t="shared" si="256"/>
        <v>1</v>
      </c>
      <c r="O671" s="32">
        <f t="shared" si="257"/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27"/>
      <c r="W671" s="26" t="str">
        <f t="shared" si="248"/>
        <v>PG</v>
      </c>
      <c r="X671" s="26" t="str">
        <f t="shared" si="249"/>
        <v>DMO</v>
      </c>
      <c r="Y671" s="26" t="str">
        <f t="shared" si="250"/>
        <v>13</v>
      </c>
      <c r="Z671" s="26" t="str">
        <f t="shared" si="251"/>
        <v>Ex</v>
      </c>
      <c r="AA671" s="26" t="str">
        <f t="shared" si="252"/>
        <v>Frzr</v>
      </c>
      <c r="AB671" s="26" t="str">
        <f t="shared" ca="1" si="253"/>
        <v>HP</v>
      </c>
      <c r="AC671" s="27"/>
      <c r="AD671" s="26" t="str">
        <f t="shared" ca="1" si="254"/>
        <v>PG-DMO-13-Ex-Frzr-HP</v>
      </c>
      <c r="AE671" s="26">
        <f t="shared" si="258"/>
        <v>0.88658500000000007</v>
      </c>
      <c r="AF671" s="26">
        <f t="shared" si="259"/>
        <v>2.7829999999999999E-4</v>
      </c>
      <c r="AG671" s="26">
        <f t="shared" si="260"/>
        <v>0</v>
      </c>
      <c r="AH671" s="26">
        <f t="shared" si="261"/>
        <v>0.87926500000000007</v>
      </c>
      <c r="AI671" s="26">
        <f t="shared" si="262"/>
        <v>1.245125E-4</v>
      </c>
      <c r="AJ671" s="26">
        <f t="shared" si="263"/>
        <v>0</v>
      </c>
      <c r="AK671" s="26">
        <f t="shared" si="264"/>
        <v>1.0083251351981484</v>
      </c>
      <c r="AL671" s="26">
        <f t="shared" si="264"/>
        <v>2.2351169561289028</v>
      </c>
      <c r="AM671" s="26">
        <f t="shared" si="265"/>
        <v>0</v>
      </c>
    </row>
    <row r="672" spans="1:39">
      <c r="A672" s="26" t="s">
        <v>749</v>
      </c>
      <c r="B672" s="26" t="s">
        <v>82</v>
      </c>
      <c r="C672" s="26">
        <v>1</v>
      </c>
      <c r="D672" s="26">
        <v>0.11132400000000001</v>
      </c>
      <c r="E672" s="26">
        <v>4.9768E-2</v>
      </c>
      <c r="F672" s="26">
        <v>353.00299999999999</v>
      </c>
      <c r="G672" s="26">
        <v>351.76499999999999</v>
      </c>
      <c r="H672" s="26">
        <v>0.13272200000000001</v>
      </c>
      <c r="I672" s="26">
        <v>0</v>
      </c>
      <c r="J672" s="27"/>
      <c r="K672" s="26" t="str">
        <f t="shared" si="247"/>
        <v>HP</v>
      </c>
      <c r="L672" s="27"/>
      <c r="M672" s="32">
        <f t="shared" si="255"/>
        <v>0</v>
      </c>
      <c r="N672" s="32">
        <f t="shared" si="256"/>
        <v>1</v>
      </c>
      <c r="O672" s="32">
        <f t="shared" si="257"/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27"/>
      <c r="W672" s="26" t="str">
        <f t="shared" si="248"/>
        <v>SC</v>
      </c>
      <c r="X672" s="26" t="str">
        <f t="shared" si="249"/>
        <v>DMO</v>
      </c>
      <c r="Y672" s="26" t="str">
        <f t="shared" si="250"/>
        <v>13</v>
      </c>
      <c r="Z672" s="26" t="str">
        <f t="shared" si="251"/>
        <v>Ex</v>
      </c>
      <c r="AA672" s="26" t="str">
        <f t="shared" si="252"/>
        <v>Frzr</v>
      </c>
      <c r="AB672" s="26" t="str">
        <f t="shared" ca="1" si="253"/>
        <v>HP</v>
      </c>
      <c r="AC672" s="27"/>
      <c r="AD672" s="26" t="str">
        <f t="shared" ca="1" si="254"/>
        <v>SC-DMO-13-Ex-Frzr-HP</v>
      </c>
      <c r="AE672" s="26">
        <f t="shared" si="258"/>
        <v>0.8825075</v>
      </c>
      <c r="AF672" s="26">
        <f t="shared" si="259"/>
        <v>2.7831000000000004E-4</v>
      </c>
      <c r="AG672" s="26">
        <f t="shared" si="260"/>
        <v>0</v>
      </c>
      <c r="AH672" s="26">
        <f t="shared" si="261"/>
        <v>0.87941249999999993</v>
      </c>
      <c r="AI672" s="26">
        <f t="shared" si="262"/>
        <v>1.2442E-4</v>
      </c>
      <c r="AJ672" s="26">
        <f t="shared" si="263"/>
        <v>0</v>
      </c>
      <c r="AK672" s="26">
        <f t="shared" si="264"/>
        <v>1.0035193950506731</v>
      </c>
      <c r="AL672" s="26">
        <f t="shared" si="264"/>
        <v>2.2368590258800838</v>
      </c>
      <c r="AM672" s="26">
        <f t="shared" si="265"/>
        <v>0</v>
      </c>
    </row>
    <row r="673" spans="1:39">
      <c r="A673" s="26" t="s">
        <v>750</v>
      </c>
      <c r="B673" s="26" t="s">
        <v>82</v>
      </c>
      <c r="C673" s="26">
        <v>1</v>
      </c>
      <c r="D673" s="26">
        <v>0.11125500000000001</v>
      </c>
      <c r="E673" s="26">
        <v>4.9743000000000002E-2</v>
      </c>
      <c r="F673" s="26">
        <v>352.39499999999998</v>
      </c>
      <c r="G673" s="26">
        <v>351.77300000000002</v>
      </c>
      <c r="H673" s="26">
        <v>0.13288</v>
      </c>
      <c r="I673" s="26">
        <v>0</v>
      </c>
      <c r="J673" s="27"/>
      <c r="K673" s="26" t="str">
        <f t="shared" si="247"/>
        <v>HP</v>
      </c>
      <c r="L673" s="27"/>
      <c r="M673" s="32">
        <f t="shared" si="255"/>
        <v>0</v>
      </c>
      <c r="N673" s="32">
        <f t="shared" si="256"/>
        <v>1</v>
      </c>
      <c r="O673" s="32">
        <f t="shared" si="257"/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27"/>
      <c r="W673" s="26" t="str">
        <f t="shared" si="248"/>
        <v>SG</v>
      </c>
      <c r="X673" s="26" t="str">
        <f t="shared" si="249"/>
        <v>DMO</v>
      </c>
      <c r="Y673" s="26" t="str">
        <f t="shared" si="250"/>
        <v>13</v>
      </c>
      <c r="Z673" s="26" t="str">
        <f t="shared" si="251"/>
        <v>Ex</v>
      </c>
      <c r="AA673" s="26" t="str">
        <f t="shared" si="252"/>
        <v>Frzr</v>
      </c>
      <c r="AB673" s="26" t="str">
        <f t="shared" ca="1" si="253"/>
        <v>HP</v>
      </c>
      <c r="AC673" s="27"/>
      <c r="AD673" s="26" t="str">
        <f t="shared" ca="1" si="254"/>
        <v>SG-DMO-13-Ex-Frzr-HP</v>
      </c>
      <c r="AE673" s="26">
        <f t="shared" si="258"/>
        <v>0.88098749999999992</v>
      </c>
      <c r="AF673" s="26">
        <f t="shared" si="259"/>
        <v>2.7813750000000003E-4</v>
      </c>
      <c r="AG673" s="26">
        <f t="shared" si="260"/>
        <v>0</v>
      </c>
      <c r="AH673" s="26">
        <f t="shared" si="261"/>
        <v>0.87943250000000006</v>
      </c>
      <c r="AI673" s="26">
        <f t="shared" si="262"/>
        <v>1.243575E-4</v>
      </c>
      <c r="AJ673" s="26">
        <f t="shared" si="263"/>
        <v>0</v>
      </c>
      <c r="AK673" s="26">
        <f t="shared" si="264"/>
        <v>1.0017681857334131</v>
      </c>
      <c r="AL673" s="26">
        <f t="shared" si="264"/>
        <v>2.2365961039744291</v>
      </c>
      <c r="AM673" s="26">
        <f t="shared" si="265"/>
        <v>0</v>
      </c>
    </row>
    <row r="674" spans="1:39">
      <c r="A674" s="26" t="s">
        <v>751</v>
      </c>
      <c r="B674" s="26" t="s">
        <v>82</v>
      </c>
      <c r="C674" s="26">
        <v>1</v>
      </c>
      <c r="D674" s="26">
        <v>8.2602999999999996E-2</v>
      </c>
      <c r="E674" s="26">
        <v>4.4731E-2</v>
      </c>
      <c r="F674" s="26">
        <v>363.85700000000003</v>
      </c>
      <c r="G674" s="26">
        <v>327.39699999999999</v>
      </c>
      <c r="H674" s="26">
        <v>0.139156</v>
      </c>
      <c r="I674" s="26">
        <v>0</v>
      </c>
      <c r="J674" s="27"/>
      <c r="K674" s="26" t="str">
        <f t="shared" si="247"/>
        <v>HP</v>
      </c>
      <c r="L674" s="27"/>
      <c r="M674" s="32">
        <f t="shared" si="255"/>
        <v>0</v>
      </c>
      <c r="N674" s="32">
        <f t="shared" si="256"/>
        <v>1</v>
      </c>
      <c r="O674" s="32">
        <f t="shared" si="257"/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27"/>
      <c r="W674" s="26" t="str">
        <f t="shared" si="248"/>
        <v>SC</v>
      </c>
      <c r="X674" s="26" t="str">
        <f t="shared" si="249"/>
        <v>DMO</v>
      </c>
      <c r="Y674" s="26" t="str">
        <f t="shared" si="250"/>
        <v>14</v>
      </c>
      <c r="Z674" s="26" t="str">
        <f t="shared" si="251"/>
        <v>Ex</v>
      </c>
      <c r="AA674" s="26" t="str">
        <f t="shared" si="252"/>
        <v>Frzr</v>
      </c>
      <c r="AB674" s="26" t="str">
        <f t="shared" ca="1" si="253"/>
        <v>HP</v>
      </c>
      <c r="AC674" s="27"/>
      <c r="AD674" s="26" t="str">
        <f t="shared" ca="1" si="254"/>
        <v>SC-DMO-14-Ex-Frzr-HP</v>
      </c>
      <c r="AE674" s="26">
        <f t="shared" si="258"/>
        <v>0.90964250000000002</v>
      </c>
      <c r="AF674" s="26">
        <f t="shared" si="259"/>
        <v>2.0650749999999999E-4</v>
      </c>
      <c r="AG674" s="26">
        <f t="shared" si="260"/>
        <v>0</v>
      </c>
      <c r="AH674" s="26">
        <f t="shared" si="261"/>
        <v>0.81849249999999996</v>
      </c>
      <c r="AI674" s="26">
        <f t="shared" si="262"/>
        <v>1.1182750000000001E-4</v>
      </c>
      <c r="AJ674" s="26">
        <f t="shared" si="263"/>
        <v>0</v>
      </c>
      <c r="AK674" s="26">
        <f t="shared" si="264"/>
        <v>1.1113632684477868</v>
      </c>
      <c r="AL674" s="26">
        <f t="shared" si="264"/>
        <v>1.8466611522210545</v>
      </c>
      <c r="AM674" s="26">
        <f t="shared" si="265"/>
        <v>0</v>
      </c>
    </row>
    <row r="675" spans="1:39">
      <c r="A675" s="26" t="s">
        <v>752</v>
      </c>
      <c r="B675" s="26" t="s">
        <v>82</v>
      </c>
      <c r="C675" s="26">
        <v>1</v>
      </c>
      <c r="D675" s="26">
        <v>8.8466000000000003E-2</v>
      </c>
      <c r="E675" s="26">
        <v>4.5427000000000002E-2</v>
      </c>
      <c r="F675" s="26">
        <v>381.58800000000002</v>
      </c>
      <c r="G675" s="26">
        <v>325.74799999999999</v>
      </c>
      <c r="H675" s="26">
        <v>0.13</v>
      </c>
      <c r="I675" s="26">
        <v>0</v>
      </c>
      <c r="J675" s="27"/>
      <c r="K675" s="26" t="str">
        <f t="shared" si="247"/>
        <v>HP</v>
      </c>
      <c r="L675" s="27"/>
      <c r="M675" s="32">
        <f t="shared" si="255"/>
        <v>0</v>
      </c>
      <c r="N675" s="32">
        <f t="shared" si="256"/>
        <v>1</v>
      </c>
      <c r="O675" s="32">
        <f t="shared" si="257"/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27"/>
      <c r="W675" s="26" t="str">
        <f t="shared" si="248"/>
        <v>SD</v>
      </c>
      <c r="X675" s="26" t="str">
        <f t="shared" si="249"/>
        <v>DMO</v>
      </c>
      <c r="Y675" s="26" t="str">
        <f t="shared" si="250"/>
        <v>14</v>
      </c>
      <c r="Z675" s="26" t="str">
        <f t="shared" si="251"/>
        <v>Ex</v>
      </c>
      <c r="AA675" s="26" t="str">
        <f t="shared" si="252"/>
        <v>Frzr</v>
      </c>
      <c r="AB675" s="26" t="str">
        <f t="shared" ca="1" si="253"/>
        <v>HP</v>
      </c>
      <c r="AC675" s="27"/>
      <c r="AD675" s="26" t="str">
        <f t="shared" ca="1" si="254"/>
        <v>SD-DMO-14-Ex-Frzr-HP</v>
      </c>
      <c r="AE675" s="26">
        <f t="shared" si="258"/>
        <v>0.9539700000000001</v>
      </c>
      <c r="AF675" s="26">
        <f t="shared" si="259"/>
        <v>2.21165E-4</v>
      </c>
      <c r="AG675" s="26">
        <f t="shared" si="260"/>
        <v>0</v>
      </c>
      <c r="AH675" s="26">
        <f t="shared" si="261"/>
        <v>0.81436999999999993</v>
      </c>
      <c r="AI675" s="26">
        <f t="shared" si="262"/>
        <v>1.135675E-4</v>
      </c>
      <c r="AJ675" s="26">
        <f t="shared" si="263"/>
        <v>0</v>
      </c>
      <c r="AK675" s="26">
        <f t="shared" si="264"/>
        <v>1.1714208529292585</v>
      </c>
      <c r="AL675" s="26">
        <f t="shared" si="264"/>
        <v>1.9474321438791908</v>
      </c>
      <c r="AM675" s="26">
        <f t="shared" si="265"/>
        <v>0</v>
      </c>
    </row>
    <row r="676" spans="1:39">
      <c r="A676" s="26" t="s">
        <v>753</v>
      </c>
      <c r="B676" s="26" t="s">
        <v>82</v>
      </c>
      <c r="C676" s="26">
        <v>1</v>
      </c>
      <c r="D676" s="26">
        <v>7.8694E-2</v>
      </c>
      <c r="E676" s="26">
        <v>4.4356E-2</v>
      </c>
      <c r="F676" s="26">
        <v>350.69799999999998</v>
      </c>
      <c r="G676" s="26">
        <v>328.88</v>
      </c>
      <c r="H676" s="26">
        <v>0.14513400000000001</v>
      </c>
      <c r="I676" s="26">
        <v>0</v>
      </c>
      <c r="J676" s="27"/>
      <c r="K676" s="26" t="str">
        <f t="shared" si="247"/>
        <v>HP</v>
      </c>
      <c r="L676" s="27"/>
      <c r="M676" s="32">
        <f t="shared" si="255"/>
        <v>0</v>
      </c>
      <c r="N676" s="32">
        <f t="shared" si="256"/>
        <v>1</v>
      </c>
      <c r="O676" s="32">
        <f t="shared" si="257"/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27"/>
      <c r="W676" s="26" t="str">
        <f t="shared" si="248"/>
        <v>SG</v>
      </c>
      <c r="X676" s="26" t="str">
        <f t="shared" si="249"/>
        <v>DMO</v>
      </c>
      <c r="Y676" s="26" t="str">
        <f t="shared" si="250"/>
        <v>14</v>
      </c>
      <c r="Z676" s="26" t="str">
        <f t="shared" si="251"/>
        <v>Ex</v>
      </c>
      <c r="AA676" s="26" t="str">
        <f t="shared" si="252"/>
        <v>Frzr</v>
      </c>
      <c r="AB676" s="26" t="str">
        <f t="shared" ca="1" si="253"/>
        <v>HP</v>
      </c>
      <c r="AC676" s="27"/>
      <c r="AD676" s="26" t="str">
        <f t="shared" ca="1" si="254"/>
        <v>SG-DMO-14-Ex-Frzr-HP</v>
      </c>
      <c r="AE676" s="26">
        <f t="shared" si="258"/>
        <v>0.876745</v>
      </c>
      <c r="AF676" s="26">
        <f t="shared" si="259"/>
        <v>1.9673499999999999E-4</v>
      </c>
      <c r="AG676" s="26">
        <f t="shared" si="260"/>
        <v>0</v>
      </c>
      <c r="AH676" s="26">
        <f t="shared" si="261"/>
        <v>0.82220000000000004</v>
      </c>
      <c r="AI676" s="26">
        <f t="shared" si="262"/>
        <v>1.1089E-4</v>
      </c>
      <c r="AJ676" s="26">
        <f t="shared" si="263"/>
        <v>0</v>
      </c>
      <c r="AK676" s="26">
        <f t="shared" si="264"/>
        <v>1.0663403064947701</v>
      </c>
      <c r="AL676" s="26">
        <f t="shared" si="264"/>
        <v>1.774145549643791</v>
      </c>
      <c r="AM676" s="26">
        <f t="shared" si="265"/>
        <v>0</v>
      </c>
    </row>
    <row r="677" spans="1:39">
      <c r="A677" s="26" t="s">
        <v>754</v>
      </c>
      <c r="B677" s="26" t="s">
        <v>82</v>
      </c>
      <c r="C677" s="26">
        <v>1</v>
      </c>
      <c r="D677" s="26">
        <v>8.7751999999999997E-2</v>
      </c>
      <c r="E677" s="26">
        <v>4.9410000000000003E-2</v>
      </c>
      <c r="F677" s="26">
        <v>485.98399999999998</v>
      </c>
      <c r="G677" s="26">
        <v>383.803</v>
      </c>
      <c r="H677" s="26">
        <v>0.13061700000000001</v>
      </c>
      <c r="I677" s="26">
        <v>0</v>
      </c>
      <c r="J677" s="27"/>
      <c r="K677" s="26" t="str">
        <f t="shared" si="247"/>
        <v>HP</v>
      </c>
      <c r="L677" s="27"/>
      <c r="M677" s="32">
        <f t="shared" si="255"/>
        <v>0</v>
      </c>
      <c r="N677" s="32">
        <f t="shared" si="256"/>
        <v>1</v>
      </c>
      <c r="O677" s="32">
        <f t="shared" si="257"/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27"/>
      <c r="W677" s="26" t="str">
        <f t="shared" si="248"/>
        <v>SC</v>
      </c>
      <c r="X677" s="26" t="str">
        <f t="shared" si="249"/>
        <v>DMO</v>
      </c>
      <c r="Y677" s="26" t="str">
        <f t="shared" si="250"/>
        <v>15</v>
      </c>
      <c r="Z677" s="26" t="str">
        <f t="shared" si="251"/>
        <v>Ex</v>
      </c>
      <c r="AA677" s="26" t="str">
        <f t="shared" si="252"/>
        <v>Frzr</v>
      </c>
      <c r="AB677" s="26" t="str">
        <f t="shared" ca="1" si="253"/>
        <v>HP</v>
      </c>
      <c r="AC677" s="27"/>
      <c r="AD677" s="26" t="str">
        <f t="shared" ca="1" si="254"/>
        <v>SC-DMO-15-Ex-Frzr-HP</v>
      </c>
      <c r="AE677" s="26">
        <f t="shared" si="258"/>
        <v>1.21496</v>
      </c>
      <c r="AF677" s="26">
        <f t="shared" si="259"/>
        <v>2.1938E-4</v>
      </c>
      <c r="AG677" s="26">
        <f t="shared" si="260"/>
        <v>0</v>
      </c>
      <c r="AH677" s="26">
        <f t="shared" si="261"/>
        <v>0.95950749999999996</v>
      </c>
      <c r="AI677" s="26">
        <f t="shared" si="262"/>
        <v>1.2352500000000001E-4</v>
      </c>
      <c r="AJ677" s="26">
        <f t="shared" si="263"/>
        <v>0</v>
      </c>
      <c r="AK677" s="26">
        <f t="shared" si="264"/>
        <v>1.266232937209975</v>
      </c>
      <c r="AL677" s="26">
        <f t="shared" si="264"/>
        <v>1.7759967617891115</v>
      </c>
      <c r="AM677" s="26">
        <f t="shared" si="265"/>
        <v>0</v>
      </c>
    </row>
    <row r="678" spans="1:39">
      <c r="A678" s="26" t="s">
        <v>755</v>
      </c>
      <c r="B678" s="26" t="s">
        <v>82</v>
      </c>
      <c r="C678" s="26">
        <v>1</v>
      </c>
      <c r="D678" s="26">
        <v>9.0825000000000003E-2</v>
      </c>
      <c r="E678" s="26">
        <v>4.9983E-2</v>
      </c>
      <c r="F678" s="26">
        <v>485.97500000000002</v>
      </c>
      <c r="G678" s="26">
        <v>387.21899999999999</v>
      </c>
      <c r="H678" s="26">
        <v>0.135018</v>
      </c>
      <c r="I678" s="26">
        <v>0</v>
      </c>
      <c r="J678" s="27"/>
      <c r="K678" s="26" t="str">
        <f t="shared" ref="K678:K741" si="266">RIGHT(LEFT(A678,FIND("-h",A678)+3),2)</f>
        <v>HP</v>
      </c>
      <c r="L678" s="27"/>
      <c r="M678" s="32">
        <f t="shared" si="255"/>
        <v>0</v>
      </c>
      <c r="N678" s="32">
        <f t="shared" si="256"/>
        <v>1</v>
      </c>
      <c r="O678" s="32">
        <f t="shared" si="257"/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27"/>
      <c r="W678" s="26" t="str">
        <f t="shared" ref="W678:W741" si="267">IF(OR(RIGHT(LEFT(A678,11),3)="v11",RIGHT(LEFT(A678,11),3)="v06",RIGHT(LEFT(A678,11),3)="v03"),"CA",RIGHT(LEFT(A678,11),2))</f>
        <v>SG</v>
      </c>
      <c r="X678" s="26" t="str">
        <f t="shared" ref="X678:X741" si="268">LEFT(A678,3)</f>
        <v>DMO</v>
      </c>
      <c r="Y678" s="26" t="str">
        <f t="shared" ref="Y678:Y741" si="269">RIGHT(LEFT(A678,7),2)</f>
        <v>15</v>
      </c>
      <c r="Z678" s="26" t="str">
        <f t="shared" ref="Z678:Z741" si="270">IF(W678="CA","N8","Ex")</f>
        <v>Ex</v>
      </c>
      <c r="AA678" s="26" t="str">
        <f t="shared" ref="AA678:AA741" si="271">IF(ISERROR(FIND("-Frzr-",A678))=FALSE,"Frzr",IF(ISERROR(FIND("-Refg-",A678))=FALSE,"Refg",IF(ISERROR(FIND("-ILtg-",A678))=FALSE,"CFL","RfUN")))</f>
        <v>Frzr</v>
      </c>
      <c r="AB678" s="26" t="str">
        <f t="shared" ref="AB678:AB741" ca="1" si="272">VLOOKUP(K678,OFFSET(L_HVACnames,1,1,7,2),2,0)</f>
        <v>HP</v>
      </c>
      <c r="AC678" s="27"/>
      <c r="AD678" s="26" t="str">
        <f t="shared" ref="AD678:AD741" ca="1" si="273">W678&amp;"-"&amp;X678&amp;"-"&amp;Y678&amp;"-"&amp;Z678&amp;"-"&amp;AA678&amp;"-"&amp;AB678</f>
        <v>SG-DMO-15-Ex-Frzr-HP</v>
      </c>
      <c r="AE678" s="26">
        <f t="shared" si="258"/>
        <v>1.2149375</v>
      </c>
      <c r="AF678" s="26">
        <f t="shared" si="259"/>
        <v>2.270625E-4</v>
      </c>
      <c r="AG678" s="26">
        <f t="shared" si="260"/>
        <v>0</v>
      </c>
      <c r="AH678" s="26">
        <f t="shared" si="261"/>
        <v>0.96804749999999995</v>
      </c>
      <c r="AI678" s="26">
        <f t="shared" si="262"/>
        <v>1.2495750000000001E-4</v>
      </c>
      <c r="AJ678" s="26">
        <f t="shared" si="263"/>
        <v>0</v>
      </c>
      <c r="AK678" s="26">
        <f t="shared" si="264"/>
        <v>1.2550391380588246</v>
      </c>
      <c r="AL678" s="26">
        <f t="shared" si="264"/>
        <v>1.8171178200588198</v>
      </c>
      <c r="AM678" s="26">
        <f t="shared" si="265"/>
        <v>0</v>
      </c>
    </row>
    <row r="679" spans="1:39">
      <c r="A679" s="26" t="s">
        <v>756</v>
      </c>
      <c r="B679" s="26" t="s">
        <v>82</v>
      </c>
      <c r="C679" s="26">
        <v>1</v>
      </c>
      <c r="D679" s="26">
        <v>9.4673999999999994E-2</v>
      </c>
      <c r="E679" s="26">
        <v>4.2654999999999998E-2</v>
      </c>
      <c r="F679" s="26">
        <v>172.82400000000001</v>
      </c>
      <c r="G679" s="26">
        <v>288.49900000000002</v>
      </c>
      <c r="H679" s="26">
        <v>0.110544</v>
      </c>
      <c r="I679" s="26">
        <v>0</v>
      </c>
      <c r="J679" s="27"/>
      <c r="K679" s="26" t="str">
        <f t="shared" si="266"/>
        <v>HP</v>
      </c>
      <c r="L679" s="27"/>
      <c r="M679" s="32">
        <f t="shared" ref="M679:M742" si="274">IF(K679="GF",1,0)</f>
        <v>0</v>
      </c>
      <c r="N679" s="32">
        <f t="shared" ref="N679:N742" si="275">IF(OR(K679="HP",K679="ER"),1,0)</f>
        <v>1</v>
      </c>
      <c r="O679" s="32">
        <f t="shared" ref="O679:O742" si="276">IF(K679="UN",1,0)</f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27"/>
      <c r="W679" s="26" t="str">
        <f t="shared" si="267"/>
        <v>PG</v>
      </c>
      <c r="X679" s="26" t="str">
        <f t="shared" si="268"/>
        <v>DMO</v>
      </c>
      <c r="Y679" s="26" t="str">
        <f t="shared" si="269"/>
        <v>16</v>
      </c>
      <c r="Z679" s="26" t="str">
        <f t="shared" si="270"/>
        <v>Ex</v>
      </c>
      <c r="AA679" s="26" t="str">
        <f t="shared" si="271"/>
        <v>Frzr</v>
      </c>
      <c r="AB679" s="26" t="str">
        <f t="shared" ca="1" si="272"/>
        <v>HP</v>
      </c>
      <c r="AC679" s="27"/>
      <c r="AD679" s="26" t="str">
        <f t="shared" ca="1" si="273"/>
        <v>PG-DMO-16-Ex-Frzr-HP</v>
      </c>
      <c r="AE679" s="26">
        <f t="shared" ref="AE679:AE742" si="277">IF(M679=1,AH679,F679/(IF(OR($AA679="Refg",$AA679="Frzr"),400,IF($AA679="CFL",$G679,IF($AA679="RfUn",1200)))))</f>
        <v>0.43206000000000006</v>
      </c>
      <c r="AF679" s="26">
        <f t="shared" ref="AF679:AF742" si="278">IF(M679=1,AI679,D679/(IF(OR($AA679="Refg",$AA679="Frzr"),400,IF($AA679="CFL",$G679,IF($AA679="RfUn",1200)))))</f>
        <v>2.3668499999999999E-4</v>
      </c>
      <c r="AG679" s="26">
        <f t="shared" ref="AG679:AG742" si="279">IF(OR(N679=1,O679=1),0,H679/(IF(OR($AA679="Refg",$AA679="Frzr"),400,IF($AA679="CFL",$G679,IF($AA679="RfUn",1200)))))</f>
        <v>0</v>
      </c>
      <c r="AH679" s="26">
        <f t="shared" ref="AH679:AH742" si="280">G679/(IF(OR($AA679="Refg",$AA679="Frzr"),400,IF($AA679="CFL",$G679,IF($AA679="RfUn",1200))))</f>
        <v>0.72124750000000004</v>
      </c>
      <c r="AI679" s="26">
        <f t="shared" ref="AI679:AI742" si="281">E679/(IF(OR($AA679="Refg",$AA679="Frzr"),400,IF($AA679="CFL",$G679,IF($AA679="RfUn",1200))))</f>
        <v>1.066375E-4</v>
      </c>
      <c r="AJ679" s="26">
        <f t="shared" ref="AJ679:AJ742" si="282">I679/(IF(OR($AA679="Refg",$AA679="Frzr"),400,IF($AA679="CFL",$G679,IF($AA679="RfUn",1200))))</f>
        <v>0</v>
      </c>
      <c r="AK679" s="26">
        <f t="shared" ref="AK679:AL742" si="283">AE679/AH679</f>
        <v>0.59904540397020445</v>
      </c>
      <c r="AL679" s="26">
        <f t="shared" si="283"/>
        <v>2.2195287774000705</v>
      </c>
      <c r="AM679" s="26">
        <f t="shared" ref="AM679:AM742" si="284">AG679/AH679</f>
        <v>0</v>
      </c>
    </row>
    <row r="680" spans="1:39">
      <c r="A680" s="26" t="s">
        <v>757</v>
      </c>
      <c r="B680" s="26" t="s">
        <v>82</v>
      </c>
      <c r="C680" s="26">
        <v>1</v>
      </c>
      <c r="D680" s="26">
        <v>9.5213000000000006E-2</v>
      </c>
      <c r="E680" s="26">
        <v>4.2677E-2</v>
      </c>
      <c r="F680" s="26">
        <v>171.304</v>
      </c>
      <c r="G680" s="26">
        <v>288.45299999999997</v>
      </c>
      <c r="H680" s="26">
        <v>0.110086</v>
      </c>
      <c r="I680" s="26">
        <v>0</v>
      </c>
      <c r="J680" s="27"/>
      <c r="K680" s="26" t="str">
        <f t="shared" si="266"/>
        <v>HP</v>
      </c>
      <c r="L680" s="27"/>
      <c r="M680" s="32">
        <f t="shared" si="274"/>
        <v>0</v>
      </c>
      <c r="N680" s="32">
        <f t="shared" si="275"/>
        <v>1</v>
      </c>
      <c r="O680" s="32">
        <f t="shared" si="276"/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27"/>
      <c r="W680" s="26" t="str">
        <f t="shared" si="267"/>
        <v>SC</v>
      </c>
      <c r="X680" s="26" t="str">
        <f t="shared" si="268"/>
        <v>DMO</v>
      </c>
      <c r="Y680" s="26" t="str">
        <f t="shared" si="269"/>
        <v>16</v>
      </c>
      <c r="Z680" s="26" t="str">
        <f t="shared" si="270"/>
        <v>Ex</v>
      </c>
      <c r="AA680" s="26" t="str">
        <f t="shared" si="271"/>
        <v>Frzr</v>
      </c>
      <c r="AB680" s="26" t="str">
        <f t="shared" ca="1" si="272"/>
        <v>HP</v>
      </c>
      <c r="AC680" s="27"/>
      <c r="AD680" s="26" t="str">
        <f t="shared" ca="1" si="273"/>
        <v>SC-DMO-16-Ex-Frzr-HP</v>
      </c>
      <c r="AE680" s="26">
        <f t="shared" si="277"/>
        <v>0.42826000000000003</v>
      </c>
      <c r="AF680" s="26">
        <f t="shared" si="278"/>
        <v>2.3803250000000001E-4</v>
      </c>
      <c r="AG680" s="26">
        <f t="shared" si="279"/>
        <v>0</v>
      </c>
      <c r="AH680" s="26">
        <f t="shared" si="280"/>
        <v>0.72113249999999995</v>
      </c>
      <c r="AI680" s="26">
        <f t="shared" si="281"/>
        <v>1.066925E-4</v>
      </c>
      <c r="AJ680" s="26">
        <f t="shared" si="282"/>
        <v>0</v>
      </c>
      <c r="AK680" s="26">
        <f t="shared" si="283"/>
        <v>0.59387144526144653</v>
      </c>
      <c r="AL680" s="26">
        <f t="shared" si="283"/>
        <v>2.2310143637087894</v>
      </c>
      <c r="AM680" s="26">
        <f t="shared" si="284"/>
        <v>0</v>
      </c>
    </row>
    <row r="681" spans="1:39">
      <c r="A681" s="26" t="s">
        <v>758</v>
      </c>
      <c r="B681" s="26" t="s">
        <v>82</v>
      </c>
      <c r="C681" s="26">
        <v>1</v>
      </c>
      <c r="D681" s="26">
        <v>8.1571000000000005E-2</v>
      </c>
      <c r="E681" s="26">
        <v>4.2458999999999997E-2</v>
      </c>
      <c r="F681" s="26">
        <v>207.108</v>
      </c>
      <c r="G681" s="26">
        <v>290.43</v>
      </c>
      <c r="H681" s="26">
        <v>0.113409</v>
      </c>
      <c r="I681" s="26">
        <v>0</v>
      </c>
      <c r="J681" s="27"/>
      <c r="K681" s="26" t="str">
        <f t="shared" si="266"/>
        <v>HP</v>
      </c>
      <c r="L681" s="27"/>
      <c r="M681" s="32">
        <f t="shared" si="274"/>
        <v>0</v>
      </c>
      <c r="N681" s="32">
        <f t="shared" si="275"/>
        <v>1</v>
      </c>
      <c r="O681" s="32">
        <f t="shared" si="276"/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27"/>
      <c r="W681" s="26" t="str">
        <f t="shared" si="267"/>
        <v>SG</v>
      </c>
      <c r="X681" s="26" t="str">
        <f t="shared" si="268"/>
        <v>DMO</v>
      </c>
      <c r="Y681" s="26" t="str">
        <f t="shared" si="269"/>
        <v>16</v>
      </c>
      <c r="Z681" s="26" t="str">
        <f t="shared" si="270"/>
        <v>Ex</v>
      </c>
      <c r="AA681" s="26" t="str">
        <f t="shared" si="271"/>
        <v>Frzr</v>
      </c>
      <c r="AB681" s="26" t="str">
        <f t="shared" ca="1" si="272"/>
        <v>HP</v>
      </c>
      <c r="AC681" s="27"/>
      <c r="AD681" s="26" t="str">
        <f t="shared" ca="1" si="273"/>
        <v>SG-DMO-16-Ex-Frzr-HP</v>
      </c>
      <c r="AE681" s="26">
        <f t="shared" si="277"/>
        <v>0.51777000000000006</v>
      </c>
      <c r="AF681" s="26">
        <f t="shared" si="278"/>
        <v>2.0392750000000002E-4</v>
      </c>
      <c r="AG681" s="26">
        <f t="shared" si="279"/>
        <v>0</v>
      </c>
      <c r="AH681" s="26">
        <f t="shared" si="280"/>
        <v>0.72607500000000003</v>
      </c>
      <c r="AI681" s="26">
        <f t="shared" si="281"/>
        <v>1.0614749999999999E-4</v>
      </c>
      <c r="AJ681" s="26">
        <f t="shared" si="282"/>
        <v>0</v>
      </c>
      <c r="AK681" s="26">
        <f t="shared" si="283"/>
        <v>0.71310814998450578</v>
      </c>
      <c r="AL681" s="26">
        <f t="shared" si="283"/>
        <v>1.9211710120351402</v>
      </c>
      <c r="AM681" s="26">
        <f t="shared" si="284"/>
        <v>0</v>
      </c>
    </row>
    <row r="682" spans="1:39">
      <c r="A682" s="26" t="s">
        <v>759</v>
      </c>
      <c r="B682" s="26" t="s">
        <v>82</v>
      </c>
      <c r="C682" s="26">
        <v>1</v>
      </c>
      <c r="D682" s="26">
        <v>5.7352E-2</v>
      </c>
      <c r="E682" s="26">
        <v>3.8605E-2</v>
      </c>
      <c r="F682" s="26">
        <v>186.352</v>
      </c>
      <c r="G682" s="26">
        <v>274.50299999999999</v>
      </c>
      <c r="H682" s="26">
        <v>-0.16</v>
      </c>
      <c r="I682" s="26">
        <v>0</v>
      </c>
      <c r="J682" s="27"/>
      <c r="K682" s="26" t="str">
        <f t="shared" si="266"/>
        <v>HP</v>
      </c>
      <c r="L682" s="27"/>
      <c r="M682" s="32">
        <f t="shared" si="274"/>
        <v>0</v>
      </c>
      <c r="N682" s="32">
        <f t="shared" si="275"/>
        <v>1</v>
      </c>
      <c r="O682" s="32">
        <f t="shared" si="276"/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27"/>
      <c r="W682" s="26" t="str">
        <f t="shared" si="267"/>
        <v>PG</v>
      </c>
      <c r="X682" s="26" t="str">
        <f t="shared" si="268"/>
        <v>SFM</v>
      </c>
      <c r="Y682" s="26" t="str">
        <f t="shared" si="269"/>
        <v>01</v>
      </c>
      <c r="Z682" s="26" t="str">
        <f t="shared" si="270"/>
        <v>Ex</v>
      </c>
      <c r="AA682" s="26" t="str">
        <f t="shared" si="271"/>
        <v>Refg</v>
      </c>
      <c r="AB682" s="26" t="str">
        <f t="shared" ca="1" si="272"/>
        <v>HP</v>
      </c>
      <c r="AC682" s="27"/>
      <c r="AD682" s="26" t="str">
        <f t="shared" ca="1" si="273"/>
        <v>PG-SFM-01-Ex-Refg-HP</v>
      </c>
      <c r="AE682" s="26">
        <f t="shared" si="277"/>
        <v>0.46588000000000002</v>
      </c>
      <c r="AF682" s="26">
        <f t="shared" si="278"/>
        <v>1.4338E-4</v>
      </c>
      <c r="AG682" s="26">
        <f t="shared" si="279"/>
        <v>0</v>
      </c>
      <c r="AH682" s="26">
        <f t="shared" si="280"/>
        <v>0.68625749999999996</v>
      </c>
      <c r="AI682" s="26">
        <f t="shared" si="281"/>
        <v>9.6512499999999995E-5</v>
      </c>
      <c r="AJ682" s="26">
        <f t="shared" si="282"/>
        <v>0</v>
      </c>
      <c r="AK682" s="26">
        <f t="shared" si="283"/>
        <v>0.67887054057697005</v>
      </c>
      <c r="AL682" s="26">
        <f t="shared" si="283"/>
        <v>1.4856106721927211</v>
      </c>
      <c r="AM682" s="26">
        <f t="shared" si="284"/>
        <v>0</v>
      </c>
    </row>
    <row r="683" spans="1:39">
      <c r="A683" s="26" t="s">
        <v>760</v>
      </c>
      <c r="B683" s="26" t="s">
        <v>82</v>
      </c>
      <c r="C683" s="26">
        <v>1</v>
      </c>
      <c r="D683" s="26">
        <v>9.9516999999999994E-2</v>
      </c>
      <c r="E683" s="26">
        <v>4.7924000000000001E-2</v>
      </c>
      <c r="F683" s="26">
        <v>232.23599999999999</v>
      </c>
      <c r="G683" s="26">
        <v>310.25700000000001</v>
      </c>
      <c r="H683" s="26">
        <v>-0.137902</v>
      </c>
      <c r="I683" s="26">
        <v>0</v>
      </c>
      <c r="J683" s="27"/>
      <c r="K683" s="26" t="str">
        <f t="shared" si="266"/>
        <v>HP</v>
      </c>
      <c r="L683" s="27"/>
      <c r="M683" s="32">
        <f t="shared" si="274"/>
        <v>0</v>
      </c>
      <c r="N683" s="32">
        <f t="shared" si="275"/>
        <v>1</v>
      </c>
      <c r="O683" s="32">
        <f t="shared" si="276"/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27"/>
      <c r="W683" s="26" t="str">
        <f t="shared" si="267"/>
        <v>PG</v>
      </c>
      <c r="X683" s="26" t="str">
        <f t="shared" si="268"/>
        <v>SFM</v>
      </c>
      <c r="Y683" s="26" t="str">
        <f t="shared" si="269"/>
        <v>02</v>
      </c>
      <c r="Z683" s="26" t="str">
        <f t="shared" si="270"/>
        <v>Ex</v>
      </c>
      <c r="AA683" s="26" t="str">
        <f t="shared" si="271"/>
        <v>Refg</v>
      </c>
      <c r="AB683" s="26" t="str">
        <f t="shared" ca="1" si="272"/>
        <v>HP</v>
      </c>
      <c r="AC683" s="27"/>
      <c r="AD683" s="26" t="str">
        <f t="shared" ca="1" si="273"/>
        <v>PG-SFM-02-Ex-Refg-HP</v>
      </c>
      <c r="AE683" s="26">
        <f t="shared" si="277"/>
        <v>0.58058999999999994</v>
      </c>
      <c r="AF683" s="26">
        <f t="shared" si="278"/>
        <v>2.4879249999999997E-4</v>
      </c>
      <c r="AG683" s="26">
        <f t="shared" si="279"/>
        <v>0</v>
      </c>
      <c r="AH683" s="26">
        <f t="shared" si="280"/>
        <v>0.77564250000000001</v>
      </c>
      <c r="AI683" s="26">
        <f t="shared" si="281"/>
        <v>1.1981000000000001E-4</v>
      </c>
      <c r="AJ683" s="26">
        <f t="shared" si="282"/>
        <v>0</v>
      </c>
      <c r="AK683" s="26">
        <f t="shared" si="283"/>
        <v>0.74852783337684559</v>
      </c>
      <c r="AL683" s="26">
        <f t="shared" si="283"/>
        <v>2.0765587179701188</v>
      </c>
      <c r="AM683" s="26">
        <f t="shared" si="284"/>
        <v>0</v>
      </c>
    </row>
    <row r="684" spans="1:39">
      <c r="A684" s="26" t="s">
        <v>761</v>
      </c>
      <c r="B684" s="26" t="s">
        <v>82</v>
      </c>
      <c r="C684" s="26">
        <v>1</v>
      </c>
      <c r="D684" s="26">
        <v>6.9528000000000006E-2</v>
      </c>
      <c r="E684" s="26">
        <v>4.2880000000000001E-2</v>
      </c>
      <c r="F684" s="26">
        <v>212.18299999999999</v>
      </c>
      <c r="G684" s="26">
        <v>306.113</v>
      </c>
      <c r="H684" s="26">
        <v>-0.112024</v>
      </c>
      <c r="I684" s="26">
        <v>0</v>
      </c>
      <c r="J684" s="27"/>
      <c r="K684" s="26" t="str">
        <f t="shared" si="266"/>
        <v>HP</v>
      </c>
      <c r="L684" s="27"/>
      <c r="M684" s="32">
        <f t="shared" si="274"/>
        <v>0</v>
      </c>
      <c r="N684" s="32">
        <f t="shared" si="275"/>
        <v>1</v>
      </c>
      <c r="O684" s="32">
        <f t="shared" si="276"/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27"/>
      <c r="W684" s="26" t="str">
        <f t="shared" si="267"/>
        <v>PG</v>
      </c>
      <c r="X684" s="26" t="str">
        <f t="shared" si="268"/>
        <v>SFM</v>
      </c>
      <c r="Y684" s="26" t="str">
        <f t="shared" si="269"/>
        <v>03</v>
      </c>
      <c r="Z684" s="26" t="str">
        <f t="shared" si="270"/>
        <v>Ex</v>
      </c>
      <c r="AA684" s="26" t="str">
        <f t="shared" si="271"/>
        <v>Refg</v>
      </c>
      <c r="AB684" s="26" t="str">
        <f t="shared" ca="1" si="272"/>
        <v>HP</v>
      </c>
      <c r="AC684" s="27"/>
      <c r="AD684" s="26" t="str">
        <f t="shared" ca="1" si="273"/>
        <v>PG-SFM-03-Ex-Refg-HP</v>
      </c>
      <c r="AE684" s="26">
        <f t="shared" si="277"/>
        <v>0.53045750000000003</v>
      </c>
      <c r="AF684" s="26">
        <f t="shared" si="278"/>
        <v>1.7382000000000001E-4</v>
      </c>
      <c r="AG684" s="26">
        <f t="shared" si="279"/>
        <v>0</v>
      </c>
      <c r="AH684" s="26">
        <f t="shared" si="280"/>
        <v>0.76528249999999998</v>
      </c>
      <c r="AI684" s="26">
        <f t="shared" si="281"/>
        <v>1.072E-4</v>
      </c>
      <c r="AJ684" s="26">
        <f t="shared" si="282"/>
        <v>0</v>
      </c>
      <c r="AK684" s="26">
        <f t="shared" si="283"/>
        <v>0.6931525286413841</v>
      </c>
      <c r="AL684" s="26">
        <f t="shared" si="283"/>
        <v>1.621455223880597</v>
      </c>
      <c r="AM684" s="26">
        <f t="shared" si="284"/>
        <v>0</v>
      </c>
    </row>
    <row r="685" spans="1:39">
      <c r="A685" s="26" t="s">
        <v>762</v>
      </c>
      <c r="B685" s="26" t="s">
        <v>82</v>
      </c>
      <c r="C685" s="26">
        <v>1</v>
      </c>
      <c r="D685" s="26">
        <v>9.4710000000000003E-2</v>
      </c>
      <c r="E685" s="26">
        <v>4.4025000000000002E-2</v>
      </c>
      <c r="F685" s="26">
        <v>266.43900000000002</v>
      </c>
      <c r="G685" s="26">
        <v>310.33300000000003</v>
      </c>
      <c r="H685" s="26">
        <v>-0.13702800000000001</v>
      </c>
      <c r="I685" s="26">
        <v>0</v>
      </c>
      <c r="J685" s="27"/>
      <c r="K685" s="26" t="str">
        <f t="shared" si="266"/>
        <v>HP</v>
      </c>
      <c r="L685" s="27"/>
      <c r="M685" s="32">
        <f t="shared" si="274"/>
        <v>0</v>
      </c>
      <c r="N685" s="32">
        <f t="shared" si="275"/>
        <v>1</v>
      </c>
      <c r="O685" s="32">
        <f t="shared" si="276"/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27"/>
      <c r="W685" s="26" t="str">
        <f t="shared" si="267"/>
        <v>PG</v>
      </c>
      <c r="X685" s="26" t="str">
        <f t="shared" si="268"/>
        <v>SFM</v>
      </c>
      <c r="Y685" s="26" t="str">
        <f t="shared" si="269"/>
        <v>04</v>
      </c>
      <c r="Z685" s="26" t="str">
        <f t="shared" si="270"/>
        <v>Ex</v>
      </c>
      <c r="AA685" s="26" t="str">
        <f t="shared" si="271"/>
        <v>Refg</v>
      </c>
      <c r="AB685" s="26" t="str">
        <f t="shared" ca="1" si="272"/>
        <v>HP</v>
      </c>
      <c r="AC685" s="27"/>
      <c r="AD685" s="26" t="str">
        <f t="shared" ca="1" si="273"/>
        <v>PG-SFM-04-Ex-Refg-HP</v>
      </c>
      <c r="AE685" s="26">
        <f t="shared" si="277"/>
        <v>0.66609750000000001</v>
      </c>
      <c r="AF685" s="26">
        <f t="shared" si="278"/>
        <v>2.36775E-4</v>
      </c>
      <c r="AG685" s="26">
        <f t="shared" si="279"/>
        <v>0</v>
      </c>
      <c r="AH685" s="26">
        <f t="shared" si="280"/>
        <v>0.77583250000000004</v>
      </c>
      <c r="AI685" s="26">
        <f t="shared" si="281"/>
        <v>1.100625E-4</v>
      </c>
      <c r="AJ685" s="26">
        <f t="shared" si="282"/>
        <v>0</v>
      </c>
      <c r="AK685" s="26">
        <f t="shared" si="283"/>
        <v>0.85855838728075973</v>
      </c>
      <c r="AL685" s="26">
        <f t="shared" si="283"/>
        <v>2.1512776831345826</v>
      </c>
      <c r="AM685" s="26">
        <f t="shared" si="284"/>
        <v>0</v>
      </c>
    </row>
    <row r="686" spans="1:39">
      <c r="A686" s="26" t="s">
        <v>763</v>
      </c>
      <c r="B686" s="26" t="s">
        <v>82</v>
      </c>
      <c r="C686" s="26">
        <v>1</v>
      </c>
      <c r="D686" s="26">
        <v>9.0053999999999995E-2</v>
      </c>
      <c r="E686" s="26">
        <v>4.3063999999999998E-2</v>
      </c>
      <c r="F686" s="26">
        <v>268.60500000000002</v>
      </c>
      <c r="G686" s="26">
        <v>308.57299999999998</v>
      </c>
      <c r="H686" s="26">
        <v>-0.118409</v>
      </c>
      <c r="I686" s="26">
        <v>0</v>
      </c>
      <c r="J686" s="27"/>
      <c r="K686" s="26" t="str">
        <f t="shared" si="266"/>
        <v>HP</v>
      </c>
      <c r="L686" s="27"/>
      <c r="M686" s="32">
        <f t="shared" si="274"/>
        <v>0</v>
      </c>
      <c r="N686" s="32">
        <f t="shared" si="275"/>
        <v>1</v>
      </c>
      <c r="O686" s="32">
        <f t="shared" si="276"/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27"/>
      <c r="W686" s="26" t="str">
        <f t="shared" si="267"/>
        <v>SG</v>
      </c>
      <c r="X686" s="26" t="str">
        <f t="shared" si="268"/>
        <v>SFM</v>
      </c>
      <c r="Y686" s="26" t="str">
        <f t="shared" si="269"/>
        <v>04</v>
      </c>
      <c r="Z686" s="26" t="str">
        <f t="shared" si="270"/>
        <v>Ex</v>
      </c>
      <c r="AA686" s="26" t="str">
        <f t="shared" si="271"/>
        <v>Refg</v>
      </c>
      <c r="AB686" s="26" t="str">
        <f t="shared" ca="1" si="272"/>
        <v>HP</v>
      </c>
      <c r="AC686" s="27"/>
      <c r="AD686" s="26" t="str">
        <f t="shared" ca="1" si="273"/>
        <v>SG-SFM-04-Ex-Refg-HP</v>
      </c>
      <c r="AE686" s="26">
        <f t="shared" si="277"/>
        <v>0.67151250000000007</v>
      </c>
      <c r="AF686" s="26">
        <f t="shared" si="278"/>
        <v>2.2513499999999998E-4</v>
      </c>
      <c r="AG686" s="26">
        <f t="shared" si="279"/>
        <v>0</v>
      </c>
      <c r="AH686" s="26">
        <f t="shared" si="280"/>
        <v>0.77143249999999997</v>
      </c>
      <c r="AI686" s="26">
        <f t="shared" si="281"/>
        <v>1.0766E-4</v>
      </c>
      <c r="AJ686" s="26">
        <f t="shared" si="282"/>
        <v>0</v>
      </c>
      <c r="AK686" s="26">
        <f t="shared" si="283"/>
        <v>0.87047473369348594</v>
      </c>
      <c r="AL686" s="26">
        <f t="shared" si="283"/>
        <v>2.0911666357049969</v>
      </c>
      <c r="AM686" s="26">
        <f t="shared" si="284"/>
        <v>0</v>
      </c>
    </row>
    <row r="687" spans="1:39">
      <c r="A687" s="26" t="s">
        <v>764</v>
      </c>
      <c r="B687" s="26" t="s">
        <v>82</v>
      </c>
      <c r="C687" s="26">
        <v>1</v>
      </c>
      <c r="D687" s="26">
        <v>7.9993999999999996E-2</v>
      </c>
      <c r="E687" s="26">
        <v>4.4287E-2</v>
      </c>
      <c r="F687" s="26">
        <v>201.93700000000001</v>
      </c>
      <c r="G687" s="26">
        <v>312.53399999999999</v>
      </c>
      <c r="H687" s="26">
        <v>-0.12623100000000001</v>
      </c>
      <c r="I687" s="26">
        <v>0</v>
      </c>
      <c r="J687" s="27"/>
      <c r="K687" s="26" t="str">
        <f t="shared" si="266"/>
        <v>HP</v>
      </c>
      <c r="L687" s="27"/>
      <c r="M687" s="32">
        <f t="shared" si="274"/>
        <v>0</v>
      </c>
      <c r="N687" s="32">
        <f t="shared" si="275"/>
        <v>1</v>
      </c>
      <c r="O687" s="32">
        <f t="shared" si="276"/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27"/>
      <c r="W687" s="26" t="str">
        <f t="shared" si="267"/>
        <v>PG</v>
      </c>
      <c r="X687" s="26" t="str">
        <f t="shared" si="268"/>
        <v>SFM</v>
      </c>
      <c r="Y687" s="26" t="str">
        <f t="shared" si="269"/>
        <v>05</v>
      </c>
      <c r="Z687" s="26" t="str">
        <f t="shared" si="270"/>
        <v>Ex</v>
      </c>
      <c r="AA687" s="26" t="str">
        <f t="shared" si="271"/>
        <v>Refg</v>
      </c>
      <c r="AB687" s="26" t="str">
        <f t="shared" ca="1" si="272"/>
        <v>HP</v>
      </c>
      <c r="AC687" s="27"/>
      <c r="AD687" s="26" t="str">
        <f t="shared" ca="1" si="273"/>
        <v>PG-SFM-05-Ex-Refg-HP</v>
      </c>
      <c r="AE687" s="26">
        <f t="shared" si="277"/>
        <v>0.50484250000000008</v>
      </c>
      <c r="AF687" s="26">
        <f t="shared" si="278"/>
        <v>1.9998499999999999E-4</v>
      </c>
      <c r="AG687" s="26">
        <f t="shared" si="279"/>
        <v>0</v>
      </c>
      <c r="AH687" s="26">
        <f t="shared" si="280"/>
        <v>0.781335</v>
      </c>
      <c r="AI687" s="26">
        <f t="shared" si="281"/>
        <v>1.107175E-4</v>
      </c>
      <c r="AJ687" s="26">
        <f t="shared" si="282"/>
        <v>0</v>
      </c>
      <c r="AK687" s="26">
        <f t="shared" si="283"/>
        <v>0.64612810126258269</v>
      </c>
      <c r="AL687" s="26">
        <f t="shared" si="283"/>
        <v>1.8062636891187029</v>
      </c>
      <c r="AM687" s="26">
        <f t="shared" si="284"/>
        <v>0</v>
      </c>
    </row>
    <row r="688" spans="1:39">
      <c r="A688" s="26" t="s">
        <v>765</v>
      </c>
      <c r="B688" s="26" t="s">
        <v>82</v>
      </c>
      <c r="C688" s="26">
        <v>1</v>
      </c>
      <c r="D688" s="26">
        <v>8.1242999999999996E-2</v>
      </c>
      <c r="E688" s="26">
        <v>4.4308E-2</v>
      </c>
      <c r="F688" s="26">
        <v>207.15299999999999</v>
      </c>
      <c r="G688" s="26">
        <v>313.31</v>
      </c>
      <c r="H688" s="26">
        <v>-0.119295</v>
      </c>
      <c r="I688" s="26">
        <v>0</v>
      </c>
      <c r="J688" s="27"/>
      <c r="K688" s="26" t="str">
        <f t="shared" si="266"/>
        <v>HP</v>
      </c>
      <c r="L688" s="27"/>
      <c r="M688" s="32">
        <f t="shared" si="274"/>
        <v>0</v>
      </c>
      <c r="N688" s="32">
        <f t="shared" si="275"/>
        <v>1</v>
      </c>
      <c r="O688" s="32">
        <f t="shared" si="276"/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27"/>
      <c r="W688" s="26" t="str">
        <f t="shared" si="267"/>
        <v>SC</v>
      </c>
      <c r="X688" s="26" t="str">
        <f t="shared" si="268"/>
        <v>SFM</v>
      </c>
      <c r="Y688" s="26" t="str">
        <f t="shared" si="269"/>
        <v>05</v>
      </c>
      <c r="Z688" s="26" t="str">
        <f t="shared" si="270"/>
        <v>Ex</v>
      </c>
      <c r="AA688" s="26" t="str">
        <f t="shared" si="271"/>
        <v>Refg</v>
      </c>
      <c r="AB688" s="26" t="str">
        <f t="shared" ca="1" si="272"/>
        <v>HP</v>
      </c>
      <c r="AC688" s="27"/>
      <c r="AD688" s="26" t="str">
        <f t="shared" ca="1" si="273"/>
        <v>SC-SFM-05-Ex-Refg-HP</v>
      </c>
      <c r="AE688" s="26">
        <f t="shared" si="277"/>
        <v>0.51788250000000002</v>
      </c>
      <c r="AF688" s="26">
        <f t="shared" si="278"/>
        <v>2.0310749999999999E-4</v>
      </c>
      <c r="AG688" s="26">
        <f t="shared" si="279"/>
        <v>0</v>
      </c>
      <c r="AH688" s="26">
        <f t="shared" si="280"/>
        <v>0.78327500000000005</v>
      </c>
      <c r="AI688" s="26">
        <f t="shared" si="281"/>
        <v>1.1077E-4</v>
      </c>
      <c r="AJ688" s="26">
        <f t="shared" si="282"/>
        <v>0</v>
      </c>
      <c r="AK688" s="26">
        <f t="shared" si="283"/>
        <v>0.66117583224282661</v>
      </c>
      <c r="AL688" s="26">
        <f t="shared" si="283"/>
        <v>1.8335966416899883</v>
      </c>
      <c r="AM688" s="26">
        <f t="shared" si="284"/>
        <v>0</v>
      </c>
    </row>
    <row r="689" spans="1:39">
      <c r="A689" s="26" t="s">
        <v>766</v>
      </c>
      <c r="B689" s="26" t="s">
        <v>82</v>
      </c>
      <c r="C689" s="26">
        <v>1</v>
      </c>
      <c r="D689" s="26">
        <v>8.1628000000000006E-2</v>
      </c>
      <c r="E689" s="26">
        <v>4.4527999999999998E-2</v>
      </c>
      <c r="F689" s="26">
        <v>206.59200000000001</v>
      </c>
      <c r="G689" s="26">
        <v>312.70699999999999</v>
      </c>
      <c r="H689" s="26">
        <v>-0.124255</v>
      </c>
      <c r="I689" s="26">
        <v>0</v>
      </c>
      <c r="J689" s="27"/>
      <c r="K689" s="26" t="str">
        <f t="shared" si="266"/>
        <v>HP</v>
      </c>
      <c r="L689" s="27"/>
      <c r="M689" s="32">
        <f t="shared" si="274"/>
        <v>0</v>
      </c>
      <c r="N689" s="32">
        <f t="shared" si="275"/>
        <v>1</v>
      </c>
      <c r="O689" s="32">
        <f t="shared" si="276"/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27"/>
      <c r="W689" s="26" t="str">
        <f t="shared" si="267"/>
        <v>SG</v>
      </c>
      <c r="X689" s="26" t="str">
        <f t="shared" si="268"/>
        <v>SFM</v>
      </c>
      <c r="Y689" s="26" t="str">
        <f t="shared" si="269"/>
        <v>05</v>
      </c>
      <c r="Z689" s="26" t="str">
        <f t="shared" si="270"/>
        <v>Ex</v>
      </c>
      <c r="AA689" s="26" t="str">
        <f t="shared" si="271"/>
        <v>Refg</v>
      </c>
      <c r="AB689" s="26" t="str">
        <f t="shared" ca="1" si="272"/>
        <v>HP</v>
      </c>
      <c r="AC689" s="27"/>
      <c r="AD689" s="26" t="str">
        <f t="shared" ca="1" si="273"/>
        <v>SG-SFM-05-Ex-Refg-HP</v>
      </c>
      <c r="AE689" s="26">
        <f t="shared" si="277"/>
        <v>0.51648000000000005</v>
      </c>
      <c r="AF689" s="26">
        <f t="shared" si="278"/>
        <v>2.0407000000000002E-4</v>
      </c>
      <c r="AG689" s="26">
        <f t="shared" si="279"/>
        <v>0</v>
      </c>
      <c r="AH689" s="26">
        <f t="shared" si="280"/>
        <v>0.78176749999999995</v>
      </c>
      <c r="AI689" s="26">
        <f t="shared" si="281"/>
        <v>1.1132E-4</v>
      </c>
      <c r="AJ689" s="26">
        <f t="shared" si="282"/>
        <v>0</v>
      </c>
      <c r="AK689" s="26">
        <f t="shared" si="283"/>
        <v>0.66065678094829994</v>
      </c>
      <c r="AL689" s="26">
        <f t="shared" si="283"/>
        <v>1.8331836148041682</v>
      </c>
      <c r="AM689" s="26">
        <f t="shared" si="284"/>
        <v>0</v>
      </c>
    </row>
    <row r="690" spans="1:39">
      <c r="A690" s="26" t="s">
        <v>767</v>
      </c>
      <c r="B690" s="26" t="s">
        <v>82</v>
      </c>
      <c r="C690" s="26">
        <v>1</v>
      </c>
      <c r="D690" s="26">
        <v>8.6805999999999994E-2</v>
      </c>
      <c r="E690" s="26">
        <v>4.1659000000000002E-2</v>
      </c>
      <c r="F690" s="26">
        <v>295.45299999999997</v>
      </c>
      <c r="G690" s="26">
        <v>319.30599999999998</v>
      </c>
      <c r="H690" s="26">
        <v>-0.120518</v>
      </c>
      <c r="I690" s="26">
        <v>0</v>
      </c>
      <c r="J690" s="27"/>
      <c r="K690" s="26" t="str">
        <f t="shared" si="266"/>
        <v>HP</v>
      </c>
      <c r="L690" s="27"/>
      <c r="M690" s="32">
        <f t="shared" si="274"/>
        <v>0</v>
      </c>
      <c r="N690" s="32">
        <f t="shared" si="275"/>
        <v>1</v>
      </c>
      <c r="O690" s="32">
        <f t="shared" si="276"/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27"/>
      <c r="W690" s="26" t="str">
        <f t="shared" si="267"/>
        <v>SC</v>
      </c>
      <c r="X690" s="26" t="str">
        <f t="shared" si="268"/>
        <v>SFM</v>
      </c>
      <c r="Y690" s="26" t="str">
        <f t="shared" si="269"/>
        <v>06</v>
      </c>
      <c r="Z690" s="26" t="str">
        <f t="shared" si="270"/>
        <v>Ex</v>
      </c>
      <c r="AA690" s="26" t="str">
        <f t="shared" si="271"/>
        <v>Refg</v>
      </c>
      <c r="AB690" s="26" t="str">
        <f t="shared" ca="1" si="272"/>
        <v>HP</v>
      </c>
      <c r="AC690" s="27"/>
      <c r="AD690" s="26" t="str">
        <f t="shared" ca="1" si="273"/>
        <v>SC-SFM-06-Ex-Refg-HP</v>
      </c>
      <c r="AE690" s="26">
        <f t="shared" si="277"/>
        <v>0.73863249999999991</v>
      </c>
      <c r="AF690" s="26">
        <f t="shared" si="278"/>
        <v>2.1701499999999998E-4</v>
      </c>
      <c r="AG690" s="26">
        <f t="shared" si="279"/>
        <v>0</v>
      </c>
      <c r="AH690" s="26">
        <f t="shared" si="280"/>
        <v>0.798265</v>
      </c>
      <c r="AI690" s="26">
        <f t="shared" si="281"/>
        <v>1.041475E-4</v>
      </c>
      <c r="AJ690" s="26">
        <f t="shared" si="282"/>
        <v>0</v>
      </c>
      <c r="AK690" s="26">
        <f t="shared" si="283"/>
        <v>0.92529736365743198</v>
      </c>
      <c r="AL690" s="26">
        <f t="shared" si="283"/>
        <v>2.0837274058426747</v>
      </c>
      <c r="AM690" s="26">
        <f t="shared" si="284"/>
        <v>0</v>
      </c>
    </row>
    <row r="691" spans="1:39">
      <c r="A691" s="26" t="s">
        <v>768</v>
      </c>
      <c r="B691" s="26" t="s">
        <v>82</v>
      </c>
      <c r="C691" s="26">
        <v>1</v>
      </c>
      <c r="D691" s="26">
        <v>7.2994000000000003E-2</v>
      </c>
      <c r="E691" s="26">
        <v>4.1459999999999997E-2</v>
      </c>
      <c r="F691" s="26">
        <v>295.63299999999998</v>
      </c>
      <c r="G691" s="26">
        <v>323.30200000000002</v>
      </c>
      <c r="H691" s="26">
        <v>-9.9672999999999998E-2</v>
      </c>
      <c r="I691" s="26">
        <v>0</v>
      </c>
      <c r="J691" s="27"/>
      <c r="K691" s="26" t="str">
        <f t="shared" si="266"/>
        <v>HP</v>
      </c>
      <c r="L691" s="27"/>
      <c r="M691" s="32">
        <f t="shared" si="274"/>
        <v>0</v>
      </c>
      <c r="N691" s="32">
        <f t="shared" si="275"/>
        <v>1</v>
      </c>
      <c r="O691" s="32">
        <f t="shared" si="276"/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27"/>
      <c r="W691" s="26" t="str">
        <f t="shared" si="267"/>
        <v>SD</v>
      </c>
      <c r="X691" s="26" t="str">
        <f t="shared" si="268"/>
        <v>SFM</v>
      </c>
      <c r="Y691" s="26" t="str">
        <f t="shared" si="269"/>
        <v>06</v>
      </c>
      <c r="Z691" s="26" t="str">
        <f t="shared" si="270"/>
        <v>Ex</v>
      </c>
      <c r="AA691" s="26" t="str">
        <f t="shared" si="271"/>
        <v>Refg</v>
      </c>
      <c r="AB691" s="26" t="str">
        <f t="shared" ca="1" si="272"/>
        <v>HP</v>
      </c>
      <c r="AC691" s="27"/>
      <c r="AD691" s="26" t="str">
        <f t="shared" ca="1" si="273"/>
        <v>SD-SFM-06-Ex-Refg-HP</v>
      </c>
      <c r="AE691" s="26">
        <f t="shared" si="277"/>
        <v>0.73908249999999998</v>
      </c>
      <c r="AF691" s="26">
        <f t="shared" si="278"/>
        <v>1.82485E-4</v>
      </c>
      <c r="AG691" s="26">
        <f t="shared" si="279"/>
        <v>0</v>
      </c>
      <c r="AH691" s="26">
        <f t="shared" si="280"/>
        <v>0.80825500000000006</v>
      </c>
      <c r="AI691" s="26">
        <f t="shared" si="281"/>
        <v>1.0365E-4</v>
      </c>
      <c r="AJ691" s="26">
        <f t="shared" si="282"/>
        <v>0</v>
      </c>
      <c r="AK691" s="26">
        <f t="shared" si="283"/>
        <v>0.91441747963204667</v>
      </c>
      <c r="AL691" s="26">
        <f t="shared" si="283"/>
        <v>1.7605885190545103</v>
      </c>
      <c r="AM691" s="26">
        <f t="shared" si="284"/>
        <v>0</v>
      </c>
    </row>
    <row r="692" spans="1:39">
      <c r="A692" s="26" t="s">
        <v>769</v>
      </c>
      <c r="B692" s="26" t="s">
        <v>82</v>
      </c>
      <c r="C692" s="26">
        <v>1</v>
      </c>
      <c r="D692" s="26">
        <v>8.3427000000000001E-2</v>
      </c>
      <c r="E692" s="26">
        <v>4.1604000000000002E-2</v>
      </c>
      <c r="F692" s="26">
        <v>295.66399999999999</v>
      </c>
      <c r="G692" s="26">
        <v>320.262</v>
      </c>
      <c r="H692" s="26">
        <v>-0.115268</v>
      </c>
      <c r="I692" s="26">
        <v>0</v>
      </c>
      <c r="J692" s="27"/>
      <c r="K692" s="26" t="str">
        <f t="shared" si="266"/>
        <v>HP</v>
      </c>
      <c r="L692" s="27"/>
      <c r="M692" s="32">
        <f t="shared" si="274"/>
        <v>0</v>
      </c>
      <c r="N692" s="32">
        <f t="shared" si="275"/>
        <v>1</v>
      </c>
      <c r="O692" s="32">
        <f t="shared" si="276"/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27"/>
      <c r="W692" s="26" t="str">
        <f t="shared" si="267"/>
        <v>SG</v>
      </c>
      <c r="X692" s="26" t="str">
        <f t="shared" si="268"/>
        <v>SFM</v>
      </c>
      <c r="Y692" s="26" t="str">
        <f t="shared" si="269"/>
        <v>06</v>
      </c>
      <c r="Z692" s="26" t="str">
        <f t="shared" si="270"/>
        <v>Ex</v>
      </c>
      <c r="AA692" s="26" t="str">
        <f t="shared" si="271"/>
        <v>Refg</v>
      </c>
      <c r="AB692" s="26" t="str">
        <f t="shared" ca="1" si="272"/>
        <v>HP</v>
      </c>
      <c r="AC692" s="27"/>
      <c r="AD692" s="26" t="str">
        <f t="shared" ca="1" si="273"/>
        <v>SG-SFM-06-Ex-Refg-HP</v>
      </c>
      <c r="AE692" s="26">
        <f t="shared" si="277"/>
        <v>0.73915999999999993</v>
      </c>
      <c r="AF692" s="26">
        <f t="shared" si="278"/>
        <v>2.0856750000000001E-4</v>
      </c>
      <c r="AG692" s="26">
        <f t="shared" si="279"/>
        <v>0</v>
      </c>
      <c r="AH692" s="26">
        <f t="shared" si="280"/>
        <v>0.80065500000000001</v>
      </c>
      <c r="AI692" s="26">
        <f t="shared" si="281"/>
        <v>1.0401E-4</v>
      </c>
      <c r="AJ692" s="26">
        <f t="shared" si="282"/>
        <v>0</v>
      </c>
      <c r="AK692" s="26">
        <f t="shared" si="283"/>
        <v>0.92319413480213064</v>
      </c>
      <c r="AL692" s="26">
        <f t="shared" si="283"/>
        <v>2.0052639169310642</v>
      </c>
      <c r="AM692" s="26">
        <f t="shared" si="284"/>
        <v>0</v>
      </c>
    </row>
    <row r="693" spans="1:39">
      <c r="A693" s="26" t="s">
        <v>770</v>
      </c>
      <c r="B693" s="26" t="s">
        <v>82</v>
      </c>
      <c r="C693" s="26">
        <v>1</v>
      </c>
      <c r="D693" s="26">
        <v>7.2149000000000005E-2</v>
      </c>
      <c r="E693" s="26">
        <v>4.2858E-2</v>
      </c>
      <c r="F693" s="26">
        <v>306.31700000000001</v>
      </c>
      <c r="G693" s="26">
        <v>324.19200000000001</v>
      </c>
      <c r="H693" s="26">
        <v>-0.12911</v>
      </c>
      <c r="I693" s="26">
        <v>0</v>
      </c>
      <c r="J693" s="27"/>
      <c r="K693" s="26" t="str">
        <f t="shared" si="266"/>
        <v>HP</v>
      </c>
      <c r="L693" s="27"/>
      <c r="M693" s="32">
        <f t="shared" si="274"/>
        <v>0</v>
      </c>
      <c r="N693" s="32">
        <f t="shared" si="275"/>
        <v>1</v>
      </c>
      <c r="O693" s="32">
        <f t="shared" si="276"/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27"/>
      <c r="W693" s="26" t="str">
        <f t="shared" si="267"/>
        <v>SD</v>
      </c>
      <c r="X693" s="26" t="str">
        <f t="shared" si="268"/>
        <v>SFM</v>
      </c>
      <c r="Y693" s="26" t="str">
        <f t="shared" si="269"/>
        <v>07</v>
      </c>
      <c r="Z693" s="26" t="str">
        <f t="shared" si="270"/>
        <v>Ex</v>
      </c>
      <c r="AA693" s="26" t="str">
        <f t="shared" si="271"/>
        <v>Refg</v>
      </c>
      <c r="AB693" s="26" t="str">
        <f t="shared" ca="1" si="272"/>
        <v>HP</v>
      </c>
      <c r="AC693" s="27"/>
      <c r="AD693" s="26" t="str">
        <f t="shared" ca="1" si="273"/>
        <v>SD-SFM-07-Ex-Refg-HP</v>
      </c>
      <c r="AE693" s="26">
        <f t="shared" si="277"/>
        <v>0.76579249999999999</v>
      </c>
      <c r="AF693" s="26">
        <f t="shared" si="278"/>
        <v>1.8037250000000002E-4</v>
      </c>
      <c r="AG693" s="26">
        <f t="shared" si="279"/>
        <v>0</v>
      </c>
      <c r="AH693" s="26">
        <f t="shared" si="280"/>
        <v>0.81047999999999998</v>
      </c>
      <c r="AI693" s="26">
        <f t="shared" si="281"/>
        <v>1.07145E-4</v>
      </c>
      <c r="AJ693" s="26">
        <f t="shared" si="282"/>
        <v>0</v>
      </c>
      <c r="AK693" s="26">
        <f t="shared" si="283"/>
        <v>0.94486292073832789</v>
      </c>
      <c r="AL693" s="26">
        <f t="shared" si="283"/>
        <v>1.6834429978067107</v>
      </c>
      <c r="AM693" s="26">
        <f t="shared" si="284"/>
        <v>0</v>
      </c>
    </row>
    <row r="694" spans="1:39">
      <c r="A694" s="26" t="s">
        <v>771</v>
      </c>
      <c r="B694" s="26" t="s">
        <v>82</v>
      </c>
      <c r="C694" s="26">
        <v>1</v>
      </c>
      <c r="D694" s="26">
        <v>7.0461999999999997E-2</v>
      </c>
      <c r="E694" s="26">
        <v>4.3249000000000003E-2</v>
      </c>
      <c r="F694" s="26">
        <v>306.59500000000003</v>
      </c>
      <c r="G694" s="26">
        <v>323.30599999999998</v>
      </c>
      <c r="H694" s="26">
        <v>-0.145867</v>
      </c>
      <c r="I694" s="26">
        <v>0</v>
      </c>
      <c r="J694" s="27"/>
      <c r="K694" s="26" t="str">
        <f t="shared" si="266"/>
        <v>HP</v>
      </c>
      <c r="L694" s="27"/>
      <c r="M694" s="32">
        <f t="shared" si="274"/>
        <v>0</v>
      </c>
      <c r="N694" s="32">
        <f t="shared" si="275"/>
        <v>1</v>
      </c>
      <c r="O694" s="32">
        <f t="shared" si="276"/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27"/>
      <c r="W694" s="26" t="str">
        <f t="shared" si="267"/>
        <v>SG</v>
      </c>
      <c r="X694" s="26" t="str">
        <f t="shared" si="268"/>
        <v>SFM</v>
      </c>
      <c r="Y694" s="26" t="str">
        <f t="shared" si="269"/>
        <v>07</v>
      </c>
      <c r="Z694" s="26" t="str">
        <f t="shared" si="270"/>
        <v>Ex</v>
      </c>
      <c r="AA694" s="26" t="str">
        <f t="shared" si="271"/>
        <v>Refg</v>
      </c>
      <c r="AB694" s="26" t="str">
        <f t="shared" ca="1" si="272"/>
        <v>HP</v>
      </c>
      <c r="AC694" s="27"/>
      <c r="AD694" s="26" t="str">
        <f t="shared" ca="1" si="273"/>
        <v>SG-SFM-07-Ex-Refg-HP</v>
      </c>
      <c r="AE694" s="26">
        <f t="shared" si="277"/>
        <v>0.7664875000000001</v>
      </c>
      <c r="AF694" s="26">
        <f t="shared" si="278"/>
        <v>1.76155E-4</v>
      </c>
      <c r="AG694" s="26">
        <f t="shared" si="279"/>
        <v>0</v>
      </c>
      <c r="AH694" s="26">
        <f t="shared" si="280"/>
        <v>0.80826500000000001</v>
      </c>
      <c r="AI694" s="26">
        <f t="shared" si="281"/>
        <v>1.081225E-4</v>
      </c>
      <c r="AJ694" s="26">
        <f t="shared" si="282"/>
        <v>0</v>
      </c>
      <c r="AK694" s="26">
        <f t="shared" si="283"/>
        <v>0.94831212535492704</v>
      </c>
      <c r="AL694" s="26">
        <f t="shared" si="283"/>
        <v>1.6292168605054451</v>
      </c>
      <c r="AM694" s="26">
        <f t="shared" si="284"/>
        <v>0</v>
      </c>
    </row>
    <row r="695" spans="1:39">
      <c r="A695" s="26" t="s">
        <v>772</v>
      </c>
      <c r="B695" s="26" t="s">
        <v>82</v>
      </c>
      <c r="C695" s="26">
        <v>1</v>
      </c>
      <c r="D695" s="26">
        <v>8.3674999999999999E-2</v>
      </c>
      <c r="E695" s="26">
        <v>4.4720000000000003E-2</v>
      </c>
      <c r="F695" s="26">
        <v>324.26400000000001</v>
      </c>
      <c r="G695" s="26">
        <v>326.74599999999998</v>
      </c>
      <c r="H695" s="26">
        <v>-0.13378200000000001</v>
      </c>
      <c r="I695" s="26">
        <v>0</v>
      </c>
      <c r="J695" s="27"/>
      <c r="K695" s="26" t="str">
        <f t="shared" si="266"/>
        <v>HP</v>
      </c>
      <c r="L695" s="27"/>
      <c r="M695" s="32">
        <f t="shared" si="274"/>
        <v>0</v>
      </c>
      <c r="N695" s="32">
        <f t="shared" si="275"/>
        <v>1</v>
      </c>
      <c r="O695" s="32">
        <f t="shared" si="276"/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27"/>
      <c r="W695" s="26" t="str">
        <f t="shared" si="267"/>
        <v>SC</v>
      </c>
      <c r="X695" s="26" t="str">
        <f t="shared" si="268"/>
        <v>SFM</v>
      </c>
      <c r="Y695" s="26" t="str">
        <f t="shared" si="269"/>
        <v>08</v>
      </c>
      <c r="Z695" s="26" t="str">
        <f t="shared" si="270"/>
        <v>Ex</v>
      </c>
      <c r="AA695" s="26" t="str">
        <f t="shared" si="271"/>
        <v>Refg</v>
      </c>
      <c r="AB695" s="26" t="str">
        <f t="shared" ca="1" si="272"/>
        <v>HP</v>
      </c>
      <c r="AC695" s="27"/>
      <c r="AD695" s="26" t="str">
        <f t="shared" ca="1" si="273"/>
        <v>SC-SFM-08-Ex-Refg-HP</v>
      </c>
      <c r="AE695" s="26">
        <f t="shared" si="277"/>
        <v>0.81066000000000005</v>
      </c>
      <c r="AF695" s="26">
        <f t="shared" si="278"/>
        <v>2.0918750000000001E-4</v>
      </c>
      <c r="AG695" s="26">
        <f t="shared" si="279"/>
        <v>0</v>
      </c>
      <c r="AH695" s="26">
        <f t="shared" si="280"/>
        <v>0.81686499999999995</v>
      </c>
      <c r="AI695" s="26">
        <f t="shared" si="281"/>
        <v>1.1180000000000001E-4</v>
      </c>
      <c r="AJ695" s="26">
        <f t="shared" si="282"/>
        <v>0</v>
      </c>
      <c r="AK695" s="26">
        <f t="shared" si="283"/>
        <v>0.99240388558696979</v>
      </c>
      <c r="AL695" s="26">
        <f t="shared" si="283"/>
        <v>1.8710867620751341</v>
      </c>
      <c r="AM695" s="26">
        <f t="shared" si="284"/>
        <v>0</v>
      </c>
    </row>
    <row r="696" spans="1:39">
      <c r="A696" s="26" t="s">
        <v>773</v>
      </c>
      <c r="B696" s="26" t="s">
        <v>82</v>
      </c>
      <c r="C696" s="26">
        <v>1</v>
      </c>
      <c r="D696" s="26">
        <v>8.2006999999999997E-2</v>
      </c>
      <c r="E696" s="26">
        <v>4.3439999999999999E-2</v>
      </c>
      <c r="F696" s="26">
        <v>323.06299999999999</v>
      </c>
      <c r="G696" s="26">
        <v>327.87799999999999</v>
      </c>
      <c r="H696" s="26">
        <v>-0.101383</v>
      </c>
      <c r="I696" s="26">
        <v>0</v>
      </c>
      <c r="J696" s="27"/>
      <c r="K696" s="26" t="str">
        <f t="shared" si="266"/>
        <v>HP</v>
      </c>
      <c r="L696" s="27"/>
      <c r="M696" s="32">
        <f t="shared" si="274"/>
        <v>0</v>
      </c>
      <c r="N696" s="32">
        <f t="shared" si="275"/>
        <v>1</v>
      </c>
      <c r="O696" s="32">
        <f t="shared" si="276"/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27"/>
      <c r="W696" s="26" t="str">
        <f t="shared" si="267"/>
        <v>SD</v>
      </c>
      <c r="X696" s="26" t="str">
        <f t="shared" si="268"/>
        <v>SFM</v>
      </c>
      <c r="Y696" s="26" t="str">
        <f t="shared" si="269"/>
        <v>08</v>
      </c>
      <c r="Z696" s="26" t="str">
        <f t="shared" si="270"/>
        <v>Ex</v>
      </c>
      <c r="AA696" s="26" t="str">
        <f t="shared" si="271"/>
        <v>Refg</v>
      </c>
      <c r="AB696" s="26" t="str">
        <f t="shared" ca="1" si="272"/>
        <v>HP</v>
      </c>
      <c r="AC696" s="27"/>
      <c r="AD696" s="26" t="str">
        <f t="shared" ca="1" si="273"/>
        <v>SD-SFM-08-Ex-Refg-HP</v>
      </c>
      <c r="AE696" s="26">
        <f t="shared" si="277"/>
        <v>0.80765749999999992</v>
      </c>
      <c r="AF696" s="26">
        <f t="shared" si="278"/>
        <v>2.050175E-4</v>
      </c>
      <c r="AG696" s="26">
        <f t="shared" si="279"/>
        <v>0</v>
      </c>
      <c r="AH696" s="26">
        <f t="shared" si="280"/>
        <v>0.81969499999999995</v>
      </c>
      <c r="AI696" s="26">
        <f t="shared" si="281"/>
        <v>1.086E-4</v>
      </c>
      <c r="AJ696" s="26">
        <f t="shared" si="282"/>
        <v>0</v>
      </c>
      <c r="AK696" s="26">
        <f t="shared" si="283"/>
        <v>0.98531465972099375</v>
      </c>
      <c r="AL696" s="26">
        <f t="shared" si="283"/>
        <v>1.8878222836095764</v>
      </c>
      <c r="AM696" s="26">
        <f t="shared" si="284"/>
        <v>0</v>
      </c>
    </row>
    <row r="697" spans="1:39">
      <c r="A697" s="26" t="s">
        <v>774</v>
      </c>
      <c r="B697" s="26" t="s">
        <v>82</v>
      </c>
      <c r="C697" s="26">
        <v>1</v>
      </c>
      <c r="D697" s="26">
        <v>8.3600999999999995E-2</v>
      </c>
      <c r="E697" s="26">
        <v>4.4679000000000003E-2</v>
      </c>
      <c r="F697" s="26">
        <v>324.25</v>
      </c>
      <c r="G697" s="26">
        <v>326.69600000000003</v>
      </c>
      <c r="H697" s="26">
        <v>-0.133051</v>
      </c>
      <c r="I697" s="26">
        <v>0</v>
      </c>
      <c r="J697" s="27"/>
      <c r="K697" s="26" t="str">
        <f t="shared" si="266"/>
        <v>HP</v>
      </c>
      <c r="L697" s="27"/>
      <c r="M697" s="32">
        <f t="shared" si="274"/>
        <v>0</v>
      </c>
      <c r="N697" s="32">
        <f t="shared" si="275"/>
        <v>1</v>
      </c>
      <c r="O697" s="32">
        <f t="shared" si="276"/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27"/>
      <c r="W697" s="26" t="str">
        <f t="shared" si="267"/>
        <v>SG</v>
      </c>
      <c r="X697" s="26" t="str">
        <f t="shared" si="268"/>
        <v>SFM</v>
      </c>
      <c r="Y697" s="26" t="str">
        <f t="shared" si="269"/>
        <v>08</v>
      </c>
      <c r="Z697" s="26" t="str">
        <f t="shared" si="270"/>
        <v>Ex</v>
      </c>
      <c r="AA697" s="26" t="str">
        <f t="shared" si="271"/>
        <v>Refg</v>
      </c>
      <c r="AB697" s="26" t="str">
        <f t="shared" ca="1" si="272"/>
        <v>HP</v>
      </c>
      <c r="AC697" s="27"/>
      <c r="AD697" s="26" t="str">
        <f t="shared" ca="1" si="273"/>
        <v>SG-SFM-08-Ex-Refg-HP</v>
      </c>
      <c r="AE697" s="26">
        <f t="shared" si="277"/>
        <v>0.81062500000000004</v>
      </c>
      <c r="AF697" s="26">
        <f t="shared" si="278"/>
        <v>2.090025E-4</v>
      </c>
      <c r="AG697" s="26">
        <f t="shared" si="279"/>
        <v>0</v>
      </c>
      <c r="AH697" s="26">
        <f t="shared" si="280"/>
        <v>0.81674000000000002</v>
      </c>
      <c r="AI697" s="26">
        <f t="shared" si="281"/>
        <v>1.1169750000000001E-4</v>
      </c>
      <c r="AJ697" s="26">
        <f t="shared" si="282"/>
        <v>0</v>
      </c>
      <c r="AK697" s="26">
        <f t="shared" si="283"/>
        <v>0.99251291720743451</v>
      </c>
      <c r="AL697" s="26">
        <f t="shared" si="283"/>
        <v>1.8711475189686428</v>
      </c>
      <c r="AM697" s="26">
        <f t="shared" si="284"/>
        <v>0</v>
      </c>
    </row>
    <row r="698" spans="1:39">
      <c r="A698" s="26" t="s">
        <v>775</v>
      </c>
      <c r="B698" s="26" t="s">
        <v>82</v>
      </c>
      <c r="C698" s="26">
        <v>1</v>
      </c>
      <c r="D698" s="26">
        <v>9.5004000000000005E-2</v>
      </c>
      <c r="E698" s="26">
        <v>4.4892000000000001E-2</v>
      </c>
      <c r="F698" s="26">
        <v>331.3</v>
      </c>
      <c r="G698" s="26">
        <v>332.73099999999999</v>
      </c>
      <c r="H698" s="26">
        <v>-0.12229</v>
      </c>
      <c r="I698" s="26">
        <v>0</v>
      </c>
      <c r="J698" s="27"/>
      <c r="K698" s="26" t="str">
        <f t="shared" si="266"/>
        <v>HP</v>
      </c>
      <c r="L698" s="27"/>
      <c r="M698" s="32">
        <f t="shared" si="274"/>
        <v>0</v>
      </c>
      <c r="N698" s="32">
        <f t="shared" si="275"/>
        <v>1</v>
      </c>
      <c r="O698" s="32">
        <f t="shared" si="276"/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27"/>
      <c r="W698" s="26" t="str">
        <f t="shared" si="267"/>
        <v>SC</v>
      </c>
      <c r="X698" s="26" t="str">
        <f t="shared" si="268"/>
        <v>SFM</v>
      </c>
      <c r="Y698" s="26" t="str">
        <f t="shared" si="269"/>
        <v>09</v>
      </c>
      <c r="Z698" s="26" t="str">
        <f t="shared" si="270"/>
        <v>Ex</v>
      </c>
      <c r="AA698" s="26" t="str">
        <f t="shared" si="271"/>
        <v>Refg</v>
      </c>
      <c r="AB698" s="26" t="str">
        <f t="shared" ca="1" si="272"/>
        <v>HP</v>
      </c>
      <c r="AC698" s="27"/>
      <c r="AD698" s="26" t="str">
        <f t="shared" ca="1" si="273"/>
        <v>SC-SFM-09-Ex-Refg-HP</v>
      </c>
      <c r="AE698" s="26">
        <f t="shared" si="277"/>
        <v>0.82825000000000004</v>
      </c>
      <c r="AF698" s="26">
        <f t="shared" si="278"/>
        <v>2.3751000000000002E-4</v>
      </c>
      <c r="AG698" s="26">
        <f t="shared" si="279"/>
        <v>0</v>
      </c>
      <c r="AH698" s="26">
        <f t="shared" si="280"/>
        <v>0.83182749999999994</v>
      </c>
      <c r="AI698" s="26">
        <f t="shared" si="281"/>
        <v>1.1223E-4</v>
      </c>
      <c r="AJ698" s="26">
        <f t="shared" si="282"/>
        <v>0</v>
      </c>
      <c r="AK698" s="26">
        <f t="shared" si="283"/>
        <v>0.99569922850591031</v>
      </c>
      <c r="AL698" s="26">
        <f t="shared" si="283"/>
        <v>2.1162790697674421</v>
      </c>
      <c r="AM698" s="26">
        <f t="shared" si="284"/>
        <v>0</v>
      </c>
    </row>
    <row r="699" spans="1:39">
      <c r="A699" s="26" t="s">
        <v>776</v>
      </c>
      <c r="B699" s="26" t="s">
        <v>82</v>
      </c>
      <c r="C699" s="26">
        <v>1</v>
      </c>
      <c r="D699" s="26">
        <v>9.5175999999999997E-2</v>
      </c>
      <c r="E699" s="26">
        <v>4.4942000000000003E-2</v>
      </c>
      <c r="F699" s="26">
        <v>331.66</v>
      </c>
      <c r="G699" s="26">
        <v>332.57600000000002</v>
      </c>
      <c r="H699" s="26">
        <v>-0.12328799999999999</v>
      </c>
      <c r="I699" s="26">
        <v>0</v>
      </c>
      <c r="J699" s="27"/>
      <c r="K699" s="26" t="str">
        <f t="shared" si="266"/>
        <v>HP</v>
      </c>
      <c r="L699" s="27"/>
      <c r="M699" s="32">
        <f t="shared" si="274"/>
        <v>0</v>
      </c>
      <c r="N699" s="32">
        <f t="shared" si="275"/>
        <v>1</v>
      </c>
      <c r="O699" s="32">
        <f t="shared" si="276"/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27"/>
      <c r="W699" s="26" t="str">
        <f t="shared" si="267"/>
        <v>SG</v>
      </c>
      <c r="X699" s="26" t="str">
        <f t="shared" si="268"/>
        <v>SFM</v>
      </c>
      <c r="Y699" s="26" t="str">
        <f t="shared" si="269"/>
        <v>09</v>
      </c>
      <c r="Z699" s="26" t="str">
        <f t="shared" si="270"/>
        <v>Ex</v>
      </c>
      <c r="AA699" s="26" t="str">
        <f t="shared" si="271"/>
        <v>Refg</v>
      </c>
      <c r="AB699" s="26" t="str">
        <f t="shared" ca="1" si="272"/>
        <v>HP</v>
      </c>
      <c r="AC699" s="27"/>
      <c r="AD699" s="26" t="str">
        <f t="shared" ca="1" si="273"/>
        <v>SG-SFM-09-Ex-Refg-HP</v>
      </c>
      <c r="AE699" s="26">
        <f t="shared" si="277"/>
        <v>0.82915000000000005</v>
      </c>
      <c r="AF699" s="26">
        <f t="shared" si="278"/>
        <v>2.3793999999999999E-4</v>
      </c>
      <c r="AG699" s="26">
        <f t="shared" si="279"/>
        <v>0</v>
      </c>
      <c r="AH699" s="26">
        <f t="shared" si="280"/>
        <v>0.83144000000000007</v>
      </c>
      <c r="AI699" s="26">
        <f t="shared" si="281"/>
        <v>1.12355E-4</v>
      </c>
      <c r="AJ699" s="26">
        <f t="shared" si="282"/>
        <v>0</v>
      </c>
      <c r="AK699" s="26">
        <f t="shared" si="283"/>
        <v>0.99724574232656593</v>
      </c>
      <c r="AL699" s="26">
        <f t="shared" si="283"/>
        <v>2.1177517689466421</v>
      </c>
      <c r="AM699" s="26">
        <f t="shared" si="284"/>
        <v>0</v>
      </c>
    </row>
    <row r="700" spans="1:39">
      <c r="A700" s="26" t="s">
        <v>777</v>
      </c>
      <c r="B700" s="26" t="s">
        <v>82</v>
      </c>
      <c r="C700" s="26">
        <v>1</v>
      </c>
      <c r="D700" s="26">
        <v>9.9847000000000005E-2</v>
      </c>
      <c r="E700" s="26">
        <v>4.7222E-2</v>
      </c>
      <c r="F700" s="26">
        <v>326.95999999999998</v>
      </c>
      <c r="G700" s="26">
        <v>340.88299999999998</v>
      </c>
      <c r="H700" s="26">
        <v>-0.12607399999999999</v>
      </c>
      <c r="I700" s="26">
        <v>0</v>
      </c>
      <c r="J700" s="27"/>
      <c r="K700" s="26" t="str">
        <f t="shared" si="266"/>
        <v>HP</v>
      </c>
      <c r="L700" s="27"/>
      <c r="M700" s="32">
        <f t="shared" si="274"/>
        <v>0</v>
      </c>
      <c r="N700" s="32">
        <f t="shared" si="275"/>
        <v>1</v>
      </c>
      <c r="O700" s="32">
        <f t="shared" si="276"/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27"/>
      <c r="W700" s="26" t="str">
        <f t="shared" si="267"/>
        <v>SC</v>
      </c>
      <c r="X700" s="26" t="str">
        <f t="shared" si="268"/>
        <v>SFM</v>
      </c>
      <c r="Y700" s="26" t="str">
        <f t="shared" si="269"/>
        <v>10</v>
      </c>
      <c r="Z700" s="26" t="str">
        <f t="shared" si="270"/>
        <v>Ex</v>
      </c>
      <c r="AA700" s="26" t="str">
        <f t="shared" si="271"/>
        <v>Refg</v>
      </c>
      <c r="AB700" s="26" t="str">
        <f t="shared" ca="1" si="272"/>
        <v>HP</v>
      </c>
      <c r="AC700" s="27"/>
      <c r="AD700" s="26" t="str">
        <f t="shared" ca="1" si="273"/>
        <v>SC-SFM-10-Ex-Refg-HP</v>
      </c>
      <c r="AE700" s="26">
        <f t="shared" si="277"/>
        <v>0.8173999999999999</v>
      </c>
      <c r="AF700" s="26">
        <f t="shared" si="278"/>
        <v>2.496175E-4</v>
      </c>
      <c r="AG700" s="26">
        <f t="shared" si="279"/>
        <v>0</v>
      </c>
      <c r="AH700" s="26">
        <f t="shared" si="280"/>
        <v>0.85220750000000001</v>
      </c>
      <c r="AI700" s="26">
        <f t="shared" si="281"/>
        <v>1.1805499999999999E-4</v>
      </c>
      <c r="AJ700" s="26">
        <f t="shared" si="282"/>
        <v>0</v>
      </c>
      <c r="AK700" s="26">
        <f t="shared" si="283"/>
        <v>0.95915607407820269</v>
      </c>
      <c r="AL700" s="26">
        <f t="shared" si="283"/>
        <v>2.1144170090212189</v>
      </c>
      <c r="AM700" s="26">
        <f t="shared" si="284"/>
        <v>0</v>
      </c>
    </row>
    <row r="701" spans="1:39">
      <c r="A701" s="26" t="s">
        <v>778</v>
      </c>
      <c r="B701" s="26" t="s">
        <v>82</v>
      </c>
      <c r="C701" s="26">
        <v>1</v>
      </c>
      <c r="D701" s="26">
        <v>9.9759E-2</v>
      </c>
      <c r="E701" s="26">
        <v>4.7280999999999997E-2</v>
      </c>
      <c r="F701" s="26">
        <v>327.32600000000002</v>
      </c>
      <c r="G701" s="26">
        <v>340.37599999999998</v>
      </c>
      <c r="H701" s="26">
        <v>-0.12824199999999999</v>
      </c>
      <c r="I701" s="26">
        <v>0</v>
      </c>
      <c r="J701" s="27"/>
      <c r="K701" s="26" t="str">
        <f t="shared" si="266"/>
        <v>HP</v>
      </c>
      <c r="L701" s="27"/>
      <c r="M701" s="32">
        <f t="shared" si="274"/>
        <v>0</v>
      </c>
      <c r="N701" s="32">
        <f t="shared" si="275"/>
        <v>1</v>
      </c>
      <c r="O701" s="32">
        <f t="shared" si="276"/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27"/>
      <c r="W701" s="26" t="str">
        <f t="shared" si="267"/>
        <v>SD</v>
      </c>
      <c r="X701" s="26" t="str">
        <f t="shared" si="268"/>
        <v>SFM</v>
      </c>
      <c r="Y701" s="26" t="str">
        <f t="shared" si="269"/>
        <v>10</v>
      </c>
      <c r="Z701" s="26" t="str">
        <f t="shared" si="270"/>
        <v>Ex</v>
      </c>
      <c r="AA701" s="26" t="str">
        <f t="shared" si="271"/>
        <v>Refg</v>
      </c>
      <c r="AB701" s="26" t="str">
        <f t="shared" ca="1" si="272"/>
        <v>HP</v>
      </c>
      <c r="AC701" s="27"/>
      <c r="AD701" s="26" t="str">
        <f t="shared" ca="1" si="273"/>
        <v>SD-SFM-10-Ex-Refg-HP</v>
      </c>
      <c r="AE701" s="26">
        <f t="shared" si="277"/>
        <v>0.81831500000000001</v>
      </c>
      <c r="AF701" s="26">
        <f t="shared" si="278"/>
        <v>2.4939750000000001E-4</v>
      </c>
      <c r="AG701" s="26">
        <f t="shared" si="279"/>
        <v>0</v>
      </c>
      <c r="AH701" s="26">
        <f t="shared" si="280"/>
        <v>0.85093999999999992</v>
      </c>
      <c r="AI701" s="26">
        <f t="shared" si="281"/>
        <v>1.1820249999999999E-4</v>
      </c>
      <c r="AJ701" s="26">
        <f t="shared" si="282"/>
        <v>0</v>
      </c>
      <c r="AK701" s="26">
        <f t="shared" si="283"/>
        <v>0.96166004653677117</v>
      </c>
      <c r="AL701" s="26">
        <f t="shared" si="283"/>
        <v>2.1099173029335252</v>
      </c>
      <c r="AM701" s="26">
        <f t="shared" si="284"/>
        <v>0</v>
      </c>
    </row>
    <row r="702" spans="1:39">
      <c r="A702" s="26" t="s">
        <v>779</v>
      </c>
      <c r="B702" s="26" t="s">
        <v>82</v>
      </c>
      <c r="C702" s="26">
        <v>1</v>
      </c>
      <c r="D702" s="26">
        <v>9.9292000000000005E-2</v>
      </c>
      <c r="E702" s="26">
        <v>4.7161000000000002E-2</v>
      </c>
      <c r="F702" s="26">
        <v>327.22899999999998</v>
      </c>
      <c r="G702" s="26">
        <v>340.76</v>
      </c>
      <c r="H702" s="26">
        <v>-0.12525800000000001</v>
      </c>
      <c r="I702" s="26">
        <v>0</v>
      </c>
      <c r="J702" s="27"/>
      <c r="K702" s="26" t="str">
        <f t="shared" si="266"/>
        <v>HP</v>
      </c>
      <c r="L702" s="27"/>
      <c r="M702" s="32">
        <f t="shared" si="274"/>
        <v>0</v>
      </c>
      <c r="N702" s="32">
        <f t="shared" si="275"/>
        <v>1</v>
      </c>
      <c r="O702" s="32">
        <f t="shared" si="276"/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27"/>
      <c r="W702" s="26" t="str">
        <f t="shared" si="267"/>
        <v>SG</v>
      </c>
      <c r="X702" s="26" t="str">
        <f t="shared" si="268"/>
        <v>SFM</v>
      </c>
      <c r="Y702" s="26" t="str">
        <f t="shared" si="269"/>
        <v>10</v>
      </c>
      <c r="Z702" s="26" t="str">
        <f t="shared" si="270"/>
        <v>Ex</v>
      </c>
      <c r="AA702" s="26" t="str">
        <f t="shared" si="271"/>
        <v>Refg</v>
      </c>
      <c r="AB702" s="26" t="str">
        <f t="shared" ca="1" si="272"/>
        <v>HP</v>
      </c>
      <c r="AC702" s="27"/>
      <c r="AD702" s="26" t="str">
        <f t="shared" ca="1" si="273"/>
        <v>SG-SFM-10-Ex-Refg-HP</v>
      </c>
      <c r="AE702" s="26">
        <f t="shared" si="277"/>
        <v>0.81807249999999998</v>
      </c>
      <c r="AF702" s="26">
        <f t="shared" si="278"/>
        <v>2.4823E-4</v>
      </c>
      <c r="AG702" s="26">
        <f t="shared" si="279"/>
        <v>0</v>
      </c>
      <c r="AH702" s="26">
        <f t="shared" si="280"/>
        <v>0.85189999999999999</v>
      </c>
      <c r="AI702" s="26">
        <f t="shared" si="281"/>
        <v>1.179025E-4</v>
      </c>
      <c r="AJ702" s="26">
        <f t="shared" si="282"/>
        <v>0</v>
      </c>
      <c r="AK702" s="26">
        <f t="shared" si="283"/>
        <v>0.96029170090386196</v>
      </c>
      <c r="AL702" s="26">
        <f t="shared" si="283"/>
        <v>2.1053836856724835</v>
      </c>
      <c r="AM702" s="26">
        <f t="shared" si="284"/>
        <v>0</v>
      </c>
    </row>
    <row r="703" spans="1:39">
      <c r="A703" s="26" t="s">
        <v>780</v>
      </c>
      <c r="B703" s="26" t="s">
        <v>82</v>
      </c>
      <c r="C703" s="26">
        <v>1</v>
      </c>
      <c r="D703" s="26">
        <v>9.869E-2</v>
      </c>
      <c r="E703" s="26">
        <v>4.5622000000000003E-2</v>
      </c>
      <c r="F703" s="26">
        <v>303.22300000000001</v>
      </c>
      <c r="G703" s="26">
        <v>317.73899999999998</v>
      </c>
      <c r="H703" s="26">
        <v>-0.120517</v>
      </c>
      <c r="I703" s="26">
        <v>0</v>
      </c>
      <c r="J703" s="27"/>
      <c r="K703" s="26" t="str">
        <f t="shared" si="266"/>
        <v>HP</v>
      </c>
      <c r="L703" s="27"/>
      <c r="M703" s="32">
        <f t="shared" si="274"/>
        <v>0</v>
      </c>
      <c r="N703" s="32">
        <f t="shared" si="275"/>
        <v>1</v>
      </c>
      <c r="O703" s="32">
        <f t="shared" si="276"/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27"/>
      <c r="W703" s="26" t="str">
        <f t="shared" si="267"/>
        <v>PG</v>
      </c>
      <c r="X703" s="26" t="str">
        <f t="shared" si="268"/>
        <v>SFM</v>
      </c>
      <c r="Y703" s="26" t="str">
        <f t="shared" si="269"/>
        <v>11</v>
      </c>
      <c r="Z703" s="26" t="str">
        <f t="shared" si="270"/>
        <v>Ex</v>
      </c>
      <c r="AA703" s="26" t="str">
        <f t="shared" si="271"/>
        <v>Refg</v>
      </c>
      <c r="AB703" s="26" t="str">
        <f t="shared" ca="1" si="272"/>
        <v>HP</v>
      </c>
      <c r="AC703" s="27"/>
      <c r="AD703" s="26" t="str">
        <f t="shared" ca="1" si="273"/>
        <v>PG-SFM-11-Ex-Refg-HP</v>
      </c>
      <c r="AE703" s="26">
        <f t="shared" si="277"/>
        <v>0.75805750000000005</v>
      </c>
      <c r="AF703" s="26">
        <f t="shared" si="278"/>
        <v>2.4672499999999999E-4</v>
      </c>
      <c r="AG703" s="26">
        <f t="shared" si="279"/>
        <v>0</v>
      </c>
      <c r="AH703" s="26">
        <f t="shared" si="280"/>
        <v>0.79434749999999998</v>
      </c>
      <c r="AI703" s="26">
        <f t="shared" si="281"/>
        <v>1.14055E-4</v>
      </c>
      <c r="AJ703" s="26">
        <f t="shared" si="282"/>
        <v>0</v>
      </c>
      <c r="AK703" s="26">
        <f t="shared" si="283"/>
        <v>0.9543147048363595</v>
      </c>
      <c r="AL703" s="26">
        <f t="shared" si="283"/>
        <v>2.1632107316645475</v>
      </c>
      <c r="AM703" s="26">
        <f t="shared" si="284"/>
        <v>0</v>
      </c>
    </row>
    <row r="704" spans="1:39">
      <c r="A704" s="26" t="s">
        <v>781</v>
      </c>
      <c r="B704" s="26" t="s">
        <v>82</v>
      </c>
      <c r="C704" s="26">
        <v>1</v>
      </c>
      <c r="D704" s="26">
        <v>0.100637</v>
      </c>
      <c r="E704" s="26">
        <v>4.5814000000000001E-2</v>
      </c>
      <c r="F704" s="26">
        <v>282.202</v>
      </c>
      <c r="G704" s="26">
        <v>313.59899999999999</v>
      </c>
      <c r="H704" s="26">
        <v>-0.13090099999999999</v>
      </c>
      <c r="I704" s="26">
        <v>0</v>
      </c>
      <c r="J704" s="27"/>
      <c r="K704" s="26" t="str">
        <f t="shared" si="266"/>
        <v>HP</v>
      </c>
      <c r="L704" s="27"/>
      <c r="M704" s="32">
        <f t="shared" si="274"/>
        <v>0</v>
      </c>
      <c r="N704" s="32">
        <f t="shared" si="275"/>
        <v>1</v>
      </c>
      <c r="O704" s="32">
        <f t="shared" si="276"/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27"/>
      <c r="W704" s="26" t="str">
        <f t="shared" si="267"/>
        <v>PG</v>
      </c>
      <c r="X704" s="26" t="str">
        <f t="shared" si="268"/>
        <v>SFM</v>
      </c>
      <c r="Y704" s="26" t="str">
        <f t="shared" si="269"/>
        <v>12</v>
      </c>
      <c r="Z704" s="26" t="str">
        <f t="shared" si="270"/>
        <v>Ex</v>
      </c>
      <c r="AA704" s="26" t="str">
        <f t="shared" si="271"/>
        <v>Refg</v>
      </c>
      <c r="AB704" s="26" t="str">
        <f t="shared" ca="1" si="272"/>
        <v>HP</v>
      </c>
      <c r="AC704" s="27"/>
      <c r="AD704" s="26" t="str">
        <f t="shared" ca="1" si="273"/>
        <v>PG-SFM-12-Ex-Refg-HP</v>
      </c>
      <c r="AE704" s="26">
        <f t="shared" si="277"/>
        <v>0.70550500000000005</v>
      </c>
      <c r="AF704" s="26">
        <f t="shared" si="278"/>
        <v>2.5159250000000003E-4</v>
      </c>
      <c r="AG704" s="26">
        <f t="shared" si="279"/>
        <v>0</v>
      </c>
      <c r="AH704" s="26">
        <f t="shared" si="280"/>
        <v>0.78399750000000001</v>
      </c>
      <c r="AI704" s="26">
        <f t="shared" si="281"/>
        <v>1.14535E-4</v>
      </c>
      <c r="AJ704" s="26">
        <f t="shared" si="282"/>
        <v>0</v>
      </c>
      <c r="AK704" s="26">
        <f t="shared" si="283"/>
        <v>0.89988169605132673</v>
      </c>
      <c r="AL704" s="26">
        <f t="shared" si="283"/>
        <v>2.196642947570612</v>
      </c>
      <c r="AM704" s="26">
        <f t="shared" si="284"/>
        <v>0</v>
      </c>
    </row>
    <row r="705" spans="1:39">
      <c r="A705" s="26" t="s">
        <v>782</v>
      </c>
      <c r="B705" s="26" t="s">
        <v>82</v>
      </c>
      <c r="C705" s="26">
        <v>1</v>
      </c>
      <c r="D705" s="26">
        <v>0.10068100000000001</v>
      </c>
      <c r="E705" s="26">
        <v>4.8048E-2</v>
      </c>
      <c r="F705" s="26">
        <v>337.096</v>
      </c>
      <c r="G705" s="26">
        <v>339.346</v>
      </c>
      <c r="H705" s="26">
        <v>-0.12989600000000001</v>
      </c>
      <c r="I705" s="26">
        <v>0</v>
      </c>
      <c r="J705" s="27"/>
      <c r="K705" s="26" t="str">
        <f t="shared" si="266"/>
        <v>HP</v>
      </c>
      <c r="L705" s="27"/>
      <c r="M705" s="32">
        <f t="shared" si="274"/>
        <v>0</v>
      </c>
      <c r="N705" s="32">
        <f t="shared" si="275"/>
        <v>1</v>
      </c>
      <c r="O705" s="32">
        <f t="shared" si="276"/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27"/>
      <c r="W705" s="26" t="str">
        <f t="shared" si="267"/>
        <v>PG</v>
      </c>
      <c r="X705" s="26" t="str">
        <f t="shared" si="268"/>
        <v>SFM</v>
      </c>
      <c r="Y705" s="26" t="str">
        <f t="shared" si="269"/>
        <v>13</v>
      </c>
      <c r="Z705" s="26" t="str">
        <f t="shared" si="270"/>
        <v>Ex</v>
      </c>
      <c r="AA705" s="26" t="str">
        <f t="shared" si="271"/>
        <v>Refg</v>
      </c>
      <c r="AB705" s="26" t="str">
        <f t="shared" ca="1" si="272"/>
        <v>HP</v>
      </c>
      <c r="AC705" s="27"/>
      <c r="AD705" s="26" t="str">
        <f t="shared" ca="1" si="273"/>
        <v>PG-SFM-13-Ex-Refg-HP</v>
      </c>
      <c r="AE705" s="26">
        <f t="shared" si="277"/>
        <v>0.84274000000000004</v>
      </c>
      <c r="AF705" s="26">
        <f t="shared" si="278"/>
        <v>2.5170250000000003E-4</v>
      </c>
      <c r="AG705" s="26">
        <f t="shared" si="279"/>
        <v>0</v>
      </c>
      <c r="AH705" s="26">
        <f t="shared" si="280"/>
        <v>0.84836500000000004</v>
      </c>
      <c r="AI705" s="26">
        <f t="shared" si="281"/>
        <v>1.2012E-4</v>
      </c>
      <c r="AJ705" s="26">
        <f t="shared" si="282"/>
        <v>0</v>
      </c>
      <c r="AK705" s="26">
        <f t="shared" si="283"/>
        <v>0.99336959917016854</v>
      </c>
      <c r="AL705" s="26">
        <f t="shared" si="283"/>
        <v>2.0954254079254082</v>
      </c>
      <c r="AM705" s="26">
        <f t="shared" si="284"/>
        <v>0</v>
      </c>
    </row>
    <row r="706" spans="1:39">
      <c r="A706" s="26" t="s">
        <v>783</v>
      </c>
      <c r="B706" s="26" t="s">
        <v>82</v>
      </c>
      <c r="C706" s="26">
        <v>1</v>
      </c>
      <c r="D706" s="26">
        <v>9.9020999999999998E-2</v>
      </c>
      <c r="E706" s="26">
        <v>4.7753999999999998E-2</v>
      </c>
      <c r="F706" s="26">
        <v>336.79700000000003</v>
      </c>
      <c r="G706" s="26">
        <v>339.16500000000002</v>
      </c>
      <c r="H706" s="26">
        <v>-0.12657499999999999</v>
      </c>
      <c r="I706" s="26">
        <v>0</v>
      </c>
      <c r="J706" s="27"/>
      <c r="K706" s="26" t="str">
        <f t="shared" si="266"/>
        <v>HP</v>
      </c>
      <c r="L706" s="27"/>
      <c r="M706" s="32">
        <f t="shared" si="274"/>
        <v>0</v>
      </c>
      <c r="N706" s="32">
        <f t="shared" si="275"/>
        <v>1</v>
      </c>
      <c r="O706" s="32">
        <f t="shared" si="276"/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27"/>
      <c r="W706" s="26" t="str">
        <f t="shared" si="267"/>
        <v>SC</v>
      </c>
      <c r="X706" s="26" t="str">
        <f t="shared" si="268"/>
        <v>SFM</v>
      </c>
      <c r="Y706" s="26" t="str">
        <f t="shared" si="269"/>
        <v>13</v>
      </c>
      <c r="Z706" s="26" t="str">
        <f t="shared" si="270"/>
        <v>Ex</v>
      </c>
      <c r="AA706" s="26" t="str">
        <f t="shared" si="271"/>
        <v>Refg</v>
      </c>
      <c r="AB706" s="26" t="str">
        <f t="shared" ca="1" si="272"/>
        <v>HP</v>
      </c>
      <c r="AC706" s="27"/>
      <c r="AD706" s="26" t="str">
        <f t="shared" ca="1" si="273"/>
        <v>SC-SFM-13-Ex-Refg-HP</v>
      </c>
      <c r="AE706" s="26">
        <f t="shared" si="277"/>
        <v>0.84199250000000003</v>
      </c>
      <c r="AF706" s="26">
        <f t="shared" si="278"/>
        <v>2.4755250000000001E-4</v>
      </c>
      <c r="AG706" s="26">
        <f t="shared" si="279"/>
        <v>0</v>
      </c>
      <c r="AH706" s="26">
        <f t="shared" si="280"/>
        <v>0.84791250000000007</v>
      </c>
      <c r="AI706" s="26">
        <f t="shared" si="281"/>
        <v>1.19385E-4</v>
      </c>
      <c r="AJ706" s="26">
        <f t="shared" si="282"/>
        <v>0</v>
      </c>
      <c r="AK706" s="26">
        <f t="shared" si="283"/>
        <v>0.99301814750932438</v>
      </c>
      <c r="AL706" s="26">
        <f t="shared" si="283"/>
        <v>2.0735645181555475</v>
      </c>
      <c r="AM706" s="26">
        <f t="shared" si="284"/>
        <v>0</v>
      </c>
    </row>
    <row r="707" spans="1:39">
      <c r="A707" s="26" t="s">
        <v>784</v>
      </c>
      <c r="B707" s="26" t="s">
        <v>82</v>
      </c>
      <c r="C707" s="26">
        <v>1</v>
      </c>
      <c r="D707" s="26">
        <v>9.8303000000000001E-2</v>
      </c>
      <c r="E707" s="26">
        <v>4.7624E-2</v>
      </c>
      <c r="F707" s="26">
        <v>336.45</v>
      </c>
      <c r="G707" s="26">
        <v>339.00900000000001</v>
      </c>
      <c r="H707" s="26">
        <v>-0.12543199999999999</v>
      </c>
      <c r="I707" s="26">
        <v>0</v>
      </c>
      <c r="J707" s="27"/>
      <c r="K707" s="26" t="str">
        <f t="shared" si="266"/>
        <v>HP</v>
      </c>
      <c r="L707" s="27"/>
      <c r="M707" s="32">
        <f t="shared" si="274"/>
        <v>0</v>
      </c>
      <c r="N707" s="32">
        <f t="shared" si="275"/>
        <v>1</v>
      </c>
      <c r="O707" s="32">
        <f t="shared" si="276"/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27"/>
      <c r="W707" s="26" t="str">
        <f t="shared" si="267"/>
        <v>SG</v>
      </c>
      <c r="X707" s="26" t="str">
        <f t="shared" si="268"/>
        <v>SFM</v>
      </c>
      <c r="Y707" s="26" t="str">
        <f t="shared" si="269"/>
        <v>13</v>
      </c>
      <c r="Z707" s="26" t="str">
        <f t="shared" si="270"/>
        <v>Ex</v>
      </c>
      <c r="AA707" s="26" t="str">
        <f t="shared" si="271"/>
        <v>Refg</v>
      </c>
      <c r="AB707" s="26" t="str">
        <f t="shared" ca="1" si="272"/>
        <v>HP</v>
      </c>
      <c r="AC707" s="27"/>
      <c r="AD707" s="26" t="str">
        <f t="shared" ca="1" si="273"/>
        <v>SG-SFM-13-Ex-Refg-HP</v>
      </c>
      <c r="AE707" s="26">
        <f t="shared" si="277"/>
        <v>0.84112500000000001</v>
      </c>
      <c r="AF707" s="26">
        <f t="shared" si="278"/>
        <v>2.4575749999999999E-4</v>
      </c>
      <c r="AG707" s="26">
        <f t="shared" si="279"/>
        <v>0</v>
      </c>
      <c r="AH707" s="26">
        <f t="shared" si="280"/>
        <v>0.84752250000000007</v>
      </c>
      <c r="AI707" s="26">
        <f t="shared" si="281"/>
        <v>1.1906E-4</v>
      </c>
      <c r="AJ707" s="26">
        <f t="shared" si="282"/>
        <v>0</v>
      </c>
      <c r="AK707" s="26">
        <f t="shared" si="283"/>
        <v>0.99245152783554413</v>
      </c>
      <c r="AL707" s="26">
        <f t="shared" si="283"/>
        <v>2.064148328573828</v>
      </c>
      <c r="AM707" s="26">
        <f t="shared" si="284"/>
        <v>0</v>
      </c>
    </row>
    <row r="708" spans="1:39">
      <c r="A708" s="26" t="s">
        <v>785</v>
      </c>
      <c r="B708" s="26" t="s">
        <v>82</v>
      </c>
      <c r="C708" s="26">
        <v>1</v>
      </c>
      <c r="D708" s="26">
        <v>8.8530999999999999E-2</v>
      </c>
      <c r="E708" s="26">
        <v>4.3354999999999998E-2</v>
      </c>
      <c r="F708" s="26">
        <v>324.89600000000002</v>
      </c>
      <c r="G708" s="26">
        <v>321.84899999999999</v>
      </c>
      <c r="H708" s="26">
        <v>-0.100885</v>
      </c>
      <c r="I708" s="26">
        <v>0</v>
      </c>
      <c r="J708" s="27"/>
      <c r="K708" s="26" t="str">
        <f t="shared" si="266"/>
        <v>HP</v>
      </c>
      <c r="L708" s="27"/>
      <c r="M708" s="32">
        <f t="shared" si="274"/>
        <v>0</v>
      </c>
      <c r="N708" s="32">
        <f t="shared" si="275"/>
        <v>1</v>
      </c>
      <c r="O708" s="32">
        <f t="shared" si="276"/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27"/>
      <c r="W708" s="26" t="str">
        <f t="shared" si="267"/>
        <v>SC</v>
      </c>
      <c r="X708" s="26" t="str">
        <f t="shared" si="268"/>
        <v>SFM</v>
      </c>
      <c r="Y708" s="26" t="str">
        <f t="shared" si="269"/>
        <v>14</v>
      </c>
      <c r="Z708" s="26" t="str">
        <f t="shared" si="270"/>
        <v>Ex</v>
      </c>
      <c r="AA708" s="26" t="str">
        <f t="shared" si="271"/>
        <v>Refg</v>
      </c>
      <c r="AB708" s="26" t="str">
        <f t="shared" ca="1" si="272"/>
        <v>HP</v>
      </c>
      <c r="AC708" s="27"/>
      <c r="AD708" s="26" t="str">
        <f t="shared" ca="1" si="273"/>
        <v>SC-SFM-14-Ex-Refg-HP</v>
      </c>
      <c r="AE708" s="26">
        <f t="shared" si="277"/>
        <v>0.81224000000000007</v>
      </c>
      <c r="AF708" s="26">
        <f t="shared" si="278"/>
        <v>2.2132749999999998E-4</v>
      </c>
      <c r="AG708" s="26">
        <f t="shared" si="279"/>
        <v>0</v>
      </c>
      <c r="AH708" s="26">
        <f t="shared" si="280"/>
        <v>0.80462250000000002</v>
      </c>
      <c r="AI708" s="26">
        <f t="shared" si="281"/>
        <v>1.083875E-4</v>
      </c>
      <c r="AJ708" s="26">
        <f t="shared" si="282"/>
        <v>0</v>
      </c>
      <c r="AK708" s="26">
        <f t="shared" si="283"/>
        <v>1.0094671724939335</v>
      </c>
      <c r="AL708" s="26">
        <f t="shared" si="283"/>
        <v>2.0420020758851343</v>
      </c>
      <c r="AM708" s="26">
        <f t="shared" si="284"/>
        <v>0</v>
      </c>
    </row>
    <row r="709" spans="1:39">
      <c r="A709" s="26" t="s">
        <v>786</v>
      </c>
      <c r="B709" s="26" t="s">
        <v>82</v>
      </c>
      <c r="C709" s="26">
        <v>1</v>
      </c>
      <c r="D709" s="26">
        <v>9.2287999999999995E-2</v>
      </c>
      <c r="E709" s="26">
        <v>4.4024000000000001E-2</v>
      </c>
      <c r="F709" s="26">
        <v>333.81799999999998</v>
      </c>
      <c r="G709" s="26">
        <v>319.37700000000001</v>
      </c>
      <c r="H709" s="26">
        <v>-0.105071</v>
      </c>
      <c r="I709" s="26">
        <v>0</v>
      </c>
      <c r="J709" s="27"/>
      <c r="K709" s="26" t="str">
        <f t="shared" si="266"/>
        <v>HP</v>
      </c>
      <c r="L709" s="27"/>
      <c r="M709" s="32">
        <f t="shared" si="274"/>
        <v>0</v>
      </c>
      <c r="N709" s="32">
        <f t="shared" si="275"/>
        <v>1</v>
      </c>
      <c r="O709" s="32">
        <f t="shared" si="276"/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27"/>
      <c r="W709" s="26" t="str">
        <f t="shared" si="267"/>
        <v>SD</v>
      </c>
      <c r="X709" s="26" t="str">
        <f t="shared" si="268"/>
        <v>SFM</v>
      </c>
      <c r="Y709" s="26" t="str">
        <f t="shared" si="269"/>
        <v>14</v>
      </c>
      <c r="Z709" s="26" t="str">
        <f t="shared" si="270"/>
        <v>Ex</v>
      </c>
      <c r="AA709" s="26" t="str">
        <f t="shared" si="271"/>
        <v>Refg</v>
      </c>
      <c r="AB709" s="26" t="str">
        <f t="shared" ca="1" si="272"/>
        <v>HP</v>
      </c>
      <c r="AC709" s="27"/>
      <c r="AD709" s="26" t="str">
        <f t="shared" ca="1" si="273"/>
        <v>SD-SFM-14-Ex-Refg-HP</v>
      </c>
      <c r="AE709" s="26">
        <f t="shared" si="277"/>
        <v>0.83454499999999998</v>
      </c>
      <c r="AF709" s="26">
        <f t="shared" si="278"/>
        <v>2.3071999999999999E-4</v>
      </c>
      <c r="AG709" s="26">
        <f t="shared" si="279"/>
        <v>0</v>
      </c>
      <c r="AH709" s="26">
        <f t="shared" si="280"/>
        <v>0.79844250000000005</v>
      </c>
      <c r="AI709" s="26">
        <f t="shared" si="281"/>
        <v>1.1006E-4</v>
      </c>
      <c r="AJ709" s="26">
        <f t="shared" si="282"/>
        <v>0</v>
      </c>
      <c r="AK709" s="26">
        <f t="shared" si="283"/>
        <v>1.045216155202159</v>
      </c>
      <c r="AL709" s="26">
        <f t="shared" si="283"/>
        <v>2.0963111030347084</v>
      </c>
      <c r="AM709" s="26">
        <f t="shared" si="284"/>
        <v>0</v>
      </c>
    </row>
    <row r="710" spans="1:39">
      <c r="A710" s="26" t="s">
        <v>787</v>
      </c>
      <c r="B710" s="26" t="s">
        <v>82</v>
      </c>
      <c r="C710" s="26">
        <v>1</v>
      </c>
      <c r="D710" s="26">
        <v>8.7846999999999995E-2</v>
      </c>
      <c r="E710" s="26">
        <v>4.3227000000000002E-2</v>
      </c>
      <c r="F710" s="26">
        <v>323.16300000000001</v>
      </c>
      <c r="G710" s="26">
        <v>322.39699999999999</v>
      </c>
      <c r="H710" s="26">
        <v>-0.10023700000000001</v>
      </c>
      <c r="I710" s="26">
        <v>0</v>
      </c>
      <c r="J710" s="27"/>
      <c r="K710" s="26" t="str">
        <f t="shared" si="266"/>
        <v>HP</v>
      </c>
      <c r="L710" s="27"/>
      <c r="M710" s="32">
        <f t="shared" si="274"/>
        <v>0</v>
      </c>
      <c r="N710" s="32">
        <f t="shared" si="275"/>
        <v>1</v>
      </c>
      <c r="O710" s="32">
        <f t="shared" si="276"/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27"/>
      <c r="W710" s="26" t="str">
        <f t="shared" si="267"/>
        <v>SG</v>
      </c>
      <c r="X710" s="26" t="str">
        <f t="shared" si="268"/>
        <v>SFM</v>
      </c>
      <c r="Y710" s="26" t="str">
        <f t="shared" si="269"/>
        <v>14</v>
      </c>
      <c r="Z710" s="26" t="str">
        <f t="shared" si="270"/>
        <v>Ex</v>
      </c>
      <c r="AA710" s="26" t="str">
        <f t="shared" si="271"/>
        <v>Refg</v>
      </c>
      <c r="AB710" s="26" t="str">
        <f t="shared" ca="1" si="272"/>
        <v>HP</v>
      </c>
      <c r="AC710" s="27"/>
      <c r="AD710" s="26" t="str">
        <f t="shared" ca="1" si="273"/>
        <v>SG-SFM-14-Ex-Refg-HP</v>
      </c>
      <c r="AE710" s="26">
        <f t="shared" si="277"/>
        <v>0.8079075</v>
      </c>
      <c r="AF710" s="26">
        <f t="shared" si="278"/>
        <v>2.1961749999999998E-4</v>
      </c>
      <c r="AG710" s="26">
        <f t="shared" si="279"/>
        <v>0</v>
      </c>
      <c r="AH710" s="26">
        <f t="shared" si="280"/>
        <v>0.8059925</v>
      </c>
      <c r="AI710" s="26">
        <f t="shared" si="281"/>
        <v>1.080675E-4</v>
      </c>
      <c r="AJ710" s="26">
        <f t="shared" si="282"/>
        <v>0</v>
      </c>
      <c r="AK710" s="26">
        <f t="shared" si="283"/>
        <v>1.0023759526298321</v>
      </c>
      <c r="AL710" s="26">
        <f t="shared" si="283"/>
        <v>2.032225229601869</v>
      </c>
      <c r="AM710" s="26">
        <f t="shared" si="284"/>
        <v>0</v>
      </c>
    </row>
    <row r="711" spans="1:39">
      <c r="A711" s="26" t="s">
        <v>788</v>
      </c>
      <c r="B711" s="26" t="s">
        <v>82</v>
      </c>
      <c r="C711" s="26">
        <v>1</v>
      </c>
      <c r="D711" s="26">
        <v>0.102071</v>
      </c>
      <c r="E711" s="26">
        <v>4.8877999999999998E-2</v>
      </c>
      <c r="F711" s="26">
        <v>456.10199999999998</v>
      </c>
      <c r="G711" s="26">
        <v>374.87700000000001</v>
      </c>
      <c r="H711" s="26">
        <v>-0.15337300000000001</v>
      </c>
      <c r="I711" s="26">
        <v>0</v>
      </c>
      <c r="J711" s="27"/>
      <c r="K711" s="26" t="str">
        <f t="shared" si="266"/>
        <v>HP</v>
      </c>
      <c r="L711" s="27"/>
      <c r="M711" s="32">
        <f t="shared" si="274"/>
        <v>0</v>
      </c>
      <c r="N711" s="32">
        <f t="shared" si="275"/>
        <v>1</v>
      </c>
      <c r="O711" s="32">
        <f t="shared" si="276"/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27"/>
      <c r="W711" s="26" t="str">
        <f t="shared" si="267"/>
        <v>SC</v>
      </c>
      <c r="X711" s="26" t="str">
        <f t="shared" si="268"/>
        <v>SFM</v>
      </c>
      <c r="Y711" s="26" t="str">
        <f t="shared" si="269"/>
        <v>15</v>
      </c>
      <c r="Z711" s="26" t="str">
        <f t="shared" si="270"/>
        <v>Ex</v>
      </c>
      <c r="AA711" s="26" t="str">
        <f t="shared" si="271"/>
        <v>Refg</v>
      </c>
      <c r="AB711" s="26" t="str">
        <f t="shared" ca="1" si="272"/>
        <v>HP</v>
      </c>
      <c r="AC711" s="27"/>
      <c r="AD711" s="26" t="str">
        <f t="shared" ca="1" si="273"/>
        <v>SC-SFM-15-Ex-Refg-HP</v>
      </c>
      <c r="AE711" s="26">
        <f t="shared" si="277"/>
        <v>1.140255</v>
      </c>
      <c r="AF711" s="26">
        <f t="shared" si="278"/>
        <v>2.5517749999999999E-4</v>
      </c>
      <c r="AG711" s="26">
        <f t="shared" si="279"/>
        <v>0</v>
      </c>
      <c r="AH711" s="26">
        <f t="shared" si="280"/>
        <v>0.93719249999999998</v>
      </c>
      <c r="AI711" s="26">
        <f t="shared" si="281"/>
        <v>1.2219499999999999E-4</v>
      </c>
      <c r="AJ711" s="26">
        <f t="shared" si="282"/>
        <v>0</v>
      </c>
      <c r="AK711" s="26">
        <f t="shared" si="283"/>
        <v>1.2166710681103403</v>
      </c>
      <c r="AL711" s="26">
        <f t="shared" si="283"/>
        <v>2.0882810262285694</v>
      </c>
      <c r="AM711" s="26">
        <f t="shared" si="284"/>
        <v>0</v>
      </c>
    </row>
    <row r="712" spans="1:39">
      <c r="A712" s="26" t="s">
        <v>789</v>
      </c>
      <c r="B712" s="26" t="s">
        <v>82</v>
      </c>
      <c r="C712" s="26">
        <v>1</v>
      </c>
      <c r="D712" s="26">
        <v>0.111525</v>
      </c>
      <c r="E712" s="26">
        <v>5.0013000000000002E-2</v>
      </c>
      <c r="F712" s="26">
        <v>470.50799999999998</v>
      </c>
      <c r="G712" s="26">
        <v>375.09199999999998</v>
      </c>
      <c r="H712" s="26">
        <v>-0.15953999999999999</v>
      </c>
      <c r="I712" s="26">
        <v>0</v>
      </c>
      <c r="J712" s="27"/>
      <c r="K712" s="26" t="str">
        <f t="shared" si="266"/>
        <v>HP</v>
      </c>
      <c r="L712" s="27"/>
      <c r="M712" s="32">
        <f t="shared" si="274"/>
        <v>0</v>
      </c>
      <c r="N712" s="32">
        <f t="shared" si="275"/>
        <v>1</v>
      </c>
      <c r="O712" s="32">
        <f t="shared" si="276"/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27"/>
      <c r="W712" s="26" t="str">
        <f t="shared" si="267"/>
        <v>SD</v>
      </c>
      <c r="X712" s="26" t="str">
        <f t="shared" si="268"/>
        <v>SFM</v>
      </c>
      <c r="Y712" s="26" t="str">
        <f t="shared" si="269"/>
        <v>15</v>
      </c>
      <c r="Z712" s="26" t="str">
        <f t="shared" si="270"/>
        <v>Ex</v>
      </c>
      <c r="AA712" s="26" t="str">
        <f t="shared" si="271"/>
        <v>Refg</v>
      </c>
      <c r="AB712" s="26" t="str">
        <f t="shared" ca="1" si="272"/>
        <v>HP</v>
      </c>
      <c r="AC712" s="27"/>
      <c r="AD712" s="26" t="str">
        <f t="shared" ca="1" si="273"/>
        <v>SD-SFM-15-Ex-Refg-HP</v>
      </c>
      <c r="AE712" s="26">
        <f t="shared" si="277"/>
        <v>1.1762699999999999</v>
      </c>
      <c r="AF712" s="26">
        <f t="shared" si="278"/>
        <v>2.7881249999999998E-4</v>
      </c>
      <c r="AG712" s="26">
        <f t="shared" si="279"/>
        <v>0</v>
      </c>
      <c r="AH712" s="26">
        <f t="shared" si="280"/>
        <v>0.93772999999999995</v>
      </c>
      <c r="AI712" s="26">
        <f t="shared" si="281"/>
        <v>1.250325E-4</v>
      </c>
      <c r="AJ712" s="26">
        <f t="shared" si="282"/>
        <v>0</v>
      </c>
      <c r="AK712" s="26">
        <f t="shared" si="283"/>
        <v>1.2543802587098631</v>
      </c>
      <c r="AL712" s="26">
        <f t="shared" si="283"/>
        <v>2.2299202207426068</v>
      </c>
      <c r="AM712" s="26">
        <f t="shared" si="284"/>
        <v>0</v>
      </c>
    </row>
    <row r="713" spans="1:39">
      <c r="A713" s="26" t="s">
        <v>790</v>
      </c>
      <c r="B713" s="26" t="s">
        <v>82</v>
      </c>
      <c r="C713" s="26">
        <v>1</v>
      </c>
      <c r="D713" s="26">
        <v>0.102757</v>
      </c>
      <c r="E713" s="26">
        <v>4.9001000000000003E-2</v>
      </c>
      <c r="F713" s="26">
        <v>459.726</v>
      </c>
      <c r="G713" s="26">
        <v>373.23899999999998</v>
      </c>
      <c r="H713" s="26">
        <v>-0.151556</v>
      </c>
      <c r="I713" s="26">
        <v>0</v>
      </c>
      <c r="J713" s="27"/>
      <c r="K713" s="26" t="str">
        <f t="shared" si="266"/>
        <v>HP</v>
      </c>
      <c r="L713" s="27"/>
      <c r="M713" s="32">
        <f t="shared" si="274"/>
        <v>0</v>
      </c>
      <c r="N713" s="32">
        <f t="shared" si="275"/>
        <v>1</v>
      </c>
      <c r="O713" s="32">
        <f t="shared" si="276"/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27"/>
      <c r="W713" s="26" t="str">
        <f t="shared" si="267"/>
        <v>SG</v>
      </c>
      <c r="X713" s="26" t="str">
        <f t="shared" si="268"/>
        <v>SFM</v>
      </c>
      <c r="Y713" s="26" t="str">
        <f t="shared" si="269"/>
        <v>15</v>
      </c>
      <c r="Z713" s="26" t="str">
        <f t="shared" si="270"/>
        <v>Ex</v>
      </c>
      <c r="AA713" s="26" t="str">
        <f t="shared" si="271"/>
        <v>Refg</v>
      </c>
      <c r="AB713" s="26" t="str">
        <f t="shared" ca="1" si="272"/>
        <v>HP</v>
      </c>
      <c r="AC713" s="27"/>
      <c r="AD713" s="26" t="str">
        <f t="shared" ca="1" si="273"/>
        <v>SG-SFM-15-Ex-Refg-HP</v>
      </c>
      <c r="AE713" s="26">
        <f t="shared" si="277"/>
        <v>1.1493150000000001</v>
      </c>
      <c r="AF713" s="26">
        <f t="shared" si="278"/>
        <v>2.568925E-4</v>
      </c>
      <c r="AG713" s="26">
        <f t="shared" si="279"/>
        <v>0</v>
      </c>
      <c r="AH713" s="26">
        <f t="shared" si="280"/>
        <v>0.93309749999999991</v>
      </c>
      <c r="AI713" s="26">
        <f t="shared" si="281"/>
        <v>1.2250250000000001E-4</v>
      </c>
      <c r="AJ713" s="26">
        <f t="shared" si="282"/>
        <v>0</v>
      </c>
      <c r="AK713" s="26">
        <f t="shared" si="283"/>
        <v>1.2317201578613171</v>
      </c>
      <c r="AL713" s="26">
        <f t="shared" si="283"/>
        <v>2.0970388359421235</v>
      </c>
      <c r="AM713" s="26">
        <f t="shared" si="284"/>
        <v>0</v>
      </c>
    </row>
    <row r="714" spans="1:39">
      <c r="A714" s="26" t="s">
        <v>791</v>
      </c>
      <c r="B714" s="26" t="s">
        <v>82</v>
      </c>
      <c r="C714" s="26">
        <v>1</v>
      </c>
      <c r="D714" s="26">
        <v>8.8057999999999997E-2</v>
      </c>
      <c r="E714" s="26">
        <v>4.2705E-2</v>
      </c>
      <c r="F714" s="26">
        <v>189.31100000000001</v>
      </c>
      <c r="G714" s="26">
        <v>279.94</v>
      </c>
      <c r="H714" s="26">
        <v>-9.3604000000000007E-2</v>
      </c>
      <c r="I714" s="26">
        <v>0</v>
      </c>
      <c r="J714" s="27"/>
      <c r="K714" s="26" t="str">
        <f t="shared" si="266"/>
        <v>HP</v>
      </c>
      <c r="L714" s="27"/>
      <c r="M714" s="32">
        <f t="shared" si="274"/>
        <v>0</v>
      </c>
      <c r="N714" s="32">
        <f t="shared" si="275"/>
        <v>1</v>
      </c>
      <c r="O714" s="32">
        <f t="shared" si="276"/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27"/>
      <c r="W714" s="26" t="str">
        <f t="shared" si="267"/>
        <v>PG</v>
      </c>
      <c r="X714" s="26" t="str">
        <f t="shared" si="268"/>
        <v>SFM</v>
      </c>
      <c r="Y714" s="26" t="str">
        <f t="shared" si="269"/>
        <v>16</v>
      </c>
      <c r="Z714" s="26" t="str">
        <f t="shared" si="270"/>
        <v>Ex</v>
      </c>
      <c r="AA714" s="26" t="str">
        <f t="shared" si="271"/>
        <v>Refg</v>
      </c>
      <c r="AB714" s="26" t="str">
        <f t="shared" ca="1" si="272"/>
        <v>HP</v>
      </c>
      <c r="AC714" s="27"/>
      <c r="AD714" s="26" t="str">
        <f t="shared" ca="1" si="273"/>
        <v>PG-SFM-16-Ex-Refg-HP</v>
      </c>
      <c r="AE714" s="26">
        <f t="shared" si="277"/>
        <v>0.47327750000000002</v>
      </c>
      <c r="AF714" s="26">
        <f t="shared" si="278"/>
        <v>2.2014499999999999E-4</v>
      </c>
      <c r="AG714" s="26">
        <f t="shared" si="279"/>
        <v>0</v>
      </c>
      <c r="AH714" s="26">
        <f t="shared" si="280"/>
        <v>0.69984999999999997</v>
      </c>
      <c r="AI714" s="26">
        <f t="shared" si="281"/>
        <v>1.067625E-4</v>
      </c>
      <c r="AJ714" s="26">
        <f t="shared" si="282"/>
        <v>0</v>
      </c>
      <c r="AK714" s="26">
        <f t="shared" si="283"/>
        <v>0.67625562620561552</v>
      </c>
      <c r="AL714" s="26">
        <f t="shared" si="283"/>
        <v>2.0620067907739141</v>
      </c>
      <c r="AM714" s="26">
        <f t="shared" si="284"/>
        <v>0</v>
      </c>
    </row>
    <row r="715" spans="1:39">
      <c r="A715" s="26" t="s">
        <v>792</v>
      </c>
      <c r="B715" s="26" t="s">
        <v>82</v>
      </c>
      <c r="C715" s="26">
        <v>1</v>
      </c>
      <c r="D715" s="26">
        <v>8.8608000000000006E-2</v>
      </c>
      <c r="E715" s="26">
        <v>4.2789000000000001E-2</v>
      </c>
      <c r="F715" s="26">
        <v>193.54300000000001</v>
      </c>
      <c r="G715" s="26">
        <v>279.089</v>
      </c>
      <c r="H715" s="26">
        <v>-9.2141000000000001E-2</v>
      </c>
      <c r="I715" s="26">
        <v>0</v>
      </c>
      <c r="J715" s="27"/>
      <c r="K715" s="26" t="str">
        <f t="shared" si="266"/>
        <v>HP</v>
      </c>
      <c r="L715" s="27"/>
      <c r="M715" s="32">
        <f t="shared" si="274"/>
        <v>0</v>
      </c>
      <c r="N715" s="32">
        <f t="shared" si="275"/>
        <v>1</v>
      </c>
      <c r="O715" s="32">
        <f t="shared" si="276"/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27"/>
      <c r="W715" s="26" t="str">
        <f t="shared" si="267"/>
        <v>SC</v>
      </c>
      <c r="X715" s="26" t="str">
        <f t="shared" si="268"/>
        <v>SFM</v>
      </c>
      <c r="Y715" s="26" t="str">
        <f t="shared" si="269"/>
        <v>16</v>
      </c>
      <c r="Z715" s="26" t="str">
        <f t="shared" si="270"/>
        <v>Ex</v>
      </c>
      <c r="AA715" s="26" t="str">
        <f t="shared" si="271"/>
        <v>Refg</v>
      </c>
      <c r="AB715" s="26" t="str">
        <f t="shared" ca="1" si="272"/>
        <v>HP</v>
      </c>
      <c r="AC715" s="27"/>
      <c r="AD715" s="26" t="str">
        <f t="shared" ca="1" si="273"/>
        <v>SC-SFM-16-Ex-Refg-HP</v>
      </c>
      <c r="AE715" s="26">
        <f t="shared" si="277"/>
        <v>0.4838575</v>
      </c>
      <c r="AF715" s="26">
        <f t="shared" si="278"/>
        <v>2.2152000000000001E-4</v>
      </c>
      <c r="AG715" s="26">
        <f t="shared" si="279"/>
        <v>0</v>
      </c>
      <c r="AH715" s="26">
        <f t="shared" si="280"/>
        <v>0.69772250000000002</v>
      </c>
      <c r="AI715" s="26">
        <f t="shared" si="281"/>
        <v>1.069725E-4</v>
      </c>
      <c r="AJ715" s="26">
        <f t="shared" si="282"/>
        <v>0</v>
      </c>
      <c r="AK715" s="26">
        <f t="shared" si="283"/>
        <v>0.69348129091436783</v>
      </c>
      <c r="AL715" s="26">
        <f t="shared" si="283"/>
        <v>2.0708125920213138</v>
      </c>
      <c r="AM715" s="26">
        <f t="shared" si="284"/>
        <v>0</v>
      </c>
    </row>
    <row r="716" spans="1:39">
      <c r="A716" s="26" t="s">
        <v>793</v>
      </c>
      <c r="B716" s="26" t="s">
        <v>82</v>
      </c>
      <c r="C716" s="26">
        <v>1</v>
      </c>
      <c r="D716" s="26">
        <v>8.8136999999999993E-2</v>
      </c>
      <c r="E716" s="26">
        <v>4.2844E-2</v>
      </c>
      <c r="F716" s="26">
        <v>197.291</v>
      </c>
      <c r="G716" s="26">
        <v>279.04599999999999</v>
      </c>
      <c r="H716" s="26">
        <v>-9.0810000000000002E-2</v>
      </c>
      <c r="I716" s="26">
        <v>0</v>
      </c>
      <c r="J716" s="27"/>
      <c r="K716" s="26" t="str">
        <f t="shared" si="266"/>
        <v>HP</v>
      </c>
      <c r="L716" s="27"/>
      <c r="M716" s="32">
        <f t="shared" si="274"/>
        <v>0</v>
      </c>
      <c r="N716" s="32">
        <f t="shared" si="275"/>
        <v>1</v>
      </c>
      <c r="O716" s="32">
        <f t="shared" si="276"/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27"/>
      <c r="W716" s="26" t="str">
        <f t="shared" si="267"/>
        <v>SG</v>
      </c>
      <c r="X716" s="26" t="str">
        <f t="shared" si="268"/>
        <v>SFM</v>
      </c>
      <c r="Y716" s="26" t="str">
        <f t="shared" si="269"/>
        <v>16</v>
      </c>
      <c r="Z716" s="26" t="str">
        <f t="shared" si="270"/>
        <v>Ex</v>
      </c>
      <c r="AA716" s="26" t="str">
        <f t="shared" si="271"/>
        <v>Refg</v>
      </c>
      <c r="AB716" s="26" t="str">
        <f t="shared" ca="1" si="272"/>
        <v>HP</v>
      </c>
      <c r="AC716" s="27"/>
      <c r="AD716" s="26" t="str">
        <f t="shared" ca="1" si="273"/>
        <v>SG-SFM-16-Ex-Refg-HP</v>
      </c>
      <c r="AE716" s="26">
        <f t="shared" si="277"/>
        <v>0.49322749999999999</v>
      </c>
      <c r="AF716" s="26">
        <f t="shared" si="278"/>
        <v>2.2034249999999998E-4</v>
      </c>
      <c r="AG716" s="26">
        <f t="shared" si="279"/>
        <v>0</v>
      </c>
      <c r="AH716" s="26">
        <f t="shared" si="280"/>
        <v>0.69761499999999999</v>
      </c>
      <c r="AI716" s="26">
        <f t="shared" si="281"/>
        <v>1.0711E-4</v>
      </c>
      <c r="AJ716" s="26">
        <f t="shared" si="282"/>
        <v>0</v>
      </c>
      <c r="AK716" s="26">
        <f t="shared" si="283"/>
        <v>0.70701963117192146</v>
      </c>
      <c r="AL716" s="26">
        <f t="shared" si="283"/>
        <v>2.0571608626645506</v>
      </c>
      <c r="AM716" s="26">
        <f t="shared" si="284"/>
        <v>0</v>
      </c>
    </row>
    <row r="717" spans="1:39">
      <c r="A717" s="26" t="s">
        <v>794</v>
      </c>
      <c r="B717" s="26" t="s">
        <v>82</v>
      </c>
      <c r="C717" s="26">
        <v>1</v>
      </c>
      <c r="D717" s="26">
        <v>4.8847000000000002E-2</v>
      </c>
      <c r="E717" s="26">
        <v>4.1304E-2</v>
      </c>
      <c r="F717" s="26">
        <v>203.86199999999999</v>
      </c>
      <c r="G717" s="26">
        <v>334.54700000000003</v>
      </c>
      <c r="H717" s="26">
        <v>-0.11</v>
      </c>
      <c r="I717" s="26">
        <v>0</v>
      </c>
      <c r="J717" s="27"/>
      <c r="K717" s="26" t="str">
        <f t="shared" si="266"/>
        <v>HP</v>
      </c>
      <c r="L717" s="27"/>
      <c r="M717" s="32">
        <f t="shared" si="274"/>
        <v>0</v>
      </c>
      <c r="N717" s="32">
        <f t="shared" si="275"/>
        <v>1</v>
      </c>
      <c r="O717" s="32">
        <f t="shared" si="276"/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27"/>
      <c r="W717" s="26" t="str">
        <f t="shared" si="267"/>
        <v>PG</v>
      </c>
      <c r="X717" s="26" t="str">
        <f t="shared" si="268"/>
        <v>MFM</v>
      </c>
      <c r="Y717" s="26" t="str">
        <f t="shared" si="269"/>
        <v>01</v>
      </c>
      <c r="Z717" s="26" t="str">
        <f t="shared" si="270"/>
        <v>Ex</v>
      </c>
      <c r="AA717" s="26" t="str">
        <f t="shared" si="271"/>
        <v>Refg</v>
      </c>
      <c r="AB717" s="26" t="str">
        <f t="shared" ca="1" si="272"/>
        <v>HP</v>
      </c>
      <c r="AC717" s="27"/>
      <c r="AD717" s="26" t="str">
        <f t="shared" ca="1" si="273"/>
        <v>PG-MFM-01-Ex-Refg-HP</v>
      </c>
      <c r="AE717" s="26">
        <f t="shared" si="277"/>
        <v>0.50965499999999997</v>
      </c>
      <c r="AF717" s="26">
        <f t="shared" si="278"/>
        <v>1.2211749999999999E-4</v>
      </c>
      <c r="AG717" s="26">
        <f t="shared" si="279"/>
        <v>0</v>
      </c>
      <c r="AH717" s="26">
        <f t="shared" si="280"/>
        <v>0.83636750000000004</v>
      </c>
      <c r="AI717" s="26">
        <f t="shared" si="281"/>
        <v>1.0326E-4</v>
      </c>
      <c r="AJ717" s="26">
        <f t="shared" si="282"/>
        <v>0</v>
      </c>
      <c r="AK717" s="26">
        <f t="shared" si="283"/>
        <v>0.60936729368369758</v>
      </c>
      <c r="AL717" s="26">
        <f t="shared" si="283"/>
        <v>1.182621537865582</v>
      </c>
      <c r="AM717" s="26">
        <f t="shared" si="284"/>
        <v>0</v>
      </c>
    </row>
    <row r="718" spans="1:39">
      <c r="A718" s="26" t="s">
        <v>795</v>
      </c>
      <c r="B718" s="26" t="s">
        <v>82</v>
      </c>
      <c r="C718" s="26">
        <v>1</v>
      </c>
      <c r="D718" s="26">
        <v>8.7372000000000005E-2</v>
      </c>
      <c r="E718" s="26">
        <v>4.9404000000000003E-2</v>
      </c>
      <c r="F718" s="26">
        <v>265.12400000000002</v>
      </c>
      <c r="G718" s="26">
        <v>350.536</v>
      </c>
      <c r="H718" s="26">
        <v>-0.23067399999999999</v>
      </c>
      <c r="I718" s="26">
        <v>0</v>
      </c>
      <c r="J718" s="27"/>
      <c r="K718" s="26" t="str">
        <f t="shared" si="266"/>
        <v>HP</v>
      </c>
      <c r="L718" s="27"/>
      <c r="M718" s="32">
        <f t="shared" si="274"/>
        <v>0</v>
      </c>
      <c r="N718" s="32">
        <f t="shared" si="275"/>
        <v>1</v>
      </c>
      <c r="O718" s="32">
        <f t="shared" si="276"/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27"/>
      <c r="W718" s="26" t="str">
        <f t="shared" si="267"/>
        <v>PG</v>
      </c>
      <c r="X718" s="26" t="str">
        <f t="shared" si="268"/>
        <v>MFM</v>
      </c>
      <c r="Y718" s="26" t="str">
        <f t="shared" si="269"/>
        <v>02</v>
      </c>
      <c r="Z718" s="26" t="str">
        <f t="shared" si="270"/>
        <v>Ex</v>
      </c>
      <c r="AA718" s="26" t="str">
        <f t="shared" si="271"/>
        <v>Refg</v>
      </c>
      <c r="AB718" s="26" t="str">
        <f t="shared" ca="1" si="272"/>
        <v>HP</v>
      </c>
      <c r="AC718" s="27"/>
      <c r="AD718" s="26" t="str">
        <f t="shared" ca="1" si="273"/>
        <v>PG-MFM-02-Ex-Refg-HP</v>
      </c>
      <c r="AE718" s="26">
        <f t="shared" si="277"/>
        <v>0.66281000000000001</v>
      </c>
      <c r="AF718" s="26">
        <f t="shared" si="278"/>
        <v>2.1843000000000001E-4</v>
      </c>
      <c r="AG718" s="26">
        <f t="shared" si="279"/>
        <v>0</v>
      </c>
      <c r="AH718" s="26">
        <f t="shared" si="280"/>
        <v>0.87634000000000001</v>
      </c>
      <c r="AI718" s="26">
        <f t="shared" si="281"/>
        <v>1.2351000000000002E-4</v>
      </c>
      <c r="AJ718" s="26">
        <f t="shared" si="282"/>
        <v>0</v>
      </c>
      <c r="AK718" s="26">
        <f t="shared" si="283"/>
        <v>0.75633886391126737</v>
      </c>
      <c r="AL718" s="26">
        <f t="shared" si="283"/>
        <v>1.7685207675491861</v>
      </c>
      <c r="AM718" s="26">
        <f t="shared" si="284"/>
        <v>0</v>
      </c>
    </row>
    <row r="719" spans="1:39">
      <c r="A719" s="26" t="s">
        <v>796</v>
      </c>
      <c r="B719" s="26" t="s">
        <v>82</v>
      </c>
      <c r="C719" s="26">
        <v>1</v>
      </c>
      <c r="D719" s="26">
        <v>6.2432000000000001E-2</v>
      </c>
      <c r="E719" s="26">
        <v>4.5610999999999999E-2</v>
      </c>
      <c r="F719" s="26">
        <v>243.38</v>
      </c>
      <c r="G719" s="26">
        <v>347.82100000000003</v>
      </c>
      <c r="H719" s="26">
        <v>-0.19601399999999999</v>
      </c>
      <c r="I719" s="26">
        <v>0</v>
      </c>
      <c r="J719" s="27"/>
      <c r="K719" s="26" t="str">
        <f t="shared" si="266"/>
        <v>HP</v>
      </c>
      <c r="L719" s="27"/>
      <c r="M719" s="32">
        <f t="shared" si="274"/>
        <v>0</v>
      </c>
      <c r="N719" s="32">
        <f t="shared" si="275"/>
        <v>1</v>
      </c>
      <c r="O719" s="32">
        <f t="shared" si="276"/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27"/>
      <c r="W719" s="26" t="str">
        <f t="shared" si="267"/>
        <v>PG</v>
      </c>
      <c r="X719" s="26" t="str">
        <f t="shared" si="268"/>
        <v>MFM</v>
      </c>
      <c r="Y719" s="26" t="str">
        <f t="shared" si="269"/>
        <v>03</v>
      </c>
      <c r="Z719" s="26" t="str">
        <f t="shared" si="270"/>
        <v>Ex</v>
      </c>
      <c r="AA719" s="26" t="str">
        <f t="shared" si="271"/>
        <v>Refg</v>
      </c>
      <c r="AB719" s="26" t="str">
        <f t="shared" ca="1" si="272"/>
        <v>HP</v>
      </c>
      <c r="AC719" s="27"/>
      <c r="AD719" s="26" t="str">
        <f t="shared" ca="1" si="273"/>
        <v>PG-MFM-03-Ex-Refg-HP</v>
      </c>
      <c r="AE719" s="26">
        <f t="shared" si="277"/>
        <v>0.60844999999999994</v>
      </c>
      <c r="AF719" s="26">
        <f t="shared" si="278"/>
        <v>1.5608000000000001E-4</v>
      </c>
      <c r="AG719" s="26">
        <f t="shared" si="279"/>
        <v>0</v>
      </c>
      <c r="AH719" s="26">
        <f t="shared" si="280"/>
        <v>0.86955250000000006</v>
      </c>
      <c r="AI719" s="26">
        <f t="shared" si="281"/>
        <v>1.1402749999999999E-4</v>
      </c>
      <c r="AJ719" s="26">
        <f t="shared" si="282"/>
        <v>0</v>
      </c>
      <c r="AK719" s="26">
        <f t="shared" si="283"/>
        <v>0.69972773351810258</v>
      </c>
      <c r="AL719" s="26">
        <f t="shared" si="283"/>
        <v>1.3687926158163604</v>
      </c>
      <c r="AM719" s="26">
        <f t="shared" si="284"/>
        <v>0</v>
      </c>
    </row>
    <row r="720" spans="1:39">
      <c r="A720" s="26" t="s">
        <v>797</v>
      </c>
      <c r="B720" s="26" t="s">
        <v>82</v>
      </c>
      <c r="C720" s="26">
        <v>1</v>
      </c>
      <c r="D720" s="26">
        <v>7.6969999999999997E-2</v>
      </c>
      <c r="E720" s="26">
        <v>4.7137999999999999E-2</v>
      </c>
      <c r="F720" s="26">
        <v>286.86</v>
      </c>
      <c r="G720" s="26">
        <v>350.80200000000002</v>
      </c>
      <c r="H720" s="26">
        <v>-0.242949</v>
      </c>
      <c r="I720" s="26">
        <v>0</v>
      </c>
      <c r="J720" s="27"/>
      <c r="K720" s="26" t="str">
        <f t="shared" si="266"/>
        <v>HP</v>
      </c>
      <c r="L720" s="27"/>
      <c r="M720" s="32">
        <f t="shared" si="274"/>
        <v>0</v>
      </c>
      <c r="N720" s="32">
        <f t="shared" si="275"/>
        <v>1</v>
      </c>
      <c r="O720" s="32">
        <f t="shared" si="276"/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27"/>
      <c r="W720" s="26" t="str">
        <f t="shared" si="267"/>
        <v>PG</v>
      </c>
      <c r="X720" s="26" t="str">
        <f t="shared" si="268"/>
        <v>MFM</v>
      </c>
      <c r="Y720" s="26" t="str">
        <f t="shared" si="269"/>
        <v>04</v>
      </c>
      <c r="Z720" s="26" t="str">
        <f t="shared" si="270"/>
        <v>Ex</v>
      </c>
      <c r="AA720" s="26" t="str">
        <f t="shared" si="271"/>
        <v>Refg</v>
      </c>
      <c r="AB720" s="26" t="str">
        <f t="shared" ca="1" si="272"/>
        <v>HP</v>
      </c>
      <c r="AC720" s="27"/>
      <c r="AD720" s="26" t="str">
        <f t="shared" ca="1" si="273"/>
        <v>PG-MFM-04-Ex-Refg-HP</v>
      </c>
      <c r="AE720" s="26">
        <f t="shared" si="277"/>
        <v>0.71715000000000007</v>
      </c>
      <c r="AF720" s="26">
        <f t="shared" si="278"/>
        <v>1.92425E-4</v>
      </c>
      <c r="AG720" s="26">
        <f t="shared" si="279"/>
        <v>0</v>
      </c>
      <c r="AH720" s="26">
        <f t="shared" si="280"/>
        <v>0.87700500000000003</v>
      </c>
      <c r="AI720" s="26">
        <f t="shared" si="281"/>
        <v>1.1784499999999999E-4</v>
      </c>
      <c r="AJ720" s="26">
        <f t="shared" si="282"/>
        <v>0</v>
      </c>
      <c r="AK720" s="26">
        <f t="shared" si="283"/>
        <v>0.81772623873296046</v>
      </c>
      <c r="AL720" s="26">
        <f t="shared" si="283"/>
        <v>1.6328652042937759</v>
      </c>
      <c r="AM720" s="26">
        <f t="shared" si="284"/>
        <v>0</v>
      </c>
    </row>
    <row r="721" spans="1:39">
      <c r="A721" s="26" t="s">
        <v>798</v>
      </c>
      <c r="B721" s="26" t="s">
        <v>82</v>
      </c>
      <c r="C721" s="26">
        <v>1</v>
      </c>
      <c r="D721" s="26">
        <v>7.7196000000000001E-2</v>
      </c>
      <c r="E721" s="26">
        <v>4.7600999999999997E-2</v>
      </c>
      <c r="F721" s="26">
        <v>288.62599999999998</v>
      </c>
      <c r="G721" s="26">
        <v>354.59199999999998</v>
      </c>
      <c r="H721" s="26">
        <v>-0.22700000000000001</v>
      </c>
      <c r="I721" s="26">
        <v>0</v>
      </c>
      <c r="J721" s="27"/>
      <c r="K721" s="26" t="str">
        <f t="shared" si="266"/>
        <v>HP</v>
      </c>
      <c r="L721" s="27"/>
      <c r="M721" s="32">
        <f t="shared" si="274"/>
        <v>0</v>
      </c>
      <c r="N721" s="32">
        <f t="shared" si="275"/>
        <v>1</v>
      </c>
      <c r="O721" s="32">
        <f t="shared" si="276"/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27"/>
      <c r="W721" s="26" t="str">
        <f t="shared" si="267"/>
        <v>SG</v>
      </c>
      <c r="X721" s="26" t="str">
        <f t="shared" si="268"/>
        <v>MFM</v>
      </c>
      <c r="Y721" s="26" t="str">
        <f t="shared" si="269"/>
        <v>04</v>
      </c>
      <c r="Z721" s="26" t="str">
        <f t="shared" si="270"/>
        <v>Ex</v>
      </c>
      <c r="AA721" s="26" t="str">
        <f t="shared" si="271"/>
        <v>Refg</v>
      </c>
      <c r="AB721" s="26" t="str">
        <f t="shared" ca="1" si="272"/>
        <v>HP</v>
      </c>
      <c r="AC721" s="27"/>
      <c r="AD721" s="26" t="str">
        <f t="shared" ca="1" si="273"/>
        <v>SG-MFM-04-Ex-Refg-HP</v>
      </c>
      <c r="AE721" s="26">
        <f t="shared" si="277"/>
        <v>0.7215649999999999</v>
      </c>
      <c r="AF721" s="26">
        <f t="shared" si="278"/>
        <v>1.9299000000000001E-4</v>
      </c>
      <c r="AG721" s="26">
        <f t="shared" si="279"/>
        <v>0</v>
      </c>
      <c r="AH721" s="26">
        <f t="shared" si="280"/>
        <v>0.88647999999999993</v>
      </c>
      <c r="AI721" s="26">
        <f t="shared" si="281"/>
        <v>1.1900249999999999E-4</v>
      </c>
      <c r="AJ721" s="26">
        <f t="shared" si="282"/>
        <v>0</v>
      </c>
      <c r="AK721" s="26">
        <f t="shared" si="283"/>
        <v>0.81396647414493273</v>
      </c>
      <c r="AL721" s="26">
        <f t="shared" si="283"/>
        <v>1.6217306359110104</v>
      </c>
      <c r="AM721" s="26">
        <f t="shared" si="284"/>
        <v>0</v>
      </c>
    </row>
    <row r="722" spans="1:39">
      <c r="A722" s="26" t="s">
        <v>799</v>
      </c>
      <c r="B722" s="26" t="s">
        <v>82</v>
      </c>
      <c r="C722" s="26">
        <v>1</v>
      </c>
      <c r="D722" s="26">
        <v>6.1960000000000001E-2</v>
      </c>
      <c r="E722" s="26">
        <v>4.6703000000000001E-2</v>
      </c>
      <c r="F722" s="26">
        <v>254.64</v>
      </c>
      <c r="G722" s="26">
        <v>353.95100000000002</v>
      </c>
      <c r="H722" s="26">
        <v>-0.28057399999999999</v>
      </c>
      <c r="I722" s="26">
        <v>0</v>
      </c>
      <c r="J722" s="27"/>
      <c r="K722" s="26" t="str">
        <f t="shared" si="266"/>
        <v>HP</v>
      </c>
      <c r="L722" s="27"/>
      <c r="M722" s="32">
        <f t="shared" si="274"/>
        <v>0</v>
      </c>
      <c r="N722" s="32">
        <f t="shared" si="275"/>
        <v>1</v>
      </c>
      <c r="O722" s="32">
        <f t="shared" si="276"/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27"/>
      <c r="W722" s="26" t="str">
        <f t="shared" si="267"/>
        <v>PG</v>
      </c>
      <c r="X722" s="26" t="str">
        <f t="shared" si="268"/>
        <v>MFM</v>
      </c>
      <c r="Y722" s="26" t="str">
        <f t="shared" si="269"/>
        <v>05</v>
      </c>
      <c r="Z722" s="26" t="str">
        <f t="shared" si="270"/>
        <v>Ex</v>
      </c>
      <c r="AA722" s="26" t="str">
        <f t="shared" si="271"/>
        <v>Refg</v>
      </c>
      <c r="AB722" s="26" t="str">
        <f t="shared" ca="1" si="272"/>
        <v>HP</v>
      </c>
      <c r="AC722" s="27"/>
      <c r="AD722" s="26" t="str">
        <f t="shared" ca="1" si="273"/>
        <v>PG-MFM-05-Ex-Refg-HP</v>
      </c>
      <c r="AE722" s="26">
        <f t="shared" si="277"/>
        <v>0.63659999999999994</v>
      </c>
      <c r="AF722" s="26">
        <f t="shared" si="278"/>
        <v>1.549E-4</v>
      </c>
      <c r="AG722" s="26">
        <f t="shared" si="279"/>
        <v>0</v>
      </c>
      <c r="AH722" s="26">
        <f t="shared" si="280"/>
        <v>0.88487750000000009</v>
      </c>
      <c r="AI722" s="26">
        <f t="shared" si="281"/>
        <v>1.167575E-4</v>
      </c>
      <c r="AJ722" s="26">
        <f t="shared" si="282"/>
        <v>0</v>
      </c>
      <c r="AK722" s="26">
        <f t="shared" si="283"/>
        <v>0.71942161485629352</v>
      </c>
      <c r="AL722" s="26">
        <f t="shared" si="283"/>
        <v>1.3266813695051709</v>
      </c>
      <c r="AM722" s="26">
        <f t="shared" si="284"/>
        <v>0</v>
      </c>
    </row>
    <row r="723" spans="1:39">
      <c r="A723" s="26" t="s">
        <v>800</v>
      </c>
      <c r="B723" s="26" t="s">
        <v>82</v>
      </c>
      <c r="C723" s="26">
        <v>1</v>
      </c>
      <c r="D723" s="26">
        <v>6.7635000000000001E-2</v>
      </c>
      <c r="E723" s="26">
        <v>4.7029000000000001E-2</v>
      </c>
      <c r="F723" s="26">
        <v>243.184</v>
      </c>
      <c r="G723" s="26">
        <v>352.59800000000001</v>
      </c>
      <c r="H723" s="26">
        <v>-0.20250000000000001</v>
      </c>
      <c r="I723" s="26">
        <v>0</v>
      </c>
      <c r="J723" s="27"/>
      <c r="K723" s="26" t="str">
        <f t="shared" si="266"/>
        <v>HP</v>
      </c>
      <c r="L723" s="27"/>
      <c r="M723" s="32">
        <f t="shared" si="274"/>
        <v>0</v>
      </c>
      <c r="N723" s="32">
        <f t="shared" si="275"/>
        <v>1</v>
      </c>
      <c r="O723" s="32">
        <f t="shared" si="276"/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27"/>
      <c r="W723" s="26" t="str">
        <f t="shared" si="267"/>
        <v>SG</v>
      </c>
      <c r="X723" s="26" t="str">
        <f t="shared" si="268"/>
        <v>MFM</v>
      </c>
      <c r="Y723" s="26" t="str">
        <f t="shared" si="269"/>
        <v>05</v>
      </c>
      <c r="Z723" s="26" t="str">
        <f t="shared" si="270"/>
        <v>Ex</v>
      </c>
      <c r="AA723" s="26" t="str">
        <f t="shared" si="271"/>
        <v>Refg</v>
      </c>
      <c r="AB723" s="26" t="str">
        <f t="shared" ca="1" si="272"/>
        <v>HP</v>
      </c>
      <c r="AC723" s="27"/>
      <c r="AD723" s="26" t="str">
        <f t="shared" ca="1" si="273"/>
        <v>SG-MFM-05-Ex-Refg-HP</v>
      </c>
      <c r="AE723" s="26">
        <f t="shared" si="277"/>
        <v>0.60795999999999994</v>
      </c>
      <c r="AF723" s="26">
        <f t="shared" si="278"/>
        <v>1.6908750000000001E-4</v>
      </c>
      <c r="AG723" s="26">
        <f t="shared" si="279"/>
        <v>0</v>
      </c>
      <c r="AH723" s="26">
        <f t="shared" si="280"/>
        <v>0.88149500000000003</v>
      </c>
      <c r="AI723" s="26">
        <f t="shared" si="281"/>
        <v>1.175725E-4</v>
      </c>
      <c r="AJ723" s="26">
        <f t="shared" si="282"/>
        <v>0</v>
      </c>
      <c r="AK723" s="26">
        <f t="shared" si="283"/>
        <v>0.68969194380002152</v>
      </c>
      <c r="AL723" s="26">
        <f t="shared" si="283"/>
        <v>1.4381551808458612</v>
      </c>
      <c r="AM723" s="26">
        <f t="shared" si="284"/>
        <v>0</v>
      </c>
    </row>
    <row r="724" spans="1:39">
      <c r="A724" s="26" t="s">
        <v>801</v>
      </c>
      <c r="B724" s="26" t="s">
        <v>82</v>
      </c>
      <c r="C724" s="26">
        <v>1</v>
      </c>
      <c r="D724" s="26">
        <v>6.991E-2</v>
      </c>
      <c r="E724" s="26">
        <v>4.5039999999999997E-2</v>
      </c>
      <c r="F724" s="26">
        <v>319.601</v>
      </c>
      <c r="G724" s="26">
        <v>355.93299999999999</v>
      </c>
      <c r="H724" s="26">
        <v>-0.22916300000000001</v>
      </c>
      <c r="I724" s="26">
        <v>0</v>
      </c>
      <c r="J724" s="27"/>
      <c r="K724" s="26" t="str">
        <f t="shared" si="266"/>
        <v>HP</v>
      </c>
      <c r="L724" s="27"/>
      <c r="M724" s="32">
        <f t="shared" si="274"/>
        <v>0</v>
      </c>
      <c r="N724" s="32">
        <f t="shared" si="275"/>
        <v>1</v>
      </c>
      <c r="O724" s="32">
        <f t="shared" si="276"/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27"/>
      <c r="W724" s="26" t="str">
        <f t="shared" si="267"/>
        <v>SC</v>
      </c>
      <c r="X724" s="26" t="str">
        <f t="shared" si="268"/>
        <v>MFM</v>
      </c>
      <c r="Y724" s="26" t="str">
        <f t="shared" si="269"/>
        <v>06</v>
      </c>
      <c r="Z724" s="26" t="str">
        <f t="shared" si="270"/>
        <v>Ex</v>
      </c>
      <c r="AA724" s="26" t="str">
        <f t="shared" si="271"/>
        <v>Refg</v>
      </c>
      <c r="AB724" s="26" t="str">
        <f t="shared" ca="1" si="272"/>
        <v>HP</v>
      </c>
      <c r="AC724" s="27"/>
      <c r="AD724" s="26" t="str">
        <f t="shared" ca="1" si="273"/>
        <v>SC-MFM-06-Ex-Refg-HP</v>
      </c>
      <c r="AE724" s="26">
        <f t="shared" si="277"/>
        <v>0.79900249999999995</v>
      </c>
      <c r="AF724" s="26">
        <f t="shared" si="278"/>
        <v>1.7477500000000001E-4</v>
      </c>
      <c r="AG724" s="26">
        <f t="shared" si="279"/>
        <v>0</v>
      </c>
      <c r="AH724" s="26">
        <f t="shared" si="280"/>
        <v>0.88983250000000003</v>
      </c>
      <c r="AI724" s="26">
        <f t="shared" si="281"/>
        <v>1.1259999999999999E-4</v>
      </c>
      <c r="AJ724" s="26">
        <f t="shared" si="282"/>
        <v>0</v>
      </c>
      <c r="AK724" s="26">
        <f t="shared" si="283"/>
        <v>0.8979246094068265</v>
      </c>
      <c r="AL724" s="26">
        <f t="shared" si="283"/>
        <v>1.5521758436944941</v>
      </c>
      <c r="AM724" s="26">
        <f t="shared" si="284"/>
        <v>0</v>
      </c>
    </row>
    <row r="725" spans="1:39">
      <c r="A725" s="26" t="s">
        <v>802</v>
      </c>
      <c r="B725" s="26" t="s">
        <v>82</v>
      </c>
      <c r="C725" s="26">
        <v>1</v>
      </c>
      <c r="D725" s="26">
        <v>7.3764999999999997E-2</v>
      </c>
      <c r="E725" s="26">
        <v>4.5191000000000002E-2</v>
      </c>
      <c r="F725" s="26">
        <v>320.71199999999999</v>
      </c>
      <c r="G725" s="26">
        <v>356.12799999999999</v>
      </c>
      <c r="H725" s="26">
        <v>-0.23419499999999999</v>
      </c>
      <c r="I725" s="26">
        <v>0</v>
      </c>
      <c r="J725" s="27"/>
      <c r="K725" s="26" t="str">
        <f t="shared" si="266"/>
        <v>HP</v>
      </c>
      <c r="L725" s="27"/>
      <c r="M725" s="32">
        <f t="shared" si="274"/>
        <v>0</v>
      </c>
      <c r="N725" s="32">
        <f t="shared" si="275"/>
        <v>1</v>
      </c>
      <c r="O725" s="32">
        <f t="shared" si="276"/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27"/>
      <c r="W725" s="26" t="str">
        <f t="shared" si="267"/>
        <v>SD</v>
      </c>
      <c r="X725" s="26" t="str">
        <f t="shared" si="268"/>
        <v>MFM</v>
      </c>
      <c r="Y725" s="26" t="str">
        <f t="shared" si="269"/>
        <v>06</v>
      </c>
      <c r="Z725" s="26" t="str">
        <f t="shared" si="270"/>
        <v>Ex</v>
      </c>
      <c r="AA725" s="26" t="str">
        <f t="shared" si="271"/>
        <v>Refg</v>
      </c>
      <c r="AB725" s="26" t="str">
        <f t="shared" ca="1" si="272"/>
        <v>HP</v>
      </c>
      <c r="AC725" s="27"/>
      <c r="AD725" s="26" t="str">
        <f t="shared" ca="1" si="273"/>
        <v>SD-MFM-06-Ex-Refg-HP</v>
      </c>
      <c r="AE725" s="26">
        <f t="shared" si="277"/>
        <v>0.80177999999999994</v>
      </c>
      <c r="AF725" s="26">
        <f t="shared" si="278"/>
        <v>1.8441249999999999E-4</v>
      </c>
      <c r="AG725" s="26">
        <f t="shared" si="279"/>
        <v>0</v>
      </c>
      <c r="AH725" s="26">
        <f t="shared" si="280"/>
        <v>0.89032</v>
      </c>
      <c r="AI725" s="26">
        <f t="shared" si="281"/>
        <v>1.1297750000000001E-4</v>
      </c>
      <c r="AJ725" s="26">
        <f t="shared" si="282"/>
        <v>0</v>
      </c>
      <c r="AK725" s="26">
        <f t="shared" si="283"/>
        <v>0.90055261029742106</v>
      </c>
      <c r="AL725" s="26">
        <f t="shared" si="283"/>
        <v>1.6322940408488413</v>
      </c>
      <c r="AM725" s="26">
        <f t="shared" si="284"/>
        <v>0</v>
      </c>
    </row>
    <row r="726" spans="1:39">
      <c r="A726" s="26" t="s">
        <v>803</v>
      </c>
      <c r="B726" s="26" t="s">
        <v>82</v>
      </c>
      <c r="C726" s="26">
        <v>1</v>
      </c>
      <c r="D726" s="26">
        <v>7.0752999999999996E-2</v>
      </c>
      <c r="E726" s="26">
        <v>4.5074999999999997E-2</v>
      </c>
      <c r="F726" s="26">
        <v>319.84899999999999</v>
      </c>
      <c r="G726" s="26">
        <v>355.99200000000002</v>
      </c>
      <c r="H726" s="26">
        <v>-0.22975000000000001</v>
      </c>
      <c r="I726" s="26">
        <v>0</v>
      </c>
      <c r="J726" s="27"/>
      <c r="K726" s="26" t="str">
        <f t="shared" si="266"/>
        <v>HP</v>
      </c>
      <c r="L726" s="27"/>
      <c r="M726" s="32">
        <f t="shared" si="274"/>
        <v>0</v>
      </c>
      <c r="N726" s="32">
        <f t="shared" si="275"/>
        <v>1</v>
      </c>
      <c r="O726" s="32">
        <f t="shared" si="276"/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27"/>
      <c r="W726" s="26" t="str">
        <f t="shared" si="267"/>
        <v>SG</v>
      </c>
      <c r="X726" s="26" t="str">
        <f t="shared" si="268"/>
        <v>MFM</v>
      </c>
      <c r="Y726" s="26" t="str">
        <f t="shared" si="269"/>
        <v>06</v>
      </c>
      <c r="Z726" s="26" t="str">
        <f t="shared" si="270"/>
        <v>Ex</v>
      </c>
      <c r="AA726" s="26" t="str">
        <f t="shared" si="271"/>
        <v>Refg</v>
      </c>
      <c r="AB726" s="26" t="str">
        <f t="shared" ca="1" si="272"/>
        <v>HP</v>
      </c>
      <c r="AC726" s="27"/>
      <c r="AD726" s="26" t="str">
        <f t="shared" ca="1" si="273"/>
        <v>SG-MFM-06-Ex-Refg-HP</v>
      </c>
      <c r="AE726" s="26">
        <f t="shared" si="277"/>
        <v>0.79962250000000001</v>
      </c>
      <c r="AF726" s="26">
        <f t="shared" si="278"/>
        <v>1.7688249999999999E-4</v>
      </c>
      <c r="AG726" s="26">
        <f t="shared" si="279"/>
        <v>0</v>
      </c>
      <c r="AH726" s="26">
        <f t="shared" si="280"/>
        <v>0.88997999999999999</v>
      </c>
      <c r="AI726" s="26">
        <f t="shared" si="281"/>
        <v>1.1268749999999999E-4</v>
      </c>
      <c r="AJ726" s="26">
        <f t="shared" si="282"/>
        <v>0</v>
      </c>
      <c r="AK726" s="26">
        <f t="shared" si="283"/>
        <v>0.8984724375828671</v>
      </c>
      <c r="AL726" s="26">
        <f t="shared" si="283"/>
        <v>1.5696727676095397</v>
      </c>
      <c r="AM726" s="26">
        <f t="shared" si="284"/>
        <v>0</v>
      </c>
    </row>
    <row r="727" spans="1:39">
      <c r="A727" s="26" t="s">
        <v>804</v>
      </c>
      <c r="B727" s="26" t="s">
        <v>82</v>
      </c>
      <c r="C727" s="26">
        <v>1</v>
      </c>
      <c r="D727" s="26">
        <v>7.1495000000000003E-2</v>
      </c>
      <c r="E727" s="26">
        <v>4.5712999999999997E-2</v>
      </c>
      <c r="F727" s="26">
        <v>330.375</v>
      </c>
      <c r="G727" s="26">
        <v>359.71199999999999</v>
      </c>
      <c r="H727" s="26">
        <v>-0.27187899999999998</v>
      </c>
      <c r="I727" s="26">
        <v>0</v>
      </c>
      <c r="J727" s="27"/>
      <c r="K727" s="26" t="str">
        <f t="shared" si="266"/>
        <v>HP</v>
      </c>
      <c r="L727" s="27"/>
      <c r="M727" s="32">
        <f t="shared" si="274"/>
        <v>0</v>
      </c>
      <c r="N727" s="32">
        <f t="shared" si="275"/>
        <v>1</v>
      </c>
      <c r="O727" s="32">
        <f t="shared" si="276"/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27"/>
      <c r="W727" s="26" t="str">
        <f t="shared" si="267"/>
        <v>SD</v>
      </c>
      <c r="X727" s="26" t="str">
        <f t="shared" si="268"/>
        <v>MFM</v>
      </c>
      <c r="Y727" s="26" t="str">
        <f t="shared" si="269"/>
        <v>07</v>
      </c>
      <c r="Z727" s="26" t="str">
        <f t="shared" si="270"/>
        <v>Ex</v>
      </c>
      <c r="AA727" s="26" t="str">
        <f t="shared" si="271"/>
        <v>Refg</v>
      </c>
      <c r="AB727" s="26" t="str">
        <f t="shared" ca="1" si="272"/>
        <v>HP</v>
      </c>
      <c r="AC727" s="27"/>
      <c r="AD727" s="26" t="str">
        <f t="shared" ca="1" si="273"/>
        <v>SD-MFM-07-Ex-Refg-HP</v>
      </c>
      <c r="AE727" s="26">
        <f t="shared" si="277"/>
        <v>0.82593749999999999</v>
      </c>
      <c r="AF727" s="26">
        <f t="shared" si="278"/>
        <v>1.787375E-4</v>
      </c>
      <c r="AG727" s="26">
        <f t="shared" si="279"/>
        <v>0</v>
      </c>
      <c r="AH727" s="26">
        <f t="shared" si="280"/>
        <v>0.89927999999999997</v>
      </c>
      <c r="AI727" s="26">
        <f t="shared" si="281"/>
        <v>1.142825E-4</v>
      </c>
      <c r="AJ727" s="26">
        <f t="shared" si="282"/>
        <v>0</v>
      </c>
      <c r="AK727" s="26">
        <f t="shared" si="283"/>
        <v>0.9184430878035762</v>
      </c>
      <c r="AL727" s="26">
        <f t="shared" si="283"/>
        <v>1.5639971124187868</v>
      </c>
      <c r="AM727" s="26">
        <f t="shared" si="284"/>
        <v>0</v>
      </c>
    </row>
    <row r="728" spans="1:39">
      <c r="A728" s="26" t="s">
        <v>805</v>
      </c>
      <c r="B728" s="26" t="s">
        <v>82</v>
      </c>
      <c r="C728" s="26">
        <v>1</v>
      </c>
      <c r="D728" s="26">
        <v>6.5428E-2</v>
      </c>
      <c r="E728" s="26">
        <v>4.5970999999999998E-2</v>
      </c>
      <c r="F728" s="26">
        <v>323.471</v>
      </c>
      <c r="G728" s="26">
        <v>361.14800000000002</v>
      </c>
      <c r="H728" s="26">
        <v>-0.27100000000000002</v>
      </c>
      <c r="I728" s="26">
        <v>0</v>
      </c>
      <c r="J728" s="27"/>
      <c r="K728" s="26" t="str">
        <f t="shared" si="266"/>
        <v>HP</v>
      </c>
      <c r="L728" s="27"/>
      <c r="M728" s="32">
        <f t="shared" si="274"/>
        <v>0</v>
      </c>
      <c r="N728" s="32">
        <f t="shared" si="275"/>
        <v>1</v>
      </c>
      <c r="O728" s="32">
        <f t="shared" si="276"/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27"/>
      <c r="W728" s="26" t="str">
        <f t="shared" si="267"/>
        <v>SG</v>
      </c>
      <c r="X728" s="26" t="str">
        <f t="shared" si="268"/>
        <v>MFM</v>
      </c>
      <c r="Y728" s="26" t="str">
        <f t="shared" si="269"/>
        <v>07</v>
      </c>
      <c r="Z728" s="26" t="str">
        <f t="shared" si="270"/>
        <v>Ex</v>
      </c>
      <c r="AA728" s="26" t="str">
        <f t="shared" si="271"/>
        <v>Refg</v>
      </c>
      <c r="AB728" s="26" t="str">
        <f t="shared" ca="1" si="272"/>
        <v>HP</v>
      </c>
      <c r="AC728" s="27"/>
      <c r="AD728" s="26" t="str">
        <f t="shared" ca="1" si="273"/>
        <v>SG-MFM-07-Ex-Refg-HP</v>
      </c>
      <c r="AE728" s="26">
        <f t="shared" si="277"/>
        <v>0.80867750000000005</v>
      </c>
      <c r="AF728" s="26">
        <f t="shared" si="278"/>
        <v>1.6357000000000001E-4</v>
      </c>
      <c r="AG728" s="26">
        <f t="shared" si="279"/>
        <v>0</v>
      </c>
      <c r="AH728" s="26">
        <f t="shared" si="280"/>
        <v>0.90287000000000006</v>
      </c>
      <c r="AI728" s="26">
        <f t="shared" si="281"/>
        <v>1.149275E-4</v>
      </c>
      <c r="AJ728" s="26">
        <f t="shared" si="282"/>
        <v>0</v>
      </c>
      <c r="AK728" s="26">
        <f t="shared" si="283"/>
        <v>0.89567434957413583</v>
      </c>
      <c r="AL728" s="26">
        <f t="shared" si="283"/>
        <v>1.4232450892954254</v>
      </c>
      <c r="AM728" s="26">
        <f t="shared" si="284"/>
        <v>0</v>
      </c>
    </row>
    <row r="729" spans="1:39">
      <c r="A729" s="26" t="s">
        <v>806</v>
      </c>
      <c r="B729" s="26" t="s">
        <v>82</v>
      </c>
      <c r="C729" s="26">
        <v>1</v>
      </c>
      <c r="D729" s="26">
        <v>7.9320000000000002E-2</v>
      </c>
      <c r="E729" s="26">
        <v>4.6462000000000003E-2</v>
      </c>
      <c r="F729" s="26">
        <v>352.154</v>
      </c>
      <c r="G729" s="26">
        <v>361.68</v>
      </c>
      <c r="H729" s="26">
        <v>-0.23217399999999999</v>
      </c>
      <c r="I729" s="26">
        <v>0</v>
      </c>
      <c r="J729" s="27"/>
      <c r="K729" s="26" t="str">
        <f t="shared" si="266"/>
        <v>HP</v>
      </c>
      <c r="L729" s="27"/>
      <c r="M729" s="32">
        <f t="shared" si="274"/>
        <v>0</v>
      </c>
      <c r="N729" s="32">
        <f t="shared" si="275"/>
        <v>1</v>
      </c>
      <c r="O729" s="32">
        <f t="shared" si="276"/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27"/>
      <c r="W729" s="26" t="str">
        <f t="shared" si="267"/>
        <v>SC</v>
      </c>
      <c r="X729" s="26" t="str">
        <f t="shared" si="268"/>
        <v>MFM</v>
      </c>
      <c r="Y729" s="26" t="str">
        <f t="shared" si="269"/>
        <v>08</v>
      </c>
      <c r="Z729" s="26" t="str">
        <f t="shared" si="270"/>
        <v>Ex</v>
      </c>
      <c r="AA729" s="26" t="str">
        <f t="shared" si="271"/>
        <v>Refg</v>
      </c>
      <c r="AB729" s="26" t="str">
        <f t="shared" ca="1" si="272"/>
        <v>HP</v>
      </c>
      <c r="AC729" s="27"/>
      <c r="AD729" s="26" t="str">
        <f t="shared" ca="1" si="273"/>
        <v>SC-MFM-08-Ex-Refg-HP</v>
      </c>
      <c r="AE729" s="26">
        <f t="shared" si="277"/>
        <v>0.88038499999999997</v>
      </c>
      <c r="AF729" s="26">
        <f t="shared" si="278"/>
        <v>1.983E-4</v>
      </c>
      <c r="AG729" s="26">
        <f t="shared" si="279"/>
        <v>0</v>
      </c>
      <c r="AH729" s="26">
        <f t="shared" si="280"/>
        <v>0.9042</v>
      </c>
      <c r="AI729" s="26">
        <f t="shared" si="281"/>
        <v>1.16155E-4</v>
      </c>
      <c r="AJ729" s="26">
        <f t="shared" si="282"/>
        <v>0</v>
      </c>
      <c r="AK729" s="26">
        <f t="shared" si="283"/>
        <v>0.97366180048661799</v>
      </c>
      <c r="AL729" s="26">
        <f t="shared" si="283"/>
        <v>1.7072015840902242</v>
      </c>
      <c r="AM729" s="26">
        <f t="shared" si="284"/>
        <v>0</v>
      </c>
    </row>
    <row r="730" spans="1:39">
      <c r="A730" s="26" t="s">
        <v>807</v>
      </c>
      <c r="B730" s="26" t="s">
        <v>82</v>
      </c>
      <c r="C730" s="26">
        <v>1</v>
      </c>
      <c r="D730" s="26">
        <v>7.7797000000000005E-2</v>
      </c>
      <c r="E730" s="26">
        <v>4.5580000000000002E-2</v>
      </c>
      <c r="F730" s="26">
        <v>359.791</v>
      </c>
      <c r="G730" s="26">
        <v>358.56700000000001</v>
      </c>
      <c r="H730" s="26">
        <v>-0.23074600000000001</v>
      </c>
      <c r="I730" s="26">
        <v>0</v>
      </c>
      <c r="J730" s="27"/>
      <c r="K730" s="26" t="str">
        <f t="shared" si="266"/>
        <v>HP</v>
      </c>
      <c r="L730" s="27"/>
      <c r="M730" s="32">
        <f t="shared" si="274"/>
        <v>0</v>
      </c>
      <c r="N730" s="32">
        <f t="shared" si="275"/>
        <v>1</v>
      </c>
      <c r="O730" s="32">
        <f t="shared" si="276"/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27"/>
      <c r="W730" s="26" t="str">
        <f t="shared" si="267"/>
        <v>SD</v>
      </c>
      <c r="X730" s="26" t="str">
        <f t="shared" si="268"/>
        <v>MFM</v>
      </c>
      <c r="Y730" s="26" t="str">
        <f t="shared" si="269"/>
        <v>08</v>
      </c>
      <c r="Z730" s="26" t="str">
        <f t="shared" si="270"/>
        <v>Ex</v>
      </c>
      <c r="AA730" s="26" t="str">
        <f t="shared" si="271"/>
        <v>Refg</v>
      </c>
      <c r="AB730" s="26" t="str">
        <f t="shared" ca="1" si="272"/>
        <v>HP</v>
      </c>
      <c r="AC730" s="27"/>
      <c r="AD730" s="26" t="str">
        <f t="shared" ca="1" si="273"/>
        <v>SD-MFM-08-Ex-Refg-HP</v>
      </c>
      <c r="AE730" s="26">
        <f t="shared" si="277"/>
        <v>0.89947750000000004</v>
      </c>
      <c r="AF730" s="26">
        <f t="shared" si="278"/>
        <v>1.944925E-4</v>
      </c>
      <c r="AG730" s="26">
        <f t="shared" si="279"/>
        <v>0</v>
      </c>
      <c r="AH730" s="26">
        <f t="shared" si="280"/>
        <v>0.89641749999999998</v>
      </c>
      <c r="AI730" s="26">
        <f t="shared" si="281"/>
        <v>1.1395000000000001E-4</v>
      </c>
      <c r="AJ730" s="26">
        <f t="shared" si="282"/>
        <v>0</v>
      </c>
      <c r="AK730" s="26">
        <f t="shared" si="283"/>
        <v>1.0034135879765846</v>
      </c>
      <c r="AL730" s="26">
        <f t="shared" si="283"/>
        <v>1.706823168056165</v>
      </c>
      <c r="AM730" s="26">
        <f t="shared" si="284"/>
        <v>0</v>
      </c>
    </row>
    <row r="731" spans="1:39">
      <c r="A731" s="26" t="s">
        <v>808</v>
      </c>
      <c r="B731" s="26" t="s">
        <v>82</v>
      </c>
      <c r="C731" s="26">
        <v>1</v>
      </c>
      <c r="D731" s="26">
        <v>7.9233999999999999E-2</v>
      </c>
      <c r="E731" s="26">
        <v>4.641E-2</v>
      </c>
      <c r="F731" s="26">
        <v>352.666</v>
      </c>
      <c r="G731" s="26">
        <v>361.49299999999999</v>
      </c>
      <c r="H731" s="26">
        <v>-0.23236999999999999</v>
      </c>
      <c r="I731" s="26">
        <v>0</v>
      </c>
      <c r="J731" s="27"/>
      <c r="K731" s="26" t="str">
        <f t="shared" si="266"/>
        <v>HP</v>
      </c>
      <c r="L731" s="27"/>
      <c r="M731" s="32">
        <f t="shared" si="274"/>
        <v>0</v>
      </c>
      <c r="N731" s="32">
        <f t="shared" si="275"/>
        <v>1</v>
      </c>
      <c r="O731" s="32">
        <f t="shared" si="276"/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27"/>
      <c r="W731" s="26" t="str">
        <f t="shared" si="267"/>
        <v>SG</v>
      </c>
      <c r="X731" s="26" t="str">
        <f t="shared" si="268"/>
        <v>MFM</v>
      </c>
      <c r="Y731" s="26" t="str">
        <f t="shared" si="269"/>
        <v>08</v>
      </c>
      <c r="Z731" s="26" t="str">
        <f t="shared" si="270"/>
        <v>Ex</v>
      </c>
      <c r="AA731" s="26" t="str">
        <f t="shared" si="271"/>
        <v>Refg</v>
      </c>
      <c r="AB731" s="26" t="str">
        <f t="shared" ca="1" si="272"/>
        <v>HP</v>
      </c>
      <c r="AC731" s="27"/>
      <c r="AD731" s="26" t="str">
        <f t="shared" ca="1" si="273"/>
        <v>SG-MFM-08-Ex-Refg-HP</v>
      </c>
      <c r="AE731" s="26">
        <f t="shared" si="277"/>
        <v>0.88166500000000003</v>
      </c>
      <c r="AF731" s="26">
        <f t="shared" si="278"/>
        <v>1.98085E-4</v>
      </c>
      <c r="AG731" s="26">
        <f t="shared" si="279"/>
        <v>0</v>
      </c>
      <c r="AH731" s="26">
        <f t="shared" si="280"/>
        <v>0.90373249999999994</v>
      </c>
      <c r="AI731" s="26">
        <f t="shared" si="281"/>
        <v>1.16025E-4</v>
      </c>
      <c r="AJ731" s="26">
        <f t="shared" si="282"/>
        <v>0</v>
      </c>
      <c r="AK731" s="26">
        <f t="shared" si="283"/>
        <v>0.97558182316116782</v>
      </c>
      <c r="AL731" s="26">
        <f t="shared" si="283"/>
        <v>1.7072613660848954</v>
      </c>
      <c r="AM731" s="26">
        <f t="shared" si="284"/>
        <v>0</v>
      </c>
    </row>
    <row r="732" spans="1:39">
      <c r="A732" s="26" t="s">
        <v>809</v>
      </c>
      <c r="B732" s="26" t="s">
        <v>82</v>
      </c>
      <c r="C732" s="26">
        <v>1</v>
      </c>
      <c r="D732" s="26">
        <v>8.0475000000000005E-2</v>
      </c>
      <c r="E732" s="26">
        <v>4.5821000000000001E-2</v>
      </c>
      <c r="F732" s="26">
        <v>356.483</v>
      </c>
      <c r="G732" s="26">
        <v>359.58800000000002</v>
      </c>
      <c r="H732" s="26">
        <v>-0.16874600000000001</v>
      </c>
      <c r="I732" s="26">
        <v>0</v>
      </c>
      <c r="J732" s="27"/>
      <c r="K732" s="26" t="str">
        <f t="shared" si="266"/>
        <v>HP</v>
      </c>
      <c r="L732" s="27"/>
      <c r="M732" s="32">
        <f t="shared" si="274"/>
        <v>0</v>
      </c>
      <c r="N732" s="32">
        <f t="shared" si="275"/>
        <v>1</v>
      </c>
      <c r="O732" s="32">
        <f t="shared" si="276"/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27"/>
      <c r="W732" s="26" t="str">
        <f t="shared" si="267"/>
        <v>SC</v>
      </c>
      <c r="X732" s="26" t="str">
        <f t="shared" si="268"/>
        <v>MFM</v>
      </c>
      <c r="Y732" s="26" t="str">
        <f t="shared" si="269"/>
        <v>09</v>
      </c>
      <c r="Z732" s="26" t="str">
        <f t="shared" si="270"/>
        <v>Ex</v>
      </c>
      <c r="AA732" s="26" t="str">
        <f t="shared" si="271"/>
        <v>Refg</v>
      </c>
      <c r="AB732" s="26" t="str">
        <f t="shared" ca="1" si="272"/>
        <v>HP</v>
      </c>
      <c r="AC732" s="27"/>
      <c r="AD732" s="26" t="str">
        <f t="shared" ca="1" si="273"/>
        <v>SC-MFM-09-Ex-Refg-HP</v>
      </c>
      <c r="AE732" s="26">
        <f t="shared" si="277"/>
        <v>0.89120750000000004</v>
      </c>
      <c r="AF732" s="26">
        <f t="shared" si="278"/>
        <v>2.011875E-4</v>
      </c>
      <c r="AG732" s="26">
        <f t="shared" si="279"/>
        <v>0</v>
      </c>
      <c r="AH732" s="26">
        <f t="shared" si="280"/>
        <v>0.89897000000000005</v>
      </c>
      <c r="AI732" s="26">
        <f t="shared" si="281"/>
        <v>1.145525E-4</v>
      </c>
      <c r="AJ732" s="26">
        <f t="shared" si="282"/>
        <v>0</v>
      </c>
      <c r="AK732" s="26">
        <f t="shared" si="283"/>
        <v>0.99136511785710313</v>
      </c>
      <c r="AL732" s="26">
        <f t="shared" si="283"/>
        <v>1.756290783701796</v>
      </c>
      <c r="AM732" s="26">
        <f t="shared" si="284"/>
        <v>0</v>
      </c>
    </row>
    <row r="733" spans="1:39">
      <c r="A733" s="26" t="s">
        <v>810</v>
      </c>
      <c r="B733" s="26" t="s">
        <v>82</v>
      </c>
      <c r="C733" s="26">
        <v>1</v>
      </c>
      <c r="D733" s="26">
        <v>8.0104999999999996E-2</v>
      </c>
      <c r="E733" s="26">
        <v>4.5853999999999999E-2</v>
      </c>
      <c r="F733" s="26">
        <v>355.22</v>
      </c>
      <c r="G733" s="26">
        <v>359.57600000000002</v>
      </c>
      <c r="H733" s="26">
        <v>-0.16631499999999999</v>
      </c>
      <c r="I733" s="26">
        <v>0</v>
      </c>
      <c r="J733" s="27"/>
      <c r="K733" s="26" t="str">
        <f t="shared" si="266"/>
        <v>HP</v>
      </c>
      <c r="L733" s="27"/>
      <c r="M733" s="32">
        <f t="shared" si="274"/>
        <v>0</v>
      </c>
      <c r="N733" s="32">
        <f t="shared" si="275"/>
        <v>1</v>
      </c>
      <c r="O733" s="32">
        <f t="shared" si="276"/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27"/>
      <c r="W733" s="26" t="str">
        <f t="shared" si="267"/>
        <v>SG</v>
      </c>
      <c r="X733" s="26" t="str">
        <f t="shared" si="268"/>
        <v>MFM</v>
      </c>
      <c r="Y733" s="26" t="str">
        <f t="shared" si="269"/>
        <v>09</v>
      </c>
      <c r="Z733" s="26" t="str">
        <f t="shared" si="270"/>
        <v>Ex</v>
      </c>
      <c r="AA733" s="26" t="str">
        <f t="shared" si="271"/>
        <v>Refg</v>
      </c>
      <c r="AB733" s="26" t="str">
        <f t="shared" ca="1" si="272"/>
        <v>HP</v>
      </c>
      <c r="AC733" s="27"/>
      <c r="AD733" s="26" t="str">
        <f t="shared" ca="1" si="273"/>
        <v>SG-MFM-09-Ex-Refg-HP</v>
      </c>
      <c r="AE733" s="26">
        <f t="shared" si="277"/>
        <v>0.88805000000000012</v>
      </c>
      <c r="AF733" s="26">
        <f t="shared" si="278"/>
        <v>2.002625E-4</v>
      </c>
      <c r="AG733" s="26">
        <f t="shared" si="279"/>
        <v>0</v>
      </c>
      <c r="AH733" s="26">
        <f t="shared" si="280"/>
        <v>0.89894000000000007</v>
      </c>
      <c r="AI733" s="26">
        <f t="shared" si="281"/>
        <v>1.14635E-4</v>
      </c>
      <c r="AJ733" s="26">
        <f t="shared" si="282"/>
        <v>0</v>
      </c>
      <c r="AK733" s="26">
        <f t="shared" si="283"/>
        <v>0.98788573208445507</v>
      </c>
      <c r="AL733" s="26">
        <f t="shared" si="283"/>
        <v>1.7469577354211192</v>
      </c>
      <c r="AM733" s="26">
        <f t="shared" si="284"/>
        <v>0</v>
      </c>
    </row>
    <row r="734" spans="1:39">
      <c r="A734" s="26" t="s">
        <v>811</v>
      </c>
      <c r="B734" s="26" t="s">
        <v>82</v>
      </c>
      <c r="C734" s="26">
        <v>1</v>
      </c>
      <c r="D734" s="26">
        <v>8.9837E-2</v>
      </c>
      <c r="E734" s="26">
        <v>4.9368000000000002E-2</v>
      </c>
      <c r="F734" s="26">
        <v>348.36399999999998</v>
      </c>
      <c r="G734" s="26">
        <v>370.51499999999999</v>
      </c>
      <c r="H734" s="26">
        <v>-0.21900500000000001</v>
      </c>
      <c r="I734" s="26">
        <v>0</v>
      </c>
      <c r="J734" s="27"/>
      <c r="K734" s="26" t="str">
        <f t="shared" si="266"/>
        <v>HP</v>
      </c>
      <c r="L734" s="27"/>
      <c r="M734" s="32">
        <f t="shared" si="274"/>
        <v>0</v>
      </c>
      <c r="N734" s="32">
        <f t="shared" si="275"/>
        <v>1</v>
      </c>
      <c r="O734" s="32">
        <f t="shared" si="276"/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27"/>
      <c r="W734" s="26" t="str">
        <f t="shared" si="267"/>
        <v>SC</v>
      </c>
      <c r="X734" s="26" t="str">
        <f t="shared" si="268"/>
        <v>MFM</v>
      </c>
      <c r="Y734" s="26" t="str">
        <f t="shared" si="269"/>
        <v>10</v>
      </c>
      <c r="Z734" s="26" t="str">
        <f t="shared" si="270"/>
        <v>Ex</v>
      </c>
      <c r="AA734" s="26" t="str">
        <f t="shared" si="271"/>
        <v>Refg</v>
      </c>
      <c r="AB734" s="26" t="str">
        <f t="shared" ca="1" si="272"/>
        <v>HP</v>
      </c>
      <c r="AC734" s="27"/>
      <c r="AD734" s="26" t="str">
        <f t="shared" ca="1" si="273"/>
        <v>SC-MFM-10-Ex-Refg-HP</v>
      </c>
      <c r="AE734" s="26">
        <f t="shared" si="277"/>
        <v>0.87090999999999996</v>
      </c>
      <c r="AF734" s="26">
        <f t="shared" si="278"/>
        <v>2.245925E-4</v>
      </c>
      <c r="AG734" s="26">
        <f t="shared" si="279"/>
        <v>0</v>
      </c>
      <c r="AH734" s="26">
        <f t="shared" si="280"/>
        <v>0.92628749999999993</v>
      </c>
      <c r="AI734" s="26">
        <f t="shared" si="281"/>
        <v>1.2342000000000001E-4</v>
      </c>
      <c r="AJ734" s="26">
        <f t="shared" si="282"/>
        <v>0</v>
      </c>
      <c r="AK734" s="26">
        <f t="shared" si="283"/>
        <v>0.94021564579031891</v>
      </c>
      <c r="AL734" s="26">
        <f t="shared" si="283"/>
        <v>1.8197415329768269</v>
      </c>
      <c r="AM734" s="26">
        <f t="shared" si="284"/>
        <v>0</v>
      </c>
    </row>
    <row r="735" spans="1:39">
      <c r="A735" s="26" t="s">
        <v>812</v>
      </c>
      <c r="B735" s="26" t="s">
        <v>82</v>
      </c>
      <c r="C735" s="26">
        <v>1</v>
      </c>
      <c r="D735" s="26">
        <v>8.9815000000000006E-2</v>
      </c>
      <c r="E735" s="26">
        <v>4.9367000000000001E-2</v>
      </c>
      <c r="F735" s="26">
        <v>348.63900000000001</v>
      </c>
      <c r="G735" s="26">
        <v>370.55900000000003</v>
      </c>
      <c r="H735" s="26">
        <v>-0.22075400000000001</v>
      </c>
      <c r="I735" s="26">
        <v>0</v>
      </c>
      <c r="J735" s="27"/>
      <c r="K735" s="26" t="str">
        <f t="shared" si="266"/>
        <v>HP</v>
      </c>
      <c r="L735" s="27"/>
      <c r="M735" s="32">
        <f t="shared" si="274"/>
        <v>0</v>
      </c>
      <c r="N735" s="32">
        <f t="shared" si="275"/>
        <v>1</v>
      </c>
      <c r="O735" s="32">
        <f t="shared" si="276"/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27"/>
      <c r="W735" s="26" t="str">
        <f t="shared" si="267"/>
        <v>SD</v>
      </c>
      <c r="X735" s="26" t="str">
        <f t="shared" si="268"/>
        <v>MFM</v>
      </c>
      <c r="Y735" s="26" t="str">
        <f t="shared" si="269"/>
        <v>10</v>
      </c>
      <c r="Z735" s="26" t="str">
        <f t="shared" si="270"/>
        <v>Ex</v>
      </c>
      <c r="AA735" s="26" t="str">
        <f t="shared" si="271"/>
        <v>Refg</v>
      </c>
      <c r="AB735" s="26" t="str">
        <f t="shared" ca="1" si="272"/>
        <v>HP</v>
      </c>
      <c r="AC735" s="27"/>
      <c r="AD735" s="26" t="str">
        <f t="shared" ca="1" si="273"/>
        <v>SD-MFM-10-Ex-Refg-HP</v>
      </c>
      <c r="AE735" s="26">
        <f t="shared" si="277"/>
        <v>0.87159750000000003</v>
      </c>
      <c r="AF735" s="26">
        <f t="shared" si="278"/>
        <v>2.245375E-4</v>
      </c>
      <c r="AG735" s="26">
        <f t="shared" si="279"/>
        <v>0</v>
      </c>
      <c r="AH735" s="26">
        <f t="shared" si="280"/>
        <v>0.9263975000000001</v>
      </c>
      <c r="AI735" s="26">
        <f t="shared" si="281"/>
        <v>1.234175E-4</v>
      </c>
      <c r="AJ735" s="26">
        <f t="shared" si="282"/>
        <v>0</v>
      </c>
      <c r="AK735" s="26">
        <f t="shared" si="283"/>
        <v>0.94084612706748449</v>
      </c>
      <c r="AL735" s="26">
        <f t="shared" si="283"/>
        <v>1.8193327526485306</v>
      </c>
      <c r="AM735" s="26">
        <f t="shared" si="284"/>
        <v>0</v>
      </c>
    </row>
    <row r="736" spans="1:39">
      <c r="A736" s="26" t="s">
        <v>813</v>
      </c>
      <c r="B736" s="26" t="s">
        <v>82</v>
      </c>
      <c r="C736" s="26">
        <v>1</v>
      </c>
      <c r="D736" s="26">
        <v>8.9879000000000001E-2</v>
      </c>
      <c r="E736" s="26">
        <v>4.9377999999999998E-2</v>
      </c>
      <c r="F736" s="26">
        <v>348.47</v>
      </c>
      <c r="G736" s="26">
        <v>370.60199999999998</v>
      </c>
      <c r="H736" s="26">
        <v>-0.22031600000000001</v>
      </c>
      <c r="I736" s="26">
        <v>0</v>
      </c>
      <c r="J736" s="27"/>
      <c r="K736" s="26" t="str">
        <f t="shared" si="266"/>
        <v>HP</v>
      </c>
      <c r="L736" s="27"/>
      <c r="M736" s="32">
        <f t="shared" si="274"/>
        <v>0</v>
      </c>
      <c r="N736" s="32">
        <f t="shared" si="275"/>
        <v>1</v>
      </c>
      <c r="O736" s="32">
        <f t="shared" si="276"/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27"/>
      <c r="W736" s="26" t="str">
        <f t="shared" si="267"/>
        <v>SG</v>
      </c>
      <c r="X736" s="26" t="str">
        <f t="shared" si="268"/>
        <v>MFM</v>
      </c>
      <c r="Y736" s="26" t="str">
        <f t="shared" si="269"/>
        <v>10</v>
      </c>
      <c r="Z736" s="26" t="str">
        <f t="shared" si="270"/>
        <v>Ex</v>
      </c>
      <c r="AA736" s="26" t="str">
        <f t="shared" si="271"/>
        <v>Refg</v>
      </c>
      <c r="AB736" s="26" t="str">
        <f t="shared" ca="1" si="272"/>
        <v>HP</v>
      </c>
      <c r="AC736" s="27"/>
      <c r="AD736" s="26" t="str">
        <f t="shared" ca="1" si="273"/>
        <v>SG-MFM-10-Ex-Refg-HP</v>
      </c>
      <c r="AE736" s="26">
        <f t="shared" si="277"/>
        <v>0.87117500000000003</v>
      </c>
      <c r="AF736" s="26">
        <f t="shared" si="278"/>
        <v>2.246975E-4</v>
      </c>
      <c r="AG736" s="26">
        <f t="shared" si="279"/>
        <v>0</v>
      </c>
      <c r="AH736" s="26">
        <f t="shared" si="280"/>
        <v>0.92650499999999991</v>
      </c>
      <c r="AI736" s="26">
        <f t="shared" si="281"/>
        <v>1.2344499999999999E-4</v>
      </c>
      <c r="AJ736" s="26">
        <f t="shared" si="282"/>
        <v>0</v>
      </c>
      <c r="AK736" s="26">
        <f t="shared" si="283"/>
        <v>0.94028094829493647</v>
      </c>
      <c r="AL736" s="26">
        <f t="shared" si="283"/>
        <v>1.8202235813520191</v>
      </c>
      <c r="AM736" s="26">
        <f t="shared" si="284"/>
        <v>0</v>
      </c>
    </row>
    <row r="737" spans="1:39">
      <c r="A737" s="26" t="s">
        <v>814</v>
      </c>
      <c r="B737" s="26" t="s">
        <v>82</v>
      </c>
      <c r="C737" s="26">
        <v>1</v>
      </c>
      <c r="D737" s="26">
        <v>8.9496000000000006E-2</v>
      </c>
      <c r="E737" s="26">
        <v>4.7670999999999998E-2</v>
      </c>
      <c r="F737" s="26">
        <v>320.762</v>
      </c>
      <c r="G737" s="26">
        <v>353.47399999999999</v>
      </c>
      <c r="H737" s="26">
        <v>-0.19243199999999999</v>
      </c>
      <c r="I737" s="26">
        <v>0</v>
      </c>
      <c r="J737" s="27"/>
      <c r="K737" s="26" t="str">
        <f t="shared" si="266"/>
        <v>HP</v>
      </c>
      <c r="L737" s="27"/>
      <c r="M737" s="32">
        <f t="shared" si="274"/>
        <v>0</v>
      </c>
      <c r="N737" s="32">
        <f t="shared" si="275"/>
        <v>1</v>
      </c>
      <c r="O737" s="32">
        <f t="shared" si="276"/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27"/>
      <c r="W737" s="26" t="str">
        <f t="shared" si="267"/>
        <v>PG</v>
      </c>
      <c r="X737" s="26" t="str">
        <f t="shared" si="268"/>
        <v>MFM</v>
      </c>
      <c r="Y737" s="26" t="str">
        <f t="shared" si="269"/>
        <v>11</v>
      </c>
      <c r="Z737" s="26" t="str">
        <f t="shared" si="270"/>
        <v>Ex</v>
      </c>
      <c r="AA737" s="26" t="str">
        <f t="shared" si="271"/>
        <v>Refg</v>
      </c>
      <c r="AB737" s="26" t="str">
        <f t="shared" ca="1" si="272"/>
        <v>HP</v>
      </c>
      <c r="AC737" s="27"/>
      <c r="AD737" s="26" t="str">
        <f t="shared" ca="1" si="273"/>
        <v>PG-MFM-11-Ex-Refg-HP</v>
      </c>
      <c r="AE737" s="26">
        <f t="shared" si="277"/>
        <v>0.80190499999999998</v>
      </c>
      <c r="AF737" s="26">
        <f t="shared" si="278"/>
        <v>2.2374000000000002E-4</v>
      </c>
      <c r="AG737" s="26">
        <f t="shared" si="279"/>
        <v>0</v>
      </c>
      <c r="AH737" s="26">
        <f t="shared" si="280"/>
        <v>0.88368499999999994</v>
      </c>
      <c r="AI737" s="26">
        <f t="shared" si="281"/>
        <v>1.191775E-4</v>
      </c>
      <c r="AJ737" s="26">
        <f t="shared" si="282"/>
        <v>0</v>
      </c>
      <c r="AK737" s="26">
        <f t="shared" si="283"/>
        <v>0.90745571102825107</v>
      </c>
      <c r="AL737" s="26">
        <f t="shared" si="283"/>
        <v>1.8773677917392129</v>
      </c>
      <c r="AM737" s="26">
        <f t="shared" si="284"/>
        <v>0</v>
      </c>
    </row>
    <row r="738" spans="1:39">
      <c r="A738" s="26" t="s">
        <v>815</v>
      </c>
      <c r="B738" s="26" t="s">
        <v>82</v>
      </c>
      <c r="C738" s="26">
        <v>1</v>
      </c>
      <c r="D738" s="26">
        <v>8.8707999999999995E-2</v>
      </c>
      <c r="E738" s="26">
        <v>4.8275999999999999E-2</v>
      </c>
      <c r="F738" s="26">
        <v>297.73</v>
      </c>
      <c r="G738" s="26">
        <v>353.92899999999997</v>
      </c>
      <c r="H738" s="26">
        <v>-0.198158</v>
      </c>
      <c r="I738" s="26">
        <v>0</v>
      </c>
      <c r="J738" s="27"/>
      <c r="K738" s="26" t="str">
        <f t="shared" si="266"/>
        <v>HP</v>
      </c>
      <c r="L738" s="27"/>
      <c r="M738" s="32">
        <f t="shared" si="274"/>
        <v>0</v>
      </c>
      <c r="N738" s="32">
        <f t="shared" si="275"/>
        <v>1</v>
      </c>
      <c r="O738" s="32">
        <f t="shared" si="276"/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27"/>
      <c r="W738" s="26" t="str">
        <f t="shared" si="267"/>
        <v>PG</v>
      </c>
      <c r="X738" s="26" t="str">
        <f t="shared" si="268"/>
        <v>MFM</v>
      </c>
      <c r="Y738" s="26" t="str">
        <f t="shared" si="269"/>
        <v>12</v>
      </c>
      <c r="Z738" s="26" t="str">
        <f t="shared" si="270"/>
        <v>Ex</v>
      </c>
      <c r="AA738" s="26" t="str">
        <f t="shared" si="271"/>
        <v>Refg</v>
      </c>
      <c r="AB738" s="26" t="str">
        <f t="shared" ca="1" si="272"/>
        <v>HP</v>
      </c>
      <c r="AC738" s="27"/>
      <c r="AD738" s="26" t="str">
        <f t="shared" ca="1" si="273"/>
        <v>PG-MFM-12-Ex-Refg-HP</v>
      </c>
      <c r="AE738" s="26">
        <f t="shared" si="277"/>
        <v>0.74432500000000001</v>
      </c>
      <c r="AF738" s="26">
        <f t="shared" si="278"/>
        <v>2.2176999999999999E-4</v>
      </c>
      <c r="AG738" s="26">
        <f t="shared" si="279"/>
        <v>0</v>
      </c>
      <c r="AH738" s="26">
        <f t="shared" si="280"/>
        <v>0.88482249999999996</v>
      </c>
      <c r="AI738" s="26">
        <f t="shared" si="281"/>
        <v>1.2069E-4</v>
      </c>
      <c r="AJ738" s="26">
        <f t="shared" si="282"/>
        <v>0</v>
      </c>
      <c r="AK738" s="26">
        <f t="shared" si="283"/>
        <v>0.84121391578536941</v>
      </c>
      <c r="AL738" s="26">
        <f t="shared" si="283"/>
        <v>1.837517607092551</v>
      </c>
      <c r="AM738" s="26">
        <f t="shared" si="284"/>
        <v>0</v>
      </c>
    </row>
    <row r="739" spans="1:39">
      <c r="A739" s="26" t="s">
        <v>816</v>
      </c>
      <c r="B739" s="26" t="s">
        <v>82</v>
      </c>
      <c r="C739" s="26">
        <v>1</v>
      </c>
      <c r="D739" s="26">
        <v>8.1492999999999996E-2</v>
      </c>
      <c r="E739" s="26">
        <v>4.8271000000000001E-2</v>
      </c>
      <c r="F739" s="26">
        <v>356.16899999999998</v>
      </c>
      <c r="G739" s="26">
        <v>367.67200000000003</v>
      </c>
      <c r="H739" s="26">
        <v>-0.198848</v>
      </c>
      <c r="I739" s="26">
        <v>0</v>
      </c>
      <c r="J739" s="27"/>
      <c r="K739" s="26" t="str">
        <f t="shared" si="266"/>
        <v>HP</v>
      </c>
      <c r="L739" s="27"/>
      <c r="M739" s="32">
        <f t="shared" si="274"/>
        <v>0</v>
      </c>
      <c r="N739" s="32">
        <f t="shared" si="275"/>
        <v>1</v>
      </c>
      <c r="O739" s="32">
        <f t="shared" si="276"/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27"/>
      <c r="W739" s="26" t="str">
        <f t="shared" si="267"/>
        <v>PG</v>
      </c>
      <c r="X739" s="26" t="str">
        <f t="shared" si="268"/>
        <v>MFM</v>
      </c>
      <c r="Y739" s="26" t="str">
        <f t="shared" si="269"/>
        <v>13</v>
      </c>
      <c r="Z739" s="26" t="str">
        <f t="shared" si="270"/>
        <v>Ex</v>
      </c>
      <c r="AA739" s="26" t="str">
        <f t="shared" si="271"/>
        <v>Refg</v>
      </c>
      <c r="AB739" s="26" t="str">
        <f t="shared" ca="1" si="272"/>
        <v>HP</v>
      </c>
      <c r="AC739" s="27"/>
      <c r="AD739" s="26" t="str">
        <f t="shared" ca="1" si="273"/>
        <v>PG-MFM-13-Ex-Refg-HP</v>
      </c>
      <c r="AE739" s="26">
        <f t="shared" si="277"/>
        <v>0.89042250000000001</v>
      </c>
      <c r="AF739" s="26">
        <f t="shared" si="278"/>
        <v>2.0373249999999999E-4</v>
      </c>
      <c r="AG739" s="26">
        <f t="shared" si="279"/>
        <v>0</v>
      </c>
      <c r="AH739" s="26">
        <f t="shared" si="280"/>
        <v>0.91918000000000011</v>
      </c>
      <c r="AI739" s="26">
        <f t="shared" si="281"/>
        <v>1.206775E-4</v>
      </c>
      <c r="AJ739" s="26">
        <f t="shared" si="282"/>
        <v>0</v>
      </c>
      <c r="AK739" s="26">
        <f t="shared" si="283"/>
        <v>0.96871396244478769</v>
      </c>
      <c r="AL739" s="26">
        <f t="shared" si="283"/>
        <v>1.688239315531064</v>
      </c>
      <c r="AM739" s="26">
        <f t="shared" si="284"/>
        <v>0</v>
      </c>
    </row>
    <row r="740" spans="1:39">
      <c r="A740" s="26" t="s">
        <v>817</v>
      </c>
      <c r="B740" s="26" t="s">
        <v>82</v>
      </c>
      <c r="C740" s="26">
        <v>1</v>
      </c>
      <c r="D740" s="26">
        <v>8.1096000000000001E-2</v>
      </c>
      <c r="E740" s="26">
        <v>4.8216000000000002E-2</v>
      </c>
      <c r="F740" s="26">
        <v>357.39400000000001</v>
      </c>
      <c r="G740" s="26">
        <v>367.85599999999999</v>
      </c>
      <c r="H740" s="26">
        <v>-0.202457</v>
      </c>
      <c r="I740" s="26">
        <v>0</v>
      </c>
      <c r="J740" s="27"/>
      <c r="K740" s="26" t="str">
        <f t="shared" si="266"/>
        <v>HP</v>
      </c>
      <c r="L740" s="27"/>
      <c r="M740" s="32">
        <f t="shared" si="274"/>
        <v>0</v>
      </c>
      <c r="N740" s="32">
        <f t="shared" si="275"/>
        <v>1</v>
      </c>
      <c r="O740" s="32">
        <f t="shared" si="276"/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27"/>
      <c r="W740" s="26" t="str">
        <f t="shared" si="267"/>
        <v>SC</v>
      </c>
      <c r="X740" s="26" t="str">
        <f t="shared" si="268"/>
        <v>MFM</v>
      </c>
      <c r="Y740" s="26" t="str">
        <f t="shared" si="269"/>
        <v>13</v>
      </c>
      <c r="Z740" s="26" t="str">
        <f t="shared" si="270"/>
        <v>Ex</v>
      </c>
      <c r="AA740" s="26" t="str">
        <f t="shared" si="271"/>
        <v>Refg</v>
      </c>
      <c r="AB740" s="26" t="str">
        <f t="shared" ca="1" si="272"/>
        <v>HP</v>
      </c>
      <c r="AC740" s="27"/>
      <c r="AD740" s="26" t="str">
        <f t="shared" ca="1" si="273"/>
        <v>SC-MFM-13-Ex-Refg-HP</v>
      </c>
      <c r="AE740" s="26">
        <f t="shared" si="277"/>
        <v>0.89348499999999997</v>
      </c>
      <c r="AF740" s="26">
        <f t="shared" si="278"/>
        <v>2.0274E-4</v>
      </c>
      <c r="AG740" s="26">
        <f t="shared" si="279"/>
        <v>0</v>
      </c>
      <c r="AH740" s="26">
        <f t="shared" si="280"/>
        <v>0.91964000000000001</v>
      </c>
      <c r="AI740" s="26">
        <f t="shared" si="281"/>
        <v>1.2054000000000001E-4</v>
      </c>
      <c r="AJ740" s="26">
        <f t="shared" si="282"/>
        <v>0</v>
      </c>
      <c r="AK740" s="26">
        <f t="shared" si="283"/>
        <v>0.97155952329172279</v>
      </c>
      <c r="AL740" s="26">
        <f t="shared" si="283"/>
        <v>1.6819313091090093</v>
      </c>
      <c r="AM740" s="26">
        <f t="shared" si="284"/>
        <v>0</v>
      </c>
    </row>
    <row r="741" spans="1:39">
      <c r="A741" s="26" t="s">
        <v>818</v>
      </c>
      <c r="B741" s="26" t="s">
        <v>82</v>
      </c>
      <c r="C741" s="26">
        <v>1</v>
      </c>
      <c r="D741" s="26">
        <v>8.1033999999999995E-2</v>
      </c>
      <c r="E741" s="26">
        <v>4.8126000000000002E-2</v>
      </c>
      <c r="F741" s="26">
        <v>355.779</v>
      </c>
      <c r="G741" s="26">
        <v>367.21199999999999</v>
      </c>
      <c r="H741" s="26">
        <v>-0.19595299999999999</v>
      </c>
      <c r="I741" s="26">
        <v>0</v>
      </c>
      <c r="J741" s="27"/>
      <c r="K741" s="26" t="str">
        <f t="shared" si="266"/>
        <v>HP</v>
      </c>
      <c r="L741" s="27"/>
      <c r="M741" s="32">
        <f t="shared" si="274"/>
        <v>0</v>
      </c>
      <c r="N741" s="32">
        <f t="shared" si="275"/>
        <v>1</v>
      </c>
      <c r="O741" s="32">
        <f t="shared" si="276"/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2">
        <v>0</v>
      </c>
      <c r="V741" s="27"/>
      <c r="W741" s="26" t="str">
        <f t="shared" si="267"/>
        <v>SG</v>
      </c>
      <c r="X741" s="26" t="str">
        <f t="shared" si="268"/>
        <v>MFM</v>
      </c>
      <c r="Y741" s="26" t="str">
        <f t="shared" si="269"/>
        <v>13</v>
      </c>
      <c r="Z741" s="26" t="str">
        <f t="shared" si="270"/>
        <v>Ex</v>
      </c>
      <c r="AA741" s="26" t="str">
        <f t="shared" si="271"/>
        <v>Refg</v>
      </c>
      <c r="AB741" s="26" t="str">
        <f t="shared" ca="1" si="272"/>
        <v>HP</v>
      </c>
      <c r="AC741" s="27"/>
      <c r="AD741" s="26" t="str">
        <f t="shared" ca="1" si="273"/>
        <v>SG-MFM-13-Ex-Refg-HP</v>
      </c>
      <c r="AE741" s="26">
        <f t="shared" si="277"/>
        <v>0.88944749999999995</v>
      </c>
      <c r="AF741" s="26">
        <f t="shared" si="278"/>
        <v>2.02585E-4</v>
      </c>
      <c r="AG741" s="26">
        <f t="shared" si="279"/>
        <v>0</v>
      </c>
      <c r="AH741" s="26">
        <f t="shared" si="280"/>
        <v>0.91803000000000001</v>
      </c>
      <c r="AI741" s="26">
        <f t="shared" si="281"/>
        <v>1.20315E-4</v>
      </c>
      <c r="AJ741" s="26">
        <f t="shared" si="282"/>
        <v>0</v>
      </c>
      <c r="AK741" s="26">
        <f t="shared" si="283"/>
        <v>0.96886539655566806</v>
      </c>
      <c r="AL741" s="26">
        <f t="shared" si="283"/>
        <v>1.6837883888126999</v>
      </c>
      <c r="AM741" s="26">
        <f t="shared" si="284"/>
        <v>0</v>
      </c>
    </row>
    <row r="742" spans="1:39">
      <c r="A742" s="26" t="s">
        <v>819</v>
      </c>
      <c r="B742" s="26" t="s">
        <v>82</v>
      </c>
      <c r="C742" s="26">
        <v>1</v>
      </c>
      <c r="D742" s="26">
        <v>7.2816000000000006E-2</v>
      </c>
      <c r="E742" s="26">
        <v>4.444E-2</v>
      </c>
      <c r="F742" s="26">
        <v>346.96199999999999</v>
      </c>
      <c r="G742" s="26">
        <v>347.53199999999998</v>
      </c>
      <c r="H742" s="26">
        <v>-0.127357</v>
      </c>
      <c r="I742" s="26">
        <v>0</v>
      </c>
      <c r="J742" s="27"/>
      <c r="K742" s="26" t="str">
        <f t="shared" ref="K742:K781" si="285">RIGHT(LEFT(A742,FIND("-h",A742)+3),2)</f>
        <v>HP</v>
      </c>
      <c r="L742" s="27"/>
      <c r="M742" s="32">
        <f t="shared" si="274"/>
        <v>0</v>
      </c>
      <c r="N742" s="32">
        <f t="shared" si="275"/>
        <v>1</v>
      </c>
      <c r="O742" s="32">
        <f t="shared" si="276"/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2">
        <v>0</v>
      </c>
      <c r="V742" s="27"/>
      <c r="W742" s="26" t="str">
        <f t="shared" ref="W742:W781" si="286">IF(OR(RIGHT(LEFT(A742,11),3)="v11",RIGHT(LEFT(A742,11),3)="v06",RIGHT(LEFT(A742,11),3)="v03"),"CA",RIGHT(LEFT(A742,11),2))</f>
        <v>SC</v>
      </c>
      <c r="X742" s="26" t="str">
        <f t="shared" ref="X742:X781" si="287">LEFT(A742,3)</f>
        <v>MFM</v>
      </c>
      <c r="Y742" s="26" t="str">
        <f t="shared" ref="Y742:Y781" si="288">RIGHT(LEFT(A742,7),2)</f>
        <v>14</v>
      </c>
      <c r="Z742" s="26" t="str">
        <f t="shared" ref="Z742:Z781" si="289">IF(W742="CA","N8","Ex")</f>
        <v>Ex</v>
      </c>
      <c r="AA742" s="26" t="str">
        <f t="shared" ref="AA742:AA781" si="290">IF(ISERROR(FIND("-Frzr-",A742))=FALSE,"Frzr",IF(ISERROR(FIND("-Refg-",A742))=FALSE,"Refg",IF(ISERROR(FIND("-ILtg-",A742))=FALSE,"CFL","RfUN")))</f>
        <v>Refg</v>
      </c>
      <c r="AB742" s="26" t="str">
        <f t="shared" ref="AB742:AB781" ca="1" si="291">VLOOKUP(K742,OFFSET(L_HVACnames,1,1,7,2),2,0)</f>
        <v>HP</v>
      </c>
      <c r="AC742" s="27"/>
      <c r="AD742" s="26" t="str">
        <f t="shared" ref="AD742:AD781" ca="1" si="292">W742&amp;"-"&amp;X742&amp;"-"&amp;Y742&amp;"-"&amp;Z742&amp;"-"&amp;AA742&amp;"-"&amp;AB742</f>
        <v>SC-MFM-14-Ex-Refg-HP</v>
      </c>
      <c r="AE742" s="26">
        <f t="shared" si="277"/>
        <v>0.86740499999999998</v>
      </c>
      <c r="AF742" s="26">
        <f t="shared" si="278"/>
        <v>1.8204000000000001E-4</v>
      </c>
      <c r="AG742" s="26">
        <f t="shared" si="279"/>
        <v>0</v>
      </c>
      <c r="AH742" s="26">
        <f t="shared" si="280"/>
        <v>0.86882999999999999</v>
      </c>
      <c r="AI742" s="26">
        <f t="shared" si="281"/>
        <v>1.111E-4</v>
      </c>
      <c r="AJ742" s="26">
        <f t="shared" si="282"/>
        <v>0</v>
      </c>
      <c r="AK742" s="26">
        <f t="shared" si="283"/>
        <v>0.99835986326439008</v>
      </c>
      <c r="AL742" s="26">
        <f t="shared" si="283"/>
        <v>1.6385238523852386</v>
      </c>
      <c r="AM742" s="26">
        <f t="shared" si="284"/>
        <v>0</v>
      </c>
    </row>
    <row r="743" spans="1:39">
      <c r="A743" s="26" t="s">
        <v>820</v>
      </c>
      <c r="B743" s="26" t="s">
        <v>82</v>
      </c>
      <c r="C743" s="26">
        <v>1</v>
      </c>
      <c r="D743" s="26">
        <v>6.9306000000000006E-2</v>
      </c>
      <c r="E743" s="26">
        <v>4.2672000000000002E-2</v>
      </c>
      <c r="F743" s="26">
        <v>340.75700000000001</v>
      </c>
      <c r="G743" s="26">
        <v>343.10599999999999</v>
      </c>
      <c r="H743" s="26">
        <v>-0.104</v>
      </c>
      <c r="I743" s="26">
        <v>0</v>
      </c>
      <c r="J743" s="27"/>
      <c r="K743" s="26" t="str">
        <f t="shared" si="285"/>
        <v>HP</v>
      </c>
      <c r="L743" s="27"/>
      <c r="M743" s="32">
        <f t="shared" ref="M743:M781" si="293">IF(K743="GF",1,0)</f>
        <v>0</v>
      </c>
      <c r="N743" s="32">
        <f t="shared" ref="N743:N781" si="294">IF(OR(K743="HP",K743="ER"),1,0)</f>
        <v>1</v>
      </c>
      <c r="O743" s="32">
        <f t="shared" ref="O743:O781" si="295">IF(K743="UN",1,0)</f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2">
        <v>0</v>
      </c>
      <c r="V743" s="27"/>
      <c r="W743" s="26" t="str">
        <f t="shared" si="286"/>
        <v>SD</v>
      </c>
      <c r="X743" s="26" t="str">
        <f t="shared" si="287"/>
        <v>MFM</v>
      </c>
      <c r="Y743" s="26" t="str">
        <f t="shared" si="288"/>
        <v>14</v>
      </c>
      <c r="Z743" s="26" t="str">
        <f t="shared" si="289"/>
        <v>Ex</v>
      </c>
      <c r="AA743" s="26" t="str">
        <f t="shared" si="290"/>
        <v>Refg</v>
      </c>
      <c r="AB743" s="26" t="str">
        <f t="shared" ca="1" si="291"/>
        <v>HP</v>
      </c>
      <c r="AC743" s="27"/>
      <c r="AD743" s="26" t="str">
        <f t="shared" ca="1" si="292"/>
        <v>SD-MFM-14-Ex-Refg-HP</v>
      </c>
      <c r="AE743" s="26">
        <f t="shared" ref="AE743:AE781" si="296">IF(M743=1,AH743,F743/(IF(OR($AA743="Refg",$AA743="Frzr"),400,IF($AA743="CFL",$G743,IF($AA743="RfUn",1200)))))</f>
        <v>0.85189250000000005</v>
      </c>
      <c r="AF743" s="26">
        <f t="shared" ref="AF743:AF781" si="297">IF(M743=1,AI743,D743/(IF(OR($AA743="Refg",$AA743="Frzr"),400,IF($AA743="CFL",$G743,IF($AA743="RfUn",1200)))))</f>
        <v>1.7326500000000003E-4</v>
      </c>
      <c r="AG743" s="26">
        <f t="shared" ref="AG743:AG781" si="298">IF(OR(N743=1,O743=1),0,H743/(IF(OR($AA743="Refg",$AA743="Frzr"),400,IF($AA743="CFL",$G743,IF($AA743="RfUn",1200)))))</f>
        <v>0</v>
      </c>
      <c r="AH743" s="26">
        <f t="shared" ref="AH743:AH781" si="299">G743/(IF(OR($AA743="Refg",$AA743="Frzr"),400,IF($AA743="CFL",$G743,IF($AA743="RfUn",1200))))</f>
        <v>0.857765</v>
      </c>
      <c r="AI743" s="26">
        <f t="shared" ref="AI743:AI781" si="300">E743/(IF(OR($AA743="Refg",$AA743="Frzr"),400,IF($AA743="CFL",$G743,IF($AA743="RfUn",1200))))</f>
        <v>1.0668E-4</v>
      </c>
      <c r="AJ743" s="26">
        <f t="shared" ref="AJ743:AJ781" si="301">I743/(IF(OR($AA743="Refg",$AA743="Frzr"),400,IF($AA743="CFL",$G743,IF($AA743="RfUn",1200))))</f>
        <v>0</v>
      </c>
      <c r="AK743" s="26">
        <f t="shared" ref="AK743:AL781" si="302">AE743/AH743</f>
        <v>0.99315371925877138</v>
      </c>
      <c r="AL743" s="26">
        <f t="shared" si="302"/>
        <v>1.6241563554555682</v>
      </c>
      <c r="AM743" s="26">
        <f t="shared" ref="AM743:AM781" si="303">AG743/AH743</f>
        <v>0</v>
      </c>
    </row>
    <row r="744" spans="1:39">
      <c r="A744" s="26" t="s">
        <v>821</v>
      </c>
      <c r="B744" s="26" t="s">
        <v>82</v>
      </c>
      <c r="C744" s="26">
        <v>1</v>
      </c>
      <c r="D744" s="26">
        <v>7.2151000000000007E-2</v>
      </c>
      <c r="E744" s="26">
        <v>4.4176E-2</v>
      </c>
      <c r="F744" s="26">
        <v>346.185</v>
      </c>
      <c r="G744" s="26">
        <v>346.92099999999999</v>
      </c>
      <c r="H744" s="26">
        <v>-0.124166</v>
      </c>
      <c r="I744" s="26">
        <v>0</v>
      </c>
      <c r="J744" s="27"/>
      <c r="K744" s="26" t="str">
        <f t="shared" si="285"/>
        <v>HP</v>
      </c>
      <c r="L744" s="27"/>
      <c r="M744" s="32">
        <f t="shared" si="293"/>
        <v>0</v>
      </c>
      <c r="N744" s="32">
        <f t="shared" si="294"/>
        <v>1</v>
      </c>
      <c r="O744" s="32">
        <f t="shared" si="295"/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27"/>
      <c r="W744" s="26" t="str">
        <f t="shared" si="286"/>
        <v>SG</v>
      </c>
      <c r="X744" s="26" t="str">
        <f t="shared" si="287"/>
        <v>MFM</v>
      </c>
      <c r="Y744" s="26" t="str">
        <f t="shared" si="288"/>
        <v>14</v>
      </c>
      <c r="Z744" s="26" t="str">
        <f t="shared" si="289"/>
        <v>Ex</v>
      </c>
      <c r="AA744" s="26" t="str">
        <f t="shared" si="290"/>
        <v>Refg</v>
      </c>
      <c r="AB744" s="26" t="str">
        <f t="shared" ca="1" si="291"/>
        <v>HP</v>
      </c>
      <c r="AC744" s="27"/>
      <c r="AD744" s="26" t="str">
        <f t="shared" ca="1" si="292"/>
        <v>SG-MFM-14-Ex-Refg-HP</v>
      </c>
      <c r="AE744" s="26">
        <f t="shared" si="296"/>
        <v>0.86546250000000002</v>
      </c>
      <c r="AF744" s="26">
        <f t="shared" si="297"/>
        <v>1.8037750000000002E-4</v>
      </c>
      <c r="AG744" s="26">
        <f t="shared" si="298"/>
        <v>0</v>
      </c>
      <c r="AH744" s="26">
        <f t="shared" si="299"/>
        <v>0.86730249999999998</v>
      </c>
      <c r="AI744" s="26">
        <f t="shared" si="300"/>
        <v>1.1044000000000001E-4</v>
      </c>
      <c r="AJ744" s="26">
        <f t="shared" si="301"/>
        <v>0</v>
      </c>
      <c r="AK744" s="26">
        <f t="shared" si="302"/>
        <v>0.99787847953856934</v>
      </c>
      <c r="AL744" s="26">
        <f t="shared" si="302"/>
        <v>1.6332624049257516</v>
      </c>
      <c r="AM744" s="26">
        <f t="shared" si="303"/>
        <v>0</v>
      </c>
    </row>
    <row r="745" spans="1:39">
      <c r="A745" s="26" t="s">
        <v>822</v>
      </c>
      <c r="B745" s="26" t="s">
        <v>82</v>
      </c>
      <c r="C745" s="26">
        <v>1</v>
      </c>
      <c r="D745" s="26">
        <v>7.9764000000000002E-2</v>
      </c>
      <c r="E745" s="26">
        <v>4.8222000000000001E-2</v>
      </c>
      <c r="F745" s="26">
        <v>469.03300000000002</v>
      </c>
      <c r="G745" s="26">
        <v>388.12</v>
      </c>
      <c r="H745" s="26">
        <v>-0.17217299999999999</v>
      </c>
      <c r="I745" s="26">
        <v>0</v>
      </c>
      <c r="J745" s="27"/>
      <c r="K745" s="26" t="str">
        <f t="shared" si="285"/>
        <v>HP</v>
      </c>
      <c r="L745" s="27"/>
      <c r="M745" s="32">
        <f t="shared" si="293"/>
        <v>0</v>
      </c>
      <c r="N745" s="32">
        <f t="shared" si="294"/>
        <v>1</v>
      </c>
      <c r="O745" s="32">
        <f t="shared" si="295"/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2">
        <v>0</v>
      </c>
      <c r="V745" s="27"/>
      <c r="W745" s="26" t="str">
        <f t="shared" si="286"/>
        <v>SC</v>
      </c>
      <c r="X745" s="26" t="str">
        <f t="shared" si="287"/>
        <v>MFM</v>
      </c>
      <c r="Y745" s="26" t="str">
        <f t="shared" si="288"/>
        <v>15</v>
      </c>
      <c r="Z745" s="26" t="str">
        <f t="shared" si="289"/>
        <v>Ex</v>
      </c>
      <c r="AA745" s="26" t="str">
        <f t="shared" si="290"/>
        <v>Refg</v>
      </c>
      <c r="AB745" s="26" t="str">
        <f t="shared" ca="1" si="291"/>
        <v>HP</v>
      </c>
      <c r="AC745" s="27"/>
      <c r="AD745" s="26" t="str">
        <f t="shared" ca="1" si="292"/>
        <v>SC-MFM-15-Ex-Refg-HP</v>
      </c>
      <c r="AE745" s="26">
        <f t="shared" si="296"/>
        <v>1.1725825000000001</v>
      </c>
      <c r="AF745" s="26">
        <f t="shared" si="297"/>
        <v>1.9941000000000002E-4</v>
      </c>
      <c r="AG745" s="26">
        <f t="shared" si="298"/>
        <v>0</v>
      </c>
      <c r="AH745" s="26">
        <f t="shared" si="299"/>
        <v>0.97030000000000005</v>
      </c>
      <c r="AI745" s="26">
        <f t="shared" si="300"/>
        <v>1.20555E-4</v>
      </c>
      <c r="AJ745" s="26">
        <f t="shared" si="301"/>
        <v>0</v>
      </c>
      <c r="AK745" s="26">
        <f t="shared" si="302"/>
        <v>1.2084741832422963</v>
      </c>
      <c r="AL745" s="26">
        <f t="shared" si="302"/>
        <v>1.654099788478288</v>
      </c>
      <c r="AM745" s="26">
        <f t="shared" si="303"/>
        <v>0</v>
      </c>
    </row>
    <row r="746" spans="1:39">
      <c r="A746" s="26" t="s">
        <v>823</v>
      </c>
      <c r="B746" s="26" t="s">
        <v>82</v>
      </c>
      <c r="C746" s="26">
        <v>1</v>
      </c>
      <c r="D746" s="26">
        <v>7.8548999999999994E-2</v>
      </c>
      <c r="E746" s="26">
        <v>4.7307000000000002E-2</v>
      </c>
      <c r="F746" s="26">
        <v>464.43200000000002</v>
      </c>
      <c r="G746" s="26">
        <v>383.53800000000001</v>
      </c>
      <c r="H746" s="26">
        <v>-0.154</v>
      </c>
      <c r="I746" s="26">
        <v>0</v>
      </c>
      <c r="J746" s="27"/>
      <c r="K746" s="26" t="str">
        <f t="shared" si="285"/>
        <v>HP</v>
      </c>
      <c r="L746" s="27"/>
      <c r="M746" s="32">
        <f t="shared" si="293"/>
        <v>0</v>
      </c>
      <c r="N746" s="32">
        <f t="shared" si="294"/>
        <v>1</v>
      </c>
      <c r="O746" s="32">
        <f t="shared" si="295"/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27"/>
      <c r="W746" s="26" t="str">
        <f t="shared" si="286"/>
        <v>SD</v>
      </c>
      <c r="X746" s="26" t="str">
        <f t="shared" si="287"/>
        <v>MFM</v>
      </c>
      <c r="Y746" s="26" t="str">
        <f t="shared" si="288"/>
        <v>15</v>
      </c>
      <c r="Z746" s="26" t="str">
        <f t="shared" si="289"/>
        <v>Ex</v>
      </c>
      <c r="AA746" s="26" t="str">
        <f t="shared" si="290"/>
        <v>Refg</v>
      </c>
      <c r="AB746" s="26" t="str">
        <f t="shared" ca="1" si="291"/>
        <v>HP</v>
      </c>
      <c r="AC746" s="27"/>
      <c r="AD746" s="26" t="str">
        <f t="shared" ca="1" si="292"/>
        <v>SD-MFM-15-Ex-Refg-HP</v>
      </c>
      <c r="AE746" s="26">
        <f t="shared" si="296"/>
        <v>1.1610800000000001</v>
      </c>
      <c r="AF746" s="26">
        <f t="shared" si="297"/>
        <v>1.9637249999999998E-4</v>
      </c>
      <c r="AG746" s="26">
        <f t="shared" si="298"/>
        <v>0</v>
      </c>
      <c r="AH746" s="26">
        <f t="shared" si="299"/>
        <v>0.95884500000000006</v>
      </c>
      <c r="AI746" s="26">
        <f t="shared" si="300"/>
        <v>1.1826750000000001E-4</v>
      </c>
      <c r="AJ746" s="26">
        <f t="shared" si="301"/>
        <v>0</v>
      </c>
      <c r="AK746" s="26">
        <f t="shared" si="302"/>
        <v>1.2109152157022252</v>
      </c>
      <c r="AL746" s="26">
        <f t="shared" si="302"/>
        <v>1.6604096645316757</v>
      </c>
      <c r="AM746" s="26">
        <f t="shared" si="303"/>
        <v>0</v>
      </c>
    </row>
    <row r="747" spans="1:39">
      <c r="A747" s="26" t="s">
        <v>824</v>
      </c>
      <c r="B747" s="26" t="s">
        <v>82</v>
      </c>
      <c r="C747" s="26">
        <v>1</v>
      </c>
      <c r="D747" s="26">
        <v>7.9668000000000003E-2</v>
      </c>
      <c r="E747" s="26">
        <v>4.7988000000000003E-2</v>
      </c>
      <c r="F747" s="26">
        <v>468.16199999999998</v>
      </c>
      <c r="G747" s="26">
        <v>386.62099999999998</v>
      </c>
      <c r="H747" s="26">
        <v>-0.15842100000000001</v>
      </c>
      <c r="I747" s="26">
        <v>0</v>
      </c>
      <c r="J747" s="27"/>
      <c r="K747" s="26" t="str">
        <f t="shared" si="285"/>
        <v>HP</v>
      </c>
      <c r="L747" s="27"/>
      <c r="M747" s="32">
        <f t="shared" si="293"/>
        <v>0</v>
      </c>
      <c r="N747" s="32">
        <f t="shared" si="294"/>
        <v>1</v>
      </c>
      <c r="O747" s="32">
        <f t="shared" si="295"/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2">
        <v>0</v>
      </c>
      <c r="V747" s="27"/>
      <c r="W747" s="26" t="str">
        <f t="shared" si="286"/>
        <v>SG</v>
      </c>
      <c r="X747" s="26" t="str">
        <f t="shared" si="287"/>
        <v>MFM</v>
      </c>
      <c r="Y747" s="26" t="str">
        <f t="shared" si="288"/>
        <v>15</v>
      </c>
      <c r="Z747" s="26" t="str">
        <f t="shared" si="289"/>
        <v>Ex</v>
      </c>
      <c r="AA747" s="26" t="str">
        <f t="shared" si="290"/>
        <v>Refg</v>
      </c>
      <c r="AB747" s="26" t="str">
        <f t="shared" ca="1" si="291"/>
        <v>HP</v>
      </c>
      <c r="AC747" s="27"/>
      <c r="AD747" s="26" t="str">
        <f t="shared" ca="1" si="292"/>
        <v>SG-MFM-15-Ex-Refg-HP</v>
      </c>
      <c r="AE747" s="26">
        <f t="shared" si="296"/>
        <v>1.1704049999999999</v>
      </c>
      <c r="AF747" s="26">
        <f t="shared" si="297"/>
        <v>1.9917000000000001E-4</v>
      </c>
      <c r="AG747" s="26">
        <f t="shared" si="298"/>
        <v>0</v>
      </c>
      <c r="AH747" s="26">
        <f t="shared" si="299"/>
        <v>0.96655249999999993</v>
      </c>
      <c r="AI747" s="26">
        <f t="shared" si="300"/>
        <v>1.1997000000000001E-4</v>
      </c>
      <c r="AJ747" s="26">
        <f t="shared" si="301"/>
        <v>0</v>
      </c>
      <c r="AK747" s="26">
        <f t="shared" si="302"/>
        <v>1.2109068053727035</v>
      </c>
      <c r="AL747" s="26">
        <f t="shared" si="302"/>
        <v>1.6601650412603151</v>
      </c>
      <c r="AM747" s="26">
        <f t="shared" si="303"/>
        <v>0</v>
      </c>
    </row>
    <row r="748" spans="1:39">
      <c r="A748" s="26" t="s">
        <v>825</v>
      </c>
      <c r="B748" s="26" t="s">
        <v>82</v>
      </c>
      <c r="C748" s="26">
        <v>1</v>
      </c>
      <c r="D748" s="26">
        <v>6.9960999999999995E-2</v>
      </c>
      <c r="E748" s="26">
        <v>4.2287999999999999E-2</v>
      </c>
      <c r="F748" s="26">
        <v>232.101</v>
      </c>
      <c r="G748" s="26">
        <v>315.58800000000002</v>
      </c>
      <c r="H748" s="26">
        <v>-0.12</v>
      </c>
      <c r="I748" s="26">
        <v>0</v>
      </c>
      <c r="J748" s="27"/>
      <c r="K748" s="26" t="str">
        <f t="shared" si="285"/>
        <v>HP</v>
      </c>
      <c r="L748" s="27"/>
      <c r="M748" s="32">
        <f t="shared" si="293"/>
        <v>0</v>
      </c>
      <c r="N748" s="32">
        <f t="shared" si="294"/>
        <v>1</v>
      </c>
      <c r="O748" s="32">
        <f t="shared" si="295"/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2">
        <v>0</v>
      </c>
      <c r="V748" s="27"/>
      <c r="W748" s="26" t="str">
        <f t="shared" si="286"/>
        <v>PG</v>
      </c>
      <c r="X748" s="26" t="str">
        <f t="shared" si="287"/>
        <v>MFM</v>
      </c>
      <c r="Y748" s="26" t="str">
        <f t="shared" si="288"/>
        <v>16</v>
      </c>
      <c r="Z748" s="26" t="str">
        <f t="shared" si="289"/>
        <v>Ex</v>
      </c>
      <c r="AA748" s="26" t="str">
        <f t="shared" si="290"/>
        <v>Refg</v>
      </c>
      <c r="AB748" s="26" t="str">
        <f t="shared" ca="1" si="291"/>
        <v>HP</v>
      </c>
      <c r="AC748" s="27"/>
      <c r="AD748" s="26" t="str">
        <f t="shared" ca="1" si="292"/>
        <v>PG-MFM-16-Ex-Refg-HP</v>
      </c>
      <c r="AE748" s="26">
        <f t="shared" si="296"/>
        <v>0.58025249999999995</v>
      </c>
      <c r="AF748" s="26">
        <f t="shared" si="297"/>
        <v>1.7490249999999998E-4</v>
      </c>
      <c r="AG748" s="26">
        <f t="shared" si="298"/>
        <v>0</v>
      </c>
      <c r="AH748" s="26">
        <f t="shared" si="299"/>
        <v>0.78897000000000006</v>
      </c>
      <c r="AI748" s="26">
        <f t="shared" si="300"/>
        <v>1.0572E-4</v>
      </c>
      <c r="AJ748" s="26">
        <f t="shared" si="301"/>
        <v>0</v>
      </c>
      <c r="AK748" s="26">
        <f t="shared" si="302"/>
        <v>0.73545572074983823</v>
      </c>
      <c r="AL748" s="26">
        <f t="shared" si="302"/>
        <v>1.6543936814226257</v>
      </c>
      <c r="AM748" s="26">
        <f t="shared" si="303"/>
        <v>0</v>
      </c>
    </row>
    <row r="749" spans="1:39">
      <c r="A749" s="26" t="s">
        <v>826</v>
      </c>
      <c r="B749" s="26" t="s">
        <v>82</v>
      </c>
      <c r="C749" s="26">
        <v>1</v>
      </c>
      <c r="D749" s="26">
        <v>7.4094999999999994E-2</v>
      </c>
      <c r="E749" s="26">
        <v>4.3478000000000003E-2</v>
      </c>
      <c r="F749" s="26">
        <v>233.678</v>
      </c>
      <c r="G749" s="26">
        <v>318.30200000000002</v>
      </c>
      <c r="H749" s="26">
        <v>-0.13603299999999999</v>
      </c>
      <c r="I749" s="26">
        <v>0</v>
      </c>
      <c r="J749" s="27"/>
      <c r="K749" s="26" t="str">
        <f t="shared" si="285"/>
        <v>HP</v>
      </c>
      <c r="L749" s="27"/>
      <c r="M749" s="32">
        <f t="shared" si="293"/>
        <v>0</v>
      </c>
      <c r="N749" s="32">
        <f t="shared" si="294"/>
        <v>1</v>
      </c>
      <c r="O749" s="32">
        <f t="shared" si="295"/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2">
        <v>0</v>
      </c>
      <c r="V749" s="27"/>
      <c r="W749" s="26" t="str">
        <f t="shared" si="286"/>
        <v>SC</v>
      </c>
      <c r="X749" s="26" t="str">
        <f t="shared" si="287"/>
        <v>MFM</v>
      </c>
      <c r="Y749" s="26" t="str">
        <f t="shared" si="288"/>
        <v>16</v>
      </c>
      <c r="Z749" s="26" t="str">
        <f t="shared" si="289"/>
        <v>Ex</v>
      </c>
      <c r="AA749" s="26" t="str">
        <f t="shared" si="290"/>
        <v>Refg</v>
      </c>
      <c r="AB749" s="26" t="str">
        <f t="shared" ca="1" si="291"/>
        <v>HP</v>
      </c>
      <c r="AC749" s="27"/>
      <c r="AD749" s="26" t="str">
        <f t="shared" ca="1" si="292"/>
        <v>SC-MFM-16-Ex-Refg-HP</v>
      </c>
      <c r="AE749" s="26">
        <f t="shared" si="296"/>
        <v>0.58419500000000002</v>
      </c>
      <c r="AF749" s="26">
        <f t="shared" si="297"/>
        <v>1.852375E-4</v>
      </c>
      <c r="AG749" s="26">
        <f t="shared" si="298"/>
        <v>0</v>
      </c>
      <c r="AH749" s="26">
        <f t="shared" si="299"/>
        <v>0.7957550000000001</v>
      </c>
      <c r="AI749" s="26">
        <f t="shared" si="300"/>
        <v>1.08695E-4</v>
      </c>
      <c r="AJ749" s="26">
        <f t="shared" si="301"/>
        <v>0</v>
      </c>
      <c r="AK749" s="26">
        <f t="shared" si="302"/>
        <v>0.73413927653611977</v>
      </c>
      <c r="AL749" s="26">
        <f t="shared" si="302"/>
        <v>1.704195225171351</v>
      </c>
      <c r="AM749" s="26">
        <f t="shared" si="303"/>
        <v>0</v>
      </c>
    </row>
    <row r="750" spans="1:39">
      <c r="A750" s="26" t="s">
        <v>827</v>
      </c>
      <c r="B750" s="26" t="s">
        <v>82</v>
      </c>
      <c r="C750" s="26">
        <v>1</v>
      </c>
      <c r="D750" s="26">
        <v>7.2238999999999998E-2</v>
      </c>
      <c r="E750" s="26">
        <v>4.2941E-2</v>
      </c>
      <c r="F750" s="26">
        <v>232.93700000000001</v>
      </c>
      <c r="G750" s="26">
        <v>316.99099999999999</v>
      </c>
      <c r="H750" s="26">
        <v>-0.128779</v>
      </c>
      <c r="I750" s="26">
        <v>0</v>
      </c>
      <c r="J750" s="27"/>
      <c r="K750" s="26" t="str">
        <f t="shared" si="285"/>
        <v>HP</v>
      </c>
      <c r="L750" s="27"/>
      <c r="M750" s="32">
        <f t="shared" si="293"/>
        <v>0</v>
      </c>
      <c r="N750" s="32">
        <f t="shared" si="294"/>
        <v>1</v>
      </c>
      <c r="O750" s="32">
        <f t="shared" si="295"/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2">
        <v>0</v>
      </c>
      <c r="V750" s="27"/>
      <c r="W750" s="26" t="str">
        <f t="shared" si="286"/>
        <v>SG</v>
      </c>
      <c r="X750" s="26" t="str">
        <f t="shared" si="287"/>
        <v>MFM</v>
      </c>
      <c r="Y750" s="26" t="str">
        <f t="shared" si="288"/>
        <v>16</v>
      </c>
      <c r="Z750" s="26" t="str">
        <f t="shared" si="289"/>
        <v>Ex</v>
      </c>
      <c r="AA750" s="26" t="str">
        <f t="shared" si="290"/>
        <v>Refg</v>
      </c>
      <c r="AB750" s="26" t="str">
        <f t="shared" ca="1" si="291"/>
        <v>HP</v>
      </c>
      <c r="AC750" s="27"/>
      <c r="AD750" s="26" t="str">
        <f t="shared" ca="1" si="292"/>
        <v>SG-MFM-16-Ex-Refg-HP</v>
      </c>
      <c r="AE750" s="26">
        <f t="shared" si="296"/>
        <v>0.58234249999999999</v>
      </c>
      <c r="AF750" s="26">
        <f t="shared" si="297"/>
        <v>1.8059749999999999E-4</v>
      </c>
      <c r="AG750" s="26">
        <f t="shared" si="298"/>
        <v>0</v>
      </c>
      <c r="AH750" s="26">
        <f t="shared" si="299"/>
        <v>0.79247749999999995</v>
      </c>
      <c r="AI750" s="26">
        <f t="shared" si="300"/>
        <v>1.0735250000000001E-4</v>
      </c>
      <c r="AJ750" s="26">
        <f t="shared" si="301"/>
        <v>0</v>
      </c>
      <c r="AK750" s="26">
        <f t="shared" si="302"/>
        <v>0.73483789760592577</v>
      </c>
      <c r="AL750" s="26">
        <f t="shared" si="302"/>
        <v>1.6822849956917629</v>
      </c>
      <c r="AM750" s="26">
        <f t="shared" si="303"/>
        <v>0</v>
      </c>
    </row>
    <row r="751" spans="1:39">
      <c r="A751" s="26" t="s">
        <v>828</v>
      </c>
      <c r="B751" s="26" t="s">
        <v>82</v>
      </c>
      <c r="C751" s="26">
        <v>1</v>
      </c>
      <c r="D751" s="26">
        <v>4.7155000000000002E-2</v>
      </c>
      <c r="E751" s="26">
        <v>3.9468999999999997E-2</v>
      </c>
      <c r="F751" s="26">
        <v>158.97</v>
      </c>
      <c r="G751" s="26">
        <v>289.74799999999999</v>
      </c>
      <c r="H751" s="26">
        <v>0.09</v>
      </c>
      <c r="I751" s="26">
        <v>0</v>
      </c>
      <c r="J751" s="27"/>
      <c r="K751" s="26" t="str">
        <f t="shared" si="285"/>
        <v>HP</v>
      </c>
      <c r="L751" s="27"/>
      <c r="M751" s="32">
        <f t="shared" si="293"/>
        <v>0</v>
      </c>
      <c r="N751" s="32">
        <f t="shared" si="294"/>
        <v>1</v>
      </c>
      <c r="O751" s="32">
        <f t="shared" si="295"/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27"/>
      <c r="W751" s="26" t="str">
        <f t="shared" si="286"/>
        <v>PG</v>
      </c>
      <c r="X751" s="26" t="str">
        <f t="shared" si="287"/>
        <v>DMO</v>
      </c>
      <c r="Y751" s="26" t="str">
        <f t="shared" si="288"/>
        <v>01</v>
      </c>
      <c r="Z751" s="26" t="str">
        <f t="shared" si="289"/>
        <v>Ex</v>
      </c>
      <c r="AA751" s="26" t="str">
        <f t="shared" si="290"/>
        <v>Refg</v>
      </c>
      <c r="AB751" s="26" t="str">
        <f t="shared" ca="1" si="291"/>
        <v>HP</v>
      </c>
      <c r="AC751" s="27"/>
      <c r="AD751" s="26" t="str">
        <f t="shared" ca="1" si="292"/>
        <v>PG-DMO-01-Ex-Refg-HP</v>
      </c>
      <c r="AE751" s="26">
        <f t="shared" si="296"/>
        <v>0.39742499999999997</v>
      </c>
      <c r="AF751" s="26">
        <f t="shared" si="297"/>
        <v>1.1788750000000001E-4</v>
      </c>
      <c r="AG751" s="26">
        <f t="shared" si="298"/>
        <v>0</v>
      </c>
      <c r="AH751" s="26">
        <f t="shared" si="299"/>
        <v>0.72436999999999996</v>
      </c>
      <c r="AI751" s="26">
        <f t="shared" si="300"/>
        <v>9.8672499999999987E-5</v>
      </c>
      <c r="AJ751" s="26">
        <f t="shared" si="301"/>
        <v>0</v>
      </c>
      <c r="AK751" s="26">
        <f t="shared" si="302"/>
        <v>0.54864917100376875</v>
      </c>
      <c r="AL751" s="26">
        <f t="shared" si="302"/>
        <v>1.1947351085662168</v>
      </c>
      <c r="AM751" s="26">
        <f t="shared" si="303"/>
        <v>0</v>
      </c>
    </row>
    <row r="752" spans="1:39">
      <c r="A752" s="26" t="s">
        <v>829</v>
      </c>
      <c r="B752" s="26" t="s">
        <v>82</v>
      </c>
      <c r="C752" s="26">
        <v>1</v>
      </c>
      <c r="D752" s="26">
        <v>0.11055</v>
      </c>
      <c r="E752" s="26">
        <v>4.7133000000000001E-2</v>
      </c>
      <c r="F752" s="26">
        <v>255.36</v>
      </c>
      <c r="G752" s="26">
        <v>313.52499999999998</v>
      </c>
      <c r="H752" s="26">
        <v>0.121823</v>
      </c>
      <c r="I752" s="26">
        <v>0</v>
      </c>
      <c r="J752" s="27"/>
      <c r="K752" s="26" t="str">
        <f t="shared" si="285"/>
        <v>HP</v>
      </c>
      <c r="L752" s="27"/>
      <c r="M752" s="32">
        <f t="shared" si="293"/>
        <v>0</v>
      </c>
      <c r="N752" s="32">
        <f t="shared" si="294"/>
        <v>1</v>
      </c>
      <c r="O752" s="32">
        <f t="shared" si="295"/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2">
        <v>0</v>
      </c>
      <c r="V752" s="27"/>
      <c r="W752" s="26" t="str">
        <f t="shared" si="286"/>
        <v>PG</v>
      </c>
      <c r="X752" s="26" t="str">
        <f t="shared" si="287"/>
        <v>DMO</v>
      </c>
      <c r="Y752" s="26" t="str">
        <f t="shared" si="288"/>
        <v>02</v>
      </c>
      <c r="Z752" s="26" t="str">
        <f t="shared" si="289"/>
        <v>Ex</v>
      </c>
      <c r="AA752" s="26" t="str">
        <f t="shared" si="290"/>
        <v>Refg</v>
      </c>
      <c r="AB752" s="26" t="str">
        <f t="shared" ca="1" si="291"/>
        <v>HP</v>
      </c>
      <c r="AC752" s="27"/>
      <c r="AD752" s="26" t="str">
        <f t="shared" ca="1" si="292"/>
        <v>PG-DMO-02-Ex-Refg-HP</v>
      </c>
      <c r="AE752" s="26">
        <f t="shared" si="296"/>
        <v>0.63840000000000008</v>
      </c>
      <c r="AF752" s="26">
        <f t="shared" si="297"/>
        <v>2.7637499999999998E-4</v>
      </c>
      <c r="AG752" s="26">
        <f t="shared" si="298"/>
        <v>0</v>
      </c>
      <c r="AH752" s="26">
        <f t="shared" si="299"/>
        <v>0.78381249999999991</v>
      </c>
      <c r="AI752" s="26">
        <f t="shared" si="300"/>
        <v>1.178325E-4</v>
      </c>
      <c r="AJ752" s="26">
        <f t="shared" si="301"/>
        <v>0</v>
      </c>
      <c r="AK752" s="26">
        <f t="shared" si="302"/>
        <v>0.81448050394705385</v>
      </c>
      <c r="AL752" s="26">
        <f t="shared" si="302"/>
        <v>2.345490420724333</v>
      </c>
      <c r="AM752" s="26">
        <f t="shared" si="303"/>
        <v>0</v>
      </c>
    </row>
    <row r="753" spans="1:39">
      <c r="A753" s="26" t="s">
        <v>830</v>
      </c>
      <c r="B753" s="26" t="s">
        <v>82</v>
      </c>
      <c r="C753" s="26">
        <v>1</v>
      </c>
      <c r="D753" s="26">
        <v>0.103328</v>
      </c>
      <c r="E753" s="26">
        <v>4.2518E-2</v>
      </c>
      <c r="F753" s="26">
        <v>235.845</v>
      </c>
      <c r="G753" s="26">
        <v>310.39</v>
      </c>
      <c r="H753" s="26">
        <v>9.7342999999999999E-2</v>
      </c>
      <c r="I753" s="26">
        <v>0</v>
      </c>
      <c r="J753" s="27"/>
      <c r="K753" s="26" t="str">
        <f t="shared" si="285"/>
        <v>HP</v>
      </c>
      <c r="L753" s="27"/>
      <c r="M753" s="32">
        <f t="shared" si="293"/>
        <v>0</v>
      </c>
      <c r="N753" s="32">
        <f t="shared" si="294"/>
        <v>1</v>
      </c>
      <c r="O753" s="32">
        <f t="shared" si="295"/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2">
        <v>0</v>
      </c>
      <c r="V753" s="27"/>
      <c r="W753" s="26" t="str">
        <f t="shared" si="286"/>
        <v>PG</v>
      </c>
      <c r="X753" s="26" t="str">
        <f t="shared" si="287"/>
        <v>DMO</v>
      </c>
      <c r="Y753" s="26" t="str">
        <f t="shared" si="288"/>
        <v>03</v>
      </c>
      <c r="Z753" s="26" t="str">
        <f t="shared" si="289"/>
        <v>Ex</v>
      </c>
      <c r="AA753" s="26" t="str">
        <f t="shared" si="290"/>
        <v>Refg</v>
      </c>
      <c r="AB753" s="26" t="str">
        <f t="shared" ca="1" si="291"/>
        <v>HP</v>
      </c>
      <c r="AC753" s="27"/>
      <c r="AD753" s="26" t="str">
        <f t="shared" ca="1" si="292"/>
        <v>PG-DMO-03-Ex-Refg-HP</v>
      </c>
      <c r="AE753" s="26">
        <f t="shared" si="296"/>
        <v>0.58961249999999998</v>
      </c>
      <c r="AF753" s="26">
        <f t="shared" si="297"/>
        <v>2.5832000000000003E-4</v>
      </c>
      <c r="AG753" s="26">
        <f t="shared" si="298"/>
        <v>0</v>
      </c>
      <c r="AH753" s="26">
        <f t="shared" si="299"/>
        <v>0.77597499999999997</v>
      </c>
      <c r="AI753" s="26">
        <f t="shared" si="300"/>
        <v>1.06295E-4</v>
      </c>
      <c r="AJ753" s="26">
        <f t="shared" si="301"/>
        <v>0</v>
      </c>
      <c r="AK753" s="26">
        <f t="shared" si="302"/>
        <v>0.75983440188150397</v>
      </c>
      <c r="AL753" s="26">
        <f t="shared" si="302"/>
        <v>2.4302177901124233</v>
      </c>
      <c r="AM753" s="26">
        <f t="shared" si="303"/>
        <v>0</v>
      </c>
    </row>
    <row r="754" spans="1:39">
      <c r="A754" s="26" t="s">
        <v>831</v>
      </c>
      <c r="B754" s="26" t="s">
        <v>82</v>
      </c>
      <c r="C754" s="26">
        <v>1</v>
      </c>
      <c r="D754" s="26">
        <v>0.10395500000000001</v>
      </c>
      <c r="E754" s="26">
        <v>4.3775000000000001E-2</v>
      </c>
      <c r="F754" s="26">
        <v>308.70299999999997</v>
      </c>
      <c r="G754" s="26">
        <v>317.13</v>
      </c>
      <c r="H754" s="26">
        <v>0.12911700000000001</v>
      </c>
      <c r="I754" s="26">
        <v>0</v>
      </c>
      <c r="J754" s="27"/>
      <c r="K754" s="26" t="str">
        <f t="shared" si="285"/>
        <v>HP</v>
      </c>
      <c r="L754" s="27"/>
      <c r="M754" s="32">
        <f t="shared" si="293"/>
        <v>0</v>
      </c>
      <c r="N754" s="32">
        <f t="shared" si="294"/>
        <v>1</v>
      </c>
      <c r="O754" s="32">
        <f t="shared" si="295"/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2">
        <v>0</v>
      </c>
      <c r="V754" s="27"/>
      <c r="W754" s="26" t="str">
        <f t="shared" si="286"/>
        <v>PG</v>
      </c>
      <c r="X754" s="26" t="str">
        <f t="shared" si="287"/>
        <v>DMO</v>
      </c>
      <c r="Y754" s="26" t="str">
        <f t="shared" si="288"/>
        <v>04</v>
      </c>
      <c r="Z754" s="26" t="str">
        <f t="shared" si="289"/>
        <v>Ex</v>
      </c>
      <c r="AA754" s="26" t="str">
        <f t="shared" si="290"/>
        <v>Refg</v>
      </c>
      <c r="AB754" s="26" t="str">
        <f t="shared" ca="1" si="291"/>
        <v>HP</v>
      </c>
      <c r="AC754" s="27"/>
      <c r="AD754" s="26" t="str">
        <f t="shared" ca="1" si="292"/>
        <v>PG-DMO-04-Ex-Refg-HP</v>
      </c>
      <c r="AE754" s="26">
        <f t="shared" si="296"/>
        <v>0.77175749999999999</v>
      </c>
      <c r="AF754" s="26">
        <f t="shared" si="297"/>
        <v>2.5988749999999999E-4</v>
      </c>
      <c r="AG754" s="26">
        <f t="shared" si="298"/>
        <v>0</v>
      </c>
      <c r="AH754" s="26">
        <f t="shared" si="299"/>
        <v>0.792825</v>
      </c>
      <c r="AI754" s="26">
        <f t="shared" si="300"/>
        <v>1.094375E-4</v>
      </c>
      <c r="AJ754" s="26">
        <f t="shared" si="301"/>
        <v>0</v>
      </c>
      <c r="AK754" s="26">
        <f t="shared" si="302"/>
        <v>0.97342730110680165</v>
      </c>
      <c r="AL754" s="26">
        <f t="shared" si="302"/>
        <v>2.3747572815533982</v>
      </c>
      <c r="AM754" s="26">
        <f t="shared" si="303"/>
        <v>0</v>
      </c>
    </row>
    <row r="755" spans="1:39">
      <c r="A755" s="26" t="s">
        <v>832</v>
      </c>
      <c r="B755" s="26" t="s">
        <v>82</v>
      </c>
      <c r="C755" s="26">
        <v>1</v>
      </c>
      <c r="D755" s="26">
        <v>0.10634399999999999</v>
      </c>
      <c r="E755" s="26">
        <v>4.1862999999999997E-2</v>
      </c>
      <c r="F755" s="26">
        <v>302.625</v>
      </c>
      <c r="G755" s="26">
        <v>314.15100000000001</v>
      </c>
      <c r="H755" s="26">
        <v>0.13</v>
      </c>
      <c r="I755" s="26">
        <v>0</v>
      </c>
      <c r="J755" s="27"/>
      <c r="K755" s="26" t="str">
        <f t="shared" si="285"/>
        <v>HP</v>
      </c>
      <c r="L755" s="27"/>
      <c r="M755" s="32">
        <f t="shared" si="293"/>
        <v>0</v>
      </c>
      <c r="N755" s="32">
        <f t="shared" si="294"/>
        <v>1</v>
      </c>
      <c r="O755" s="32">
        <f t="shared" si="295"/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2">
        <v>0</v>
      </c>
      <c r="V755" s="27"/>
      <c r="W755" s="26" t="str">
        <f t="shared" si="286"/>
        <v>SG</v>
      </c>
      <c r="X755" s="26" t="str">
        <f t="shared" si="287"/>
        <v>DMO</v>
      </c>
      <c r="Y755" s="26" t="str">
        <f t="shared" si="288"/>
        <v>04</v>
      </c>
      <c r="Z755" s="26" t="str">
        <f t="shared" si="289"/>
        <v>Ex</v>
      </c>
      <c r="AA755" s="26" t="str">
        <f t="shared" si="290"/>
        <v>Refg</v>
      </c>
      <c r="AB755" s="26" t="str">
        <f t="shared" ca="1" si="291"/>
        <v>HP</v>
      </c>
      <c r="AC755" s="27"/>
      <c r="AD755" s="26" t="str">
        <f t="shared" ca="1" si="292"/>
        <v>SG-DMO-04-Ex-Refg-HP</v>
      </c>
      <c r="AE755" s="26">
        <f t="shared" si="296"/>
        <v>0.75656250000000003</v>
      </c>
      <c r="AF755" s="26">
        <f t="shared" si="297"/>
        <v>2.6585999999999998E-4</v>
      </c>
      <c r="AG755" s="26">
        <f t="shared" si="298"/>
        <v>0</v>
      </c>
      <c r="AH755" s="26">
        <f t="shared" si="299"/>
        <v>0.78537750000000006</v>
      </c>
      <c r="AI755" s="26">
        <f t="shared" si="300"/>
        <v>1.0465749999999999E-4</v>
      </c>
      <c r="AJ755" s="26">
        <f t="shared" si="301"/>
        <v>0</v>
      </c>
      <c r="AK755" s="26">
        <f t="shared" si="302"/>
        <v>0.96331063724132659</v>
      </c>
      <c r="AL755" s="26">
        <f t="shared" si="302"/>
        <v>2.540286171559611</v>
      </c>
      <c r="AM755" s="26">
        <f t="shared" si="303"/>
        <v>0</v>
      </c>
    </row>
    <row r="756" spans="1:39">
      <c r="A756" s="26" t="s">
        <v>833</v>
      </c>
      <c r="B756" s="26" t="s">
        <v>82</v>
      </c>
      <c r="C756" s="26">
        <v>1</v>
      </c>
      <c r="D756" s="26">
        <v>8.8432999999999998E-2</v>
      </c>
      <c r="E756" s="26">
        <v>4.3978999999999997E-2</v>
      </c>
      <c r="F756" s="26">
        <v>225.49100000000001</v>
      </c>
      <c r="G756" s="26">
        <v>322.149</v>
      </c>
      <c r="H756" s="26">
        <v>0.13350200000000001</v>
      </c>
      <c r="I756" s="26">
        <v>0</v>
      </c>
      <c r="J756" s="27"/>
      <c r="K756" s="26" t="str">
        <f t="shared" si="285"/>
        <v>HP</v>
      </c>
      <c r="L756" s="27"/>
      <c r="M756" s="32">
        <f t="shared" si="293"/>
        <v>0</v>
      </c>
      <c r="N756" s="32">
        <f t="shared" si="294"/>
        <v>1</v>
      </c>
      <c r="O756" s="32">
        <f t="shared" si="295"/>
        <v>0</v>
      </c>
      <c r="P756" s="32">
        <v>0</v>
      </c>
      <c r="Q756" s="32">
        <v>0</v>
      </c>
      <c r="R756" s="32">
        <v>0</v>
      </c>
      <c r="S756" s="32">
        <v>0</v>
      </c>
      <c r="T756" s="32">
        <v>0</v>
      </c>
      <c r="U756" s="32">
        <v>0</v>
      </c>
      <c r="V756" s="27"/>
      <c r="W756" s="26" t="str">
        <f t="shared" si="286"/>
        <v>PG</v>
      </c>
      <c r="X756" s="26" t="str">
        <f t="shared" si="287"/>
        <v>DMO</v>
      </c>
      <c r="Y756" s="26" t="str">
        <f t="shared" si="288"/>
        <v>05</v>
      </c>
      <c r="Z756" s="26" t="str">
        <f t="shared" si="289"/>
        <v>Ex</v>
      </c>
      <c r="AA756" s="26" t="str">
        <f t="shared" si="290"/>
        <v>Refg</v>
      </c>
      <c r="AB756" s="26" t="str">
        <f t="shared" ca="1" si="291"/>
        <v>HP</v>
      </c>
      <c r="AC756" s="27"/>
      <c r="AD756" s="26" t="str">
        <f t="shared" ca="1" si="292"/>
        <v>PG-DMO-05-Ex-Refg-HP</v>
      </c>
      <c r="AE756" s="26">
        <f t="shared" si="296"/>
        <v>0.56372750000000005</v>
      </c>
      <c r="AF756" s="26">
        <f t="shared" si="297"/>
        <v>2.210825E-4</v>
      </c>
      <c r="AG756" s="26">
        <f t="shared" si="298"/>
        <v>0</v>
      </c>
      <c r="AH756" s="26">
        <f t="shared" si="299"/>
        <v>0.80537250000000005</v>
      </c>
      <c r="AI756" s="26">
        <f t="shared" si="300"/>
        <v>1.0994749999999999E-4</v>
      </c>
      <c r="AJ756" s="26">
        <f t="shared" si="301"/>
        <v>0</v>
      </c>
      <c r="AK756" s="26">
        <f t="shared" si="302"/>
        <v>0.69995871475621529</v>
      </c>
      <c r="AL756" s="26">
        <f t="shared" si="302"/>
        <v>2.0108006093817505</v>
      </c>
      <c r="AM756" s="26">
        <f t="shared" si="303"/>
        <v>0</v>
      </c>
    </row>
    <row r="757" spans="1:39">
      <c r="A757" s="26" t="s">
        <v>834</v>
      </c>
      <c r="B757" s="26" t="s">
        <v>82</v>
      </c>
      <c r="C757" s="26">
        <v>1</v>
      </c>
      <c r="D757" s="26">
        <v>8.3240999999999996E-2</v>
      </c>
      <c r="E757" s="26">
        <v>4.3701999999999998E-2</v>
      </c>
      <c r="F757" s="26">
        <v>223.55099999999999</v>
      </c>
      <c r="G757" s="26">
        <v>323.64800000000002</v>
      </c>
      <c r="H757" s="26">
        <v>0.14000000000000001</v>
      </c>
      <c r="I757" s="26">
        <v>0</v>
      </c>
      <c r="J757" s="27"/>
      <c r="K757" s="26" t="str">
        <f t="shared" si="285"/>
        <v>HP</v>
      </c>
      <c r="L757" s="27"/>
      <c r="M757" s="32">
        <f t="shared" si="293"/>
        <v>0</v>
      </c>
      <c r="N757" s="32">
        <f t="shared" si="294"/>
        <v>1</v>
      </c>
      <c r="O757" s="32">
        <f t="shared" si="295"/>
        <v>0</v>
      </c>
      <c r="P757" s="32">
        <v>0</v>
      </c>
      <c r="Q757" s="32">
        <v>0</v>
      </c>
      <c r="R757" s="32">
        <v>0</v>
      </c>
      <c r="S757" s="32">
        <v>0</v>
      </c>
      <c r="T757" s="32">
        <v>0</v>
      </c>
      <c r="U757" s="32">
        <v>0</v>
      </c>
      <c r="V757" s="27"/>
      <c r="W757" s="26" t="str">
        <f t="shared" si="286"/>
        <v>SG</v>
      </c>
      <c r="X757" s="26" t="str">
        <f t="shared" si="287"/>
        <v>DMO</v>
      </c>
      <c r="Y757" s="26" t="str">
        <f t="shared" si="288"/>
        <v>05</v>
      </c>
      <c r="Z757" s="26" t="str">
        <f t="shared" si="289"/>
        <v>Ex</v>
      </c>
      <c r="AA757" s="26" t="str">
        <f t="shared" si="290"/>
        <v>Refg</v>
      </c>
      <c r="AB757" s="26" t="str">
        <f t="shared" ca="1" si="291"/>
        <v>HP</v>
      </c>
      <c r="AC757" s="27"/>
      <c r="AD757" s="26" t="str">
        <f t="shared" ca="1" si="292"/>
        <v>SG-DMO-05-Ex-Refg-HP</v>
      </c>
      <c r="AE757" s="26">
        <f t="shared" si="296"/>
        <v>0.55887749999999992</v>
      </c>
      <c r="AF757" s="26">
        <f t="shared" si="297"/>
        <v>2.081025E-4</v>
      </c>
      <c r="AG757" s="26">
        <f t="shared" si="298"/>
        <v>0</v>
      </c>
      <c r="AH757" s="26">
        <f t="shared" si="299"/>
        <v>0.80912000000000006</v>
      </c>
      <c r="AI757" s="26">
        <f t="shared" si="300"/>
        <v>1.09255E-4</v>
      </c>
      <c r="AJ757" s="26">
        <f t="shared" si="301"/>
        <v>0</v>
      </c>
      <c r="AK757" s="26">
        <f t="shared" si="302"/>
        <v>0.69072263693889646</v>
      </c>
      <c r="AL757" s="26">
        <f t="shared" si="302"/>
        <v>1.9047412017756624</v>
      </c>
      <c r="AM757" s="26">
        <f t="shared" si="303"/>
        <v>0</v>
      </c>
    </row>
    <row r="758" spans="1:39">
      <c r="A758" s="26" t="s">
        <v>835</v>
      </c>
      <c r="B758" s="26" t="s">
        <v>82</v>
      </c>
      <c r="C758" s="26">
        <v>1</v>
      </c>
      <c r="D758" s="26">
        <v>0.100145</v>
      </c>
      <c r="E758" s="26">
        <v>4.0787999999999998E-2</v>
      </c>
      <c r="F758" s="26">
        <v>349.70400000000001</v>
      </c>
      <c r="G758" s="26">
        <v>322.786</v>
      </c>
      <c r="H758" s="26">
        <v>0.12370200000000001</v>
      </c>
      <c r="I758" s="26">
        <v>0</v>
      </c>
      <c r="J758" s="27"/>
      <c r="K758" s="26" t="str">
        <f t="shared" si="285"/>
        <v>HP</v>
      </c>
      <c r="L758" s="27"/>
      <c r="M758" s="32">
        <f t="shared" si="293"/>
        <v>0</v>
      </c>
      <c r="N758" s="32">
        <f t="shared" si="294"/>
        <v>1</v>
      </c>
      <c r="O758" s="32">
        <f t="shared" si="295"/>
        <v>0</v>
      </c>
      <c r="P758" s="32">
        <v>0</v>
      </c>
      <c r="Q758" s="32">
        <v>0</v>
      </c>
      <c r="R758" s="32">
        <v>0</v>
      </c>
      <c r="S758" s="32">
        <v>0</v>
      </c>
      <c r="T758" s="32">
        <v>0</v>
      </c>
      <c r="U758" s="32">
        <v>0</v>
      </c>
      <c r="V758" s="27"/>
      <c r="W758" s="26" t="str">
        <f t="shared" si="286"/>
        <v>SC</v>
      </c>
      <c r="X758" s="26" t="str">
        <f t="shared" si="287"/>
        <v>DMO</v>
      </c>
      <c r="Y758" s="26" t="str">
        <f t="shared" si="288"/>
        <v>06</v>
      </c>
      <c r="Z758" s="26" t="str">
        <f t="shared" si="289"/>
        <v>Ex</v>
      </c>
      <c r="AA758" s="26" t="str">
        <f t="shared" si="290"/>
        <v>Refg</v>
      </c>
      <c r="AB758" s="26" t="str">
        <f t="shared" ca="1" si="291"/>
        <v>HP</v>
      </c>
      <c r="AC758" s="27"/>
      <c r="AD758" s="26" t="str">
        <f t="shared" ca="1" si="292"/>
        <v>SC-DMO-06-Ex-Refg-HP</v>
      </c>
      <c r="AE758" s="26">
        <f t="shared" si="296"/>
        <v>0.87426000000000004</v>
      </c>
      <c r="AF758" s="26">
        <f t="shared" si="297"/>
        <v>2.5036250000000002E-4</v>
      </c>
      <c r="AG758" s="26">
        <f t="shared" si="298"/>
        <v>0</v>
      </c>
      <c r="AH758" s="26">
        <f t="shared" si="299"/>
        <v>0.80696500000000004</v>
      </c>
      <c r="AI758" s="26">
        <f t="shared" si="300"/>
        <v>1.0197E-4</v>
      </c>
      <c r="AJ758" s="26">
        <f t="shared" si="301"/>
        <v>0</v>
      </c>
      <c r="AK758" s="26">
        <f t="shared" si="302"/>
        <v>1.0833927121994138</v>
      </c>
      <c r="AL758" s="26">
        <f t="shared" si="302"/>
        <v>2.4552564479748948</v>
      </c>
      <c r="AM758" s="26">
        <f t="shared" si="303"/>
        <v>0</v>
      </c>
    </row>
    <row r="759" spans="1:39">
      <c r="A759" s="26" t="s">
        <v>836</v>
      </c>
      <c r="B759" s="26" t="s">
        <v>82</v>
      </c>
      <c r="C759" s="26">
        <v>1</v>
      </c>
      <c r="D759" s="26">
        <v>9.8128000000000007E-2</v>
      </c>
      <c r="E759" s="26">
        <v>4.1105000000000003E-2</v>
      </c>
      <c r="F759" s="26">
        <v>351.416</v>
      </c>
      <c r="G759" s="26">
        <v>324.13200000000001</v>
      </c>
      <c r="H759" s="26">
        <v>0.118255</v>
      </c>
      <c r="I759" s="26">
        <v>0</v>
      </c>
      <c r="J759" s="27"/>
      <c r="K759" s="26" t="str">
        <f t="shared" si="285"/>
        <v>HP</v>
      </c>
      <c r="L759" s="27"/>
      <c r="M759" s="32">
        <f t="shared" si="293"/>
        <v>0</v>
      </c>
      <c r="N759" s="32">
        <f t="shared" si="294"/>
        <v>1</v>
      </c>
      <c r="O759" s="32">
        <f t="shared" si="295"/>
        <v>0</v>
      </c>
      <c r="P759" s="32">
        <v>0</v>
      </c>
      <c r="Q759" s="32">
        <v>0</v>
      </c>
      <c r="R759" s="32">
        <v>0</v>
      </c>
      <c r="S759" s="32">
        <v>0</v>
      </c>
      <c r="T759" s="32">
        <v>0</v>
      </c>
      <c r="U759" s="32">
        <v>0</v>
      </c>
      <c r="V759" s="27"/>
      <c r="W759" s="26" t="str">
        <f t="shared" si="286"/>
        <v>SG</v>
      </c>
      <c r="X759" s="26" t="str">
        <f t="shared" si="287"/>
        <v>DMO</v>
      </c>
      <c r="Y759" s="26" t="str">
        <f t="shared" si="288"/>
        <v>06</v>
      </c>
      <c r="Z759" s="26" t="str">
        <f t="shared" si="289"/>
        <v>Ex</v>
      </c>
      <c r="AA759" s="26" t="str">
        <f t="shared" si="290"/>
        <v>Refg</v>
      </c>
      <c r="AB759" s="26" t="str">
        <f t="shared" ca="1" si="291"/>
        <v>HP</v>
      </c>
      <c r="AC759" s="27"/>
      <c r="AD759" s="26" t="str">
        <f t="shared" ca="1" si="292"/>
        <v>SG-DMO-06-Ex-Refg-HP</v>
      </c>
      <c r="AE759" s="26">
        <f t="shared" si="296"/>
        <v>0.87853999999999999</v>
      </c>
      <c r="AF759" s="26">
        <f t="shared" si="297"/>
        <v>2.4532000000000004E-4</v>
      </c>
      <c r="AG759" s="26">
        <f t="shared" si="298"/>
        <v>0</v>
      </c>
      <c r="AH759" s="26">
        <f t="shared" si="299"/>
        <v>0.81032999999999999</v>
      </c>
      <c r="AI759" s="26">
        <f t="shared" si="300"/>
        <v>1.0276250000000001E-4</v>
      </c>
      <c r="AJ759" s="26">
        <f t="shared" si="301"/>
        <v>0</v>
      </c>
      <c r="AK759" s="26">
        <f t="shared" si="302"/>
        <v>1.0841755827872595</v>
      </c>
      <c r="AL759" s="26">
        <f t="shared" si="302"/>
        <v>2.3872521591047318</v>
      </c>
      <c r="AM759" s="26">
        <f t="shared" si="303"/>
        <v>0</v>
      </c>
    </row>
    <row r="760" spans="1:39">
      <c r="A760" s="26" t="s">
        <v>837</v>
      </c>
      <c r="B760" s="26" t="s">
        <v>82</v>
      </c>
      <c r="C760" s="26">
        <v>1</v>
      </c>
      <c r="D760" s="26">
        <v>0.110781</v>
      </c>
      <c r="E760" s="26">
        <v>4.3504000000000001E-2</v>
      </c>
      <c r="F760" s="26">
        <v>366.05099999999999</v>
      </c>
      <c r="G760" s="26">
        <v>331.66399999999999</v>
      </c>
      <c r="H760" s="26">
        <v>0.103365</v>
      </c>
      <c r="I760" s="26">
        <v>0</v>
      </c>
      <c r="J760" s="27"/>
      <c r="K760" s="26" t="str">
        <f t="shared" si="285"/>
        <v>HP</v>
      </c>
      <c r="L760" s="27"/>
      <c r="M760" s="32">
        <f t="shared" si="293"/>
        <v>0</v>
      </c>
      <c r="N760" s="32">
        <f t="shared" si="294"/>
        <v>1</v>
      </c>
      <c r="O760" s="32">
        <f t="shared" si="295"/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2">
        <v>0</v>
      </c>
      <c r="V760" s="27"/>
      <c r="W760" s="26" t="str">
        <f t="shared" si="286"/>
        <v>SD</v>
      </c>
      <c r="X760" s="26" t="str">
        <f t="shared" si="287"/>
        <v>DMO</v>
      </c>
      <c r="Y760" s="26" t="str">
        <f t="shared" si="288"/>
        <v>07</v>
      </c>
      <c r="Z760" s="26" t="str">
        <f t="shared" si="289"/>
        <v>Ex</v>
      </c>
      <c r="AA760" s="26" t="str">
        <f t="shared" si="290"/>
        <v>Refg</v>
      </c>
      <c r="AB760" s="26" t="str">
        <f t="shared" ca="1" si="291"/>
        <v>HP</v>
      </c>
      <c r="AC760" s="27"/>
      <c r="AD760" s="26" t="str">
        <f t="shared" ca="1" si="292"/>
        <v>SD-DMO-07-Ex-Refg-HP</v>
      </c>
      <c r="AE760" s="26">
        <f t="shared" si="296"/>
        <v>0.91512749999999998</v>
      </c>
      <c r="AF760" s="26">
        <f t="shared" si="297"/>
        <v>2.7695250000000002E-4</v>
      </c>
      <c r="AG760" s="26">
        <f t="shared" si="298"/>
        <v>0</v>
      </c>
      <c r="AH760" s="26">
        <f t="shared" si="299"/>
        <v>0.82916000000000001</v>
      </c>
      <c r="AI760" s="26">
        <f t="shared" si="300"/>
        <v>1.0876000000000001E-4</v>
      </c>
      <c r="AJ760" s="26">
        <f t="shared" si="301"/>
        <v>0</v>
      </c>
      <c r="AK760" s="26">
        <f t="shared" si="302"/>
        <v>1.1036802305948188</v>
      </c>
      <c r="AL760" s="26">
        <f t="shared" si="302"/>
        <v>2.5464554983449799</v>
      </c>
      <c r="AM760" s="26">
        <f t="shared" si="303"/>
        <v>0</v>
      </c>
    </row>
    <row r="761" spans="1:39">
      <c r="A761" s="26" t="s">
        <v>838</v>
      </c>
      <c r="B761" s="26" t="s">
        <v>82</v>
      </c>
      <c r="C761" s="26">
        <v>1</v>
      </c>
      <c r="D761" s="26">
        <v>9.7935999999999995E-2</v>
      </c>
      <c r="E761" s="26">
        <v>4.2529999999999998E-2</v>
      </c>
      <c r="F761" s="26">
        <v>397.63499999999999</v>
      </c>
      <c r="G761" s="26">
        <v>328.279</v>
      </c>
      <c r="H761" s="26">
        <v>0.14518600000000001</v>
      </c>
      <c r="I761" s="26">
        <v>0</v>
      </c>
      <c r="J761" s="27"/>
      <c r="K761" s="26" t="str">
        <f t="shared" si="285"/>
        <v>HP</v>
      </c>
      <c r="L761" s="27"/>
      <c r="M761" s="32">
        <f t="shared" si="293"/>
        <v>0</v>
      </c>
      <c r="N761" s="32">
        <f t="shared" si="294"/>
        <v>1</v>
      </c>
      <c r="O761" s="32">
        <f t="shared" si="295"/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2">
        <v>0</v>
      </c>
      <c r="V761" s="27"/>
      <c r="W761" s="26" t="str">
        <f t="shared" si="286"/>
        <v>SC</v>
      </c>
      <c r="X761" s="26" t="str">
        <f t="shared" si="287"/>
        <v>DMO</v>
      </c>
      <c r="Y761" s="26" t="str">
        <f t="shared" si="288"/>
        <v>08</v>
      </c>
      <c r="Z761" s="26" t="str">
        <f t="shared" si="289"/>
        <v>Ex</v>
      </c>
      <c r="AA761" s="26" t="str">
        <f t="shared" si="290"/>
        <v>Refg</v>
      </c>
      <c r="AB761" s="26" t="str">
        <f t="shared" ca="1" si="291"/>
        <v>HP</v>
      </c>
      <c r="AC761" s="27"/>
      <c r="AD761" s="26" t="str">
        <f t="shared" ca="1" si="292"/>
        <v>SC-DMO-08-Ex-Refg-HP</v>
      </c>
      <c r="AE761" s="26">
        <f t="shared" si="296"/>
        <v>0.99408750000000001</v>
      </c>
      <c r="AF761" s="26">
        <f t="shared" si="297"/>
        <v>2.4483999999999997E-4</v>
      </c>
      <c r="AG761" s="26">
        <f t="shared" si="298"/>
        <v>0</v>
      </c>
      <c r="AH761" s="26">
        <f t="shared" si="299"/>
        <v>0.82069749999999997</v>
      </c>
      <c r="AI761" s="26">
        <f t="shared" si="300"/>
        <v>1.06325E-4</v>
      </c>
      <c r="AJ761" s="26">
        <f t="shared" si="301"/>
        <v>0</v>
      </c>
      <c r="AK761" s="26">
        <f t="shared" si="302"/>
        <v>1.2112715099046849</v>
      </c>
      <c r="AL761" s="26">
        <f t="shared" si="302"/>
        <v>2.3027509992946151</v>
      </c>
      <c r="AM761" s="26">
        <f t="shared" si="303"/>
        <v>0</v>
      </c>
    </row>
    <row r="762" spans="1:39">
      <c r="A762" s="26" t="s">
        <v>839</v>
      </c>
      <c r="B762" s="26" t="s">
        <v>82</v>
      </c>
      <c r="C762" s="26">
        <v>1</v>
      </c>
      <c r="D762" s="26">
        <v>0.100636</v>
      </c>
      <c r="E762" s="26">
        <v>4.3209999999999998E-2</v>
      </c>
      <c r="F762" s="26">
        <v>405.98599999999999</v>
      </c>
      <c r="G762" s="26">
        <v>328.62900000000002</v>
      </c>
      <c r="H762" s="26">
        <v>0.14000000000000001</v>
      </c>
      <c r="I762" s="26">
        <v>0</v>
      </c>
      <c r="J762" s="27"/>
      <c r="K762" s="26" t="str">
        <f t="shared" si="285"/>
        <v>HP</v>
      </c>
      <c r="L762" s="27"/>
      <c r="M762" s="32">
        <f t="shared" si="293"/>
        <v>0</v>
      </c>
      <c r="N762" s="32">
        <f t="shared" si="294"/>
        <v>1</v>
      </c>
      <c r="O762" s="32">
        <f t="shared" si="295"/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27"/>
      <c r="W762" s="26" t="str">
        <f t="shared" si="286"/>
        <v>SD</v>
      </c>
      <c r="X762" s="26" t="str">
        <f t="shared" si="287"/>
        <v>DMO</v>
      </c>
      <c r="Y762" s="26" t="str">
        <f t="shared" si="288"/>
        <v>08</v>
      </c>
      <c r="Z762" s="26" t="str">
        <f t="shared" si="289"/>
        <v>Ex</v>
      </c>
      <c r="AA762" s="26" t="str">
        <f t="shared" si="290"/>
        <v>Refg</v>
      </c>
      <c r="AB762" s="26" t="str">
        <f t="shared" ca="1" si="291"/>
        <v>HP</v>
      </c>
      <c r="AC762" s="27"/>
      <c r="AD762" s="26" t="str">
        <f t="shared" ca="1" si="292"/>
        <v>SD-DMO-08-Ex-Refg-HP</v>
      </c>
      <c r="AE762" s="26">
        <f t="shared" si="296"/>
        <v>1.0149649999999999</v>
      </c>
      <c r="AF762" s="26">
        <f t="shared" si="297"/>
        <v>2.5159E-4</v>
      </c>
      <c r="AG762" s="26">
        <f t="shared" si="298"/>
        <v>0</v>
      </c>
      <c r="AH762" s="26">
        <f t="shared" si="299"/>
        <v>0.82157250000000004</v>
      </c>
      <c r="AI762" s="26">
        <f t="shared" si="300"/>
        <v>1.08025E-4</v>
      </c>
      <c r="AJ762" s="26">
        <f t="shared" si="301"/>
        <v>0</v>
      </c>
      <c r="AK762" s="26">
        <f t="shared" si="302"/>
        <v>1.2353931028606724</v>
      </c>
      <c r="AL762" s="26">
        <f t="shared" si="302"/>
        <v>2.3289979171488082</v>
      </c>
      <c r="AM762" s="26">
        <f t="shared" si="303"/>
        <v>0</v>
      </c>
    </row>
    <row r="763" spans="1:39">
      <c r="A763" s="26" t="s">
        <v>840</v>
      </c>
      <c r="B763" s="26" t="s">
        <v>82</v>
      </c>
      <c r="C763" s="26">
        <v>1</v>
      </c>
      <c r="D763" s="26">
        <v>9.9654000000000006E-2</v>
      </c>
      <c r="E763" s="26">
        <v>4.2074E-2</v>
      </c>
      <c r="F763" s="26">
        <v>398.50799999999998</v>
      </c>
      <c r="G763" s="26">
        <v>326.90199999999999</v>
      </c>
      <c r="H763" s="26">
        <v>0.14946899999999999</v>
      </c>
      <c r="I763" s="26">
        <v>0</v>
      </c>
      <c r="J763" s="27"/>
      <c r="K763" s="26" t="str">
        <f t="shared" si="285"/>
        <v>HP</v>
      </c>
      <c r="L763" s="27"/>
      <c r="M763" s="32">
        <f t="shared" si="293"/>
        <v>0</v>
      </c>
      <c r="N763" s="32">
        <f t="shared" si="294"/>
        <v>1</v>
      </c>
      <c r="O763" s="32">
        <f t="shared" si="295"/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2">
        <v>0</v>
      </c>
      <c r="V763" s="27"/>
      <c r="W763" s="26" t="str">
        <f t="shared" si="286"/>
        <v>SG</v>
      </c>
      <c r="X763" s="26" t="str">
        <f t="shared" si="287"/>
        <v>DMO</v>
      </c>
      <c r="Y763" s="26" t="str">
        <f t="shared" si="288"/>
        <v>08</v>
      </c>
      <c r="Z763" s="26" t="str">
        <f t="shared" si="289"/>
        <v>Ex</v>
      </c>
      <c r="AA763" s="26" t="str">
        <f t="shared" si="290"/>
        <v>Refg</v>
      </c>
      <c r="AB763" s="26" t="str">
        <f t="shared" ca="1" si="291"/>
        <v>HP</v>
      </c>
      <c r="AC763" s="27"/>
      <c r="AD763" s="26" t="str">
        <f t="shared" ca="1" si="292"/>
        <v>SG-DMO-08-Ex-Refg-HP</v>
      </c>
      <c r="AE763" s="26">
        <f t="shared" si="296"/>
        <v>0.99626999999999999</v>
      </c>
      <c r="AF763" s="26">
        <f t="shared" si="297"/>
        <v>2.4913499999999999E-4</v>
      </c>
      <c r="AG763" s="26">
        <f t="shared" si="298"/>
        <v>0</v>
      </c>
      <c r="AH763" s="26">
        <f t="shared" si="299"/>
        <v>0.81725499999999995</v>
      </c>
      <c r="AI763" s="26">
        <f t="shared" si="300"/>
        <v>1.05185E-4</v>
      </c>
      <c r="AJ763" s="26">
        <f t="shared" si="301"/>
        <v>0</v>
      </c>
      <c r="AK763" s="26">
        <f t="shared" si="302"/>
        <v>1.2190442395580328</v>
      </c>
      <c r="AL763" s="26">
        <f t="shared" si="302"/>
        <v>2.3685411417977846</v>
      </c>
      <c r="AM763" s="26">
        <f t="shared" si="303"/>
        <v>0</v>
      </c>
    </row>
    <row r="764" spans="1:39">
      <c r="A764" s="26" t="s">
        <v>841</v>
      </c>
      <c r="B764" s="26" t="s">
        <v>82</v>
      </c>
      <c r="C764" s="26">
        <v>1</v>
      </c>
      <c r="D764" s="26">
        <v>8.7157999999999999E-2</v>
      </c>
      <c r="E764" s="26">
        <v>4.5131999999999999E-2</v>
      </c>
      <c r="F764" s="26">
        <v>318.14400000000001</v>
      </c>
      <c r="G764" s="26">
        <v>337.48399999999998</v>
      </c>
      <c r="H764" s="26">
        <v>0.13045399999999999</v>
      </c>
      <c r="I764" s="26">
        <v>0</v>
      </c>
      <c r="J764" s="27"/>
      <c r="K764" s="26" t="str">
        <f t="shared" si="285"/>
        <v>HP</v>
      </c>
      <c r="L764" s="27"/>
      <c r="M764" s="32">
        <f t="shared" si="293"/>
        <v>0</v>
      </c>
      <c r="N764" s="32">
        <f t="shared" si="294"/>
        <v>1</v>
      </c>
      <c r="O764" s="32">
        <f t="shared" si="295"/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2">
        <v>0</v>
      </c>
      <c r="V764" s="27"/>
      <c r="W764" s="26" t="str">
        <f t="shared" si="286"/>
        <v>SC</v>
      </c>
      <c r="X764" s="26" t="str">
        <f t="shared" si="287"/>
        <v>DMO</v>
      </c>
      <c r="Y764" s="26" t="str">
        <f t="shared" si="288"/>
        <v>09</v>
      </c>
      <c r="Z764" s="26" t="str">
        <f t="shared" si="289"/>
        <v>Ex</v>
      </c>
      <c r="AA764" s="26" t="str">
        <f t="shared" si="290"/>
        <v>Refg</v>
      </c>
      <c r="AB764" s="26" t="str">
        <f t="shared" ca="1" si="291"/>
        <v>HP</v>
      </c>
      <c r="AC764" s="27"/>
      <c r="AD764" s="26" t="str">
        <f t="shared" ca="1" si="292"/>
        <v>SC-DMO-09-Ex-Refg-HP</v>
      </c>
      <c r="AE764" s="26">
        <f t="shared" si="296"/>
        <v>0.79536000000000007</v>
      </c>
      <c r="AF764" s="26">
        <f t="shared" si="297"/>
        <v>2.1789499999999999E-4</v>
      </c>
      <c r="AG764" s="26">
        <f t="shared" si="298"/>
        <v>0</v>
      </c>
      <c r="AH764" s="26">
        <f t="shared" si="299"/>
        <v>0.84370999999999996</v>
      </c>
      <c r="AI764" s="26">
        <f t="shared" si="300"/>
        <v>1.1283E-4</v>
      </c>
      <c r="AJ764" s="26">
        <f t="shared" si="301"/>
        <v>0</v>
      </c>
      <c r="AK764" s="26">
        <f t="shared" si="302"/>
        <v>0.94269357954747501</v>
      </c>
      <c r="AL764" s="26">
        <f t="shared" si="302"/>
        <v>1.9311796508020915</v>
      </c>
      <c r="AM764" s="26">
        <f t="shared" si="303"/>
        <v>0</v>
      </c>
    </row>
    <row r="765" spans="1:39">
      <c r="A765" s="26" t="s">
        <v>842</v>
      </c>
      <c r="B765" s="26" t="s">
        <v>82</v>
      </c>
      <c r="C765" s="26">
        <v>1</v>
      </c>
      <c r="D765" s="26">
        <v>8.8720999999999994E-2</v>
      </c>
      <c r="E765" s="26">
        <v>4.5322000000000001E-2</v>
      </c>
      <c r="F765" s="26">
        <v>318.06400000000002</v>
      </c>
      <c r="G765" s="26">
        <v>337.40600000000001</v>
      </c>
      <c r="H765" s="26">
        <v>0.13082199999999999</v>
      </c>
      <c r="I765" s="26">
        <v>0</v>
      </c>
      <c r="J765" s="27"/>
      <c r="K765" s="26" t="str">
        <f t="shared" si="285"/>
        <v>HP</v>
      </c>
      <c r="L765" s="27"/>
      <c r="M765" s="32">
        <f t="shared" si="293"/>
        <v>0</v>
      </c>
      <c r="N765" s="32">
        <f t="shared" si="294"/>
        <v>1</v>
      </c>
      <c r="O765" s="32">
        <f t="shared" si="295"/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2">
        <v>0</v>
      </c>
      <c r="V765" s="27"/>
      <c r="W765" s="26" t="str">
        <f t="shared" si="286"/>
        <v>SG</v>
      </c>
      <c r="X765" s="26" t="str">
        <f t="shared" si="287"/>
        <v>DMO</v>
      </c>
      <c r="Y765" s="26" t="str">
        <f t="shared" si="288"/>
        <v>09</v>
      </c>
      <c r="Z765" s="26" t="str">
        <f t="shared" si="289"/>
        <v>Ex</v>
      </c>
      <c r="AA765" s="26" t="str">
        <f t="shared" si="290"/>
        <v>Refg</v>
      </c>
      <c r="AB765" s="26" t="str">
        <f t="shared" ca="1" si="291"/>
        <v>HP</v>
      </c>
      <c r="AC765" s="27"/>
      <c r="AD765" s="26" t="str">
        <f t="shared" ca="1" si="292"/>
        <v>SG-DMO-09-Ex-Refg-HP</v>
      </c>
      <c r="AE765" s="26">
        <f t="shared" si="296"/>
        <v>0.79516000000000009</v>
      </c>
      <c r="AF765" s="26">
        <f t="shared" si="297"/>
        <v>2.2180249999999998E-4</v>
      </c>
      <c r="AG765" s="26">
        <f t="shared" si="298"/>
        <v>0</v>
      </c>
      <c r="AH765" s="26">
        <f t="shared" si="299"/>
        <v>0.84351500000000001</v>
      </c>
      <c r="AI765" s="26">
        <f t="shared" si="300"/>
        <v>1.13305E-4</v>
      </c>
      <c r="AJ765" s="26">
        <f t="shared" si="301"/>
        <v>0</v>
      </c>
      <c r="AK765" s="26">
        <f t="shared" si="302"/>
        <v>0.94267440413033565</v>
      </c>
      <c r="AL765" s="26">
        <f t="shared" si="302"/>
        <v>1.9575702749216715</v>
      </c>
      <c r="AM765" s="26">
        <f t="shared" si="303"/>
        <v>0</v>
      </c>
    </row>
    <row r="766" spans="1:39">
      <c r="A766" s="26" t="s">
        <v>843</v>
      </c>
      <c r="B766" s="26" t="s">
        <v>82</v>
      </c>
      <c r="C766" s="26">
        <v>1</v>
      </c>
      <c r="D766" s="26">
        <v>0.112106</v>
      </c>
      <c r="E766" s="26">
        <v>4.6115999999999997E-2</v>
      </c>
      <c r="F766" s="26">
        <v>387.11399999999998</v>
      </c>
      <c r="G766" s="26">
        <v>338.25200000000001</v>
      </c>
      <c r="H766" s="26">
        <v>0.15032899999999999</v>
      </c>
      <c r="I766" s="26">
        <v>0</v>
      </c>
      <c r="J766" s="27"/>
      <c r="K766" s="26" t="str">
        <f t="shared" si="285"/>
        <v>HP</v>
      </c>
      <c r="L766" s="27"/>
      <c r="M766" s="32">
        <f t="shared" si="293"/>
        <v>0</v>
      </c>
      <c r="N766" s="32">
        <f t="shared" si="294"/>
        <v>1</v>
      </c>
      <c r="O766" s="32">
        <f t="shared" si="295"/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27"/>
      <c r="W766" s="26" t="str">
        <f t="shared" si="286"/>
        <v>SC</v>
      </c>
      <c r="X766" s="26" t="str">
        <f t="shared" si="287"/>
        <v>DMO</v>
      </c>
      <c r="Y766" s="26" t="str">
        <f t="shared" si="288"/>
        <v>10</v>
      </c>
      <c r="Z766" s="26" t="str">
        <f t="shared" si="289"/>
        <v>Ex</v>
      </c>
      <c r="AA766" s="26" t="str">
        <f t="shared" si="290"/>
        <v>Refg</v>
      </c>
      <c r="AB766" s="26" t="str">
        <f t="shared" ca="1" si="291"/>
        <v>HP</v>
      </c>
      <c r="AC766" s="27"/>
      <c r="AD766" s="26" t="str">
        <f t="shared" ca="1" si="292"/>
        <v>SC-DMO-10-Ex-Refg-HP</v>
      </c>
      <c r="AE766" s="26">
        <f t="shared" si="296"/>
        <v>0.9677849999999999</v>
      </c>
      <c r="AF766" s="26">
        <f t="shared" si="297"/>
        <v>2.8026499999999997E-4</v>
      </c>
      <c r="AG766" s="26">
        <f t="shared" si="298"/>
        <v>0</v>
      </c>
      <c r="AH766" s="26">
        <f t="shared" si="299"/>
        <v>0.84562999999999999</v>
      </c>
      <c r="AI766" s="26">
        <f t="shared" si="300"/>
        <v>1.1528999999999999E-4</v>
      </c>
      <c r="AJ766" s="26">
        <f t="shared" si="301"/>
        <v>0</v>
      </c>
      <c r="AK766" s="26">
        <f t="shared" si="302"/>
        <v>1.1444544304246538</v>
      </c>
      <c r="AL766" s="26">
        <f t="shared" si="302"/>
        <v>2.4309567178419638</v>
      </c>
      <c r="AM766" s="26">
        <f t="shared" si="303"/>
        <v>0</v>
      </c>
    </row>
    <row r="767" spans="1:39">
      <c r="A767" s="26" t="s">
        <v>844</v>
      </c>
      <c r="B767" s="26" t="s">
        <v>82</v>
      </c>
      <c r="C767" s="26">
        <v>1</v>
      </c>
      <c r="D767" s="26">
        <v>0.107039</v>
      </c>
      <c r="E767" s="26">
        <v>4.6175000000000001E-2</v>
      </c>
      <c r="F767" s="26">
        <v>385.37200000000001</v>
      </c>
      <c r="G767" s="26">
        <v>339.03</v>
      </c>
      <c r="H767" s="26">
        <v>0.149085</v>
      </c>
      <c r="I767" s="26">
        <v>0</v>
      </c>
      <c r="J767" s="27"/>
      <c r="K767" s="26" t="str">
        <f t="shared" si="285"/>
        <v>HP</v>
      </c>
      <c r="L767" s="27"/>
      <c r="M767" s="32">
        <f t="shared" si="293"/>
        <v>0</v>
      </c>
      <c r="N767" s="32">
        <f t="shared" si="294"/>
        <v>1</v>
      </c>
      <c r="O767" s="32">
        <f t="shared" si="295"/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27"/>
      <c r="W767" s="26" t="str">
        <f t="shared" si="286"/>
        <v>SD</v>
      </c>
      <c r="X767" s="26" t="str">
        <f t="shared" si="287"/>
        <v>DMO</v>
      </c>
      <c r="Y767" s="26" t="str">
        <f t="shared" si="288"/>
        <v>10</v>
      </c>
      <c r="Z767" s="26" t="str">
        <f t="shared" si="289"/>
        <v>Ex</v>
      </c>
      <c r="AA767" s="26" t="str">
        <f t="shared" si="290"/>
        <v>Refg</v>
      </c>
      <c r="AB767" s="26" t="str">
        <f t="shared" ca="1" si="291"/>
        <v>HP</v>
      </c>
      <c r="AC767" s="27"/>
      <c r="AD767" s="26" t="str">
        <f t="shared" ca="1" si="292"/>
        <v>SD-DMO-10-Ex-Refg-HP</v>
      </c>
      <c r="AE767" s="26">
        <f t="shared" si="296"/>
        <v>0.96343000000000001</v>
      </c>
      <c r="AF767" s="26">
        <f t="shared" si="297"/>
        <v>2.6759750000000001E-4</v>
      </c>
      <c r="AG767" s="26">
        <f t="shared" si="298"/>
        <v>0</v>
      </c>
      <c r="AH767" s="26">
        <f t="shared" si="299"/>
        <v>0.84757499999999997</v>
      </c>
      <c r="AI767" s="26">
        <f t="shared" si="300"/>
        <v>1.1543750000000001E-4</v>
      </c>
      <c r="AJ767" s="26">
        <f t="shared" si="301"/>
        <v>0</v>
      </c>
      <c r="AK767" s="26">
        <f t="shared" si="302"/>
        <v>1.1366899684393712</v>
      </c>
      <c r="AL767" s="26">
        <f t="shared" si="302"/>
        <v>2.3181158635625336</v>
      </c>
      <c r="AM767" s="26">
        <f t="shared" si="303"/>
        <v>0</v>
      </c>
    </row>
    <row r="768" spans="1:39">
      <c r="A768" s="26" t="s">
        <v>845</v>
      </c>
      <c r="B768" s="26" t="s">
        <v>82</v>
      </c>
      <c r="C768" s="26">
        <v>1</v>
      </c>
      <c r="D768" s="26">
        <v>0.112457</v>
      </c>
      <c r="E768" s="26">
        <v>4.6106000000000001E-2</v>
      </c>
      <c r="F768" s="26">
        <v>387.00799999999998</v>
      </c>
      <c r="G768" s="26">
        <v>338.23200000000003</v>
      </c>
      <c r="H768" s="26">
        <v>0.15051899999999999</v>
      </c>
      <c r="I768" s="26">
        <v>0</v>
      </c>
      <c r="J768" s="27"/>
      <c r="K768" s="26" t="str">
        <f t="shared" si="285"/>
        <v>HP</v>
      </c>
      <c r="L768" s="27"/>
      <c r="M768" s="32">
        <f t="shared" si="293"/>
        <v>0</v>
      </c>
      <c r="N768" s="32">
        <f t="shared" si="294"/>
        <v>1</v>
      </c>
      <c r="O768" s="32">
        <f t="shared" si="295"/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2">
        <v>0</v>
      </c>
      <c r="V768" s="27"/>
      <c r="W768" s="26" t="str">
        <f t="shared" si="286"/>
        <v>SG</v>
      </c>
      <c r="X768" s="26" t="str">
        <f t="shared" si="287"/>
        <v>DMO</v>
      </c>
      <c r="Y768" s="26" t="str">
        <f t="shared" si="288"/>
        <v>10</v>
      </c>
      <c r="Z768" s="26" t="str">
        <f t="shared" si="289"/>
        <v>Ex</v>
      </c>
      <c r="AA768" s="26" t="str">
        <f t="shared" si="290"/>
        <v>Refg</v>
      </c>
      <c r="AB768" s="26" t="str">
        <f t="shared" ca="1" si="291"/>
        <v>HP</v>
      </c>
      <c r="AC768" s="27"/>
      <c r="AD768" s="26" t="str">
        <f t="shared" ca="1" si="292"/>
        <v>SG-DMO-10-Ex-Refg-HP</v>
      </c>
      <c r="AE768" s="26">
        <f t="shared" si="296"/>
        <v>0.96751999999999994</v>
      </c>
      <c r="AF768" s="26">
        <f t="shared" si="297"/>
        <v>2.8114250000000002E-4</v>
      </c>
      <c r="AG768" s="26">
        <f t="shared" si="298"/>
        <v>0</v>
      </c>
      <c r="AH768" s="26">
        <f t="shared" si="299"/>
        <v>0.84558000000000011</v>
      </c>
      <c r="AI768" s="26">
        <f t="shared" si="300"/>
        <v>1.15265E-4</v>
      </c>
      <c r="AJ768" s="26">
        <f t="shared" si="301"/>
        <v>0</v>
      </c>
      <c r="AK768" s="26">
        <f t="shared" si="302"/>
        <v>1.1442087088152508</v>
      </c>
      <c r="AL768" s="26">
        <f t="shared" si="302"/>
        <v>2.4390968637487531</v>
      </c>
      <c r="AM768" s="26">
        <f t="shared" si="303"/>
        <v>0</v>
      </c>
    </row>
    <row r="769" spans="1:39">
      <c r="A769" s="26" t="s">
        <v>846</v>
      </c>
      <c r="B769" s="26" t="s">
        <v>82</v>
      </c>
      <c r="C769" s="26">
        <v>1</v>
      </c>
      <c r="D769" s="26">
        <v>0.11043600000000001</v>
      </c>
      <c r="E769" s="26">
        <v>4.7001000000000001E-2</v>
      </c>
      <c r="F769" s="26">
        <v>305.73</v>
      </c>
      <c r="G769" s="26">
        <v>328.20299999999997</v>
      </c>
      <c r="H769" s="26">
        <v>0.120744</v>
      </c>
      <c r="I769" s="26">
        <v>0</v>
      </c>
      <c r="J769" s="27"/>
      <c r="K769" s="26" t="str">
        <f t="shared" si="285"/>
        <v>HP</v>
      </c>
      <c r="L769" s="27"/>
      <c r="M769" s="32">
        <f t="shared" si="293"/>
        <v>0</v>
      </c>
      <c r="N769" s="32">
        <f t="shared" si="294"/>
        <v>1</v>
      </c>
      <c r="O769" s="32">
        <f t="shared" si="295"/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2">
        <v>0</v>
      </c>
      <c r="V769" s="27"/>
      <c r="W769" s="26" t="str">
        <f t="shared" si="286"/>
        <v>PG</v>
      </c>
      <c r="X769" s="26" t="str">
        <f t="shared" si="287"/>
        <v>DMO</v>
      </c>
      <c r="Y769" s="26" t="str">
        <f t="shared" si="288"/>
        <v>11</v>
      </c>
      <c r="Z769" s="26" t="str">
        <f t="shared" si="289"/>
        <v>Ex</v>
      </c>
      <c r="AA769" s="26" t="str">
        <f t="shared" si="290"/>
        <v>Refg</v>
      </c>
      <c r="AB769" s="26" t="str">
        <f t="shared" ca="1" si="291"/>
        <v>HP</v>
      </c>
      <c r="AC769" s="27"/>
      <c r="AD769" s="26" t="str">
        <f t="shared" ca="1" si="292"/>
        <v>PG-DMO-11-Ex-Refg-HP</v>
      </c>
      <c r="AE769" s="26">
        <f t="shared" si="296"/>
        <v>0.76432500000000003</v>
      </c>
      <c r="AF769" s="26">
        <f t="shared" si="297"/>
        <v>2.7608999999999999E-4</v>
      </c>
      <c r="AG769" s="26">
        <f t="shared" si="298"/>
        <v>0</v>
      </c>
      <c r="AH769" s="26">
        <f t="shared" si="299"/>
        <v>0.82050749999999995</v>
      </c>
      <c r="AI769" s="26">
        <f t="shared" si="300"/>
        <v>1.1750250000000001E-4</v>
      </c>
      <c r="AJ769" s="26">
        <f t="shared" si="301"/>
        <v>0</v>
      </c>
      <c r="AK769" s="26">
        <f t="shared" si="302"/>
        <v>0.93152713412126043</v>
      </c>
      <c r="AL769" s="26">
        <f t="shared" si="302"/>
        <v>2.349652135060956</v>
      </c>
      <c r="AM769" s="26">
        <f t="shared" si="303"/>
        <v>0</v>
      </c>
    </row>
    <row r="770" spans="1:39">
      <c r="A770" s="26" t="s">
        <v>847</v>
      </c>
      <c r="B770" s="26" t="s">
        <v>82</v>
      </c>
      <c r="C770" s="26">
        <v>1</v>
      </c>
      <c r="D770" s="26">
        <v>0.110246</v>
      </c>
      <c r="E770" s="26">
        <v>4.6427999999999997E-2</v>
      </c>
      <c r="F770" s="26">
        <v>297.18700000000001</v>
      </c>
      <c r="G770" s="26">
        <v>318.88799999999998</v>
      </c>
      <c r="H770" s="26">
        <v>0.111697</v>
      </c>
      <c r="I770" s="26">
        <v>0</v>
      </c>
      <c r="J770" s="27"/>
      <c r="K770" s="26" t="str">
        <f t="shared" si="285"/>
        <v>HP</v>
      </c>
      <c r="L770" s="27"/>
      <c r="M770" s="32">
        <f t="shared" si="293"/>
        <v>0</v>
      </c>
      <c r="N770" s="32">
        <f t="shared" si="294"/>
        <v>1</v>
      </c>
      <c r="O770" s="32">
        <f t="shared" si="295"/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2">
        <v>0</v>
      </c>
      <c r="V770" s="27"/>
      <c r="W770" s="26" t="str">
        <f t="shared" si="286"/>
        <v>PG</v>
      </c>
      <c r="X770" s="26" t="str">
        <f t="shared" si="287"/>
        <v>DMO</v>
      </c>
      <c r="Y770" s="26" t="str">
        <f t="shared" si="288"/>
        <v>12</v>
      </c>
      <c r="Z770" s="26" t="str">
        <f t="shared" si="289"/>
        <v>Ex</v>
      </c>
      <c r="AA770" s="26" t="str">
        <f t="shared" si="290"/>
        <v>Refg</v>
      </c>
      <c r="AB770" s="26" t="str">
        <f t="shared" ca="1" si="291"/>
        <v>HP</v>
      </c>
      <c r="AC770" s="27"/>
      <c r="AD770" s="26" t="str">
        <f t="shared" ca="1" si="292"/>
        <v>PG-DMO-12-Ex-Refg-HP</v>
      </c>
      <c r="AE770" s="26">
        <f t="shared" si="296"/>
        <v>0.7429675</v>
      </c>
      <c r="AF770" s="26">
        <f t="shared" si="297"/>
        <v>2.75615E-4</v>
      </c>
      <c r="AG770" s="26">
        <f t="shared" si="298"/>
        <v>0</v>
      </c>
      <c r="AH770" s="26">
        <f t="shared" si="299"/>
        <v>0.79721999999999993</v>
      </c>
      <c r="AI770" s="26">
        <f t="shared" si="300"/>
        <v>1.1606999999999999E-4</v>
      </c>
      <c r="AJ770" s="26">
        <f t="shared" si="301"/>
        <v>0</v>
      </c>
      <c r="AK770" s="26">
        <f t="shared" si="302"/>
        <v>0.93194789393141175</v>
      </c>
      <c r="AL770" s="26">
        <f t="shared" si="302"/>
        <v>2.3745584561040753</v>
      </c>
      <c r="AM770" s="26">
        <f t="shared" si="303"/>
        <v>0</v>
      </c>
    </row>
    <row r="771" spans="1:39">
      <c r="A771" s="26" t="s">
        <v>848</v>
      </c>
      <c r="B771" s="26" t="s">
        <v>82</v>
      </c>
      <c r="C771" s="26">
        <v>1</v>
      </c>
      <c r="D771" s="26">
        <v>0.121534</v>
      </c>
      <c r="E771" s="26">
        <v>4.9159000000000001E-2</v>
      </c>
      <c r="F771" s="26">
        <v>364.27300000000002</v>
      </c>
      <c r="G771" s="26">
        <v>344.721</v>
      </c>
      <c r="H771" s="26">
        <v>0.13091700000000001</v>
      </c>
      <c r="I771" s="26">
        <v>0</v>
      </c>
      <c r="J771" s="27"/>
      <c r="K771" s="26" t="str">
        <f t="shared" si="285"/>
        <v>HP</v>
      </c>
      <c r="L771" s="27"/>
      <c r="M771" s="32">
        <f t="shared" si="293"/>
        <v>0</v>
      </c>
      <c r="N771" s="32">
        <f t="shared" si="294"/>
        <v>1</v>
      </c>
      <c r="O771" s="32">
        <f t="shared" si="295"/>
        <v>0</v>
      </c>
      <c r="P771" s="32">
        <v>0</v>
      </c>
      <c r="Q771" s="32">
        <v>0</v>
      </c>
      <c r="R771" s="32">
        <v>0</v>
      </c>
      <c r="S771" s="32">
        <v>0</v>
      </c>
      <c r="T771" s="32">
        <v>0</v>
      </c>
      <c r="U771" s="32">
        <v>0</v>
      </c>
      <c r="V771" s="27"/>
      <c r="W771" s="26" t="str">
        <f t="shared" si="286"/>
        <v>PG</v>
      </c>
      <c r="X771" s="26" t="str">
        <f t="shared" si="287"/>
        <v>DMO</v>
      </c>
      <c r="Y771" s="26" t="str">
        <f t="shared" si="288"/>
        <v>13</v>
      </c>
      <c r="Z771" s="26" t="str">
        <f t="shared" si="289"/>
        <v>Ex</v>
      </c>
      <c r="AA771" s="26" t="str">
        <f t="shared" si="290"/>
        <v>Refg</v>
      </c>
      <c r="AB771" s="26" t="str">
        <f t="shared" ca="1" si="291"/>
        <v>HP</v>
      </c>
      <c r="AC771" s="27"/>
      <c r="AD771" s="26" t="str">
        <f t="shared" ca="1" si="292"/>
        <v>PG-DMO-13-Ex-Refg-HP</v>
      </c>
      <c r="AE771" s="26">
        <f t="shared" si="296"/>
        <v>0.91068250000000006</v>
      </c>
      <c r="AF771" s="26">
        <f t="shared" si="297"/>
        <v>3.0383500000000002E-4</v>
      </c>
      <c r="AG771" s="26">
        <f t="shared" si="298"/>
        <v>0</v>
      </c>
      <c r="AH771" s="26">
        <f t="shared" si="299"/>
        <v>0.86180250000000003</v>
      </c>
      <c r="AI771" s="26">
        <f t="shared" si="300"/>
        <v>1.2289749999999999E-4</v>
      </c>
      <c r="AJ771" s="26">
        <f t="shared" si="301"/>
        <v>0</v>
      </c>
      <c r="AK771" s="26">
        <f t="shared" si="302"/>
        <v>1.0567183316363089</v>
      </c>
      <c r="AL771" s="26">
        <f t="shared" si="302"/>
        <v>2.4722634715921807</v>
      </c>
      <c r="AM771" s="26">
        <f t="shared" si="303"/>
        <v>0</v>
      </c>
    </row>
    <row r="772" spans="1:39">
      <c r="A772" s="26" t="s">
        <v>849</v>
      </c>
      <c r="B772" s="26" t="s">
        <v>82</v>
      </c>
      <c r="C772" s="26">
        <v>1</v>
      </c>
      <c r="D772" s="26">
        <v>0.121617</v>
      </c>
      <c r="E772" s="26">
        <v>4.9154000000000003E-2</v>
      </c>
      <c r="F772" s="26">
        <v>363.625</v>
      </c>
      <c r="G772" s="26">
        <v>345.024</v>
      </c>
      <c r="H772" s="26">
        <v>0.13126699999999999</v>
      </c>
      <c r="I772" s="26">
        <v>0</v>
      </c>
      <c r="J772" s="27"/>
      <c r="K772" s="26" t="str">
        <f t="shared" si="285"/>
        <v>HP</v>
      </c>
      <c r="L772" s="27"/>
      <c r="M772" s="32">
        <f t="shared" si="293"/>
        <v>0</v>
      </c>
      <c r="N772" s="32">
        <f t="shared" si="294"/>
        <v>1</v>
      </c>
      <c r="O772" s="32">
        <f t="shared" si="295"/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27"/>
      <c r="W772" s="26" t="str">
        <f t="shared" si="286"/>
        <v>SC</v>
      </c>
      <c r="X772" s="26" t="str">
        <f t="shared" si="287"/>
        <v>DMO</v>
      </c>
      <c r="Y772" s="26" t="str">
        <f t="shared" si="288"/>
        <v>13</v>
      </c>
      <c r="Z772" s="26" t="str">
        <f t="shared" si="289"/>
        <v>Ex</v>
      </c>
      <c r="AA772" s="26" t="str">
        <f t="shared" si="290"/>
        <v>Refg</v>
      </c>
      <c r="AB772" s="26" t="str">
        <f t="shared" ca="1" si="291"/>
        <v>HP</v>
      </c>
      <c r="AC772" s="27"/>
      <c r="AD772" s="26" t="str">
        <f t="shared" ca="1" si="292"/>
        <v>SC-DMO-13-Ex-Refg-HP</v>
      </c>
      <c r="AE772" s="26">
        <f t="shared" si="296"/>
        <v>0.9090625</v>
      </c>
      <c r="AF772" s="26">
        <f t="shared" si="297"/>
        <v>3.0404249999999998E-4</v>
      </c>
      <c r="AG772" s="26">
        <f t="shared" si="298"/>
        <v>0</v>
      </c>
      <c r="AH772" s="26">
        <f t="shared" si="299"/>
        <v>0.86255999999999999</v>
      </c>
      <c r="AI772" s="26">
        <f t="shared" si="300"/>
        <v>1.2288500000000001E-4</v>
      </c>
      <c r="AJ772" s="26">
        <f t="shared" si="301"/>
        <v>0</v>
      </c>
      <c r="AK772" s="26">
        <f t="shared" si="302"/>
        <v>1.0539121916156557</v>
      </c>
      <c r="AL772" s="26">
        <f t="shared" si="302"/>
        <v>2.4742035236196438</v>
      </c>
      <c r="AM772" s="26">
        <f t="shared" si="303"/>
        <v>0</v>
      </c>
    </row>
    <row r="773" spans="1:39">
      <c r="A773" s="26" t="s">
        <v>850</v>
      </c>
      <c r="B773" s="26" t="s">
        <v>82</v>
      </c>
      <c r="C773" s="26">
        <v>1</v>
      </c>
      <c r="D773" s="26">
        <v>0.121555</v>
      </c>
      <c r="E773" s="26">
        <v>4.9140999999999997E-2</v>
      </c>
      <c r="F773" s="26">
        <v>363.32100000000003</v>
      </c>
      <c r="G773" s="26">
        <v>345.12900000000002</v>
      </c>
      <c r="H773" s="26">
        <v>0.13145599999999999</v>
      </c>
      <c r="I773" s="26">
        <v>0</v>
      </c>
      <c r="J773" s="27"/>
      <c r="K773" s="26" t="str">
        <f t="shared" si="285"/>
        <v>HP</v>
      </c>
      <c r="L773" s="27"/>
      <c r="M773" s="32">
        <f t="shared" si="293"/>
        <v>0</v>
      </c>
      <c r="N773" s="32">
        <f t="shared" si="294"/>
        <v>1</v>
      </c>
      <c r="O773" s="32">
        <f t="shared" si="295"/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2">
        <v>0</v>
      </c>
      <c r="V773" s="27"/>
      <c r="W773" s="26" t="str">
        <f t="shared" si="286"/>
        <v>SG</v>
      </c>
      <c r="X773" s="26" t="str">
        <f t="shared" si="287"/>
        <v>DMO</v>
      </c>
      <c r="Y773" s="26" t="str">
        <f t="shared" si="288"/>
        <v>13</v>
      </c>
      <c r="Z773" s="26" t="str">
        <f t="shared" si="289"/>
        <v>Ex</v>
      </c>
      <c r="AA773" s="26" t="str">
        <f t="shared" si="290"/>
        <v>Refg</v>
      </c>
      <c r="AB773" s="26" t="str">
        <f t="shared" ca="1" si="291"/>
        <v>HP</v>
      </c>
      <c r="AC773" s="27"/>
      <c r="AD773" s="26" t="str">
        <f t="shared" ca="1" si="292"/>
        <v>SG-DMO-13-Ex-Refg-HP</v>
      </c>
      <c r="AE773" s="26">
        <f t="shared" si="296"/>
        <v>0.90830250000000001</v>
      </c>
      <c r="AF773" s="26">
        <f t="shared" si="297"/>
        <v>3.0388749999999998E-4</v>
      </c>
      <c r="AG773" s="26">
        <f t="shared" si="298"/>
        <v>0</v>
      </c>
      <c r="AH773" s="26">
        <f t="shared" si="299"/>
        <v>0.86282250000000005</v>
      </c>
      <c r="AI773" s="26">
        <f t="shared" si="300"/>
        <v>1.2285249999999999E-4</v>
      </c>
      <c r="AJ773" s="26">
        <f t="shared" si="301"/>
        <v>0</v>
      </c>
      <c r="AK773" s="26">
        <f t="shared" si="302"/>
        <v>1.0527107255547925</v>
      </c>
      <c r="AL773" s="26">
        <f t="shared" si="302"/>
        <v>2.4735963859099326</v>
      </c>
      <c r="AM773" s="26">
        <f t="shared" si="303"/>
        <v>0</v>
      </c>
    </row>
    <row r="774" spans="1:39">
      <c r="A774" s="26" t="s">
        <v>851</v>
      </c>
      <c r="B774" s="26" t="s">
        <v>82</v>
      </c>
      <c r="C774" s="26">
        <v>1</v>
      </c>
      <c r="D774" s="26">
        <v>8.5337999999999997E-2</v>
      </c>
      <c r="E774" s="26">
        <v>4.4207999999999997E-2</v>
      </c>
      <c r="F774" s="26">
        <v>354.483</v>
      </c>
      <c r="G774" s="26">
        <v>322.26</v>
      </c>
      <c r="H774" s="26">
        <v>0.13355700000000001</v>
      </c>
      <c r="I774" s="26">
        <v>0</v>
      </c>
      <c r="J774" s="27"/>
      <c r="K774" s="26" t="str">
        <f t="shared" si="285"/>
        <v>HP</v>
      </c>
      <c r="L774" s="27"/>
      <c r="M774" s="32">
        <f t="shared" si="293"/>
        <v>0</v>
      </c>
      <c r="N774" s="32">
        <f t="shared" si="294"/>
        <v>1</v>
      </c>
      <c r="O774" s="32">
        <f t="shared" si="295"/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2">
        <v>0</v>
      </c>
      <c r="V774" s="27"/>
      <c r="W774" s="26" t="str">
        <f t="shared" si="286"/>
        <v>SC</v>
      </c>
      <c r="X774" s="26" t="str">
        <f t="shared" si="287"/>
        <v>DMO</v>
      </c>
      <c r="Y774" s="26" t="str">
        <f t="shared" si="288"/>
        <v>14</v>
      </c>
      <c r="Z774" s="26" t="str">
        <f t="shared" si="289"/>
        <v>Ex</v>
      </c>
      <c r="AA774" s="26" t="str">
        <f t="shared" si="290"/>
        <v>Refg</v>
      </c>
      <c r="AB774" s="26" t="str">
        <f t="shared" ca="1" si="291"/>
        <v>HP</v>
      </c>
      <c r="AC774" s="27"/>
      <c r="AD774" s="26" t="str">
        <f t="shared" ca="1" si="292"/>
        <v>SC-DMO-14-Ex-Refg-HP</v>
      </c>
      <c r="AE774" s="26">
        <f t="shared" si="296"/>
        <v>0.88620750000000004</v>
      </c>
      <c r="AF774" s="26">
        <f t="shared" si="297"/>
        <v>2.1334499999999998E-4</v>
      </c>
      <c r="AG774" s="26">
        <f t="shared" si="298"/>
        <v>0</v>
      </c>
      <c r="AH774" s="26">
        <f t="shared" si="299"/>
        <v>0.80564999999999998</v>
      </c>
      <c r="AI774" s="26">
        <f t="shared" si="300"/>
        <v>1.1051999999999999E-4</v>
      </c>
      <c r="AJ774" s="26">
        <f t="shared" si="301"/>
        <v>0</v>
      </c>
      <c r="AK774" s="26">
        <f t="shared" si="302"/>
        <v>1.0999906907466022</v>
      </c>
      <c r="AL774" s="26">
        <f t="shared" si="302"/>
        <v>1.9303745928338762</v>
      </c>
      <c r="AM774" s="26">
        <f t="shared" si="303"/>
        <v>0</v>
      </c>
    </row>
    <row r="775" spans="1:39">
      <c r="A775" s="26" t="s">
        <v>852</v>
      </c>
      <c r="B775" s="26" t="s">
        <v>82</v>
      </c>
      <c r="C775" s="26">
        <v>1</v>
      </c>
      <c r="D775" s="26">
        <v>9.2065999999999995E-2</v>
      </c>
      <c r="E775" s="26">
        <v>4.4634E-2</v>
      </c>
      <c r="F775" s="26">
        <v>367.61399999999998</v>
      </c>
      <c r="G775" s="26">
        <v>317.97300000000001</v>
      </c>
      <c r="H775" s="26">
        <v>0.12</v>
      </c>
      <c r="I775" s="26">
        <v>0</v>
      </c>
      <c r="J775" s="27"/>
      <c r="K775" s="26" t="str">
        <f t="shared" si="285"/>
        <v>HP</v>
      </c>
      <c r="L775" s="27"/>
      <c r="M775" s="32">
        <f t="shared" si="293"/>
        <v>0</v>
      </c>
      <c r="N775" s="32">
        <f t="shared" si="294"/>
        <v>1</v>
      </c>
      <c r="O775" s="32">
        <f t="shared" si="295"/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2">
        <v>0</v>
      </c>
      <c r="V775" s="27"/>
      <c r="W775" s="26" t="str">
        <f t="shared" si="286"/>
        <v>SD</v>
      </c>
      <c r="X775" s="26" t="str">
        <f t="shared" si="287"/>
        <v>DMO</v>
      </c>
      <c r="Y775" s="26" t="str">
        <f t="shared" si="288"/>
        <v>14</v>
      </c>
      <c r="Z775" s="26" t="str">
        <f t="shared" si="289"/>
        <v>Ex</v>
      </c>
      <c r="AA775" s="26" t="str">
        <f t="shared" si="290"/>
        <v>Refg</v>
      </c>
      <c r="AB775" s="26" t="str">
        <f t="shared" ca="1" si="291"/>
        <v>HP</v>
      </c>
      <c r="AC775" s="27"/>
      <c r="AD775" s="26" t="str">
        <f t="shared" ca="1" si="292"/>
        <v>SD-DMO-14-Ex-Refg-HP</v>
      </c>
      <c r="AE775" s="26">
        <f t="shared" si="296"/>
        <v>0.91903499999999994</v>
      </c>
      <c r="AF775" s="26">
        <f t="shared" si="297"/>
        <v>2.3016499999999998E-4</v>
      </c>
      <c r="AG775" s="26">
        <f t="shared" si="298"/>
        <v>0</v>
      </c>
      <c r="AH775" s="26">
        <f t="shared" si="299"/>
        <v>0.79493250000000004</v>
      </c>
      <c r="AI775" s="26">
        <f t="shared" si="300"/>
        <v>1.11585E-4</v>
      </c>
      <c r="AJ775" s="26">
        <f t="shared" si="301"/>
        <v>0</v>
      </c>
      <c r="AK775" s="26">
        <f t="shared" si="302"/>
        <v>1.1561170288043323</v>
      </c>
      <c r="AL775" s="26">
        <f t="shared" si="302"/>
        <v>2.0626876372272256</v>
      </c>
      <c r="AM775" s="26">
        <f t="shared" si="303"/>
        <v>0</v>
      </c>
    </row>
    <row r="776" spans="1:39">
      <c r="A776" s="26" t="s">
        <v>853</v>
      </c>
      <c r="B776" s="26" t="s">
        <v>82</v>
      </c>
      <c r="C776" s="26">
        <v>1</v>
      </c>
      <c r="D776" s="26">
        <v>8.1023999999999999E-2</v>
      </c>
      <c r="E776" s="26">
        <v>4.4032000000000002E-2</v>
      </c>
      <c r="F776" s="26">
        <v>344.67099999999999</v>
      </c>
      <c r="G776" s="26">
        <v>325.63799999999998</v>
      </c>
      <c r="H776" s="26">
        <v>0.14270099999999999</v>
      </c>
      <c r="I776" s="26">
        <v>0</v>
      </c>
      <c r="J776" s="27"/>
      <c r="K776" s="26" t="str">
        <f t="shared" si="285"/>
        <v>HP</v>
      </c>
      <c r="L776" s="27"/>
      <c r="M776" s="32">
        <f t="shared" si="293"/>
        <v>0</v>
      </c>
      <c r="N776" s="32">
        <f t="shared" si="294"/>
        <v>1</v>
      </c>
      <c r="O776" s="32">
        <f t="shared" si="295"/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2">
        <v>0</v>
      </c>
      <c r="V776" s="27"/>
      <c r="W776" s="26" t="str">
        <f t="shared" si="286"/>
        <v>SG</v>
      </c>
      <c r="X776" s="26" t="str">
        <f t="shared" si="287"/>
        <v>DMO</v>
      </c>
      <c r="Y776" s="26" t="str">
        <f t="shared" si="288"/>
        <v>14</v>
      </c>
      <c r="Z776" s="26" t="str">
        <f t="shared" si="289"/>
        <v>Ex</v>
      </c>
      <c r="AA776" s="26" t="str">
        <f t="shared" si="290"/>
        <v>Refg</v>
      </c>
      <c r="AB776" s="26" t="str">
        <f t="shared" ca="1" si="291"/>
        <v>HP</v>
      </c>
      <c r="AC776" s="27"/>
      <c r="AD776" s="26" t="str">
        <f t="shared" ca="1" si="292"/>
        <v>SG-DMO-14-Ex-Refg-HP</v>
      </c>
      <c r="AE776" s="26">
        <f t="shared" si="296"/>
        <v>0.86167749999999999</v>
      </c>
      <c r="AF776" s="26">
        <f t="shared" si="297"/>
        <v>2.0255999999999999E-4</v>
      </c>
      <c r="AG776" s="26">
        <f t="shared" si="298"/>
        <v>0</v>
      </c>
      <c r="AH776" s="26">
        <f t="shared" si="299"/>
        <v>0.8140949999999999</v>
      </c>
      <c r="AI776" s="26">
        <f t="shared" si="300"/>
        <v>1.1008E-4</v>
      </c>
      <c r="AJ776" s="26">
        <f t="shared" si="301"/>
        <v>0</v>
      </c>
      <c r="AK776" s="26">
        <f t="shared" si="302"/>
        <v>1.0584483383388918</v>
      </c>
      <c r="AL776" s="26">
        <f t="shared" si="302"/>
        <v>1.8401162790697672</v>
      </c>
      <c r="AM776" s="26">
        <f t="shared" si="303"/>
        <v>0</v>
      </c>
    </row>
    <row r="777" spans="1:39">
      <c r="A777" s="26" t="s">
        <v>854</v>
      </c>
      <c r="B777" s="26" t="s">
        <v>82</v>
      </c>
      <c r="C777" s="26">
        <v>1</v>
      </c>
      <c r="D777" s="26">
        <v>8.8249999999999995E-2</v>
      </c>
      <c r="E777" s="26">
        <v>4.9024999999999999E-2</v>
      </c>
      <c r="F777" s="26">
        <v>475.65100000000001</v>
      </c>
      <c r="G777" s="26">
        <v>378.77800000000002</v>
      </c>
      <c r="H777" s="26">
        <v>0.13205</v>
      </c>
      <c r="I777" s="26">
        <v>0</v>
      </c>
      <c r="J777" s="27"/>
      <c r="K777" s="26" t="str">
        <f t="shared" si="285"/>
        <v>HP</v>
      </c>
      <c r="L777" s="27"/>
      <c r="M777" s="32">
        <f t="shared" si="293"/>
        <v>0</v>
      </c>
      <c r="N777" s="32">
        <f t="shared" si="294"/>
        <v>1</v>
      </c>
      <c r="O777" s="32">
        <f t="shared" si="295"/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2">
        <v>0</v>
      </c>
      <c r="V777" s="27"/>
      <c r="W777" s="26" t="str">
        <f t="shared" si="286"/>
        <v>SC</v>
      </c>
      <c r="X777" s="26" t="str">
        <f t="shared" si="287"/>
        <v>DMO</v>
      </c>
      <c r="Y777" s="26" t="str">
        <f t="shared" si="288"/>
        <v>15</v>
      </c>
      <c r="Z777" s="26" t="str">
        <f t="shared" si="289"/>
        <v>Ex</v>
      </c>
      <c r="AA777" s="26" t="str">
        <f t="shared" si="290"/>
        <v>Refg</v>
      </c>
      <c r="AB777" s="26" t="str">
        <f t="shared" ca="1" si="291"/>
        <v>HP</v>
      </c>
      <c r="AC777" s="27"/>
      <c r="AD777" s="26" t="str">
        <f t="shared" ca="1" si="292"/>
        <v>SC-DMO-15-Ex-Refg-HP</v>
      </c>
      <c r="AE777" s="26">
        <f t="shared" si="296"/>
        <v>1.1891275000000001</v>
      </c>
      <c r="AF777" s="26">
        <f t="shared" si="297"/>
        <v>2.2062499999999998E-4</v>
      </c>
      <c r="AG777" s="26">
        <f t="shared" si="298"/>
        <v>0</v>
      </c>
      <c r="AH777" s="26">
        <f t="shared" si="299"/>
        <v>0.94694500000000004</v>
      </c>
      <c r="AI777" s="26">
        <f t="shared" si="300"/>
        <v>1.225625E-4</v>
      </c>
      <c r="AJ777" s="26">
        <f t="shared" si="301"/>
        <v>0</v>
      </c>
      <c r="AK777" s="26">
        <f t="shared" si="302"/>
        <v>1.2557513899962511</v>
      </c>
      <c r="AL777" s="26">
        <f t="shared" si="302"/>
        <v>1.800101988781234</v>
      </c>
      <c r="AM777" s="26">
        <f t="shared" si="303"/>
        <v>0</v>
      </c>
    </row>
    <row r="778" spans="1:39">
      <c r="A778" s="26" t="s">
        <v>855</v>
      </c>
      <c r="B778" s="26" t="s">
        <v>82</v>
      </c>
      <c r="C778" s="26">
        <v>1</v>
      </c>
      <c r="D778" s="26">
        <v>9.289E-2</v>
      </c>
      <c r="E778" s="26">
        <v>4.9714000000000001E-2</v>
      </c>
      <c r="F778" s="26">
        <v>475.81299999999999</v>
      </c>
      <c r="G778" s="26">
        <v>382.95600000000002</v>
      </c>
      <c r="H778" s="26">
        <v>0.136293</v>
      </c>
      <c r="I778" s="26">
        <v>0</v>
      </c>
      <c r="J778" s="27"/>
      <c r="K778" s="26" t="str">
        <f t="shared" si="285"/>
        <v>HP</v>
      </c>
      <c r="L778" s="27"/>
      <c r="M778" s="32">
        <f t="shared" si="293"/>
        <v>0</v>
      </c>
      <c r="N778" s="32">
        <f t="shared" si="294"/>
        <v>1</v>
      </c>
      <c r="O778" s="32">
        <f t="shared" si="295"/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2">
        <v>0</v>
      </c>
      <c r="V778" s="27"/>
      <c r="W778" s="26" t="str">
        <f t="shared" si="286"/>
        <v>SG</v>
      </c>
      <c r="X778" s="26" t="str">
        <f t="shared" si="287"/>
        <v>DMO</v>
      </c>
      <c r="Y778" s="26" t="str">
        <f t="shared" si="288"/>
        <v>15</v>
      </c>
      <c r="Z778" s="26" t="str">
        <f t="shared" si="289"/>
        <v>Ex</v>
      </c>
      <c r="AA778" s="26" t="str">
        <f t="shared" si="290"/>
        <v>Refg</v>
      </c>
      <c r="AB778" s="26" t="str">
        <f t="shared" ca="1" si="291"/>
        <v>HP</v>
      </c>
      <c r="AC778" s="27"/>
      <c r="AD778" s="26" t="str">
        <f t="shared" ca="1" si="292"/>
        <v>SG-DMO-15-Ex-Refg-HP</v>
      </c>
      <c r="AE778" s="26">
        <f t="shared" si="296"/>
        <v>1.1895324999999999</v>
      </c>
      <c r="AF778" s="26">
        <f t="shared" si="297"/>
        <v>2.3222499999999999E-4</v>
      </c>
      <c r="AG778" s="26">
        <f t="shared" si="298"/>
        <v>0</v>
      </c>
      <c r="AH778" s="26">
        <f t="shared" si="299"/>
        <v>0.95739000000000007</v>
      </c>
      <c r="AI778" s="26">
        <f t="shared" si="300"/>
        <v>1.2428499999999999E-4</v>
      </c>
      <c r="AJ778" s="26">
        <f t="shared" si="301"/>
        <v>0</v>
      </c>
      <c r="AK778" s="26">
        <f t="shared" si="302"/>
        <v>1.2424743312547653</v>
      </c>
      <c r="AL778" s="26">
        <f t="shared" si="302"/>
        <v>1.8684877499295973</v>
      </c>
      <c r="AM778" s="26">
        <f t="shared" si="303"/>
        <v>0</v>
      </c>
    </row>
    <row r="779" spans="1:39">
      <c r="A779" s="26" t="s">
        <v>856</v>
      </c>
      <c r="B779" s="26" t="s">
        <v>82</v>
      </c>
      <c r="C779" s="26">
        <v>1</v>
      </c>
      <c r="D779" s="26">
        <v>9.4385999999999998E-2</v>
      </c>
      <c r="E779" s="26">
        <v>4.2374000000000002E-2</v>
      </c>
      <c r="F779" s="26">
        <v>168.81100000000001</v>
      </c>
      <c r="G779" s="26">
        <v>284.875</v>
      </c>
      <c r="H779" s="26">
        <v>0.110544</v>
      </c>
      <c r="I779" s="26">
        <v>0</v>
      </c>
      <c r="J779" s="27"/>
      <c r="K779" s="26" t="str">
        <f t="shared" si="285"/>
        <v>HP</v>
      </c>
      <c r="L779" s="27"/>
      <c r="M779" s="32">
        <f t="shared" si="293"/>
        <v>0</v>
      </c>
      <c r="N779" s="32">
        <f t="shared" si="294"/>
        <v>1</v>
      </c>
      <c r="O779" s="32">
        <f t="shared" si="295"/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2">
        <v>0</v>
      </c>
      <c r="V779" s="27"/>
      <c r="W779" s="26" t="str">
        <f t="shared" si="286"/>
        <v>PG</v>
      </c>
      <c r="X779" s="26" t="str">
        <f t="shared" si="287"/>
        <v>DMO</v>
      </c>
      <c r="Y779" s="26" t="str">
        <f t="shared" si="288"/>
        <v>16</v>
      </c>
      <c r="Z779" s="26" t="str">
        <f t="shared" si="289"/>
        <v>Ex</v>
      </c>
      <c r="AA779" s="26" t="str">
        <f t="shared" si="290"/>
        <v>Refg</v>
      </c>
      <c r="AB779" s="26" t="str">
        <f t="shared" ca="1" si="291"/>
        <v>HP</v>
      </c>
      <c r="AC779" s="27"/>
      <c r="AD779" s="26" t="str">
        <f t="shared" ca="1" si="292"/>
        <v>PG-DMO-16-Ex-Refg-HP</v>
      </c>
      <c r="AE779" s="26">
        <f t="shared" si="296"/>
        <v>0.4220275</v>
      </c>
      <c r="AF779" s="26">
        <f t="shared" si="297"/>
        <v>2.3596499999999998E-4</v>
      </c>
      <c r="AG779" s="26">
        <f t="shared" si="298"/>
        <v>0</v>
      </c>
      <c r="AH779" s="26">
        <f t="shared" si="299"/>
        <v>0.71218749999999997</v>
      </c>
      <c r="AI779" s="26">
        <f t="shared" si="300"/>
        <v>1.0593500000000001E-4</v>
      </c>
      <c r="AJ779" s="26">
        <f t="shared" si="301"/>
        <v>0</v>
      </c>
      <c r="AK779" s="26">
        <f t="shared" si="302"/>
        <v>0.59257920140412468</v>
      </c>
      <c r="AL779" s="26">
        <f t="shared" si="302"/>
        <v>2.2274507952990037</v>
      </c>
      <c r="AM779" s="26">
        <f t="shared" si="303"/>
        <v>0</v>
      </c>
    </row>
    <row r="780" spans="1:39">
      <c r="A780" s="26" t="s">
        <v>857</v>
      </c>
      <c r="B780" s="26" t="s">
        <v>82</v>
      </c>
      <c r="C780" s="26">
        <v>1</v>
      </c>
      <c r="D780" s="26">
        <v>9.4937999999999995E-2</v>
      </c>
      <c r="E780" s="26">
        <v>4.2404999999999998E-2</v>
      </c>
      <c r="F780" s="26">
        <v>167.58500000000001</v>
      </c>
      <c r="G780" s="26">
        <v>284.89100000000002</v>
      </c>
      <c r="H780" s="26">
        <v>0.110086</v>
      </c>
      <c r="I780" s="26">
        <v>0</v>
      </c>
      <c r="J780" s="27"/>
      <c r="K780" s="26" t="str">
        <f t="shared" si="285"/>
        <v>HP</v>
      </c>
      <c r="L780" s="27"/>
      <c r="M780" s="32">
        <f t="shared" si="293"/>
        <v>0</v>
      </c>
      <c r="N780" s="32">
        <f t="shared" si="294"/>
        <v>1</v>
      </c>
      <c r="O780" s="32">
        <f t="shared" si="295"/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27"/>
      <c r="W780" s="26" t="str">
        <f t="shared" si="286"/>
        <v>SC</v>
      </c>
      <c r="X780" s="26" t="str">
        <f t="shared" si="287"/>
        <v>DMO</v>
      </c>
      <c r="Y780" s="26" t="str">
        <f t="shared" si="288"/>
        <v>16</v>
      </c>
      <c r="Z780" s="26" t="str">
        <f t="shared" si="289"/>
        <v>Ex</v>
      </c>
      <c r="AA780" s="26" t="str">
        <f t="shared" si="290"/>
        <v>Refg</v>
      </c>
      <c r="AB780" s="26" t="str">
        <f t="shared" ca="1" si="291"/>
        <v>HP</v>
      </c>
      <c r="AC780" s="27"/>
      <c r="AD780" s="26" t="str">
        <f t="shared" ca="1" si="292"/>
        <v>SC-DMO-16-Ex-Refg-HP</v>
      </c>
      <c r="AE780" s="26">
        <f t="shared" si="296"/>
        <v>0.41896250000000002</v>
      </c>
      <c r="AF780" s="26">
        <f t="shared" si="297"/>
        <v>2.37345E-4</v>
      </c>
      <c r="AG780" s="26">
        <f t="shared" si="298"/>
        <v>0</v>
      </c>
      <c r="AH780" s="26">
        <f t="shared" si="299"/>
        <v>0.71222750000000001</v>
      </c>
      <c r="AI780" s="26">
        <f t="shared" si="300"/>
        <v>1.060125E-4</v>
      </c>
      <c r="AJ780" s="26">
        <f t="shared" si="301"/>
        <v>0</v>
      </c>
      <c r="AK780" s="26">
        <f t="shared" si="302"/>
        <v>0.58824252082375361</v>
      </c>
      <c r="AL780" s="26">
        <f t="shared" si="302"/>
        <v>2.2388397594623277</v>
      </c>
      <c r="AM780" s="26">
        <f t="shared" si="303"/>
        <v>0</v>
      </c>
    </row>
    <row r="781" spans="1:39">
      <c r="A781" s="26" t="s">
        <v>858</v>
      </c>
      <c r="B781" s="26" t="s">
        <v>82</v>
      </c>
      <c r="C781" s="26">
        <v>1</v>
      </c>
      <c r="D781" s="26">
        <v>8.1063999999999997E-2</v>
      </c>
      <c r="E781" s="26">
        <v>4.2407E-2</v>
      </c>
      <c r="F781" s="26">
        <v>200.49299999999999</v>
      </c>
      <c r="G781" s="26">
        <v>288.02199999999999</v>
      </c>
      <c r="H781" s="26">
        <v>0.113409</v>
      </c>
      <c r="I781" s="26">
        <v>0</v>
      </c>
      <c r="J781" s="27"/>
      <c r="K781" s="26" t="str">
        <f t="shared" si="285"/>
        <v>HP</v>
      </c>
      <c r="L781" s="27"/>
      <c r="M781" s="32">
        <f t="shared" si="293"/>
        <v>0</v>
      </c>
      <c r="N781" s="32">
        <f t="shared" si="294"/>
        <v>1</v>
      </c>
      <c r="O781" s="32">
        <f t="shared" si="295"/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2">
        <v>0</v>
      </c>
      <c r="V781" s="27"/>
      <c r="W781" s="26" t="str">
        <f t="shared" si="286"/>
        <v>SG</v>
      </c>
      <c r="X781" s="26" t="str">
        <f t="shared" si="287"/>
        <v>DMO</v>
      </c>
      <c r="Y781" s="26" t="str">
        <f t="shared" si="288"/>
        <v>16</v>
      </c>
      <c r="Z781" s="26" t="str">
        <f t="shared" si="289"/>
        <v>Ex</v>
      </c>
      <c r="AA781" s="26" t="str">
        <f t="shared" si="290"/>
        <v>Refg</v>
      </c>
      <c r="AB781" s="26" t="str">
        <f t="shared" ca="1" si="291"/>
        <v>HP</v>
      </c>
      <c r="AC781" s="27"/>
      <c r="AD781" s="26" t="str">
        <f t="shared" ca="1" si="292"/>
        <v>SG-DMO-16-Ex-Refg-HP</v>
      </c>
      <c r="AE781" s="26">
        <f t="shared" si="296"/>
        <v>0.50123249999999997</v>
      </c>
      <c r="AF781" s="26">
        <f t="shared" si="297"/>
        <v>2.0265999999999999E-4</v>
      </c>
      <c r="AG781" s="26">
        <f t="shared" si="298"/>
        <v>0</v>
      </c>
      <c r="AH781" s="26">
        <f t="shared" si="299"/>
        <v>0.720055</v>
      </c>
      <c r="AI781" s="26">
        <f t="shared" si="300"/>
        <v>1.0601750000000001E-4</v>
      </c>
      <c r="AJ781" s="26">
        <f t="shared" si="301"/>
        <v>0</v>
      </c>
      <c r="AK781" s="26">
        <f t="shared" si="302"/>
        <v>0.69610307545951344</v>
      </c>
      <c r="AL781" s="26">
        <f t="shared" si="302"/>
        <v>1.911571202867451</v>
      </c>
      <c r="AM781" s="26">
        <f t="shared" si="303"/>
        <v>0</v>
      </c>
    </row>
    <row r="782" spans="1:39">
      <c r="A782" s="26" t="s">
        <v>859</v>
      </c>
      <c r="B782" s="26" t="s">
        <v>82</v>
      </c>
      <c r="C782" s="26">
        <v>1</v>
      </c>
      <c r="D782" s="26">
        <v>0.108762</v>
      </c>
      <c r="E782" s="26">
        <v>0.106655</v>
      </c>
      <c r="F782" s="26">
        <v>575.03499999999997</v>
      </c>
      <c r="G782" s="26">
        <v>575.54999999999995</v>
      </c>
      <c r="H782" s="26">
        <v>-0.37</v>
      </c>
      <c r="I782" s="26">
        <v>0</v>
      </c>
      <c r="J782" s="27"/>
      <c r="K782" s="26" t="str">
        <f t="shared" ref="K782:K797" si="304">RIGHT(LEFT(A782,FIND("-h",A782)+3),2)</f>
        <v>UN</v>
      </c>
      <c r="L782" s="27"/>
      <c r="M782" s="32">
        <f t="shared" ref="M782:M797" si="305">IF(K782="GF",1,0)</f>
        <v>0</v>
      </c>
      <c r="N782" s="32">
        <f t="shared" ref="N782:N797" si="306">IF(OR(K782="HP",K782="ER"),1,0)</f>
        <v>0</v>
      </c>
      <c r="O782" s="32">
        <f t="shared" ref="O782:O797" si="307">IF(K782="UN",1,0)</f>
        <v>1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2">
        <v>0</v>
      </c>
      <c r="V782" s="27"/>
      <c r="W782" s="26" t="str">
        <f t="shared" ref="W782:W797" si="308">IF(OR(RIGHT(LEFT(A782,11),3)="v11",RIGHT(LEFT(A782,11),3)="v06",RIGHT(LEFT(A782,11),3)="v03"),"CA",RIGHT(LEFT(A782,11),2))</f>
        <v>CA</v>
      </c>
      <c r="X782" s="26" t="str">
        <f t="shared" ref="X782:X797" si="309">LEFT(A782,3)</f>
        <v>SFM</v>
      </c>
      <c r="Y782" s="26" t="str">
        <f t="shared" ref="Y782:Y797" si="310">RIGHT(LEFT(A782,7),2)</f>
        <v>01</v>
      </c>
      <c r="Z782" s="26" t="str">
        <f t="shared" ref="Z782:Z797" si="311">IF(W782="CA","N8","Ex")</f>
        <v>N8</v>
      </c>
      <c r="AA782" s="26" t="str">
        <f t="shared" ref="AA782:AA797" si="312">IF(ISERROR(FIND("-Frzr-",A782))=FALSE,"Frzr",IF(ISERROR(FIND("-Refg-",A782))=FALSE,"Refg",IF(ISERROR(FIND("-ILtg-",A782))=FALSE,"CFL","RfUN")))</f>
        <v>RfUN</v>
      </c>
      <c r="AB782" s="26" t="str">
        <f t="shared" ref="AB782:AB797" ca="1" si="313">VLOOKUP(K782,OFFSET(L_HVACnames,1,1,7,2),2,0)</f>
        <v>UNC</v>
      </c>
      <c r="AC782" s="27"/>
      <c r="AD782" s="26" t="str">
        <f t="shared" ref="AD782:AD797" ca="1" si="314">W782&amp;"-"&amp;X782&amp;"-"&amp;Y782&amp;"-"&amp;Z782&amp;"-"&amp;AA782&amp;"-"&amp;AB782</f>
        <v>CA-SFM-01-N8-RfUN-UNC</v>
      </c>
      <c r="AE782" s="26">
        <f t="shared" ref="AE782:AE797" si="315">IF(M782=1,AH782,F782/(IF(OR($AA782="Refg",$AA782="Frzr"),400,IF($AA782="CFL",$G782,IF($AA782="RfUn",1200)))))</f>
        <v>0.47919583333333332</v>
      </c>
      <c r="AF782" s="26">
        <f t="shared" ref="AF782:AF797" si="316">IF(M782=1,AI782,D782/(IF(OR($AA782="Refg",$AA782="Frzr"),400,IF($AA782="CFL",$G782,IF($AA782="RfUn",1200)))))</f>
        <v>9.0635000000000002E-5</v>
      </c>
      <c r="AG782" s="26">
        <f t="shared" ref="AG782:AG797" si="317">IF(OR(N782=1,O782=1),0,H782/(IF(OR($AA782="Refg",$AA782="Frzr"),400,IF($AA782="CFL",$G782,IF($AA782="RfUn",1200)))))</f>
        <v>0</v>
      </c>
      <c r="AH782" s="26">
        <f t="shared" ref="AH782:AH797" si="318">G782/(IF(OR($AA782="Refg",$AA782="Frzr"),400,IF($AA782="CFL",$G782,IF($AA782="RfUn",1200))))</f>
        <v>0.47962499999999997</v>
      </c>
      <c r="AI782" s="26">
        <f t="shared" ref="AI782:AI797" si="319">E782/(IF(OR($AA782="Refg",$AA782="Frzr"),400,IF($AA782="CFL",$G782,IF($AA782="RfUn",1200))))</f>
        <v>8.8879166666666661E-5</v>
      </c>
      <c r="AJ782" s="26">
        <f t="shared" ref="AJ782:AJ797" si="320">I782/(IF(OR($AA782="Refg",$AA782="Frzr"),400,IF($AA782="CFL",$G782,IF($AA782="RfUn",1200))))</f>
        <v>0</v>
      </c>
      <c r="AK782" s="26">
        <f t="shared" ref="AK782:AL797" si="321">AE782/AH782</f>
        <v>0.99910520371818268</v>
      </c>
      <c r="AL782" s="26">
        <f t="shared" si="321"/>
        <v>1.0197552857343772</v>
      </c>
      <c r="AM782" s="26">
        <f t="shared" ref="AM782:AM797" si="322">AG782/AH782</f>
        <v>0</v>
      </c>
    </row>
    <row r="783" spans="1:39">
      <c r="A783" s="26" t="s">
        <v>860</v>
      </c>
      <c r="B783" s="26" t="s">
        <v>82</v>
      </c>
      <c r="C783" s="26">
        <v>1</v>
      </c>
      <c r="D783" s="26">
        <v>0.168798</v>
      </c>
      <c r="E783" s="26">
        <v>0.167186</v>
      </c>
      <c r="F783" s="26">
        <v>696.46199999999999</v>
      </c>
      <c r="G783" s="26">
        <v>695.70500000000004</v>
      </c>
      <c r="H783" s="26">
        <v>-0.65</v>
      </c>
      <c r="I783" s="26">
        <v>0</v>
      </c>
      <c r="J783" s="27"/>
      <c r="K783" s="26" t="str">
        <f t="shared" si="304"/>
        <v>UN</v>
      </c>
      <c r="L783" s="27"/>
      <c r="M783" s="32">
        <f t="shared" si="305"/>
        <v>0</v>
      </c>
      <c r="N783" s="32">
        <f t="shared" si="306"/>
        <v>0</v>
      </c>
      <c r="O783" s="32">
        <f t="shared" si="307"/>
        <v>1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27"/>
      <c r="W783" s="26" t="str">
        <f t="shared" si="308"/>
        <v>CA</v>
      </c>
      <c r="X783" s="26" t="str">
        <f t="shared" si="309"/>
        <v>SFM</v>
      </c>
      <c r="Y783" s="26" t="str">
        <f t="shared" si="310"/>
        <v>02</v>
      </c>
      <c r="Z783" s="26" t="str">
        <f t="shared" si="311"/>
        <v>N8</v>
      </c>
      <c r="AA783" s="26" t="str">
        <f t="shared" si="312"/>
        <v>RfUN</v>
      </c>
      <c r="AB783" s="26" t="str">
        <f t="shared" ca="1" si="313"/>
        <v>UNC</v>
      </c>
      <c r="AC783" s="27"/>
      <c r="AD783" s="26" t="str">
        <f t="shared" ca="1" si="314"/>
        <v>CA-SFM-02-N8-RfUN-UNC</v>
      </c>
      <c r="AE783" s="26">
        <f t="shared" si="315"/>
        <v>0.58038500000000004</v>
      </c>
      <c r="AF783" s="26">
        <f t="shared" si="316"/>
        <v>1.40665E-4</v>
      </c>
      <c r="AG783" s="26">
        <f t="shared" si="317"/>
        <v>0</v>
      </c>
      <c r="AH783" s="26">
        <f t="shared" si="318"/>
        <v>0.57975416666666668</v>
      </c>
      <c r="AI783" s="26">
        <f t="shared" si="319"/>
        <v>1.3932166666666667E-4</v>
      </c>
      <c r="AJ783" s="26">
        <f t="shared" si="320"/>
        <v>0</v>
      </c>
      <c r="AK783" s="26">
        <f t="shared" si="321"/>
        <v>1.0010881048720364</v>
      </c>
      <c r="AL783" s="26">
        <f t="shared" si="321"/>
        <v>1.0096419556661442</v>
      </c>
      <c r="AM783" s="26">
        <f t="shared" si="322"/>
        <v>0</v>
      </c>
    </row>
    <row r="784" spans="1:39">
      <c r="A784" s="26" t="s">
        <v>861</v>
      </c>
      <c r="B784" s="26" t="s">
        <v>82</v>
      </c>
      <c r="C784" s="26">
        <v>1</v>
      </c>
      <c r="D784" s="26">
        <v>0.140796</v>
      </c>
      <c r="E784" s="26">
        <v>0.13620599999999999</v>
      </c>
      <c r="F784" s="26">
        <v>681.90700000000004</v>
      </c>
      <c r="G784" s="26">
        <v>683.88199999999995</v>
      </c>
      <c r="H784" s="26">
        <v>-0.67</v>
      </c>
      <c r="I784" s="26">
        <v>0</v>
      </c>
      <c r="J784" s="27"/>
      <c r="K784" s="26" t="str">
        <f t="shared" si="304"/>
        <v>UN</v>
      </c>
      <c r="L784" s="27"/>
      <c r="M784" s="32">
        <f t="shared" si="305"/>
        <v>0</v>
      </c>
      <c r="N784" s="32">
        <f t="shared" si="306"/>
        <v>0</v>
      </c>
      <c r="O784" s="32">
        <f t="shared" si="307"/>
        <v>1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2">
        <v>0</v>
      </c>
      <c r="V784" s="27"/>
      <c r="W784" s="26" t="str">
        <f t="shared" si="308"/>
        <v>CA</v>
      </c>
      <c r="X784" s="26" t="str">
        <f t="shared" si="309"/>
        <v>SFM</v>
      </c>
      <c r="Y784" s="26" t="str">
        <f t="shared" si="310"/>
        <v>03</v>
      </c>
      <c r="Z784" s="26" t="str">
        <f t="shared" si="311"/>
        <v>N8</v>
      </c>
      <c r="AA784" s="26" t="str">
        <f t="shared" si="312"/>
        <v>RfUN</v>
      </c>
      <c r="AB784" s="26" t="str">
        <f t="shared" ca="1" si="313"/>
        <v>UNC</v>
      </c>
      <c r="AC784" s="27"/>
      <c r="AD784" s="26" t="str">
        <f t="shared" ca="1" si="314"/>
        <v>CA-SFM-03-N8-RfUN-UNC</v>
      </c>
      <c r="AE784" s="26">
        <f t="shared" si="315"/>
        <v>0.5682558333333334</v>
      </c>
      <c r="AF784" s="26">
        <f t="shared" si="316"/>
        <v>1.1733E-4</v>
      </c>
      <c r="AG784" s="26">
        <f t="shared" si="317"/>
        <v>0</v>
      </c>
      <c r="AH784" s="26">
        <f t="shared" si="318"/>
        <v>0.56990166666666664</v>
      </c>
      <c r="AI784" s="26">
        <f t="shared" si="319"/>
        <v>1.1350499999999999E-4</v>
      </c>
      <c r="AJ784" s="26">
        <f t="shared" si="320"/>
        <v>0</v>
      </c>
      <c r="AK784" s="26">
        <f t="shared" si="321"/>
        <v>0.99711207489011278</v>
      </c>
      <c r="AL784" s="26">
        <f t="shared" si="321"/>
        <v>1.0336989559931282</v>
      </c>
      <c r="AM784" s="26">
        <f t="shared" si="322"/>
        <v>0</v>
      </c>
    </row>
    <row r="785" spans="1:39">
      <c r="A785" s="26" t="s">
        <v>862</v>
      </c>
      <c r="B785" s="26" t="s">
        <v>82</v>
      </c>
      <c r="C785" s="26">
        <v>1</v>
      </c>
      <c r="D785" s="26">
        <v>0.16026599999999999</v>
      </c>
      <c r="E785" s="26">
        <v>0.15576400000000001</v>
      </c>
      <c r="F785" s="26">
        <v>729.46600000000001</v>
      </c>
      <c r="G785" s="26">
        <v>730.01599999999996</v>
      </c>
      <c r="H785" s="26">
        <v>-0.65</v>
      </c>
      <c r="I785" s="26">
        <v>0</v>
      </c>
      <c r="J785" s="27"/>
      <c r="K785" s="26" t="str">
        <f t="shared" si="304"/>
        <v>UN</v>
      </c>
      <c r="L785" s="27"/>
      <c r="M785" s="32">
        <f t="shared" si="305"/>
        <v>0</v>
      </c>
      <c r="N785" s="32">
        <f t="shared" si="306"/>
        <v>0</v>
      </c>
      <c r="O785" s="32">
        <f t="shared" si="307"/>
        <v>1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2">
        <v>0</v>
      </c>
      <c r="V785" s="27"/>
      <c r="W785" s="26" t="str">
        <f t="shared" si="308"/>
        <v>CA</v>
      </c>
      <c r="X785" s="26" t="str">
        <f t="shared" si="309"/>
        <v>SFM</v>
      </c>
      <c r="Y785" s="26" t="str">
        <f t="shared" si="310"/>
        <v>04</v>
      </c>
      <c r="Z785" s="26" t="str">
        <f t="shared" si="311"/>
        <v>N8</v>
      </c>
      <c r="AA785" s="26" t="str">
        <f t="shared" si="312"/>
        <v>RfUN</v>
      </c>
      <c r="AB785" s="26" t="str">
        <f t="shared" ca="1" si="313"/>
        <v>UNC</v>
      </c>
      <c r="AC785" s="27"/>
      <c r="AD785" s="26" t="str">
        <f t="shared" ca="1" si="314"/>
        <v>CA-SFM-04-N8-RfUN-UNC</v>
      </c>
      <c r="AE785" s="26">
        <f t="shared" si="315"/>
        <v>0.60788833333333336</v>
      </c>
      <c r="AF785" s="26">
        <f t="shared" si="316"/>
        <v>1.3355499999999999E-4</v>
      </c>
      <c r="AG785" s="26">
        <f t="shared" si="317"/>
        <v>0</v>
      </c>
      <c r="AH785" s="26">
        <f t="shared" si="318"/>
        <v>0.60834666666666659</v>
      </c>
      <c r="AI785" s="26">
        <f t="shared" si="319"/>
        <v>1.2980333333333335E-4</v>
      </c>
      <c r="AJ785" s="26">
        <f t="shared" si="320"/>
        <v>0</v>
      </c>
      <c r="AK785" s="26">
        <f t="shared" si="321"/>
        <v>0.99924659185552112</v>
      </c>
      <c r="AL785" s="26">
        <f t="shared" si="321"/>
        <v>1.0289026989548289</v>
      </c>
      <c r="AM785" s="26">
        <f t="shared" si="322"/>
        <v>0</v>
      </c>
    </row>
    <row r="786" spans="1:39">
      <c r="A786" s="26" t="s">
        <v>863</v>
      </c>
      <c r="B786" s="26" t="s">
        <v>82</v>
      </c>
      <c r="C786" s="26">
        <v>1</v>
      </c>
      <c r="D786" s="26">
        <v>0.14977099999999999</v>
      </c>
      <c r="E786" s="26">
        <v>0.14258199999999999</v>
      </c>
      <c r="F786" s="26">
        <v>695.32</v>
      </c>
      <c r="G786" s="26">
        <v>697.03899999999999</v>
      </c>
      <c r="H786" s="26">
        <v>-0.98</v>
      </c>
      <c r="I786" s="26">
        <v>0</v>
      </c>
      <c r="J786" s="27"/>
      <c r="K786" s="26" t="str">
        <f t="shared" si="304"/>
        <v>UN</v>
      </c>
      <c r="L786" s="27"/>
      <c r="M786" s="32">
        <f t="shared" si="305"/>
        <v>0</v>
      </c>
      <c r="N786" s="32">
        <f t="shared" si="306"/>
        <v>0</v>
      </c>
      <c r="O786" s="32">
        <f t="shared" si="307"/>
        <v>1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2">
        <v>0</v>
      </c>
      <c r="V786" s="27"/>
      <c r="W786" s="26" t="str">
        <f t="shared" si="308"/>
        <v>CA</v>
      </c>
      <c r="X786" s="26" t="str">
        <f t="shared" si="309"/>
        <v>SFM</v>
      </c>
      <c r="Y786" s="26" t="str">
        <f t="shared" si="310"/>
        <v>05</v>
      </c>
      <c r="Z786" s="26" t="str">
        <f t="shared" si="311"/>
        <v>N8</v>
      </c>
      <c r="AA786" s="26" t="str">
        <f t="shared" si="312"/>
        <v>RfUN</v>
      </c>
      <c r="AB786" s="26" t="str">
        <f t="shared" ca="1" si="313"/>
        <v>UNC</v>
      </c>
      <c r="AC786" s="27"/>
      <c r="AD786" s="26" t="str">
        <f t="shared" ca="1" si="314"/>
        <v>CA-SFM-05-N8-RfUN-UNC</v>
      </c>
      <c r="AE786" s="26">
        <f t="shared" si="315"/>
        <v>0.57943333333333336</v>
      </c>
      <c r="AF786" s="26">
        <f t="shared" si="316"/>
        <v>1.2480916666666666E-4</v>
      </c>
      <c r="AG786" s="26">
        <f t="shared" si="317"/>
        <v>0</v>
      </c>
      <c r="AH786" s="26">
        <f t="shared" si="318"/>
        <v>0.5808658333333333</v>
      </c>
      <c r="AI786" s="26">
        <f t="shared" si="319"/>
        <v>1.1881833333333332E-4</v>
      </c>
      <c r="AJ786" s="26">
        <f t="shared" si="320"/>
        <v>0</v>
      </c>
      <c r="AK786" s="26">
        <f t="shared" si="321"/>
        <v>0.99753385391635196</v>
      </c>
      <c r="AL786" s="26">
        <f t="shared" si="321"/>
        <v>1.0504201091301848</v>
      </c>
      <c r="AM786" s="26">
        <f t="shared" si="322"/>
        <v>0</v>
      </c>
    </row>
    <row r="787" spans="1:39">
      <c r="A787" s="26" t="s">
        <v>864</v>
      </c>
      <c r="B787" s="26" t="s">
        <v>82</v>
      </c>
      <c r="C787" s="26">
        <v>1</v>
      </c>
      <c r="D787" s="26">
        <v>0.19694200000000001</v>
      </c>
      <c r="E787" s="26">
        <v>0.13585700000000001</v>
      </c>
      <c r="F787" s="26">
        <v>795.05799999999999</v>
      </c>
      <c r="G787" s="26">
        <v>790.07</v>
      </c>
      <c r="H787" s="26">
        <v>-0.56999999999999995</v>
      </c>
      <c r="I787" s="26">
        <v>0</v>
      </c>
      <c r="J787" s="27"/>
      <c r="K787" s="26" t="str">
        <f t="shared" si="304"/>
        <v>UN</v>
      </c>
      <c r="L787" s="27"/>
      <c r="M787" s="32">
        <f t="shared" si="305"/>
        <v>0</v>
      </c>
      <c r="N787" s="32">
        <f t="shared" si="306"/>
        <v>0</v>
      </c>
      <c r="O787" s="32">
        <f t="shared" si="307"/>
        <v>1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2">
        <v>0</v>
      </c>
      <c r="V787" s="27"/>
      <c r="W787" s="26" t="str">
        <f t="shared" si="308"/>
        <v>CA</v>
      </c>
      <c r="X787" s="26" t="str">
        <f t="shared" si="309"/>
        <v>SFM</v>
      </c>
      <c r="Y787" s="26" t="str">
        <f t="shared" si="310"/>
        <v>06</v>
      </c>
      <c r="Z787" s="26" t="str">
        <f t="shared" si="311"/>
        <v>N8</v>
      </c>
      <c r="AA787" s="26" t="str">
        <f t="shared" si="312"/>
        <v>RfUN</v>
      </c>
      <c r="AB787" s="26" t="str">
        <f t="shared" ca="1" si="313"/>
        <v>UNC</v>
      </c>
      <c r="AC787" s="27"/>
      <c r="AD787" s="26" t="str">
        <f t="shared" ca="1" si="314"/>
        <v>CA-SFM-06-N8-RfUN-UNC</v>
      </c>
      <c r="AE787" s="26">
        <f t="shared" si="315"/>
        <v>0.66254833333333329</v>
      </c>
      <c r="AF787" s="26">
        <f t="shared" si="316"/>
        <v>1.6411833333333334E-4</v>
      </c>
      <c r="AG787" s="26">
        <f t="shared" si="317"/>
        <v>0</v>
      </c>
      <c r="AH787" s="26">
        <f t="shared" si="318"/>
        <v>0.65839166666666671</v>
      </c>
      <c r="AI787" s="26">
        <f t="shared" si="319"/>
        <v>1.1321416666666668E-4</v>
      </c>
      <c r="AJ787" s="26">
        <f t="shared" si="320"/>
        <v>0</v>
      </c>
      <c r="AK787" s="26">
        <f t="shared" si="321"/>
        <v>1.0063133646385762</v>
      </c>
      <c r="AL787" s="26">
        <f t="shared" si="321"/>
        <v>1.449627181521747</v>
      </c>
      <c r="AM787" s="26">
        <f t="shared" si="322"/>
        <v>0</v>
      </c>
    </row>
    <row r="788" spans="1:39">
      <c r="A788" s="26" t="s">
        <v>865</v>
      </c>
      <c r="B788" s="26" t="s">
        <v>82</v>
      </c>
      <c r="C788" s="26">
        <v>1</v>
      </c>
      <c r="D788" s="26">
        <v>0.12274</v>
      </c>
      <c r="E788" s="26">
        <v>0.14341100000000001</v>
      </c>
      <c r="F788" s="26">
        <v>828.93600000000004</v>
      </c>
      <c r="G788" s="26">
        <v>818.55600000000004</v>
      </c>
      <c r="H788" s="26">
        <v>-0.59</v>
      </c>
      <c r="I788" s="26">
        <v>0</v>
      </c>
      <c r="J788" s="27"/>
      <c r="K788" s="26" t="str">
        <f t="shared" si="304"/>
        <v>UN</v>
      </c>
      <c r="L788" s="27"/>
      <c r="M788" s="32">
        <f t="shared" si="305"/>
        <v>0</v>
      </c>
      <c r="N788" s="32">
        <f t="shared" si="306"/>
        <v>0</v>
      </c>
      <c r="O788" s="32">
        <f t="shared" si="307"/>
        <v>1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2">
        <v>0</v>
      </c>
      <c r="V788" s="27"/>
      <c r="W788" s="26" t="str">
        <f t="shared" si="308"/>
        <v>CA</v>
      </c>
      <c r="X788" s="26" t="str">
        <f t="shared" si="309"/>
        <v>SFM</v>
      </c>
      <c r="Y788" s="26" t="str">
        <f t="shared" si="310"/>
        <v>07</v>
      </c>
      <c r="Z788" s="26" t="str">
        <f t="shared" si="311"/>
        <v>N8</v>
      </c>
      <c r="AA788" s="26" t="str">
        <f t="shared" si="312"/>
        <v>RfUN</v>
      </c>
      <c r="AB788" s="26" t="str">
        <f t="shared" ca="1" si="313"/>
        <v>UNC</v>
      </c>
      <c r="AC788" s="27"/>
      <c r="AD788" s="26" t="str">
        <f t="shared" ca="1" si="314"/>
        <v>CA-SFM-07-N8-RfUN-UNC</v>
      </c>
      <c r="AE788" s="26">
        <f t="shared" si="315"/>
        <v>0.69078000000000006</v>
      </c>
      <c r="AF788" s="26">
        <f t="shared" si="316"/>
        <v>1.0228333333333333E-4</v>
      </c>
      <c r="AG788" s="26">
        <f t="shared" si="317"/>
        <v>0</v>
      </c>
      <c r="AH788" s="26">
        <f t="shared" si="318"/>
        <v>0.68213000000000001</v>
      </c>
      <c r="AI788" s="26">
        <f t="shared" si="319"/>
        <v>1.1950916666666667E-4</v>
      </c>
      <c r="AJ788" s="26">
        <f t="shared" si="320"/>
        <v>0</v>
      </c>
      <c r="AK788" s="26">
        <f t="shared" si="321"/>
        <v>1.0126808672833625</v>
      </c>
      <c r="AL788" s="26">
        <f t="shared" si="321"/>
        <v>0.85586182370947828</v>
      </c>
      <c r="AM788" s="26">
        <f t="shared" si="322"/>
        <v>0</v>
      </c>
    </row>
    <row r="789" spans="1:39">
      <c r="A789" s="26" t="s">
        <v>866</v>
      </c>
      <c r="B789" s="26" t="s">
        <v>82</v>
      </c>
      <c r="C789" s="26">
        <v>1</v>
      </c>
      <c r="D789" s="26">
        <v>0.176148</v>
      </c>
      <c r="E789" s="26">
        <v>0.172822</v>
      </c>
      <c r="F789" s="26">
        <v>842.48599999999999</v>
      </c>
      <c r="G789" s="26">
        <v>838.625</v>
      </c>
      <c r="H789" s="26">
        <v>-0.6</v>
      </c>
      <c r="I789" s="26">
        <v>0</v>
      </c>
      <c r="J789" s="27"/>
      <c r="K789" s="26" t="str">
        <f t="shared" si="304"/>
        <v>UN</v>
      </c>
      <c r="L789" s="27"/>
      <c r="M789" s="32">
        <f t="shared" si="305"/>
        <v>0</v>
      </c>
      <c r="N789" s="32">
        <f t="shared" si="306"/>
        <v>0</v>
      </c>
      <c r="O789" s="32">
        <f t="shared" si="307"/>
        <v>1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2">
        <v>0</v>
      </c>
      <c r="V789" s="27"/>
      <c r="W789" s="26" t="str">
        <f t="shared" si="308"/>
        <v>CA</v>
      </c>
      <c r="X789" s="26" t="str">
        <f t="shared" si="309"/>
        <v>SFM</v>
      </c>
      <c r="Y789" s="26" t="str">
        <f t="shared" si="310"/>
        <v>08</v>
      </c>
      <c r="Z789" s="26" t="str">
        <f t="shared" si="311"/>
        <v>N8</v>
      </c>
      <c r="AA789" s="26" t="str">
        <f t="shared" si="312"/>
        <v>RfUN</v>
      </c>
      <c r="AB789" s="26" t="str">
        <f t="shared" ca="1" si="313"/>
        <v>UNC</v>
      </c>
      <c r="AC789" s="27"/>
      <c r="AD789" s="26" t="str">
        <f t="shared" ca="1" si="314"/>
        <v>CA-SFM-08-N8-RfUN-UNC</v>
      </c>
      <c r="AE789" s="26">
        <f t="shared" si="315"/>
        <v>0.70207166666666665</v>
      </c>
      <c r="AF789" s="26">
        <f t="shared" si="316"/>
        <v>1.4679E-4</v>
      </c>
      <c r="AG789" s="26">
        <f t="shared" si="317"/>
        <v>0</v>
      </c>
      <c r="AH789" s="26">
        <f t="shared" si="318"/>
        <v>0.69885416666666667</v>
      </c>
      <c r="AI789" s="26">
        <f t="shared" si="319"/>
        <v>1.4401833333333334E-4</v>
      </c>
      <c r="AJ789" s="26">
        <f t="shared" si="320"/>
        <v>0</v>
      </c>
      <c r="AK789" s="26">
        <f t="shared" si="321"/>
        <v>1.0046039648233716</v>
      </c>
      <c r="AL789" s="26">
        <f t="shared" si="321"/>
        <v>1.0192452349816574</v>
      </c>
      <c r="AM789" s="26">
        <f t="shared" si="322"/>
        <v>0</v>
      </c>
    </row>
    <row r="790" spans="1:39">
      <c r="A790" s="26" t="s">
        <v>867</v>
      </c>
      <c r="B790" s="26" t="s">
        <v>82</v>
      </c>
      <c r="C790" s="26">
        <v>1</v>
      </c>
      <c r="D790" s="26">
        <v>0.169767</v>
      </c>
      <c r="E790" s="26">
        <v>0.17144999999999999</v>
      </c>
      <c r="F790" s="26">
        <v>863.77099999999996</v>
      </c>
      <c r="G790" s="26">
        <v>857.69899999999996</v>
      </c>
      <c r="H790" s="26">
        <v>-0.65</v>
      </c>
      <c r="I790" s="26">
        <v>0</v>
      </c>
      <c r="J790" s="27"/>
      <c r="K790" s="26" t="str">
        <f t="shared" si="304"/>
        <v>UN</v>
      </c>
      <c r="L790" s="27"/>
      <c r="M790" s="32">
        <f t="shared" si="305"/>
        <v>0</v>
      </c>
      <c r="N790" s="32">
        <f t="shared" si="306"/>
        <v>0</v>
      </c>
      <c r="O790" s="32">
        <f t="shared" si="307"/>
        <v>1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27"/>
      <c r="W790" s="26" t="str">
        <f t="shared" si="308"/>
        <v>CA</v>
      </c>
      <c r="X790" s="26" t="str">
        <f t="shared" si="309"/>
        <v>SFM</v>
      </c>
      <c r="Y790" s="26" t="str">
        <f t="shared" si="310"/>
        <v>09</v>
      </c>
      <c r="Z790" s="26" t="str">
        <f t="shared" si="311"/>
        <v>N8</v>
      </c>
      <c r="AA790" s="26" t="str">
        <f t="shared" si="312"/>
        <v>RfUN</v>
      </c>
      <c r="AB790" s="26" t="str">
        <f t="shared" ca="1" si="313"/>
        <v>UNC</v>
      </c>
      <c r="AC790" s="27"/>
      <c r="AD790" s="26" t="str">
        <f t="shared" ca="1" si="314"/>
        <v>CA-SFM-09-N8-RfUN-UNC</v>
      </c>
      <c r="AE790" s="26">
        <f t="shared" si="315"/>
        <v>0.71980916666666661</v>
      </c>
      <c r="AF790" s="26">
        <f t="shared" si="316"/>
        <v>1.414725E-4</v>
      </c>
      <c r="AG790" s="26">
        <f t="shared" si="317"/>
        <v>0</v>
      </c>
      <c r="AH790" s="26">
        <f t="shared" si="318"/>
        <v>0.71474916666666666</v>
      </c>
      <c r="AI790" s="26">
        <f t="shared" si="319"/>
        <v>1.4287499999999999E-4</v>
      </c>
      <c r="AJ790" s="26">
        <f t="shared" si="320"/>
        <v>0</v>
      </c>
      <c r="AK790" s="26">
        <f t="shared" si="321"/>
        <v>1.0070794066449884</v>
      </c>
      <c r="AL790" s="26">
        <f t="shared" si="321"/>
        <v>0.99018372703412083</v>
      </c>
      <c r="AM790" s="26">
        <f t="shared" si="322"/>
        <v>0</v>
      </c>
    </row>
    <row r="791" spans="1:39">
      <c r="A791" s="26" t="s">
        <v>868</v>
      </c>
      <c r="B791" s="26" t="s">
        <v>82</v>
      </c>
      <c r="C791" s="26">
        <v>1</v>
      </c>
      <c r="D791" s="26">
        <v>0.186028</v>
      </c>
      <c r="E791" s="26">
        <v>0.18373500000000001</v>
      </c>
      <c r="F791" s="26">
        <v>870.26599999999996</v>
      </c>
      <c r="G791" s="26">
        <v>862.60599999999999</v>
      </c>
      <c r="H791" s="26">
        <v>-0.66</v>
      </c>
      <c r="I791" s="26">
        <v>0</v>
      </c>
      <c r="J791" s="27"/>
      <c r="K791" s="26" t="str">
        <f t="shared" si="304"/>
        <v>UN</v>
      </c>
      <c r="L791" s="27"/>
      <c r="M791" s="32">
        <f t="shared" si="305"/>
        <v>0</v>
      </c>
      <c r="N791" s="32">
        <f t="shared" si="306"/>
        <v>0</v>
      </c>
      <c r="O791" s="32">
        <f t="shared" si="307"/>
        <v>1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2">
        <v>0</v>
      </c>
      <c r="V791" s="27"/>
      <c r="W791" s="26" t="str">
        <f t="shared" si="308"/>
        <v>CA</v>
      </c>
      <c r="X791" s="26" t="str">
        <f t="shared" si="309"/>
        <v>SFM</v>
      </c>
      <c r="Y791" s="26" t="str">
        <f t="shared" si="310"/>
        <v>10</v>
      </c>
      <c r="Z791" s="26" t="str">
        <f t="shared" si="311"/>
        <v>N8</v>
      </c>
      <c r="AA791" s="26" t="str">
        <f t="shared" si="312"/>
        <v>RfUN</v>
      </c>
      <c r="AB791" s="26" t="str">
        <f t="shared" ca="1" si="313"/>
        <v>UNC</v>
      </c>
      <c r="AC791" s="27"/>
      <c r="AD791" s="26" t="str">
        <f t="shared" ca="1" si="314"/>
        <v>CA-SFM-10-N8-RfUN-UNC</v>
      </c>
      <c r="AE791" s="26">
        <f t="shared" si="315"/>
        <v>0.72522166666666665</v>
      </c>
      <c r="AF791" s="26">
        <f t="shared" si="316"/>
        <v>1.5502333333333333E-4</v>
      </c>
      <c r="AG791" s="26">
        <f t="shared" si="317"/>
        <v>0</v>
      </c>
      <c r="AH791" s="26">
        <f t="shared" si="318"/>
        <v>0.71883833333333336</v>
      </c>
      <c r="AI791" s="26">
        <f t="shared" si="319"/>
        <v>1.5311250000000002E-4</v>
      </c>
      <c r="AJ791" s="26">
        <f t="shared" si="320"/>
        <v>0</v>
      </c>
      <c r="AK791" s="26">
        <f t="shared" si="321"/>
        <v>1.0088800680727934</v>
      </c>
      <c r="AL791" s="26">
        <f t="shared" si="321"/>
        <v>1.0124799303344489</v>
      </c>
      <c r="AM791" s="26">
        <f t="shared" si="322"/>
        <v>0</v>
      </c>
    </row>
    <row r="792" spans="1:39">
      <c r="A792" s="26" t="s">
        <v>869</v>
      </c>
      <c r="B792" s="26" t="s">
        <v>82</v>
      </c>
      <c r="C792" s="26">
        <v>1</v>
      </c>
      <c r="D792" s="26">
        <v>0.179644</v>
      </c>
      <c r="E792" s="26">
        <v>0.177263</v>
      </c>
      <c r="F792" s="26">
        <v>773.447</v>
      </c>
      <c r="G792" s="26">
        <v>769.81399999999996</v>
      </c>
      <c r="H792" s="26">
        <v>-0.32</v>
      </c>
      <c r="I792" s="26">
        <v>0</v>
      </c>
      <c r="J792" s="27"/>
      <c r="K792" s="26" t="str">
        <f t="shared" si="304"/>
        <v>UN</v>
      </c>
      <c r="L792" s="27"/>
      <c r="M792" s="32">
        <f t="shared" si="305"/>
        <v>0</v>
      </c>
      <c r="N792" s="32">
        <f t="shared" si="306"/>
        <v>0</v>
      </c>
      <c r="O792" s="32">
        <f t="shared" si="307"/>
        <v>1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2">
        <v>0</v>
      </c>
      <c r="V792" s="27"/>
      <c r="W792" s="26" t="str">
        <f t="shared" si="308"/>
        <v>CA</v>
      </c>
      <c r="X792" s="26" t="str">
        <f t="shared" si="309"/>
        <v>SFM</v>
      </c>
      <c r="Y792" s="26" t="str">
        <f t="shared" si="310"/>
        <v>11</v>
      </c>
      <c r="Z792" s="26" t="str">
        <f t="shared" si="311"/>
        <v>N8</v>
      </c>
      <c r="AA792" s="26" t="str">
        <f t="shared" si="312"/>
        <v>RfUN</v>
      </c>
      <c r="AB792" s="26" t="str">
        <f t="shared" ca="1" si="313"/>
        <v>UNC</v>
      </c>
      <c r="AC792" s="27"/>
      <c r="AD792" s="26" t="str">
        <f t="shared" ca="1" si="314"/>
        <v>CA-SFM-11-N8-RfUN-UNC</v>
      </c>
      <c r="AE792" s="26">
        <f t="shared" si="315"/>
        <v>0.64453916666666666</v>
      </c>
      <c r="AF792" s="26">
        <f t="shared" si="316"/>
        <v>1.4970333333333332E-4</v>
      </c>
      <c r="AG792" s="26">
        <f t="shared" si="317"/>
        <v>0</v>
      </c>
      <c r="AH792" s="26">
        <f t="shared" si="318"/>
        <v>0.64151166666666659</v>
      </c>
      <c r="AI792" s="26">
        <f t="shared" si="319"/>
        <v>1.4771916666666667E-4</v>
      </c>
      <c r="AJ792" s="26">
        <f t="shared" si="320"/>
        <v>0</v>
      </c>
      <c r="AK792" s="26">
        <f t="shared" si="321"/>
        <v>1.0047193218102035</v>
      </c>
      <c r="AL792" s="26">
        <f t="shared" si="321"/>
        <v>1.0134320190902781</v>
      </c>
      <c r="AM792" s="26">
        <f t="shared" si="322"/>
        <v>0</v>
      </c>
    </row>
    <row r="793" spans="1:39">
      <c r="A793" s="26" t="s">
        <v>870</v>
      </c>
      <c r="B793" s="26" t="s">
        <v>82</v>
      </c>
      <c r="C793" s="26">
        <v>1</v>
      </c>
      <c r="D793" s="26">
        <v>0.181474</v>
      </c>
      <c r="E793" s="26">
        <v>0.17868100000000001</v>
      </c>
      <c r="F793" s="26">
        <v>739.35500000000002</v>
      </c>
      <c r="G793" s="26">
        <v>736.45500000000004</v>
      </c>
      <c r="H793" s="26">
        <v>-0.37</v>
      </c>
      <c r="I793" s="26">
        <v>0</v>
      </c>
      <c r="J793" s="27"/>
      <c r="K793" s="26" t="str">
        <f t="shared" si="304"/>
        <v>UN</v>
      </c>
      <c r="L793" s="27"/>
      <c r="M793" s="32">
        <f t="shared" si="305"/>
        <v>0</v>
      </c>
      <c r="N793" s="32">
        <f t="shared" si="306"/>
        <v>0</v>
      </c>
      <c r="O793" s="32">
        <f t="shared" si="307"/>
        <v>1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2">
        <v>0</v>
      </c>
      <c r="V793" s="27"/>
      <c r="W793" s="26" t="str">
        <f t="shared" si="308"/>
        <v>CA</v>
      </c>
      <c r="X793" s="26" t="str">
        <f t="shared" si="309"/>
        <v>SFM</v>
      </c>
      <c r="Y793" s="26" t="str">
        <f t="shared" si="310"/>
        <v>12</v>
      </c>
      <c r="Z793" s="26" t="str">
        <f t="shared" si="311"/>
        <v>N8</v>
      </c>
      <c r="AA793" s="26" t="str">
        <f t="shared" si="312"/>
        <v>RfUN</v>
      </c>
      <c r="AB793" s="26" t="str">
        <f t="shared" ca="1" si="313"/>
        <v>UNC</v>
      </c>
      <c r="AC793" s="27"/>
      <c r="AD793" s="26" t="str">
        <f t="shared" ca="1" si="314"/>
        <v>CA-SFM-12-N8-RfUN-UNC</v>
      </c>
      <c r="AE793" s="26">
        <f t="shared" si="315"/>
        <v>0.61612916666666673</v>
      </c>
      <c r="AF793" s="26">
        <f t="shared" si="316"/>
        <v>1.5122833333333334E-4</v>
      </c>
      <c r="AG793" s="26">
        <f t="shared" si="317"/>
        <v>0</v>
      </c>
      <c r="AH793" s="26">
        <f t="shared" si="318"/>
        <v>0.61371249999999999</v>
      </c>
      <c r="AI793" s="26">
        <f t="shared" si="319"/>
        <v>1.4890083333333334E-4</v>
      </c>
      <c r="AJ793" s="26">
        <f t="shared" si="320"/>
        <v>0</v>
      </c>
      <c r="AK793" s="26">
        <f t="shared" si="321"/>
        <v>1.0039377830281553</v>
      </c>
      <c r="AL793" s="26">
        <f t="shared" si="321"/>
        <v>1.0156312086903476</v>
      </c>
      <c r="AM793" s="26">
        <f t="shared" si="322"/>
        <v>0</v>
      </c>
    </row>
    <row r="794" spans="1:39">
      <c r="A794" s="26" t="s">
        <v>871</v>
      </c>
      <c r="B794" s="26" t="s">
        <v>82</v>
      </c>
      <c r="C794" s="26">
        <v>1</v>
      </c>
      <c r="D794" s="26">
        <v>0.19367899999999999</v>
      </c>
      <c r="E794" s="26">
        <v>0.191105</v>
      </c>
      <c r="F794" s="26">
        <v>858.75900000000001</v>
      </c>
      <c r="G794" s="26">
        <v>854.57100000000003</v>
      </c>
      <c r="H794" s="26">
        <v>-0.36</v>
      </c>
      <c r="I794" s="26">
        <v>0</v>
      </c>
      <c r="J794" s="27"/>
      <c r="K794" s="26" t="str">
        <f t="shared" si="304"/>
        <v>UN</v>
      </c>
      <c r="L794" s="27"/>
      <c r="M794" s="32">
        <f t="shared" si="305"/>
        <v>0</v>
      </c>
      <c r="N794" s="32">
        <f t="shared" si="306"/>
        <v>0</v>
      </c>
      <c r="O794" s="32">
        <f t="shared" si="307"/>
        <v>1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27"/>
      <c r="W794" s="26" t="str">
        <f t="shared" si="308"/>
        <v>CA</v>
      </c>
      <c r="X794" s="26" t="str">
        <f t="shared" si="309"/>
        <v>SFM</v>
      </c>
      <c r="Y794" s="26" t="str">
        <f t="shared" si="310"/>
        <v>13</v>
      </c>
      <c r="Z794" s="26" t="str">
        <f t="shared" si="311"/>
        <v>N8</v>
      </c>
      <c r="AA794" s="26" t="str">
        <f t="shared" si="312"/>
        <v>RfUN</v>
      </c>
      <c r="AB794" s="26" t="str">
        <f t="shared" ca="1" si="313"/>
        <v>UNC</v>
      </c>
      <c r="AC794" s="27"/>
      <c r="AD794" s="26" t="str">
        <f t="shared" ca="1" si="314"/>
        <v>CA-SFM-13-N8-RfUN-UNC</v>
      </c>
      <c r="AE794" s="26">
        <f t="shared" si="315"/>
        <v>0.7156325</v>
      </c>
      <c r="AF794" s="26">
        <f t="shared" si="316"/>
        <v>1.6139916666666666E-4</v>
      </c>
      <c r="AG794" s="26">
        <f t="shared" si="317"/>
        <v>0</v>
      </c>
      <c r="AH794" s="26">
        <f t="shared" si="318"/>
        <v>0.71214250000000001</v>
      </c>
      <c r="AI794" s="26">
        <f t="shared" si="319"/>
        <v>1.5925416666666666E-4</v>
      </c>
      <c r="AJ794" s="26">
        <f t="shared" si="320"/>
        <v>0</v>
      </c>
      <c r="AK794" s="26">
        <f t="shared" si="321"/>
        <v>1.0049007045640443</v>
      </c>
      <c r="AL794" s="26">
        <f t="shared" si="321"/>
        <v>1.0134690353470606</v>
      </c>
      <c r="AM794" s="26">
        <f t="shared" si="322"/>
        <v>0</v>
      </c>
    </row>
    <row r="795" spans="1:39">
      <c r="A795" s="26" t="s">
        <v>872</v>
      </c>
      <c r="B795" s="26" t="s">
        <v>82</v>
      </c>
      <c r="C795" s="26">
        <v>1</v>
      </c>
      <c r="D795" s="26">
        <v>0.191276</v>
      </c>
      <c r="E795" s="26">
        <v>0.18892200000000001</v>
      </c>
      <c r="F795" s="26">
        <v>805.31899999999996</v>
      </c>
      <c r="G795" s="26">
        <v>799.46799999999996</v>
      </c>
      <c r="H795" s="26">
        <v>-0.34</v>
      </c>
      <c r="I795" s="26">
        <v>0</v>
      </c>
      <c r="J795" s="27"/>
      <c r="K795" s="26" t="str">
        <f t="shared" si="304"/>
        <v>UN</v>
      </c>
      <c r="L795" s="27"/>
      <c r="M795" s="32">
        <f t="shared" si="305"/>
        <v>0</v>
      </c>
      <c r="N795" s="32">
        <f t="shared" si="306"/>
        <v>0</v>
      </c>
      <c r="O795" s="32">
        <f t="shared" si="307"/>
        <v>1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2">
        <v>0</v>
      </c>
      <c r="V795" s="27"/>
      <c r="W795" s="26" t="str">
        <f t="shared" si="308"/>
        <v>CA</v>
      </c>
      <c r="X795" s="26" t="str">
        <f t="shared" si="309"/>
        <v>SFM</v>
      </c>
      <c r="Y795" s="26" t="str">
        <f t="shared" si="310"/>
        <v>14</v>
      </c>
      <c r="Z795" s="26" t="str">
        <f t="shared" si="311"/>
        <v>N8</v>
      </c>
      <c r="AA795" s="26" t="str">
        <f t="shared" si="312"/>
        <v>RfUN</v>
      </c>
      <c r="AB795" s="26" t="str">
        <f t="shared" ca="1" si="313"/>
        <v>UNC</v>
      </c>
      <c r="AC795" s="27"/>
      <c r="AD795" s="26" t="str">
        <f t="shared" ca="1" si="314"/>
        <v>CA-SFM-14-N8-RfUN-UNC</v>
      </c>
      <c r="AE795" s="26">
        <f t="shared" si="315"/>
        <v>0.67109916666666658</v>
      </c>
      <c r="AF795" s="26">
        <f t="shared" si="316"/>
        <v>1.5939666666666666E-4</v>
      </c>
      <c r="AG795" s="26">
        <f t="shared" si="317"/>
        <v>0</v>
      </c>
      <c r="AH795" s="26">
        <f t="shared" si="318"/>
        <v>0.66622333333333328</v>
      </c>
      <c r="AI795" s="26">
        <f t="shared" si="319"/>
        <v>1.5743500000000001E-4</v>
      </c>
      <c r="AJ795" s="26">
        <f t="shared" si="320"/>
        <v>0</v>
      </c>
      <c r="AK795" s="26">
        <f t="shared" si="321"/>
        <v>1.0073186168802253</v>
      </c>
      <c r="AL795" s="26">
        <f t="shared" si="321"/>
        <v>1.0124601687468902</v>
      </c>
      <c r="AM795" s="26">
        <f t="shared" si="322"/>
        <v>0</v>
      </c>
    </row>
    <row r="796" spans="1:39">
      <c r="A796" s="26" t="s">
        <v>873</v>
      </c>
      <c r="B796" s="26" t="s">
        <v>82</v>
      </c>
      <c r="C796" s="26">
        <v>1</v>
      </c>
      <c r="D796" s="26">
        <v>0.21041399999999999</v>
      </c>
      <c r="E796" s="26">
        <v>0.20729300000000001</v>
      </c>
      <c r="F796" s="26">
        <v>1102.24</v>
      </c>
      <c r="G796" s="26">
        <v>1093.29</v>
      </c>
      <c r="H796" s="26">
        <v>-0.28000000000000003</v>
      </c>
      <c r="I796" s="26">
        <v>0</v>
      </c>
      <c r="J796" s="27"/>
      <c r="K796" s="26" t="str">
        <f t="shared" si="304"/>
        <v>UN</v>
      </c>
      <c r="L796" s="27"/>
      <c r="M796" s="32">
        <f t="shared" si="305"/>
        <v>0</v>
      </c>
      <c r="N796" s="32">
        <f t="shared" si="306"/>
        <v>0</v>
      </c>
      <c r="O796" s="32">
        <f t="shared" si="307"/>
        <v>1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2">
        <v>0</v>
      </c>
      <c r="V796" s="27"/>
      <c r="W796" s="26" t="str">
        <f t="shared" si="308"/>
        <v>CA</v>
      </c>
      <c r="X796" s="26" t="str">
        <f t="shared" si="309"/>
        <v>SFM</v>
      </c>
      <c r="Y796" s="26" t="str">
        <f t="shared" si="310"/>
        <v>15</v>
      </c>
      <c r="Z796" s="26" t="str">
        <f t="shared" si="311"/>
        <v>N8</v>
      </c>
      <c r="AA796" s="26" t="str">
        <f t="shared" si="312"/>
        <v>RfUN</v>
      </c>
      <c r="AB796" s="26" t="str">
        <f t="shared" ca="1" si="313"/>
        <v>UNC</v>
      </c>
      <c r="AC796" s="27"/>
      <c r="AD796" s="26" t="str">
        <f t="shared" ca="1" si="314"/>
        <v>CA-SFM-15-N8-RfUN-UNC</v>
      </c>
      <c r="AE796" s="26">
        <f t="shared" si="315"/>
        <v>0.91853333333333331</v>
      </c>
      <c r="AF796" s="26">
        <f t="shared" si="316"/>
        <v>1.7534499999999998E-4</v>
      </c>
      <c r="AG796" s="26">
        <f t="shared" si="317"/>
        <v>0</v>
      </c>
      <c r="AH796" s="26">
        <f t="shared" si="318"/>
        <v>0.91107499999999997</v>
      </c>
      <c r="AI796" s="26">
        <f t="shared" si="319"/>
        <v>1.7274416666666667E-4</v>
      </c>
      <c r="AJ796" s="26">
        <f t="shared" si="320"/>
        <v>0</v>
      </c>
      <c r="AK796" s="26">
        <f t="shared" si="321"/>
        <v>1.008186300066771</v>
      </c>
      <c r="AL796" s="26">
        <f t="shared" si="321"/>
        <v>1.0150559835595026</v>
      </c>
      <c r="AM796" s="26">
        <f t="shared" si="322"/>
        <v>0</v>
      </c>
    </row>
    <row r="797" spans="1:39">
      <c r="A797" s="26" t="s">
        <v>874</v>
      </c>
      <c r="B797" s="26" t="s">
        <v>82</v>
      </c>
      <c r="C797" s="26">
        <v>1</v>
      </c>
      <c r="D797" s="26">
        <v>0.165517</v>
      </c>
      <c r="E797" s="26">
        <v>0.16252800000000001</v>
      </c>
      <c r="F797" s="26">
        <v>509.97500000000002</v>
      </c>
      <c r="G797" s="26">
        <v>509.89499999999998</v>
      </c>
      <c r="H797" s="26">
        <v>-0.28000000000000003</v>
      </c>
      <c r="I797" s="26">
        <v>0</v>
      </c>
      <c r="J797" s="27"/>
      <c r="K797" s="26" t="str">
        <f t="shared" si="304"/>
        <v>UN</v>
      </c>
      <c r="L797" s="27"/>
      <c r="M797" s="32">
        <f t="shared" si="305"/>
        <v>0</v>
      </c>
      <c r="N797" s="32">
        <f t="shared" si="306"/>
        <v>0</v>
      </c>
      <c r="O797" s="32">
        <f t="shared" si="307"/>
        <v>1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2">
        <v>0</v>
      </c>
      <c r="V797" s="27"/>
      <c r="W797" s="26" t="str">
        <f t="shared" si="308"/>
        <v>CA</v>
      </c>
      <c r="X797" s="26" t="str">
        <f t="shared" si="309"/>
        <v>SFM</v>
      </c>
      <c r="Y797" s="26" t="str">
        <f t="shared" si="310"/>
        <v>16</v>
      </c>
      <c r="Z797" s="26" t="str">
        <f t="shared" si="311"/>
        <v>N8</v>
      </c>
      <c r="AA797" s="26" t="str">
        <f t="shared" si="312"/>
        <v>RfUN</v>
      </c>
      <c r="AB797" s="26" t="str">
        <f t="shared" ca="1" si="313"/>
        <v>UNC</v>
      </c>
      <c r="AC797" s="27"/>
      <c r="AD797" s="26" t="str">
        <f t="shared" ca="1" si="314"/>
        <v>CA-SFM-16-N8-RfUN-UNC</v>
      </c>
      <c r="AE797" s="26">
        <f t="shared" si="315"/>
        <v>0.42497916666666669</v>
      </c>
      <c r="AF797" s="26">
        <f t="shared" si="316"/>
        <v>1.3793083333333333E-4</v>
      </c>
      <c r="AG797" s="26">
        <f t="shared" si="317"/>
        <v>0</v>
      </c>
      <c r="AH797" s="26">
        <f t="shared" si="318"/>
        <v>0.42491249999999997</v>
      </c>
      <c r="AI797" s="26">
        <f t="shared" si="319"/>
        <v>1.3544000000000002E-4</v>
      </c>
      <c r="AJ797" s="26">
        <f t="shared" si="320"/>
        <v>0</v>
      </c>
      <c r="AK797" s="26">
        <f t="shared" si="321"/>
        <v>1.0001568950470197</v>
      </c>
      <c r="AL797" s="26">
        <f t="shared" si="321"/>
        <v>1.0183906772986806</v>
      </c>
      <c r="AM797" s="26">
        <f t="shared" si="322"/>
        <v>0</v>
      </c>
    </row>
  </sheetData>
  <mergeCells count="4">
    <mergeCell ref="A1:I1"/>
    <mergeCell ref="M1:U1"/>
    <mergeCell ref="W1:AB1"/>
    <mergeCell ref="AD1:A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FV195"/>
  <sheetViews>
    <sheetView workbookViewId="0"/>
  </sheetViews>
  <sheetFormatPr defaultRowHeight="12.75"/>
  <cols>
    <col min="1" max="1" width="9.140625" style="42"/>
    <col min="2" max="2" width="9.140625" style="66"/>
    <col min="3" max="3" width="11.85546875" style="42" customWidth="1"/>
    <col min="4" max="4" width="11.42578125" style="42" customWidth="1"/>
    <col min="5" max="5" width="12.85546875" style="42" customWidth="1"/>
    <col min="6" max="6" width="12.5703125" style="42" customWidth="1"/>
    <col min="7" max="7" width="12.140625" style="42" customWidth="1"/>
    <col min="8" max="8" width="12.85546875" style="42" customWidth="1"/>
    <col min="9" max="9" width="13.42578125" style="42" customWidth="1"/>
    <col min="10" max="10" width="9.140625" style="42"/>
    <col min="11" max="11" width="9.28515625" style="42" bestFit="1" customWidth="1"/>
    <col min="12" max="12" width="11.42578125" style="42" customWidth="1"/>
    <col min="13" max="14" width="9.5703125" style="42" bestFit="1" customWidth="1"/>
    <col min="15" max="18" width="9.28515625" style="42" bestFit="1" customWidth="1"/>
    <col min="19" max="19" width="9.140625" style="42"/>
    <col min="20" max="20" width="9.28515625" style="42" bestFit="1" customWidth="1"/>
    <col min="21" max="21" width="11.42578125" style="42" customWidth="1"/>
    <col min="22" max="22" width="9.7109375" style="42" bestFit="1" customWidth="1"/>
    <col min="23" max="23" width="9.42578125" style="42" bestFit="1" customWidth="1"/>
    <col min="24" max="24" width="9.5703125" style="42" bestFit="1" customWidth="1"/>
    <col min="25" max="27" width="9.42578125" style="42" bestFit="1" customWidth="1"/>
    <col min="28" max="28" width="9.140625" style="42"/>
    <col min="29" max="29" width="9.28515625" style="42" bestFit="1" customWidth="1"/>
    <col min="30" max="30" width="14.42578125" style="42" customWidth="1"/>
    <col min="31" max="32" width="9.5703125" style="42" bestFit="1" customWidth="1"/>
    <col min="33" max="36" width="9.42578125" style="42" bestFit="1" customWidth="1"/>
    <col min="37" max="37" width="9.140625" style="42"/>
    <col min="38" max="38" width="9.28515625" style="42" bestFit="1" customWidth="1"/>
    <col min="39" max="39" width="13.5703125" style="42" customWidth="1"/>
    <col min="40" max="40" width="9.5703125" style="42" bestFit="1" customWidth="1"/>
    <col min="41" max="45" width="9.28515625" style="42" bestFit="1" customWidth="1"/>
    <col min="46" max="46" width="9.140625" style="42"/>
    <col min="47" max="84" width="9.7109375" style="42" customWidth="1"/>
    <col min="85" max="255" width="9.140625" style="42"/>
    <col min="256" max="256" width="11.85546875" style="42" customWidth="1"/>
    <col min="257" max="257" width="11.42578125" style="42" customWidth="1"/>
    <col min="258" max="258" width="12.85546875" style="42" customWidth="1"/>
    <col min="259" max="259" width="12.5703125" style="42" customWidth="1"/>
    <col min="260" max="260" width="12.140625" style="42" customWidth="1"/>
    <col min="261" max="261" width="12.85546875" style="42" customWidth="1"/>
    <col min="262" max="262" width="13.42578125" style="42" customWidth="1"/>
    <col min="263" max="263" width="9.140625" style="42"/>
    <col min="264" max="264" width="9.28515625" style="42" bestFit="1" customWidth="1"/>
    <col min="265" max="265" width="11.42578125" style="42" customWidth="1"/>
    <col min="266" max="267" width="9.5703125" style="42" bestFit="1" customWidth="1"/>
    <col min="268" max="271" width="9.28515625" style="42" bestFit="1" customWidth="1"/>
    <col min="272" max="272" width="9.140625" style="42"/>
    <col min="273" max="273" width="9.28515625" style="42" bestFit="1" customWidth="1"/>
    <col min="274" max="274" width="11.42578125" style="42" customWidth="1"/>
    <col min="275" max="275" width="9.7109375" style="42" bestFit="1" customWidth="1"/>
    <col min="276" max="276" width="9.42578125" style="42" bestFit="1" customWidth="1"/>
    <col min="277" max="277" width="9.5703125" style="42" bestFit="1" customWidth="1"/>
    <col min="278" max="280" width="9.42578125" style="42" bestFit="1" customWidth="1"/>
    <col min="281" max="281" width="9.140625" style="42"/>
    <col min="282" max="282" width="9.28515625" style="42" bestFit="1" customWidth="1"/>
    <col min="283" max="283" width="14.42578125" style="42" customWidth="1"/>
    <col min="284" max="285" width="9.5703125" style="42" bestFit="1" customWidth="1"/>
    <col min="286" max="289" width="9.42578125" style="42" bestFit="1" customWidth="1"/>
    <col min="290" max="290" width="9.140625" style="42"/>
    <col min="291" max="291" width="9.28515625" style="42" bestFit="1" customWidth="1"/>
    <col min="292" max="292" width="13.5703125" style="42" customWidth="1"/>
    <col min="293" max="293" width="9.5703125" style="42" bestFit="1" customWidth="1"/>
    <col min="294" max="298" width="9.28515625" style="42" bestFit="1" customWidth="1"/>
    <col min="299" max="511" width="9.140625" style="42"/>
    <col min="512" max="512" width="11.85546875" style="42" customWidth="1"/>
    <col min="513" max="513" width="11.42578125" style="42" customWidth="1"/>
    <col min="514" max="514" width="12.85546875" style="42" customWidth="1"/>
    <col min="515" max="515" width="12.5703125" style="42" customWidth="1"/>
    <col min="516" max="516" width="12.140625" style="42" customWidth="1"/>
    <col min="517" max="517" width="12.85546875" style="42" customWidth="1"/>
    <col min="518" max="518" width="13.42578125" style="42" customWidth="1"/>
    <col min="519" max="519" width="9.140625" style="42"/>
    <col min="520" max="520" width="9.28515625" style="42" bestFit="1" customWidth="1"/>
    <col min="521" max="521" width="11.42578125" style="42" customWidth="1"/>
    <col min="522" max="523" width="9.5703125" style="42" bestFit="1" customWidth="1"/>
    <col min="524" max="527" width="9.28515625" style="42" bestFit="1" customWidth="1"/>
    <col min="528" max="528" width="9.140625" style="42"/>
    <col min="529" max="529" width="9.28515625" style="42" bestFit="1" customWidth="1"/>
    <col min="530" max="530" width="11.42578125" style="42" customWidth="1"/>
    <col min="531" max="531" width="9.7109375" style="42" bestFit="1" customWidth="1"/>
    <col min="532" max="532" width="9.42578125" style="42" bestFit="1" customWidth="1"/>
    <col min="533" max="533" width="9.5703125" style="42" bestFit="1" customWidth="1"/>
    <col min="534" max="536" width="9.42578125" style="42" bestFit="1" customWidth="1"/>
    <col min="537" max="537" width="9.140625" style="42"/>
    <col min="538" max="538" width="9.28515625" style="42" bestFit="1" customWidth="1"/>
    <col min="539" max="539" width="14.42578125" style="42" customWidth="1"/>
    <col min="540" max="541" width="9.5703125" style="42" bestFit="1" customWidth="1"/>
    <col min="542" max="545" width="9.42578125" style="42" bestFit="1" customWidth="1"/>
    <col min="546" max="546" width="9.140625" style="42"/>
    <col min="547" max="547" width="9.28515625" style="42" bestFit="1" customWidth="1"/>
    <col min="548" max="548" width="13.5703125" style="42" customWidth="1"/>
    <col min="549" max="549" width="9.5703125" style="42" bestFit="1" customWidth="1"/>
    <col min="550" max="554" width="9.28515625" style="42" bestFit="1" customWidth="1"/>
    <col min="555" max="767" width="9.140625" style="42"/>
    <col min="768" max="768" width="11.85546875" style="42" customWidth="1"/>
    <col min="769" max="769" width="11.42578125" style="42" customWidth="1"/>
    <col min="770" max="770" width="12.85546875" style="42" customWidth="1"/>
    <col min="771" max="771" width="12.5703125" style="42" customWidth="1"/>
    <col min="772" max="772" width="12.140625" style="42" customWidth="1"/>
    <col min="773" max="773" width="12.85546875" style="42" customWidth="1"/>
    <col min="774" max="774" width="13.42578125" style="42" customWidth="1"/>
    <col min="775" max="775" width="9.140625" style="42"/>
    <col min="776" max="776" width="9.28515625" style="42" bestFit="1" customWidth="1"/>
    <col min="777" max="777" width="11.42578125" style="42" customWidth="1"/>
    <col min="778" max="779" width="9.5703125" style="42" bestFit="1" customWidth="1"/>
    <col min="780" max="783" width="9.28515625" style="42" bestFit="1" customWidth="1"/>
    <col min="784" max="784" width="9.140625" style="42"/>
    <col min="785" max="785" width="9.28515625" style="42" bestFit="1" customWidth="1"/>
    <col min="786" max="786" width="11.42578125" style="42" customWidth="1"/>
    <col min="787" max="787" width="9.7109375" style="42" bestFit="1" customWidth="1"/>
    <col min="788" max="788" width="9.42578125" style="42" bestFit="1" customWidth="1"/>
    <col min="789" max="789" width="9.5703125" style="42" bestFit="1" customWidth="1"/>
    <col min="790" max="792" width="9.42578125" style="42" bestFit="1" customWidth="1"/>
    <col min="793" max="793" width="9.140625" style="42"/>
    <col min="794" max="794" width="9.28515625" style="42" bestFit="1" customWidth="1"/>
    <col min="795" max="795" width="14.42578125" style="42" customWidth="1"/>
    <col min="796" max="797" width="9.5703125" style="42" bestFit="1" customWidth="1"/>
    <col min="798" max="801" width="9.42578125" style="42" bestFit="1" customWidth="1"/>
    <col min="802" max="802" width="9.140625" style="42"/>
    <col min="803" max="803" width="9.28515625" style="42" bestFit="1" customWidth="1"/>
    <col min="804" max="804" width="13.5703125" style="42" customWidth="1"/>
    <col min="805" max="805" width="9.5703125" style="42" bestFit="1" customWidth="1"/>
    <col min="806" max="810" width="9.28515625" style="42" bestFit="1" customWidth="1"/>
    <col min="811" max="1023" width="9.140625" style="42"/>
    <col min="1024" max="1024" width="11.85546875" style="42" customWidth="1"/>
    <col min="1025" max="1025" width="11.42578125" style="42" customWidth="1"/>
    <col min="1026" max="1026" width="12.85546875" style="42" customWidth="1"/>
    <col min="1027" max="1027" width="12.5703125" style="42" customWidth="1"/>
    <col min="1028" max="1028" width="12.140625" style="42" customWidth="1"/>
    <col min="1029" max="1029" width="12.85546875" style="42" customWidth="1"/>
    <col min="1030" max="1030" width="13.42578125" style="42" customWidth="1"/>
    <col min="1031" max="1031" width="9.140625" style="42"/>
    <col min="1032" max="1032" width="9.28515625" style="42" bestFit="1" customWidth="1"/>
    <col min="1033" max="1033" width="11.42578125" style="42" customWidth="1"/>
    <col min="1034" max="1035" width="9.5703125" style="42" bestFit="1" customWidth="1"/>
    <col min="1036" max="1039" width="9.28515625" style="42" bestFit="1" customWidth="1"/>
    <col min="1040" max="1040" width="9.140625" style="42"/>
    <col min="1041" max="1041" width="9.28515625" style="42" bestFit="1" customWidth="1"/>
    <col min="1042" max="1042" width="11.42578125" style="42" customWidth="1"/>
    <col min="1043" max="1043" width="9.7109375" style="42" bestFit="1" customWidth="1"/>
    <col min="1044" max="1044" width="9.42578125" style="42" bestFit="1" customWidth="1"/>
    <col min="1045" max="1045" width="9.5703125" style="42" bestFit="1" customWidth="1"/>
    <col min="1046" max="1048" width="9.42578125" style="42" bestFit="1" customWidth="1"/>
    <col min="1049" max="1049" width="9.140625" style="42"/>
    <col min="1050" max="1050" width="9.28515625" style="42" bestFit="1" customWidth="1"/>
    <col min="1051" max="1051" width="14.42578125" style="42" customWidth="1"/>
    <col min="1052" max="1053" width="9.5703125" style="42" bestFit="1" customWidth="1"/>
    <col min="1054" max="1057" width="9.42578125" style="42" bestFit="1" customWidth="1"/>
    <col min="1058" max="1058" width="9.140625" style="42"/>
    <col min="1059" max="1059" width="9.28515625" style="42" bestFit="1" customWidth="1"/>
    <col min="1060" max="1060" width="13.5703125" style="42" customWidth="1"/>
    <col min="1061" max="1061" width="9.5703125" style="42" bestFit="1" customWidth="1"/>
    <col min="1062" max="1066" width="9.28515625" style="42" bestFit="1" customWidth="1"/>
    <col min="1067" max="1279" width="9.140625" style="42"/>
    <col min="1280" max="1280" width="11.85546875" style="42" customWidth="1"/>
    <col min="1281" max="1281" width="11.42578125" style="42" customWidth="1"/>
    <col min="1282" max="1282" width="12.85546875" style="42" customWidth="1"/>
    <col min="1283" max="1283" width="12.5703125" style="42" customWidth="1"/>
    <col min="1284" max="1284" width="12.140625" style="42" customWidth="1"/>
    <col min="1285" max="1285" width="12.85546875" style="42" customWidth="1"/>
    <col min="1286" max="1286" width="13.42578125" style="42" customWidth="1"/>
    <col min="1287" max="1287" width="9.140625" style="42"/>
    <col min="1288" max="1288" width="9.28515625" style="42" bestFit="1" customWidth="1"/>
    <col min="1289" max="1289" width="11.42578125" style="42" customWidth="1"/>
    <col min="1290" max="1291" width="9.5703125" style="42" bestFit="1" customWidth="1"/>
    <col min="1292" max="1295" width="9.28515625" style="42" bestFit="1" customWidth="1"/>
    <col min="1296" max="1296" width="9.140625" style="42"/>
    <col min="1297" max="1297" width="9.28515625" style="42" bestFit="1" customWidth="1"/>
    <col min="1298" max="1298" width="11.42578125" style="42" customWidth="1"/>
    <col min="1299" max="1299" width="9.7109375" style="42" bestFit="1" customWidth="1"/>
    <col min="1300" max="1300" width="9.42578125" style="42" bestFit="1" customWidth="1"/>
    <col min="1301" max="1301" width="9.5703125" style="42" bestFit="1" customWidth="1"/>
    <col min="1302" max="1304" width="9.42578125" style="42" bestFit="1" customWidth="1"/>
    <col min="1305" max="1305" width="9.140625" style="42"/>
    <col min="1306" max="1306" width="9.28515625" style="42" bestFit="1" customWidth="1"/>
    <col min="1307" max="1307" width="14.42578125" style="42" customWidth="1"/>
    <col min="1308" max="1309" width="9.5703125" style="42" bestFit="1" customWidth="1"/>
    <col min="1310" max="1313" width="9.42578125" style="42" bestFit="1" customWidth="1"/>
    <col min="1314" max="1314" width="9.140625" style="42"/>
    <col min="1315" max="1315" width="9.28515625" style="42" bestFit="1" customWidth="1"/>
    <col min="1316" max="1316" width="13.5703125" style="42" customWidth="1"/>
    <col min="1317" max="1317" width="9.5703125" style="42" bestFit="1" customWidth="1"/>
    <col min="1318" max="1322" width="9.28515625" style="42" bestFit="1" customWidth="1"/>
    <col min="1323" max="1535" width="9.140625" style="42"/>
    <col min="1536" max="1536" width="11.85546875" style="42" customWidth="1"/>
    <col min="1537" max="1537" width="11.42578125" style="42" customWidth="1"/>
    <col min="1538" max="1538" width="12.85546875" style="42" customWidth="1"/>
    <col min="1539" max="1539" width="12.5703125" style="42" customWidth="1"/>
    <col min="1540" max="1540" width="12.140625" style="42" customWidth="1"/>
    <col min="1541" max="1541" width="12.85546875" style="42" customWidth="1"/>
    <col min="1542" max="1542" width="13.42578125" style="42" customWidth="1"/>
    <col min="1543" max="1543" width="9.140625" style="42"/>
    <col min="1544" max="1544" width="9.28515625" style="42" bestFit="1" customWidth="1"/>
    <col min="1545" max="1545" width="11.42578125" style="42" customWidth="1"/>
    <col min="1546" max="1547" width="9.5703125" style="42" bestFit="1" customWidth="1"/>
    <col min="1548" max="1551" width="9.28515625" style="42" bestFit="1" customWidth="1"/>
    <col min="1552" max="1552" width="9.140625" style="42"/>
    <col min="1553" max="1553" width="9.28515625" style="42" bestFit="1" customWidth="1"/>
    <col min="1554" max="1554" width="11.42578125" style="42" customWidth="1"/>
    <col min="1555" max="1555" width="9.7109375" style="42" bestFit="1" customWidth="1"/>
    <col min="1556" max="1556" width="9.42578125" style="42" bestFit="1" customWidth="1"/>
    <col min="1557" max="1557" width="9.5703125" style="42" bestFit="1" customWidth="1"/>
    <col min="1558" max="1560" width="9.42578125" style="42" bestFit="1" customWidth="1"/>
    <col min="1561" max="1561" width="9.140625" style="42"/>
    <col min="1562" max="1562" width="9.28515625" style="42" bestFit="1" customWidth="1"/>
    <col min="1563" max="1563" width="14.42578125" style="42" customWidth="1"/>
    <col min="1564" max="1565" width="9.5703125" style="42" bestFit="1" customWidth="1"/>
    <col min="1566" max="1569" width="9.42578125" style="42" bestFit="1" customWidth="1"/>
    <col min="1570" max="1570" width="9.140625" style="42"/>
    <col min="1571" max="1571" width="9.28515625" style="42" bestFit="1" customWidth="1"/>
    <col min="1572" max="1572" width="13.5703125" style="42" customWidth="1"/>
    <col min="1573" max="1573" width="9.5703125" style="42" bestFit="1" customWidth="1"/>
    <col min="1574" max="1578" width="9.28515625" style="42" bestFit="1" customWidth="1"/>
    <col min="1579" max="1791" width="9.140625" style="42"/>
    <col min="1792" max="1792" width="11.85546875" style="42" customWidth="1"/>
    <col min="1793" max="1793" width="11.42578125" style="42" customWidth="1"/>
    <col min="1794" max="1794" width="12.85546875" style="42" customWidth="1"/>
    <col min="1795" max="1795" width="12.5703125" style="42" customWidth="1"/>
    <col min="1796" max="1796" width="12.140625" style="42" customWidth="1"/>
    <col min="1797" max="1797" width="12.85546875" style="42" customWidth="1"/>
    <col min="1798" max="1798" width="13.42578125" style="42" customWidth="1"/>
    <col min="1799" max="1799" width="9.140625" style="42"/>
    <col min="1800" max="1800" width="9.28515625" style="42" bestFit="1" customWidth="1"/>
    <col min="1801" max="1801" width="11.42578125" style="42" customWidth="1"/>
    <col min="1802" max="1803" width="9.5703125" style="42" bestFit="1" customWidth="1"/>
    <col min="1804" max="1807" width="9.28515625" style="42" bestFit="1" customWidth="1"/>
    <col min="1808" max="1808" width="9.140625" style="42"/>
    <col min="1809" max="1809" width="9.28515625" style="42" bestFit="1" customWidth="1"/>
    <col min="1810" max="1810" width="11.42578125" style="42" customWidth="1"/>
    <col min="1811" max="1811" width="9.7109375" style="42" bestFit="1" customWidth="1"/>
    <col min="1812" max="1812" width="9.42578125" style="42" bestFit="1" customWidth="1"/>
    <col min="1813" max="1813" width="9.5703125" style="42" bestFit="1" customWidth="1"/>
    <col min="1814" max="1816" width="9.42578125" style="42" bestFit="1" customWidth="1"/>
    <col min="1817" max="1817" width="9.140625" style="42"/>
    <col min="1818" max="1818" width="9.28515625" style="42" bestFit="1" customWidth="1"/>
    <col min="1819" max="1819" width="14.42578125" style="42" customWidth="1"/>
    <col min="1820" max="1821" width="9.5703125" style="42" bestFit="1" customWidth="1"/>
    <col min="1822" max="1825" width="9.42578125" style="42" bestFit="1" customWidth="1"/>
    <col min="1826" max="1826" width="9.140625" style="42"/>
    <col min="1827" max="1827" width="9.28515625" style="42" bestFit="1" customWidth="1"/>
    <col min="1828" max="1828" width="13.5703125" style="42" customWidth="1"/>
    <col min="1829" max="1829" width="9.5703125" style="42" bestFit="1" customWidth="1"/>
    <col min="1830" max="1834" width="9.28515625" style="42" bestFit="1" customWidth="1"/>
    <col min="1835" max="2047" width="9.140625" style="42"/>
    <col min="2048" max="2048" width="11.85546875" style="42" customWidth="1"/>
    <col min="2049" max="2049" width="11.42578125" style="42" customWidth="1"/>
    <col min="2050" max="2050" width="12.85546875" style="42" customWidth="1"/>
    <col min="2051" max="2051" width="12.5703125" style="42" customWidth="1"/>
    <col min="2052" max="2052" width="12.140625" style="42" customWidth="1"/>
    <col min="2053" max="2053" width="12.85546875" style="42" customWidth="1"/>
    <col min="2054" max="2054" width="13.42578125" style="42" customWidth="1"/>
    <col min="2055" max="2055" width="9.140625" style="42"/>
    <col min="2056" max="2056" width="9.28515625" style="42" bestFit="1" customWidth="1"/>
    <col min="2057" max="2057" width="11.42578125" style="42" customWidth="1"/>
    <col min="2058" max="2059" width="9.5703125" style="42" bestFit="1" customWidth="1"/>
    <col min="2060" max="2063" width="9.28515625" style="42" bestFit="1" customWidth="1"/>
    <col min="2064" max="2064" width="9.140625" style="42"/>
    <col min="2065" max="2065" width="9.28515625" style="42" bestFit="1" customWidth="1"/>
    <col min="2066" max="2066" width="11.42578125" style="42" customWidth="1"/>
    <col min="2067" max="2067" width="9.7109375" style="42" bestFit="1" customWidth="1"/>
    <col min="2068" max="2068" width="9.42578125" style="42" bestFit="1" customWidth="1"/>
    <col min="2069" max="2069" width="9.5703125" style="42" bestFit="1" customWidth="1"/>
    <col min="2070" max="2072" width="9.42578125" style="42" bestFit="1" customWidth="1"/>
    <col min="2073" max="2073" width="9.140625" style="42"/>
    <col min="2074" max="2074" width="9.28515625" style="42" bestFit="1" customWidth="1"/>
    <col min="2075" max="2075" width="14.42578125" style="42" customWidth="1"/>
    <col min="2076" max="2077" width="9.5703125" style="42" bestFit="1" customWidth="1"/>
    <col min="2078" max="2081" width="9.42578125" style="42" bestFit="1" customWidth="1"/>
    <col min="2082" max="2082" width="9.140625" style="42"/>
    <col min="2083" max="2083" width="9.28515625" style="42" bestFit="1" customWidth="1"/>
    <col min="2084" max="2084" width="13.5703125" style="42" customWidth="1"/>
    <col min="2085" max="2085" width="9.5703125" style="42" bestFit="1" customWidth="1"/>
    <col min="2086" max="2090" width="9.28515625" style="42" bestFit="1" customWidth="1"/>
    <col min="2091" max="2303" width="9.140625" style="42"/>
    <col min="2304" max="2304" width="11.85546875" style="42" customWidth="1"/>
    <col min="2305" max="2305" width="11.42578125" style="42" customWidth="1"/>
    <col min="2306" max="2306" width="12.85546875" style="42" customWidth="1"/>
    <col min="2307" max="2307" width="12.5703125" style="42" customWidth="1"/>
    <col min="2308" max="2308" width="12.140625" style="42" customWidth="1"/>
    <col min="2309" max="2309" width="12.85546875" style="42" customWidth="1"/>
    <col min="2310" max="2310" width="13.42578125" style="42" customWidth="1"/>
    <col min="2311" max="2311" width="9.140625" style="42"/>
    <col min="2312" max="2312" width="9.28515625" style="42" bestFit="1" customWidth="1"/>
    <col min="2313" max="2313" width="11.42578125" style="42" customWidth="1"/>
    <col min="2314" max="2315" width="9.5703125" style="42" bestFit="1" customWidth="1"/>
    <col min="2316" max="2319" width="9.28515625" style="42" bestFit="1" customWidth="1"/>
    <col min="2320" max="2320" width="9.140625" style="42"/>
    <col min="2321" max="2321" width="9.28515625" style="42" bestFit="1" customWidth="1"/>
    <col min="2322" max="2322" width="11.42578125" style="42" customWidth="1"/>
    <col min="2323" max="2323" width="9.7109375" style="42" bestFit="1" customWidth="1"/>
    <col min="2324" max="2324" width="9.42578125" style="42" bestFit="1" customWidth="1"/>
    <col min="2325" max="2325" width="9.5703125" style="42" bestFit="1" customWidth="1"/>
    <col min="2326" max="2328" width="9.42578125" style="42" bestFit="1" customWidth="1"/>
    <col min="2329" max="2329" width="9.140625" style="42"/>
    <col min="2330" max="2330" width="9.28515625" style="42" bestFit="1" customWidth="1"/>
    <col min="2331" max="2331" width="14.42578125" style="42" customWidth="1"/>
    <col min="2332" max="2333" width="9.5703125" style="42" bestFit="1" customWidth="1"/>
    <col min="2334" max="2337" width="9.42578125" style="42" bestFit="1" customWidth="1"/>
    <col min="2338" max="2338" width="9.140625" style="42"/>
    <col min="2339" max="2339" width="9.28515625" style="42" bestFit="1" customWidth="1"/>
    <col min="2340" max="2340" width="13.5703125" style="42" customWidth="1"/>
    <col min="2341" max="2341" width="9.5703125" style="42" bestFit="1" customWidth="1"/>
    <col min="2342" max="2346" width="9.28515625" style="42" bestFit="1" customWidth="1"/>
    <col min="2347" max="2559" width="9.140625" style="42"/>
    <col min="2560" max="2560" width="11.85546875" style="42" customWidth="1"/>
    <col min="2561" max="2561" width="11.42578125" style="42" customWidth="1"/>
    <col min="2562" max="2562" width="12.85546875" style="42" customWidth="1"/>
    <col min="2563" max="2563" width="12.5703125" style="42" customWidth="1"/>
    <col min="2564" max="2564" width="12.140625" style="42" customWidth="1"/>
    <col min="2565" max="2565" width="12.85546875" style="42" customWidth="1"/>
    <col min="2566" max="2566" width="13.42578125" style="42" customWidth="1"/>
    <col min="2567" max="2567" width="9.140625" style="42"/>
    <col min="2568" max="2568" width="9.28515625" style="42" bestFit="1" customWidth="1"/>
    <col min="2569" max="2569" width="11.42578125" style="42" customWidth="1"/>
    <col min="2570" max="2571" width="9.5703125" style="42" bestFit="1" customWidth="1"/>
    <col min="2572" max="2575" width="9.28515625" style="42" bestFit="1" customWidth="1"/>
    <col min="2576" max="2576" width="9.140625" style="42"/>
    <col min="2577" max="2577" width="9.28515625" style="42" bestFit="1" customWidth="1"/>
    <col min="2578" max="2578" width="11.42578125" style="42" customWidth="1"/>
    <col min="2579" max="2579" width="9.7109375" style="42" bestFit="1" customWidth="1"/>
    <col min="2580" max="2580" width="9.42578125" style="42" bestFit="1" customWidth="1"/>
    <col min="2581" max="2581" width="9.5703125" style="42" bestFit="1" customWidth="1"/>
    <col min="2582" max="2584" width="9.42578125" style="42" bestFit="1" customWidth="1"/>
    <col min="2585" max="2585" width="9.140625" style="42"/>
    <col min="2586" max="2586" width="9.28515625" style="42" bestFit="1" customWidth="1"/>
    <col min="2587" max="2587" width="14.42578125" style="42" customWidth="1"/>
    <col min="2588" max="2589" width="9.5703125" style="42" bestFit="1" customWidth="1"/>
    <col min="2590" max="2593" width="9.42578125" style="42" bestFit="1" customWidth="1"/>
    <col min="2594" max="2594" width="9.140625" style="42"/>
    <col min="2595" max="2595" width="9.28515625" style="42" bestFit="1" customWidth="1"/>
    <col min="2596" max="2596" width="13.5703125" style="42" customWidth="1"/>
    <col min="2597" max="2597" width="9.5703125" style="42" bestFit="1" customWidth="1"/>
    <col min="2598" max="2602" width="9.28515625" style="42" bestFit="1" customWidth="1"/>
    <col min="2603" max="2815" width="9.140625" style="42"/>
    <col min="2816" max="2816" width="11.85546875" style="42" customWidth="1"/>
    <col min="2817" max="2817" width="11.42578125" style="42" customWidth="1"/>
    <col min="2818" max="2818" width="12.85546875" style="42" customWidth="1"/>
    <col min="2819" max="2819" width="12.5703125" style="42" customWidth="1"/>
    <col min="2820" max="2820" width="12.140625" style="42" customWidth="1"/>
    <col min="2821" max="2821" width="12.85546875" style="42" customWidth="1"/>
    <col min="2822" max="2822" width="13.42578125" style="42" customWidth="1"/>
    <col min="2823" max="2823" width="9.140625" style="42"/>
    <col min="2824" max="2824" width="9.28515625" style="42" bestFit="1" customWidth="1"/>
    <col min="2825" max="2825" width="11.42578125" style="42" customWidth="1"/>
    <col min="2826" max="2827" width="9.5703125" style="42" bestFit="1" customWidth="1"/>
    <col min="2828" max="2831" width="9.28515625" style="42" bestFit="1" customWidth="1"/>
    <col min="2832" max="2832" width="9.140625" style="42"/>
    <col min="2833" max="2833" width="9.28515625" style="42" bestFit="1" customWidth="1"/>
    <col min="2834" max="2834" width="11.42578125" style="42" customWidth="1"/>
    <col min="2835" max="2835" width="9.7109375" style="42" bestFit="1" customWidth="1"/>
    <col min="2836" max="2836" width="9.42578125" style="42" bestFit="1" customWidth="1"/>
    <col min="2837" max="2837" width="9.5703125" style="42" bestFit="1" customWidth="1"/>
    <col min="2838" max="2840" width="9.42578125" style="42" bestFit="1" customWidth="1"/>
    <col min="2841" max="2841" width="9.140625" style="42"/>
    <col min="2842" max="2842" width="9.28515625" style="42" bestFit="1" customWidth="1"/>
    <col min="2843" max="2843" width="14.42578125" style="42" customWidth="1"/>
    <col min="2844" max="2845" width="9.5703125" style="42" bestFit="1" customWidth="1"/>
    <col min="2846" max="2849" width="9.42578125" style="42" bestFit="1" customWidth="1"/>
    <col min="2850" max="2850" width="9.140625" style="42"/>
    <col min="2851" max="2851" width="9.28515625" style="42" bestFit="1" customWidth="1"/>
    <col min="2852" max="2852" width="13.5703125" style="42" customWidth="1"/>
    <col min="2853" max="2853" width="9.5703125" style="42" bestFit="1" customWidth="1"/>
    <col min="2854" max="2858" width="9.28515625" style="42" bestFit="1" customWidth="1"/>
    <col min="2859" max="3071" width="9.140625" style="42"/>
    <col min="3072" max="3072" width="11.85546875" style="42" customWidth="1"/>
    <col min="3073" max="3073" width="11.42578125" style="42" customWidth="1"/>
    <col min="3074" max="3074" width="12.85546875" style="42" customWidth="1"/>
    <col min="3075" max="3075" width="12.5703125" style="42" customWidth="1"/>
    <col min="3076" max="3076" width="12.140625" style="42" customWidth="1"/>
    <col min="3077" max="3077" width="12.85546875" style="42" customWidth="1"/>
    <col min="3078" max="3078" width="13.42578125" style="42" customWidth="1"/>
    <col min="3079" max="3079" width="9.140625" style="42"/>
    <col min="3080" max="3080" width="9.28515625" style="42" bestFit="1" customWidth="1"/>
    <col min="3081" max="3081" width="11.42578125" style="42" customWidth="1"/>
    <col min="3082" max="3083" width="9.5703125" style="42" bestFit="1" customWidth="1"/>
    <col min="3084" max="3087" width="9.28515625" style="42" bestFit="1" customWidth="1"/>
    <col min="3088" max="3088" width="9.140625" style="42"/>
    <col min="3089" max="3089" width="9.28515625" style="42" bestFit="1" customWidth="1"/>
    <col min="3090" max="3090" width="11.42578125" style="42" customWidth="1"/>
    <col min="3091" max="3091" width="9.7109375" style="42" bestFit="1" customWidth="1"/>
    <col min="3092" max="3092" width="9.42578125" style="42" bestFit="1" customWidth="1"/>
    <col min="3093" max="3093" width="9.5703125" style="42" bestFit="1" customWidth="1"/>
    <col min="3094" max="3096" width="9.42578125" style="42" bestFit="1" customWidth="1"/>
    <col min="3097" max="3097" width="9.140625" style="42"/>
    <col min="3098" max="3098" width="9.28515625" style="42" bestFit="1" customWidth="1"/>
    <col min="3099" max="3099" width="14.42578125" style="42" customWidth="1"/>
    <col min="3100" max="3101" width="9.5703125" style="42" bestFit="1" customWidth="1"/>
    <col min="3102" max="3105" width="9.42578125" style="42" bestFit="1" customWidth="1"/>
    <col min="3106" max="3106" width="9.140625" style="42"/>
    <col min="3107" max="3107" width="9.28515625" style="42" bestFit="1" customWidth="1"/>
    <col min="3108" max="3108" width="13.5703125" style="42" customWidth="1"/>
    <col min="3109" max="3109" width="9.5703125" style="42" bestFit="1" customWidth="1"/>
    <col min="3110" max="3114" width="9.28515625" style="42" bestFit="1" customWidth="1"/>
    <col min="3115" max="3327" width="9.140625" style="42"/>
    <col min="3328" max="3328" width="11.85546875" style="42" customWidth="1"/>
    <col min="3329" max="3329" width="11.42578125" style="42" customWidth="1"/>
    <col min="3330" max="3330" width="12.85546875" style="42" customWidth="1"/>
    <col min="3331" max="3331" width="12.5703125" style="42" customWidth="1"/>
    <col min="3332" max="3332" width="12.140625" style="42" customWidth="1"/>
    <col min="3333" max="3333" width="12.85546875" style="42" customWidth="1"/>
    <col min="3334" max="3334" width="13.42578125" style="42" customWidth="1"/>
    <col min="3335" max="3335" width="9.140625" style="42"/>
    <col min="3336" max="3336" width="9.28515625" style="42" bestFit="1" customWidth="1"/>
    <col min="3337" max="3337" width="11.42578125" style="42" customWidth="1"/>
    <col min="3338" max="3339" width="9.5703125" style="42" bestFit="1" customWidth="1"/>
    <col min="3340" max="3343" width="9.28515625" style="42" bestFit="1" customWidth="1"/>
    <col min="3344" max="3344" width="9.140625" style="42"/>
    <col min="3345" max="3345" width="9.28515625" style="42" bestFit="1" customWidth="1"/>
    <col min="3346" max="3346" width="11.42578125" style="42" customWidth="1"/>
    <col min="3347" max="3347" width="9.7109375" style="42" bestFit="1" customWidth="1"/>
    <col min="3348" max="3348" width="9.42578125" style="42" bestFit="1" customWidth="1"/>
    <col min="3349" max="3349" width="9.5703125" style="42" bestFit="1" customWidth="1"/>
    <col min="3350" max="3352" width="9.42578125" style="42" bestFit="1" customWidth="1"/>
    <col min="3353" max="3353" width="9.140625" style="42"/>
    <col min="3354" max="3354" width="9.28515625" style="42" bestFit="1" customWidth="1"/>
    <col min="3355" max="3355" width="14.42578125" style="42" customWidth="1"/>
    <col min="3356" max="3357" width="9.5703125" style="42" bestFit="1" customWidth="1"/>
    <col min="3358" max="3361" width="9.42578125" style="42" bestFit="1" customWidth="1"/>
    <col min="3362" max="3362" width="9.140625" style="42"/>
    <col min="3363" max="3363" width="9.28515625" style="42" bestFit="1" customWidth="1"/>
    <col min="3364" max="3364" width="13.5703125" style="42" customWidth="1"/>
    <col min="3365" max="3365" width="9.5703125" style="42" bestFit="1" customWidth="1"/>
    <col min="3366" max="3370" width="9.28515625" style="42" bestFit="1" customWidth="1"/>
    <col min="3371" max="3583" width="9.140625" style="42"/>
    <col min="3584" max="3584" width="11.85546875" style="42" customWidth="1"/>
    <col min="3585" max="3585" width="11.42578125" style="42" customWidth="1"/>
    <col min="3586" max="3586" width="12.85546875" style="42" customWidth="1"/>
    <col min="3587" max="3587" width="12.5703125" style="42" customWidth="1"/>
    <col min="3588" max="3588" width="12.140625" style="42" customWidth="1"/>
    <col min="3589" max="3589" width="12.85546875" style="42" customWidth="1"/>
    <col min="3590" max="3590" width="13.42578125" style="42" customWidth="1"/>
    <col min="3591" max="3591" width="9.140625" style="42"/>
    <col min="3592" max="3592" width="9.28515625" style="42" bestFit="1" customWidth="1"/>
    <col min="3593" max="3593" width="11.42578125" style="42" customWidth="1"/>
    <col min="3594" max="3595" width="9.5703125" style="42" bestFit="1" customWidth="1"/>
    <col min="3596" max="3599" width="9.28515625" style="42" bestFit="1" customWidth="1"/>
    <col min="3600" max="3600" width="9.140625" style="42"/>
    <col min="3601" max="3601" width="9.28515625" style="42" bestFit="1" customWidth="1"/>
    <col min="3602" max="3602" width="11.42578125" style="42" customWidth="1"/>
    <col min="3603" max="3603" width="9.7109375" style="42" bestFit="1" customWidth="1"/>
    <col min="3604" max="3604" width="9.42578125" style="42" bestFit="1" customWidth="1"/>
    <col min="3605" max="3605" width="9.5703125" style="42" bestFit="1" customWidth="1"/>
    <col min="3606" max="3608" width="9.42578125" style="42" bestFit="1" customWidth="1"/>
    <col min="3609" max="3609" width="9.140625" style="42"/>
    <col min="3610" max="3610" width="9.28515625" style="42" bestFit="1" customWidth="1"/>
    <col min="3611" max="3611" width="14.42578125" style="42" customWidth="1"/>
    <col min="3612" max="3613" width="9.5703125" style="42" bestFit="1" customWidth="1"/>
    <col min="3614" max="3617" width="9.42578125" style="42" bestFit="1" customWidth="1"/>
    <col min="3618" max="3618" width="9.140625" style="42"/>
    <col min="3619" max="3619" width="9.28515625" style="42" bestFit="1" customWidth="1"/>
    <col min="3620" max="3620" width="13.5703125" style="42" customWidth="1"/>
    <col min="3621" max="3621" width="9.5703125" style="42" bestFit="1" customWidth="1"/>
    <col min="3622" max="3626" width="9.28515625" style="42" bestFit="1" customWidth="1"/>
    <col min="3627" max="3839" width="9.140625" style="42"/>
    <col min="3840" max="3840" width="11.85546875" style="42" customWidth="1"/>
    <col min="3841" max="3841" width="11.42578125" style="42" customWidth="1"/>
    <col min="3842" max="3842" width="12.85546875" style="42" customWidth="1"/>
    <col min="3843" max="3843" width="12.5703125" style="42" customWidth="1"/>
    <col min="3844" max="3844" width="12.140625" style="42" customWidth="1"/>
    <col min="3845" max="3845" width="12.85546875" style="42" customWidth="1"/>
    <col min="3846" max="3846" width="13.42578125" style="42" customWidth="1"/>
    <col min="3847" max="3847" width="9.140625" style="42"/>
    <col min="3848" max="3848" width="9.28515625" style="42" bestFit="1" customWidth="1"/>
    <col min="3849" max="3849" width="11.42578125" style="42" customWidth="1"/>
    <col min="3850" max="3851" width="9.5703125" style="42" bestFit="1" customWidth="1"/>
    <col min="3852" max="3855" width="9.28515625" style="42" bestFit="1" customWidth="1"/>
    <col min="3856" max="3856" width="9.140625" style="42"/>
    <col min="3857" max="3857" width="9.28515625" style="42" bestFit="1" customWidth="1"/>
    <col min="3858" max="3858" width="11.42578125" style="42" customWidth="1"/>
    <col min="3859" max="3859" width="9.7109375" style="42" bestFit="1" customWidth="1"/>
    <col min="3860" max="3860" width="9.42578125" style="42" bestFit="1" customWidth="1"/>
    <col min="3861" max="3861" width="9.5703125" style="42" bestFit="1" customWidth="1"/>
    <col min="3862" max="3864" width="9.42578125" style="42" bestFit="1" customWidth="1"/>
    <col min="3865" max="3865" width="9.140625" style="42"/>
    <col min="3866" max="3866" width="9.28515625" style="42" bestFit="1" customWidth="1"/>
    <col min="3867" max="3867" width="14.42578125" style="42" customWidth="1"/>
    <col min="3868" max="3869" width="9.5703125" style="42" bestFit="1" customWidth="1"/>
    <col min="3870" max="3873" width="9.42578125" style="42" bestFit="1" customWidth="1"/>
    <col min="3874" max="3874" width="9.140625" style="42"/>
    <col min="3875" max="3875" width="9.28515625" style="42" bestFit="1" customWidth="1"/>
    <col min="3876" max="3876" width="13.5703125" style="42" customWidth="1"/>
    <col min="3877" max="3877" width="9.5703125" style="42" bestFit="1" customWidth="1"/>
    <col min="3878" max="3882" width="9.28515625" style="42" bestFit="1" customWidth="1"/>
    <col min="3883" max="4095" width="9.140625" style="42"/>
    <col min="4096" max="4096" width="11.85546875" style="42" customWidth="1"/>
    <col min="4097" max="4097" width="11.42578125" style="42" customWidth="1"/>
    <col min="4098" max="4098" width="12.85546875" style="42" customWidth="1"/>
    <col min="4099" max="4099" width="12.5703125" style="42" customWidth="1"/>
    <col min="4100" max="4100" width="12.140625" style="42" customWidth="1"/>
    <col min="4101" max="4101" width="12.85546875" style="42" customWidth="1"/>
    <col min="4102" max="4102" width="13.42578125" style="42" customWidth="1"/>
    <col min="4103" max="4103" width="9.140625" style="42"/>
    <col min="4104" max="4104" width="9.28515625" style="42" bestFit="1" customWidth="1"/>
    <col min="4105" max="4105" width="11.42578125" style="42" customWidth="1"/>
    <col min="4106" max="4107" width="9.5703125" style="42" bestFit="1" customWidth="1"/>
    <col min="4108" max="4111" width="9.28515625" style="42" bestFit="1" customWidth="1"/>
    <col min="4112" max="4112" width="9.140625" style="42"/>
    <col min="4113" max="4113" width="9.28515625" style="42" bestFit="1" customWidth="1"/>
    <col min="4114" max="4114" width="11.42578125" style="42" customWidth="1"/>
    <col min="4115" max="4115" width="9.7109375" style="42" bestFit="1" customWidth="1"/>
    <col min="4116" max="4116" width="9.42578125" style="42" bestFit="1" customWidth="1"/>
    <col min="4117" max="4117" width="9.5703125" style="42" bestFit="1" customWidth="1"/>
    <col min="4118" max="4120" width="9.42578125" style="42" bestFit="1" customWidth="1"/>
    <col min="4121" max="4121" width="9.140625" style="42"/>
    <col min="4122" max="4122" width="9.28515625" style="42" bestFit="1" customWidth="1"/>
    <col min="4123" max="4123" width="14.42578125" style="42" customWidth="1"/>
    <col min="4124" max="4125" width="9.5703125" style="42" bestFit="1" customWidth="1"/>
    <col min="4126" max="4129" width="9.42578125" style="42" bestFit="1" customWidth="1"/>
    <col min="4130" max="4130" width="9.140625" style="42"/>
    <col min="4131" max="4131" width="9.28515625" style="42" bestFit="1" customWidth="1"/>
    <col min="4132" max="4132" width="13.5703125" style="42" customWidth="1"/>
    <col min="4133" max="4133" width="9.5703125" style="42" bestFit="1" customWidth="1"/>
    <col min="4134" max="4138" width="9.28515625" style="42" bestFit="1" customWidth="1"/>
    <col min="4139" max="4351" width="9.140625" style="42"/>
    <col min="4352" max="4352" width="11.85546875" style="42" customWidth="1"/>
    <col min="4353" max="4353" width="11.42578125" style="42" customWidth="1"/>
    <col min="4354" max="4354" width="12.85546875" style="42" customWidth="1"/>
    <col min="4355" max="4355" width="12.5703125" style="42" customWidth="1"/>
    <col min="4356" max="4356" width="12.140625" style="42" customWidth="1"/>
    <col min="4357" max="4357" width="12.85546875" style="42" customWidth="1"/>
    <col min="4358" max="4358" width="13.42578125" style="42" customWidth="1"/>
    <col min="4359" max="4359" width="9.140625" style="42"/>
    <col min="4360" max="4360" width="9.28515625" style="42" bestFit="1" customWidth="1"/>
    <col min="4361" max="4361" width="11.42578125" style="42" customWidth="1"/>
    <col min="4362" max="4363" width="9.5703125" style="42" bestFit="1" customWidth="1"/>
    <col min="4364" max="4367" width="9.28515625" style="42" bestFit="1" customWidth="1"/>
    <col min="4368" max="4368" width="9.140625" style="42"/>
    <col min="4369" max="4369" width="9.28515625" style="42" bestFit="1" customWidth="1"/>
    <col min="4370" max="4370" width="11.42578125" style="42" customWidth="1"/>
    <col min="4371" max="4371" width="9.7109375" style="42" bestFit="1" customWidth="1"/>
    <col min="4372" max="4372" width="9.42578125" style="42" bestFit="1" customWidth="1"/>
    <col min="4373" max="4373" width="9.5703125" style="42" bestFit="1" customWidth="1"/>
    <col min="4374" max="4376" width="9.42578125" style="42" bestFit="1" customWidth="1"/>
    <col min="4377" max="4377" width="9.140625" style="42"/>
    <col min="4378" max="4378" width="9.28515625" style="42" bestFit="1" customWidth="1"/>
    <col min="4379" max="4379" width="14.42578125" style="42" customWidth="1"/>
    <col min="4380" max="4381" width="9.5703125" style="42" bestFit="1" customWidth="1"/>
    <col min="4382" max="4385" width="9.42578125" style="42" bestFit="1" customWidth="1"/>
    <col min="4386" max="4386" width="9.140625" style="42"/>
    <col min="4387" max="4387" width="9.28515625" style="42" bestFit="1" customWidth="1"/>
    <col min="4388" max="4388" width="13.5703125" style="42" customWidth="1"/>
    <col min="4389" max="4389" width="9.5703125" style="42" bestFit="1" customWidth="1"/>
    <col min="4390" max="4394" width="9.28515625" style="42" bestFit="1" customWidth="1"/>
    <col min="4395" max="4607" width="9.140625" style="42"/>
    <col min="4608" max="4608" width="11.85546875" style="42" customWidth="1"/>
    <col min="4609" max="4609" width="11.42578125" style="42" customWidth="1"/>
    <col min="4610" max="4610" width="12.85546875" style="42" customWidth="1"/>
    <col min="4611" max="4611" width="12.5703125" style="42" customWidth="1"/>
    <col min="4612" max="4612" width="12.140625" style="42" customWidth="1"/>
    <col min="4613" max="4613" width="12.85546875" style="42" customWidth="1"/>
    <col min="4614" max="4614" width="13.42578125" style="42" customWidth="1"/>
    <col min="4615" max="4615" width="9.140625" style="42"/>
    <col min="4616" max="4616" width="9.28515625" style="42" bestFit="1" customWidth="1"/>
    <col min="4617" max="4617" width="11.42578125" style="42" customWidth="1"/>
    <col min="4618" max="4619" width="9.5703125" style="42" bestFit="1" customWidth="1"/>
    <col min="4620" max="4623" width="9.28515625" style="42" bestFit="1" customWidth="1"/>
    <col min="4624" max="4624" width="9.140625" style="42"/>
    <col min="4625" max="4625" width="9.28515625" style="42" bestFit="1" customWidth="1"/>
    <col min="4626" max="4626" width="11.42578125" style="42" customWidth="1"/>
    <col min="4627" max="4627" width="9.7109375" style="42" bestFit="1" customWidth="1"/>
    <col min="4628" max="4628" width="9.42578125" style="42" bestFit="1" customWidth="1"/>
    <col min="4629" max="4629" width="9.5703125" style="42" bestFit="1" customWidth="1"/>
    <col min="4630" max="4632" width="9.42578125" style="42" bestFit="1" customWidth="1"/>
    <col min="4633" max="4633" width="9.140625" style="42"/>
    <col min="4634" max="4634" width="9.28515625" style="42" bestFit="1" customWidth="1"/>
    <col min="4635" max="4635" width="14.42578125" style="42" customWidth="1"/>
    <col min="4636" max="4637" width="9.5703125" style="42" bestFit="1" customWidth="1"/>
    <col min="4638" max="4641" width="9.42578125" style="42" bestFit="1" customWidth="1"/>
    <col min="4642" max="4642" width="9.140625" style="42"/>
    <col min="4643" max="4643" width="9.28515625" style="42" bestFit="1" customWidth="1"/>
    <col min="4644" max="4644" width="13.5703125" style="42" customWidth="1"/>
    <col min="4645" max="4645" width="9.5703125" style="42" bestFit="1" customWidth="1"/>
    <col min="4646" max="4650" width="9.28515625" style="42" bestFit="1" customWidth="1"/>
    <col min="4651" max="4863" width="9.140625" style="42"/>
    <col min="4864" max="4864" width="11.85546875" style="42" customWidth="1"/>
    <col min="4865" max="4865" width="11.42578125" style="42" customWidth="1"/>
    <col min="4866" max="4866" width="12.85546875" style="42" customWidth="1"/>
    <col min="4867" max="4867" width="12.5703125" style="42" customWidth="1"/>
    <col min="4868" max="4868" width="12.140625" style="42" customWidth="1"/>
    <col min="4869" max="4869" width="12.85546875" style="42" customWidth="1"/>
    <col min="4870" max="4870" width="13.42578125" style="42" customWidth="1"/>
    <col min="4871" max="4871" width="9.140625" style="42"/>
    <col min="4872" max="4872" width="9.28515625" style="42" bestFit="1" customWidth="1"/>
    <col min="4873" max="4873" width="11.42578125" style="42" customWidth="1"/>
    <col min="4874" max="4875" width="9.5703125" style="42" bestFit="1" customWidth="1"/>
    <col min="4876" max="4879" width="9.28515625" style="42" bestFit="1" customWidth="1"/>
    <col min="4880" max="4880" width="9.140625" style="42"/>
    <col min="4881" max="4881" width="9.28515625" style="42" bestFit="1" customWidth="1"/>
    <col min="4882" max="4882" width="11.42578125" style="42" customWidth="1"/>
    <col min="4883" max="4883" width="9.7109375" style="42" bestFit="1" customWidth="1"/>
    <col min="4884" max="4884" width="9.42578125" style="42" bestFit="1" customWidth="1"/>
    <col min="4885" max="4885" width="9.5703125" style="42" bestFit="1" customWidth="1"/>
    <col min="4886" max="4888" width="9.42578125" style="42" bestFit="1" customWidth="1"/>
    <col min="4889" max="4889" width="9.140625" style="42"/>
    <col min="4890" max="4890" width="9.28515625" style="42" bestFit="1" customWidth="1"/>
    <col min="4891" max="4891" width="14.42578125" style="42" customWidth="1"/>
    <col min="4892" max="4893" width="9.5703125" style="42" bestFit="1" customWidth="1"/>
    <col min="4894" max="4897" width="9.42578125" style="42" bestFit="1" customWidth="1"/>
    <col min="4898" max="4898" width="9.140625" style="42"/>
    <col min="4899" max="4899" width="9.28515625" style="42" bestFit="1" customWidth="1"/>
    <col min="4900" max="4900" width="13.5703125" style="42" customWidth="1"/>
    <col min="4901" max="4901" width="9.5703125" style="42" bestFit="1" customWidth="1"/>
    <col min="4902" max="4906" width="9.28515625" style="42" bestFit="1" customWidth="1"/>
    <col min="4907" max="5119" width="9.140625" style="42"/>
    <col min="5120" max="5120" width="11.85546875" style="42" customWidth="1"/>
    <col min="5121" max="5121" width="11.42578125" style="42" customWidth="1"/>
    <col min="5122" max="5122" width="12.85546875" style="42" customWidth="1"/>
    <col min="5123" max="5123" width="12.5703125" style="42" customWidth="1"/>
    <col min="5124" max="5124" width="12.140625" style="42" customWidth="1"/>
    <col min="5125" max="5125" width="12.85546875" style="42" customWidth="1"/>
    <col min="5126" max="5126" width="13.42578125" style="42" customWidth="1"/>
    <col min="5127" max="5127" width="9.140625" style="42"/>
    <col min="5128" max="5128" width="9.28515625" style="42" bestFit="1" customWidth="1"/>
    <col min="5129" max="5129" width="11.42578125" style="42" customWidth="1"/>
    <col min="5130" max="5131" width="9.5703125" style="42" bestFit="1" customWidth="1"/>
    <col min="5132" max="5135" width="9.28515625" style="42" bestFit="1" customWidth="1"/>
    <col min="5136" max="5136" width="9.140625" style="42"/>
    <col min="5137" max="5137" width="9.28515625" style="42" bestFit="1" customWidth="1"/>
    <col min="5138" max="5138" width="11.42578125" style="42" customWidth="1"/>
    <col min="5139" max="5139" width="9.7109375" style="42" bestFit="1" customWidth="1"/>
    <col min="5140" max="5140" width="9.42578125" style="42" bestFit="1" customWidth="1"/>
    <col min="5141" max="5141" width="9.5703125" style="42" bestFit="1" customWidth="1"/>
    <col min="5142" max="5144" width="9.42578125" style="42" bestFit="1" customWidth="1"/>
    <col min="5145" max="5145" width="9.140625" style="42"/>
    <col min="5146" max="5146" width="9.28515625" style="42" bestFit="1" customWidth="1"/>
    <col min="5147" max="5147" width="14.42578125" style="42" customWidth="1"/>
    <col min="5148" max="5149" width="9.5703125" style="42" bestFit="1" customWidth="1"/>
    <col min="5150" max="5153" width="9.42578125" style="42" bestFit="1" customWidth="1"/>
    <col min="5154" max="5154" width="9.140625" style="42"/>
    <col min="5155" max="5155" width="9.28515625" style="42" bestFit="1" customWidth="1"/>
    <col min="5156" max="5156" width="13.5703125" style="42" customWidth="1"/>
    <col min="5157" max="5157" width="9.5703125" style="42" bestFit="1" customWidth="1"/>
    <col min="5158" max="5162" width="9.28515625" style="42" bestFit="1" customWidth="1"/>
    <col min="5163" max="5375" width="9.140625" style="42"/>
    <col min="5376" max="5376" width="11.85546875" style="42" customWidth="1"/>
    <col min="5377" max="5377" width="11.42578125" style="42" customWidth="1"/>
    <col min="5378" max="5378" width="12.85546875" style="42" customWidth="1"/>
    <col min="5379" max="5379" width="12.5703125" style="42" customWidth="1"/>
    <col min="5380" max="5380" width="12.140625" style="42" customWidth="1"/>
    <col min="5381" max="5381" width="12.85546875" style="42" customWidth="1"/>
    <col min="5382" max="5382" width="13.42578125" style="42" customWidth="1"/>
    <col min="5383" max="5383" width="9.140625" style="42"/>
    <col min="5384" max="5384" width="9.28515625" style="42" bestFit="1" customWidth="1"/>
    <col min="5385" max="5385" width="11.42578125" style="42" customWidth="1"/>
    <col min="5386" max="5387" width="9.5703125" style="42" bestFit="1" customWidth="1"/>
    <col min="5388" max="5391" width="9.28515625" style="42" bestFit="1" customWidth="1"/>
    <col min="5392" max="5392" width="9.140625" style="42"/>
    <col min="5393" max="5393" width="9.28515625" style="42" bestFit="1" customWidth="1"/>
    <col min="5394" max="5394" width="11.42578125" style="42" customWidth="1"/>
    <col min="5395" max="5395" width="9.7109375" style="42" bestFit="1" customWidth="1"/>
    <col min="5396" max="5396" width="9.42578125" style="42" bestFit="1" customWidth="1"/>
    <col min="5397" max="5397" width="9.5703125" style="42" bestFit="1" customWidth="1"/>
    <col min="5398" max="5400" width="9.42578125" style="42" bestFit="1" customWidth="1"/>
    <col min="5401" max="5401" width="9.140625" style="42"/>
    <col min="5402" max="5402" width="9.28515625" style="42" bestFit="1" customWidth="1"/>
    <col min="5403" max="5403" width="14.42578125" style="42" customWidth="1"/>
    <col min="5404" max="5405" width="9.5703125" style="42" bestFit="1" customWidth="1"/>
    <col min="5406" max="5409" width="9.42578125" style="42" bestFit="1" customWidth="1"/>
    <col min="5410" max="5410" width="9.140625" style="42"/>
    <col min="5411" max="5411" width="9.28515625" style="42" bestFit="1" customWidth="1"/>
    <col min="5412" max="5412" width="13.5703125" style="42" customWidth="1"/>
    <col min="5413" max="5413" width="9.5703125" style="42" bestFit="1" customWidth="1"/>
    <col min="5414" max="5418" width="9.28515625" style="42" bestFit="1" customWidth="1"/>
    <col min="5419" max="5631" width="9.140625" style="42"/>
    <col min="5632" max="5632" width="11.85546875" style="42" customWidth="1"/>
    <col min="5633" max="5633" width="11.42578125" style="42" customWidth="1"/>
    <col min="5634" max="5634" width="12.85546875" style="42" customWidth="1"/>
    <col min="5635" max="5635" width="12.5703125" style="42" customWidth="1"/>
    <col min="5636" max="5636" width="12.140625" style="42" customWidth="1"/>
    <col min="5637" max="5637" width="12.85546875" style="42" customWidth="1"/>
    <col min="5638" max="5638" width="13.42578125" style="42" customWidth="1"/>
    <col min="5639" max="5639" width="9.140625" style="42"/>
    <col min="5640" max="5640" width="9.28515625" style="42" bestFit="1" customWidth="1"/>
    <col min="5641" max="5641" width="11.42578125" style="42" customWidth="1"/>
    <col min="5642" max="5643" width="9.5703125" style="42" bestFit="1" customWidth="1"/>
    <col min="5644" max="5647" width="9.28515625" style="42" bestFit="1" customWidth="1"/>
    <col min="5648" max="5648" width="9.140625" style="42"/>
    <col min="5649" max="5649" width="9.28515625" style="42" bestFit="1" customWidth="1"/>
    <col min="5650" max="5650" width="11.42578125" style="42" customWidth="1"/>
    <col min="5651" max="5651" width="9.7109375" style="42" bestFit="1" customWidth="1"/>
    <col min="5652" max="5652" width="9.42578125" style="42" bestFit="1" customWidth="1"/>
    <col min="5653" max="5653" width="9.5703125" style="42" bestFit="1" customWidth="1"/>
    <col min="5654" max="5656" width="9.42578125" style="42" bestFit="1" customWidth="1"/>
    <col min="5657" max="5657" width="9.140625" style="42"/>
    <col min="5658" max="5658" width="9.28515625" style="42" bestFit="1" customWidth="1"/>
    <col min="5659" max="5659" width="14.42578125" style="42" customWidth="1"/>
    <col min="5660" max="5661" width="9.5703125" style="42" bestFit="1" customWidth="1"/>
    <col min="5662" max="5665" width="9.42578125" style="42" bestFit="1" customWidth="1"/>
    <col min="5666" max="5666" width="9.140625" style="42"/>
    <col min="5667" max="5667" width="9.28515625" style="42" bestFit="1" customWidth="1"/>
    <col min="5668" max="5668" width="13.5703125" style="42" customWidth="1"/>
    <col min="5669" max="5669" width="9.5703125" style="42" bestFit="1" customWidth="1"/>
    <col min="5670" max="5674" width="9.28515625" style="42" bestFit="1" customWidth="1"/>
    <col min="5675" max="5887" width="9.140625" style="42"/>
    <col min="5888" max="5888" width="11.85546875" style="42" customWidth="1"/>
    <col min="5889" max="5889" width="11.42578125" style="42" customWidth="1"/>
    <col min="5890" max="5890" width="12.85546875" style="42" customWidth="1"/>
    <col min="5891" max="5891" width="12.5703125" style="42" customWidth="1"/>
    <col min="5892" max="5892" width="12.140625" style="42" customWidth="1"/>
    <col min="5893" max="5893" width="12.85546875" style="42" customWidth="1"/>
    <col min="5894" max="5894" width="13.42578125" style="42" customWidth="1"/>
    <col min="5895" max="5895" width="9.140625" style="42"/>
    <col min="5896" max="5896" width="9.28515625" style="42" bestFit="1" customWidth="1"/>
    <col min="5897" max="5897" width="11.42578125" style="42" customWidth="1"/>
    <col min="5898" max="5899" width="9.5703125" style="42" bestFit="1" customWidth="1"/>
    <col min="5900" max="5903" width="9.28515625" style="42" bestFit="1" customWidth="1"/>
    <col min="5904" max="5904" width="9.140625" style="42"/>
    <col min="5905" max="5905" width="9.28515625" style="42" bestFit="1" customWidth="1"/>
    <col min="5906" max="5906" width="11.42578125" style="42" customWidth="1"/>
    <col min="5907" max="5907" width="9.7109375" style="42" bestFit="1" customWidth="1"/>
    <col min="5908" max="5908" width="9.42578125" style="42" bestFit="1" customWidth="1"/>
    <col min="5909" max="5909" width="9.5703125" style="42" bestFit="1" customWidth="1"/>
    <col min="5910" max="5912" width="9.42578125" style="42" bestFit="1" customWidth="1"/>
    <col min="5913" max="5913" width="9.140625" style="42"/>
    <col min="5914" max="5914" width="9.28515625" style="42" bestFit="1" customWidth="1"/>
    <col min="5915" max="5915" width="14.42578125" style="42" customWidth="1"/>
    <col min="5916" max="5917" width="9.5703125" style="42" bestFit="1" customWidth="1"/>
    <col min="5918" max="5921" width="9.42578125" style="42" bestFit="1" customWidth="1"/>
    <col min="5922" max="5922" width="9.140625" style="42"/>
    <col min="5923" max="5923" width="9.28515625" style="42" bestFit="1" customWidth="1"/>
    <col min="5924" max="5924" width="13.5703125" style="42" customWidth="1"/>
    <col min="5925" max="5925" width="9.5703125" style="42" bestFit="1" customWidth="1"/>
    <col min="5926" max="5930" width="9.28515625" style="42" bestFit="1" customWidth="1"/>
    <col min="5931" max="6143" width="9.140625" style="42"/>
    <col min="6144" max="6144" width="11.85546875" style="42" customWidth="1"/>
    <col min="6145" max="6145" width="11.42578125" style="42" customWidth="1"/>
    <col min="6146" max="6146" width="12.85546875" style="42" customWidth="1"/>
    <col min="6147" max="6147" width="12.5703125" style="42" customWidth="1"/>
    <col min="6148" max="6148" width="12.140625" style="42" customWidth="1"/>
    <col min="6149" max="6149" width="12.85546875" style="42" customWidth="1"/>
    <col min="6150" max="6150" width="13.42578125" style="42" customWidth="1"/>
    <col min="6151" max="6151" width="9.140625" style="42"/>
    <col min="6152" max="6152" width="9.28515625" style="42" bestFit="1" customWidth="1"/>
    <col min="6153" max="6153" width="11.42578125" style="42" customWidth="1"/>
    <col min="6154" max="6155" width="9.5703125" style="42" bestFit="1" customWidth="1"/>
    <col min="6156" max="6159" width="9.28515625" style="42" bestFit="1" customWidth="1"/>
    <col min="6160" max="6160" width="9.140625" style="42"/>
    <col min="6161" max="6161" width="9.28515625" style="42" bestFit="1" customWidth="1"/>
    <col min="6162" max="6162" width="11.42578125" style="42" customWidth="1"/>
    <col min="6163" max="6163" width="9.7109375" style="42" bestFit="1" customWidth="1"/>
    <col min="6164" max="6164" width="9.42578125" style="42" bestFit="1" customWidth="1"/>
    <col min="6165" max="6165" width="9.5703125" style="42" bestFit="1" customWidth="1"/>
    <col min="6166" max="6168" width="9.42578125" style="42" bestFit="1" customWidth="1"/>
    <col min="6169" max="6169" width="9.140625" style="42"/>
    <col min="6170" max="6170" width="9.28515625" style="42" bestFit="1" customWidth="1"/>
    <col min="6171" max="6171" width="14.42578125" style="42" customWidth="1"/>
    <col min="6172" max="6173" width="9.5703125" style="42" bestFit="1" customWidth="1"/>
    <col min="6174" max="6177" width="9.42578125" style="42" bestFit="1" customWidth="1"/>
    <col min="6178" max="6178" width="9.140625" style="42"/>
    <col min="6179" max="6179" width="9.28515625" style="42" bestFit="1" customWidth="1"/>
    <col min="6180" max="6180" width="13.5703125" style="42" customWidth="1"/>
    <col min="6181" max="6181" width="9.5703125" style="42" bestFit="1" customWidth="1"/>
    <col min="6182" max="6186" width="9.28515625" style="42" bestFit="1" customWidth="1"/>
    <col min="6187" max="6399" width="9.140625" style="42"/>
    <col min="6400" max="6400" width="11.85546875" style="42" customWidth="1"/>
    <col min="6401" max="6401" width="11.42578125" style="42" customWidth="1"/>
    <col min="6402" max="6402" width="12.85546875" style="42" customWidth="1"/>
    <col min="6403" max="6403" width="12.5703125" style="42" customWidth="1"/>
    <col min="6404" max="6404" width="12.140625" style="42" customWidth="1"/>
    <col min="6405" max="6405" width="12.85546875" style="42" customWidth="1"/>
    <col min="6406" max="6406" width="13.42578125" style="42" customWidth="1"/>
    <col min="6407" max="6407" width="9.140625" style="42"/>
    <col min="6408" max="6408" width="9.28515625" style="42" bestFit="1" customWidth="1"/>
    <col min="6409" max="6409" width="11.42578125" style="42" customWidth="1"/>
    <col min="6410" max="6411" width="9.5703125" style="42" bestFit="1" customWidth="1"/>
    <col min="6412" max="6415" width="9.28515625" style="42" bestFit="1" customWidth="1"/>
    <col min="6416" max="6416" width="9.140625" style="42"/>
    <col min="6417" max="6417" width="9.28515625" style="42" bestFit="1" customWidth="1"/>
    <col min="6418" max="6418" width="11.42578125" style="42" customWidth="1"/>
    <col min="6419" max="6419" width="9.7109375" style="42" bestFit="1" customWidth="1"/>
    <col min="6420" max="6420" width="9.42578125" style="42" bestFit="1" customWidth="1"/>
    <col min="6421" max="6421" width="9.5703125" style="42" bestFit="1" customWidth="1"/>
    <col min="6422" max="6424" width="9.42578125" style="42" bestFit="1" customWidth="1"/>
    <col min="6425" max="6425" width="9.140625" style="42"/>
    <col min="6426" max="6426" width="9.28515625" style="42" bestFit="1" customWidth="1"/>
    <col min="6427" max="6427" width="14.42578125" style="42" customWidth="1"/>
    <col min="6428" max="6429" width="9.5703125" style="42" bestFit="1" customWidth="1"/>
    <col min="6430" max="6433" width="9.42578125" style="42" bestFit="1" customWidth="1"/>
    <col min="6434" max="6434" width="9.140625" style="42"/>
    <col min="6435" max="6435" width="9.28515625" style="42" bestFit="1" customWidth="1"/>
    <col min="6436" max="6436" width="13.5703125" style="42" customWidth="1"/>
    <col min="6437" max="6437" width="9.5703125" style="42" bestFit="1" customWidth="1"/>
    <col min="6438" max="6442" width="9.28515625" style="42" bestFit="1" customWidth="1"/>
    <col min="6443" max="6655" width="9.140625" style="42"/>
    <col min="6656" max="6656" width="11.85546875" style="42" customWidth="1"/>
    <col min="6657" max="6657" width="11.42578125" style="42" customWidth="1"/>
    <col min="6658" max="6658" width="12.85546875" style="42" customWidth="1"/>
    <col min="6659" max="6659" width="12.5703125" style="42" customWidth="1"/>
    <col min="6660" max="6660" width="12.140625" style="42" customWidth="1"/>
    <col min="6661" max="6661" width="12.85546875" style="42" customWidth="1"/>
    <col min="6662" max="6662" width="13.42578125" style="42" customWidth="1"/>
    <col min="6663" max="6663" width="9.140625" style="42"/>
    <col min="6664" max="6664" width="9.28515625" style="42" bestFit="1" customWidth="1"/>
    <col min="6665" max="6665" width="11.42578125" style="42" customWidth="1"/>
    <col min="6666" max="6667" width="9.5703125" style="42" bestFit="1" customWidth="1"/>
    <col min="6668" max="6671" width="9.28515625" style="42" bestFit="1" customWidth="1"/>
    <col min="6672" max="6672" width="9.140625" style="42"/>
    <col min="6673" max="6673" width="9.28515625" style="42" bestFit="1" customWidth="1"/>
    <col min="6674" max="6674" width="11.42578125" style="42" customWidth="1"/>
    <col min="6675" max="6675" width="9.7109375" style="42" bestFit="1" customWidth="1"/>
    <col min="6676" max="6676" width="9.42578125" style="42" bestFit="1" customWidth="1"/>
    <col min="6677" max="6677" width="9.5703125" style="42" bestFit="1" customWidth="1"/>
    <col min="6678" max="6680" width="9.42578125" style="42" bestFit="1" customWidth="1"/>
    <col min="6681" max="6681" width="9.140625" style="42"/>
    <col min="6682" max="6682" width="9.28515625" style="42" bestFit="1" customWidth="1"/>
    <col min="6683" max="6683" width="14.42578125" style="42" customWidth="1"/>
    <col min="6684" max="6685" width="9.5703125" style="42" bestFit="1" customWidth="1"/>
    <col min="6686" max="6689" width="9.42578125" style="42" bestFit="1" customWidth="1"/>
    <col min="6690" max="6690" width="9.140625" style="42"/>
    <col min="6691" max="6691" width="9.28515625" style="42" bestFit="1" customWidth="1"/>
    <col min="6692" max="6692" width="13.5703125" style="42" customWidth="1"/>
    <col min="6693" max="6693" width="9.5703125" style="42" bestFit="1" customWidth="1"/>
    <col min="6694" max="6698" width="9.28515625" style="42" bestFit="1" customWidth="1"/>
    <col min="6699" max="6911" width="9.140625" style="42"/>
    <col min="6912" max="6912" width="11.85546875" style="42" customWidth="1"/>
    <col min="6913" max="6913" width="11.42578125" style="42" customWidth="1"/>
    <col min="6914" max="6914" width="12.85546875" style="42" customWidth="1"/>
    <col min="6915" max="6915" width="12.5703125" style="42" customWidth="1"/>
    <col min="6916" max="6916" width="12.140625" style="42" customWidth="1"/>
    <col min="6917" max="6917" width="12.85546875" style="42" customWidth="1"/>
    <col min="6918" max="6918" width="13.42578125" style="42" customWidth="1"/>
    <col min="6919" max="6919" width="9.140625" style="42"/>
    <col min="6920" max="6920" width="9.28515625" style="42" bestFit="1" customWidth="1"/>
    <col min="6921" max="6921" width="11.42578125" style="42" customWidth="1"/>
    <col min="6922" max="6923" width="9.5703125" style="42" bestFit="1" customWidth="1"/>
    <col min="6924" max="6927" width="9.28515625" style="42" bestFit="1" customWidth="1"/>
    <col min="6928" max="6928" width="9.140625" style="42"/>
    <col min="6929" max="6929" width="9.28515625" style="42" bestFit="1" customWidth="1"/>
    <col min="6930" max="6930" width="11.42578125" style="42" customWidth="1"/>
    <col min="6931" max="6931" width="9.7109375" style="42" bestFit="1" customWidth="1"/>
    <col min="6932" max="6932" width="9.42578125" style="42" bestFit="1" customWidth="1"/>
    <col min="6933" max="6933" width="9.5703125" style="42" bestFit="1" customWidth="1"/>
    <col min="6934" max="6936" width="9.42578125" style="42" bestFit="1" customWidth="1"/>
    <col min="6937" max="6937" width="9.140625" style="42"/>
    <col min="6938" max="6938" width="9.28515625" style="42" bestFit="1" customWidth="1"/>
    <col min="6939" max="6939" width="14.42578125" style="42" customWidth="1"/>
    <col min="6940" max="6941" width="9.5703125" style="42" bestFit="1" customWidth="1"/>
    <col min="6942" max="6945" width="9.42578125" style="42" bestFit="1" customWidth="1"/>
    <col min="6946" max="6946" width="9.140625" style="42"/>
    <col min="6947" max="6947" width="9.28515625" style="42" bestFit="1" customWidth="1"/>
    <col min="6948" max="6948" width="13.5703125" style="42" customWidth="1"/>
    <col min="6949" max="6949" width="9.5703125" style="42" bestFit="1" customWidth="1"/>
    <col min="6950" max="6954" width="9.28515625" style="42" bestFit="1" customWidth="1"/>
    <col min="6955" max="7167" width="9.140625" style="42"/>
    <col min="7168" max="7168" width="11.85546875" style="42" customWidth="1"/>
    <col min="7169" max="7169" width="11.42578125" style="42" customWidth="1"/>
    <col min="7170" max="7170" width="12.85546875" style="42" customWidth="1"/>
    <col min="7171" max="7171" width="12.5703125" style="42" customWidth="1"/>
    <col min="7172" max="7172" width="12.140625" style="42" customWidth="1"/>
    <col min="7173" max="7173" width="12.85546875" style="42" customWidth="1"/>
    <col min="7174" max="7174" width="13.42578125" style="42" customWidth="1"/>
    <col min="7175" max="7175" width="9.140625" style="42"/>
    <col min="7176" max="7176" width="9.28515625" style="42" bestFit="1" customWidth="1"/>
    <col min="7177" max="7177" width="11.42578125" style="42" customWidth="1"/>
    <col min="7178" max="7179" width="9.5703125" style="42" bestFit="1" customWidth="1"/>
    <col min="7180" max="7183" width="9.28515625" style="42" bestFit="1" customWidth="1"/>
    <col min="7184" max="7184" width="9.140625" style="42"/>
    <col min="7185" max="7185" width="9.28515625" style="42" bestFit="1" customWidth="1"/>
    <col min="7186" max="7186" width="11.42578125" style="42" customWidth="1"/>
    <col min="7187" max="7187" width="9.7109375" style="42" bestFit="1" customWidth="1"/>
    <col min="7188" max="7188" width="9.42578125" style="42" bestFit="1" customWidth="1"/>
    <col min="7189" max="7189" width="9.5703125" style="42" bestFit="1" customWidth="1"/>
    <col min="7190" max="7192" width="9.42578125" style="42" bestFit="1" customWidth="1"/>
    <col min="7193" max="7193" width="9.140625" style="42"/>
    <col min="7194" max="7194" width="9.28515625" style="42" bestFit="1" customWidth="1"/>
    <col min="7195" max="7195" width="14.42578125" style="42" customWidth="1"/>
    <col min="7196" max="7197" width="9.5703125" style="42" bestFit="1" customWidth="1"/>
    <col min="7198" max="7201" width="9.42578125" style="42" bestFit="1" customWidth="1"/>
    <col min="7202" max="7202" width="9.140625" style="42"/>
    <col min="7203" max="7203" width="9.28515625" style="42" bestFit="1" customWidth="1"/>
    <col min="7204" max="7204" width="13.5703125" style="42" customWidth="1"/>
    <col min="7205" max="7205" width="9.5703125" style="42" bestFit="1" customWidth="1"/>
    <col min="7206" max="7210" width="9.28515625" style="42" bestFit="1" customWidth="1"/>
    <col min="7211" max="7423" width="9.140625" style="42"/>
    <col min="7424" max="7424" width="11.85546875" style="42" customWidth="1"/>
    <col min="7425" max="7425" width="11.42578125" style="42" customWidth="1"/>
    <col min="7426" max="7426" width="12.85546875" style="42" customWidth="1"/>
    <col min="7427" max="7427" width="12.5703125" style="42" customWidth="1"/>
    <col min="7428" max="7428" width="12.140625" style="42" customWidth="1"/>
    <col min="7429" max="7429" width="12.85546875" style="42" customWidth="1"/>
    <col min="7430" max="7430" width="13.42578125" style="42" customWidth="1"/>
    <col min="7431" max="7431" width="9.140625" style="42"/>
    <col min="7432" max="7432" width="9.28515625" style="42" bestFit="1" customWidth="1"/>
    <col min="7433" max="7433" width="11.42578125" style="42" customWidth="1"/>
    <col min="7434" max="7435" width="9.5703125" style="42" bestFit="1" customWidth="1"/>
    <col min="7436" max="7439" width="9.28515625" style="42" bestFit="1" customWidth="1"/>
    <col min="7440" max="7440" width="9.140625" style="42"/>
    <col min="7441" max="7441" width="9.28515625" style="42" bestFit="1" customWidth="1"/>
    <col min="7442" max="7442" width="11.42578125" style="42" customWidth="1"/>
    <col min="7443" max="7443" width="9.7109375" style="42" bestFit="1" customWidth="1"/>
    <col min="7444" max="7444" width="9.42578125" style="42" bestFit="1" customWidth="1"/>
    <col min="7445" max="7445" width="9.5703125" style="42" bestFit="1" customWidth="1"/>
    <col min="7446" max="7448" width="9.42578125" style="42" bestFit="1" customWidth="1"/>
    <col min="7449" max="7449" width="9.140625" style="42"/>
    <col min="7450" max="7450" width="9.28515625" style="42" bestFit="1" customWidth="1"/>
    <col min="7451" max="7451" width="14.42578125" style="42" customWidth="1"/>
    <col min="7452" max="7453" width="9.5703125" style="42" bestFit="1" customWidth="1"/>
    <col min="7454" max="7457" width="9.42578125" style="42" bestFit="1" customWidth="1"/>
    <col min="7458" max="7458" width="9.140625" style="42"/>
    <col min="7459" max="7459" width="9.28515625" style="42" bestFit="1" customWidth="1"/>
    <col min="7460" max="7460" width="13.5703125" style="42" customWidth="1"/>
    <col min="7461" max="7461" width="9.5703125" style="42" bestFit="1" customWidth="1"/>
    <col min="7462" max="7466" width="9.28515625" style="42" bestFit="1" customWidth="1"/>
    <col min="7467" max="7679" width="9.140625" style="42"/>
    <col min="7680" max="7680" width="11.85546875" style="42" customWidth="1"/>
    <col min="7681" max="7681" width="11.42578125" style="42" customWidth="1"/>
    <col min="7682" max="7682" width="12.85546875" style="42" customWidth="1"/>
    <col min="7683" max="7683" width="12.5703125" style="42" customWidth="1"/>
    <col min="7684" max="7684" width="12.140625" style="42" customWidth="1"/>
    <col min="7685" max="7685" width="12.85546875" style="42" customWidth="1"/>
    <col min="7686" max="7686" width="13.42578125" style="42" customWidth="1"/>
    <col min="7687" max="7687" width="9.140625" style="42"/>
    <col min="7688" max="7688" width="9.28515625" style="42" bestFit="1" customWidth="1"/>
    <col min="7689" max="7689" width="11.42578125" style="42" customWidth="1"/>
    <col min="7690" max="7691" width="9.5703125" style="42" bestFit="1" customWidth="1"/>
    <col min="7692" max="7695" width="9.28515625" style="42" bestFit="1" customWidth="1"/>
    <col min="7696" max="7696" width="9.140625" style="42"/>
    <col min="7697" max="7697" width="9.28515625" style="42" bestFit="1" customWidth="1"/>
    <col min="7698" max="7698" width="11.42578125" style="42" customWidth="1"/>
    <col min="7699" max="7699" width="9.7109375" style="42" bestFit="1" customWidth="1"/>
    <col min="7700" max="7700" width="9.42578125" style="42" bestFit="1" customWidth="1"/>
    <col min="7701" max="7701" width="9.5703125" style="42" bestFit="1" customWidth="1"/>
    <col min="7702" max="7704" width="9.42578125" style="42" bestFit="1" customWidth="1"/>
    <col min="7705" max="7705" width="9.140625" style="42"/>
    <col min="7706" max="7706" width="9.28515625" style="42" bestFit="1" customWidth="1"/>
    <col min="7707" max="7707" width="14.42578125" style="42" customWidth="1"/>
    <col min="7708" max="7709" width="9.5703125" style="42" bestFit="1" customWidth="1"/>
    <col min="7710" max="7713" width="9.42578125" style="42" bestFit="1" customWidth="1"/>
    <col min="7714" max="7714" width="9.140625" style="42"/>
    <col min="7715" max="7715" width="9.28515625" style="42" bestFit="1" customWidth="1"/>
    <col min="7716" max="7716" width="13.5703125" style="42" customWidth="1"/>
    <col min="7717" max="7717" width="9.5703125" style="42" bestFit="1" customWidth="1"/>
    <col min="7718" max="7722" width="9.28515625" style="42" bestFit="1" customWidth="1"/>
    <col min="7723" max="7935" width="9.140625" style="42"/>
    <col min="7936" max="7936" width="11.85546875" style="42" customWidth="1"/>
    <col min="7937" max="7937" width="11.42578125" style="42" customWidth="1"/>
    <col min="7938" max="7938" width="12.85546875" style="42" customWidth="1"/>
    <col min="7939" max="7939" width="12.5703125" style="42" customWidth="1"/>
    <col min="7940" max="7940" width="12.140625" style="42" customWidth="1"/>
    <col min="7941" max="7941" width="12.85546875" style="42" customWidth="1"/>
    <col min="7942" max="7942" width="13.42578125" style="42" customWidth="1"/>
    <col min="7943" max="7943" width="9.140625" style="42"/>
    <col min="7944" max="7944" width="9.28515625" style="42" bestFit="1" customWidth="1"/>
    <col min="7945" max="7945" width="11.42578125" style="42" customWidth="1"/>
    <col min="7946" max="7947" width="9.5703125" style="42" bestFit="1" customWidth="1"/>
    <col min="7948" max="7951" width="9.28515625" style="42" bestFit="1" customWidth="1"/>
    <col min="7952" max="7952" width="9.140625" style="42"/>
    <col min="7953" max="7953" width="9.28515625" style="42" bestFit="1" customWidth="1"/>
    <col min="7954" max="7954" width="11.42578125" style="42" customWidth="1"/>
    <col min="7955" max="7955" width="9.7109375" style="42" bestFit="1" customWidth="1"/>
    <col min="7956" max="7956" width="9.42578125" style="42" bestFit="1" customWidth="1"/>
    <col min="7957" max="7957" width="9.5703125" style="42" bestFit="1" customWidth="1"/>
    <col min="7958" max="7960" width="9.42578125" style="42" bestFit="1" customWidth="1"/>
    <col min="7961" max="7961" width="9.140625" style="42"/>
    <col min="7962" max="7962" width="9.28515625" style="42" bestFit="1" customWidth="1"/>
    <col min="7963" max="7963" width="14.42578125" style="42" customWidth="1"/>
    <col min="7964" max="7965" width="9.5703125" style="42" bestFit="1" customWidth="1"/>
    <col min="7966" max="7969" width="9.42578125" style="42" bestFit="1" customWidth="1"/>
    <col min="7970" max="7970" width="9.140625" style="42"/>
    <col min="7971" max="7971" width="9.28515625" style="42" bestFit="1" customWidth="1"/>
    <col min="7972" max="7972" width="13.5703125" style="42" customWidth="1"/>
    <col min="7973" max="7973" width="9.5703125" style="42" bestFit="1" customWidth="1"/>
    <col min="7974" max="7978" width="9.28515625" style="42" bestFit="1" customWidth="1"/>
    <col min="7979" max="8191" width="9.140625" style="42"/>
    <col min="8192" max="8192" width="11.85546875" style="42" customWidth="1"/>
    <col min="8193" max="8193" width="11.42578125" style="42" customWidth="1"/>
    <col min="8194" max="8194" width="12.85546875" style="42" customWidth="1"/>
    <col min="8195" max="8195" width="12.5703125" style="42" customWidth="1"/>
    <col min="8196" max="8196" width="12.140625" style="42" customWidth="1"/>
    <col min="8197" max="8197" width="12.85546875" style="42" customWidth="1"/>
    <col min="8198" max="8198" width="13.42578125" style="42" customWidth="1"/>
    <col min="8199" max="8199" width="9.140625" style="42"/>
    <col min="8200" max="8200" width="9.28515625" style="42" bestFit="1" customWidth="1"/>
    <col min="8201" max="8201" width="11.42578125" style="42" customWidth="1"/>
    <col min="8202" max="8203" width="9.5703125" style="42" bestFit="1" customWidth="1"/>
    <col min="8204" max="8207" width="9.28515625" style="42" bestFit="1" customWidth="1"/>
    <col min="8208" max="8208" width="9.140625" style="42"/>
    <col min="8209" max="8209" width="9.28515625" style="42" bestFit="1" customWidth="1"/>
    <col min="8210" max="8210" width="11.42578125" style="42" customWidth="1"/>
    <col min="8211" max="8211" width="9.7109375" style="42" bestFit="1" customWidth="1"/>
    <col min="8212" max="8212" width="9.42578125" style="42" bestFit="1" customWidth="1"/>
    <col min="8213" max="8213" width="9.5703125" style="42" bestFit="1" customWidth="1"/>
    <col min="8214" max="8216" width="9.42578125" style="42" bestFit="1" customWidth="1"/>
    <col min="8217" max="8217" width="9.140625" style="42"/>
    <col min="8218" max="8218" width="9.28515625" style="42" bestFit="1" customWidth="1"/>
    <col min="8219" max="8219" width="14.42578125" style="42" customWidth="1"/>
    <col min="8220" max="8221" width="9.5703125" style="42" bestFit="1" customWidth="1"/>
    <col min="8222" max="8225" width="9.42578125" style="42" bestFit="1" customWidth="1"/>
    <col min="8226" max="8226" width="9.140625" style="42"/>
    <col min="8227" max="8227" width="9.28515625" style="42" bestFit="1" customWidth="1"/>
    <col min="8228" max="8228" width="13.5703125" style="42" customWidth="1"/>
    <col min="8229" max="8229" width="9.5703125" style="42" bestFit="1" customWidth="1"/>
    <col min="8230" max="8234" width="9.28515625" style="42" bestFit="1" customWidth="1"/>
    <col min="8235" max="8447" width="9.140625" style="42"/>
    <col min="8448" max="8448" width="11.85546875" style="42" customWidth="1"/>
    <col min="8449" max="8449" width="11.42578125" style="42" customWidth="1"/>
    <col min="8450" max="8450" width="12.85546875" style="42" customWidth="1"/>
    <col min="8451" max="8451" width="12.5703125" style="42" customWidth="1"/>
    <col min="8452" max="8452" width="12.140625" style="42" customWidth="1"/>
    <col min="8453" max="8453" width="12.85546875" style="42" customWidth="1"/>
    <col min="8454" max="8454" width="13.42578125" style="42" customWidth="1"/>
    <col min="8455" max="8455" width="9.140625" style="42"/>
    <col min="8456" max="8456" width="9.28515625" style="42" bestFit="1" customWidth="1"/>
    <col min="8457" max="8457" width="11.42578125" style="42" customWidth="1"/>
    <col min="8458" max="8459" width="9.5703125" style="42" bestFit="1" customWidth="1"/>
    <col min="8460" max="8463" width="9.28515625" style="42" bestFit="1" customWidth="1"/>
    <col min="8464" max="8464" width="9.140625" style="42"/>
    <col min="8465" max="8465" width="9.28515625" style="42" bestFit="1" customWidth="1"/>
    <col min="8466" max="8466" width="11.42578125" style="42" customWidth="1"/>
    <col min="8467" max="8467" width="9.7109375" style="42" bestFit="1" customWidth="1"/>
    <col min="8468" max="8468" width="9.42578125" style="42" bestFit="1" customWidth="1"/>
    <col min="8469" max="8469" width="9.5703125" style="42" bestFit="1" customWidth="1"/>
    <col min="8470" max="8472" width="9.42578125" style="42" bestFit="1" customWidth="1"/>
    <col min="8473" max="8473" width="9.140625" style="42"/>
    <col min="8474" max="8474" width="9.28515625" style="42" bestFit="1" customWidth="1"/>
    <col min="8475" max="8475" width="14.42578125" style="42" customWidth="1"/>
    <col min="8476" max="8477" width="9.5703125" style="42" bestFit="1" customWidth="1"/>
    <col min="8478" max="8481" width="9.42578125" style="42" bestFit="1" customWidth="1"/>
    <col min="8482" max="8482" width="9.140625" style="42"/>
    <col min="8483" max="8483" width="9.28515625" style="42" bestFit="1" customWidth="1"/>
    <col min="8484" max="8484" width="13.5703125" style="42" customWidth="1"/>
    <col min="8485" max="8485" width="9.5703125" style="42" bestFit="1" customWidth="1"/>
    <col min="8486" max="8490" width="9.28515625" style="42" bestFit="1" customWidth="1"/>
    <col min="8491" max="8703" width="9.140625" style="42"/>
    <col min="8704" max="8704" width="11.85546875" style="42" customWidth="1"/>
    <col min="8705" max="8705" width="11.42578125" style="42" customWidth="1"/>
    <col min="8706" max="8706" width="12.85546875" style="42" customWidth="1"/>
    <col min="8707" max="8707" width="12.5703125" style="42" customWidth="1"/>
    <col min="8708" max="8708" width="12.140625" style="42" customWidth="1"/>
    <col min="8709" max="8709" width="12.85546875" style="42" customWidth="1"/>
    <col min="8710" max="8710" width="13.42578125" style="42" customWidth="1"/>
    <col min="8711" max="8711" width="9.140625" style="42"/>
    <col min="8712" max="8712" width="9.28515625" style="42" bestFit="1" customWidth="1"/>
    <col min="8713" max="8713" width="11.42578125" style="42" customWidth="1"/>
    <col min="8714" max="8715" width="9.5703125" style="42" bestFit="1" customWidth="1"/>
    <col min="8716" max="8719" width="9.28515625" style="42" bestFit="1" customWidth="1"/>
    <col min="8720" max="8720" width="9.140625" style="42"/>
    <col min="8721" max="8721" width="9.28515625" style="42" bestFit="1" customWidth="1"/>
    <col min="8722" max="8722" width="11.42578125" style="42" customWidth="1"/>
    <col min="8723" max="8723" width="9.7109375" style="42" bestFit="1" customWidth="1"/>
    <col min="8724" max="8724" width="9.42578125" style="42" bestFit="1" customWidth="1"/>
    <col min="8725" max="8725" width="9.5703125" style="42" bestFit="1" customWidth="1"/>
    <col min="8726" max="8728" width="9.42578125" style="42" bestFit="1" customWidth="1"/>
    <col min="8729" max="8729" width="9.140625" style="42"/>
    <col min="8730" max="8730" width="9.28515625" style="42" bestFit="1" customWidth="1"/>
    <col min="8731" max="8731" width="14.42578125" style="42" customWidth="1"/>
    <col min="8732" max="8733" width="9.5703125" style="42" bestFit="1" customWidth="1"/>
    <col min="8734" max="8737" width="9.42578125" style="42" bestFit="1" customWidth="1"/>
    <col min="8738" max="8738" width="9.140625" style="42"/>
    <col min="8739" max="8739" width="9.28515625" style="42" bestFit="1" customWidth="1"/>
    <col min="8740" max="8740" width="13.5703125" style="42" customWidth="1"/>
    <col min="8741" max="8741" width="9.5703125" style="42" bestFit="1" customWidth="1"/>
    <col min="8742" max="8746" width="9.28515625" style="42" bestFit="1" customWidth="1"/>
    <col min="8747" max="8959" width="9.140625" style="42"/>
    <col min="8960" max="8960" width="11.85546875" style="42" customWidth="1"/>
    <col min="8961" max="8961" width="11.42578125" style="42" customWidth="1"/>
    <col min="8962" max="8962" width="12.85546875" style="42" customWidth="1"/>
    <col min="8963" max="8963" width="12.5703125" style="42" customWidth="1"/>
    <col min="8964" max="8964" width="12.140625" style="42" customWidth="1"/>
    <col min="8965" max="8965" width="12.85546875" style="42" customWidth="1"/>
    <col min="8966" max="8966" width="13.42578125" style="42" customWidth="1"/>
    <col min="8967" max="8967" width="9.140625" style="42"/>
    <col min="8968" max="8968" width="9.28515625" style="42" bestFit="1" customWidth="1"/>
    <col min="8969" max="8969" width="11.42578125" style="42" customWidth="1"/>
    <col min="8970" max="8971" width="9.5703125" style="42" bestFit="1" customWidth="1"/>
    <col min="8972" max="8975" width="9.28515625" style="42" bestFit="1" customWidth="1"/>
    <col min="8976" max="8976" width="9.140625" style="42"/>
    <col min="8977" max="8977" width="9.28515625" style="42" bestFit="1" customWidth="1"/>
    <col min="8978" max="8978" width="11.42578125" style="42" customWidth="1"/>
    <col min="8979" max="8979" width="9.7109375" style="42" bestFit="1" customWidth="1"/>
    <col min="8980" max="8980" width="9.42578125" style="42" bestFit="1" customWidth="1"/>
    <col min="8981" max="8981" width="9.5703125" style="42" bestFit="1" customWidth="1"/>
    <col min="8982" max="8984" width="9.42578125" style="42" bestFit="1" customWidth="1"/>
    <col min="8985" max="8985" width="9.140625" style="42"/>
    <col min="8986" max="8986" width="9.28515625" style="42" bestFit="1" customWidth="1"/>
    <col min="8987" max="8987" width="14.42578125" style="42" customWidth="1"/>
    <col min="8988" max="8989" width="9.5703125" style="42" bestFit="1" customWidth="1"/>
    <col min="8990" max="8993" width="9.42578125" style="42" bestFit="1" customWidth="1"/>
    <col min="8994" max="8994" width="9.140625" style="42"/>
    <col min="8995" max="8995" width="9.28515625" style="42" bestFit="1" customWidth="1"/>
    <col min="8996" max="8996" width="13.5703125" style="42" customWidth="1"/>
    <col min="8997" max="8997" width="9.5703125" style="42" bestFit="1" customWidth="1"/>
    <col min="8998" max="9002" width="9.28515625" style="42" bestFit="1" customWidth="1"/>
    <col min="9003" max="9215" width="9.140625" style="42"/>
    <col min="9216" max="9216" width="11.85546875" style="42" customWidth="1"/>
    <col min="9217" max="9217" width="11.42578125" style="42" customWidth="1"/>
    <col min="9218" max="9218" width="12.85546875" style="42" customWidth="1"/>
    <col min="9219" max="9219" width="12.5703125" style="42" customWidth="1"/>
    <col min="9220" max="9220" width="12.140625" style="42" customWidth="1"/>
    <col min="9221" max="9221" width="12.85546875" style="42" customWidth="1"/>
    <col min="9222" max="9222" width="13.42578125" style="42" customWidth="1"/>
    <col min="9223" max="9223" width="9.140625" style="42"/>
    <col min="9224" max="9224" width="9.28515625" style="42" bestFit="1" customWidth="1"/>
    <col min="9225" max="9225" width="11.42578125" style="42" customWidth="1"/>
    <col min="9226" max="9227" width="9.5703125" style="42" bestFit="1" customWidth="1"/>
    <col min="9228" max="9231" width="9.28515625" style="42" bestFit="1" customWidth="1"/>
    <col min="9232" max="9232" width="9.140625" style="42"/>
    <col min="9233" max="9233" width="9.28515625" style="42" bestFit="1" customWidth="1"/>
    <col min="9234" max="9234" width="11.42578125" style="42" customWidth="1"/>
    <col min="9235" max="9235" width="9.7109375" style="42" bestFit="1" customWidth="1"/>
    <col min="9236" max="9236" width="9.42578125" style="42" bestFit="1" customWidth="1"/>
    <col min="9237" max="9237" width="9.5703125" style="42" bestFit="1" customWidth="1"/>
    <col min="9238" max="9240" width="9.42578125" style="42" bestFit="1" customWidth="1"/>
    <col min="9241" max="9241" width="9.140625" style="42"/>
    <col min="9242" max="9242" width="9.28515625" style="42" bestFit="1" customWidth="1"/>
    <col min="9243" max="9243" width="14.42578125" style="42" customWidth="1"/>
    <col min="9244" max="9245" width="9.5703125" style="42" bestFit="1" customWidth="1"/>
    <col min="9246" max="9249" width="9.42578125" style="42" bestFit="1" customWidth="1"/>
    <col min="9250" max="9250" width="9.140625" style="42"/>
    <col min="9251" max="9251" width="9.28515625" style="42" bestFit="1" customWidth="1"/>
    <col min="9252" max="9252" width="13.5703125" style="42" customWidth="1"/>
    <col min="9253" max="9253" width="9.5703125" style="42" bestFit="1" customWidth="1"/>
    <col min="9254" max="9258" width="9.28515625" style="42" bestFit="1" customWidth="1"/>
    <col min="9259" max="9471" width="9.140625" style="42"/>
    <col min="9472" max="9472" width="11.85546875" style="42" customWidth="1"/>
    <col min="9473" max="9473" width="11.42578125" style="42" customWidth="1"/>
    <col min="9474" max="9474" width="12.85546875" style="42" customWidth="1"/>
    <col min="9475" max="9475" width="12.5703125" style="42" customWidth="1"/>
    <col min="9476" max="9476" width="12.140625" style="42" customWidth="1"/>
    <col min="9477" max="9477" width="12.85546875" style="42" customWidth="1"/>
    <col min="9478" max="9478" width="13.42578125" style="42" customWidth="1"/>
    <col min="9479" max="9479" width="9.140625" style="42"/>
    <col min="9480" max="9480" width="9.28515625" style="42" bestFit="1" customWidth="1"/>
    <col min="9481" max="9481" width="11.42578125" style="42" customWidth="1"/>
    <col min="9482" max="9483" width="9.5703125" style="42" bestFit="1" customWidth="1"/>
    <col min="9484" max="9487" width="9.28515625" style="42" bestFit="1" customWidth="1"/>
    <col min="9488" max="9488" width="9.140625" style="42"/>
    <col min="9489" max="9489" width="9.28515625" style="42" bestFit="1" customWidth="1"/>
    <col min="9490" max="9490" width="11.42578125" style="42" customWidth="1"/>
    <col min="9491" max="9491" width="9.7109375" style="42" bestFit="1" customWidth="1"/>
    <col min="9492" max="9492" width="9.42578125" style="42" bestFit="1" customWidth="1"/>
    <col min="9493" max="9493" width="9.5703125" style="42" bestFit="1" customWidth="1"/>
    <col min="9494" max="9496" width="9.42578125" style="42" bestFit="1" customWidth="1"/>
    <col min="9497" max="9497" width="9.140625" style="42"/>
    <col min="9498" max="9498" width="9.28515625" style="42" bestFit="1" customWidth="1"/>
    <col min="9499" max="9499" width="14.42578125" style="42" customWidth="1"/>
    <col min="9500" max="9501" width="9.5703125" style="42" bestFit="1" customWidth="1"/>
    <col min="9502" max="9505" width="9.42578125" style="42" bestFit="1" customWidth="1"/>
    <col min="9506" max="9506" width="9.140625" style="42"/>
    <col min="9507" max="9507" width="9.28515625" style="42" bestFit="1" customWidth="1"/>
    <col min="9508" max="9508" width="13.5703125" style="42" customWidth="1"/>
    <col min="9509" max="9509" width="9.5703125" style="42" bestFit="1" customWidth="1"/>
    <col min="9510" max="9514" width="9.28515625" style="42" bestFit="1" customWidth="1"/>
    <col min="9515" max="9727" width="9.140625" style="42"/>
    <col min="9728" max="9728" width="11.85546875" style="42" customWidth="1"/>
    <col min="9729" max="9729" width="11.42578125" style="42" customWidth="1"/>
    <col min="9730" max="9730" width="12.85546875" style="42" customWidth="1"/>
    <col min="9731" max="9731" width="12.5703125" style="42" customWidth="1"/>
    <col min="9732" max="9732" width="12.140625" style="42" customWidth="1"/>
    <col min="9733" max="9733" width="12.85546875" style="42" customWidth="1"/>
    <col min="9734" max="9734" width="13.42578125" style="42" customWidth="1"/>
    <col min="9735" max="9735" width="9.140625" style="42"/>
    <col min="9736" max="9736" width="9.28515625" style="42" bestFit="1" customWidth="1"/>
    <col min="9737" max="9737" width="11.42578125" style="42" customWidth="1"/>
    <col min="9738" max="9739" width="9.5703125" style="42" bestFit="1" customWidth="1"/>
    <col min="9740" max="9743" width="9.28515625" style="42" bestFit="1" customWidth="1"/>
    <col min="9744" max="9744" width="9.140625" style="42"/>
    <col min="9745" max="9745" width="9.28515625" style="42" bestFit="1" customWidth="1"/>
    <col min="9746" max="9746" width="11.42578125" style="42" customWidth="1"/>
    <col min="9747" max="9747" width="9.7109375" style="42" bestFit="1" customWidth="1"/>
    <col min="9748" max="9748" width="9.42578125" style="42" bestFit="1" customWidth="1"/>
    <col min="9749" max="9749" width="9.5703125" style="42" bestFit="1" customWidth="1"/>
    <col min="9750" max="9752" width="9.42578125" style="42" bestFit="1" customWidth="1"/>
    <col min="9753" max="9753" width="9.140625" style="42"/>
    <col min="9754" max="9754" width="9.28515625" style="42" bestFit="1" customWidth="1"/>
    <col min="9755" max="9755" width="14.42578125" style="42" customWidth="1"/>
    <col min="9756" max="9757" width="9.5703125" style="42" bestFit="1" customWidth="1"/>
    <col min="9758" max="9761" width="9.42578125" style="42" bestFit="1" customWidth="1"/>
    <col min="9762" max="9762" width="9.140625" style="42"/>
    <col min="9763" max="9763" width="9.28515625" style="42" bestFit="1" customWidth="1"/>
    <col min="9764" max="9764" width="13.5703125" style="42" customWidth="1"/>
    <col min="9765" max="9765" width="9.5703125" style="42" bestFit="1" customWidth="1"/>
    <col min="9766" max="9770" width="9.28515625" style="42" bestFit="1" customWidth="1"/>
    <col min="9771" max="9983" width="9.140625" style="42"/>
    <col min="9984" max="9984" width="11.85546875" style="42" customWidth="1"/>
    <col min="9985" max="9985" width="11.42578125" style="42" customWidth="1"/>
    <col min="9986" max="9986" width="12.85546875" style="42" customWidth="1"/>
    <col min="9987" max="9987" width="12.5703125" style="42" customWidth="1"/>
    <col min="9988" max="9988" width="12.140625" style="42" customWidth="1"/>
    <col min="9989" max="9989" width="12.85546875" style="42" customWidth="1"/>
    <col min="9990" max="9990" width="13.42578125" style="42" customWidth="1"/>
    <col min="9991" max="9991" width="9.140625" style="42"/>
    <col min="9992" max="9992" width="9.28515625" style="42" bestFit="1" customWidth="1"/>
    <col min="9993" max="9993" width="11.42578125" style="42" customWidth="1"/>
    <col min="9994" max="9995" width="9.5703125" style="42" bestFit="1" customWidth="1"/>
    <col min="9996" max="9999" width="9.28515625" style="42" bestFit="1" customWidth="1"/>
    <col min="10000" max="10000" width="9.140625" style="42"/>
    <col min="10001" max="10001" width="9.28515625" style="42" bestFit="1" customWidth="1"/>
    <col min="10002" max="10002" width="11.42578125" style="42" customWidth="1"/>
    <col min="10003" max="10003" width="9.7109375" style="42" bestFit="1" customWidth="1"/>
    <col min="10004" max="10004" width="9.42578125" style="42" bestFit="1" customWidth="1"/>
    <col min="10005" max="10005" width="9.5703125" style="42" bestFit="1" customWidth="1"/>
    <col min="10006" max="10008" width="9.42578125" style="42" bestFit="1" customWidth="1"/>
    <col min="10009" max="10009" width="9.140625" style="42"/>
    <col min="10010" max="10010" width="9.28515625" style="42" bestFit="1" customWidth="1"/>
    <col min="10011" max="10011" width="14.42578125" style="42" customWidth="1"/>
    <col min="10012" max="10013" width="9.5703125" style="42" bestFit="1" customWidth="1"/>
    <col min="10014" max="10017" width="9.42578125" style="42" bestFit="1" customWidth="1"/>
    <col min="10018" max="10018" width="9.140625" style="42"/>
    <col min="10019" max="10019" width="9.28515625" style="42" bestFit="1" customWidth="1"/>
    <col min="10020" max="10020" width="13.5703125" style="42" customWidth="1"/>
    <col min="10021" max="10021" width="9.5703125" style="42" bestFit="1" customWidth="1"/>
    <col min="10022" max="10026" width="9.28515625" style="42" bestFit="1" customWidth="1"/>
    <col min="10027" max="10239" width="9.140625" style="42"/>
    <col min="10240" max="10240" width="11.85546875" style="42" customWidth="1"/>
    <col min="10241" max="10241" width="11.42578125" style="42" customWidth="1"/>
    <col min="10242" max="10242" width="12.85546875" style="42" customWidth="1"/>
    <col min="10243" max="10243" width="12.5703125" style="42" customWidth="1"/>
    <col min="10244" max="10244" width="12.140625" style="42" customWidth="1"/>
    <col min="10245" max="10245" width="12.85546875" style="42" customWidth="1"/>
    <col min="10246" max="10246" width="13.42578125" style="42" customWidth="1"/>
    <col min="10247" max="10247" width="9.140625" style="42"/>
    <col min="10248" max="10248" width="9.28515625" style="42" bestFit="1" customWidth="1"/>
    <col min="10249" max="10249" width="11.42578125" style="42" customWidth="1"/>
    <col min="10250" max="10251" width="9.5703125" style="42" bestFit="1" customWidth="1"/>
    <col min="10252" max="10255" width="9.28515625" style="42" bestFit="1" customWidth="1"/>
    <col min="10256" max="10256" width="9.140625" style="42"/>
    <col min="10257" max="10257" width="9.28515625" style="42" bestFit="1" customWidth="1"/>
    <col min="10258" max="10258" width="11.42578125" style="42" customWidth="1"/>
    <col min="10259" max="10259" width="9.7109375" style="42" bestFit="1" customWidth="1"/>
    <col min="10260" max="10260" width="9.42578125" style="42" bestFit="1" customWidth="1"/>
    <col min="10261" max="10261" width="9.5703125" style="42" bestFit="1" customWidth="1"/>
    <col min="10262" max="10264" width="9.42578125" style="42" bestFit="1" customWidth="1"/>
    <col min="10265" max="10265" width="9.140625" style="42"/>
    <col min="10266" max="10266" width="9.28515625" style="42" bestFit="1" customWidth="1"/>
    <col min="10267" max="10267" width="14.42578125" style="42" customWidth="1"/>
    <col min="10268" max="10269" width="9.5703125" style="42" bestFit="1" customWidth="1"/>
    <col min="10270" max="10273" width="9.42578125" style="42" bestFit="1" customWidth="1"/>
    <col min="10274" max="10274" width="9.140625" style="42"/>
    <col min="10275" max="10275" width="9.28515625" style="42" bestFit="1" customWidth="1"/>
    <col min="10276" max="10276" width="13.5703125" style="42" customWidth="1"/>
    <col min="10277" max="10277" width="9.5703125" style="42" bestFit="1" customWidth="1"/>
    <col min="10278" max="10282" width="9.28515625" style="42" bestFit="1" customWidth="1"/>
    <col min="10283" max="10495" width="9.140625" style="42"/>
    <col min="10496" max="10496" width="11.85546875" style="42" customWidth="1"/>
    <col min="10497" max="10497" width="11.42578125" style="42" customWidth="1"/>
    <col min="10498" max="10498" width="12.85546875" style="42" customWidth="1"/>
    <col min="10499" max="10499" width="12.5703125" style="42" customWidth="1"/>
    <col min="10500" max="10500" width="12.140625" style="42" customWidth="1"/>
    <col min="10501" max="10501" width="12.85546875" style="42" customWidth="1"/>
    <col min="10502" max="10502" width="13.42578125" style="42" customWidth="1"/>
    <col min="10503" max="10503" width="9.140625" style="42"/>
    <col min="10504" max="10504" width="9.28515625" style="42" bestFit="1" customWidth="1"/>
    <col min="10505" max="10505" width="11.42578125" style="42" customWidth="1"/>
    <col min="10506" max="10507" width="9.5703125" style="42" bestFit="1" customWidth="1"/>
    <col min="10508" max="10511" width="9.28515625" style="42" bestFit="1" customWidth="1"/>
    <col min="10512" max="10512" width="9.140625" style="42"/>
    <col min="10513" max="10513" width="9.28515625" style="42" bestFit="1" customWidth="1"/>
    <col min="10514" max="10514" width="11.42578125" style="42" customWidth="1"/>
    <col min="10515" max="10515" width="9.7109375" style="42" bestFit="1" customWidth="1"/>
    <col min="10516" max="10516" width="9.42578125" style="42" bestFit="1" customWidth="1"/>
    <col min="10517" max="10517" width="9.5703125" style="42" bestFit="1" customWidth="1"/>
    <col min="10518" max="10520" width="9.42578125" style="42" bestFit="1" customWidth="1"/>
    <col min="10521" max="10521" width="9.140625" style="42"/>
    <col min="10522" max="10522" width="9.28515625" style="42" bestFit="1" customWidth="1"/>
    <col min="10523" max="10523" width="14.42578125" style="42" customWidth="1"/>
    <col min="10524" max="10525" width="9.5703125" style="42" bestFit="1" customWidth="1"/>
    <col min="10526" max="10529" width="9.42578125" style="42" bestFit="1" customWidth="1"/>
    <col min="10530" max="10530" width="9.140625" style="42"/>
    <col min="10531" max="10531" width="9.28515625" style="42" bestFit="1" customWidth="1"/>
    <col min="10532" max="10532" width="13.5703125" style="42" customWidth="1"/>
    <col min="10533" max="10533" width="9.5703125" style="42" bestFit="1" customWidth="1"/>
    <col min="10534" max="10538" width="9.28515625" style="42" bestFit="1" customWidth="1"/>
    <col min="10539" max="10751" width="9.140625" style="42"/>
    <col min="10752" max="10752" width="11.85546875" style="42" customWidth="1"/>
    <col min="10753" max="10753" width="11.42578125" style="42" customWidth="1"/>
    <col min="10754" max="10754" width="12.85546875" style="42" customWidth="1"/>
    <col min="10755" max="10755" width="12.5703125" style="42" customWidth="1"/>
    <col min="10756" max="10756" width="12.140625" style="42" customWidth="1"/>
    <col min="10757" max="10757" width="12.85546875" style="42" customWidth="1"/>
    <col min="10758" max="10758" width="13.42578125" style="42" customWidth="1"/>
    <col min="10759" max="10759" width="9.140625" style="42"/>
    <col min="10760" max="10760" width="9.28515625" style="42" bestFit="1" customWidth="1"/>
    <col min="10761" max="10761" width="11.42578125" style="42" customWidth="1"/>
    <col min="10762" max="10763" width="9.5703125" style="42" bestFit="1" customWidth="1"/>
    <col min="10764" max="10767" width="9.28515625" style="42" bestFit="1" customWidth="1"/>
    <col min="10768" max="10768" width="9.140625" style="42"/>
    <col min="10769" max="10769" width="9.28515625" style="42" bestFit="1" customWidth="1"/>
    <col min="10770" max="10770" width="11.42578125" style="42" customWidth="1"/>
    <col min="10771" max="10771" width="9.7109375" style="42" bestFit="1" customWidth="1"/>
    <col min="10772" max="10772" width="9.42578125" style="42" bestFit="1" customWidth="1"/>
    <col min="10773" max="10773" width="9.5703125" style="42" bestFit="1" customWidth="1"/>
    <col min="10774" max="10776" width="9.42578125" style="42" bestFit="1" customWidth="1"/>
    <col min="10777" max="10777" width="9.140625" style="42"/>
    <col min="10778" max="10778" width="9.28515625" style="42" bestFit="1" customWidth="1"/>
    <col min="10779" max="10779" width="14.42578125" style="42" customWidth="1"/>
    <col min="10780" max="10781" width="9.5703125" style="42" bestFit="1" customWidth="1"/>
    <col min="10782" max="10785" width="9.42578125" style="42" bestFit="1" customWidth="1"/>
    <col min="10786" max="10786" width="9.140625" style="42"/>
    <col min="10787" max="10787" width="9.28515625" style="42" bestFit="1" customWidth="1"/>
    <col min="10788" max="10788" width="13.5703125" style="42" customWidth="1"/>
    <col min="10789" max="10789" width="9.5703125" style="42" bestFit="1" customWidth="1"/>
    <col min="10790" max="10794" width="9.28515625" style="42" bestFit="1" customWidth="1"/>
    <col min="10795" max="11007" width="9.140625" style="42"/>
    <col min="11008" max="11008" width="11.85546875" style="42" customWidth="1"/>
    <col min="11009" max="11009" width="11.42578125" style="42" customWidth="1"/>
    <col min="11010" max="11010" width="12.85546875" style="42" customWidth="1"/>
    <col min="11011" max="11011" width="12.5703125" style="42" customWidth="1"/>
    <col min="11012" max="11012" width="12.140625" style="42" customWidth="1"/>
    <col min="11013" max="11013" width="12.85546875" style="42" customWidth="1"/>
    <col min="11014" max="11014" width="13.42578125" style="42" customWidth="1"/>
    <col min="11015" max="11015" width="9.140625" style="42"/>
    <col min="11016" max="11016" width="9.28515625" style="42" bestFit="1" customWidth="1"/>
    <col min="11017" max="11017" width="11.42578125" style="42" customWidth="1"/>
    <col min="11018" max="11019" width="9.5703125" style="42" bestFit="1" customWidth="1"/>
    <col min="11020" max="11023" width="9.28515625" style="42" bestFit="1" customWidth="1"/>
    <col min="11024" max="11024" width="9.140625" style="42"/>
    <col min="11025" max="11025" width="9.28515625" style="42" bestFit="1" customWidth="1"/>
    <col min="11026" max="11026" width="11.42578125" style="42" customWidth="1"/>
    <col min="11027" max="11027" width="9.7109375" style="42" bestFit="1" customWidth="1"/>
    <col min="11028" max="11028" width="9.42578125" style="42" bestFit="1" customWidth="1"/>
    <col min="11029" max="11029" width="9.5703125" style="42" bestFit="1" customWidth="1"/>
    <col min="11030" max="11032" width="9.42578125" style="42" bestFit="1" customWidth="1"/>
    <col min="11033" max="11033" width="9.140625" style="42"/>
    <col min="11034" max="11034" width="9.28515625" style="42" bestFit="1" customWidth="1"/>
    <col min="11035" max="11035" width="14.42578125" style="42" customWidth="1"/>
    <col min="11036" max="11037" width="9.5703125" style="42" bestFit="1" customWidth="1"/>
    <col min="11038" max="11041" width="9.42578125" style="42" bestFit="1" customWidth="1"/>
    <col min="11042" max="11042" width="9.140625" style="42"/>
    <col min="11043" max="11043" width="9.28515625" style="42" bestFit="1" customWidth="1"/>
    <col min="11044" max="11044" width="13.5703125" style="42" customWidth="1"/>
    <col min="11045" max="11045" width="9.5703125" style="42" bestFit="1" customWidth="1"/>
    <col min="11046" max="11050" width="9.28515625" style="42" bestFit="1" customWidth="1"/>
    <col min="11051" max="11263" width="9.140625" style="42"/>
    <col min="11264" max="11264" width="11.85546875" style="42" customWidth="1"/>
    <col min="11265" max="11265" width="11.42578125" style="42" customWidth="1"/>
    <col min="11266" max="11266" width="12.85546875" style="42" customWidth="1"/>
    <col min="11267" max="11267" width="12.5703125" style="42" customWidth="1"/>
    <col min="11268" max="11268" width="12.140625" style="42" customWidth="1"/>
    <col min="11269" max="11269" width="12.85546875" style="42" customWidth="1"/>
    <col min="11270" max="11270" width="13.42578125" style="42" customWidth="1"/>
    <col min="11271" max="11271" width="9.140625" style="42"/>
    <col min="11272" max="11272" width="9.28515625" style="42" bestFit="1" customWidth="1"/>
    <col min="11273" max="11273" width="11.42578125" style="42" customWidth="1"/>
    <col min="11274" max="11275" width="9.5703125" style="42" bestFit="1" customWidth="1"/>
    <col min="11276" max="11279" width="9.28515625" style="42" bestFit="1" customWidth="1"/>
    <col min="11280" max="11280" width="9.140625" style="42"/>
    <col min="11281" max="11281" width="9.28515625" style="42" bestFit="1" customWidth="1"/>
    <col min="11282" max="11282" width="11.42578125" style="42" customWidth="1"/>
    <col min="11283" max="11283" width="9.7109375" style="42" bestFit="1" customWidth="1"/>
    <col min="11284" max="11284" width="9.42578125" style="42" bestFit="1" customWidth="1"/>
    <col min="11285" max="11285" width="9.5703125" style="42" bestFit="1" customWidth="1"/>
    <col min="11286" max="11288" width="9.42578125" style="42" bestFit="1" customWidth="1"/>
    <col min="11289" max="11289" width="9.140625" style="42"/>
    <col min="11290" max="11290" width="9.28515625" style="42" bestFit="1" customWidth="1"/>
    <col min="11291" max="11291" width="14.42578125" style="42" customWidth="1"/>
    <col min="11292" max="11293" width="9.5703125" style="42" bestFit="1" customWidth="1"/>
    <col min="11294" max="11297" width="9.42578125" style="42" bestFit="1" customWidth="1"/>
    <col min="11298" max="11298" width="9.140625" style="42"/>
    <col min="11299" max="11299" width="9.28515625" style="42" bestFit="1" customWidth="1"/>
    <col min="11300" max="11300" width="13.5703125" style="42" customWidth="1"/>
    <col min="11301" max="11301" width="9.5703125" style="42" bestFit="1" customWidth="1"/>
    <col min="11302" max="11306" width="9.28515625" style="42" bestFit="1" customWidth="1"/>
    <col min="11307" max="11519" width="9.140625" style="42"/>
    <col min="11520" max="11520" width="11.85546875" style="42" customWidth="1"/>
    <col min="11521" max="11521" width="11.42578125" style="42" customWidth="1"/>
    <col min="11522" max="11522" width="12.85546875" style="42" customWidth="1"/>
    <col min="11523" max="11523" width="12.5703125" style="42" customWidth="1"/>
    <col min="11524" max="11524" width="12.140625" style="42" customWidth="1"/>
    <col min="11525" max="11525" width="12.85546875" style="42" customWidth="1"/>
    <col min="11526" max="11526" width="13.42578125" style="42" customWidth="1"/>
    <col min="11527" max="11527" width="9.140625" style="42"/>
    <col min="11528" max="11528" width="9.28515625" style="42" bestFit="1" customWidth="1"/>
    <col min="11529" max="11529" width="11.42578125" style="42" customWidth="1"/>
    <col min="11530" max="11531" width="9.5703125" style="42" bestFit="1" customWidth="1"/>
    <col min="11532" max="11535" width="9.28515625" style="42" bestFit="1" customWidth="1"/>
    <col min="11536" max="11536" width="9.140625" style="42"/>
    <col min="11537" max="11537" width="9.28515625" style="42" bestFit="1" customWidth="1"/>
    <col min="11538" max="11538" width="11.42578125" style="42" customWidth="1"/>
    <col min="11539" max="11539" width="9.7109375" style="42" bestFit="1" customWidth="1"/>
    <col min="11540" max="11540" width="9.42578125" style="42" bestFit="1" customWidth="1"/>
    <col min="11541" max="11541" width="9.5703125" style="42" bestFit="1" customWidth="1"/>
    <col min="11542" max="11544" width="9.42578125" style="42" bestFit="1" customWidth="1"/>
    <col min="11545" max="11545" width="9.140625" style="42"/>
    <col min="11546" max="11546" width="9.28515625" style="42" bestFit="1" customWidth="1"/>
    <col min="11547" max="11547" width="14.42578125" style="42" customWidth="1"/>
    <col min="11548" max="11549" width="9.5703125" style="42" bestFit="1" customWidth="1"/>
    <col min="11550" max="11553" width="9.42578125" style="42" bestFit="1" customWidth="1"/>
    <col min="11554" max="11554" width="9.140625" style="42"/>
    <col min="11555" max="11555" width="9.28515625" style="42" bestFit="1" customWidth="1"/>
    <col min="11556" max="11556" width="13.5703125" style="42" customWidth="1"/>
    <col min="11557" max="11557" width="9.5703125" style="42" bestFit="1" customWidth="1"/>
    <col min="11558" max="11562" width="9.28515625" style="42" bestFit="1" customWidth="1"/>
    <col min="11563" max="11775" width="9.140625" style="42"/>
    <col min="11776" max="11776" width="11.85546875" style="42" customWidth="1"/>
    <col min="11777" max="11777" width="11.42578125" style="42" customWidth="1"/>
    <col min="11778" max="11778" width="12.85546875" style="42" customWidth="1"/>
    <col min="11779" max="11779" width="12.5703125" style="42" customWidth="1"/>
    <col min="11780" max="11780" width="12.140625" style="42" customWidth="1"/>
    <col min="11781" max="11781" width="12.85546875" style="42" customWidth="1"/>
    <col min="11782" max="11782" width="13.42578125" style="42" customWidth="1"/>
    <col min="11783" max="11783" width="9.140625" style="42"/>
    <col min="11784" max="11784" width="9.28515625" style="42" bestFit="1" customWidth="1"/>
    <col min="11785" max="11785" width="11.42578125" style="42" customWidth="1"/>
    <col min="11786" max="11787" width="9.5703125" style="42" bestFit="1" customWidth="1"/>
    <col min="11788" max="11791" width="9.28515625" style="42" bestFit="1" customWidth="1"/>
    <col min="11792" max="11792" width="9.140625" style="42"/>
    <col min="11793" max="11793" width="9.28515625" style="42" bestFit="1" customWidth="1"/>
    <col min="11794" max="11794" width="11.42578125" style="42" customWidth="1"/>
    <col min="11795" max="11795" width="9.7109375" style="42" bestFit="1" customWidth="1"/>
    <col min="11796" max="11796" width="9.42578125" style="42" bestFit="1" customWidth="1"/>
    <col min="11797" max="11797" width="9.5703125" style="42" bestFit="1" customWidth="1"/>
    <col min="11798" max="11800" width="9.42578125" style="42" bestFit="1" customWidth="1"/>
    <col min="11801" max="11801" width="9.140625" style="42"/>
    <col min="11802" max="11802" width="9.28515625" style="42" bestFit="1" customWidth="1"/>
    <col min="11803" max="11803" width="14.42578125" style="42" customWidth="1"/>
    <col min="11804" max="11805" width="9.5703125" style="42" bestFit="1" customWidth="1"/>
    <col min="11806" max="11809" width="9.42578125" style="42" bestFit="1" customWidth="1"/>
    <col min="11810" max="11810" width="9.140625" style="42"/>
    <col min="11811" max="11811" width="9.28515625" style="42" bestFit="1" customWidth="1"/>
    <col min="11812" max="11812" width="13.5703125" style="42" customWidth="1"/>
    <col min="11813" max="11813" width="9.5703125" style="42" bestFit="1" customWidth="1"/>
    <col min="11814" max="11818" width="9.28515625" style="42" bestFit="1" customWidth="1"/>
    <col min="11819" max="12031" width="9.140625" style="42"/>
    <col min="12032" max="12032" width="11.85546875" style="42" customWidth="1"/>
    <col min="12033" max="12033" width="11.42578125" style="42" customWidth="1"/>
    <col min="12034" max="12034" width="12.85546875" style="42" customWidth="1"/>
    <col min="12035" max="12035" width="12.5703125" style="42" customWidth="1"/>
    <col min="12036" max="12036" width="12.140625" style="42" customWidth="1"/>
    <col min="12037" max="12037" width="12.85546875" style="42" customWidth="1"/>
    <col min="12038" max="12038" width="13.42578125" style="42" customWidth="1"/>
    <col min="12039" max="12039" width="9.140625" style="42"/>
    <col min="12040" max="12040" width="9.28515625" style="42" bestFit="1" customWidth="1"/>
    <col min="12041" max="12041" width="11.42578125" style="42" customWidth="1"/>
    <col min="12042" max="12043" width="9.5703125" style="42" bestFit="1" customWidth="1"/>
    <col min="12044" max="12047" width="9.28515625" style="42" bestFit="1" customWidth="1"/>
    <col min="12048" max="12048" width="9.140625" style="42"/>
    <col min="12049" max="12049" width="9.28515625" style="42" bestFit="1" customWidth="1"/>
    <col min="12050" max="12050" width="11.42578125" style="42" customWidth="1"/>
    <col min="12051" max="12051" width="9.7109375" style="42" bestFit="1" customWidth="1"/>
    <col min="12052" max="12052" width="9.42578125" style="42" bestFit="1" customWidth="1"/>
    <col min="12053" max="12053" width="9.5703125" style="42" bestFit="1" customWidth="1"/>
    <col min="12054" max="12056" width="9.42578125" style="42" bestFit="1" customWidth="1"/>
    <col min="12057" max="12057" width="9.140625" style="42"/>
    <col min="12058" max="12058" width="9.28515625" style="42" bestFit="1" customWidth="1"/>
    <col min="12059" max="12059" width="14.42578125" style="42" customWidth="1"/>
    <col min="12060" max="12061" width="9.5703125" style="42" bestFit="1" customWidth="1"/>
    <col min="12062" max="12065" width="9.42578125" style="42" bestFit="1" customWidth="1"/>
    <col min="12066" max="12066" width="9.140625" style="42"/>
    <col min="12067" max="12067" width="9.28515625" style="42" bestFit="1" customWidth="1"/>
    <col min="12068" max="12068" width="13.5703125" style="42" customWidth="1"/>
    <col min="12069" max="12069" width="9.5703125" style="42" bestFit="1" customWidth="1"/>
    <col min="12070" max="12074" width="9.28515625" style="42" bestFit="1" customWidth="1"/>
    <col min="12075" max="12287" width="9.140625" style="42"/>
    <col min="12288" max="12288" width="11.85546875" style="42" customWidth="1"/>
    <col min="12289" max="12289" width="11.42578125" style="42" customWidth="1"/>
    <col min="12290" max="12290" width="12.85546875" style="42" customWidth="1"/>
    <col min="12291" max="12291" width="12.5703125" style="42" customWidth="1"/>
    <col min="12292" max="12292" width="12.140625" style="42" customWidth="1"/>
    <col min="12293" max="12293" width="12.85546875" style="42" customWidth="1"/>
    <col min="12294" max="12294" width="13.42578125" style="42" customWidth="1"/>
    <col min="12295" max="12295" width="9.140625" style="42"/>
    <col min="12296" max="12296" width="9.28515625" style="42" bestFit="1" customWidth="1"/>
    <col min="12297" max="12297" width="11.42578125" style="42" customWidth="1"/>
    <col min="12298" max="12299" width="9.5703125" style="42" bestFit="1" customWidth="1"/>
    <col min="12300" max="12303" width="9.28515625" style="42" bestFit="1" customWidth="1"/>
    <col min="12304" max="12304" width="9.140625" style="42"/>
    <col min="12305" max="12305" width="9.28515625" style="42" bestFit="1" customWidth="1"/>
    <col min="12306" max="12306" width="11.42578125" style="42" customWidth="1"/>
    <col min="12307" max="12307" width="9.7109375" style="42" bestFit="1" customWidth="1"/>
    <col min="12308" max="12308" width="9.42578125" style="42" bestFit="1" customWidth="1"/>
    <col min="12309" max="12309" width="9.5703125" style="42" bestFit="1" customWidth="1"/>
    <col min="12310" max="12312" width="9.42578125" style="42" bestFit="1" customWidth="1"/>
    <col min="12313" max="12313" width="9.140625" style="42"/>
    <col min="12314" max="12314" width="9.28515625" style="42" bestFit="1" customWidth="1"/>
    <col min="12315" max="12315" width="14.42578125" style="42" customWidth="1"/>
    <col min="12316" max="12317" width="9.5703125" style="42" bestFit="1" customWidth="1"/>
    <col min="12318" max="12321" width="9.42578125" style="42" bestFit="1" customWidth="1"/>
    <col min="12322" max="12322" width="9.140625" style="42"/>
    <col min="12323" max="12323" width="9.28515625" style="42" bestFit="1" customWidth="1"/>
    <col min="12324" max="12324" width="13.5703125" style="42" customWidth="1"/>
    <col min="12325" max="12325" width="9.5703125" style="42" bestFit="1" customWidth="1"/>
    <col min="12326" max="12330" width="9.28515625" style="42" bestFit="1" customWidth="1"/>
    <col min="12331" max="12543" width="9.140625" style="42"/>
    <col min="12544" max="12544" width="11.85546875" style="42" customWidth="1"/>
    <col min="12545" max="12545" width="11.42578125" style="42" customWidth="1"/>
    <col min="12546" max="12546" width="12.85546875" style="42" customWidth="1"/>
    <col min="12547" max="12547" width="12.5703125" style="42" customWidth="1"/>
    <col min="12548" max="12548" width="12.140625" style="42" customWidth="1"/>
    <col min="12549" max="12549" width="12.85546875" style="42" customWidth="1"/>
    <col min="12550" max="12550" width="13.42578125" style="42" customWidth="1"/>
    <col min="12551" max="12551" width="9.140625" style="42"/>
    <col min="12552" max="12552" width="9.28515625" style="42" bestFit="1" customWidth="1"/>
    <col min="12553" max="12553" width="11.42578125" style="42" customWidth="1"/>
    <col min="12554" max="12555" width="9.5703125" style="42" bestFit="1" customWidth="1"/>
    <col min="12556" max="12559" width="9.28515625" style="42" bestFit="1" customWidth="1"/>
    <col min="12560" max="12560" width="9.140625" style="42"/>
    <col min="12561" max="12561" width="9.28515625" style="42" bestFit="1" customWidth="1"/>
    <col min="12562" max="12562" width="11.42578125" style="42" customWidth="1"/>
    <col min="12563" max="12563" width="9.7109375" style="42" bestFit="1" customWidth="1"/>
    <col min="12564" max="12564" width="9.42578125" style="42" bestFit="1" customWidth="1"/>
    <col min="12565" max="12565" width="9.5703125" style="42" bestFit="1" customWidth="1"/>
    <col min="12566" max="12568" width="9.42578125" style="42" bestFit="1" customWidth="1"/>
    <col min="12569" max="12569" width="9.140625" style="42"/>
    <col min="12570" max="12570" width="9.28515625" style="42" bestFit="1" customWidth="1"/>
    <col min="12571" max="12571" width="14.42578125" style="42" customWidth="1"/>
    <col min="12572" max="12573" width="9.5703125" style="42" bestFit="1" customWidth="1"/>
    <col min="12574" max="12577" width="9.42578125" style="42" bestFit="1" customWidth="1"/>
    <col min="12578" max="12578" width="9.140625" style="42"/>
    <col min="12579" max="12579" width="9.28515625" style="42" bestFit="1" customWidth="1"/>
    <col min="12580" max="12580" width="13.5703125" style="42" customWidth="1"/>
    <col min="12581" max="12581" width="9.5703125" style="42" bestFit="1" customWidth="1"/>
    <col min="12582" max="12586" width="9.28515625" style="42" bestFit="1" customWidth="1"/>
    <col min="12587" max="12799" width="9.140625" style="42"/>
    <col min="12800" max="12800" width="11.85546875" style="42" customWidth="1"/>
    <col min="12801" max="12801" width="11.42578125" style="42" customWidth="1"/>
    <col min="12802" max="12802" width="12.85546875" style="42" customWidth="1"/>
    <col min="12803" max="12803" width="12.5703125" style="42" customWidth="1"/>
    <col min="12804" max="12804" width="12.140625" style="42" customWidth="1"/>
    <col min="12805" max="12805" width="12.85546875" style="42" customWidth="1"/>
    <col min="12806" max="12806" width="13.42578125" style="42" customWidth="1"/>
    <col min="12807" max="12807" width="9.140625" style="42"/>
    <col min="12808" max="12808" width="9.28515625" style="42" bestFit="1" customWidth="1"/>
    <col min="12809" max="12809" width="11.42578125" style="42" customWidth="1"/>
    <col min="12810" max="12811" width="9.5703125" style="42" bestFit="1" customWidth="1"/>
    <col min="12812" max="12815" width="9.28515625" style="42" bestFit="1" customWidth="1"/>
    <col min="12816" max="12816" width="9.140625" style="42"/>
    <col min="12817" max="12817" width="9.28515625" style="42" bestFit="1" customWidth="1"/>
    <col min="12818" max="12818" width="11.42578125" style="42" customWidth="1"/>
    <col min="12819" max="12819" width="9.7109375" style="42" bestFit="1" customWidth="1"/>
    <col min="12820" max="12820" width="9.42578125" style="42" bestFit="1" customWidth="1"/>
    <col min="12821" max="12821" width="9.5703125" style="42" bestFit="1" customWidth="1"/>
    <col min="12822" max="12824" width="9.42578125" style="42" bestFit="1" customWidth="1"/>
    <col min="12825" max="12825" width="9.140625" style="42"/>
    <col min="12826" max="12826" width="9.28515625" style="42" bestFit="1" customWidth="1"/>
    <col min="12827" max="12827" width="14.42578125" style="42" customWidth="1"/>
    <col min="12828" max="12829" width="9.5703125" style="42" bestFit="1" customWidth="1"/>
    <col min="12830" max="12833" width="9.42578125" style="42" bestFit="1" customWidth="1"/>
    <col min="12834" max="12834" width="9.140625" style="42"/>
    <col min="12835" max="12835" width="9.28515625" style="42" bestFit="1" customWidth="1"/>
    <col min="12836" max="12836" width="13.5703125" style="42" customWidth="1"/>
    <col min="12837" max="12837" width="9.5703125" style="42" bestFit="1" customWidth="1"/>
    <col min="12838" max="12842" width="9.28515625" style="42" bestFit="1" customWidth="1"/>
    <col min="12843" max="13055" width="9.140625" style="42"/>
    <col min="13056" max="13056" width="11.85546875" style="42" customWidth="1"/>
    <col min="13057" max="13057" width="11.42578125" style="42" customWidth="1"/>
    <col min="13058" max="13058" width="12.85546875" style="42" customWidth="1"/>
    <col min="13059" max="13059" width="12.5703125" style="42" customWidth="1"/>
    <col min="13060" max="13060" width="12.140625" style="42" customWidth="1"/>
    <col min="13061" max="13061" width="12.85546875" style="42" customWidth="1"/>
    <col min="13062" max="13062" width="13.42578125" style="42" customWidth="1"/>
    <col min="13063" max="13063" width="9.140625" style="42"/>
    <col min="13064" max="13064" width="9.28515625" style="42" bestFit="1" customWidth="1"/>
    <col min="13065" max="13065" width="11.42578125" style="42" customWidth="1"/>
    <col min="13066" max="13067" width="9.5703125" style="42" bestFit="1" customWidth="1"/>
    <col min="13068" max="13071" width="9.28515625" style="42" bestFit="1" customWidth="1"/>
    <col min="13072" max="13072" width="9.140625" style="42"/>
    <col min="13073" max="13073" width="9.28515625" style="42" bestFit="1" customWidth="1"/>
    <col min="13074" max="13074" width="11.42578125" style="42" customWidth="1"/>
    <col min="13075" max="13075" width="9.7109375" style="42" bestFit="1" customWidth="1"/>
    <col min="13076" max="13076" width="9.42578125" style="42" bestFit="1" customWidth="1"/>
    <col min="13077" max="13077" width="9.5703125" style="42" bestFit="1" customWidth="1"/>
    <col min="13078" max="13080" width="9.42578125" style="42" bestFit="1" customWidth="1"/>
    <col min="13081" max="13081" width="9.140625" style="42"/>
    <col min="13082" max="13082" width="9.28515625" style="42" bestFit="1" customWidth="1"/>
    <col min="13083" max="13083" width="14.42578125" style="42" customWidth="1"/>
    <col min="13084" max="13085" width="9.5703125" style="42" bestFit="1" customWidth="1"/>
    <col min="13086" max="13089" width="9.42578125" style="42" bestFit="1" customWidth="1"/>
    <col min="13090" max="13090" width="9.140625" style="42"/>
    <col min="13091" max="13091" width="9.28515625" style="42" bestFit="1" customWidth="1"/>
    <col min="13092" max="13092" width="13.5703125" style="42" customWidth="1"/>
    <col min="13093" max="13093" width="9.5703125" style="42" bestFit="1" customWidth="1"/>
    <col min="13094" max="13098" width="9.28515625" style="42" bestFit="1" customWidth="1"/>
    <col min="13099" max="13311" width="9.140625" style="42"/>
    <col min="13312" max="13312" width="11.85546875" style="42" customWidth="1"/>
    <col min="13313" max="13313" width="11.42578125" style="42" customWidth="1"/>
    <col min="13314" max="13314" width="12.85546875" style="42" customWidth="1"/>
    <col min="13315" max="13315" width="12.5703125" style="42" customWidth="1"/>
    <col min="13316" max="13316" width="12.140625" style="42" customWidth="1"/>
    <col min="13317" max="13317" width="12.85546875" style="42" customWidth="1"/>
    <col min="13318" max="13318" width="13.42578125" style="42" customWidth="1"/>
    <col min="13319" max="13319" width="9.140625" style="42"/>
    <col min="13320" max="13320" width="9.28515625" style="42" bestFit="1" customWidth="1"/>
    <col min="13321" max="13321" width="11.42578125" style="42" customWidth="1"/>
    <col min="13322" max="13323" width="9.5703125" style="42" bestFit="1" customWidth="1"/>
    <col min="13324" max="13327" width="9.28515625" style="42" bestFit="1" customWidth="1"/>
    <col min="13328" max="13328" width="9.140625" style="42"/>
    <col min="13329" max="13329" width="9.28515625" style="42" bestFit="1" customWidth="1"/>
    <col min="13330" max="13330" width="11.42578125" style="42" customWidth="1"/>
    <col min="13331" max="13331" width="9.7109375" style="42" bestFit="1" customWidth="1"/>
    <col min="13332" max="13332" width="9.42578125" style="42" bestFit="1" customWidth="1"/>
    <col min="13333" max="13333" width="9.5703125" style="42" bestFit="1" customWidth="1"/>
    <col min="13334" max="13336" width="9.42578125" style="42" bestFit="1" customWidth="1"/>
    <col min="13337" max="13337" width="9.140625" style="42"/>
    <col min="13338" max="13338" width="9.28515625" style="42" bestFit="1" customWidth="1"/>
    <col min="13339" max="13339" width="14.42578125" style="42" customWidth="1"/>
    <col min="13340" max="13341" width="9.5703125" style="42" bestFit="1" customWidth="1"/>
    <col min="13342" max="13345" width="9.42578125" style="42" bestFit="1" customWidth="1"/>
    <col min="13346" max="13346" width="9.140625" style="42"/>
    <col min="13347" max="13347" width="9.28515625" style="42" bestFit="1" customWidth="1"/>
    <col min="13348" max="13348" width="13.5703125" style="42" customWidth="1"/>
    <col min="13349" max="13349" width="9.5703125" style="42" bestFit="1" customWidth="1"/>
    <col min="13350" max="13354" width="9.28515625" style="42" bestFit="1" customWidth="1"/>
    <col min="13355" max="13567" width="9.140625" style="42"/>
    <col min="13568" max="13568" width="11.85546875" style="42" customWidth="1"/>
    <col min="13569" max="13569" width="11.42578125" style="42" customWidth="1"/>
    <col min="13570" max="13570" width="12.85546875" style="42" customWidth="1"/>
    <col min="13571" max="13571" width="12.5703125" style="42" customWidth="1"/>
    <col min="13572" max="13572" width="12.140625" style="42" customWidth="1"/>
    <col min="13573" max="13573" width="12.85546875" style="42" customWidth="1"/>
    <col min="13574" max="13574" width="13.42578125" style="42" customWidth="1"/>
    <col min="13575" max="13575" width="9.140625" style="42"/>
    <col min="13576" max="13576" width="9.28515625" style="42" bestFit="1" customWidth="1"/>
    <col min="13577" max="13577" width="11.42578125" style="42" customWidth="1"/>
    <col min="13578" max="13579" width="9.5703125" style="42" bestFit="1" customWidth="1"/>
    <col min="13580" max="13583" width="9.28515625" style="42" bestFit="1" customWidth="1"/>
    <col min="13584" max="13584" width="9.140625" style="42"/>
    <col min="13585" max="13585" width="9.28515625" style="42" bestFit="1" customWidth="1"/>
    <col min="13586" max="13586" width="11.42578125" style="42" customWidth="1"/>
    <col min="13587" max="13587" width="9.7109375" style="42" bestFit="1" customWidth="1"/>
    <col min="13588" max="13588" width="9.42578125" style="42" bestFit="1" customWidth="1"/>
    <col min="13589" max="13589" width="9.5703125" style="42" bestFit="1" customWidth="1"/>
    <col min="13590" max="13592" width="9.42578125" style="42" bestFit="1" customWidth="1"/>
    <col min="13593" max="13593" width="9.140625" style="42"/>
    <col min="13594" max="13594" width="9.28515625" style="42" bestFit="1" customWidth="1"/>
    <col min="13595" max="13595" width="14.42578125" style="42" customWidth="1"/>
    <col min="13596" max="13597" width="9.5703125" style="42" bestFit="1" customWidth="1"/>
    <col min="13598" max="13601" width="9.42578125" style="42" bestFit="1" customWidth="1"/>
    <col min="13602" max="13602" width="9.140625" style="42"/>
    <col min="13603" max="13603" width="9.28515625" style="42" bestFit="1" customWidth="1"/>
    <col min="13604" max="13604" width="13.5703125" style="42" customWidth="1"/>
    <col min="13605" max="13605" width="9.5703125" style="42" bestFit="1" customWidth="1"/>
    <col min="13606" max="13610" width="9.28515625" style="42" bestFit="1" customWidth="1"/>
    <col min="13611" max="13823" width="9.140625" style="42"/>
    <col min="13824" max="13824" width="11.85546875" style="42" customWidth="1"/>
    <col min="13825" max="13825" width="11.42578125" style="42" customWidth="1"/>
    <col min="13826" max="13826" width="12.85546875" style="42" customWidth="1"/>
    <col min="13827" max="13827" width="12.5703125" style="42" customWidth="1"/>
    <col min="13828" max="13828" width="12.140625" style="42" customWidth="1"/>
    <col min="13829" max="13829" width="12.85546875" style="42" customWidth="1"/>
    <col min="13830" max="13830" width="13.42578125" style="42" customWidth="1"/>
    <col min="13831" max="13831" width="9.140625" style="42"/>
    <col min="13832" max="13832" width="9.28515625" style="42" bestFit="1" customWidth="1"/>
    <col min="13833" max="13833" width="11.42578125" style="42" customWidth="1"/>
    <col min="13834" max="13835" width="9.5703125" style="42" bestFit="1" customWidth="1"/>
    <col min="13836" max="13839" width="9.28515625" style="42" bestFit="1" customWidth="1"/>
    <col min="13840" max="13840" width="9.140625" style="42"/>
    <col min="13841" max="13841" width="9.28515625" style="42" bestFit="1" customWidth="1"/>
    <col min="13842" max="13842" width="11.42578125" style="42" customWidth="1"/>
    <col min="13843" max="13843" width="9.7109375" style="42" bestFit="1" customWidth="1"/>
    <col min="13844" max="13844" width="9.42578125" style="42" bestFit="1" customWidth="1"/>
    <col min="13845" max="13845" width="9.5703125" style="42" bestFit="1" customWidth="1"/>
    <col min="13846" max="13848" width="9.42578125" style="42" bestFit="1" customWidth="1"/>
    <col min="13849" max="13849" width="9.140625" style="42"/>
    <col min="13850" max="13850" width="9.28515625" style="42" bestFit="1" customWidth="1"/>
    <col min="13851" max="13851" width="14.42578125" style="42" customWidth="1"/>
    <col min="13852" max="13853" width="9.5703125" style="42" bestFit="1" customWidth="1"/>
    <col min="13854" max="13857" width="9.42578125" style="42" bestFit="1" customWidth="1"/>
    <col min="13858" max="13858" width="9.140625" style="42"/>
    <col min="13859" max="13859" width="9.28515625" style="42" bestFit="1" customWidth="1"/>
    <col min="13860" max="13860" width="13.5703125" style="42" customWidth="1"/>
    <col min="13861" max="13861" width="9.5703125" style="42" bestFit="1" customWidth="1"/>
    <col min="13862" max="13866" width="9.28515625" style="42" bestFit="1" customWidth="1"/>
    <col min="13867" max="14079" width="9.140625" style="42"/>
    <col min="14080" max="14080" width="11.85546875" style="42" customWidth="1"/>
    <col min="14081" max="14081" width="11.42578125" style="42" customWidth="1"/>
    <col min="14082" max="14082" width="12.85546875" style="42" customWidth="1"/>
    <col min="14083" max="14083" width="12.5703125" style="42" customWidth="1"/>
    <col min="14084" max="14084" width="12.140625" style="42" customWidth="1"/>
    <col min="14085" max="14085" width="12.85546875" style="42" customWidth="1"/>
    <col min="14086" max="14086" width="13.42578125" style="42" customWidth="1"/>
    <col min="14087" max="14087" width="9.140625" style="42"/>
    <col min="14088" max="14088" width="9.28515625" style="42" bestFit="1" customWidth="1"/>
    <col min="14089" max="14089" width="11.42578125" style="42" customWidth="1"/>
    <col min="14090" max="14091" width="9.5703125" style="42" bestFit="1" customWidth="1"/>
    <col min="14092" max="14095" width="9.28515625" style="42" bestFit="1" customWidth="1"/>
    <col min="14096" max="14096" width="9.140625" style="42"/>
    <col min="14097" max="14097" width="9.28515625" style="42" bestFit="1" customWidth="1"/>
    <col min="14098" max="14098" width="11.42578125" style="42" customWidth="1"/>
    <col min="14099" max="14099" width="9.7109375" style="42" bestFit="1" customWidth="1"/>
    <col min="14100" max="14100" width="9.42578125" style="42" bestFit="1" customWidth="1"/>
    <col min="14101" max="14101" width="9.5703125" style="42" bestFit="1" customWidth="1"/>
    <col min="14102" max="14104" width="9.42578125" style="42" bestFit="1" customWidth="1"/>
    <col min="14105" max="14105" width="9.140625" style="42"/>
    <col min="14106" max="14106" width="9.28515625" style="42" bestFit="1" customWidth="1"/>
    <col min="14107" max="14107" width="14.42578125" style="42" customWidth="1"/>
    <col min="14108" max="14109" width="9.5703125" style="42" bestFit="1" customWidth="1"/>
    <col min="14110" max="14113" width="9.42578125" style="42" bestFit="1" customWidth="1"/>
    <col min="14114" max="14114" width="9.140625" style="42"/>
    <col min="14115" max="14115" width="9.28515625" style="42" bestFit="1" customWidth="1"/>
    <col min="14116" max="14116" width="13.5703125" style="42" customWidth="1"/>
    <col min="14117" max="14117" width="9.5703125" style="42" bestFit="1" customWidth="1"/>
    <col min="14118" max="14122" width="9.28515625" style="42" bestFit="1" customWidth="1"/>
    <col min="14123" max="14335" width="9.140625" style="42"/>
    <col min="14336" max="14336" width="11.85546875" style="42" customWidth="1"/>
    <col min="14337" max="14337" width="11.42578125" style="42" customWidth="1"/>
    <col min="14338" max="14338" width="12.85546875" style="42" customWidth="1"/>
    <col min="14339" max="14339" width="12.5703125" style="42" customWidth="1"/>
    <col min="14340" max="14340" width="12.140625" style="42" customWidth="1"/>
    <col min="14341" max="14341" width="12.85546875" style="42" customWidth="1"/>
    <col min="14342" max="14342" width="13.42578125" style="42" customWidth="1"/>
    <col min="14343" max="14343" width="9.140625" style="42"/>
    <col min="14344" max="14344" width="9.28515625" style="42" bestFit="1" customWidth="1"/>
    <col min="14345" max="14345" width="11.42578125" style="42" customWidth="1"/>
    <col min="14346" max="14347" width="9.5703125" style="42" bestFit="1" customWidth="1"/>
    <col min="14348" max="14351" width="9.28515625" style="42" bestFit="1" customWidth="1"/>
    <col min="14352" max="14352" width="9.140625" style="42"/>
    <col min="14353" max="14353" width="9.28515625" style="42" bestFit="1" customWidth="1"/>
    <col min="14354" max="14354" width="11.42578125" style="42" customWidth="1"/>
    <col min="14355" max="14355" width="9.7109375" style="42" bestFit="1" customWidth="1"/>
    <col min="14356" max="14356" width="9.42578125" style="42" bestFit="1" customWidth="1"/>
    <col min="14357" max="14357" width="9.5703125" style="42" bestFit="1" customWidth="1"/>
    <col min="14358" max="14360" width="9.42578125" style="42" bestFit="1" customWidth="1"/>
    <col min="14361" max="14361" width="9.140625" style="42"/>
    <col min="14362" max="14362" width="9.28515625" style="42" bestFit="1" customWidth="1"/>
    <col min="14363" max="14363" width="14.42578125" style="42" customWidth="1"/>
    <col min="14364" max="14365" width="9.5703125" style="42" bestFit="1" customWidth="1"/>
    <col min="14366" max="14369" width="9.42578125" style="42" bestFit="1" customWidth="1"/>
    <col min="14370" max="14370" width="9.140625" style="42"/>
    <col min="14371" max="14371" width="9.28515625" style="42" bestFit="1" customWidth="1"/>
    <col min="14372" max="14372" width="13.5703125" style="42" customWidth="1"/>
    <col min="14373" max="14373" width="9.5703125" style="42" bestFit="1" customWidth="1"/>
    <col min="14374" max="14378" width="9.28515625" style="42" bestFit="1" customWidth="1"/>
    <col min="14379" max="14591" width="9.140625" style="42"/>
    <col min="14592" max="14592" width="11.85546875" style="42" customWidth="1"/>
    <col min="14593" max="14593" width="11.42578125" style="42" customWidth="1"/>
    <col min="14594" max="14594" width="12.85546875" style="42" customWidth="1"/>
    <col min="14595" max="14595" width="12.5703125" style="42" customWidth="1"/>
    <col min="14596" max="14596" width="12.140625" style="42" customWidth="1"/>
    <col min="14597" max="14597" width="12.85546875" style="42" customWidth="1"/>
    <col min="14598" max="14598" width="13.42578125" style="42" customWidth="1"/>
    <col min="14599" max="14599" width="9.140625" style="42"/>
    <col min="14600" max="14600" width="9.28515625" style="42" bestFit="1" customWidth="1"/>
    <col min="14601" max="14601" width="11.42578125" style="42" customWidth="1"/>
    <col min="14602" max="14603" width="9.5703125" style="42" bestFit="1" customWidth="1"/>
    <col min="14604" max="14607" width="9.28515625" style="42" bestFit="1" customWidth="1"/>
    <col min="14608" max="14608" width="9.140625" style="42"/>
    <col min="14609" max="14609" width="9.28515625" style="42" bestFit="1" customWidth="1"/>
    <col min="14610" max="14610" width="11.42578125" style="42" customWidth="1"/>
    <col min="14611" max="14611" width="9.7109375" style="42" bestFit="1" customWidth="1"/>
    <col min="14612" max="14612" width="9.42578125" style="42" bestFit="1" customWidth="1"/>
    <col min="14613" max="14613" width="9.5703125" style="42" bestFit="1" customWidth="1"/>
    <col min="14614" max="14616" width="9.42578125" style="42" bestFit="1" customWidth="1"/>
    <col min="14617" max="14617" width="9.140625" style="42"/>
    <col min="14618" max="14618" width="9.28515625" style="42" bestFit="1" customWidth="1"/>
    <col min="14619" max="14619" width="14.42578125" style="42" customWidth="1"/>
    <col min="14620" max="14621" width="9.5703125" style="42" bestFit="1" customWidth="1"/>
    <col min="14622" max="14625" width="9.42578125" style="42" bestFit="1" customWidth="1"/>
    <col min="14626" max="14626" width="9.140625" style="42"/>
    <col min="14627" max="14627" width="9.28515625" style="42" bestFit="1" customWidth="1"/>
    <col min="14628" max="14628" width="13.5703125" style="42" customWidth="1"/>
    <col min="14629" max="14629" width="9.5703125" style="42" bestFit="1" customWidth="1"/>
    <col min="14630" max="14634" width="9.28515625" style="42" bestFit="1" customWidth="1"/>
    <col min="14635" max="14847" width="9.140625" style="42"/>
    <col min="14848" max="14848" width="11.85546875" style="42" customWidth="1"/>
    <col min="14849" max="14849" width="11.42578125" style="42" customWidth="1"/>
    <col min="14850" max="14850" width="12.85546875" style="42" customWidth="1"/>
    <col min="14851" max="14851" width="12.5703125" style="42" customWidth="1"/>
    <col min="14852" max="14852" width="12.140625" style="42" customWidth="1"/>
    <col min="14853" max="14853" width="12.85546875" style="42" customWidth="1"/>
    <col min="14854" max="14854" width="13.42578125" style="42" customWidth="1"/>
    <col min="14855" max="14855" width="9.140625" style="42"/>
    <col min="14856" max="14856" width="9.28515625" style="42" bestFit="1" customWidth="1"/>
    <col min="14857" max="14857" width="11.42578125" style="42" customWidth="1"/>
    <col min="14858" max="14859" width="9.5703125" style="42" bestFit="1" customWidth="1"/>
    <col min="14860" max="14863" width="9.28515625" style="42" bestFit="1" customWidth="1"/>
    <col min="14864" max="14864" width="9.140625" style="42"/>
    <col min="14865" max="14865" width="9.28515625" style="42" bestFit="1" customWidth="1"/>
    <col min="14866" max="14866" width="11.42578125" style="42" customWidth="1"/>
    <col min="14867" max="14867" width="9.7109375" style="42" bestFit="1" customWidth="1"/>
    <col min="14868" max="14868" width="9.42578125" style="42" bestFit="1" customWidth="1"/>
    <col min="14869" max="14869" width="9.5703125" style="42" bestFit="1" customWidth="1"/>
    <col min="14870" max="14872" width="9.42578125" style="42" bestFit="1" customWidth="1"/>
    <col min="14873" max="14873" width="9.140625" style="42"/>
    <col min="14874" max="14874" width="9.28515625" style="42" bestFit="1" customWidth="1"/>
    <col min="14875" max="14875" width="14.42578125" style="42" customWidth="1"/>
    <col min="14876" max="14877" width="9.5703125" style="42" bestFit="1" customWidth="1"/>
    <col min="14878" max="14881" width="9.42578125" style="42" bestFit="1" customWidth="1"/>
    <col min="14882" max="14882" width="9.140625" style="42"/>
    <col min="14883" max="14883" width="9.28515625" style="42" bestFit="1" customWidth="1"/>
    <col min="14884" max="14884" width="13.5703125" style="42" customWidth="1"/>
    <col min="14885" max="14885" width="9.5703125" style="42" bestFit="1" customWidth="1"/>
    <col min="14886" max="14890" width="9.28515625" style="42" bestFit="1" customWidth="1"/>
    <col min="14891" max="15103" width="9.140625" style="42"/>
    <col min="15104" max="15104" width="11.85546875" style="42" customWidth="1"/>
    <col min="15105" max="15105" width="11.42578125" style="42" customWidth="1"/>
    <col min="15106" max="15106" width="12.85546875" style="42" customWidth="1"/>
    <col min="15107" max="15107" width="12.5703125" style="42" customWidth="1"/>
    <col min="15108" max="15108" width="12.140625" style="42" customWidth="1"/>
    <col min="15109" max="15109" width="12.85546875" style="42" customWidth="1"/>
    <col min="15110" max="15110" width="13.42578125" style="42" customWidth="1"/>
    <col min="15111" max="15111" width="9.140625" style="42"/>
    <col min="15112" max="15112" width="9.28515625" style="42" bestFit="1" customWidth="1"/>
    <col min="15113" max="15113" width="11.42578125" style="42" customWidth="1"/>
    <col min="15114" max="15115" width="9.5703125" style="42" bestFit="1" customWidth="1"/>
    <col min="15116" max="15119" width="9.28515625" style="42" bestFit="1" customWidth="1"/>
    <col min="15120" max="15120" width="9.140625" style="42"/>
    <col min="15121" max="15121" width="9.28515625" style="42" bestFit="1" customWidth="1"/>
    <col min="15122" max="15122" width="11.42578125" style="42" customWidth="1"/>
    <col min="15123" max="15123" width="9.7109375" style="42" bestFit="1" customWidth="1"/>
    <col min="15124" max="15124" width="9.42578125" style="42" bestFit="1" customWidth="1"/>
    <col min="15125" max="15125" width="9.5703125" style="42" bestFit="1" customWidth="1"/>
    <col min="15126" max="15128" width="9.42578125" style="42" bestFit="1" customWidth="1"/>
    <col min="15129" max="15129" width="9.140625" style="42"/>
    <col min="15130" max="15130" width="9.28515625" style="42" bestFit="1" customWidth="1"/>
    <col min="15131" max="15131" width="14.42578125" style="42" customWidth="1"/>
    <col min="15132" max="15133" width="9.5703125" style="42" bestFit="1" customWidth="1"/>
    <col min="15134" max="15137" width="9.42578125" style="42" bestFit="1" customWidth="1"/>
    <col min="15138" max="15138" width="9.140625" style="42"/>
    <col min="15139" max="15139" width="9.28515625" style="42" bestFit="1" customWidth="1"/>
    <col min="15140" max="15140" width="13.5703125" style="42" customWidth="1"/>
    <col min="15141" max="15141" width="9.5703125" style="42" bestFit="1" customWidth="1"/>
    <col min="15142" max="15146" width="9.28515625" style="42" bestFit="1" customWidth="1"/>
    <col min="15147" max="15359" width="9.140625" style="42"/>
    <col min="15360" max="15360" width="11.85546875" style="42" customWidth="1"/>
    <col min="15361" max="15361" width="11.42578125" style="42" customWidth="1"/>
    <col min="15362" max="15362" width="12.85546875" style="42" customWidth="1"/>
    <col min="15363" max="15363" width="12.5703125" style="42" customWidth="1"/>
    <col min="15364" max="15364" width="12.140625" style="42" customWidth="1"/>
    <col min="15365" max="15365" width="12.85546875" style="42" customWidth="1"/>
    <col min="15366" max="15366" width="13.42578125" style="42" customWidth="1"/>
    <col min="15367" max="15367" width="9.140625" style="42"/>
    <col min="15368" max="15368" width="9.28515625" style="42" bestFit="1" customWidth="1"/>
    <col min="15369" max="15369" width="11.42578125" style="42" customWidth="1"/>
    <col min="15370" max="15371" width="9.5703125" style="42" bestFit="1" customWidth="1"/>
    <col min="15372" max="15375" width="9.28515625" style="42" bestFit="1" customWidth="1"/>
    <col min="15376" max="15376" width="9.140625" style="42"/>
    <col min="15377" max="15377" width="9.28515625" style="42" bestFit="1" customWidth="1"/>
    <col min="15378" max="15378" width="11.42578125" style="42" customWidth="1"/>
    <col min="15379" max="15379" width="9.7109375" style="42" bestFit="1" customWidth="1"/>
    <col min="15380" max="15380" width="9.42578125" style="42" bestFit="1" customWidth="1"/>
    <col min="15381" max="15381" width="9.5703125" style="42" bestFit="1" customWidth="1"/>
    <col min="15382" max="15384" width="9.42578125" style="42" bestFit="1" customWidth="1"/>
    <col min="15385" max="15385" width="9.140625" style="42"/>
    <col min="15386" max="15386" width="9.28515625" style="42" bestFit="1" customWidth="1"/>
    <col min="15387" max="15387" width="14.42578125" style="42" customWidth="1"/>
    <col min="15388" max="15389" width="9.5703125" style="42" bestFit="1" customWidth="1"/>
    <col min="15390" max="15393" width="9.42578125" style="42" bestFit="1" customWidth="1"/>
    <col min="15394" max="15394" width="9.140625" style="42"/>
    <col min="15395" max="15395" width="9.28515625" style="42" bestFit="1" customWidth="1"/>
    <col min="15396" max="15396" width="13.5703125" style="42" customWidth="1"/>
    <col min="15397" max="15397" width="9.5703125" style="42" bestFit="1" customWidth="1"/>
    <col min="15398" max="15402" width="9.28515625" style="42" bestFit="1" customWidth="1"/>
    <col min="15403" max="15615" width="9.140625" style="42"/>
    <col min="15616" max="15616" width="11.85546875" style="42" customWidth="1"/>
    <col min="15617" max="15617" width="11.42578125" style="42" customWidth="1"/>
    <col min="15618" max="15618" width="12.85546875" style="42" customWidth="1"/>
    <col min="15619" max="15619" width="12.5703125" style="42" customWidth="1"/>
    <col min="15620" max="15620" width="12.140625" style="42" customWidth="1"/>
    <col min="15621" max="15621" width="12.85546875" style="42" customWidth="1"/>
    <col min="15622" max="15622" width="13.42578125" style="42" customWidth="1"/>
    <col min="15623" max="15623" width="9.140625" style="42"/>
    <col min="15624" max="15624" width="9.28515625" style="42" bestFit="1" customWidth="1"/>
    <col min="15625" max="15625" width="11.42578125" style="42" customWidth="1"/>
    <col min="15626" max="15627" width="9.5703125" style="42" bestFit="1" customWidth="1"/>
    <col min="15628" max="15631" width="9.28515625" style="42" bestFit="1" customWidth="1"/>
    <col min="15632" max="15632" width="9.140625" style="42"/>
    <col min="15633" max="15633" width="9.28515625" style="42" bestFit="1" customWidth="1"/>
    <col min="15634" max="15634" width="11.42578125" style="42" customWidth="1"/>
    <col min="15635" max="15635" width="9.7109375" style="42" bestFit="1" customWidth="1"/>
    <col min="15636" max="15636" width="9.42578125" style="42" bestFit="1" customWidth="1"/>
    <col min="15637" max="15637" width="9.5703125" style="42" bestFit="1" customWidth="1"/>
    <col min="15638" max="15640" width="9.42578125" style="42" bestFit="1" customWidth="1"/>
    <col min="15641" max="15641" width="9.140625" style="42"/>
    <col min="15642" max="15642" width="9.28515625" style="42" bestFit="1" customWidth="1"/>
    <col min="15643" max="15643" width="14.42578125" style="42" customWidth="1"/>
    <col min="15644" max="15645" width="9.5703125" style="42" bestFit="1" customWidth="1"/>
    <col min="15646" max="15649" width="9.42578125" style="42" bestFit="1" customWidth="1"/>
    <col min="15650" max="15650" width="9.140625" style="42"/>
    <col min="15651" max="15651" width="9.28515625" style="42" bestFit="1" customWidth="1"/>
    <col min="15652" max="15652" width="13.5703125" style="42" customWidth="1"/>
    <col min="15653" max="15653" width="9.5703125" style="42" bestFit="1" customWidth="1"/>
    <col min="15654" max="15658" width="9.28515625" style="42" bestFit="1" customWidth="1"/>
    <col min="15659" max="15871" width="9.140625" style="42"/>
    <col min="15872" max="15872" width="11.85546875" style="42" customWidth="1"/>
    <col min="15873" max="15873" width="11.42578125" style="42" customWidth="1"/>
    <col min="15874" max="15874" width="12.85546875" style="42" customWidth="1"/>
    <col min="15875" max="15875" width="12.5703125" style="42" customWidth="1"/>
    <col min="15876" max="15876" width="12.140625" style="42" customWidth="1"/>
    <col min="15877" max="15877" width="12.85546875" style="42" customWidth="1"/>
    <col min="15878" max="15878" width="13.42578125" style="42" customWidth="1"/>
    <col min="15879" max="15879" width="9.140625" style="42"/>
    <col min="15880" max="15880" width="9.28515625" style="42" bestFit="1" customWidth="1"/>
    <col min="15881" max="15881" width="11.42578125" style="42" customWidth="1"/>
    <col min="15882" max="15883" width="9.5703125" style="42" bestFit="1" customWidth="1"/>
    <col min="15884" max="15887" width="9.28515625" style="42" bestFit="1" customWidth="1"/>
    <col min="15888" max="15888" width="9.140625" style="42"/>
    <col min="15889" max="15889" width="9.28515625" style="42" bestFit="1" customWidth="1"/>
    <col min="15890" max="15890" width="11.42578125" style="42" customWidth="1"/>
    <col min="15891" max="15891" width="9.7109375" style="42" bestFit="1" customWidth="1"/>
    <col min="15892" max="15892" width="9.42578125" style="42" bestFit="1" customWidth="1"/>
    <col min="15893" max="15893" width="9.5703125" style="42" bestFit="1" customWidth="1"/>
    <col min="15894" max="15896" width="9.42578125" style="42" bestFit="1" customWidth="1"/>
    <col min="15897" max="15897" width="9.140625" style="42"/>
    <col min="15898" max="15898" width="9.28515625" style="42" bestFit="1" customWidth="1"/>
    <col min="15899" max="15899" width="14.42578125" style="42" customWidth="1"/>
    <col min="15900" max="15901" width="9.5703125" style="42" bestFit="1" customWidth="1"/>
    <col min="15902" max="15905" width="9.42578125" style="42" bestFit="1" customWidth="1"/>
    <col min="15906" max="15906" width="9.140625" style="42"/>
    <col min="15907" max="15907" width="9.28515625" style="42" bestFit="1" customWidth="1"/>
    <col min="15908" max="15908" width="13.5703125" style="42" customWidth="1"/>
    <col min="15909" max="15909" width="9.5703125" style="42" bestFit="1" customWidth="1"/>
    <col min="15910" max="15914" width="9.28515625" style="42" bestFit="1" customWidth="1"/>
    <col min="15915" max="16127" width="9.140625" style="42"/>
    <col min="16128" max="16128" width="11.85546875" style="42" customWidth="1"/>
    <col min="16129" max="16129" width="11.42578125" style="42" customWidth="1"/>
    <col min="16130" max="16130" width="12.85546875" style="42" customWidth="1"/>
    <col min="16131" max="16131" width="12.5703125" style="42" customWidth="1"/>
    <col min="16132" max="16132" width="12.140625" style="42" customWidth="1"/>
    <col min="16133" max="16133" width="12.85546875" style="42" customWidth="1"/>
    <col min="16134" max="16134" width="13.42578125" style="42" customWidth="1"/>
    <col min="16135" max="16135" width="9.140625" style="42"/>
    <col min="16136" max="16136" width="9.28515625" style="42" bestFit="1" customWidth="1"/>
    <col min="16137" max="16137" width="11.42578125" style="42" customWidth="1"/>
    <col min="16138" max="16139" width="9.5703125" style="42" bestFit="1" customWidth="1"/>
    <col min="16140" max="16143" width="9.28515625" style="42" bestFit="1" customWidth="1"/>
    <col min="16144" max="16144" width="9.140625" style="42"/>
    <col min="16145" max="16145" width="9.28515625" style="42" bestFit="1" customWidth="1"/>
    <col min="16146" max="16146" width="11.42578125" style="42" customWidth="1"/>
    <col min="16147" max="16147" width="9.7109375" style="42" bestFit="1" customWidth="1"/>
    <col min="16148" max="16148" width="9.42578125" style="42" bestFit="1" customWidth="1"/>
    <col min="16149" max="16149" width="9.5703125" style="42" bestFit="1" customWidth="1"/>
    <col min="16150" max="16152" width="9.42578125" style="42" bestFit="1" customWidth="1"/>
    <col min="16153" max="16153" width="9.140625" style="42"/>
    <col min="16154" max="16154" width="9.28515625" style="42" bestFit="1" customWidth="1"/>
    <col min="16155" max="16155" width="14.42578125" style="42" customWidth="1"/>
    <col min="16156" max="16157" width="9.5703125" style="42" bestFit="1" customWidth="1"/>
    <col min="16158" max="16161" width="9.42578125" style="42" bestFit="1" customWidth="1"/>
    <col min="16162" max="16162" width="9.140625" style="42"/>
    <col min="16163" max="16163" width="9.28515625" style="42" bestFit="1" customWidth="1"/>
    <col min="16164" max="16164" width="13.5703125" style="42" customWidth="1"/>
    <col min="16165" max="16165" width="9.5703125" style="42" bestFit="1" customWidth="1"/>
    <col min="16166" max="16170" width="9.28515625" style="42" bestFit="1" customWidth="1"/>
    <col min="16171" max="16384" width="9.140625" style="42"/>
  </cols>
  <sheetData>
    <row r="1" spans="1:45">
      <c r="B1" s="43" t="s">
        <v>907</v>
      </c>
    </row>
    <row r="2" spans="1:45">
      <c r="B2" s="43" t="s">
        <v>908</v>
      </c>
      <c r="D2" s="44"/>
    </row>
    <row r="3" spans="1:45">
      <c r="B3" s="45">
        <v>1</v>
      </c>
      <c r="C3" s="46">
        <f>+B3+1</f>
        <v>2</v>
      </c>
      <c r="D3" s="47">
        <f t="shared" ref="D3:AS3" si="0">+C3+1</f>
        <v>3</v>
      </c>
      <c r="E3" s="47">
        <f t="shared" si="0"/>
        <v>4</v>
      </c>
      <c r="F3" s="47">
        <f t="shared" si="0"/>
        <v>5</v>
      </c>
      <c r="G3" s="47">
        <f t="shared" si="0"/>
        <v>6</v>
      </c>
      <c r="H3" s="47">
        <f t="shared" si="0"/>
        <v>7</v>
      </c>
      <c r="I3" s="47">
        <f t="shared" si="0"/>
        <v>8</v>
      </c>
      <c r="J3" s="47">
        <f t="shared" si="0"/>
        <v>9</v>
      </c>
      <c r="K3" s="47">
        <f t="shared" si="0"/>
        <v>10</v>
      </c>
      <c r="L3" s="46">
        <f t="shared" si="0"/>
        <v>11</v>
      </c>
      <c r="M3" s="47">
        <f t="shared" si="0"/>
        <v>12</v>
      </c>
      <c r="N3" s="47">
        <f t="shared" si="0"/>
        <v>13</v>
      </c>
      <c r="O3" s="47">
        <f t="shared" si="0"/>
        <v>14</v>
      </c>
      <c r="P3" s="47">
        <f t="shared" si="0"/>
        <v>15</v>
      </c>
      <c r="Q3" s="47">
        <f t="shared" si="0"/>
        <v>16</v>
      </c>
      <c r="R3" s="47">
        <f t="shared" si="0"/>
        <v>17</v>
      </c>
      <c r="S3" s="47">
        <f t="shared" si="0"/>
        <v>18</v>
      </c>
      <c r="T3" s="47">
        <f t="shared" si="0"/>
        <v>19</v>
      </c>
      <c r="U3" s="46">
        <f t="shared" si="0"/>
        <v>20</v>
      </c>
      <c r="V3" s="47">
        <f t="shared" si="0"/>
        <v>21</v>
      </c>
      <c r="W3" s="47">
        <f t="shared" si="0"/>
        <v>22</v>
      </c>
      <c r="X3" s="47">
        <f t="shared" si="0"/>
        <v>23</v>
      </c>
      <c r="Y3" s="47">
        <f t="shared" si="0"/>
        <v>24</v>
      </c>
      <c r="Z3" s="47">
        <f t="shared" si="0"/>
        <v>25</v>
      </c>
      <c r="AA3" s="47">
        <f t="shared" si="0"/>
        <v>26</v>
      </c>
      <c r="AB3" s="47">
        <f t="shared" si="0"/>
        <v>27</v>
      </c>
      <c r="AC3" s="47">
        <f t="shared" si="0"/>
        <v>28</v>
      </c>
      <c r="AD3" s="46">
        <f t="shared" si="0"/>
        <v>29</v>
      </c>
      <c r="AE3" s="47">
        <f t="shared" si="0"/>
        <v>30</v>
      </c>
      <c r="AF3" s="47">
        <f t="shared" si="0"/>
        <v>31</v>
      </c>
      <c r="AG3" s="47">
        <f t="shared" si="0"/>
        <v>32</v>
      </c>
      <c r="AH3" s="47">
        <f t="shared" si="0"/>
        <v>33</v>
      </c>
      <c r="AI3" s="47">
        <f t="shared" si="0"/>
        <v>34</v>
      </c>
      <c r="AJ3" s="47">
        <f t="shared" si="0"/>
        <v>35</v>
      </c>
      <c r="AK3" s="47">
        <f t="shared" si="0"/>
        <v>36</v>
      </c>
      <c r="AL3" s="47">
        <f t="shared" si="0"/>
        <v>37</v>
      </c>
      <c r="AM3" s="46">
        <f t="shared" si="0"/>
        <v>38</v>
      </c>
      <c r="AN3" s="47">
        <f t="shared" si="0"/>
        <v>39</v>
      </c>
      <c r="AO3" s="47">
        <f t="shared" si="0"/>
        <v>40</v>
      </c>
      <c r="AP3" s="47">
        <f t="shared" si="0"/>
        <v>41</v>
      </c>
      <c r="AQ3" s="47">
        <f t="shared" si="0"/>
        <v>42</v>
      </c>
      <c r="AR3" s="47">
        <f t="shared" si="0"/>
        <v>43</v>
      </c>
      <c r="AS3" s="47">
        <f t="shared" si="0"/>
        <v>44</v>
      </c>
    </row>
    <row r="4" spans="1:45">
      <c r="B4" s="46" t="s">
        <v>909</v>
      </c>
      <c r="K4" s="46" t="s">
        <v>910</v>
      </c>
      <c r="T4" s="46" t="s">
        <v>911</v>
      </c>
      <c r="AC4" s="46" t="s">
        <v>912</v>
      </c>
      <c r="AL4" s="46" t="s">
        <v>913</v>
      </c>
    </row>
    <row r="5" spans="1:45">
      <c r="A5" s="47"/>
      <c r="B5" s="48" t="s">
        <v>914</v>
      </c>
      <c r="C5" s="48" t="s">
        <v>915</v>
      </c>
      <c r="D5" s="49" t="s">
        <v>916</v>
      </c>
      <c r="E5" s="49" t="s">
        <v>917</v>
      </c>
      <c r="F5" s="49" t="s">
        <v>918</v>
      </c>
      <c r="G5" s="49" t="s">
        <v>919</v>
      </c>
      <c r="H5" s="49" t="s">
        <v>920</v>
      </c>
      <c r="I5" s="49" t="s">
        <v>919</v>
      </c>
      <c r="K5" s="48" t="s">
        <v>914</v>
      </c>
      <c r="L5" s="48" t="s">
        <v>915</v>
      </c>
      <c r="M5" s="49" t="s">
        <v>916</v>
      </c>
      <c r="N5" s="49" t="s">
        <v>917</v>
      </c>
      <c r="O5" s="49" t="s">
        <v>918</v>
      </c>
      <c r="P5" s="49" t="s">
        <v>919</v>
      </c>
      <c r="Q5" s="49" t="s">
        <v>920</v>
      </c>
      <c r="R5" s="49" t="s">
        <v>919</v>
      </c>
      <c r="T5" s="48" t="s">
        <v>914</v>
      </c>
      <c r="U5" s="48" t="s">
        <v>915</v>
      </c>
      <c r="V5" s="49" t="s">
        <v>916</v>
      </c>
      <c r="W5" s="49" t="s">
        <v>917</v>
      </c>
      <c r="X5" s="49" t="s">
        <v>918</v>
      </c>
      <c r="Y5" s="49" t="s">
        <v>919</v>
      </c>
      <c r="Z5" s="49" t="s">
        <v>920</v>
      </c>
      <c r="AA5" s="49" t="s">
        <v>919</v>
      </c>
      <c r="AC5" s="48" t="s">
        <v>914</v>
      </c>
      <c r="AD5" s="48" t="s">
        <v>915</v>
      </c>
      <c r="AE5" s="49" t="s">
        <v>916</v>
      </c>
      <c r="AF5" s="49" t="s">
        <v>917</v>
      </c>
      <c r="AG5" s="49" t="s">
        <v>918</v>
      </c>
      <c r="AH5" s="49" t="s">
        <v>919</v>
      </c>
      <c r="AI5" s="49" t="s">
        <v>920</v>
      </c>
      <c r="AJ5" s="49" t="s">
        <v>919</v>
      </c>
      <c r="AL5" s="48" t="s">
        <v>914</v>
      </c>
      <c r="AM5" s="48" t="s">
        <v>915</v>
      </c>
      <c r="AN5" s="49" t="s">
        <v>916</v>
      </c>
      <c r="AO5" s="49" t="s">
        <v>917</v>
      </c>
      <c r="AP5" s="49" t="s">
        <v>918</v>
      </c>
      <c r="AQ5" s="49" t="s">
        <v>919</v>
      </c>
      <c r="AR5" s="49" t="s">
        <v>920</v>
      </c>
      <c r="AS5" s="49" t="s">
        <v>919</v>
      </c>
    </row>
    <row r="6" spans="1:45">
      <c r="A6" s="47">
        <f>+A5+1</f>
        <v>1</v>
      </c>
      <c r="B6" s="50">
        <v>1</v>
      </c>
      <c r="C6" s="51" t="s">
        <v>921</v>
      </c>
      <c r="D6" s="52">
        <v>397.38</v>
      </c>
      <c r="E6" s="53">
        <v>11521.22</v>
      </c>
      <c r="F6" s="52">
        <v>119.33</v>
      </c>
      <c r="G6" s="53">
        <v>4532.63</v>
      </c>
      <c r="H6" s="52">
        <v>0</v>
      </c>
      <c r="I6" s="52">
        <v>887.03</v>
      </c>
      <c r="K6" s="50">
        <v>1</v>
      </c>
      <c r="L6" s="51" t="s">
        <v>921</v>
      </c>
      <c r="M6" s="52">
        <v>397.38</v>
      </c>
      <c r="N6" s="53">
        <v>11521.22</v>
      </c>
      <c r="O6" s="52">
        <v>119.33</v>
      </c>
      <c r="P6" s="53">
        <v>4532.63</v>
      </c>
      <c r="Q6" s="52">
        <v>0</v>
      </c>
      <c r="R6" s="52">
        <v>887.03</v>
      </c>
      <c r="T6" s="50">
        <v>1</v>
      </c>
      <c r="U6" s="51" t="s">
        <v>921</v>
      </c>
      <c r="V6" s="52">
        <v>0</v>
      </c>
      <c r="W6" s="53">
        <v>0</v>
      </c>
      <c r="X6" s="52">
        <v>0</v>
      </c>
      <c r="Y6" s="53">
        <v>0</v>
      </c>
      <c r="Z6" s="52">
        <v>0</v>
      </c>
      <c r="AA6" s="52">
        <v>0</v>
      </c>
      <c r="AC6" s="50">
        <v>1</v>
      </c>
      <c r="AD6" s="51" t="s">
        <v>921</v>
      </c>
      <c r="AE6" s="52">
        <v>0</v>
      </c>
      <c r="AF6" s="53">
        <v>0</v>
      </c>
      <c r="AG6" s="52">
        <v>0</v>
      </c>
      <c r="AH6" s="53">
        <v>0</v>
      </c>
      <c r="AI6" s="52">
        <v>0</v>
      </c>
      <c r="AJ6" s="52">
        <v>0</v>
      </c>
      <c r="AL6" s="50">
        <v>1</v>
      </c>
      <c r="AM6" s="51" t="s">
        <v>921</v>
      </c>
      <c r="AN6" s="52">
        <v>0</v>
      </c>
      <c r="AO6" s="53">
        <v>0</v>
      </c>
      <c r="AP6" s="52">
        <v>0</v>
      </c>
      <c r="AQ6" s="53">
        <v>0</v>
      </c>
      <c r="AR6" s="52">
        <v>0</v>
      </c>
      <c r="AS6" s="52">
        <v>0</v>
      </c>
    </row>
    <row r="7" spans="1:45">
      <c r="A7" s="47">
        <f t="shared" ref="A7:A70" si="1">+A6+1</f>
        <v>2</v>
      </c>
      <c r="B7" s="54">
        <v>1</v>
      </c>
      <c r="C7" s="55" t="s">
        <v>922</v>
      </c>
      <c r="D7" s="56">
        <v>0</v>
      </c>
      <c r="E7" s="57">
        <v>6579.65</v>
      </c>
      <c r="F7" s="56">
        <v>206.05</v>
      </c>
      <c r="G7" s="57">
        <v>432.04</v>
      </c>
      <c r="H7" s="56">
        <v>164.94</v>
      </c>
      <c r="I7" s="56">
        <v>292.36</v>
      </c>
      <c r="K7" s="54">
        <v>1</v>
      </c>
      <c r="L7" s="55" t="s">
        <v>922</v>
      </c>
      <c r="M7" s="56">
        <v>0</v>
      </c>
      <c r="N7" s="57">
        <v>6579.65</v>
      </c>
      <c r="O7" s="56">
        <v>206.05</v>
      </c>
      <c r="P7" s="57">
        <v>432.04</v>
      </c>
      <c r="Q7" s="56">
        <v>164.94</v>
      </c>
      <c r="R7" s="56">
        <v>292.36</v>
      </c>
      <c r="T7" s="54">
        <v>1</v>
      </c>
      <c r="U7" s="55" t="s">
        <v>922</v>
      </c>
      <c r="V7" s="56">
        <v>0</v>
      </c>
      <c r="W7" s="57">
        <v>0</v>
      </c>
      <c r="X7" s="56">
        <v>0</v>
      </c>
      <c r="Y7" s="57">
        <v>0</v>
      </c>
      <c r="Z7" s="56">
        <v>0</v>
      </c>
      <c r="AA7" s="56">
        <v>0</v>
      </c>
      <c r="AC7" s="54">
        <v>1</v>
      </c>
      <c r="AD7" s="55" t="s">
        <v>922</v>
      </c>
      <c r="AE7" s="56">
        <v>0</v>
      </c>
      <c r="AF7" s="57">
        <v>0</v>
      </c>
      <c r="AG7" s="56">
        <v>0</v>
      </c>
      <c r="AH7" s="57">
        <v>0</v>
      </c>
      <c r="AI7" s="56">
        <v>0</v>
      </c>
      <c r="AJ7" s="56">
        <v>0</v>
      </c>
      <c r="AL7" s="54">
        <v>1</v>
      </c>
      <c r="AM7" s="55" t="s">
        <v>922</v>
      </c>
      <c r="AN7" s="56">
        <v>0</v>
      </c>
      <c r="AO7" s="57">
        <v>0</v>
      </c>
      <c r="AP7" s="56">
        <v>0</v>
      </c>
      <c r="AQ7" s="57">
        <v>0</v>
      </c>
      <c r="AR7" s="56">
        <v>0</v>
      </c>
      <c r="AS7" s="56">
        <v>0</v>
      </c>
    </row>
    <row r="8" spans="1:45">
      <c r="A8" s="47">
        <f t="shared" si="1"/>
        <v>3</v>
      </c>
      <c r="B8" s="54">
        <v>1</v>
      </c>
      <c r="C8" s="55" t="s">
        <v>923</v>
      </c>
      <c r="D8" s="56">
        <v>0</v>
      </c>
      <c r="E8" s="57">
        <v>6442.51</v>
      </c>
      <c r="F8" s="56">
        <v>0</v>
      </c>
      <c r="G8" s="57">
        <v>2563.54</v>
      </c>
      <c r="H8" s="56">
        <v>0</v>
      </c>
      <c r="I8" s="56">
        <v>0</v>
      </c>
      <c r="K8" s="54">
        <v>1</v>
      </c>
      <c r="L8" s="55" t="s">
        <v>923</v>
      </c>
      <c r="M8" s="56">
        <v>0</v>
      </c>
      <c r="N8" s="57">
        <v>6442.51</v>
      </c>
      <c r="O8" s="56">
        <v>0</v>
      </c>
      <c r="P8" s="57">
        <v>2563.54</v>
      </c>
      <c r="Q8" s="56">
        <v>0</v>
      </c>
      <c r="R8" s="56">
        <v>0</v>
      </c>
      <c r="T8" s="54">
        <v>1</v>
      </c>
      <c r="U8" s="55" t="s">
        <v>923</v>
      </c>
      <c r="V8" s="56">
        <v>0</v>
      </c>
      <c r="W8" s="57">
        <v>0</v>
      </c>
      <c r="X8" s="56">
        <v>0</v>
      </c>
      <c r="Y8" s="57">
        <v>0</v>
      </c>
      <c r="Z8" s="56">
        <v>0</v>
      </c>
      <c r="AA8" s="56">
        <v>0</v>
      </c>
      <c r="AC8" s="54">
        <v>1</v>
      </c>
      <c r="AD8" s="55" t="s">
        <v>923</v>
      </c>
      <c r="AE8" s="56">
        <v>0</v>
      </c>
      <c r="AF8" s="57">
        <v>0</v>
      </c>
      <c r="AG8" s="56">
        <v>0</v>
      </c>
      <c r="AH8" s="57">
        <v>0</v>
      </c>
      <c r="AI8" s="56">
        <v>0</v>
      </c>
      <c r="AJ8" s="56">
        <v>0</v>
      </c>
      <c r="AL8" s="54">
        <v>1</v>
      </c>
      <c r="AM8" s="55" t="s">
        <v>923</v>
      </c>
      <c r="AN8" s="56">
        <v>0</v>
      </c>
      <c r="AO8" s="57">
        <v>0</v>
      </c>
      <c r="AP8" s="56">
        <v>0</v>
      </c>
      <c r="AQ8" s="57">
        <v>0</v>
      </c>
      <c r="AR8" s="56">
        <v>0</v>
      </c>
      <c r="AS8" s="56">
        <v>0</v>
      </c>
    </row>
    <row r="9" spans="1:45">
      <c r="A9" s="47">
        <f t="shared" si="1"/>
        <v>4</v>
      </c>
      <c r="B9" s="54">
        <v>1</v>
      </c>
      <c r="C9" s="55" t="s">
        <v>924</v>
      </c>
      <c r="D9" s="56">
        <v>0</v>
      </c>
      <c r="E9" s="57">
        <v>4475.28</v>
      </c>
      <c r="F9" s="56">
        <v>0</v>
      </c>
      <c r="G9" s="57">
        <v>1952.08</v>
      </c>
      <c r="H9" s="56">
        <v>0</v>
      </c>
      <c r="I9" s="56">
        <v>0</v>
      </c>
      <c r="K9" s="54">
        <v>1</v>
      </c>
      <c r="L9" s="55" t="s">
        <v>924</v>
      </c>
      <c r="M9" s="56">
        <v>0</v>
      </c>
      <c r="N9" s="57">
        <v>4475.28</v>
      </c>
      <c r="O9" s="56">
        <v>0</v>
      </c>
      <c r="P9" s="57">
        <v>1952.08</v>
      </c>
      <c r="Q9" s="56">
        <v>0</v>
      </c>
      <c r="R9" s="56">
        <v>0</v>
      </c>
      <c r="T9" s="54">
        <v>1</v>
      </c>
      <c r="U9" s="55" t="s">
        <v>924</v>
      </c>
      <c r="V9" s="56">
        <v>0</v>
      </c>
      <c r="W9" s="57">
        <v>0</v>
      </c>
      <c r="X9" s="56">
        <v>0</v>
      </c>
      <c r="Y9" s="57">
        <v>0</v>
      </c>
      <c r="Z9" s="56">
        <v>0</v>
      </c>
      <c r="AA9" s="56">
        <v>0</v>
      </c>
      <c r="AC9" s="54">
        <v>1</v>
      </c>
      <c r="AD9" s="55" t="s">
        <v>924</v>
      </c>
      <c r="AE9" s="56">
        <v>0</v>
      </c>
      <c r="AF9" s="57">
        <v>0</v>
      </c>
      <c r="AG9" s="56">
        <v>0</v>
      </c>
      <c r="AH9" s="57">
        <v>0</v>
      </c>
      <c r="AI9" s="56">
        <v>0</v>
      </c>
      <c r="AJ9" s="56">
        <v>0</v>
      </c>
      <c r="AL9" s="54">
        <v>1</v>
      </c>
      <c r="AM9" s="55" t="s">
        <v>924</v>
      </c>
      <c r="AN9" s="56">
        <v>0</v>
      </c>
      <c r="AO9" s="57">
        <v>0</v>
      </c>
      <c r="AP9" s="56">
        <v>0</v>
      </c>
      <c r="AQ9" s="57">
        <v>0</v>
      </c>
      <c r="AR9" s="56">
        <v>0</v>
      </c>
      <c r="AS9" s="56">
        <v>0</v>
      </c>
    </row>
    <row r="10" spans="1:45">
      <c r="A10" s="47">
        <f t="shared" si="1"/>
        <v>5</v>
      </c>
      <c r="B10" s="54">
        <v>1</v>
      </c>
      <c r="C10" s="55" t="s">
        <v>925</v>
      </c>
      <c r="D10" s="56">
        <v>0</v>
      </c>
      <c r="E10" s="57">
        <v>2237.64</v>
      </c>
      <c r="F10" s="56">
        <v>0</v>
      </c>
      <c r="G10" s="57">
        <v>976.04</v>
      </c>
      <c r="H10" s="56">
        <v>0</v>
      </c>
      <c r="I10" s="56">
        <v>0</v>
      </c>
      <c r="K10" s="54">
        <v>1</v>
      </c>
      <c r="L10" s="55" t="s">
        <v>925</v>
      </c>
      <c r="M10" s="56">
        <v>0</v>
      </c>
      <c r="N10" s="57">
        <v>2237.64</v>
      </c>
      <c r="O10" s="56">
        <v>0</v>
      </c>
      <c r="P10" s="57">
        <v>976.04</v>
      </c>
      <c r="Q10" s="56">
        <v>0</v>
      </c>
      <c r="R10" s="56">
        <v>0</v>
      </c>
      <c r="T10" s="54">
        <v>1</v>
      </c>
      <c r="U10" s="55" t="s">
        <v>925</v>
      </c>
      <c r="V10" s="56">
        <v>0</v>
      </c>
      <c r="W10" s="57">
        <v>0</v>
      </c>
      <c r="X10" s="56">
        <v>0</v>
      </c>
      <c r="Y10" s="57">
        <v>0</v>
      </c>
      <c r="Z10" s="56">
        <v>0</v>
      </c>
      <c r="AA10" s="56">
        <v>0</v>
      </c>
      <c r="AC10" s="54">
        <v>1</v>
      </c>
      <c r="AD10" s="55" t="s">
        <v>925</v>
      </c>
      <c r="AE10" s="56">
        <v>0</v>
      </c>
      <c r="AF10" s="57">
        <v>0</v>
      </c>
      <c r="AG10" s="56">
        <v>0</v>
      </c>
      <c r="AH10" s="57">
        <v>0</v>
      </c>
      <c r="AI10" s="56">
        <v>0</v>
      </c>
      <c r="AJ10" s="56">
        <v>0</v>
      </c>
      <c r="AL10" s="54">
        <v>1</v>
      </c>
      <c r="AM10" s="55" t="s">
        <v>925</v>
      </c>
      <c r="AN10" s="56">
        <v>0</v>
      </c>
      <c r="AO10" s="57">
        <v>0</v>
      </c>
      <c r="AP10" s="56">
        <v>0</v>
      </c>
      <c r="AQ10" s="57">
        <v>0</v>
      </c>
      <c r="AR10" s="56">
        <v>0</v>
      </c>
      <c r="AS10" s="56">
        <v>0</v>
      </c>
    </row>
    <row r="11" spans="1:45">
      <c r="A11" s="47">
        <f t="shared" si="1"/>
        <v>6</v>
      </c>
      <c r="B11" s="50">
        <v>2</v>
      </c>
      <c r="C11" s="51" t="s">
        <v>921</v>
      </c>
      <c r="D11" s="52">
        <v>32827.629999999997</v>
      </c>
      <c r="E11" s="53">
        <v>75670.39</v>
      </c>
      <c r="F11" s="52">
        <v>3913.22</v>
      </c>
      <c r="G11" s="53">
        <v>18660.8</v>
      </c>
      <c r="H11" s="52">
        <v>9717.9699999999993</v>
      </c>
      <c r="I11" s="52">
        <v>1215.1400000000001</v>
      </c>
      <c r="K11" s="50">
        <v>2</v>
      </c>
      <c r="L11" s="51" t="s">
        <v>921</v>
      </c>
      <c r="M11" s="52">
        <v>32827.629999999997</v>
      </c>
      <c r="N11" s="53">
        <v>75670.39</v>
      </c>
      <c r="O11" s="52">
        <v>3913.22</v>
      </c>
      <c r="P11" s="53">
        <v>18660.8</v>
      </c>
      <c r="Q11" s="52">
        <v>9717.9699999999993</v>
      </c>
      <c r="R11" s="52">
        <v>1215.1400000000001</v>
      </c>
      <c r="T11" s="50">
        <v>2</v>
      </c>
      <c r="U11" s="51" t="s">
        <v>921</v>
      </c>
      <c r="V11" s="52">
        <v>0</v>
      </c>
      <c r="W11" s="53">
        <v>0</v>
      </c>
      <c r="X11" s="52">
        <v>0</v>
      </c>
      <c r="Y11" s="53">
        <v>0</v>
      </c>
      <c r="Z11" s="52">
        <v>0</v>
      </c>
      <c r="AA11" s="52">
        <v>0</v>
      </c>
      <c r="AC11" s="50">
        <v>2</v>
      </c>
      <c r="AD11" s="51" t="s">
        <v>921</v>
      </c>
      <c r="AE11" s="52">
        <v>0</v>
      </c>
      <c r="AF11" s="53">
        <v>0</v>
      </c>
      <c r="AG11" s="52">
        <v>0</v>
      </c>
      <c r="AH11" s="53">
        <v>0</v>
      </c>
      <c r="AI11" s="52">
        <v>0</v>
      </c>
      <c r="AJ11" s="52">
        <v>0</v>
      </c>
      <c r="AL11" s="50">
        <v>2</v>
      </c>
      <c r="AM11" s="51" t="s">
        <v>921</v>
      </c>
      <c r="AN11" s="52">
        <v>0</v>
      </c>
      <c r="AO11" s="53">
        <v>0</v>
      </c>
      <c r="AP11" s="52">
        <v>0</v>
      </c>
      <c r="AQ11" s="53">
        <v>0</v>
      </c>
      <c r="AR11" s="52">
        <v>0</v>
      </c>
      <c r="AS11" s="52">
        <v>0</v>
      </c>
    </row>
    <row r="12" spans="1:45">
      <c r="A12" s="47">
        <f t="shared" si="1"/>
        <v>7</v>
      </c>
      <c r="B12" s="54">
        <v>2</v>
      </c>
      <c r="C12" s="55" t="s">
        <v>922</v>
      </c>
      <c r="D12" s="56">
        <v>20589.04</v>
      </c>
      <c r="E12" s="57">
        <v>32176.1</v>
      </c>
      <c r="F12" s="56">
        <v>10489.68</v>
      </c>
      <c r="G12" s="57">
        <v>5586.38</v>
      </c>
      <c r="H12" s="56">
        <v>3704.24</v>
      </c>
      <c r="I12" s="56">
        <v>230.64</v>
      </c>
      <c r="K12" s="54">
        <v>2</v>
      </c>
      <c r="L12" s="55" t="s">
        <v>922</v>
      </c>
      <c r="M12" s="56">
        <v>20589.04</v>
      </c>
      <c r="N12" s="57">
        <v>32176.1</v>
      </c>
      <c r="O12" s="56">
        <v>10489.68</v>
      </c>
      <c r="P12" s="57">
        <v>5586.38</v>
      </c>
      <c r="Q12" s="56">
        <v>3704.24</v>
      </c>
      <c r="R12" s="56">
        <v>230.64</v>
      </c>
      <c r="T12" s="54">
        <v>2</v>
      </c>
      <c r="U12" s="55" t="s">
        <v>922</v>
      </c>
      <c r="V12" s="56">
        <v>0</v>
      </c>
      <c r="W12" s="57">
        <v>0</v>
      </c>
      <c r="X12" s="56">
        <v>0</v>
      </c>
      <c r="Y12" s="57">
        <v>0</v>
      </c>
      <c r="Z12" s="56">
        <v>0</v>
      </c>
      <c r="AA12" s="56">
        <v>0</v>
      </c>
      <c r="AC12" s="54">
        <v>2</v>
      </c>
      <c r="AD12" s="55" t="s">
        <v>922</v>
      </c>
      <c r="AE12" s="56">
        <v>0</v>
      </c>
      <c r="AF12" s="57">
        <v>0</v>
      </c>
      <c r="AG12" s="56">
        <v>0</v>
      </c>
      <c r="AH12" s="57">
        <v>0</v>
      </c>
      <c r="AI12" s="56">
        <v>0</v>
      </c>
      <c r="AJ12" s="56">
        <v>0</v>
      </c>
      <c r="AL12" s="54">
        <v>2</v>
      </c>
      <c r="AM12" s="55" t="s">
        <v>922</v>
      </c>
      <c r="AN12" s="56">
        <v>0</v>
      </c>
      <c r="AO12" s="57">
        <v>0</v>
      </c>
      <c r="AP12" s="56">
        <v>0</v>
      </c>
      <c r="AQ12" s="57">
        <v>0</v>
      </c>
      <c r="AR12" s="56">
        <v>0</v>
      </c>
      <c r="AS12" s="56">
        <v>0</v>
      </c>
    </row>
    <row r="13" spans="1:45">
      <c r="A13" s="47">
        <f t="shared" si="1"/>
        <v>8</v>
      </c>
      <c r="B13" s="54">
        <v>2</v>
      </c>
      <c r="C13" s="55" t="s">
        <v>923</v>
      </c>
      <c r="D13" s="56">
        <v>8267.32</v>
      </c>
      <c r="E13" s="57">
        <v>1496.16</v>
      </c>
      <c r="F13" s="56">
        <v>4763.67</v>
      </c>
      <c r="G13" s="57">
        <v>4553</v>
      </c>
      <c r="H13" s="56">
        <v>1145.6600000000001</v>
      </c>
      <c r="I13" s="56">
        <v>0</v>
      </c>
      <c r="K13" s="54">
        <v>2</v>
      </c>
      <c r="L13" s="55" t="s">
        <v>923</v>
      </c>
      <c r="M13" s="56">
        <v>8267.32</v>
      </c>
      <c r="N13" s="57">
        <v>1496.16</v>
      </c>
      <c r="O13" s="56">
        <v>4763.67</v>
      </c>
      <c r="P13" s="57">
        <v>4553</v>
      </c>
      <c r="Q13" s="56">
        <v>1145.6600000000001</v>
      </c>
      <c r="R13" s="56">
        <v>0</v>
      </c>
      <c r="T13" s="54">
        <v>2</v>
      </c>
      <c r="U13" s="55" t="s">
        <v>923</v>
      </c>
      <c r="V13" s="56">
        <v>0</v>
      </c>
      <c r="W13" s="57">
        <v>0</v>
      </c>
      <c r="X13" s="56">
        <v>0</v>
      </c>
      <c r="Y13" s="57">
        <v>0</v>
      </c>
      <c r="Z13" s="56">
        <v>0</v>
      </c>
      <c r="AA13" s="56">
        <v>0</v>
      </c>
      <c r="AC13" s="54">
        <v>2</v>
      </c>
      <c r="AD13" s="55" t="s">
        <v>923</v>
      </c>
      <c r="AE13" s="56">
        <v>0</v>
      </c>
      <c r="AF13" s="57">
        <v>0</v>
      </c>
      <c r="AG13" s="56">
        <v>0</v>
      </c>
      <c r="AH13" s="57">
        <v>0</v>
      </c>
      <c r="AI13" s="56">
        <v>0</v>
      </c>
      <c r="AJ13" s="56">
        <v>0</v>
      </c>
      <c r="AL13" s="54">
        <v>2</v>
      </c>
      <c r="AM13" s="55" t="s">
        <v>923</v>
      </c>
      <c r="AN13" s="56">
        <v>0</v>
      </c>
      <c r="AO13" s="57">
        <v>0</v>
      </c>
      <c r="AP13" s="56">
        <v>0</v>
      </c>
      <c r="AQ13" s="57">
        <v>0</v>
      </c>
      <c r="AR13" s="56">
        <v>0</v>
      </c>
      <c r="AS13" s="56">
        <v>0</v>
      </c>
    </row>
    <row r="14" spans="1:45">
      <c r="A14" s="47">
        <f t="shared" si="1"/>
        <v>9</v>
      </c>
      <c r="B14" s="54">
        <v>2</v>
      </c>
      <c r="C14" s="55" t="s">
        <v>924</v>
      </c>
      <c r="D14" s="56">
        <v>4037.12</v>
      </c>
      <c r="E14" s="57">
        <v>377.16</v>
      </c>
      <c r="F14" s="56">
        <v>950.76</v>
      </c>
      <c r="G14" s="57">
        <v>3009.68</v>
      </c>
      <c r="H14" s="56">
        <v>373.47199999999998</v>
      </c>
      <c r="I14" s="56">
        <v>0</v>
      </c>
      <c r="K14" s="54">
        <v>2</v>
      </c>
      <c r="L14" s="55" t="s">
        <v>924</v>
      </c>
      <c r="M14" s="56">
        <v>4037.12</v>
      </c>
      <c r="N14" s="57">
        <v>377.16</v>
      </c>
      <c r="O14" s="56">
        <v>950.76</v>
      </c>
      <c r="P14" s="57">
        <v>3009.68</v>
      </c>
      <c r="Q14" s="56">
        <v>373.47199999999998</v>
      </c>
      <c r="R14" s="56">
        <v>0</v>
      </c>
      <c r="T14" s="54">
        <v>2</v>
      </c>
      <c r="U14" s="55" t="s">
        <v>924</v>
      </c>
      <c r="V14" s="56">
        <v>0</v>
      </c>
      <c r="W14" s="57">
        <v>0</v>
      </c>
      <c r="X14" s="56">
        <v>0</v>
      </c>
      <c r="Y14" s="57">
        <v>0</v>
      </c>
      <c r="Z14" s="56">
        <v>0</v>
      </c>
      <c r="AA14" s="56">
        <v>0</v>
      </c>
      <c r="AC14" s="54">
        <v>2</v>
      </c>
      <c r="AD14" s="55" t="s">
        <v>924</v>
      </c>
      <c r="AE14" s="56">
        <v>0</v>
      </c>
      <c r="AF14" s="57">
        <v>0</v>
      </c>
      <c r="AG14" s="56">
        <v>0</v>
      </c>
      <c r="AH14" s="57">
        <v>0</v>
      </c>
      <c r="AI14" s="56">
        <v>0</v>
      </c>
      <c r="AJ14" s="56">
        <v>0</v>
      </c>
      <c r="AL14" s="54">
        <v>2</v>
      </c>
      <c r="AM14" s="55" t="s">
        <v>924</v>
      </c>
      <c r="AN14" s="56">
        <v>0</v>
      </c>
      <c r="AO14" s="57">
        <v>0</v>
      </c>
      <c r="AP14" s="56">
        <v>0</v>
      </c>
      <c r="AQ14" s="57">
        <v>0</v>
      </c>
      <c r="AR14" s="56">
        <v>0</v>
      </c>
      <c r="AS14" s="56">
        <v>0</v>
      </c>
    </row>
    <row r="15" spans="1:45">
      <c r="A15" s="47">
        <f t="shared" si="1"/>
        <v>10</v>
      </c>
      <c r="B15" s="58">
        <v>2</v>
      </c>
      <c r="C15" s="59" t="s">
        <v>925</v>
      </c>
      <c r="D15" s="60">
        <v>2018.56</v>
      </c>
      <c r="E15" s="61">
        <v>188.58</v>
      </c>
      <c r="F15" s="60">
        <v>475.38</v>
      </c>
      <c r="G15" s="61">
        <v>1504.84</v>
      </c>
      <c r="H15" s="60">
        <v>186.73599999999999</v>
      </c>
      <c r="I15" s="60">
        <v>0</v>
      </c>
      <c r="K15" s="58">
        <v>2</v>
      </c>
      <c r="L15" s="59" t="s">
        <v>925</v>
      </c>
      <c r="M15" s="60">
        <v>2018.56</v>
      </c>
      <c r="N15" s="61">
        <v>188.58</v>
      </c>
      <c r="O15" s="60">
        <v>475.38</v>
      </c>
      <c r="P15" s="61">
        <v>1504.84</v>
      </c>
      <c r="Q15" s="60">
        <v>186.73599999999999</v>
      </c>
      <c r="R15" s="60">
        <v>0</v>
      </c>
      <c r="T15" s="58">
        <v>2</v>
      </c>
      <c r="U15" s="59" t="s">
        <v>925</v>
      </c>
      <c r="V15" s="60">
        <v>0</v>
      </c>
      <c r="W15" s="61">
        <v>0</v>
      </c>
      <c r="X15" s="60">
        <v>0</v>
      </c>
      <c r="Y15" s="61">
        <v>0</v>
      </c>
      <c r="Z15" s="60">
        <v>0</v>
      </c>
      <c r="AA15" s="60">
        <v>0</v>
      </c>
      <c r="AC15" s="58">
        <v>2</v>
      </c>
      <c r="AD15" s="59" t="s">
        <v>925</v>
      </c>
      <c r="AE15" s="60">
        <v>0</v>
      </c>
      <c r="AF15" s="61">
        <v>0</v>
      </c>
      <c r="AG15" s="60">
        <v>0</v>
      </c>
      <c r="AH15" s="61">
        <v>0</v>
      </c>
      <c r="AI15" s="60">
        <v>0</v>
      </c>
      <c r="AJ15" s="60">
        <v>0</v>
      </c>
      <c r="AL15" s="58">
        <v>2</v>
      </c>
      <c r="AM15" s="59" t="s">
        <v>925</v>
      </c>
      <c r="AN15" s="60">
        <v>0</v>
      </c>
      <c r="AO15" s="61">
        <v>0</v>
      </c>
      <c r="AP15" s="60">
        <v>0</v>
      </c>
      <c r="AQ15" s="61">
        <v>0</v>
      </c>
      <c r="AR15" s="60">
        <v>0</v>
      </c>
      <c r="AS15" s="60">
        <v>0</v>
      </c>
    </row>
    <row r="16" spans="1:45">
      <c r="A16" s="47">
        <f t="shared" si="1"/>
        <v>11</v>
      </c>
      <c r="B16" s="54">
        <v>3</v>
      </c>
      <c r="C16" s="55" t="s">
        <v>921</v>
      </c>
      <c r="D16" s="56">
        <v>40017.82</v>
      </c>
      <c r="E16" s="57">
        <v>406791.79</v>
      </c>
      <c r="F16" s="56">
        <v>16755.939999999999</v>
      </c>
      <c r="G16" s="57">
        <v>341424.6</v>
      </c>
      <c r="H16" s="56">
        <v>5815.24</v>
      </c>
      <c r="I16" s="56">
        <v>3360.65</v>
      </c>
      <c r="K16" s="54">
        <v>3</v>
      </c>
      <c r="L16" s="55" t="s">
        <v>921</v>
      </c>
      <c r="M16" s="56">
        <v>40017.82</v>
      </c>
      <c r="N16" s="57">
        <v>406791.79</v>
      </c>
      <c r="O16" s="56">
        <v>16755.939999999999</v>
      </c>
      <c r="P16" s="57">
        <v>341424.6</v>
      </c>
      <c r="Q16" s="56">
        <v>5815.24</v>
      </c>
      <c r="R16" s="56">
        <v>3360.65</v>
      </c>
      <c r="T16" s="54">
        <v>3</v>
      </c>
      <c r="U16" s="55" t="s">
        <v>921</v>
      </c>
      <c r="V16" s="56">
        <v>0</v>
      </c>
      <c r="W16" s="57">
        <v>0</v>
      </c>
      <c r="X16" s="56">
        <v>0</v>
      </c>
      <c r="Y16" s="57">
        <v>0</v>
      </c>
      <c r="Z16" s="56">
        <v>0</v>
      </c>
      <c r="AA16" s="56">
        <v>0</v>
      </c>
      <c r="AC16" s="54">
        <v>3</v>
      </c>
      <c r="AD16" s="55" t="s">
        <v>921</v>
      </c>
      <c r="AE16" s="56">
        <v>0</v>
      </c>
      <c r="AF16" s="57">
        <v>0</v>
      </c>
      <c r="AG16" s="56">
        <v>0</v>
      </c>
      <c r="AH16" s="57">
        <v>0</v>
      </c>
      <c r="AI16" s="56">
        <v>0</v>
      </c>
      <c r="AJ16" s="56">
        <v>0</v>
      </c>
      <c r="AL16" s="54">
        <v>3</v>
      </c>
      <c r="AM16" s="55" t="s">
        <v>921</v>
      </c>
      <c r="AN16" s="56">
        <v>0</v>
      </c>
      <c r="AO16" s="57">
        <v>0</v>
      </c>
      <c r="AP16" s="56">
        <v>0</v>
      </c>
      <c r="AQ16" s="57">
        <v>0</v>
      </c>
      <c r="AR16" s="56">
        <v>0</v>
      </c>
      <c r="AS16" s="56">
        <v>0</v>
      </c>
    </row>
    <row r="17" spans="1:45">
      <c r="A17" s="47">
        <f t="shared" si="1"/>
        <v>12</v>
      </c>
      <c r="B17" s="54">
        <v>3</v>
      </c>
      <c r="C17" s="55" t="s">
        <v>922</v>
      </c>
      <c r="D17" s="56">
        <v>14455.76</v>
      </c>
      <c r="E17" s="57">
        <v>71502.25</v>
      </c>
      <c r="F17" s="56">
        <v>14291.65</v>
      </c>
      <c r="G17" s="57">
        <v>72607.94</v>
      </c>
      <c r="H17" s="56">
        <v>1775.67</v>
      </c>
      <c r="I17" s="56">
        <v>2428.5700000000002</v>
      </c>
      <c r="K17" s="54">
        <v>3</v>
      </c>
      <c r="L17" s="55" t="s">
        <v>922</v>
      </c>
      <c r="M17" s="56">
        <v>14455.76</v>
      </c>
      <c r="N17" s="57">
        <v>71502.25</v>
      </c>
      <c r="O17" s="56">
        <v>14291.65</v>
      </c>
      <c r="P17" s="57">
        <v>72607.94</v>
      </c>
      <c r="Q17" s="56">
        <v>1775.67</v>
      </c>
      <c r="R17" s="56">
        <v>2428.5700000000002</v>
      </c>
      <c r="T17" s="54">
        <v>3</v>
      </c>
      <c r="U17" s="55" t="s">
        <v>922</v>
      </c>
      <c r="V17" s="56">
        <v>0</v>
      </c>
      <c r="W17" s="57">
        <v>0</v>
      </c>
      <c r="X17" s="56">
        <v>0</v>
      </c>
      <c r="Y17" s="57">
        <v>0</v>
      </c>
      <c r="Z17" s="56">
        <v>0</v>
      </c>
      <c r="AA17" s="56">
        <v>0</v>
      </c>
      <c r="AC17" s="54">
        <v>3</v>
      </c>
      <c r="AD17" s="55" t="s">
        <v>922</v>
      </c>
      <c r="AE17" s="56">
        <v>0</v>
      </c>
      <c r="AF17" s="57">
        <v>0</v>
      </c>
      <c r="AG17" s="56">
        <v>0</v>
      </c>
      <c r="AH17" s="57">
        <v>0</v>
      </c>
      <c r="AI17" s="56">
        <v>0</v>
      </c>
      <c r="AJ17" s="56">
        <v>0</v>
      </c>
      <c r="AL17" s="54">
        <v>3</v>
      </c>
      <c r="AM17" s="55" t="s">
        <v>922</v>
      </c>
      <c r="AN17" s="56">
        <v>0</v>
      </c>
      <c r="AO17" s="57">
        <v>0</v>
      </c>
      <c r="AP17" s="56">
        <v>0</v>
      </c>
      <c r="AQ17" s="57">
        <v>0</v>
      </c>
      <c r="AR17" s="56">
        <v>0</v>
      </c>
      <c r="AS17" s="56">
        <v>0</v>
      </c>
    </row>
    <row r="18" spans="1:45">
      <c r="A18" s="47">
        <f t="shared" si="1"/>
        <v>13</v>
      </c>
      <c r="B18" s="54">
        <v>3</v>
      </c>
      <c r="C18" s="55" t="s">
        <v>923</v>
      </c>
      <c r="D18" s="56">
        <v>15608.42</v>
      </c>
      <c r="E18" s="57">
        <v>32546.880000000001</v>
      </c>
      <c r="F18" s="56">
        <v>3587.94</v>
      </c>
      <c r="G18" s="57">
        <v>23241.58</v>
      </c>
      <c r="H18" s="56">
        <v>163.16999999999999</v>
      </c>
      <c r="I18" s="56">
        <v>157.83000000000001</v>
      </c>
      <c r="K18" s="54">
        <v>3</v>
      </c>
      <c r="L18" s="55" t="s">
        <v>923</v>
      </c>
      <c r="M18" s="56">
        <v>15608.42</v>
      </c>
      <c r="N18" s="57">
        <v>32546.880000000001</v>
      </c>
      <c r="O18" s="56">
        <v>3587.94</v>
      </c>
      <c r="P18" s="57">
        <v>23241.58</v>
      </c>
      <c r="Q18" s="56">
        <v>163.16999999999999</v>
      </c>
      <c r="R18" s="56">
        <v>157.83000000000001</v>
      </c>
      <c r="T18" s="54">
        <v>3</v>
      </c>
      <c r="U18" s="55" t="s">
        <v>923</v>
      </c>
      <c r="V18" s="56">
        <v>0</v>
      </c>
      <c r="W18" s="57">
        <v>0</v>
      </c>
      <c r="X18" s="56">
        <v>0</v>
      </c>
      <c r="Y18" s="57">
        <v>0</v>
      </c>
      <c r="Z18" s="56">
        <v>0</v>
      </c>
      <c r="AA18" s="56">
        <v>0</v>
      </c>
      <c r="AC18" s="54">
        <v>3</v>
      </c>
      <c r="AD18" s="55" t="s">
        <v>923</v>
      </c>
      <c r="AE18" s="56">
        <v>0</v>
      </c>
      <c r="AF18" s="57">
        <v>0</v>
      </c>
      <c r="AG18" s="56">
        <v>0</v>
      </c>
      <c r="AH18" s="57">
        <v>0</v>
      </c>
      <c r="AI18" s="56">
        <v>0</v>
      </c>
      <c r="AJ18" s="56">
        <v>0</v>
      </c>
      <c r="AL18" s="54">
        <v>3</v>
      </c>
      <c r="AM18" s="55" t="s">
        <v>923</v>
      </c>
      <c r="AN18" s="56">
        <v>0</v>
      </c>
      <c r="AO18" s="57">
        <v>0</v>
      </c>
      <c r="AP18" s="56">
        <v>0</v>
      </c>
      <c r="AQ18" s="57">
        <v>0</v>
      </c>
      <c r="AR18" s="56">
        <v>0</v>
      </c>
      <c r="AS18" s="56">
        <v>0</v>
      </c>
    </row>
    <row r="19" spans="1:45">
      <c r="A19" s="47">
        <f t="shared" si="1"/>
        <v>14</v>
      </c>
      <c r="B19" s="54">
        <v>3</v>
      </c>
      <c r="C19" s="55" t="s">
        <v>924</v>
      </c>
      <c r="D19" s="56">
        <v>3095.72</v>
      </c>
      <c r="E19" s="57">
        <v>10280.32</v>
      </c>
      <c r="F19" s="56">
        <v>2447.84</v>
      </c>
      <c r="G19" s="57">
        <v>10000.68</v>
      </c>
      <c r="H19" s="56">
        <v>0</v>
      </c>
      <c r="I19" s="56">
        <v>126.264</v>
      </c>
      <c r="K19" s="54">
        <v>3</v>
      </c>
      <c r="L19" s="55" t="s">
        <v>924</v>
      </c>
      <c r="M19" s="56">
        <v>3095.72</v>
      </c>
      <c r="N19" s="57">
        <v>10280.32</v>
      </c>
      <c r="O19" s="56">
        <v>2447.84</v>
      </c>
      <c r="P19" s="57">
        <v>10000.68</v>
      </c>
      <c r="Q19" s="56">
        <v>0</v>
      </c>
      <c r="R19" s="56">
        <v>126.264</v>
      </c>
      <c r="T19" s="54">
        <v>3</v>
      </c>
      <c r="U19" s="55" t="s">
        <v>924</v>
      </c>
      <c r="V19" s="56">
        <v>0</v>
      </c>
      <c r="W19" s="57">
        <v>0</v>
      </c>
      <c r="X19" s="56">
        <v>0</v>
      </c>
      <c r="Y19" s="57">
        <v>0</v>
      </c>
      <c r="Z19" s="56">
        <v>0</v>
      </c>
      <c r="AA19" s="56">
        <v>0</v>
      </c>
      <c r="AC19" s="54">
        <v>3</v>
      </c>
      <c r="AD19" s="55" t="s">
        <v>924</v>
      </c>
      <c r="AE19" s="56">
        <v>0</v>
      </c>
      <c r="AF19" s="57">
        <v>0</v>
      </c>
      <c r="AG19" s="56">
        <v>0</v>
      </c>
      <c r="AH19" s="57">
        <v>0</v>
      </c>
      <c r="AI19" s="56">
        <v>0</v>
      </c>
      <c r="AJ19" s="56">
        <v>0</v>
      </c>
      <c r="AL19" s="54">
        <v>3</v>
      </c>
      <c r="AM19" s="55" t="s">
        <v>924</v>
      </c>
      <c r="AN19" s="56">
        <v>0</v>
      </c>
      <c r="AO19" s="57">
        <v>0</v>
      </c>
      <c r="AP19" s="56">
        <v>0</v>
      </c>
      <c r="AQ19" s="57">
        <v>0</v>
      </c>
      <c r="AR19" s="56">
        <v>0</v>
      </c>
      <c r="AS19" s="56">
        <v>0</v>
      </c>
    </row>
    <row r="20" spans="1:45">
      <c r="A20" s="47">
        <f t="shared" si="1"/>
        <v>15</v>
      </c>
      <c r="B20" s="54">
        <v>3</v>
      </c>
      <c r="C20" s="55" t="s">
        <v>925</v>
      </c>
      <c r="D20" s="56">
        <v>1547.86</v>
      </c>
      <c r="E20" s="57">
        <v>5140.16</v>
      </c>
      <c r="F20" s="56">
        <v>1223.92</v>
      </c>
      <c r="G20" s="57">
        <v>5000.34</v>
      </c>
      <c r="H20" s="56">
        <v>0</v>
      </c>
      <c r="I20" s="56">
        <v>63.131999999999998</v>
      </c>
      <c r="K20" s="54">
        <v>3</v>
      </c>
      <c r="L20" s="55" t="s">
        <v>925</v>
      </c>
      <c r="M20" s="56">
        <v>1547.86</v>
      </c>
      <c r="N20" s="57">
        <v>5140.16</v>
      </c>
      <c r="O20" s="56">
        <v>1223.92</v>
      </c>
      <c r="P20" s="57">
        <v>5000.34</v>
      </c>
      <c r="Q20" s="56">
        <v>0</v>
      </c>
      <c r="R20" s="56">
        <v>63.131999999999998</v>
      </c>
      <c r="T20" s="54">
        <v>3</v>
      </c>
      <c r="U20" s="55" t="s">
        <v>925</v>
      </c>
      <c r="V20" s="56">
        <v>0</v>
      </c>
      <c r="W20" s="57">
        <v>0</v>
      </c>
      <c r="X20" s="56">
        <v>0</v>
      </c>
      <c r="Y20" s="57">
        <v>0</v>
      </c>
      <c r="Z20" s="56">
        <v>0</v>
      </c>
      <c r="AA20" s="56">
        <v>0</v>
      </c>
      <c r="AC20" s="54">
        <v>3</v>
      </c>
      <c r="AD20" s="55" t="s">
        <v>925</v>
      </c>
      <c r="AE20" s="56">
        <v>0</v>
      </c>
      <c r="AF20" s="57">
        <v>0</v>
      </c>
      <c r="AG20" s="56">
        <v>0</v>
      </c>
      <c r="AH20" s="57">
        <v>0</v>
      </c>
      <c r="AI20" s="56">
        <v>0</v>
      </c>
      <c r="AJ20" s="56">
        <v>0</v>
      </c>
      <c r="AL20" s="54">
        <v>3</v>
      </c>
      <c r="AM20" s="55" t="s">
        <v>925</v>
      </c>
      <c r="AN20" s="56">
        <v>0</v>
      </c>
      <c r="AO20" s="57">
        <v>0</v>
      </c>
      <c r="AP20" s="56">
        <v>0</v>
      </c>
      <c r="AQ20" s="57">
        <v>0</v>
      </c>
      <c r="AR20" s="56">
        <v>0</v>
      </c>
      <c r="AS20" s="56">
        <v>0</v>
      </c>
    </row>
    <row r="21" spans="1:45">
      <c r="A21" s="47">
        <f t="shared" si="1"/>
        <v>16</v>
      </c>
      <c r="B21" s="50">
        <v>4</v>
      </c>
      <c r="C21" s="51" t="s">
        <v>921</v>
      </c>
      <c r="D21" s="52">
        <v>103414.29</v>
      </c>
      <c r="E21" s="53">
        <v>147905.10999999999</v>
      </c>
      <c r="F21" s="52">
        <v>26782.02</v>
      </c>
      <c r="G21" s="53">
        <v>74461.009999999995</v>
      </c>
      <c r="H21" s="52">
        <v>4704.7700000000004</v>
      </c>
      <c r="I21" s="52">
        <v>1750.54</v>
      </c>
      <c r="K21" s="50">
        <v>4</v>
      </c>
      <c r="L21" s="51" t="s">
        <v>921</v>
      </c>
      <c r="M21" s="52">
        <v>103414.29</v>
      </c>
      <c r="N21" s="53">
        <v>147905.10999999999</v>
      </c>
      <c r="O21" s="52">
        <v>26782.02</v>
      </c>
      <c r="P21" s="53">
        <v>74461.009999999995</v>
      </c>
      <c r="Q21" s="52">
        <v>4704.7700000000004</v>
      </c>
      <c r="R21" s="52">
        <v>1750.54</v>
      </c>
      <c r="T21" s="50">
        <v>4</v>
      </c>
      <c r="U21" s="51" t="s">
        <v>921</v>
      </c>
      <c r="V21" s="52">
        <v>0</v>
      </c>
      <c r="W21" s="53">
        <v>0</v>
      </c>
      <c r="X21" s="52">
        <v>0</v>
      </c>
      <c r="Y21" s="53">
        <v>0</v>
      </c>
      <c r="Z21" s="52">
        <v>0</v>
      </c>
      <c r="AA21" s="52">
        <v>0</v>
      </c>
      <c r="AC21" s="50">
        <v>4</v>
      </c>
      <c r="AD21" s="51" t="s">
        <v>921</v>
      </c>
      <c r="AE21" s="52">
        <v>0</v>
      </c>
      <c r="AF21" s="53">
        <v>0</v>
      </c>
      <c r="AG21" s="52">
        <v>0</v>
      </c>
      <c r="AH21" s="53">
        <v>0</v>
      </c>
      <c r="AI21" s="52">
        <v>0</v>
      </c>
      <c r="AJ21" s="52">
        <v>0</v>
      </c>
      <c r="AL21" s="50">
        <v>4</v>
      </c>
      <c r="AM21" s="51" t="s">
        <v>921</v>
      </c>
      <c r="AN21" s="52">
        <v>6007.39</v>
      </c>
      <c r="AO21" s="53">
        <v>4918.4399999999996</v>
      </c>
      <c r="AP21" s="52">
        <v>331.86</v>
      </c>
      <c r="AQ21" s="53">
        <v>0</v>
      </c>
      <c r="AR21" s="52">
        <v>0</v>
      </c>
      <c r="AS21" s="52">
        <v>0</v>
      </c>
    </row>
    <row r="22" spans="1:45">
      <c r="A22" s="47">
        <f t="shared" si="1"/>
        <v>17</v>
      </c>
      <c r="B22" s="54">
        <v>4</v>
      </c>
      <c r="C22" s="55" t="s">
        <v>922</v>
      </c>
      <c r="D22" s="56">
        <v>27167.37</v>
      </c>
      <c r="E22" s="57">
        <v>17682.169999999998</v>
      </c>
      <c r="F22" s="56">
        <v>30658.49</v>
      </c>
      <c r="G22" s="57">
        <v>34153.800000000003</v>
      </c>
      <c r="H22" s="56">
        <v>1699.08</v>
      </c>
      <c r="I22" s="56">
        <v>164.1</v>
      </c>
      <c r="K22" s="54">
        <v>4</v>
      </c>
      <c r="L22" s="55" t="s">
        <v>922</v>
      </c>
      <c r="M22" s="56">
        <v>27167.37</v>
      </c>
      <c r="N22" s="57">
        <v>17682.169999999998</v>
      </c>
      <c r="O22" s="56">
        <v>30658.49</v>
      </c>
      <c r="P22" s="57">
        <v>34153.800000000003</v>
      </c>
      <c r="Q22" s="56">
        <v>1699.08</v>
      </c>
      <c r="R22" s="56">
        <v>164.1</v>
      </c>
      <c r="T22" s="54">
        <v>4</v>
      </c>
      <c r="U22" s="55" t="s">
        <v>922</v>
      </c>
      <c r="V22" s="56">
        <v>0</v>
      </c>
      <c r="W22" s="57">
        <v>0</v>
      </c>
      <c r="X22" s="56">
        <v>0</v>
      </c>
      <c r="Y22" s="57">
        <v>0</v>
      </c>
      <c r="Z22" s="56">
        <v>0</v>
      </c>
      <c r="AA22" s="56">
        <v>0</v>
      </c>
      <c r="AC22" s="54">
        <v>4</v>
      </c>
      <c r="AD22" s="55" t="s">
        <v>922</v>
      </c>
      <c r="AE22" s="56">
        <v>0</v>
      </c>
      <c r="AF22" s="57">
        <v>0</v>
      </c>
      <c r="AG22" s="56">
        <v>0</v>
      </c>
      <c r="AH22" s="57">
        <v>0</v>
      </c>
      <c r="AI22" s="56">
        <v>0</v>
      </c>
      <c r="AJ22" s="56">
        <v>0</v>
      </c>
      <c r="AL22" s="54">
        <v>4</v>
      </c>
      <c r="AM22" s="55" t="s">
        <v>922</v>
      </c>
      <c r="AN22" s="56">
        <v>520.94000000000005</v>
      </c>
      <c r="AO22" s="57">
        <v>0</v>
      </c>
      <c r="AP22" s="56">
        <v>0</v>
      </c>
      <c r="AQ22" s="57">
        <v>3069.76</v>
      </c>
      <c r="AR22" s="56">
        <v>164.1</v>
      </c>
      <c r="AS22" s="56">
        <v>0</v>
      </c>
    </row>
    <row r="23" spans="1:45">
      <c r="A23" s="47">
        <f t="shared" si="1"/>
        <v>18</v>
      </c>
      <c r="B23" s="54">
        <v>4</v>
      </c>
      <c r="C23" s="55" t="s">
        <v>923</v>
      </c>
      <c r="D23" s="56">
        <v>18589.650000000001</v>
      </c>
      <c r="E23" s="57">
        <v>1850.98</v>
      </c>
      <c r="F23" s="56">
        <v>13781.59</v>
      </c>
      <c r="G23" s="57">
        <v>6470.5</v>
      </c>
      <c r="H23" s="56">
        <v>933.68</v>
      </c>
      <c r="I23" s="56">
        <v>466.84</v>
      </c>
      <c r="K23" s="54">
        <v>4</v>
      </c>
      <c r="L23" s="55" t="s">
        <v>923</v>
      </c>
      <c r="M23" s="56">
        <v>18589.650000000001</v>
      </c>
      <c r="N23" s="57">
        <v>1850.98</v>
      </c>
      <c r="O23" s="56">
        <v>13781.59</v>
      </c>
      <c r="P23" s="57">
        <v>6470.5</v>
      </c>
      <c r="Q23" s="56">
        <v>933.68</v>
      </c>
      <c r="R23" s="56">
        <v>466.84</v>
      </c>
      <c r="T23" s="54">
        <v>4</v>
      </c>
      <c r="U23" s="55" t="s">
        <v>923</v>
      </c>
      <c r="V23" s="56">
        <v>0</v>
      </c>
      <c r="W23" s="57">
        <v>0</v>
      </c>
      <c r="X23" s="56">
        <v>0</v>
      </c>
      <c r="Y23" s="57">
        <v>0</v>
      </c>
      <c r="Z23" s="56">
        <v>0</v>
      </c>
      <c r="AA23" s="56">
        <v>0</v>
      </c>
      <c r="AC23" s="54">
        <v>4</v>
      </c>
      <c r="AD23" s="55" t="s">
        <v>923</v>
      </c>
      <c r="AE23" s="56">
        <v>0</v>
      </c>
      <c r="AF23" s="57">
        <v>0</v>
      </c>
      <c r="AG23" s="56">
        <v>0</v>
      </c>
      <c r="AH23" s="57">
        <v>0</v>
      </c>
      <c r="AI23" s="56">
        <v>0</v>
      </c>
      <c r="AJ23" s="56">
        <v>0</v>
      </c>
      <c r="AL23" s="54">
        <v>4</v>
      </c>
      <c r="AM23" s="55" t="s">
        <v>923</v>
      </c>
      <c r="AN23" s="56">
        <v>3380.03</v>
      </c>
      <c r="AO23" s="57">
        <v>0</v>
      </c>
      <c r="AP23" s="56">
        <v>0</v>
      </c>
      <c r="AQ23" s="57">
        <v>0</v>
      </c>
      <c r="AR23" s="56">
        <v>0</v>
      </c>
      <c r="AS23" s="56">
        <v>0</v>
      </c>
    </row>
    <row r="24" spans="1:45">
      <c r="A24" s="47">
        <f t="shared" si="1"/>
        <v>19</v>
      </c>
      <c r="B24" s="54">
        <v>4</v>
      </c>
      <c r="C24" s="55" t="s">
        <v>924</v>
      </c>
      <c r="D24" s="56">
        <v>11823.84</v>
      </c>
      <c r="E24" s="57">
        <v>382.92</v>
      </c>
      <c r="F24" s="56">
        <v>5973.72</v>
      </c>
      <c r="G24" s="57">
        <v>699.92</v>
      </c>
      <c r="H24" s="56">
        <v>746.94399999999996</v>
      </c>
      <c r="I24" s="56">
        <v>373.47199999999998</v>
      </c>
      <c r="K24" s="54">
        <v>4</v>
      </c>
      <c r="L24" s="55" t="s">
        <v>924</v>
      </c>
      <c r="M24" s="56">
        <v>11823.84</v>
      </c>
      <c r="N24" s="57">
        <v>382.92</v>
      </c>
      <c r="O24" s="56">
        <v>5973.72</v>
      </c>
      <c r="P24" s="57">
        <v>699.92</v>
      </c>
      <c r="Q24" s="56">
        <v>746.94399999999996</v>
      </c>
      <c r="R24" s="56">
        <v>373.47199999999998</v>
      </c>
      <c r="T24" s="54">
        <v>4</v>
      </c>
      <c r="U24" s="55" t="s">
        <v>924</v>
      </c>
      <c r="V24" s="56">
        <v>0</v>
      </c>
      <c r="W24" s="57">
        <v>0</v>
      </c>
      <c r="X24" s="56">
        <v>0</v>
      </c>
      <c r="Y24" s="57">
        <v>0</v>
      </c>
      <c r="Z24" s="56">
        <v>0</v>
      </c>
      <c r="AA24" s="56">
        <v>0</v>
      </c>
      <c r="AC24" s="54">
        <v>4</v>
      </c>
      <c r="AD24" s="55" t="s">
        <v>924</v>
      </c>
      <c r="AE24" s="56">
        <v>0</v>
      </c>
      <c r="AF24" s="57">
        <v>0</v>
      </c>
      <c r="AG24" s="56">
        <v>0</v>
      </c>
      <c r="AH24" s="57">
        <v>0</v>
      </c>
      <c r="AI24" s="56">
        <v>0</v>
      </c>
      <c r="AJ24" s="56">
        <v>0</v>
      </c>
      <c r="AL24" s="54">
        <v>4</v>
      </c>
      <c r="AM24" s="55" t="s">
        <v>924</v>
      </c>
      <c r="AN24" s="56">
        <v>4721.6400000000003</v>
      </c>
      <c r="AO24" s="57">
        <v>0</v>
      </c>
      <c r="AP24" s="56">
        <v>0</v>
      </c>
      <c r="AQ24" s="57">
        <v>0</v>
      </c>
      <c r="AR24" s="56">
        <v>0</v>
      </c>
      <c r="AS24" s="56">
        <v>0</v>
      </c>
    </row>
    <row r="25" spans="1:45">
      <c r="A25" s="47">
        <f t="shared" si="1"/>
        <v>20</v>
      </c>
      <c r="B25" s="58">
        <v>4</v>
      </c>
      <c r="C25" s="59" t="s">
        <v>925</v>
      </c>
      <c r="D25" s="60">
        <v>5911.92</v>
      </c>
      <c r="E25" s="61">
        <v>191.46</v>
      </c>
      <c r="F25" s="60">
        <v>2986.86</v>
      </c>
      <c r="G25" s="61">
        <v>349.96</v>
      </c>
      <c r="H25" s="60">
        <v>373.47199999999998</v>
      </c>
      <c r="I25" s="60">
        <v>186.73599999999999</v>
      </c>
      <c r="K25" s="58">
        <v>4</v>
      </c>
      <c r="L25" s="59" t="s">
        <v>925</v>
      </c>
      <c r="M25" s="60">
        <v>5911.92</v>
      </c>
      <c r="N25" s="61">
        <v>191.46</v>
      </c>
      <c r="O25" s="60">
        <v>2986.86</v>
      </c>
      <c r="P25" s="61">
        <v>349.96</v>
      </c>
      <c r="Q25" s="60">
        <v>373.47199999999998</v>
      </c>
      <c r="R25" s="60">
        <v>186.73599999999999</v>
      </c>
      <c r="T25" s="58">
        <v>4</v>
      </c>
      <c r="U25" s="59" t="s">
        <v>925</v>
      </c>
      <c r="V25" s="60">
        <v>0</v>
      </c>
      <c r="W25" s="61">
        <v>0</v>
      </c>
      <c r="X25" s="60">
        <v>0</v>
      </c>
      <c r="Y25" s="61">
        <v>0</v>
      </c>
      <c r="Z25" s="60">
        <v>0</v>
      </c>
      <c r="AA25" s="60">
        <v>0</v>
      </c>
      <c r="AC25" s="58">
        <v>4</v>
      </c>
      <c r="AD25" s="59" t="s">
        <v>925</v>
      </c>
      <c r="AE25" s="60">
        <v>0</v>
      </c>
      <c r="AF25" s="61">
        <v>0</v>
      </c>
      <c r="AG25" s="60">
        <v>0</v>
      </c>
      <c r="AH25" s="61">
        <v>0</v>
      </c>
      <c r="AI25" s="60">
        <v>0</v>
      </c>
      <c r="AJ25" s="60">
        <v>0</v>
      </c>
      <c r="AL25" s="58">
        <v>4</v>
      </c>
      <c r="AM25" s="59" t="s">
        <v>925</v>
      </c>
      <c r="AN25" s="60">
        <v>2360.8200000000002</v>
      </c>
      <c r="AO25" s="61">
        <v>0</v>
      </c>
      <c r="AP25" s="60">
        <v>0</v>
      </c>
      <c r="AQ25" s="61">
        <v>0</v>
      </c>
      <c r="AR25" s="60">
        <v>0</v>
      </c>
      <c r="AS25" s="60">
        <v>0</v>
      </c>
    </row>
    <row r="26" spans="1:45">
      <c r="A26" s="47">
        <f t="shared" si="1"/>
        <v>21</v>
      </c>
      <c r="B26" s="54">
        <v>5</v>
      </c>
      <c r="C26" s="55" t="s">
        <v>921</v>
      </c>
      <c r="D26" s="56">
        <v>9312.5400000000009</v>
      </c>
      <c r="E26" s="57">
        <v>39760.879999999997</v>
      </c>
      <c r="F26" s="56">
        <v>165.93</v>
      </c>
      <c r="G26" s="57">
        <v>13609.28</v>
      </c>
      <c r="H26" s="56">
        <v>466.84</v>
      </c>
      <c r="I26" s="56">
        <v>6269.39</v>
      </c>
      <c r="K26" s="54">
        <v>5</v>
      </c>
      <c r="L26" s="55" t="s">
        <v>921</v>
      </c>
      <c r="M26" s="56">
        <v>8622.02</v>
      </c>
      <c r="N26" s="57">
        <v>37953.78</v>
      </c>
      <c r="O26" s="56">
        <v>165.93</v>
      </c>
      <c r="P26" s="57">
        <v>12581.68</v>
      </c>
      <c r="Q26" s="56">
        <v>466.84</v>
      </c>
      <c r="R26" s="56">
        <v>6269.39</v>
      </c>
      <c r="T26" s="54">
        <v>5</v>
      </c>
      <c r="U26" s="55" t="s">
        <v>921</v>
      </c>
      <c r="V26" s="56">
        <v>690.52</v>
      </c>
      <c r="W26" s="57">
        <v>1807.1</v>
      </c>
      <c r="X26" s="56">
        <v>0</v>
      </c>
      <c r="Y26" s="57">
        <v>1027.5999999999999</v>
      </c>
      <c r="Z26" s="56">
        <v>0</v>
      </c>
      <c r="AA26" s="56">
        <v>0</v>
      </c>
      <c r="AC26" s="54">
        <v>5</v>
      </c>
      <c r="AD26" s="55" t="s">
        <v>921</v>
      </c>
      <c r="AE26" s="56">
        <v>0</v>
      </c>
      <c r="AF26" s="57">
        <v>0</v>
      </c>
      <c r="AG26" s="56">
        <v>0</v>
      </c>
      <c r="AH26" s="57">
        <v>0</v>
      </c>
      <c r="AI26" s="56">
        <v>0</v>
      </c>
      <c r="AJ26" s="56">
        <v>0</v>
      </c>
      <c r="AL26" s="54">
        <v>5</v>
      </c>
      <c r="AM26" s="55" t="s">
        <v>921</v>
      </c>
      <c r="AN26" s="56">
        <v>5065.38</v>
      </c>
      <c r="AO26" s="57">
        <v>29841.9</v>
      </c>
      <c r="AP26" s="56">
        <v>165.93</v>
      </c>
      <c r="AQ26" s="57">
        <v>7548.36</v>
      </c>
      <c r="AR26" s="56">
        <v>0</v>
      </c>
      <c r="AS26" s="56">
        <v>667.31</v>
      </c>
    </row>
    <row r="27" spans="1:45">
      <c r="A27" s="47">
        <f t="shared" si="1"/>
        <v>22</v>
      </c>
      <c r="B27" s="54">
        <v>5</v>
      </c>
      <c r="C27" s="55" t="s">
        <v>922</v>
      </c>
      <c r="D27" s="56">
        <v>4616.083333333333</v>
      </c>
      <c r="E27" s="57">
        <v>7494.69</v>
      </c>
      <c r="F27" s="56">
        <v>412.2</v>
      </c>
      <c r="G27" s="57">
        <v>2013.62</v>
      </c>
      <c r="H27" s="56">
        <v>970.05</v>
      </c>
      <c r="I27" s="56">
        <v>2346.0500000000002</v>
      </c>
      <c r="K27" s="54">
        <v>5</v>
      </c>
      <c r="L27" s="55" t="s">
        <v>922</v>
      </c>
      <c r="M27" s="56">
        <v>4412.75</v>
      </c>
      <c r="N27" s="57">
        <v>7494.69</v>
      </c>
      <c r="O27" s="56">
        <v>412.2</v>
      </c>
      <c r="P27" s="57">
        <v>2013.62</v>
      </c>
      <c r="Q27" s="56">
        <v>970.05</v>
      </c>
      <c r="R27" s="56">
        <v>2346.0500000000002</v>
      </c>
      <c r="T27" s="54">
        <v>5</v>
      </c>
      <c r="U27" s="55" t="s">
        <v>922</v>
      </c>
      <c r="V27" s="56">
        <v>203.33333333333334</v>
      </c>
      <c r="W27" s="57">
        <v>0</v>
      </c>
      <c r="X27" s="56">
        <v>0</v>
      </c>
      <c r="Y27" s="57">
        <v>0</v>
      </c>
      <c r="Z27" s="56">
        <v>0</v>
      </c>
      <c r="AA27" s="56">
        <v>0</v>
      </c>
      <c r="AC27" s="54">
        <v>5</v>
      </c>
      <c r="AD27" s="55" t="s">
        <v>922</v>
      </c>
      <c r="AE27" s="56">
        <v>0</v>
      </c>
      <c r="AF27" s="57">
        <v>0</v>
      </c>
      <c r="AG27" s="56">
        <v>0</v>
      </c>
      <c r="AH27" s="57">
        <v>0</v>
      </c>
      <c r="AI27" s="56">
        <v>0</v>
      </c>
      <c r="AJ27" s="56">
        <v>0</v>
      </c>
      <c r="AL27" s="54">
        <v>5</v>
      </c>
      <c r="AM27" s="55" t="s">
        <v>922</v>
      </c>
      <c r="AN27" s="56">
        <v>1065.3499999999999</v>
      </c>
      <c r="AO27" s="57">
        <v>6235.76</v>
      </c>
      <c r="AP27" s="56">
        <v>165.93</v>
      </c>
      <c r="AQ27" s="57">
        <v>1445.26</v>
      </c>
      <c r="AR27" s="56">
        <v>503.21</v>
      </c>
      <c r="AS27" s="56">
        <v>314.58999999999997</v>
      </c>
    </row>
    <row r="28" spans="1:45">
      <c r="A28" s="47">
        <f t="shared" si="1"/>
        <v>23</v>
      </c>
      <c r="B28" s="54">
        <v>5</v>
      </c>
      <c r="C28" s="55" t="s">
        <v>923</v>
      </c>
      <c r="D28" s="56">
        <v>811.16</v>
      </c>
      <c r="E28" s="57">
        <v>8987.92</v>
      </c>
      <c r="F28" s="56">
        <v>5140.92</v>
      </c>
      <c r="G28" s="57">
        <v>246.27</v>
      </c>
      <c r="H28" s="56">
        <v>0</v>
      </c>
      <c r="I28" s="56">
        <v>588.32000000000005</v>
      </c>
      <c r="K28" s="54">
        <v>5</v>
      </c>
      <c r="L28" s="55" t="s">
        <v>923</v>
      </c>
      <c r="M28" s="56">
        <v>689.16</v>
      </c>
      <c r="N28" s="57">
        <v>8987.92</v>
      </c>
      <c r="O28" s="56">
        <v>5140.92</v>
      </c>
      <c r="P28" s="57">
        <v>246.27</v>
      </c>
      <c r="Q28" s="56">
        <v>0</v>
      </c>
      <c r="R28" s="56">
        <v>588.32000000000005</v>
      </c>
      <c r="T28" s="54">
        <v>5</v>
      </c>
      <c r="U28" s="55" t="s">
        <v>923</v>
      </c>
      <c r="V28" s="56">
        <v>122</v>
      </c>
      <c r="W28" s="57">
        <v>0</v>
      </c>
      <c r="X28" s="56">
        <v>0</v>
      </c>
      <c r="Y28" s="57">
        <v>0</v>
      </c>
      <c r="Z28" s="56">
        <v>0</v>
      </c>
      <c r="AA28" s="56">
        <v>0</v>
      </c>
      <c r="AC28" s="54">
        <v>5</v>
      </c>
      <c r="AD28" s="55" t="s">
        <v>923</v>
      </c>
      <c r="AE28" s="56">
        <v>0</v>
      </c>
      <c r="AF28" s="57">
        <v>0</v>
      </c>
      <c r="AG28" s="56">
        <v>0</v>
      </c>
      <c r="AH28" s="57">
        <v>0</v>
      </c>
      <c r="AI28" s="56">
        <v>0</v>
      </c>
      <c r="AJ28" s="56">
        <v>0</v>
      </c>
      <c r="AL28" s="54">
        <v>5</v>
      </c>
      <c r="AM28" s="55" t="s">
        <v>923</v>
      </c>
      <c r="AN28" s="56">
        <v>486.16</v>
      </c>
      <c r="AO28" s="57">
        <v>8966.99</v>
      </c>
      <c r="AP28" s="56">
        <v>0</v>
      </c>
      <c r="AQ28" s="57">
        <v>5140.92</v>
      </c>
      <c r="AR28" s="56">
        <v>0</v>
      </c>
      <c r="AS28" s="56">
        <v>121.48</v>
      </c>
    </row>
    <row r="29" spans="1:45">
      <c r="A29" s="47">
        <f t="shared" si="1"/>
        <v>24</v>
      </c>
      <c r="B29" s="54">
        <v>5</v>
      </c>
      <c r="C29" s="55" t="s">
        <v>924</v>
      </c>
      <c r="D29" s="56">
        <v>388.52</v>
      </c>
      <c r="E29" s="57">
        <v>1821.72</v>
      </c>
      <c r="F29" s="56">
        <v>0</v>
      </c>
      <c r="G29" s="57">
        <v>0</v>
      </c>
      <c r="H29" s="56">
        <v>0</v>
      </c>
      <c r="I29" s="56">
        <v>97.183999999999997</v>
      </c>
      <c r="K29" s="54">
        <v>5</v>
      </c>
      <c r="L29" s="55" t="s">
        <v>924</v>
      </c>
      <c r="M29" s="56">
        <v>290.92</v>
      </c>
      <c r="N29" s="57">
        <v>1821.72</v>
      </c>
      <c r="O29" s="56">
        <v>0</v>
      </c>
      <c r="P29" s="57">
        <v>0</v>
      </c>
      <c r="Q29" s="56">
        <v>0</v>
      </c>
      <c r="R29" s="56">
        <v>97.183999999999997</v>
      </c>
      <c r="T29" s="54">
        <v>5</v>
      </c>
      <c r="U29" s="55" t="s">
        <v>924</v>
      </c>
      <c r="V29" s="56">
        <v>97.6</v>
      </c>
      <c r="W29" s="57">
        <v>0</v>
      </c>
      <c r="X29" s="56">
        <v>0</v>
      </c>
      <c r="Y29" s="57">
        <v>0</v>
      </c>
      <c r="Z29" s="56">
        <v>0</v>
      </c>
      <c r="AA29" s="56">
        <v>0</v>
      </c>
      <c r="AC29" s="54">
        <v>5</v>
      </c>
      <c r="AD29" s="55" t="s">
        <v>924</v>
      </c>
      <c r="AE29" s="56">
        <v>0</v>
      </c>
      <c r="AF29" s="57">
        <v>0</v>
      </c>
      <c r="AG29" s="56">
        <v>0</v>
      </c>
      <c r="AH29" s="57">
        <v>0</v>
      </c>
      <c r="AI29" s="56">
        <v>0</v>
      </c>
      <c r="AJ29" s="56">
        <v>0</v>
      </c>
      <c r="AL29" s="54">
        <v>5</v>
      </c>
      <c r="AM29" s="55" t="s">
        <v>924</v>
      </c>
      <c r="AN29" s="56">
        <v>243.08</v>
      </c>
      <c r="AO29" s="57">
        <v>1550.4</v>
      </c>
      <c r="AP29" s="56">
        <v>0</v>
      </c>
      <c r="AQ29" s="57">
        <v>0</v>
      </c>
      <c r="AR29" s="56">
        <v>0</v>
      </c>
      <c r="AS29" s="56">
        <v>97.183999999999997</v>
      </c>
    </row>
    <row r="30" spans="1:45">
      <c r="A30" s="47">
        <f t="shared" si="1"/>
        <v>25</v>
      </c>
      <c r="B30" s="54">
        <v>5</v>
      </c>
      <c r="C30" s="55" t="s">
        <v>925</v>
      </c>
      <c r="D30" s="56">
        <v>194.26</v>
      </c>
      <c r="E30" s="57">
        <v>910.86</v>
      </c>
      <c r="F30" s="56">
        <v>0</v>
      </c>
      <c r="G30" s="57">
        <v>0</v>
      </c>
      <c r="H30" s="56">
        <v>0</v>
      </c>
      <c r="I30" s="56">
        <v>48.591999999999999</v>
      </c>
      <c r="K30" s="54">
        <v>5</v>
      </c>
      <c r="L30" s="55" t="s">
        <v>925</v>
      </c>
      <c r="M30" s="56">
        <v>145.46</v>
      </c>
      <c r="N30" s="57">
        <v>910.86</v>
      </c>
      <c r="O30" s="56">
        <v>0</v>
      </c>
      <c r="P30" s="57">
        <v>0</v>
      </c>
      <c r="Q30" s="56">
        <v>0</v>
      </c>
      <c r="R30" s="56">
        <v>48.591999999999999</v>
      </c>
      <c r="T30" s="54">
        <v>5</v>
      </c>
      <c r="U30" s="55" t="s">
        <v>925</v>
      </c>
      <c r="V30" s="56">
        <v>48.8</v>
      </c>
      <c r="W30" s="57">
        <v>0</v>
      </c>
      <c r="X30" s="56">
        <v>0</v>
      </c>
      <c r="Y30" s="57">
        <v>0</v>
      </c>
      <c r="Z30" s="56">
        <v>0</v>
      </c>
      <c r="AA30" s="56">
        <v>0</v>
      </c>
      <c r="AC30" s="54">
        <v>5</v>
      </c>
      <c r="AD30" s="55" t="s">
        <v>925</v>
      </c>
      <c r="AE30" s="56">
        <v>0</v>
      </c>
      <c r="AF30" s="57">
        <v>0</v>
      </c>
      <c r="AG30" s="56">
        <v>0</v>
      </c>
      <c r="AH30" s="57">
        <v>0</v>
      </c>
      <c r="AI30" s="56">
        <v>0</v>
      </c>
      <c r="AJ30" s="56">
        <v>0</v>
      </c>
      <c r="AL30" s="54">
        <v>5</v>
      </c>
      <c r="AM30" s="55" t="s">
        <v>925</v>
      </c>
      <c r="AN30" s="56">
        <v>121.54</v>
      </c>
      <c r="AO30" s="57">
        <v>775.2</v>
      </c>
      <c r="AP30" s="56">
        <v>0</v>
      </c>
      <c r="AQ30" s="57">
        <v>0</v>
      </c>
      <c r="AR30" s="56">
        <v>0</v>
      </c>
      <c r="AS30" s="56">
        <v>48.591999999999999</v>
      </c>
    </row>
    <row r="31" spans="1:45">
      <c r="A31" s="47">
        <f t="shared" si="1"/>
        <v>26</v>
      </c>
      <c r="B31" s="50">
        <v>6</v>
      </c>
      <c r="C31" s="51" t="s">
        <v>921</v>
      </c>
      <c r="D31" s="52">
        <v>78852.350000000006</v>
      </c>
      <c r="E31" s="53">
        <v>216279.08</v>
      </c>
      <c r="F31" s="52">
        <v>63084.86</v>
      </c>
      <c r="G31" s="53">
        <v>195121.78</v>
      </c>
      <c r="H31" s="52">
        <v>3023.72</v>
      </c>
      <c r="I31" s="52">
        <v>10153.73</v>
      </c>
      <c r="K31" s="50">
        <v>6</v>
      </c>
      <c r="L31" s="51" t="s">
        <v>921</v>
      </c>
      <c r="M31" s="52">
        <v>0</v>
      </c>
      <c r="N31" s="53">
        <v>0</v>
      </c>
      <c r="O31" s="52">
        <v>0</v>
      </c>
      <c r="P31" s="53">
        <v>0</v>
      </c>
      <c r="Q31" s="52">
        <v>0</v>
      </c>
      <c r="R31" s="52">
        <v>0</v>
      </c>
      <c r="T31" s="50">
        <v>6</v>
      </c>
      <c r="U31" s="51" t="s">
        <v>921</v>
      </c>
      <c r="V31" s="52">
        <v>74631.55</v>
      </c>
      <c r="W31" s="53">
        <v>193535.92</v>
      </c>
      <c r="X31" s="52">
        <v>39452.25</v>
      </c>
      <c r="Y31" s="53">
        <v>162381.43</v>
      </c>
      <c r="Z31" s="52">
        <v>2801.25</v>
      </c>
      <c r="AA31" s="52">
        <v>9973.99</v>
      </c>
      <c r="AC31" s="50">
        <v>6</v>
      </c>
      <c r="AD31" s="51" t="s">
        <v>921</v>
      </c>
      <c r="AE31" s="52">
        <v>1707.6</v>
      </c>
      <c r="AF31" s="53">
        <v>5731.91</v>
      </c>
      <c r="AG31" s="52">
        <v>530.86</v>
      </c>
      <c r="AH31" s="53">
        <v>6301.37</v>
      </c>
      <c r="AI31" s="52">
        <v>0</v>
      </c>
      <c r="AJ31" s="52">
        <v>0</v>
      </c>
      <c r="AL31" s="50">
        <v>6</v>
      </c>
      <c r="AM31" s="51" t="s">
        <v>921</v>
      </c>
      <c r="AN31" s="52">
        <v>68484.36</v>
      </c>
      <c r="AO31" s="53">
        <v>174640.03</v>
      </c>
      <c r="AP31" s="52">
        <v>31621.759999999998</v>
      </c>
      <c r="AQ31" s="53">
        <v>94363.63</v>
      </c>
      <c r="AR31" s="52">
        <v>400.27</v>
      </c>
      <c r="AS31" s="52">
        <v>2059.38</v>
      </c>
    </row>
    <row r="32" spans="1:45">
      <c r="A32" s="47">
        <f t="shared" si="1"/>
        <v>27</v>
      </c>
      <c r="B32" s="54">
        <v>6</v>
      </c>
      <c r="C32" s="55" t="s">
        <v>922</v>
      </c>
      <c r="D32" s="56">
        <v>36039.29</v>
      </c>
      <c r="E32" s="57">
        <v>25847.8</v>
      </c>
      <c r="F32" s="56">
        <v>49029.35</v>
      </c>
      <c r="G32" s="57">
        <v>56365.23</v>
      </c>
      <c r="H32" s="56">
        <v>2436.5700000000002</v>
      </c>
      <c r="I32" s="56">
        <v>1349.18</v>
      </c>
      <c r="K32" s="54">
        <v>6</v>
      </c>
      <c r="L32" s="55" t="s">
        <v>922</v>
      </c>
      <c r="M32" s="56">
        <v>0</v>
      </c>
      <c r="N32" s="57">
        <v>0</v>
      </c>
      <c r="O32" s="56">
        <v>0</v>
      </c>
      <c r="P32" s="57">
        <v>0</v>
      </c>
      <c r="Q32" s="56">
        <v>0</v>
      </c>
      <c r="R32" s="56">
        <v>0</v>
      </c>
      <c r="T32" s="54">
        <v>6</v>
      </c>
      <c r="U32" s="55" t="s">
        <v>922</v>
      </c>
      <c r="V32" s="56">
        <v>21621.54</v>
      </c>
      <c r="W32" s="57">
        <v>12953.34</v>
      </c>
      <c r="X32" s="56">
        <v>41737.1</v>
      </c>
      <c r="Y32" s="57">
        <v>44524.73</v>
      </c>
      <c r="Z32" s="56">
        <v>2436.5700000000002</v>
      </c>
      <c r="AA32" s="56">
        <v>1349.18</v>
      </c>
      <c r="AC32" s="54">
        <v>6</v>
      </c>
      <c r="AD32" s="55" t="s">
        <v>922</v>
      </c>
      <c r="AE32" s="56">
        <v>13668.77</v>
      </c>
      <c r="AF32" s="57">
        <v>9757.26</v>
      </c>
      <c r="AG32" s="56">
        <v>4227.12</v>
      </c>
      <c r="AH32" s="57">
        <v>3884.1</v>
      </c>
      <c r="AI32" s="56">
        <v>0</v>
      </c>
      <c r="AJ32" s="56">
        <v>0</v>
      </c>
      <c r="AL32" s="54">
        <v>6</v>
      </c>
      <c r="AM32" s="55" t="s">
        <v>922</v>
      </c>
      <c r="AN32" s="56">
        <v>34393.519999999997</v>
      </c>
      <c r="AO32" s="57">
        <v>24646.83</v>
      </c>
      <c r="AP32" s="56">
        <v>45597.22</v>
      </c>
      <c r="AQ32" s="57">
        <v>29677.26</v>
      </c>
      <c r="AR32" s="56">
        <v>177.8</v>
      </c>
      <c r="AS32" s="56">
        <v>177.8</v>
      </c>
    </row>
    <row r="33" spans="1:45">
      <c r="A33" s="47">
        <f t="shared" si="1"/>
        <v>28</v>
      </c>
      <c r="B33" s="54">
        <v>6</v>
      </c>
      <c r="C33" s="55" t="s">
        <v>923</v>
      </c>
      <c r="D33" s="56">
        <v>26457.66</v>
      </c>
      <c r="E33" s="57">
        <v>22864.37</v>
      </c>
      <c r="F33" s="56">
        <v>23610.95</v>
      </c>
      <c r="G33" s="57">
        <v>6826.7</v>
      </c>
      <c r="H33" s="56">
        <v>1227.18</v>
      </c>
      <c r="I33" s="56">
        <v>4023.07</v>
      </c>
      <c r="K33" s="54">
        <v>6</v>
      </c>
      <c r="L33" s="55" t="s">
        <v>923</v>
      </c>
      <c r="M33" s="56">
        <v>0</v>
      </c>
      <c r="N33" s="57">
        <v>0</v>
      </c>
      <c r="O33" s="56">
        <v>0</v>
      </c>
      <c r="P33" s="57">
        <v>0</v>
      </c>
      <c r="Q33" s="56">
        <v>0</v>
      </c>
      <c r="R33" s="56">
        <v>0</v>
      </c>
      <c r="T33" s="54">
        <v>6</v>
      </c>
      <c r="U33" s="55" t="s">
        <v>923</v>
      </c>
      <c r="V33" s="56">
        <v>17731</v>
      </c>
      <c r="W33" s="57">
        <v>12576.1</v>
      </c>
      <c r="X33" s="56">
        <v>18762.21</v>
      </c>
      <c r="Y33" s="57">
        <v>4595.93</v>
      </c>
      <c r="Z33" s="56">
        <v>1227.18</v>
      </c>
      <c r="AA33" s="56">
        <v>3800.6</v>
      </c>
      <c r="AC33" s="54">
        <v>6</v>
      </c>
      <c r="AD33" s="55" t="s">
        <v>923</v>
      </c>
      <c r="AE33" s="56">
        <v>8425.9500000000007</v>
      </c>
      <c r="AF33" s="57">
        <v>10065.799999999999</v>
      </c>
      <c r="AG33" s="56">
        <v>1178.8800000000001</v>
      </c>
      <c r="AH33" s="57">
        <v>0</v>
      </c>
      <c r="AI33" s="56">
        <v>0</v>
      </c>
      <c r="AJ33" s="56">
        <v>0</v>
      </c>
      <c r="AL33" s="54">
        <v>6</v>
      </c>
      <c r="AM33" s="55" t="s">
        <v>923</v>
      </c>
      <c r="AN33" s="56">
        <v>25578.33</v>
      </c>
      <c r="AO33" s="57">
        <v>22864.37</v>
      </c>
      <c r="AP33" s="56">
        <v>16866.34</v>
      </c>
      <c r="AQ33" s="57">
        <v>6040.31</v>
      </c>
      <c r="AR33" s="56">
        <v>177.8</v>
      </c>
      <c r="AS33" s="56">
        <v>1924.31</v>
      </c>
    </row>
    <row r="34" spans="1:45">
      <c r="A34" s="47">
        <f t="shared" si="1"/>
        <v>29</v>
      </c>
      <c r="B34" s="54">
        <v>6</v>
      </c>
      <c r="C34" s="55" t="s">
        <v>924</v>
      </c>
      <c r="D34" s="56">
        <v>19378.32</v>
      </c>
      <c r="E34" s="57">
        <v>8752.32</v>
      </c>
      <c r="F34" s="56">
        <v>7560.32</v>
      </c>
      <c r="G34" s="57">
        <v>2574.64</v>
      </c>
      <c r="H34" s="56">
        <v>142.24</v>
      </c>
      <c r="I34" s="56">
        <v>3218.4560000000001</v>
      </c>
      <c r="K34" s="54">
        <v>6</v>
      </c>
      <c r="L34" s="55" t="s">
        <v>924</v>
      </c>
      <c r="M34" s="56">
        <v>0</v>
      </c>
      <c r="N34" s="57">
        <v>0</v>
      </c>
      <c r="O34" s="56">
        <v>0</v>
      </c>
      <c r="P34" s="57">
        <v>0</v>
      </c>
      <c r="Q34" s="56">
        <v>0</v>
      </c>
      <c r="R34" s="56">
        <v>0</v>
      </c>
      <c r="T34" s="54">
        <v>6</v>
      </c>
      <c r="U34" s="55" t="s">
        <v>924</v>
      </c>
      <c r="V34" s="56">
        <v>13116.28</v>
      </c>
      <c r="W34" s="57">
        <v>4169.6400000000003</v>
      </c>
      <c r="X34" s="56">
        <v>6615.56</v>
      </c>
      <c r="Y34" s="57">
        <v>790</v>
      </c>
      <c r="Z34" s="56">
        <v>142.24</v>
      </c>
      <c r="AA34" s="56">
        <v>3040.48</v>
      </c>
      <c r="AC34" s="54">
        <v>6</v>
      </c>
      <c r="AD34" s="55" t="s">
        <v>924</v>
      </c>
      <c r="AE34" s="56">
        <v>6165.28</v>
      </c>
      <c r="AF34" s="57">
        <v>4582.68</v>
      </c>
      <c r="AG34" s="56">
        <v>518.64</v>
      </c>
      <c r="AH34" s="57">
        <v>0</v>
      </c>
      <c r="AI34" s="56">
        <v>0</v>
      </c>
      <c r="AJ34" s="56">
        <v>0</v>
      </c>
      <c r="AL34" s="54">
        <v>6</v>
      </c>
      <c r="AM34" s="55" t="s">
        <v>924</v>
      </c>
      <c r="AN34" s="56">
        <v>19378.32</v>
      </c>
      <c r="AO34" s="57">
        <v>8752.36</v>
      </c>
      <c r="AP34" s="56">
        <v>7206.32</v>
      </c>
      <c r="AQ34" s="57">
        <v>2379.52</v>
      </c>
      <c r="AR34" s="56">
        <v>142.24</v>
      </c>
      <c r="AS34" s="56">
        <v>1539.4480000000001</v>
      </c>
    </row>
    <row r="35" spans="1:45">
      <c r="A35" s="47">
        <f t="shared" si="1"/>
        <v>30</v>
      </c>
      <c r="B35" s="58">
        <v>6</v>
      </c>
      <c r="C35" s="59" t="s">
        <v>925</v>
      </c>
      <c r="D35" s="60">
        <v>9689.16</v>
      </c>
      <c r="E35" s="61">
        <v>4376.16</v>
      </c>
      <c r="F35" s="60">
        <v>3780.16</v>
      </c>
      <c r="G35" s="61">
        <v>1287.32</v>
      </c>
      <c r="H35" s="60">
        <v>71.12</v>
      </c>
      <c r="I35" s="60">
        <v>1609.2280000000001</v>
      </c>
      <c r="K35" s="58">
        <v>6</v>
      </c>
      <c r="L35" s="59" t="s">
        <v>925</v>
      </c>
      <c r="M35" s="60">
        <v>0</v>
      </c>
      <c r="N35" s="61">
        <v>0</v>
      </c>
      <c r="O35" s="60">
        <v>0</v>
      </c>
      <c r="P35" s="61">
        <v>0</v>
      </c>
      <c r="Q35" s="60">
        <v>0</v>
      </c>
      <c r="R35" s="60">
        <v>0</v>
      </c>
      <c r="T35" s="58">
        <v>6</v>
      </c>
      <c r="U35" s="59" t="s">
        <v>925</v>
      </c>
      <c r="V35" s="60">
        <v>6558.14</v>
      </c>
      <c r="W35" s="61">
        <v>2084.8200000000002</v>
      </c>
      <c r="X35" s="60">
        <v>3307.78</v>
      </c>
      <c r="Y35" s="61">
        <v>395</v>
      </c>
      <c r="Z35" s="60">
        <v>71.12</v>
      </c>
      <c r="AA35" s="60">
        <v>1520.24</v>
      </c>
      <c r="AC35" s="58">
        <v>6</v>
      </c>
      <c r="AD35" s="59" t="s">
        <v>925</v>
      </c>
      <c r="AE35" s="60">
        <v>3082.64</v>
      </c>
      <c r="AF35" s="61">
        <v>2291.34</v>
      </c>
      <c r="AG35" s="60">
        <v>259.32</v>
      </c>
      <c r="AH35" s="61">
        <v>0</v>
      </c>
      <c r="AI35" s="60">
        <v>0</v>
      </c>
      <c r="AJ35" s="60">
        <v>0</v>
      </c>
      <c r="AL35" s="58">
        <v>6</v>
      </c>
      <c r="AM35" s="59" t="s">
        <v>925</v>
      </c>
      <c r="AN35" s="60">
        <v>9689.16</v>
      </c>
      <c r="AO35" s="61">
        <v>4376.18</v>
      </c>
      <c r="AP35" s="60">
        <v>3603.16</v>
      </c>
      <c r="AQ35" s="61">
        <v>1189.76</v>
      </c>
      <c r="AR35" s="60">
        <v>71.12</v>
      </c>
      <c r="AS35" s="60">
        <v>769.72400000000005</v>
      </c>
    </row>
    <row r="36" spans="1:45">
      <c r="A36" s="47">
        <f t="shared" si="1"/>
        <v>31</v>
      </c>
      <c r="B36" s="54">
        <v>7</v>
      </c>
      <c r="C36" s="55" t="s">
        <v>921</v>
      </c>
      <c r="D36" s="56">
        <v>48516.55</v>
      </c>
      <c r="E36" s="57">
        <v>165386.23000000001</v>
      </c>
      <c r="F36" s="56">
        <v>23760.93</v>
      </c>
      <c r="G36" s="57">
        <v>92791.42</v>
      </c>
      <c r="H36" s="56">
        <v>3771.25</v>
      </c>
      <c r="I36" s="56">
        <v>13065.65</v>
      </c>
      <c r="K36" s="54">
        <v>7</v>
      </c>
      <c r="L36" s="55" t="s">
        <v>921</v>
      </c>
      <c r="M36" s="56">
        <v>0</v>
      </c>
      <c r="N36" s="57">
        <v>0</v>
      </c>
      <c r="O36" s="56">
        <v>0</v>
      </c>
      <c r="P36" s="57">
        <v>0</v>
      </c>
      <c r="Q36" s="56">
        <v>0</v>
      </c>
      <c r="R36" s="56">
        <v>0</v>
      </c>
      <c r="T36" s="54">
        <v>7</v>
      </c>
      <c r="U36" s="55" t="s">
        <v>921</v>
      </c>
      <c r="V36" s="56">
        <v>0</v>
      </c>
      <c r="W36" s="57">
        <v>0</v>
      </c>
      <c r="X36" s="56">
        <v>0</v>
      </c>
      <c r="Y36" s="57">
        <v>0</v>
      </c>
      <c r="Z36" s="56">
        <v>0</v>
      </c>
      <c r="AA36" s="56">
        <v>0</v>
      </c>
      <c r="AC36" s="54">
        <v>7</v>
      </c>
      <c r="AD36" s="55" t="s">
        <v>921</v>
      </c>
      <c r="AE36" s="56">
        <v>48516.55</v>
      </c>
      <c r="AF36" s="57">
        <v>165386.23000000001</v>
      </c>
      <c r="AG36" s="56">
        <v>23760.93</v>
      </c>
      <c r="AH36" s="57">
        <v>92791.42</v>
      </c>
      <c r="AI36" s="56">
        <v>3771.25</v>
      </c>
      <c r="AJ36" s="56">
        <v>13065.65</v>
      </c>
      <c r="AL36" s="54">
        <v>7</v>
      </c>
      <c r="AM36" s="55" t="s">
        <v>921</v>
      </c>
      <c r="AN36" s="56">
        <v>434.44</v>
      </c>
      <c r="AO36" s="57">
        <v>2291.59</v>
      </c>
      <c r="AP36" s="56">
        <v>0</v>
      </c>
      <c r="AQ36" s="57">
        <v>1816.97</v>
      </c>
      <c r="AR36" s="56">
        <v>0</v>
      </c>
      <c r="AS36" s="56">
        <v>0</v>
      </c>
    </row>
    <row r="37" spans="1:45">
      <c r="A37" s="47">
        <f t="shared" si="1"/>
        <v>32</v>
      </c>
      <c r="B37" s="54">
        <v>7</v>
      </c>
      <c r="C37" s="55" t="s">
        <v>922</v>
      </c>
      <c r="D37" s="56">
        <v>37704.239999999998</v>
      </c>
      <c r="E37" s="57">
        <v>66022.100000000006</v>
      </c>
      <c r="F37" s="56">
        <v>23565.23</v>
      </c>
      <c r="G37" s="57">
        <v>63778.59</v>
      </c>
      <c r="H37" s="56">
        <v>695.39</v>
      </c>
      <c r="I37" s="56">
        <v>4943.63</v>
      </c>
      <c r="K37" s="54">
        <v>7</v>
      </c>
      <c r="L37" s="55" t="s">
        <v>922</v>
      </c>
      <c r="M37" s="56">
        <v>0</v>
      </c>
      <c r="N37" s="57">
        <v>0</v>
      </c>
      <c r="O37" s="56">
        <v>0</v>
      </c>
      <c r="P37" s="57">
        <v>0</v>
      </c>
      <c r="Q37" s="56">
        <v>0</v>
      </c>
      <c r="R37" s="56">
        <v>0</v>
      </c>
      <c r="T37" s="54">
        <v>7</v>
      </c>
      <c r="U37" s="55" t="s">
        <v>922</v>
      </c>
      <c r="V37" s="56">
        <v>0</v>
      </c>
      <c r="W37" s="57">
        <v>0</v>
      </c>
      <c r="X37" s="56">
        <v>0</v>
      </c>
      <c r="Y37" s="57">
        <v>0</v>
      </c>
      <c r="Z37" s="56">
        <v>0</v>
      </c>
      <c r="AA37" s="56">
        <v>0</v>
      </c>
      <c r="AC37" s="54">
        <v>7</v>
      </c>
      <c r="AD37" s="55" t="s">
        <v>922</v>
      </c>
      <c r="AE37" s="56">
        <v>37704.239999999998</v>
      </c>
      <c r="AF37" s="57">
        <v>66022.100000000006</v>
      </c>
      <c r="AG37" s="56">
        <v>23565.23</v>
      </c>
      <c r="AH37" s="57">
        <v>63778.59</v>
      </c>
      <c r="AI37" s="56">
        <v>695.39</v>
      </c>
      <c r="AJ37" s="56">
        <v>4943.63</v>
      </c>
      <c r="AL37" s="54">
        <v>7</v>
      </c>
      <c r="AM37" s="55" t="s">
        <v>922</v>
      </c>
      <c r="AN37" s="56">
        <v>237.31</v>
      </c>
      <c r="AO37" s="57">
        <v>237.31</v>
      </c>
      <c r="AP37" s="56">
        <v>1507.59</v>
      </c>
      <c r="AQ37" s="57">
        <v>221.11</v>
      </c>
      <c r="AR37" s="56">
        <v>0</v>
      </c>
      <c r="AS37" s="56">
        <v>0</v>
      </c>
    </row>
    <row r="38" spans="1:45">
      <c r="A38" s="47">
        <f t="shared" si="1"/>
        <v>33</v>
      </c>
      <c r="B38" s="54">
        <v>7</v>
      </c>
      <c r="C38" s="55" t="s">
        <v>923</v>
      </c>
      <c r="D38" s="56">
        <v>27113.7</v>
      </c>
      <c r="E38" s="57">
        <v>22206.63</v>
      </c>
      <c r="F38" s="56">
        <v>9153.9599999999991</v>
      </c>
      <c r="G38" s="57">
        <v>2353.6799999999998</v>
      </c>
      <c r="H38" s="56">
        <v>446.24</v>
      </c>
      <c r="I38" s="56">
        <v>892.48</v>
      </c>
      <c r="K38" s="54">
        <v>7</v>
      </c>
      <c r="L38" s="55" t="s">
        <v>923</v>
      </c>
      <c r="M38" s="56">
        <v>0</v>
      </c>
      <c r="N38" s="57">
        <v>0</v>
      </c>
      <c r="O38" s="56">
        <v>0</v>
      </c>
      <c r="P38" s="57">
        <v>0</v>
      </c>
      <c r="Q38" s="56">
        <v>0</v>
      </c>
      <c r="R38" s="56">
        <v>0</v>
      </c>
      <c r="T38" s="54">
        <v>7</v>
      </c>
      <c r="U38" s="55" t="s">
        <v>923</v>
      </c>
      <c r="V38" s="56">
        <v>0</v>
      </c>
      <c r="W38" s="57">
        <v>0</v>
      </c>
      <c r="X38" s="56">
        <v>0</v>
      </c>
      <c r="Y38" s="57">
        <v>0</v>
      </c>
      <c r="Z38" s="56">
        <v>0</v>
      </c>
      <c r="AA38" s="56">
        <v>0</v>
      </c>
      <c r="AC38" s="54">
        <v>7</v>
      </c>
      <c r="AD38" s="55" t="s">
        <v>923</v>
      </c>
      <c r="AE38" s="56">
        <v>27113.7</v>
      </c>
      <c r="AF38" s="57">
        <v>22206.63</v>
      </c>
      <c r="AG38" s="56">
        <v>9153.9599999999991</v>
      </c>
      <c r="AH38" s="57">
        <v>2353.6799999999998</v>
      </c>
      <c r="AI38" s="56">
        <v>446.24</v>
      </c>
      <c r="AJ38" s="56">
        <v>892.48</v>
      </c>
      <c r="AL38" s="54">
        <v>7</v>
      </c>
      <c r="AM38" s="55" t="s">
        <v>923</v>
      </c>
      <c r="AN38" s="56">
        <v>0</v>
      </c>
      <c r="AO38" s="57">
        <v>237.14</v>
      </c>
      <c r="AP38" s="56">
        <v>0</v>
      </c>
      <c r="AQ38" s="57">
        <v>0</v>
      </c>
      <c r="AR38" s="56">
        <v>0</v>
      </c>
      <c r="AS38" s="56">
        <v>0</v>
      </c>
    </row>
    <row r="39" spans="1:45">
      <c r="A39" s="47">
        <f t="shared" si="1"/>
        <v>34</v>
      </c>
      <c r="B39" s="54">
        <v>7</v>
      </c>
      <c r="C39" s="55" t="s">
        <v>924</v>
      </c>
      <c r="D39" s="56">
        <v>10006.799999999999</v>
      </c>
      <c r="E39" s="57">
        <v>15015.36</v>
      </c>
      <c r="F39" s="56">
        <v>6752.6</v>
      </c>
      <c r="G39" s="57">
        <v>768.92</v>
      </c>
      <c r="H39" s="56">
        <v>356.99200000000002</v>
      </c>
      <c r="I39" s="56">
        <v>356.99200000000002</v>
      </c>
      <c r="K39" s="54">
        <v>7</v>
      </c>
      <c r="L39" s="55" t="s">
        <v>924</v>
      </c>
      <c r="M39" s="56">
        <v>0</v>
      </c>
      <c r="N39" s="57">
        <v>0</v>
      </c>
      <c r="O39" s="56">
        <v>0</v>
      </c>
      <c r="P39" s="57">
        <v>0</v>
      </c>
      <c r="Q39" s="56">
        <v>0</v>
      </c>
      <c r="R39" s="56">
        <v>0</v>
      </c>
      <c r="T39" s="54">
        <v>7</v>
      </c>
      <c r="U39" s="55" t="s">
        <v>924</v>
      </c>
      <c r="V39" s="56">
        <v>0</v>
      </c>
      <c r="W39" s="57">
        <v>0</v>
      </c>
      <c r="X39" s="56">
        <v>0</v>
      </c>
      <c r="Y39" s="57">
        <v>0</v>
      </c>
      <c r="Z39" s="56">
        <v>0</v>
      </c>
      <c r="AA39" s="56">
        <v>0</v>
      </c>
      <c r="AC39" s="54">
        <v>7</v>
      </c>
      <c r="AD39" s="55" t="s">
        <v>924</v>
      </c>
      <c r="AE39" s="56">
        <v>10006.799999999999</v>
      </c>
      <c r="AF39" s="57">
        <v>15015.36</v>
      </c>
      <c r="AG39" s="56">
        <v>6752.6</v>
      </c>
      <c r="AH39" s="57">
        <v>768.92</v>
      </c>
      <c r="AI39" s="56">
        <v>356.99200000000002</v>
      </c>
      <c r="AJ39" s="56">
        <v>356.99200000000002</v>
      </c>
      <c r="AL39" s="54">
        <v>7</v>
      </c>
      <c r="AM39" s="55" t="s">
        <v>924</v>
      </c>
      <c r="AN39" s="56">
        <v>0</v>
      </c>
      <c r="AO39" s="57">
        <v>0</v>
      </c>
      <c r="AP39" s="56">
        <v>0</v>
      </c>
      <c r="AQ39" s="57">
        <v>0</v>
      </c>
      <c r="AR39" s="56">
        <v>0</v>
      </c>
      <c r="AS39" s="56">
        <v>0</v>
      </c>
    </row>
    <row r="40" spans="1:45">
      <c r="A40" s="47">
        <f t="shared" si="1"/>
        <v>35</v>
      </c>
      <c r="B40" s="54">
        <v>7</v>
      </c>
      <c r="C40" s="55" t="s">
        <v>925</v>
      </c>
      <c r="D40" s="56">
        <v>5003.3999999999996</v>
      </c>
      <c r="E40" s="57">
        <v>7507.68</v>
      </c>
      <c r="F40" s="56">
        <v>3376.3</v>
      </c>
      <c r="G40" s="57">
        <v>384.46</v>
      </c>
      <c r="H40" s="56">
        <v>178.49600000000001</v>
      </c>
      <c r="I40" s="56">
        <v>178.49600000000001</v>
      </c>
      <c r="K40" s="54">
        <v>7</v>
      </c>
      <c r="L40" s="55" t="s">
        <v>925</v>
      </c>
      <c r="M40" s="56">
        <v>0</v>
      </c>
      <c r="N40" s="57">
        <v>0</v>
      </c>
      <c r="O40" s="56">
        <v>0</v>
      </c>
      <c r="P40" s="57">
        <v>0</v>
      </c>
      <c r="Q40" s="56">
        <v>0</v>
      </c>
      <c r="R40" s="56">
        <v>0</v>
      </c>
      <c r="T40" s="54">
        <v>7</v>
      </c>
      <c r="U40" s="55" t="s">
        <v>925</v>
      </c>
      <c r="V40" s="56">
        <v>0</v>
      </c>
      <c r="W40" s="57">
        <v>0</v>
      </c>
      <c r="X40" s="56">
        <v>0</v>
      </c>
      <c r="Y40" s="57">
        <v>0</v>
      </c>
      <c r="Z40" s="56">
        <v>0</v>
      </c>
      <c r="AA40" s="56">
        <v>0</v>
      </c>
      <c r="AC40" s="54">
        <v>7</v>
      </c>
      <c r="AD40" s="55" t="s">
        <v>925</v>
      </c>
      <c r="AE40" s="56">
        <v>5003.3999999999996</v>
      </c>
      <c r="AF40" s="57">
        <v>7507.68</v>
      </c>
      <c r="AG40" s="56">
        <v>3376.3</v>
      </c>
      <c r="AH40" s="57">
        <v>384.46</v>
      </c>
      <c r="AI40" s="56">
        <v>178.49600000000001</v>
      </c>
      <c r="AJ40" s="56">
        <v>178.49600000000001</v>
      </c>
      <c r="AL40" s="54">
        <v>7</v>
      </c>
      <c r="AM40" s="55" t="s">
        <v>925</v>
      </c>
      <c r="AN40" s="56">
        <v>0</v>
      </c>
      <c r="AO40" s="57">
        <v>0</v>
      </c>
      <c r="AP40" s="56">
        <v>0</v>
      </c>
      <c r="AQ40" s="57">
        <v>0</v>
      </c>
      <c r="AR40" s="56">
        <v>0</v>
      </c>
      <c r="AS40" s="56">
        <v>0</v>
      </c>
    </row>
    <row r="41" spans="1:45">
      <c r="A41" s="47">
        <f t="shared" si="1"/>
        <v>36</v>
      </c>
      <c r="B41" s="50">
        <v>8</v>
      </c>
      <c r="C41" s="51" t="s">
        <v>921</v>
      </c>
      <c r="D41" s="52">
        <v>178021.7</v>
      </c>
      <c r="E41" s="53">
        <v>240044.56</v>
      </c>
      <c r="F41" s="52">
        <v>58258.87</v>
      </c>
      <c r="G41" s="53">
        <v>134350.39000000001</v>
      </c>
      <c r="H41" s="52">
        <v>13782.45</v>
      </c>
      <c r="I41" s="52">
        <v>3853.74</v>
      </c>
      <c r="K41" s="50">
        <v>8</v>
      </c>
      <c r="L41" s="51" t="s">
        <v>921</v>
      </c>
      <c r="M41" s="52">
        <v>0</v>
      </c>
      <c r="N41" s="53">
        <v>0</v>
      </c>
      <c r="O41" s="52">
        <v>0</v>
      </c>
      <c r="P41" s="53">
        <v>0</v>
      </c>
      <c r="Q41" s="52">
        <v>0</v>
      </c>
      <c r="R41" s="52">
        <v>0</v>
      </c>
      <c r="T41" s="50">
        <v>8</v>
      </c>
      <c r="U41" s="51" t="s">
        <v>921</v>
      </c>
      <c r="V41" s="52">
        <v>174643.08</v>
      </c>
      <c r="W41" s="53">
        <v>198176.53</v>
      </c>
      <c r="X41" s="52">
        <v>51354.13</v>
      </c>
      <c r="Y41" s="53">
        <v>70495.05</v>
      </c>
      <c r="Z41" s="52">
        <v>12443.73</v>
      </c>
      <c r="AA41" s="52">
        <v>2961.26</v>
      </c>
      <c r="AC41" s="50">
        <v>8</v>
      </c>
      <c r="AD41" s="51" t="s">
        <v>921</v>
      </c>
      <c r="AE41" s="52">
        <v>1423.01</v>
      </c>
      <c r="AF41" s="53">
        <v>932.7</v>
      </c>
      <c r="AG41" s="52">
        <v>310.67</v>
      </c>
      <c r="AH41" s="53">
        <v>458.25</v>
      </c>
      <c r="AI41" s="52">
        <v>1338.72</v>
      </c>
      <c r="AJ41" s="52">
        <v>892.48</v>
      </c>
      <c r="AL41" s="50">
        <v>8</v>
      </c>
      <c r="AM41" s="51" t="s">
        <v>921</v>
      </c>
      <c r="AN41" s="52">
        <v>166086.66</v>
      </c>
      <c r="AO41" s="53">
        <v>230546.34</v>
      </c>
      <c r="AP41" s="52">
        <v>46429.91</v>
      </c>
      <c r="AQ41" s="53">
        <v>104406.61</v>
      </c>
      <c r="AR41" s="52">
        <v>909.63</v>
      </c>
      <c r="AS41" s="52">
        <v>337.81</v>
      </c>
    </row>
    <row r="42" spans="1:45">
      <c r="A42" s="47">
        <f t="shared" si="1"/>
        <v>37</v>
      </c>
      <c r="B42" s="54">
        <v>8</v>
      </c>
      <c r="C42" s="55" t="s">
        <v>922</v>
      </c>
      <c r="D42" s="56">
        <v>33573.51</v>
      </c>
      <c r="E42" s="57">
        <v>7262.73</v>
      </c>
      <c r="F42" s="56">
        <v>42290.18</v>
      </c>
      <c r="G42" s="57">
        <v>38551.78</v>
      </c>
      <c r="H42" s="56">
        <v>4846.2700000000004</v>
      </c>
      <c r="I42" s="56">
        <v>1751.87</v>
      </c>
      <c r="K42" s="54">
        <v>8</v>
      </c>
      <c r="L42" s="55" t="s">
        <v>922</v>
      </c>
      <c r="M42" s="56">
        <v>0</v>
      </c>
      <c r="N42" s="57">
        <v>0</v>
      </c>
      <c r="O42" s="56">
        <v>0</v>
      </c>
      <c r="P42" s="57">
        <v>0</v>
      </c>
      <c r="Q42" s="56">
        <v>0</v>
      </c>
      <c r="R42" s="56">
        <v>0</v>
      </c>
      <c r="T42" s="54">
        <v>8</v>
      </c>
      <c r="U42" s="55" t="s">
        <v>922</v>
      </c>
      <c r="V42" s="56">
        <v>32150.33</v>
      </c>
      <c r="W42" s="57">
        <v>6845.68</v>
      </c>
      <c r="X42" s="56">
        <v>41096.94</v>
      </c>
      <c r="Y42" s="57">
        <v>33521.440000000002</v>
      </c>
      <c r="Z42" s="56">
        <v>4846.2700000000004</v>
      </c>
      <c r="AA42" s="56">
        <v>1751.87</v>
      </c>
      <c r="AC42" s="54">
        <v>8</v>
      </c>
      <c r="AD42" s="55" t="s">
        <v>922</v>
      </c>
      <c r="AE42" s="56">
        <v>1423.18</v>
      </c>
      <c r="AF42" s="57">
        <v>237.31</v>
      </c>
      <c r="AG42" s="56">
        <v>474.28</v>
      </c>
      <c r="AH42" s="57">
        <v>4088.91</v>
      </c>
      <c r="AI42" s="56">
        <v>0</v>
      </c>
      <c r="AJ42" s="56">
        <v>0</v>
      </c>
      <c r="AL42" s="54">
        <v>8</v>
      </c>
      <c r="AM42" s="55" t="s">
        <v>922</v>
      </c>
      <c r="AN42" s="56">
        <v>30613.47</v>
      </c>
      <c r="AO42" s="57">
        <v>7262.73</v>
      </c>
      <c r="AP42" s="56">
        <v>37981.85</v>
      </c>
      <c r="AQ42" s="57">
        <v>34870.54</v>
      </c>
      <c r="AR42" s="56">
        <v>817.84</v>
      </c>
      <c r="AS42" s="56">
        <v>177.8</v>
      </c>
    </row>
    <row r="43" spans="1:45">
      <c r="A43" s="47">
        <f t="shared" si="1"/>
        <v>38</v>
      </c>
      <c r="B43" s="54">
        <v>8</v>
      </c>
      <c r="C43" s="55" t="s">
        <v>923</v>
      </c>
      <c r="D43" s="56">
        <v>25303.68</v>
      </c>
      <c r="E43" s="57">
        <v>4937.03</v>
      </c>
      <c r="F43" s="56">
        <v>19867.55</v>
      </c>
      <c r="G43" s="57">
        <v>4238.91</v>
      </c>
      <c r="H43" s="56">
        <v>1049.3800000000001</v>
      </c>
      <c r="I43" s="56">
        <v>177.8</v>
      </c>
      <c r="K43" s="54">
        <v>8</v>
      </c>
      <c r="L43" s="55" t="s">
        <v>923</v>
      </c>
      <c r="M43" s="56">
        <v>0</v>
      </c>
      <c r="N43" s="57">
        <v>0</v>
      </c>
      <c r="O43" s="56">
        <v>0</v>
      </c>
      <c r="P43" s="57">
        <v>0</v>
      </c>
      <c r="Q43" s="56">
        <v>0</v>
      </c>
      <c r="R43" s="56">
        <v>0</v>
      </c>
      <c r="T43" s="54">
        <v>8</v>
      </c>
      <c r="U43" s="55" t="s">
        <v>923</v>
      </c>
      <c r="V43" s="56">
        <v>21754.12</v>
      </c>
      <c r="W43" s="57">
        <v>4757.29</v>
      </c>
      <c r="X43" s="56">
        <v>13208.21</v>
      </c>
      <c r="Y43" s="57">
        <v>4059.17</v>
      </c>
      <c r="Z43" s="56">
        <v>1049.3800000000001</v>
      </c>
      <c r="AA43" s="56">
        <v>177.8</v>
      </c>
      <c r="AC43" s="54">
        <v>8</v>
      </c>
      <c r="AD43" s="55" t="s">
        <v>923</v>
      </c>
      <c r="AE43" s="56">
        <v>3549.56</v>
      </c>
      <c r="AF43" s="57">
        <v>0</v>
      </c>
      <c r="AG43" s="56">
        <v>5565.07</v>
      </c>
      <c r="AH43" s="57">
        <v>0</v>
      </c>
      <c r="AI43" s="56">
        <v>0</v>
      </c>
      <c r="AJ43" s="56">
        <v>0</v>
      </c>
      <c r="AL43" s="54">
        <v>8</v>
      </c>
      <c r="AM43" s="55" t="s">
        <v>923</v>
      </c>
      <c r="AN43" s="56">
        <v>22343.64</v>
      </c>
      <c r="AO43" s="57">
        <v>4732.34</v>
      </c>
      <c r="AP43" s="56">
        <v>16278.61</v>
      </c>
      <c r="AQ43" s="57">
        <v>4059.17</v>
      </c>
      <c r="AR43" s="56">
        <v>0</v>
      </c>
      <c r="AS43" s="56">
        <v>177.8</v>
      </c>
    </row>
    <row r="44" spans="1:45">
      <c r="A44" s="47">
        <f t="shared" si="1"/>
        <v>39</v>
      </c>
      <c r="B44" s="54">
        <v>8</v>
      </c>
      <c r="C44" s="55" t="s">
        <v>924</v>
      </c>
      <c r="D44" s="56">
        <v>9392.84</v>
      </c>
      <c r="E44" s="57">
        <v>3949.64</v>
      </c>
      <c r="F44" s="56">
        <v>11051.28</v>
      </c>
      <c r="G44" s="57">
        <v>736.68</v>
      </c>
      <c r="H44" s="56">
        <v>839.50400000000002</v>
      </c>
      <c r="I44" s="56">
        <v>142.24</v>
      </c>
      <c r="K44" s="54">
        <v>8</v>
      </c>
      <c r="L44" s="55" t="s">
        <v>924</v>
      </c>
      <c r="M44" s="56">
        <v>0</v>
      </c>
      <c r="N44" s="57">
        <v>0</v>
      </c>
      <c r="O44" s="56">
        <v>0</v>
      </c>
      <c r="P44" s="57">
        <v>0</v>
      </c>
      <c r="Q44" s="56">
        <v>0</v>
      </c>
      <c r="R44" s="56">
        <v>0</v>
      </c>
      <c r="T44" s="54">
        <v>8</v>
      </c>
      <c r="U44" s="55" t="s">
        <v>924</v>
      </c>
      <c r="V44" s="56">
        <v>8755.68</v>
      </c>
      <c r="W44" s="57">
        <v>3805.84</v>
      </c>
      <c r="X44" s="56">
        <v>7881.84</v>
      </c>
      <c r="Y44" s="57">
        <v>736.68</v>
      </c>
      <c r="Z44" s="56">
        <v>839.50400000000002</v>
      </c>
      <c r="AA44" s="56">
        <v>142.24</v>
      </c>
      <c r="AC44" s="54">
        <v>8</v>
      </c>
      <c r="AD44" s="55" t="s">
        <v>924</v>
      </c>
      <c r="AE44" s="56">
        <v>637.16</v>
      </c>
      <c r="AF44" s="57">
        <v>0</v>
      </c>
      <c r="AG44" s="56">
        <v>2581.6</v>
      </c>
      <c r="AH44" s="57">
        <v>0</v>
      </c>
      <c r="AI44" s="56">
        <v>0</v>
      </c>
      <c r="AJ44" s="56">
        <v>0</v>
      </c>
      <c r="AL44" s="54">
        <v>8</v>
      </c>
      <c r="AM44" s="55" t="s">
        <v>924</v>
      </c>
      <c r="AN44" s="56">
        <v>9392.8799999999992</v>
      </c>
      <c r="AO44" s="57">
        <v>3785.88</v>
      </c>
      <c r="AP44" s="56">
        <v>8466.16</v>
      </c>
      <c r="AQ44" s="57">
        <v>406.4</v>
      </c>
      <c r="AR44" s="56">
        <v>0</v>
      </c>
      <c r="AS44" s="56">
        <v>142.24</v>
      </c>
    </row>
    <row r="45" spans="1:45">
      <c r="A45" s="47">
        <f t="shared" si="1"/>
        <v>40</v>
      </c>
      <c r="B45" s="58">
        <v>8</v>
      </c>
      <c r="C45" s="59" t="s">
        <v>925</v>
      </c>
      <c r="D45" s="60">
        <v>4696.42</v>
      </c>
      <c r="E45" s="61">
        <v>1974.82</v>
      </c>
      <c r="F45" s="60">
        <v>5525.64</v>
      </c>
      <c r="G45" s="61">
        <v>368.34</v>
      </c>
      <c r="H45" s="60">
        <v>419.75200000000001</v>
      </c>
      <c r="I45" s="60">
        <v>71.12</v>
      </c>
      <c r="K45" s="58">
        <v>8</v>
      </c>
      <c r="L45" s="59" t="s">
        <v>925</v>
      </c>
      <c r="M45" s="60">
        <v>0</v>
      </c>
      <c r="N45" s="61">
        <v>0</v>
      </c>
      <c r="O45" s="60">
        <v>0</v>
      </c>
      <c r="P45" s="61">
        <v>0</v>
      </c>
      <c r="Q45" s="60">
        <v>0</v>
      </c>
      <c r="R45" s="60">
        <v>0</v>
      </c>
      <c r="T45" s="58">
        <v>8</v>
      </c>
      <c r="U45" s="59" t="s">
        <v>925</v>
      </c>
      <c r="V45" s="60">
        <v>4377.84</v>
      </c>
      <c r="W45" s="61">
        <v>1902.92</v>
      </c>
      <c r="X45" s="60">
        <v>3940.92</v>
      </c>
      <c r="Y45" s="61">
        <v>368.34</v>
      </c>
      <c r="Z45" s="60">
        <v>419.75200000000001</v>
      </c>
      <c r="AA45" s="60">
        <v>71.12</v>
      </c>
      <c r="AC45" s="58">
        <v>8</v>
      </c>
      <c r="AD45" s="59" t="s">
        <v>925</v>
      </c>
      <c r="AE45" s="60">
        <v>318.58</v>
      </c>
      <c r="AF45" s="61">
        <v>0</v>
      </c>
      <c r="AG45" s="60">
        <v>1290.8</v>
      </c>
      <c r="AH45" s="61">
        <v>0</v>
      </c>
      <c r="AI45" s="60">
        <v>0</v>
      </c>
      <c r="AJ45" s="60">
        <v>0</v>
      </c>
      <c r="AL45" s="58">
        <v>8</v>
      </c>
      <c r="AM45" s="59" t="s">
        <v>925</v>
      </c>
      <c r="AN45" s="60">
        <v>4696.4399999999996</v>
      </c>
      <c r="AO45" s="61">
        <v>1892.94</v>
      </c>
      <c r="AP45" s="60">
        <v>4233.08</v>
      </c>
      <c r="AQ45" s="61">
        <v>203.2</v>
      </c>
      <c r="AR45" s="60">
        <v>0</v>
      </c>
      <c r="AS45" s="60">
        <v>71.12</v>
      </c>
    </row>
    <row r="46" spans="1:45">
      <c r="A46" s="47">
        <f t="shared" si="1"/>
        <v>41</v>
      </c>
      <c r="B46" s="54">
        <v>9</v>
      </c>
      <c r="C46" s="55" t="s">
        <v>921</v>
      </c>
      <c r="D46" s="56">
        <v>375798.39</v>
      </c>
      <c r="E46" s="57">
        <v>135683.88</v>
      </c>
      <c r="F46" s="56">
        <v>291423.23</v>
      </c>
      <c r="G46" s="57">
        <v>190041.87</v>
      </c>
      <c r="H46" s="56">
        <v>16585.97</v>
      </c>
      <c r="I46" s="56">
        <v>1751.87</v>
      </c>
      <c r="K46" s="54">
        <v>9</v>
      </c>
      <c r="L46" s="55" t="s">
        <v>921</v>
      </c>
      <c r="M46" s="56">
        <v>0</v>
      </c>
      <c r="N46" s="57">
        <v>0</v>
      </c>
      <c r="O46" s="56">
        <v>0</v>
      </c>
      <c r="P46" s="57">
        <v>0</v>
      </c>
      <c r="Q46" s="56">
        <v>0</v>
      </c>
      <c r="R46" s="56">
        <v>0</v>
      </c>
      <c r="T46" s="54">
        <v>9</v>
      </c>
      <c r="U46" s="55" t="s">
        <v>921</v>
      </c>
      <c r="V46" s="56">
        <v>296543.78999999998</v>
      </c>
      <c r="W46" s="57">
        <v>96238.31</v>
      </c>
      <c r="X46" s="56">
        <v>87190.71</v>
      </c>
      <c r="Y46" s="57">
        <v>31492.3</v>
      </c>
      <c r="Z46" s="56">
        <v>16054.52</v>
      </c>
      <c r="AA46" s="56">
        <v>1751.87</v>
      </c>
      <c r="AC46" s="54">
        <v>9</v>
      </c>
      <c r="AD46" s="55" t="s">
        <v>921</v>
      </c>
      <c r="AE46" s="56">
        <v>0</v>
      </c>
      <c r="AF46" s="57">
        <v>0</v>
      </c>
      <c r="AG46" s="56">
        <v>0</v>
      </c>
      <c r="AH46" s="57">
        <v>0</v>
      </c>
      <c r="AI46" s="56">
        <v>0</v>
      </c>
      <c r="AJ46" s="56">
        <v>0</v>
      </c>
      <c r="AL46" s="54">
        <v>9</v>
      </c>
      <c r="AM46" s="55" t="s">
        <v>921</v>
      </c>
      <c r="AN46" s="56">
        <v>359457.64</v>
      </c>
      <c r="AO46" s="57">
        <v>132301.01</v>
      </c>
      <c r="AP46" s="56">
        <v>251237.9</v>
      </c>
      <c r="AQ46" s="57">
        <v>160879.39000000001</v>
      </c>
      <c r="AR46" s="56">
        <v>5959.98</v>
      </c>
      <c r="AS46" s="56">
        <v>0</v>
      </c>
    </row>
    <row r="47" spans="1:45">
      <c r="A47" s="47">
        <f t="shared" si="1"/>
        <v>42</v>
      </c>
      <c r="B47" s="54">
        <v>9</v>
      </c>
      <c r="C47" s="55" t="s">
        <v>922</v>
      </c>
      <c r="D47" s="56">
        <v>82726.490000000005</v>
      </c>
      <c r="E47" s="57">
        <v>3546.99</v>
      </c>
      <c r="F47" s="56">
        <v>106598.09</v>
      </c>
      <c r="G47" s="57">
        <v>21997.13</v>
      </c>
      <c r="H47" s="56">
        <v>3968.12</v>
      </c>
      <c r="I47" s="56">
        <v>3782.31</v>
      </c>
      <c r="K47" s="54">
        <v>9</v>
      </c>
      <c r="L47" s="55" t="s">
        <v>922</v>
      </c>
      <c r="M47" s="56">
        <v>0</v>
      </c>
      <c r="N47" s="57">
        <v>0</v>
      </c>
      <c r="O47" s="56">
        <v>0</v>
      </c>
      <c r="P47" s="57">
        <v>0</v>
      </c>
      <c r="Q47" s="56">
        <v>0</v>
      </c>
      <c r="R47" s="56">
        <v>0</v>
      </c>
      <c r="T47" s="54">
        <v>9</v>
      </c>
      <c r="U47" s="55" t="s">
        <v>922</v>
      </c>
      <c r="V47" s="56">
        <v>72216.399999999994</v>
      </c>
      <c r="W47" s="57">
        <v>3367.25</v>
      </c>
      <c r="X47" s="56">
        <v>54486.25</v>
      </c>
      <c r="Y47" s="57">
        <v>15704.94</v>
      </c>
      <c r="Z47" s="56">
        <v>3360.24</v>
      </c>
      <c r="AA47" s="56">
        <v>3782.31</v>
      </c>
      <c r="AC47" s="54">
        <v>9</v>
      </c>
      <c r="AD47" s="55" t="s">
        <v>922</v>
      </c>
      <c r="AE47" s="56">
        <v>0</v>
      </c>
      <c r="AF47" s="57">
        <v>0</v>
      </c>
      <c r="AG47" s="56">
        <v>0</v>
      </c>
      <c r="AH47" s="57">
        <v>0</v>
      </c>
      <c r="AI47" s="56">
        <v>0</v>
      </c>
      <c r="AJ47" s="56">
        <v>0</v>
      </c>
      <c r="AL47" s="54">
        <v>9</v>
      </c>
      <c r="AM47" s="55" t="s">
        <v>922</v>
      </c>
      <c r="AN47" s="56">
        <v>67760.91</v>
      </c>
      <c r="AO47" s="57">
        <v>3546.9899999999907</v>
      </c>
      <c r="AP47" s="56">
        <v>87734.19</v>
      </c>
      <c r="AQ47" s="57">
        <v>20487.46</v>
      </c>
      <c r="AR47" s="56">
        <v>1154.03</v>
      </c>
      <c r="AS47" s="56">
        <v>3257.62</v>
      </c>
    </row>
    <row r="48" spans="1:45">
      <c r="A48" s="47">
        <f t="shared" si="1"/>
        <v>43</v>
      </c>
      <c r="B48" s="54">
        <v>9</v>
      </c>
      <c r="C48" s="55" t="s">
        <v>923</v>
      </c>
      <c r="D48" s="56">
        <v>32641.29</v>
      </c>
      <c r="E48" s="57">
        <v>3153.7</v>
      </c>
      <c r="F48" s="56">
        <v>15610.71</v>
      </c>
      <c r="G48" s="57">
        <v>4340.8900000000003</v>
      </c>
      <c r="H48" s="56">
        <v>2564.65</v>
      </c>
      <c r="I48" s="56">
        <v>0</v>
      </c>
      <c r="K48" s="54">
        <v>9</v>
      </c>
      <c r="L48" s="55" t="s">
        <v>923</v>
      </c>
      <c r="M48" s="56">
        <v>0</v>
      </c>
      <c r="N48" s="57">
        <v>0</v>
      </c>
      <c r="O48" s="56">
        <v>0</v>
      </c>
      <c r="P48" s="57">
        <v>0</v>
      </c>
      <c r="Q48" s="56">
        <v>0</v>
      </c>
      <c r="R48" s="56">
        <v>0</v>
      </c>
      <c r="T48" s="54">
        <v>9</v>
      </c>
      <c r="U48" s="55" t="s">
        <v>923</v>
      </c>
      <c r="V48" s="56">
        <v>28506.09</v>
      </c>
      <c r="W48" s="57">
        <v>238.97000000000116</v>
      </c>
      <c r="X48" s="56">
        <v>11762.47</v>
      </c>
      <c r="Y48" s="57">
        <v>197.91</v>
      </c>
      <c r="Z48" s="56">
        <v>2564.65</v>
      </c>
      <c r="AA48" s="56">
        <v>0</v>
      </c>
      <c r="AC48" s="54">
        <v>9</v>
      </c>
      <c r="AD48" s="55" t="s">
        <v>923</v>
      </c>
      <c r="AE48" s="56">
        <v>0</v>
      </c>
      <c r="AF48" s="57">
        <v>0</v>
      </c>
      <c r="AG48" s="56">
        <v>0</v>
      </c>
      <c r="AH48" s="57">
        <v>0</v>
      </c>
      <c r="AI48" s="56">
        <v>0</v>
      </c>
      <c r="AJ48" s="56">
        <v>0</v>
      </c>
      <c r="AL48" s="54">
        <v>9</v>
      </c>
      <c r="AM48" s="55" t="s">
        <v>923</v>
      </c>
      <c r="AN48" s="56">
        <v>30236.34</v>
      </c>
      <c r="AO48" s="57">
        <v>3153.7</v>
      </c>
      <c r="AP48" s="56">
        <v>15347.57</v>
      </c>
      <c r="AQ48" s="57">
        <v>1051.6600000000001</v>
      </c>
      <c r="AR48" s="56">
        <v>465.89</v>
      </c>
      <c r="AS48" s="56">
        <v>0</v>
      </c>
    </row>
    <row r="49" spans="1:45">
      <c r="A49" s="47">
        <f t="shared" si="1"/>
        <v>44</v>
      </c>
      <c r="B49" s="54">
        <v>9</v>
      </c>
      <c r="C49" s="55" t="s">
        <v>924</v>
      </c>
      <c r="D49" s="56">
        <v>14265.72</v>
      </c>
      <c r="E49" s="57">
        <v>0</v>
      </c>
      <c r="F49" s="56">
        <v>8478.48</v>
      </c>
      <c r="G49" s="57">
        <v>3032.04</v>
      </c>
      <c r="H49" s="56">
        <v>2118.44</v>
      </c>
      <c r="I49" s="56">
        <v>0</v>
      </c>
      <c r="K49" s="54">
        <v>9</v>
      </c>
      <c r="L49" s="55" t="s">
        <v>924</v>
      </c>
      <c r="M49" s="56">
        <v>0</v>
      </c>
      <c r="N49" s="57">
        <v>0</v>
      </c>
      <c r="O49" s="56">
        <v>0</v>
      </c>
      <c r="P49" s="57">
        <v>0</v>
      </c>
      <c r="Q49" s="56">
        <v>0</v>
      </c>
      <c r="R49" s="56">
        <v>0</v>
      </c>
      <c r="T49" s="54">
        <v>9</v>
      </c>
      <c r="U49" s="55" t="s">
        <v>924</v>
      </c>
      <c r="V49" s="56">
        <v>13574.72</v>
      </c>
      <c r="W49" s="57">
        <v>0</v>
      </c>
      <c r="X49" s="56">
        <v>7546.92</v>
      </c>
      <c r="Y49" s="57">
        <v>0</v>
      </c>
      <c r="Z49" s="56">
        <v>2118.44</v>
      </c>
      <c r="AA49" s="56">
        <v>0</v>
      </c>
      <c r="AC49" s="54">
        <v>9</v>
      </c>
      <c r="AD49" s="55" t="s">
        <v>924</v>
      </c>
      <c r="AE49" s="56">
        <v>0</v>
      </c>
      <c r="AF49" s="57">
        <v>0</v>
      </c>
      <c r="AG49" s="56">
        <v>0</v>
      </c>
      <c r="AH49" s="57">
        <v>0</v>
      </c>
      <c r="AI49" s="56">
        <v>0</v>
      </c>
      <c r="AJ49" s="56">
        <v>0</v>
      </c>
      <c r="AL49" s="54">
        <v>9</v>
      </c>
      <c r="AM49" s="55" t="s">
        <v>924</v>
      </c>
      <c r="AN49" s="56">
        <v>13159.6</v>
      </c>
      <c r="AO49" s="57">
        <v>0</v>
      </c>
      <c r="AP49" s="56">
        <v>8267.9599999999991</v>
      </c>
      <c r="AQ49" s="57">
        <v>400.64000000000124</v>
      </c>
      <c r="AR49" s="56">
        <v>439.43200000000002</v>
      </c>
      <c r="AS49" s="56">
        <v>0</v>
      </c>
    </row>
    <row r="50" spans="1:45">
      <c r="A50" s="47">
        <f t="shared" si="1"/>
        <v>45</v>
      </c>
      <c r="B50" s="54">
        <v>9</v>
      </c>
      <c r="C50" s="55" t="s">
        <v>925</v>
      </c>
      <c r="D50" s="56">
        <v>7132.86</v>
      </c>
      <c r="E50" s="57">
        <v>0</v>
      </c>
      <c r="F50" s="56">
        <v>4239.24</v>
      </c>
      <c r="G50" s="57">
        <v>1516.02</v>
      </c>
      <c r="H50" s="56">
        <v>1059.22</v>
      </c>
      <c r="I50" s="56">
        <v>0</v>
      </c>
      <c r="K50" s="54">
        <v>9</v>
      </c>
      <c r="L50" s="55" t="s">
        <v>925</v>
      </c>
      <c r="M50" s="56">
        <v>0</v>
      </c>
      <c r="N50" s="57">
        <v>0</v>
      </c>
      <c r="O50" s="56">
        <v>0</v>
      </c>
      <c r="P50" s="57">
        <v>0</v>
      </c>
      <c r="Q50" s="56">
        <v>0</v>
      </c>
      <c r="R50" s="56">
        <v>0</v>
      </c>
      <c r="T50" s="54">
        <v>9</v>
      </c>
      <c r="U50" s="55" t="s">
        <v>925</v>
      </c>
      <c r="V50" s="56">
        <v>6787.36</v>
      </c>
      <c r="W50" s="57">
        <v>0</v>
      </c>
      <c r="X50" s="56">
        <v>3773.46</v>
      </c>
      <c r="Y50" s="57">
        <v>0</v>
      </c>
      <c r="Z50" s="56">
        <v>1059.22</v>
      </c>
      <c r="AA50" s="56">
        <v>0</v>
      </c>
      <c r="AC50" s="54">
        <v>9</v>
      </c>
      <c r="AD50" s="55" t="s">
        <v>925</v>
      </c>
      <c r="AE50" s="56">
        <v>0</v>
      </c>
      <c r="AF50" s="57">
        <v>0</v>
      </c>
      <c r="AG50" s="56">
        <v>0</v>
      </c>
      <c r="AH50" s="57">
        <v>0</v>
      </c>
      <c r="AI50" s="56">
        <v>0</v>
      </c>
      <c r="AJ50" s="56">
        <v>0</v>
      </c>
      <c r="AL50" s="54">
        <v>9</v>
      </c>
      <c r="AM50" s="55" t="s">
        <v>925</v>
      </c>
      <c r="AN50" s="56">
        <v>6579.8</v>
      </c>
      <c r="AO50" s="57">
        <v>0</v>
      </c>
      <c r="AP50" s="56">
        <v>4133.9799999999996</v>
      </c>
      <c r="AQ50" s="57">
        <v>200.32000000000062</v>
      </c>
      <c r="AR50" s="56">
        <v>219.71600000000001</v>
      </c>
      <c r="AS50" s="56">
        <v>0</v>
      </c>
    </row>
    <row r="51" spans="1:45">
      <c r="A51" s="47">
        <f t="shared" si="1"/>
        <v>46</v>
      </c>
      <c r="B51" s="50">
        <v>10</v>
      </c>
      <c r="C51" s="51" t="s">
        <v>921</v>
      </c>
      <c r="D51" s="52">
        <v>187356.04</v>
      </c>
      <c r="E51" s="53">
        <v>58841.5</v>
      </c>
      <c r="F51" s="52">
        <v>56994.09</v>
      </c>
      <c r="G51" s="53">
        <v>8802.6</v>
      </c>
      <c r="H51" s="52">
        <v>32375.73</v>
      </c>
      <c r="I51" s="52">
        <v>3722.8</v>
      </c>
      <c r="K51" s="50">
        <v>10</v>
      </c>
      <c r="L51" s="51" t="s">
        <v>921</v>
      </c>
      <c r="M51" s="52">
        <v>0</v>
      </c>
      <c r="N51" s="53">
        <v>0</v>
      </c>
      <c r="O51" s="52">
        <v>0</v>
      </c>
      <c r="P51" s="53">
        <v>0</v>
      </c>
      <c r="Q51" s="52">
        <v>0</v>
      </c>
      <c r="R51" s="52">
        <v>0</v>
      </c>
      <c r="T51" s="50">
        <v>10</v>
      </c>
      <c r="U51" s="51" t="s">
        <v>921</v>
      </c>
      <c r="V51" s="52">
        <v>138216.48000000001</v>
      </c>
      <c r="W51" s="53">
        <v>22559.16</v>
      </c>
      <c r="X51" s="52">
        <v>30493.5</v>
      </c>
      <c r="Y51" s="53">
        <v>5971.4</v>
      </c>
      <c r="Z51" s="52">
        <v>22770.02</v>
      </c>
      <c r="AA51" s="52">
        <v>1049.3800000000001</v>
      </c>
      <c r="AC51" s="50">
        <v>10</v>
      </c>
      <c r="AD51" s="51" t="s">
        <v>921</v>
      </c>
      <c r="AE51" s="52">
        <v>49139.56</v>
      </c>
      <c r="AF51" s="53">
        <v>36282.339999999997</v>
      </c>
      <c r="AG51" s="52">
        <v>26500.59</v>
      </c>
      <c r="AH51" s="53">
        <v>2831.2</v>
      </c>
      <c r="AI51" s="52">
        <v>9605.7099999999991</v>
      </c>
      <c r="AJ51" s="52">
        <v>2673.42</v>
      </c>
      <c r="AL51" s="50">
        <v>10</v>
      </c>
      <c r="AM51" s="51" t="s">
        <v>921</v>
      </c>
      <c r="AN51" s="52">
        <v>119591.51</v>
      </c>
      <c r="AO51" s="53">
        <v>21421.15</v>
      </c>
      <c r="AP51" s="52">
        <v>19512.12</v>
      </c>
      <c r="AQ51" s="53">
        <v>3377.41</v>
      </c>
      <c r="AR51" s="52">
        <v>9378.7000000000007</v>
      </c>
      <c r="AS51" s="52">
        <v>0</v>
      </c>
    </row>
    <row r="52" spans="1:45">
      <c r="A52" s="47">
        <f t="shared" si="1"/>
        <v>47</v>
      </c>
      <c r="B52" s="54">
        <v>10</v>
      </c>
      <c r="C52" s="55" t="s">
        <v>922</v>
      </c>
      <c r="D52" s="56">
        <v>217877.23</v>
      </c>
      <c r="E52" s="57">
        <v>14310.58</v>
      </c>
      <c r="F52" s="56">
        <v>50828.76</v>
      </c>
      <c r="G52" s="57">
        <v>5800.44</v>
      </c>
      <c r="H52" s="56">
        <v>29428.9</v>
      </c>
      <c r="I52" s="56">
        <v>1724.99</v>
      </c>
      <c r="K52" s="54">
        <v>10</v>
      </c>
      <c r="L52" s="55" t="s">
        <v>922</v>
      </c>
      <c r="M52" s="56">
        <v>0</v>
      </c>
      <c r="N52" s="57">
        <v>0</v>
      </c>
      <c r="O52" s="56">
        <v>0</v>
      </c>
      <c r="P52" s="57">
        <v>0</v>
      </c>
      <c r="Q52" s="56">
        <v>0</v>
      </c>
      <c r="R52" s="56">
        <v>0</v>
      </c>
      <c r="T52" s="54">
        <v>10</v>
      </c>
      <c r="U52" s="55" t="s">
        <v>922</v>
      </c>
      <c r="V52" s="56">
        <v>174160.72</v>
      </c>
      <c r="W52" s="57">
        <v>3365.9800000000105</v>
      </c>
      <c r="X52" s="56">
        <v>26714.45</v>
      </c>
      <c r="Y52" s="57">
        <v>468.32999999999811</v>
      </c>
      <c r="Z52" s="56">
        <v>23606.6</v>
      </c>
      <c r="AA52" s="56">
        <v>1057.6400000000001</v>
      </c>
      <c r="AC52" s="54">
        <v>10</v>
      </c>
      <c r="AD52" s="55" t="s">
        <v>922</v>
      </c>
      <c r="AE52" s="56">
        <v>43716.51</v>
      </c>
      <c r="AF52" s="57">
        <v>10944.6</v>
      </c>
      <c r="AG52" s="56">
        <v>24114.31</v>
      </c>
      <c r="AH52" s="57">
        <v>5332.11</v>
      </c>
      <c r="AI52" s="56">
        <v>5822.3</v>
      </c>
      <c r="AJ52" s="56">
        <v>667.34999999999945</v>
      </c>
      <c r="AL52" s="54">
        <v>10</v>
      </c>
      <c r="AM52" s="55" t="s">
        <v>922</v>
      </c>
      <c r="AN52" s="56">
        <v>143904.18</v>
      </c>
      <c r="AO52" s="57">
        <v>3365.9800000000105</v>
      </c>
      <c r="AP52" s="56">
        <v>18930.66</v>
      </c>
      <c r="AQ52" s="57">
        <v>468.33000000000175</v>
      </c>
      <c r="AR52" s="56">
        <v>10241.14</v>
      </c>
      <c r="AS52" s="56">
        <v>532.95000000000073</v>
      </c>
    </row>
    <row r="53" spans="1:45">
      <c r="A53" s="47">
        <f t="shared" si="1"/>
        <v>48</v>
      </c>
      <c r="B53" s="54">
        <v>10</v>
      </c>
      <c r="C53" s="55" t="s">
        <v>923</v>
      </c>
      <c r="D53" s="56">
        <v>110872.53</v>
      </c>
      <c r="E53" s="57">
        <v>3133.49</v>
      </c>
      <c r="F53" s="56">
        <v>2945.35</v>
      </c>
      <c r="G53" s="57">
        <v>2559.16</v>
      </c>
      <c r="H53" s="56">
        <v>2470.14</v>
      </c>
      <c r="I53" s="56">
        <v>0</v>
      </c>
      <c r="K53" s="54">
        <v>10</v>
      </c>
      <c r="L53" s="55" t="s">
        <v>923</v>
      </c>
      <c r="M53" s="56">
        <v>0</v>
      </c>
      <c r="N53" s="57">
        <v>0</v>
      </c>
      <c r="O53" s="56">
        <v>0</v>
      </c>
      <c r="P53" s="57">
        <v>0</v>
      </c>
      <c r="Q53" s="56">
        <v>0</v>
      </c>
      <c r="R53" s="56">
        <v>0</v>
      </c>
      <c r="T53" s="54">
        <v>10</v>
      </c>
      <c r="U53" s="55" t="s">
        <v>923</v>
      </c>
      <c r="V53" s="56">
        <v>90573.47</v>
      </c>
      <c r="W53" s="57">
        <v>0</v>
      </c>
      <c r="X53" s="56">
        <v>1396.59</v>
      </c>
      <c r="Y53" s="57">
        <v>0</v>
      </c>
      <c r="Z53" s="56">
        <v>685.18</v>
      </c>
      <c r="AA53" s="56">
        <v>0</v>
      </c>
      <c r="AC53" s="54">
        <v>10</v>
      </c>
      <c r="AD53" s="55" t="s">
        <v>923</v>
      </c>
      <c r="AE53" s="56">
        <v>20299.060000000001</v>
      </c>
      <c r="AF53" s="57">
        <v>3133.49</v>
      </c>
      <c r="AG53" s="56">
        <v>1548.76</v>
      </c>
      <c r="AH53" s="57">
        <v>2559.16</v>
      </c>
      <c r="AI53" s="56">
        <v>1784.96</v>
      </c>
      <c r="AJ53" s="56">
        <v>0</v>
      </c>
      <c r="AL53" s="54">
        <v>10</v>
      </c>
      <c r="AM53" s="55" t="s">
        <v>923</v>
      </c>
      <c r="AN53" s="56">
        <v>84770.18</v>
      </c>
      <c r="AO53" s="57">
        <v>0</v>
      </c>
      <c r="AP53" s="56">
        <v>1396.59</v>
      </c>
      <c r="AQ53" s="57">
        <v>0</v>
      </c>
      <c r="AR53" s="56">
        <v>160.49</v>
      </c>
      <c r="AS53" s="56">
        <v>0</v>
      </c>
    </row>
    <row r="54" spans="1:45">
      <c r="A54" s="47">
        <f t="shared" si="1"/>
        <v>49</v>
      </c>
      <c r="B54" s="54">
        <v>10</v>
      </c>
      <c r="C54" s="55" t="s">
        <v>924</v>
      </c>
      <c r="D54" s="56">
        <v>62765.96</v>
      </c>
      <c r="E54" s="57">
        <v>384.31999999999942</v>
      </c>
      <c r="F54" s="56">
        <v>939.72</v>
      </c>
      <c r="G54" s="57">
        <v>1870.44</v>
      </c>
      <c r="H54" s="56">
        <v>2333.1040000000003</v>
      </c>
      <c r="I54" s="56">
        <v>0</v>
      </c>
      <c r="K54" s="54">
        <v>10</v>
      </c>
      <c r="L54" s="55" t="s">
        <v>924</v>
      </c>
      <c r="M54" s="56">
        <v>0</v>
      </c>
      <c r="N54" s="57">
        <v>0</v>
      </c>
      <c r="O54" s="56">
        <v>0</v>
      </c>
      <c r="P54" s="57">
        <v>0</v>
      </c>
      <c r="Q54" s="56">
        <v>0</v>
      </c>
      <c r="R54" s="56">
        <v>0</v>
      </c>
      <c r="T54" s="54">
        <v>10</v>
      </c>
      <c r="U54" s="55" t="s">
        <v>924</v>
      </c>
      <c r="V54" s="56">
        <v>46969.72</v>
      </c>
      <c r="W54" s="57">
        <v>114.68</v>
      </c>
      <c r="X54" s="56">
        <v>256.8</v>
      </c>
      <c r="Y54" s="57">
        <v>0</v>
      </c>
      <c r="Z54" s="56">
        <v>548.14400000000001</v>
      </c>
      <c r="AA54" s="56">
        <v>0</v>
      </c>
      <c r="AC54" s="54">
        <v>10</v>
      </c>
      <c r="AD54" s="55" t="s">
        <v>924</v>
      </c>
      <c r="AE54" s="56">
        <v>15796.24</v>
      </c>
      <c r="AF54" s="57">
        <v>269.63999999999942</v>
      </c>
      <c r="AG54" s="56">
        <v>682.92</v>
      </c>
      <c r="AH54" s="57">
        <v>1870.44</v>
      </c>
      <c r="AI54" s="56">
        <v>1784.96</v>
      </c>
      <c r="AJ54" s="56">
        <v>0</v>
      </c>
      <c r="AL54" s="54">
        <v>10</v>
      </c>
      <c r="AM54" s="55" t="s">
        <v>924</v>
      </c>
      <c r="AN54" s="56">
        <v>42875.44</v>
      </c>
      <c r="AO54" s="57">
        <v>0</v>
      </c>
      <c r="AP54" s="56">
        <v>256.8</v>
      </c>
      <c r="AQ54" s="57">
        <v>0</v>
      </c>
      <c r="AR54" s="56">
        <v>128.392</v>
      </c>
      <c r="AS54" s="56">
        <v>0</v>
      </c>
    </row>
    <row r="55" spans="1:45">
      <c r="A55" s="47">
        <f t="shared" si="1"/>
        <v>50</v>
      </c>
      <c r="B55" s="58">
        <v>10</v>
      </c>
      <c r="C55" s="59" t="s">
        <v>925</v>
      </c>
      <c r="D55" s="60">
        <v>31382.98</v>
      </c>
      <c r="E55" s="61">
        <v>192.16</v>
      </c>
      <c r="F55" s="60">
        <v>469.86</v>
      </c>
      <c r="G55" s="61">
        <v>935.22</v>
      </c>
      <c r="H55" s="60">
        <v>1166.5520000000001</v>
      </c>
      <c r="I55" s="60">
        <v>0</v>
      </c>
      <c r="K55" s="58">
        <v>10</v>
      </c>
      <c r="L55" s="59" t="s">
        <v>925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0">
        <v>0</v>
      </c>
      <c r="T55" s="58">
        <v>10</v>
      </c>
      <c r="U55" s="59" t="s">
        <v>925</v>
      </c>
      <c r="V55" s="60">
        <v>23484.86</v>
      </c>
      <c r="W55" s="61">
        <v>57.340000000000146</v>
      </c>
      <c r="X55" s="60">
        <v>128.4</v>
      </c>
      <c r="Y55" s="61">
        <v>0</v>
      </c>
      <c r="Z55" s="60">
        <v>274.072</v>
      </c>
      <c r="AA55" s="60">
        <v>0</v>
      </c>
      <c r="AC55" s="58">
        <v>10</v>
      </c>
      <c r="AD55" s="59" t="s">
        <v>925</v>
      </c>
      <c r="AE55" s="60">
        <v>7898.12</v>
      </c>
      <c r="AF55" s="61">
        <v>134.82</v>
      </c>
      <c r="AG55" s="60">
        <v>341.46</v>
      </c>
      <c r="AH55" s="61">
        <v>935.22</v>
      </c>
      <c r="AI55" s="60">
        <v>892.48</v>
      </c>
      <c r="AJ55" s="60">
        <v>0</v>
      </c>
      <c r="AL55" s="58">
        <v>10</v>
      </c>
      <c r="AM55" s="59" t="s">
        <v>925</v>
      </c>
      <c r="AN55" s="60">
        <v>21437.72</v>
      </c>
      <c r="AO55" s="61">
        <v>0</v>
      </c>
      <c r="AP55" s="60">
        <v>128.4</v>
      </c>
      <c r="AQ55" s="61">
        <v>0</v>
      </c>
      <c r="AR55" s="60">
        <v>64.195999999999998</v>
      </c>
      <c r="AS55" s="60">
        <v>0</v>
      </c>
    </row>
    <row r="56" spans="1:45">
      <c r="A56" s="47">
        <f t="shared" si="1"/>
        <v>51</v>
      </c>
      <c r="B56" s="50">
        <v>11</v>
      </c>
      <c r="C56" s="51" t="s">
        <v>921</v>
      </c>
      <c r="D56" s="52">
        <v>82174.53</v>
      </c>
      <c r="E56" s="53">
        <v>9797.36</v>
      </c>
      <c r="F56" s="52">
        <v>17868.669999999998</v>
      </c>
      <c r="G56" s="53">
        <v>834.62000000000262</v>
      </c>
      <c r="H56" s="52">
        <v>20732.55</v>
      </c>
      <c r="I56" s="52">
        <v>2639.77</v>
      </c>
      <c r="K56" s="50">
        <v>11</v>
      </c>
      <c r="L56" s="51" t="s">
        <v>921</v>
      </c>
      <c r="M56" s="52">
        <v>82174.53</v>
      </c>
      <c r="N56" s="53">
        <v>9797.36</v>
      </c>
      <c r="O56" s="52">
        <v>17868.669999999998</v>
      </c>
      <c r="P56" s="53">
        <v>834.62000000000262</v>
      </c>
      <c r="Q56" s="52">
        <v>20732.55</v>
      </c>
      <c r="R56" s="52">
        <v>2639.77</v>
      </c>
      <c r="T56" s="50">
        <v>11</v>
      </c>
      <c r="U56" s="51" t="s">
        <v>921</v>
      </c>
      <c r="V56" s="52">
        <v>0</v>
      </c>
      <c r="W56" s="53">
        <v>0</v>
      </c>
      <c r="X56" s="52">
        <v>0</v>
      </c>
      <c r="Y56" s="53">
        <v>0</v>
      </c>
      <c r="Z56" s="52">
        <v>0</v>
      </c>
      <c r="AA56" s="52">
        <v>0</v>
      </c>
      <c r="AC56" s="50">
        <v>11</v>
      </c>
      <c r="AD56" s="51" t="s">
        <v>921</v>
      </c>
      <c r="AE56" s="52">
        <v>0</v>
      </c>
      <c r="AF56" s="53">
        <v>0</v>
      </c>
      <c r="AG56" s="52">
        <v>0</v>
      </c>
      <c r="AH56" s="53">
        <v>0</v>
      </c>
      <c r="AI56" s="52">
        <v>0</v>
      </c>
      <c r="AJ56" s="52">
        <v>0</v>
      </c>
      <c r="AL56" s="50">
        <v>11</v>
      </c>
      <c r="AM56" s="51" t="s">
        <v>921</v>
      </c>
      <c r="AN56" s="52">
        <v>0</v>
      </c>
      <c r="AO56" s="53">
        <v>0</v>
      </c>
      <c r="AP56" s="52">
        <v>0</v>
      </c>
      <c r="AQ56" s="53">
        <v>0</v>
      </c>
      <c r="AR56" s="52">
        <v>0</v>
      </c>
      <c r="AS56" s="52">
        <v>0</v>
      </c>
    </row>
    <row r="57" spans="1:45">
      <c r="A57" s="47">
        <f t="shared" si="1"/>
        <v>52</v>
      </c>
      <c r="B57" s="54">
        <v>11</v>
      </c>
      <c r="C57" s="55" t="s">
        <v>922</v>
      </c>
      <c r="D57" s="56">
        <v>51810.82</v>
      </c>
      <c r="E57" s="57">
        <v>4983.8999999999996</v>
      </c>
      <c r="F57" s="56">
        <v>20891.740000000002</v>
      </c>
      <c r="G57" s="57">
        <v>236.7699999999968</v>
      </c>
      <c r="H57" s="56">
        <v>21613.85</v>
      </c>
      <c r="I57" s="56">
        <v>933.68</v>
      </c>
      <c r="K57" s="54">
        <v>11</v>
      </c>
      <c r="L57" s="55" t="s">
        <v>922</v>
      </c>
      <c r="M57" s="56">
        <v>51810.82</v>
      </c>
      <c r="N57" s="57">
        <v>4983.8999999999996</v>
      </c>
      <c r="O57" s="56">
        <v>20891.740000000002</v>
      </c>
      <c r="P57" s="57">
        <v>236.7699999999968</v>
      </c>
      <c r="Q57" s="56">
        <v>21613.85</v>
      </c>
      <c r="R57" s="56">
        <v>933.68</v>
      </c>
      <c r="T57" s="54">
        <v>11</v>
      </c>
      <c r="U57" s="55" t="s">
        <v>922</v>
      </c>
      <c r="V57" s="56">
        <v>0</v>
      </c>
      <c r="W57" s="57">
        <v>0</v>
      </c>
      <c r="X57" s="56">
        <v>0</v>
      </c>
      <c r="Y57" s="57">
        <v>0</v>
      </c>
      <c r="Z57" s="56">
        <v>0</v>
      </c>
      <c r="AA57" s="56">
        <v>0</v>
      </c>
      <c r="AC57" s="54">
        <v>11</v>
      </c>
      <c r="AD57" s="55" t="s">
        <v>922</v>
      </c>
      <c r="AE57" s="56">
        <v>0</v>
      </c>
      <c r="AF57" s="57">
        <v>0</v>
      </c>
      <c r="AG57" s="56">
        <v>0</v>
      </c>
      <c r="AH57" s="57">
        <v>0</v>
      </c>
      <c r="AI57" s="56">
        <v>0</v>
      </c>
      <c r="AJ57" s="56">
        <v>0</v>
      </c>
      <c r="AL57" s="54">
        <v>11</v>
      </c>
      <c r="AM57" s="55" t="s">
        <v>922</v>
      </c>
      <c r="AN57" s="56">
        <v>0</v>
      </c>
      <c r="AO57" s="57">
        <v>0</v>
      </c>
      <c r="AP57" s="56">
        <v>0</v>
      </c>
      <c r="AQ57" s="57">
        <v>0</v>
      </c>
      <c r="AR57" s="56">
        <v>0</v>
      </c>
      <c r="AS57" s="56">
        <v>0</v>
      </c>
    </row>
    <row r="58" spans="1:45">
      <c r="A58" s="47">
        <f t="shared" si="1"/>
        <v>53</v>
      </c>
      <c r="B58" s="54">
        <v>11</v>
      </c>
      <c r="C58" s="55" t="s">
        <v>923</v>
      </c>
      <c r="D58" s="56">
        <v>30802.52</v>
      </c>
      <c r="E58" s="57">
        <v>0</v>
      </c>
      <c r="F58" s="56">
        <v>713.12</v>
      </c>
      <c r="G58" s="57">
        <v>103.01</v>
      </c>
      <c r="H58" s="56">
        <v>2175.56</v>
      </c>
      <c r="I58" s="56">
        <v>0</v>
      </c>
      <c r="K58" s="54">
        <v>11</v>
      </c>
      <c r="L58" s="55" t="s">
        <v>923</v>
      </c>
      <c r="M58" s="56">
        <v>30802.52</v>
      </c>
      <c r="N58" s="57">
        <v>0</v>
      </c>
      <c r="O58" s="56">
        <v>713.12</v>
      </c>
      <c r="P58" s="57">
        <v>103.01</v>
      </c>
      <c r="Q58" s="56">
        <v>2175.56</v>
      </c>
      <c r="R58" s="56">
        <v>0</v>
      </c>
      <c r="T58" s="54">
        <v>11</v>
      </c>
      <c r="U58" s="55" t="s">
        <v>923</v>
      </c>
      <c r="V58" s="56">
        <v>0</v>
      </c>
      <c r="W58" s="57">
        <v>0</v>
      </c>
      <c r="X58" s="56">
        <v>0</v>
      </c>
      <c r="Y58" s="57">
        <v>0</v>
      </c>
      <c r="Z58" s="56">
        <v>0</v>
      </c>
      <c r="AA58" s="56">
        <v>0</v>
      </c>
      <c r="AC58" s="54">
        <v>11</v>
      </c>
      <c r="AD58" s="55" t="s">
        <v>923</v>
      </c>
      <c r="AE58" s="56">
        <v>0</v>
      </c>
      <c r="AF58" s="57">
        <v>0</v>
      </c>
      <c r="AG58" s="56">
        <v>0</v>
      </c>
      <c r="AH58" s="57">
        <v>0</v>
      </c>
      <c r="AI58" s="56">
        <v>0</v>
      </c>
      <c r="AJ58" s="56">
        <v>0</v>
      </c>
      <c r="AL58" s="54">
        <v>11</v>
      </c>
      <c r="AM58" s="55" t="s">
        <v>923</v>
      </c>
      <c r="AN58" s="56">
        <v>0</v>
      </c>
      <c r="AO58" s="57">
        <v>0</v>
      </c>
      <c r="AP58" s="56">
        <v>0</v>
      </c>
      <c r="AQ58" s="57">
        <v>0</v>
      </c>
      <c r="AR58" s="56">
        <v>0</v>
      </c>
      <c r="AS58" s="56">
        <v>0</v>
      </c>
    </row>
    <row r="59" spans="1:45">
      <c r="A59" s="47">
        <f t="shared" si="1"/>
        <v>54</v>
      </c>
      <c r="B59" s="54">
        <v>11</v>
      </c>
      <c r="C59" s="55" t="s">
        <v>924</v>
      </c>
      <c r="D59" s="56">
        <v>17727.88</v>
      </c>
      <c r="E59" s="57">
        <v>0</v>
      </c>
      <c r="F59" s="56">
        <v>347.08</v>
      </c>
      <c r="G59" s="57">
        <v>0</v>
      </c>
      <c r="H59" s="56">
        <v>658.56</v>
      </c>
      <c r="I59" s="56">
        <v>0</v>
      </c>
      <c r="K59" s="54">
        <v>11</v>
      </c>
      <c r="L59" s="55" t="s">
        <v>924</v>
      </c>
      <c r="M59" s="56">
        <v>17727.88</v>
      </c>
      <c r="N59" s="57">
        <v>0</v>
      </c>
      <c r="O59" s="56">
        <v>347.08</v>
      </c>
      <c r="P59" s="57">
        <v>0</v>
      </c>
      <c r="Q59" s="56">
        <v>658.56</v>
      </c>
      <c r="R59" s="56">
        <v>0</v>
      </c>
      <c r="T59" s="54">
        <v>11</v>
      </c>
      <c r="U59" s="55" t="s">
        <v>924</v>
      </c>
      <c r="V59" s="56">
        <v>0</v>
      </c>
      <c r="W59" s="57">
        <v>0</v>
      </c>
      <c r="X59" s="56">
        <v>0</v>
      </c>
      <c r="Y59" s="57">
        <v>0</v>
      </c>
      <c r="Z59" s="56">
        <v>0</v>
      </c>
      <c r="AA59" s="56">
        <v>0</v>
      </c>
      <c r="AC59" s="54">
        <v>11</v>
      </c>
      <c r="AD59" s="55" t="s">
        <v>924</v>
      </c>
      <c r="AE59" s="56">
        <v>0</v>
      </c>
      <c r="AF59" s="57">
        <v>0</v>
      </c>
      <c r="AG59" s="56">
        <v>0</v>
      </c>
      <c r="AH59" s="57">
        <v>0</v>
      </c>
      <c r="AI59" s="56">
        <v>0</v>
      </c>
      <c r="AJ59" s="56">
        <v>0</v>
      </c>
      <c r="AL59" s="54">
        <v>11</v>
      </c>
      <c r="AM59" s="55" t="s">
        <v>924</v>
      </c>
      <c r="AN59" s="56">
        <v>0</v>
      </c>
      <c r="AO59" s="57">
        <v>0</v>
      </c>
      <c r="AP59" s="56">
        <v>0</v>
      </c>
      <c r="AQ59" s="57">
        <v>0</v>
      </c>
      <c r="AR59" s="56">
        <v>0</v>
      </c>
      <c r="AS59" s="56">
        <v>0</v>
      </c>
    </row>
    <row r="60" spans="1:45">
      <c r="A60" s="47">
        <f t="shared" si="1"/>
        <v>55</v>
      </c>
      <c r="B60" s="58">
        <v>11</v>
      </c>
      <c r="C60" s="59" t="s">
        <v>925</v>
      </c>
      <c r="D60" s="60">
        <v>8863.94</v>
      </c>
      <c r="E60" s="61">
        <v>0</v>
      </c>
      <c r="F60" s="60">
        <v>173.54</v>
      </c>
      <c r="G60" s="61">
        <v>0</v>
      </c>
      <c r="H60" s="60">
        <v>329.28</v>
      </c>
      <c r="I60" s="60">
        <v>0</v>
      </c>
      <c r="K60" s="58">
        <v>11</v>
      </c>
      <c r="L60" s="59" t="s">
        <v>925</v>
      </c>
      <c r="M60" s="60">
        <v>8863.94</v>
      </c>
      <c r="N60" s="61">
        <v>0</v>
      </c>
      <c r="O60" s="60">
        <v>173.54</v>
      </c>
      <c r="P60" s="61">
        <v>0</v>
      </c>
      <c r="Q60" s="60">
        <v>329.28</v>
      </c>
      <c r="R60" s="60">
        <v>0</v>
      </c>
      <c r="T60" s="58">
        <v>11</v>
      </c>
      <c r="U60" s="59" t="s">
        <v>925</v>
      </c>
      <c r="V60" s="60">
        <v>0</v>
      </c>
      <c r="W60" s="61">
        <v>0</v>
      </c>
      <c r="X60" s="60">
        <v>0</v>
      </c>
      <c r="Y60" s="61">
        <v>0</v>
      </c>
      <c r="Z60" s="60">
        <v>0</v>
      </c>
      <c r="AA60" s="60">
        <v>0</v>
      </c>
      <c r="AC60" s="58">
        <v>11</v>
      </c>
      <c r="AD60" s="59" t="s">
        <v>925</v>
      </c>
      <c r="AE60" s="60">
        <v>0</v>
      </c>
      <c r="AF60" s="61">
        <v>0</v>
      </c>
      <c r="AG60" s="60">
        <v>0</v>
      </c>
      <c r="AH60" s="61">
        <v>0</v>
      </c>
      <c r="AI60" s="60">
        <v>0</v>
      </c>
      <c r="AJ60" s="60">
        <v>0</v>
      </c>
      <c r="AL60" s="58">
        <v>11</v>
      </c>
      <c r="AM60" s="59" t="s">
        <v>925</v>
      </c>
      <c r="AN60" s="60">
        <v>0</v>
      </c>
      <c r="AO60" s="61">
        <v>0</v>
      </c>
      <c r="AP60" s="60">
        <v>0</v>
      </c>
      <c r="AQ60" s="61">
        <v>0</v>
      </c>
      <c r="AR60" s="60">
        <v>0</v>
      </c>
      <c r="AS60" s="60">
        <v>0</v>
      </c>
    </row>
    <row r="61" spans="1:45">
      <c r="A61" s="47">
        <f t="shared" si="1"/>
        <v>56</v>
      </c>
      <c r="B61" s="54">
        <v>12</v>
      </c>
      <c r="C61" s="55" t="s">
        <v>921</v>
      </c>
      <c r="D61" s="56">
        <v>248162.23</v>
      </c>
      <c r="E61" s="57">
        <v>76136.37</v>
      </c>
      <c r="F61" s="56">
        <v>68782</v>
      </c>
      <c r="G61" s="57">
        <v>14106.8</v>
      </c>
      <c r="H61" s="56">
        <v>17996.25</v>
      </c>
      <c r="I61" s="56">
        <v>967.9900000000016</v>
      </c>
      <c r="K61" s="54">
        <v>12</v>
      </c>
      <c r="L61" s="55" t="s">
        <v>921</v>
      </c>
      <c r="M61" s="56">
        <v>248162.23</v>
      </c>
      <c r="N61" s="57">
        <v>76136.37</v>
      </c>
      <c r="O61" s="56">
        <v>68782</v>
      </c>
      <c r="P61" s="57">
        <v>14106.8</v>
      </c>
      <c r="Q61" s="56">
        <v>17996.25</v>
      </c>
      <c r="R61" s="56">
        <v>967.9900000000016</v>
      </c>
      <c r="T61" s="54">
        <v>12</v>
      </c>
      <c r="U61" s="55" t="s">
        <v>921</v>
      </c>
      <c r="V61" s="56">
        <v>0</v>
      </c>
      <c r="W61" s="57">
        <v>0</v>
      </c>
      <c r="X61" s="56">
        <v>0</v>
      </c>
      <c r="Y61" s="57">
        <v>0</v>
      </c>
      <c r="Z61" s="56">
        <v>0</v>
      </c>
      <c r="AA61" s="56">
        <v>0</v>
      </c>
      <c r="AC61" s="54">
        <v>12</v>
      </c>
      <c r="AD61" s="55" t="s">
        <v>921</v>
      </c>
      <c r="AE61" s="56">
        <v>0</v>
      </c>
      <c r="AF61" s="57">
        <v>0</v>
      </c>
      <c r="AG61" s="56">
        <v>0</v>
      </c>
      <c r="AH61" s="57">
        <v>0</v>
      </c>
      <c r="AI61" s="56">
        <v>0</v>
      </c>
      <c r="AJ61" s="56">
        <v>0</v>
      </c>
      <c r="AL61" s="54">
        <v>12</v>
      </c>
      <c r="AM61" s="55" t="s">
        <v>921</v>
      </c>
      <c r="AN61" s="56">
        <v>0</v>
      </c>
      <c r="AO61" s="57">
        <v>0</v>
      </c>
      <c r="AP61" s="56">
        <v>0</v>
      </c>
      <c r="AQ61" s="57">
        <v>0</v>
      </c>
      <c r="AR61" s="56">
        <v>0</v>
      </c>
      <c r="AS61" s="56">
        <v>0</v>
      </c>
    </row>
    <row r="62" spans="1:45">
      <c r="A62" s="47">
        <f t="shared" si="1"/>
        <v>57</v>
      </c>
      <c r="B62" s="54">
        <v>12</v>
      </c>
      <c r="C62" s="55" t="s">
        <v>922</v>
      </c>
      <c r="D62" s="56">
        <v>160128.51999999999</v>
      </c>
      <c r="E62" s="57">
        <v>3243.5800000000163</v>
      </c>
      <c r="F62" s="56">
        <v>88913.49</v>
      </c>
      <c r="G62" s="57">
        <v>13428.19</v>
      </c>
      <c r="H62" s="56">
        <v>8660.0400000000009</v>
      </c>
      <c r="I62" s="56">
        <v>0</v>
      </c>
      <c r="K62" s="54">
        <v>12</v>
      </c>
      <c r="L62" s="55" t="s">
        <v>922</v>
      </c>
      <c r="M62" s="56">
        <v>160128.51999999999</v>
      </c>
      <c r="N62" s="57">
        <v>3243.5800000000163</v>
      </c>
      <c r="O62" s="56">
        <v>88913.49</v>
      </c>
      <c r="P62" s="57">
        <v>13428.19</v>
      </c>
      <c r="Q62" s="56">
        <v>8660.0400000000009</v>
      </c>
      <c r="R62" s="56">
        <v>0</v>
      </c>
      <c r="T62" s="54">
        <v>12</v>
      </c>
      <c r="U62" s="55" t="s">
        <v>922</v>
      </c>
      <c r="V62" s="56">
        <v>0</v>
      </c>
      <c r="W62" s="57">
        <v>0</v>
      </c>
      <c r="X62" s="56">
        <v>0</v>
      </c>
      <c r="Y62" s="57">
        <v>0</v>
      </c>
      <c r="Z62" s="56">
        <v>0</v>
      </c>
      <c r="AA62" s="56">
        <v>0</v>
      </c>
      <c r="AC62" s="54">
        <v>12</v>
      </c>
      <c r="AD62" s="55" t="s">
        <v>922</v>
      </c>
      <c r="AE62" s="56">
        <v>0</v>
      </c>
      <c r="AF62" s="57">
        <v>0</v>
      </c>
      <c r="AG62" s="56">
        <v>0</v>
      </c>
      <c r="AH62" s="57">
        <v>0</v>
      </c>
      <c r="AI62" s="56">
        <v>0</v>
      </c>
      <c r="AJ62" s="56">
        <v>0</v>
      </c>
      <c r="AL62" s="54">
        <v>12</v>
      </c>
      <c r="AM62" s="55" t="s">
        <v>922</v>
      </c>
      <c r="AN62" s="56">
        <v>0</v>
      </c>
      <c r="AO62" s="57">
        <v>0</v>
      </c>
      <c r="AP62" s="56">
        <v>0</v>
      </c>
      <c r="AQ62" s="57">
        <v>0</v>
      </c>
      <c r="AR62" s="56">
        <v>0</v>
      </c>
      <c r="AS62" s="56">
        <v>0</v>
      </c>
    </row>
    <row r="63" spans="1:45">
      <c r="A63" s="47">
        <f t="shared" si="1"/>
        <v>58</v>
      </c>
      <c r="B63" s="54">
        <v>12</v>
      </c>
      <c r="C63" s="55" t="s">
        <v>923</v>
      </c>
      <c r="D63" s="56">
        <v>83533.8</v>
      </c>
      <c r="E63" s="57">
        <v>1220.3399999999999</v>
      </c>
      <c r="F63" s="56">
        <v>15964.89</v>
      </c>
      <c r="G63" s="57">
        <v>279.31000000000131</v>
      </c>
      <c r="H63" s="56">
        <v>1446.47</v>
      </c>
      <c r="I63" s="56">
        <v>0</v>
      </c>
      <c r="K63" s="54">
        <v>12</v>
      </c>
      <c r="L63" s="55" t="s">
        <v>923</v>
      </c>
      <c r="M63" s="56">
        <v>83533.8</v>
      </c>
      <c r="N63" s="57">
        <v>1220.3399999999999</v>
      </c>
      <c r="O63" s="56">
        <v>15964.89</v>
      </c>
      <c r="P63" s="57">
        <v>279.31000000000131</v>
      </c>
      <c r="Q63" s="56">
        <v>1446.47</v>
      </c>
      <c r="R63" s="56">
        <v>0</v>
      </c>
      <c r="T63" s="54">
        <v>12</v>
      </c>
      <c r="U63" s="55" t="s">
        <v>923</v>
      </c>
      <c r="V63" s="56">
        <v>0</v>
      </c>
      <c r="W63" s="57">
        <v>0</v>
      </c>
      <c r="X63" s="56">
        <v>0</v>
      </c>
      <c r="Y63" s="57">
        <v>0</v>
      </c>
      <c r="Z63" s="56">
        <v>0</v>
      </c>
      <c r="AA63" s="56">
        <v>0</v>
      </c>
      <c r="AC63" s="54">
        <v>12</v>
      </c>
      <c r="AD63" s="55" t="s">
        <v>923</v>
      </c>
      <c r="AE63" s="56">
        <v>0</v>
      </c>
      <c r="AF63" s="57">
        <v>0</v>
      </c>
      <c r="AG63" s="56">
        <v>0</v>
      </c>
      <c r="AH63" s="57">
        <v>0</v>
      </c>
      <c r="AI63" s="56">
        <v>0</v>
      </c>
      <c r="AJ63" s="56">
        <v>0</v>
      </c>
      <c r="AL63" s="54">
        <v>12</v>
      </c>
      <c r="AM63" s="55" t="s">
        <v>923</v>
      </c>
      <c r="AN63" s="56">
        <v>0</v>
      </c>
      <c r="AO63" s="57">
        <v>0</v>
      </c>
      <c r="AP63" s="56">
        <v>0</v>
      </c>
      <c r="AQ63" s="57">
        <v>0</v>
      </c>
      <c r="AR63" s="56">
        <v>0</v>
      </c>
      <c r="AS63" s="56">
        <v>0</v>
      </c>
    </row>
    <row r="64" spans="1:45">
      <c r="A64" s="47">
        <f t="shared" si="1"/>
        <v>59</v>
      </c>
      <c r="B64" s="54">
        <v>12</v>
      </c>
      <c r="C64" s="55" t="s">
        <v>924</v>
      </c>
      <c r="D64" s="56">
        <v>39813.32</v>
      </c>
      <c r="E64" s="57">
        <v>543.27999999999884</v>
      </c>
      <c r="F64" s="56">
        <v>7777.36</v>
      </c>
      <c r="G64" s="57">
        <v>223.48</v>
      </c>
      <c r="H64" s="56">
        <v>653.16800000000001</v>
      </c>
      <c r="I64" s="56">
        <v>0</v>
      </c>
      <c r="K64" s="54">
        <v>12</v>
      </c>
      <c r="L64" s="55" t="s">
        <v>924</v>
      </c>
      <c r="M64" s="56">
        <v>39813.32</v>
      </c>
      <c r="N64" s="57">
        <v>543.27999999999884</v>
      </c>
      <c r="O64" s="56">
        <v>7777.36</v>
      </c>
      <c r="P64" s="57">
        <v>223.48</v>
      </c>
      <c r="Q64" s="56">
        <v>653.16800000000001</v>
      </c>
      <c r="R64" s="56">
        <v>0</v>
      </c>
      <c r="T64" s="54">
        <v>12</v>
      </c>
      <c r="U64" s="55" t="s">
        <v>924</v>
      </c>
      <c r="V64" s="56">
        <v>0</v>
      </c>
      <c r="W64" s="57">
        <v>0</v>
      </c>
      <c r="X64" s="56">
        <v>0</v>
      </c>
      <c r="Y64" s="57">
        <v>0</v>
      </c>
      <c r="Z64" s="56">
        <v>0</v>
      </c>
      <c r="AA64" s="56">
        <v>0</v>
      </c>
      <c r="AC64" s="54">
        <v>12</v>
      </c>
      <c r="AD64" s="55" t="s">
        <v>924</v>
      </c>
      <c r="AE64" s="56">
        <v>0</v>
      </c>
      <c r="AF64" s="57">
        <v>0</v>
      </c>
      <c r="AG64" s="56">
        <v>0</v>
      </c>
      <c r="AH64" s="57">
        <v>0</v>
      </c>
      <c r="AI64" s="56">
        <v>0</v>
      </c>
      <c r="AJ64" s="56">
        <v>0</v>
      </c>
      <c r="AL64" s="54">
        <v>12</v>
      </c>
      <c r="AM64" s="55" t="s">
        <v>924</v>
      </c>
      <c r="AN64" s="56">
        <v>0</v>
      </c>
      <c r="AO64" s="57">
        <v>0</v>
      </c>
      <c r="AP64" s="56">
        <v>0</v>
      </c>
      <c r="AQ64" s="57">
        <v>0</v>
      </c>
      <c r="AR64" s="56">
        <v>0</v>
      </c>
      <c r="AS64" s="56">
        <v>0</v>
      </c>
    </row>
    <row r="65" spans="1:45">
      <c r="A65" s="47">
        <f t="shared" si="1"/>
        <v>60</v>
      </c>
      <c r="B65" s="54">
        <v>12</v>
      </c>
      <c r="C65" s="55" t="s">
        <v>925</v>
      </c>
      <c r="D65" s="56">
        <v>19906.66</v>
      </c>
      <c r="E65" s="57">
        <v>271.63999999999942</v>
      </c>
      <c r="F65" s="56">
        <v>3888.68</v>
      </c>
      <c r="G65" s="57">
        <v>111.74</v>
      </c>
      <c r="H65" s="56">
        <v>326.584</v>
      </c>
      <c r="I65" s="56">
        <v>0</v>
      </c>
      <c r="K65" s="54">
        <v>12</v>
      </c>
      <c r="L65" s="55" t="s">
        <v>925</v>
      </c>
      <c r="M65" s="56">
        <v>19906.66</v>
      </c>
      <c r="N65" s="57">
        <v>271.63999999999942</v>
      </c>
      <c r="O65" s="56">
        <v>3888.68</v>
      </c>
      <c r="P65" s="57">
        <v>111.74</v>
      </c>
      <c r="Q65" s="56">
        <v>326.584</v>
      </c>
      <c r="R65" s="56">
        <v>0</v>
      </c>
      <c r="T65" s="54">
        <v>12</v>
      </c>
      <c r="U65" s="55" t="s">
        <v>925</v>
      </c>
      <c r="V65" s="56">
        <v>0</v>
      </c>
      <c r="W65" s="57">
        <v>0</v>
      </c>
      <c r="X65" s="56">
        <v>0</v>
      </c>
      <c r="Y65" s="57">
        <v>0</v>
      </c>
      <c r="Z65" s="56">
        <v>0</v>
      </c>
      <c r="AA65" s="56">
        <v>0</v>
      </c>
      <c r="AC65" s="54">
        <v>12</v>
      </c>
      <c r="AD65" s="55" t="s">
        <v>925</v>
      </c>
      <c r="AE65" s="56">
        <v>0</v>
      </c>
      <c r="AF65" s="57">
        <v>0</v>
      </c>
      <c r="AG65" s="56">
        <v>0</v>
      </c>
      <c r="AH65" s="57">
        <v>0</v>
      </c>
      <c r="AI65" s="56">
        <v>0</v>
      </c>
      <c r="AJ65" s="56">
        <v>0</v>
      </c>
      <c r="AL65" s="54">
        <v>12</v>
      </c>
      <c r="AM65" s="55" t="s">
        <v>925</v>
      </c>
      <c r="AN65" s="56">
        <v>0</v>
      </c>
      <c r="AO65" s="57">
        <v>0</v>
      </c>
      <c r="AP65" s="56">
        <v>0</v>
      </c>
      <c r="AQ65" s="57">
        <v>0</v>
      </c>
      <c r="AR65" s="56">
        <v>0</v>
      </c>
      <c r="AS65" s="56">
        <v>0</v>
      </c>
    </row>
    <row r="66" spans="1:45">
      <c r="A66" s="47">
        <f t="shared" si="1"/>
        <v>61</v>
      </c>
      <c r="B66" s="50">
        <v>13</v>
      </c>
      <c r="C66" s="51" t="s">
        <v>921</v>
      </c>
      <c r="D66" s="52">
        <v>157986.85999999999</v>
      </c>
      <c r="E66" s="53">
        <v>12091.54</v>
      </c>
      <c r="F66" s="52">
        <v>53054.32</v>
      </c>
      <c r="G66" s="53">
        <v>3071.89</v>
      </c>
      <c r="H66" s="52">
        <v>24796.86</v>
      </c>
      <c r="I66" s="52">
        <v>431.37000000000262</v>
      </c>
      <c r="K66" s="50">
        <v>13</v>
      </c>
      <c r="L66" s="51" t="s">
        <v>921</v>
      </c>
      <c r="M66" s="52">
        <v>126201.1</v>
      </c>
      <c r="N66" s="53">
        <v>10924.89</v>
      </c>
      <c r="O66" s="52">
        <v>50381.15</v>
      </c>
      <c r="P66" s="53">
        <v>2812.99</v>
      </c>
      <c r="Q66" s="52">
        <v>20400.46</v>
      </c>
      <c r="R66" s="52">
        <v>431.37000000000262</v>
      </c>
      <c r="T66" s="50">
        <v>13</v>
      </c>
      <c r="U66" s="51" t="s">
        <v>921</v>
      </c>
      <c r="V66" s="52">
        <v>31785.759999999998</v>
      </c>
      <c r="W66" s="53">
        <v>1166.6500000000051</v>
      </c>
      <c r="X66" s="52">
        <v>2673.17</v>
      </c>
      <c r="Y66" s="53">
        <v>258.89999999999998</v>
      </c>
      <c r="Z66" s="52">
        <v>4396.3999999999996</v>
      </c>
      <c r="AA66" s="52">
        <v>0</v>
      </c>
      <c r="AC66" s="50">
        <v>13</v>
      </c>
      <c r="AD66" s="51" t="s">
        <v>921</v>
      </c>
      <c r="AE66" s="52">
        <v>0</v>
      </c>
      <c r="AF66" s="53">
        <v>0</v>
      </c>
      <c r="AG66" s="52">
        <v>0</v>
      </c>
      <c r="AH66" s="53">
        <v>0</v>
      </c>
      <c r="AI66" s="52">
        <v>0</v>
      </c>
      <c r="AJ66" s="52">
        <v>0</v>
      </c>
      <c r="AL66" s="50">
        <v>13</v>
      </c>
      <c r="AM66" s="51" t="s">
        <v>921</v>
      </c>
      <c r="AN66" s="52">
        <v>25016.880000000001</v>
      </c>
      <c r="AO66" s="53">
        <v>1559.29</v>
      </c>
      <c r="AP66" s="52">
        <v>7873.86</v>
      </c>
      <c r="AQ66" s="53">
        <v>876.6800000000012</v>
      </c>
      <c r="AR66" s="52">
        <v>2559.9899999999998</v>
      </c>
      <c r="AS66" s="52">
        <v>0</v>
      </c>
    </row>
    <row r="67" spans="1:45">
      <c r="A67" s="47">
        <f t="shared" si="1"/>
        <v>62</v>
      </c>
      <c r="B67" s="54">
        <v>13</v>
      </c>
      <c r="C67" s="55" t="s">
        <v>922</v>
      </c>
      <c r="D67" s="56">
        <v>89997.29</v>
      </c>
      <c r="E67" s="57">
        <v>664.69999999999538</v>
      </c>
      <c r="F67" s="56">
        <v>31360.959999999999</v>
      </c>
      <c r="G67" s="57">
        <v>427.92999999999859</v>
      </c>
      <c r="H67" s="56">
        <v>7568.32</v>
      </c>
      <c r="I67" s="56">
        <v>389.2</v>
      </c>
      <c r="K67" s="54">
        <v>13</v>
      </c>
      <c r="L67" s="55" t="s">
        <v>922</v>
      </c>
      <c r="M67" s="56">
        <v>74142.350000000006</v>
      </c>
      <c r="N67" s="57">
        <v>431.36999999999534</v>
      </c>
      <c r="O67" s="56">
        <v>30124.38</v>
      </c>
      <c r="P67" s="57">
        <v>194.59999999999854</v>
      </c>
      <c r="Q67" s="56">
        <v>5923.97</v>
      </c>
      <c r="R67" s="56">
        <v>389.2</v>
      </c>
      <c r="T67" s="54">
        <v>13</v>
      </c>
      <c r="U67" s="55" t="s">
        <v>922</v>
      </c>
      <c r="V67" s="56">
        <v>15854.94</v>
      </c>
      <c r="W67" s="57">
        <v>233.33</v>
      </c>
      <c r="X67" s="56">
        <v>1236.58</v>
      </c>
      <c r="Y67" s="57">
        <v>233.33</v>
      </c>
      <c r="Z67" s="56">
        <v>1644.35</v>
      </c>
      <c r="AA67" s="56">
        <v>0</v>
      </c>
      <c r="AC67" s="54">
        <v>13</v>
      </c>
      <c r="AD67" s="55" t="s">
        <v>922</v>
      </c>
      <c r="AE67" s="56">
        <v>0</v>
      </c>
      <c r="AF67" s="57">
        <v>0</v>
      </c>
      <c r="AG67" s="56">
        <v>0</v>
      </c>
      <c r="AH67" s="57">
        <v>0</v>
      </c>
      <c r="AI67" s="56">
        <v>0</v>
      </c>
      <c r="AJ67" s="56">
        <v>0</v>
      </c>
      <c r="AL67" s="54">
        <v>13</v>
      </c>
      <c r="AM67" s="55" t="s">
        <v>922</v>
      </c>
      <c r="AN67" s="56">
        <v>14132.49</v>
      </c>
      <c r="AO67" s="57">
        <v>0</v>
      </c>
      <c r="AP67" s="56">
        <v>1501.74</v>
      </c>
      <c r="AQ67" s="57">
        <v>0</v>
      </c>
      <c r="AR67" s="56">
        <v>1035.5999999999999</v>
      </c>
      <c r="AS67" s="56">
        <v>0</v>
      </c>
    </row>
    <row r="68" spans="1:45">
      <c r="A68" s="47">
        <f t="shared" si="1"/>
        <v>63</v>
      </c>
      <c r="B68" s="54">
        <v>13</v>
      </c>
      <c r="C68" s="55" t="s">
        <v>923</v>
      </c>
      <c r="D68" s="56">
        <v>60673.67</v>
      </c>
      <c r="E68" s="57">
        <v>314.59999999999854</v>
      </c>
      <c r="F68" s="56">
        <v>5957.99</v>
      </c>
      <c r="G68" s="57">
        <v>0</v>
      </c>
      <c r="H68" s="56">
        <v>236.77</v>
      </c>
      <c r="I68" s="56">
        <v>466.84</v>
      </c>
      <c r="K68" s="54">
        <v>13</v>
      </c>
      <c r="L68" s="55" t="s">
        <v>923</v>
      </c>
      <c r="M68" s="56">
        <v>44780.03</v>
      </c>
      <c r="N68" s="57">
        <v>314.59999999999854</v>
      </c>
      <c r="O68" s="56">
        <v>5403.68</v>
      </c>
      <c r="P68" s="57">
        <v>0</v>
      </c>
      <c r="Q68" s="56">
        <v>236.77</v>
      </c>
      <c r="R68" s="56">
        <v>466.84</v>
      </c>
      <c r="T68" s="54">
        <v>13</v>
      </c>
      <c r="U68" s="55" t="s">
        <v>923</v>
      </c>
      <c r="V68" s="56">
        <v>15893.64</v>
      </c>
      <c r="W68" s="57">
        <v>0</v>
      </c>
      <c r="X68" s="56">
        <v>554.30999999999995</v>
      </c>
      <c r="Y68" s="57">
        <v>0</v>
      </c>
      <c r="Z68" s="56">
        <v>0</v>
      </c>
      <c r="AA68" s="56">
        <v>0</v>
      </c>
      <c r="AC68" s="54">
        <v>13</v>
      </c>
      <c r="AD68" s="55" t="s">
        <v>923</v>
      </c>
      <c r="AE68" s="56">
        <v>0</v>
      </c>
      <c r="AF68" s="57">
        <v>0</v>
      </c>
      <c r="AG68" s="56">
        <v>0</v>
      </c>
      <c r="AH68" s="57">
        <v>0</v>
      </c>
      <c r="AI68" s="56">
        <v>0</v>
      </c>
      <c r="AJ68" s="56">
        <v>0</v>
      </c>
      <c r="AL68" s="54">
        <v>13</v>
      </c>
      <c r="AM68" s="55" t="s">
        <v>923</v>
      </c>
      <c r="AN68" s="56">
        <v>12733.8</v>
      </c>
      <c r="AO68" s="57">
        <v>0</v>
      </c>
      <c r="AP68" s="56">
        <v>685.08</v>
      </c>
      <c r="AQ68" s="57">
        <v>0</v>
      </c>
      <c r="AR68" s="56">
        <v>0</v>
      </c>
      <c r="AS68" s="56">
        <v>0</v>
      </c>
    </row>
    <row r="69" spans="1:45">
      <c r="A69" s="47">
        <f t="shared" si="1"/>
        <v>64</v>
      </c>
      <c r="B69" s="54">
        <v>13</v>
      </c>
      <c r="C69" s="55" t="s">
        <v>924</v>
      </c>
      <c r="D69" s="56">
        <v>22370.04</v>
      </c>
      <c r="E69" s="57">
        <v>0</v>
      </c>
      <c r="F69" s="56">
        <v>1150.3599999999999</v>
      </c>
      <c r="G69" s="57">
        <v>0</v>
      </c>
      <c r="H69" s="56">
        <v>0</v>
      </c>
      <c r="I69" s="56">
        <v>373.47199999999998</v>
      </c>
      <c r="K69" s="54">
        <v>13</v>
      </c>
      <c r="L69" s="55" t="s">
        <v>924</v>
      </c>
      <c r="M69" s="56">
        <v>16911.68</v>
      </c>
      <c r="N69" s="57">
        <v>0</v>
      </c>
      <c r="O69" s="56">
        <v>1021.96</v>
      </c>
      <c r="P69" s="57">
        <v>0</v>
      </c>
      <c r="Q69" s="56">
        <v>0</v>
      </c>
      <c r="R69" s="56">
        <v>373.47199999999998</v>
      </c>
      <c r="T69" s="54">
        <v>13</v>
      </c>
      <c r="U69" s="55" t="s">
        <v>924</v>
      </c>
      <c r="V69" s="56">
        <v>5458.36</v>
      </c>
      <c r="W69" s="57">
        <v>0</v>
      </c>
      <c r="X69" s="56">
        <v>128.4</v>
      </c>
      <c r="Y69" s="57">
        <v>0</v>
      </c>
      <c r="Z69" s="56">
        <v>0</v>
      </c>
      <c r="AA69" s="56">
        <v>0</v>
      </c>
      <c r="AC69" s="54">
        <v>13</v>
      </c>
      <c r="AD69" s="55" t="s">
        <v>924</v>
      </c>
      <c r="AE69" s="56">
        <v>0</v>
      </c>
      <c r="AF69" s="57">
        <v>0</v>
      </c>
      <c r="AG69" s="56">
        <v>0</v>
      </c>
      <c r="AH69" s="57">
        <v>0</v>
      </c>
      <c r="AI69" s="56">
        <v>0</v>
      </c>
      <c r="AJ69" s="56">
        <v>0</v>
      </c>
      <c r="AL69" s="54">
        <v>13</v>
      </c>
      <c r="AM69" s="55" t="s">
        <v>924</v>
      </c>
      <c r="AN69" s="56">
        <v>5976.48</v>
      </c>
      <c r="AO69" s="57">
        <v>0</v>
      </c>
      <c r="AP69" s="56">
        <v>192.12</v>
      </c>
      <c r="AQ69" s="57">
        <v>0</v>
      </c>
      <c r="AR69" s="56">
        <v>0</v>
      </c>
      <c r="AS69" s="56">
        <v>0</v>
      </c>
    </row>
    <row r="70" spans="1:45">
      <c r="A70" s="47">
        <f t="shared" si="1"/>
        <v>65</v>
      </c>
      <c r="B70" s="58">
        <v>13</v>
      </c>
      <c r="C70" s="59" t="s">
        <v>925</v>
      </c>
      <c r="D70" s="60">
        <v>11185.02</v>
      </c>
      <c r="E70" s="61">
        <v>0</v>
      </c>
      <c r="F70" s="60">
        <v>575.17999999999995</v>
      </c>
      <c r="G70" s="61">
        <v>0</v>
      </c>
      <c r="H70" s="60">
        <v>0</v>
      </c>
      <c r="I70" s="60">
        <v>186.73599999999999</v>
      </c>
      <c r="K70" s="58">
        <v>13</v>
      </c>
      <c r="L70" s="59" t="s">
        <v>925</v>
      </c>
      <c r="M70" s="60">
        <v>8455.84</v>
      </c>
      <c r="N70" s="61">
        <v>0</v>
      </c>
      <c r="O70" s="60">
        <v>510.98</v>
      </c>
      <c r="P70" s="61">
        <v>0</v>
      </c>
      <c r="Q70" s="60">
        <v>0</v>
      </c>
      <c r="R70" s="60">
        <v>186.73599999999999</v>
      </c>
      <c r="T70" s="58">
        <v>13</v>
      </c>
      <c r="U70" s="59" t="s">
        <v>925</v>
      </c>
      <c r="V70" s="60">
        <v>2729.18</v>
      </c>
      <c r="W70" s="61">
        <v>0</v>
      </c>
      <c r="X70" s="60">
        <v>64.2</v>
      </c>
      <c r="Y70" s="61">
        <v>0</v>
      </c>
      <c r="Z70" s="60">
        <v>0</v>
      </c>
      <c r="AA70" s="60">
        <v>0</v>
      </c>
      <c r="AC70" s="58">
        <v>13</v>
      </c>
      <c r="AD70" s="59" t="s">
        <v>925</v>
      </c>
      <c r="AE70" s="60">
        <v>0</v>
      </c>
      <c r="AF70" s="61">
        <v>0</v>
      </c>
      <c r="AG70" s="60">
        <v>0</v>
      </c>
      <c r="AH70" s="61">
        <v>0</v>
      </c>
      <c r="AI70" s="60">
        <v>0</v>
      </c>
      <c r="AJ70" s="60">
        <v>0</v>
      </c>
      <c r="AL70" s="58">
        <v>13</v>
      </c>
      <c r="AM70" s="59" t="s">
        <v>925</v>
      </c>
      <c r="AN70" s="60">
        <v>2988.24</v>
      </c>
      <c r="AO70" s="61">
        <v>0</v>
      </c>
      <c r="AP70" s="60">
        <v>96.06</v>
      </c>
      <c r="AQ70" s="61">
        <v>0</v>
      </c>
      <c r="AR70" s="60">
        <v>0</v>
      </c>
      <c r="AS70" s="60">
        <v>0</v>
      </c>
    </row>
    <row r="71" spans="1:45">
      <c r="A71" s="47">
        <f t="shared" ref="A71:A105" si="2">+A70+1</f>
        <v>66</v>
      </c>
      <c r="B71" s="54">
        <v>14</v>
      </c>
      <c r="C71" s="51" t="s">
        <v>921</v>
      </c>
      <c r="D71" s="56">
        <v>48531.19</v>
      </c>
      <c r="E71" s="57">
        <v>8359.7699999999932</v>
      </c>
      <c r="F71" s="56">
        <v>8114.75</v>
      </c>
      <c r="G71" s="57">
        <v>0</v>
      </c>
      <c r="H71" s="56">
        <v>8163.56</v>
      </c>
      <c r="I71" s="56">
        <v>999.31</v>
      </c>
      <c r="K71" s="54">
        <v>14</v>
      </c>
      <c r="L71" s="51" t="s">
        <v>921</v>
      </c>
      <c r="M71" s="56">
        <v>0</v>
      </c>
      <c r="N71" s="57">
        <v>0</v>
      </c>
      <c r="O71" s="56">
        <v>0</v>
      </c>
      <c r="P71" s="57">
        <v>0</v>
      </c>
      <c r="Q71" s="56">
        <v>0</v>
      </c>
      <c r="R71" s="56">
        <v>0</v>
      </c>
      <c r="T71" s="54">
        <v>14</v>
      </c>
      <c r="U71" s="51" t="s">
        <v>921</v>
      </c>
      <c r="V71" s="56">
        <v>45579.12</v>
      </c>
      <c r="W71" s="57">
        <v>7197.6499999999942</v>
      </c>
      <c r="X71" s="56">
        <v>7854.78</v>
      </c>
      <c r="Y71" s="57">
        <v>0</v>
      </c>
      <c r="Z71" s="56">
        <v>8001.89</v>
      </c>
      <c r="AA71" s="56">
        <v>524.69000000000005</v>
      </c>
      <c r="AC71" s="54">
        <v>14</v>
      </c>
      <c r="AD71" s="51" t="s">
        <v>921</v>
      </c>
      <c r="AE71" s="56">
        <v>2952.07</v>
      </c>
      <c r="AF71" s="57">
        <v>1162.1199999999999</v>
      </c>
      <c r="AG71" s="56">
        <v>259.97000000000003</v>
      </c>
      <c r="AH71" s="57">
        <v>0</v>
      </c>
      <c r="AI71" s="56">
        <v>161.66999999999999</v>
      </c>
      <c r="AJ71" s="56">
        <v>474.62</v>
      </c>
      <c r="AL71" s="54">
        <v>14</v>
      </c>
      <c r="AM71" s="51" t="s">
        <v>921</v>
      </c>
      <c r="AN71" s="56">
        <v>15612.26</v>
      </c>
      <c r="AO71" s="57">
        <v>317.55999999999949</v>
      </c>
      <c r="AP71" s="56">
        <v>6915.58</v>
      </c>
      <c r="AQ71" s="57">
        <v>0</v>
      </c>
      <c r="AR71" s="56">
        <v>160.01</v>
      </c>
      <c r="AS71" s="56">
        <v>0</v>
      </c>
    </row>
    <row r="72" spans="1:45">
      <c r="A72" s="47">
        <f t="shared" si="2"/>
        <v>67</v>
      </c>
      <c r="B72" s="54">
        <v>14</v>
      </c>
      <c r="C72" s="55" t="s">
        <v>922</v>
      </c>
      <c r="D72" s="56">
        <v>110254.8</v>
      </c>
      <c r="E72" s="57">
        <v>1179.04</v>
      </c>
      <c r="F72" s="56">
        <v>10645.18</v>
      </c>
      <c r="G72" s="57">
        <v>0</v>
      </c>
      <c r="H72" s="56">
        <v>5619.06</v>
      </c>
      <c r="I72" s="56">
        <v>724.58999999999924</v>
      </c>
      <c r="K72" s="54">
        <v>14</v>
      </c>
      <c r="L72" s="55" t="s">
        <v>922</v>
      </c>
      <c r="M72" s="56">
        <v>0</v>
      </c>
      <c r="N72" s="57">
        <v>0</v>
      </c>
      <c r="O72" s="56">
        <v>0</v>
      </c>
      <c r="P72" s="57">
        <v>0</v>
      </c>
      <c r="Q72" s="56">
        <v>0</v>
      </c>
      <c r="R72" s="56">
        <v>0</v>
      </c>
      <c r="T72" s="54">
        <v>14</v>
      </c>
      <c r="U72" s="55" t="s">
        <v>922</v>
      </c>
      <c r="V72" s="56">
        <v>108574.05</v>
      </c>
      <c r="W72" s="57">
        <v>849.02000000000407</v>
      </c>
      <c r="X72" s="56">
        <v>10645.18</v>
      </c>
      <c r="Y72" s="57">
        <v>0</v>
      </c>
      <c r="Z72" s="56">
        <v>5619.06</v>
      </c>
      <c r="AA72" s="56">
        <v>436.54999999999927</v>
      </c>
      <c r="AC72" s="54">
        <v>14</v>
      </c>
      <c r="AD72" s="55" t="s">
        <v>922</v>
      </c>
      <c r="AE72" s="56">
        <v>1680.75</v>
      </c>
      <c r="AF72" s="57">
        <v>330.02</v>
      </c>
      <c r="AG72" s="56">
        <v>0</v>
      </c>
      <c r="AH72" s="57">
        <v>0</v>
      </c>
      <c r="AI72" s="56">
        <v>0</v>
      </c>
      <c r="AJ72" s="56">
        <v>288.04000000000002</v>
      </c>
      <c r="AL72" s="54">
        <v>14</v>
      </c>
      <c r="AM72" s="55" t="s">
        <v>922</v>
      </c>
      <c r="AN72" s="56">
        <v>57063.05</v>
      </c>
      <c r="AO72" s="57">
        <v>345.65999999999622</v>
      </c>
      <c r="AP72" s="56">
        <v>6741.37</v>
      </c>
      <c r="AQ72" s="57">
        <v>0</v>
      </c>
      <c r="AR72" s="56">
        <v>497.67</v>
      </c>
      <c r="AS72" s="56">
        <v>258.89999999999998</v>
      </c>
    </row>
    <row r="73" spans="1:45">
      <c r="A73" s="47">
        <f t="shared" si="2"/>
        <v>68</v>
      </c>
      <c r="B73" s="54">
        <v>14</v>
      </c>
      <c r="C73" s="55" t="s">
        <v>923</v>
      </c>
      <c r="D73" s="56">
        <v>21416.71</v>
      </c>
      <c r="E73" s="57">
        <v>288.04000000000002</v>
      </c>
      <c r="F73" s="56">
        <v>998.15</v>
      </c>
      <c r="G73" s="57">
        <v>0</v>
      </c>
      <c r="H73" s="56">
        <v>672.04</v>
      </c>
      <c r="I73" s="56">
        <v>0</v>
      </c>
      <c r="K73" s="54">
        <v>14</v>
      </c>
      <c r="L73" s="55" t="s">
        <v>923</v>
      </c>
      <c r="M73" s="56">
        <v>0</v>
      </c>
      <c r="N73" s="57">
        <v>0</v>
      </c>
      <c r="O73" s="56">
        <v>0</v>
      </c>
      <c r="P73" s="57">
        <v>0</v>
      </c>
      <c r="Q73" s="56">
        <v>0</v>
      </c>
      <c r="R73" s="56">
        <v>0</v>
      </c>
      <c r="T73" s="54">
        <v>14</v>
      </c>
      <c r="U73" s="55" t="s">
        <v>923</v>
      </c>
      <c r="V73" s="56">
        <v>21276.99</v>
      </c>
      <c r="W73" s="57">
        <v>0</v>
      </c>
      <c r="X73" s="56">
        <v>998.15</v>
      </c>
      <c r="Y73" s="57">
        <v>0</v>
      </c>
      <c r="Z73" s="56">
        <v>672.04</v>
      </c>
      <c r="AA73" s="56">
        <v>0</v>
      </c>
      <c r="AC73" s="54">
        <v>14</v>
      </c>
      <c r="AD73" s="55" t="s">
        <v>923</v>
      </c>
      <c r="AE73" s="56">
        <v>139.72</v>
      </c>
      <c r="AF73" s="57">
        <v>288.04000000000002</v>
      </c>
      <c r="AG73" s="56">
        <v>0</v>
      </c>
      <c r="AH73" s="57">
        <v>0</v>
      </c>
      <c r="AI73" s="56">
        <v>0</v>
      </c>
      <c r="AJ73" s="56">
        <v>0</v>
      </c>
      <c r="AL73" s="54">
        <v>14</v>
      </c>
      <c r="AM73" s="55" t="s">
        <v>923</v>
      </c>
      <c r="AN73" s="56">
        <v>12248.88</v>
      </c>
      <c r="AO73" s="57">
        <v>0</v>
      </c>
      <c r="AP73" s="56">
        <v>850.8</v>
      </c>
      <c r="AQ73" s="57">
        <v>0</v>
      </c>
      <c r="AR73" s="56">
        <v>0</v>
      </c>
      <c r="AS73" s="56">
        <v>0</v>
      </c>
    </row>
    <row r="74" spans="1:45">
      <c r="A74" s="47">
        <f t="shared" si="2"/>
        <v>69</v>
      </c>
      <c r="B74" s="54">
        <v>14</v>
      </c>
      <c r="C74" s="55" t="s">
        <v>924</v>
      </c>
      <c r="D74" s="56">
        <v>7384.16</v>
      </c>
      <c r="E74" s="57">
        <v>230.44</v>
      </c>
      <c r="F74" s="56">
        <v>0</v>
      </c>
      <c r="G74" s="57">
        <v>0</v>
      </c>
      <c r="H74" s="56">
        <v>0</v>
      </c>
      <c r="I74" s="56">
        <v>0</v>
      </c>
      <c r="K74" s="54">
        <v>14</v>
      </c>
      <c r="L74" s="55" t="s">
        <v>924</v>
      </c>
      <c r="M74" s="56">
        <v>0</v>
      </c>
      <c r="N74" s="57">
        <v>0</v>
      </c>
      <c r="O74" s="56">
        <v>0</v>
      </c>
      <c r="P74" s="57">
        <v>0</v>
      </c>
      <c r="Q74" s="56">
        <v>0</v>
      </c>
      <c r="R74" s="56">
        <v>0</v>
      </c>
      <c r="T74" s="54">
        <v>14</v>
      </c>
      <c r="U74" s="55" t="s">
        <v>924</v>
      </c>
      <c r="V74" s="56">
        <v>7272.4</v>
      </c>
      <c r="W74" s="57">
        <v>0</v>
      </c>
      <c r="X74" s="56">
        <v>0</v>
      </c>
      <c r="Y74" s="57">
        <v>0</v>
      </c>
      <c r="Z74" s="56">
        <v>0</v>
      </c>
      <c r="AA74" s="56">
        <v>0</v>
      </c>
      <c r="AC74" s="54">
        <v>14</v>
      </c>
      <c r="AD74" s="55" t="s">
        <v>924</v>
      </c>
      <c r="AE74" s="56">
        <v>111.76</v>
      </c>
      <c r="AF74" s="57">
        <v>230.44</v>
      </c>
      <c r="AG74" s="56">
        <v>0</v>
      </c>
      <c r="AH74" s="57">
        <v>0</v>
      </c>
      <c r="AI74" s="56">
        <v>0</v>
      </c>
      <c r="AJ74" s="56">
        <v>0</v>
      </c>
      <c r="AL74" s="54">
        <v>14</v>
      </c>
      <c r="AM74" s="55" t="s">
        <v>924</v>
      </c>
      <c r="AN74" s="56">
        <v>3369.44</v>
      </c>
      <c r="AO74" s="57">
        <v>0</v>
      </c>
      <c r="AP74" s="56">
        <v>0</v>
      </c>
      <c r="AQ74" s="57">
        <v>0</v>
      </c>
      <c r="AR74" s="56">
        <v>0</v>
      </c>
      <c r="AS74" s="56">
        <v>0</v>
      </c>
    </row>
    <row r="75" spans="1:45">
      <c r="A75" s="47">
        <f t="shared" si="2"/>
        <v>70</v>
      </c>
      <c r="B75" s="54">
        <v>14</v>
      </c>
      <c r="C75" s="55" t="s">
        <v>925</v>
      </c>
      <c r="D75" s="56">
        <v>3692.08</v>
      </c>
      <c r="E75" s="57">
        <v>115.22</v>
      </c>
      <c r="F75" s="56">
        <v>0</v>
      </c>
      <c r="G75" s="57">
        <v>0</v>
      </c>
      <c r="H75" s="56">
        <v>0</v>
      </c>
      <c r="I75" s="56">
        <v>0</v>
      </c>
      <c r="K75" s="54">
        <v>14</v>
      </c>
      <c r="L75" s="55" t="s">
        <v>925</v>
      </c>
      <c r="M75" s="56">
        <v>0</v>
      </c>
      <c r="N75" s="57">
        <v>0</v>
      </c>
      <c r="O75" s="56">
        <v>0</v>
      </c>
      <c r="P75" s="57">
        <v>0</v>
      </c>
      <c r="Q75" s="56">
        <v>0</v>
      </c>
      <c r="R75" s="56">
        <v>0</v>
      </c>
      <c r="T75" s="54">
        <v>14</v>
      </c>
      <c r="U75" s="55" t="s">
        <v>925</v>
      </c>
      <c r="V75" s="56">
        <v>3636.2</v>
      </c>
      <c r="W75" s="57">
        <v>0</v>
      </c>
      <c r="X75" s="56">
        <v>0</v>
      </c>
      <c r="Y75" s="57">
        <v>0</v>
      </c>
      <c r="Z75" s="56">
        <v>0</v>
      </c>
      <c r="AA75" s="56">
        <v>0</v>
      </c>
      <c r="AC75" s="54">
        <v>14</v>
      </c>
      <c r="AD75" s="55" t="s">
        <v>925</v>
      </c>
      <c r="AE75" s="56">
        <v>55.88</v>
      </c>
      <c r="AF75" s="57">
        <v>115.22</v>
      </c>
      <c r="AG75" s="56">
        <v>0</v>
      </c>
      <c r="AH75" s="57">
        <v>0</v>
      </c>
      <c r="AI75" s="56">
        <v>0</v>
      </c>
      <c r="AJ75" s="56">
        <v>0</v>
      </c>
      <c r="AL75" s="54">
        <v>14</v>
      </c>
      <c r="AM75" s="55" t="s">
        <v>925</v>
      </c>
      <c r="AN75" s="56">
        <v>1684.72</v>
      </c>
      <c r="AO75" s="57">
        <v>0</v>
      </c>
      <c r="AP75" s="56">
        <v>0</v>
      </c>
      <c r="AQ75" s="57">
        <v>0</v>
      </c>
      <c r="AR75" s="56">
        <v>0</v>
      </c>
      <c r="AS75" s="56">
        <v>0</v>
      </c>
    </row>
    <row r="76" spans="1:45">
      <c r="A76" s="47">
        <f t="shared" si="2"/>
        <v>71</v>
      </c>
      <c r="B76" s="50">
        <v>15</v>
      </c>
      <c r="C76" s="51" t="s">
        <v>921</v>
      </c>
      <c r="D76" s="52">
        <v>17333.77</v>
      </c>
      <c r="E76" s="53">
        <v>324.80000000000109</v>
      </c>
      <c r="F76" s="52">
        <v>22293.1</v>
      </c>
      <c r="G76" s="53">
        <v>0</v>
      </c>
      <c r="H76" s="52">
        <v>2115.2800000000002</v>
      </c>
      <c r="I76" s="52">
        <v>0</v>
      </c>
      <c r="K76" s="50">
        <v>15</v>
      </c>
      <c r="L76" s="51" t="s">
        <v>921</v>
      </c>
      <c r="M76" s="52">
        <v>0</v>
      </c>
      <c r="N76" s="53">
        <v>0</v>
      </c>
      <c r="O76" s="52">
        <v>0</v>
      </c>
      <c r="P76" s="53">
        <v>0</v>
      </c>
      <c r="Q76" s="52">
        <v>0</v>
      </c>
      <c r="R76" s="52">
        <v>0</v>
      </c>
      <c r="T76" s="50">
        <v>15</v>
      </c>
      <c r="U76" s="51" t="s">
        <v>921</v>
      </c>
      <c r="V76" s="52">
        <v>15334.14</v>
      </c>
      <c r="W76" s="53">
        <v>324.80000000000109</v>
      </c>
      <c r="X76" s="52">
        <v>22113.98</v>
      </c>
      <c r="Y76" s="53">
        <v>0</v>
      </c>
      <c r="Z76" s="52">
        <v>2115.2800000000002</v>
      </c>
      <c r="AA76" s="52">
        <v>0</v>
      </c>
      <c r="AC76" s="50">
        <v>15</v>
      </c>
      <c r="AD76" s="51" t="s">
        <v>921</v>
      </c>
      <c r="AE76" s="52">
        <v>1999.63</v>
      </c>
      <c r="AF76" s="53">
        <v>0</v>
      </c>
      <c r="AG76" s="52">
        <v>179.12</v>
      </c>
      <c r="AH76" s="53">
        <v>0</v>
      </c>
      <c r="AI76" s="52">
        <v>0</v>
      </c>
      <c r="AJ76" s="52">
        <v>0</v>
      </c>
      <c r="AL76" s="50">
        <v>15</v>
      </c>
      <c r="AM76" s="51" t="s">
        <v>921</v>
      </c>
      <c r="AN76" s="52">
        <v>11617.4</v>
      </c>
      <c r="AO76" s="53">
        <v>324.80000000000109</v>
      </c>
      <c r="AP76" s="52">
        <v>18837.47</v>
      </c>
      <c r="AQ76" s="53">
        <v>0</v>
      </c>
      <c r="AR76" s="52">
        <v>710.6</v>
      </c>
      <c r="AS76" s="52">
        <v>0</v>
      </c>
    </row>
    <row r="77" spans="1:45">
      <c r="A77" s="47">
        <f t="shared" si="2"/>
        <v>72</v>
      </c>
      <c r="B77" s="54">
        <v>15</v>
      </c>
      <c r="C77" s="55" t="s">
        <v>922</v>
      </c>
      <c r="D77" s="56">
        <v>21723.35</v>
      </c>
      <c r="E77" s="57">
        <v>0</v>
      </c>
      <c r="F77" s="56">
        <v>19296.07</v>
      </c>
      <c r="G77" s="57">
        <v>519.07000000000005</v>
      </c>
      <c r="H77" s="56">
        <v>1803.41</v>
      </c>
      <c r="I77" s="56">
        <v>0</v>
      </c>
      <c r="K77" s="54">
        <v>15</v>
      </c>
      <c r="L77" s="55" t="s">
        <v>922</v>
      </c>
      <c r="M77" s="56">
        <v>0</v>
      </c>
      <c r="N77" s="57">
        <v>0</v>
      </c>
      <c r="O77" s="56">
        <v>0</v>
      </c>
      <c r="P77" s="57">
        <v>0</v>
      </c>
      <c r="Q77" s="56">
        <v>0</v>
      </c>
      <c r="R77" s="56">
        <v>0</v>
      </c>
      <c r="T77" s="54">
        <v>15</v>
      </c>
      <c r="U77" s="55" t="s">
        <v>922</v>
      </c>
      <c r="V77" s="56">
        <v>21159.51</v>
      </c>
      <c r="W77" s="57">
        <v>0</v>
      </c>
      <c r="X77" s="56">
        <v>19296.07</v>
      </c>
      <c r="Y77" s="57">
        <v>519.07000000000005</v>
      </c>
      <c r="Z77" s="56">
        <v>1803.41</v>
      </c>
      <c r="AA77" s="56">
        <v>0</v>
      </c>
      <c r="AC77" s="54">
        <v>15</v>
      </c>
      <c r="AD77" s="55" t="s">
        <v>922</v>
      </c>
      <c r="AE77" s="56">
        <v>563.84</v>
      </c>
      <c r="AF77" s="57">
        <v>0</v>
      </c>
      <c r="AG77" s="56">
        <v>0</v>
      </c>
      <c r="AH77" s="57">
        <v>0</v>
      </c>
      <c r="AI77" s="56">
        <v>0</v>
      </c>
      <c r="AJ77" s="56">
        <v>0</v>
      </c>
      <c r="AL77" s="54">
        <v>15</v>
      </c>
      <c r="AM77" s="55" t="s">
        <v>922</v>
      </c>
      <c r="AN77" s="56">
        <v>4837.3599999999997</v>
      </c>
      <c r="AO77" s="57">
        <v>0</v>
      </c>
      <c r="AP77" s="56">
        <v>13508.69</v>
      </c>
      <c r="AQ77" s="57">
        <v>331.70999999999913</v>
      </c>
      <c r="AR77" s="56">
        <v>1625.96</v>
      </c>
      <c r="AS77" s="56">
        <v>0</v>
      </c>
    </row>
    <row r="78" spans="1:45">
      <c r="A78" s="47">
        <f t="shared" si="2"/>
        <v>73</v>
      </c>
      <c r="B78" s="54">
        <v>15</v>
      </c>
      <c r="C78" s="55" t="s">
        <v>923</v>
      </c>
      <c r="D78" s="56">
        <v>10029.040000000001</v>
      </c>
      <c r="E78" s="57">
        <v>0</v>
      </c>
      <c r="F78" s="56">
        <v>3402.21</v>
      </c>
      <c r="G78" s="57">
        <v>0</v>
      </c>
      <c r="H78" s="56">
        <v>794.52</v>
      </c>
      <c r="I78" s="56">
        <v>0</v>
      </c>
      <c r="K78" s="54">
        <v>15</v>
      </c>
      <c r="L78" s="55" t="s">
        <v>923</v>
      </c>
      <c r="M78" s="56">
        <v>0</v>
      </c>
      <c r="N78" s="57">
        <v>0</v>
      </c>
      <c r="O78" s="56">
        <v>0</v>
      </c>
      <c r="P78" s="57">
        <v>0</v>
      </c>
      <c r="Q78" s="56">
        <v>0</v>
      </c>
      <c r="R78" s="56">
        <v>0</v>
      </c>
      <c r="T78" s="54">
        <v>15</v>
      </c>
      <c r="U78" s="55" t="s">
        <v>923</v>
      </c>
      <c r="V78" s="56">
        <v>10029.040000000001</v>
      </c>
      <c r="W78" s="57">
        <v>0</v>
      </c>
      <c r="X78" s="56">
        <v>3402.21</v>
      </c>
      <c r="Y78" s="57">
        <v>0</v>
      </c>
      <c r="Z78" s="56">
        <v>794.52</v>
      </c>
      <c r="AA78" s="56">
        <v>0</v>
      </c>
      <c r="AC78" s="54">
        <v>15</v>
      </c>
      <c r="AD78" s="55" t="s">
        <v>923</v>
      </c>
      <c r="AE78" s="56">
        <v>0</v>
      </c>
      <c r="AF78" s="57">
        <v>0</v>
      </c>
      <c r="AG78" s="56">
        <v>0</v>
      </c>
      <c r="AH78" s="57">
        <v>0</v>
      </c>
      <c r="AI78" s="56">
        <v>0</v>
      </c>
      <c r="AJ78" s="56">
        <v>0</v>
      </c>
      <c r="AL78" s="54">
        <v>15</v>
      </c>
      <c r="AM78" s="55" t="s">
        <v>923</v>
      </c>
      <c r="AN78" s="56">
        <v>3327.7</v>
      </c>
      <c r="AO78" s="57">
        <v>0</v>
      </c>
      <c r="AP78" s="56">
        <v>184.36</v>
      </c>
      <c r="AQ78" s="57">
        <v>0</v>
      </c>
      <c r="AR78" s="56">
        <v>269.83</v>
      </c>
      <c r="AS78" s="56">
        <v>0</v>
      </c>
    </row>
    <row r="79" spans="1:45">
      <c r="A79" s="47">
        <f t="shared" si="2"/>
        <v>74</v>
      </c>
      <c r="B79" s="54">
        <v>15</v>
      </c>
      <c r="C79" s="55" t="s">
        <v>924</v>
      </c>
      <c r="D79" s="56">
        <v>1424.36</v>
      </c>
      <c r="E79" s="57">
        <v>0</v>
      </c>
      <c r="F79" s="56">
        <v>0</v>
      </c>
      <c r="G79" s="57">
        <v>0</v>
      </c>
      <c r="H79" s="56">
        <v>493.49599999999998</v>
      </c>
      <c r="I79" s="56">
        <v>0</v>
      </c>
      <c r="K79" s="54">
        <v>15</v>
      </c>
      <c r="L79" s="55" t="s">
        <v>924</v>
      </c>
      <c r="M79" s="56">
        <v>0</v>
      </c>
      <c r="N79" s="57">
        <v>0</v>
      </c>
      <c r="O79" s="56">
        <v>0</v>
      </c>
      <c r="P79" s="57">
        <v>0</v>
      </c>
      <c r="Q79" s="56">
        <v>0</v>
      </c>
      <c r="R79" s="56">
        <v>0</v>
      </c>
      <c r="T79" s="54">
        <v>15</v>
      </c>
      <c r="U79" s="55" t="s">
        <v>924</v>
      </c>
      <c r="V79" s="56">
        <v>1424.36</v>
      </c>
      <c r="W79" s="57">
        <v>0</v>
      </c>
      <c r="X79" s="56">
        <v>0</v>
      </c>
      <c r="Y79" s="57">
        <v>0</v>
      </c>
      <c r="Z79" s="56">
        <v>493.49599999999998</v>
      </c>
      <c r="AA79" s="56">
        <v>0</v>
      </c>
      <c r="AC79" s="54">
        <v>15</v>
      </c>
      <c r="AD79" s="55" t="s">
        <v>924</v>
      </c>
      <c r="AE79" s="56">
        <v>0</v>
      </c>
      <c r="AF79" s="57">
        <v>0</v>
      </c>
      <c r="AG79" s="56">
        <v>0</v>
      </c>
      <c r="AH79" s="57">
        <v>0</v>
      </c>
      <c r="AI79" s="56">
        <v>0</v>
      </c>
      <c r="AJ79" s="56">
        <v>0</v>
      </c>
      <c r="AL79" s="54">
        <v>15</v>
      </c>
      <c r="AM79" s="55" t="s">
        <v>924</v>
      </c>
      <c r="AN79" s="56">
        <v>1079.32</v>
      </c>
      <c r="AO79" s="57">
        <v>0</v>
      </c>
      <c r="AP79" s="56">
        <v>0</v>
      </c>
      <c r="AQ79" s="57">
        <v>0</v>
      </c>
      <c r="AR79" s="56">
        <v>73.744</v>
      </c>
      <c r="AS79" s="56">
        <v>0</v>
      </c>
    </row>
    <row r="80" spans="1:45">
      <c r="A80" s="47">
        <f t="shared" si="2"/>
        <v>75</v>
      </c>
      <c r="B80" s="58">
        <v>15</v>
      </c>
      <c r="C80" s="59" t="s">
        <v>925</v>
      </c>
      <c r="D80" s="60">
        <v>712.18</v>
      </c>
      <c r="E80" s="61">
        <v>0</v>
      </c>
      <c r="F80" s="60">
        <v>0</v>
      </c>
      <c r="G80" s="61">
        <v>0</v>
      </c>
      <c r="H80" s="60">
        <v>246.74799999999999</v>
      </c>
      <c r="I80" s="60">
        <v>0</v>
      </c>
      <c r="K80" s="58">
        <v>15</v>
      </c>
      <c r="L80" s="59" t="s">
        <v>925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0">
        <v>0</v>
      </c>
      <c r="T80" s="58">
        <v>15</v>
      </c>
      <c r="U80" s="59" t="s">
        <v>925</v>
      </c>
      <c r="V80" s="60">
        <v>712.18</v>
      </c>
      <c r="W80" s="61">
        <v>0</v>
      </c>
      <c r="X80" s="60">
        <v>0</v>
      </c>
      <c r="Y80" s="61">
        <v>0</v>
      </c>
      <c r="Z80" s="60">
        <v>246.74799999999999</v>
      </c>
      <c r="AA80" s="60">
        <v>0</v>
      </c>
      <c r="AC80" s="58">
        <v>15</v>
      </c>
      <c r="AD80" s="59" t="s">
        <v>925</v>
      </c>
      <c r="AE80" s="60">
        <v>0</v>
      </c>
      <c r="AF80" s="61">
        <v>0</v>
      </c>
      <c r="AG80" s="60">
        <v>0</v>
      </c>
      <c r="AH80" s="61">
        <v>0</v>
      </c>
      <c r="AI80" s="60">
        <v>0</v>
      </c>
      <c r="AJ80" s="60">
        <v>0</v>
      </c>
      <c r="AL80" s="58">
        <v>15</v>
      </c>
      <c r="AM80" s="59" t="s">
        <v>925</v>
      </c>
      <c r="AN80" s="60">
        <v>539.66</v>
      </c>
      <c r="AO80" s="61">
        <v>0</v>
      </c>
      <c r="AP80" s="60">
        <v>0</v>
      </c>
      <c r="AQ80" s="61">
        <v>0</v>
      </c>
      <c r="AR80" s="60">
        <v>36.872</v>
      </c>
      <c r="AS80" s="60">
        <v>0</v>
      </c>
    </row>
    <row r="81" spans="1:45">
      <c r="A81" s="47">
        <f t="shared" si="2"/>
        <v>76</v>
      </c>
      <c r="B81" s="50">
        <v>16</v>
      </c>
      <c r="C81" s="51" t="s">
        <v>921</v>
      </c>
      <c r="D81" s="52">
        <v>65054.54</v>
      </c>
      <c r="E81" s="53">
        <v>30929.59</v>
      </c>
      <c r="F81" s="52">
        <v>4195.32</v>
      </c>
      <c r="G81" s="53">
        <v>2652.46</v>
      </c>
      <c r="H81" s="52">
        <v>7376.15</v>
      </c>
      <c r="I81" s="52">
        <v>1178.55</v>
      </c>
      <c r="K81" s="50">
        <v>16</v>
      </c>
      <c r="L81" s="51" t="s">
        <v>921</v>
      </c>
      <c r="M81" s="52">
        <v>14476.31</v>
      </c>
      <c r="N81" s="53">
        <v>11935.27</v>
      </c>
      <c r="O81" s="52">
        <v>0</v>
      </c>
      <c r="P81" s="53">
        <v>119.33</v>
      </c>
      <c r="Q81" s="52">
        <v>2219.4</v>
      </c>
      <c r="R81" s="52">
        <v>1178.55</v>
      </c>
      <c r="T81" s="50">
        <v>16</v>
      </c>
      <c r="U81" s="51" t="s">
        <v>921</v>
      </c>
      <c r="V81" s="52">
        <v>50578.23</v>
      </c>
      <c r="W81" s="53">
        <v>18994.32</v>
      </c>
      <c r="X81" s="52">
        <v>4195.32</v>
      </c>
      <c r="Y81" s="53">
        <v>2533.13</v>
      </c>
      <c r="Z81" s="52">
        <v>5156.75</v>
      </c>
      <c r="AA81" s="52">
        <v>0</v>
      </c>
      <c r="AC81" s="50">
        <v>16</v>
      </c>
      <c r="AD81" s="51" t="s">
        <v>921</v>
      </c>
      <c r="AE81" s="52">
        <v>0</v>
      </c>
      <c r="AF81" s="53">
        <v>0</v>
      </c>
      <c r="AG81" s="52">
        <v>0</v>
      </c>
      <c r="AH81" s="53">
        <v>0</v>
      </c>
      <c r="AI81" s="52">
        <v>0</v>
      </c>
      <c r="AJ81" s="52">
        <v>0</v>
      </c>
      <c r="AL81" s="50">
        <v>16</v>
      </c>
      <c r="AM81" s="51" t="s">
        <v>921</v>
      </c>
      <c r="AN81" s="52">
        <v>13389.89</v>
      </c>
      <c r="AO81" s="53">
        <v>2829.75</v>
      </c>
      <c r="AP81" s="52">
        <v>1366.8</v>
      </c>
      <c r="AQ81" s="53">
        <v>0</v>
      </c>
      <c r="AR81" s="52">
        <v>0</v>
      </c>
      <c r="AS81" s="52">
        <v>0</v>
      </c>
    </row>
    <row r="82" spans="1:45">
      <c r="A82" s="47">
        <f t="shared" si="2"/>
        <v>77</v>
      </c>
      <c r="B82" s="54">
        <v>16</v>
      </c>
      <c r="C82" s="55" t="s">
        <v>922</v>
      </c>
      <c r="D82" s="56">
        <v>25971.040000000001</v>
      </c>
      <c r="E82" s="57">
        <v>17968.560000000001</v>
      </c>
      <c r="F82" s="56">
        <v>6329.27</v>
      </c>
      <c r="G82" s="57">
        <v>1095.75</v>
      </c>
      <c r="H82" s="56">
        <v>13706.57</v>
      </c>
      <c r="I82" s="56">
        <v>3378.18</v>
      </c>
      <c r="K82" s="54">
        <v>16</v>
      </c>
      <c r="L82" s="55" t="s">
        <v>922</v>
      </c>
      <c r="M82" s="56">
        <v>10914.22</v>
      </c>
      <c r="N82" s="57">
        <v>8954.7000000000007</v>
      </c>
      <c r="O82" s="56">
        <v>292.36</v>
      </c>
      <c r="P82" s="57">
        <v>0</v>
      </c>
      <c r="Q82" s="56">
        <v>3754.82</v>
      </c>
      <c r="R82" s="56">
        <v>3378.18</v>
      </c>
      <c r="T82" s="54">
        <v>16</v>
      </c>
      <c r="U82" s="55" t="s">
        <v>922</v>
      </c>
      <c r="V82" s="56">
        <v>15056.82</v>
      </c>
      <c r="W82" s="57">
        <v>9013.86</v>
      </c>
      <c r="X82" s="56">
        <v>6036.91</v>
      </c>
      <c r="Y82" s="57">
        <v>1095.75</v>
      </c>
      <c r="Z82" s="56">
        <v>9951.75</v>
      </c>
      <c r="AA82" s="56">
        <v>0</v>
      </c>
      <c r="AC82" s="54">
        <v>16</v>
      </c>
      <c r="AD82" s="55" t="s">
        <v>922</v>
      </c>
      <c r="AE82" s="56">
        <v>0</v>
      </c>
      <c r="AF82" s="57">
        <v>0</v>
      </c>
      <c r="AG82" s="56">
        <v>0</v>
      </c>
      <c r="AH82" s="57">
        <v>0</v>
      </c>
      <c r="AI82" s="56">
        <v>0</v>
      </c>
      <c r="AJ82" s="56">
        <v>0</v>
      </c>
      <c r="AL82" s="54">
        <v>16</v>
      </c>
      <c r="AM82" s="55" t="s">
        <v>922</v>
      </c>
      <c r="AN82" s="56">
        <v>1476.65</v>
      </c>
      <c r="AO82" s="57">
        <v>4941.92</v>
      </c>
      <c r="AP82" s="56">
        <v>4885.91</v>
      </c>
      <c r="AQ82" s="57">
        <v>0</v>
      </c>
      <c r="AR82" s="56">
        <v>0</v>
      </c>
      <c r="AS82" s="56">
        <v>0</v>
      </c>
    </row>
    <row r="83" spans="1:45">
      <c r="A83" s="47">
        <f t="shared" si="2"/>
        <v>78</v>
      </c>
      <c r="B83" s="54">
        <v>16</v>
      </c>
      <c r="C83" s="55" t="s">
        <v>923</v>
      </c>
      <c r="D83" s="56">
        <v>5042.6499999999996</v>
      </c>
      <c r="E83" s="57">
        <v>6600.52</v>
      </c>
      <c r="F83" s="56">
        <v>623.91</v>
      </c>
      <c r="G83" s="57">
        <v>0</v>
      </c>
      <c r="H83" s="56">
        <v>644.49</v>
      </c>
      <c r="I83" s="56">
        <v>0</v>
      </c>
      <c r="K83" s="54">
        <v>16</v>
      </c>
      <c r="L83" s="55" t="s">
        <v>923</v>
      </c>
      <c r="M83" s="56">
        <v>3479.26</v>
      </c>
      <c r="N83" s="57">
        <v>3344.4</v>
      </c>
      <c r="O83" s="56">
        <v>0</v>
      </c>
      <c r="P83" s="57">
        <v>0</v>
      </c>
      <c r="Q83" s="56">
        <v>466.84</v>
      </c>
      <c r="R83" s="56">
        <v>0</v>
      </c>
      <c r="T83" s="54">
        <v>16</v>
      </c>
      <c r="U83" s="55" t="s">
        <v>923</v>
      </c>
      <c r="V83" s="56">
        <v>1563.39</v>
      </c>
      <c r="W83" s="57">
        <v>3256.12</v>
      </c>
      <c r="X83" s="56">
        <v>623.91</v>
      </c>
      <c r="Y83" s="57">
        <v>0</v>
      </c>
      <c r="Z83" s="56">
        <v>177.65</v>
      </c>
      <c r="AA83" s="56">
        <v>0</v>
      </c>
      <c r="AC83" s="54">
        <v>16</v>
      </c>
      <c r="AD83" s="55" t="s">
        <v>923</v>
      </c>
      <c r="AE83" s="56">
        <v>0</v>
      </c>
      <c r="AF83" s="57">
        <v>0</v>
      </c>
      <c r="AG83" s="56">
        <v>0</v>
      </c>
      <c r="AH83" s="57">
        <v>0</v>
      </c>
      <c r="AI83" s="56">
        <v>0</v>
      </c>
      <c r="AJ83" s="56">
        <v>0</v>
      </c>
      <c r="AL83" s="54">
        <v>16</v>
      </c>
      <c r="AM83" s="55" t="s">
        <v>923</v>
      </c>
      <c r="AN83" s="56">
        <v>364.81</v>
      </c>
      <c r="AO83" s="57">
        <v>187.36</v>
      </c>
      <c r="AP83" s="56">
        <v>177.65</v>
      </c>
      <c r="AQ83" s="57">
        <v>0</v>
      </c>
      <c r="AR83" s="56">
        <v>177.65</v>
      </c>
      <c r="AS83" s="56">
        <v>0</v>
      </c>
    </row>
    <row r="84" spans="1:45">
      <c r="A84" s="47">
        <f t="shared" si="2"/>
        <v>79</v>
      </c>
      <c r="B84" s="54">
        <v>16</v>
      </c>
      <c r="C84" s="55" t="s">
        <v>924</v>
      </c>
      <c r="D84" s="56">
        <v>616.84</v>
      </c>
      <c r="E84" s="57">
        <v>2429.1999999999998</v>
      </c>
      <c r="F84" s="56">
        <v>0</v>
      </c>
      <c r="G84" s="57">
        <v>0</v>
      </c>
      <c r="H84" s="56">
        <v>142.12</v>
      </c>
      <c r="I84" s="56">
        <v>0</v>
      </c>
      <c r="K84" s="54">
        <v>16</v>
      </c>
      <c r="L84" s="55" t="s">
        <v>924</v>
      </c>
      <c r="M84" s="56">
        <v>249.08</v>
      </c>
      <c r="N84" s="57">
        <v>249.08</v>
      </c>
      <c r="O84" s="56">
        <v>0</v>
      </c>
      <c r="P84" s="57">
        <v>0</v>
      </c>
      <c r="Q84" s="56">
        <v>0</v>
      </c>
      <c r="R84" s="56">
        <v>0</v>
      </c>
      <c r="T84" s="54">
        <v>16</v>
      </c>
      <c r="U84" s="55" t="s">
        <v>924</v>
      </c>
      <c r="V84" s="56">
        <v>367.76</v>
      </c>
      <c r="W84" s="57">
        <v>2180.12</v>
      </c>
      <c r="X84" s="56">
        <v>0</v>
      </c>
      <c r="Y84" s="57">
        <v>0</v>
      </c>
      <c r="Z84" s="56">
        <v>142.12</v>
      </c>
      <c r="AA84" s="56">
        <v>0</v>
      </c>
      <c r="AC84" s="54">
        <v>16</v>
      </c>
      <c r="AD84" s="55" t="s">
        <v>924</v>
      </c>
      <c r="AE84" s="56">
        <v>0</v>
      </c>
      <c r="AF84" s="57">
        <v>0</v>
      </c>
      <c r="AG84" s="56">
        <v>0</v>
      </c>
      <c r="AH84" s="57">
        <v>0</v>
      </c>
      <c r="AI84" s="56">
        <v>0</v>
      </c>
      <c r="AJ84" s="56">
        <v>0</v>
      </c>
      <c r="AL84" s="54">
        <v>16</v>
      </c>
      <c r="AM84" s="55" t="s">
        <v>924</v>
      </c>
      <c r="AN84" s="56">
        <v>149.88</v>
      </c>
      <c r="AO84" s="57">
        <v>149.88</v>
      </c>
      <c r="AP84" s="56">
        <v>0</v>
      </c>
      <c r="AQ84" s="57">
        <v>0</v>
      </c>
      <c r="AR84" s="56">
        <v>142.12</v>
      </c>
      <c r="AS84" s="56">
        <v>0</v>
      </c>
    </row>
    <row r="85" spans="1:45">
      <c r="A85" s="47">
        <f t="shared" si="2"/>
        <v>80</v>
      </c>
      <c r="B85" s="58">
        <v>16</v>
      </c>
      <c r="C85" s="59" t="s">
        <v>925</v>
      </c>
      <c r="D85" s="60">
        <v>308.42</v>
      </c>
      <c r="E85" s="61">
        <v>1214.5999999999999</v>
      </c>
      <c r="F85" s="60">
        <v>0</v>
      </c>
      <c r="G85" s="61">
        <v>0</v>
      </c>
      <c r="H85" s="60">
        <v>71.06</v>
      </c>
      <c r="I85" s="60">
        <v>0</v>
      </c>
      <c r="K85" s="58">
        <v>16</v>
      </c>
      <c r="L85" s="59" t="s">
        <v>925</v>
      </c>
      <c r="M85" s="60">
        <v>124.54</v>
      </c>
      <c r="N85" s="61">
        <v>124.54</v>
      </c>
      <c r="O85" s="60">
        <v>0</v>
      </c>
      <c r="P85" s="61">
        <v>0</v>
      </c>
      <c r="Q85" s="60">
        <v>0</v>
      </c>
      <c r="R85" s="60">
        <v>0</v>
      </c>
      <c r="T85" s="58">
        <v>16</v>
      </c>
      <c r="U85" s="59" t="s">
        <v>925</v>
      </c>
      <c r="V85" s="60">
        <v>183.88</v>
      </c>
      <c r="W85" s="61">
        <v>1090.06</v>
      </c>
      <c r="X85" s="60">
        <v>0</v>
      </c>
      <c r="Y85" s="61">
        <v>0</v>
      </c>
      <c r="Z85" s="60">
        <v>71.06</v>
      </c>
      <c r="AA85" s="60">
        <v>0</v>
      </c>
      <c r="AC85" s="58">
        <v>16</v>
      </c>
      <c r="AD85" s="59" t="s">
        <v>925</v>
      </c>
      <c r="AE85" s="60">
        <v>0</v>
      </c>
      <c r="AF85" s="61">
        <v>0</v>
      </c>
      <c r="AG85" s="60">
        <v>0</v>
      </c>
      <c r="AH85" s="61">
        <v>0</v>
      </c>
      <c r="AI85" s="60">
        <v>0</v>
      </c>
      <c r="AJ85" s="60">
        <v>0</v>
      </c>
      <c r="AL85" s="58">
        <v>16</v>
      </c>
      <c r="AM85" s="59" t="s">
        <v>925</v>
      </c>
      <c r="AN85" s="60">
        <v>74.94</v>
      </c>
      <c r="AO85" s="61">
        <v>74.94</v>
      </c>
      <c r="AP85" s="60">
        <v>0</v>
      </c>
      <c r="AQ85" s="61">
        <v>0</v>
      </c>
      <c r="AR85" s="60">
        <v>71.06</v>
      </c>
      <c r="AS85" s="60">
        <v>0</v>
      </c>
    </row>
    <row r="86" spans="1:45">
      <c r="A86" s="47">
        <f t="shared" si="2"/>
        <v>81</v>
      </c>
      <c r="B86" s="42"/>
    </row>
    <row r="87" spans="1:45">
      <c r="A87" s="47">
        <f t="shared" si="2"/>
        <v>82</v>
      </c>
      <c r="B87" s="62" t="s">
        <v>926</v>
      </c>
      <c r="C87" s="55"/>
      <c r="D87" s="63"/>
      <c r="E87" s="63"/>
      <c r="F87" s="63"/>
      <c r="G87" s="63"/>
      <c r="H87" s="63"/>
      <c r="I87" s="63"/>
      <c r="K87" s="62" t="s">
        <v>926</v>
      </c>
      <c r="L87" s="55"/>
      <c r="M87" s="63"/>
      <c r="N87" s="63"/>
      <c r="O87" s="63"/>
      <c r="P87" s="63"/>
      <c r="Q87" s="63"/>
      <c r="R87" s="63"/>
      <c r="T87" s="62" t="s">
        <v>926</v>
      </c>
      <c r="U87" s="55"/>
      <c r="V87" s="63"/>
      <c r="W87" s="63"/>
      <c r="X87" s="63"/>
      <c r="Y87" s="63"/>
      <c r="Z87" s="63"/>
      <c r="AA87" s="63"/>
      <c r="AC87" s="62" t="s">
        <v>926</v>
      </c>
      <c r="AD87" s="55"/>
      <c r="AE87" s="63"/>
      <c r="AF87" s="63"/>
      <c r="AG87" s="63"/>
      <c r="AH87" s="63"/>
      <c r="AI87" s="63"/>
      <c r="AJ87" s="63"/>
      <c r="AL87" s="62" t="s">
        <v>926</v>
      </c>
      <c r="AM87" s="55"/>
      <c r="AN87" s="63"/>
      <c r="AO87" s="63"/>
      <c r="AP87" s="63"/>
      <c r="AQ87" s="63"/>
      <c r="AR87" s="63"/>
      <c r="AS87" s="63"/>
    </row>
    <row r="88" spans="1:45" ht="13.5" thickBot="1">
      <c r="A88" s="47">
        <f t="shared" si="2"/>
        <v>83</v>
      </c>
      <c r="B88" s="64" t="s">
        <v>927</v>
      </c>
      <c r="C88" s="64" t="s">
        <v>915</v>
      </c>
      <c r="D88" s="65"/>
      <c r="E88" s="65"/>
      <c r="F88" s="65"/>
      <c r="G88" s="65"/>
      <c r="H88" s="65"/>
      <c r="I88" s="65"/>
      <c r="K88" s="64" t="s">
        <v>927</v>
      </c>
      <c r="L88" s="64" t="s">
        <v>915</v>
      </c>
      <c r="M88" s="65"/>
      <c r="N88" s="65"/>
      <c r="O88" s="65"/>
      <c r="P88" s="65"/>
      <c r="Q88" s="65"/>
      <c r="R88" s="65"/>
      <c r="T88" s="64" t="s">
        <v>927</v>
      </c>
      <c r="U88" s="64" t="s">
        <v>915</v>
      </c>
      <c r="V88" s="65"/>
      <c r="W88" s="65"/>
      <c r="X88" s="65"/>
      <c r="Y88" s="65"/>
      <c r="Z88" s="65"/>
      <c r="AA88" s="65"/>
      <c r="AC88" s="64" t="s">
        <v>927</v>
      </c>
      <c r="AD88" s="64" t="s">
        <v>915</v>
      </c>
      <c r="AE88" s="65"/>
      <c r="AF88" s="65"/>
      <c r="AG88" s="65"/>
      <c r="AH88" s="65"/>
      <c r="AI88" s="65"/>
      <c r="AJ88" s="65"/>
      <c r="AL88" s="64" t="s">
        <v>927</v>
      </c>
      <c r="AM88" s="64" t="s">
        <v>915</v>
      </c>
      <c r="AN88" s="65"/>
      <c r="AO88" s="65"/>
      <c r="AP88" s="65"/>
      <c r="AQ88" s="65"/>
      <c r="AR88" s="65"/>
      <c r="AS88" s="65"/>
    </row>
    <row r="89" spans="1:45">
      <c r="A89" s="47">
        <f t="shared" si="2"/>
        <v>84</v>
      </c>
      <c r="B89" s="66">
        <v>1</v>
      </c>
      <c r="C89" s="66" t="s">
        <v>928</v>
      </c>
      <c r="D89" s="67">
        <f t="shared" ref="D89:I89" si="3">SUM(D6:D10)</f>
        <v>397.38</v>
      </c>
      <c r="E89" s="67">
        <f t="shared" si="3"/>
        <v>31256.299999999996</v>
      </c>
      <c r="F89" s="67">
        <f t="shared" si="3"/>
        <v>325.38</v>
      </c>
      <c r="G89" s="67">
        <f t="shared" si="3"/>
        <v>10456.330000000002</v>
      </c>
      <c r="H89" s="67">
        <f t="shared" si="3"/>
        <v>164.94</v>
      </c>
      <c r="I89" s="67">
        <f t="shared" si="3"/>
        <v>1179.3899999999999</v>
      </c>
      <c r="J89" s="67"/>
      <c r="K89" s="68">
        <v>1</v>
      </c>
      <c r="L89" s="68" t="s">
        <v>928</v>
      </c>
      <c r="M89" s="67">
        <f t="shared" ref="M89:R89" si="4">SUM(M6:M10)</f>
        <v>397.38</v>
      </c>
      <c r="N89" s="67">
        <f t="shared" si="4"/>
        <v>31256.299999999996</v>
      </c>
      <c r="O89" s="67">
        <f t="shared" si="4"/>
        <v>325.38</v>
      </c>
      <c r="P89" s="67">
        <f t="shared" si="4"/>
        <v>10456.330000000002</v>
      </c>
      <c r="Q89" s="67">
        <f t="shared" si="4"/>
        <v>164.94</v>
      </c>
      <c r="R89" s="67">
        <f t="shared" si="4"/>
        <v>1179.3899999999999</v>
      </c>
      <c r="S89" s="67"/>
      <c r="T89" s="68">
        <v>1</v>
      </c>
      <c r="U89" s="68" t="s">
        <v>928</v>
      </c>
      <c r="V89" s="67">
        <f t="shared" ref="V89:AA89" si="5">SUM(V6:V10)</f>
        <v>0</v>
      </c>
      <c r="W89" s="67">
        <f t="shared" si="5"/>
        <v>0</v>
      </c>
      <c r="X89" s="67">
        <f t="shared" si="5"/>
        <v>0</v>
      </c>
      <c r="Y89" s="67">
        <f t="shared" si="5"/>
        <v>0</v>
      </c>
      <c r="Z89" s="67">
        <f t="shared" si="5"/>
        <v>0</v>
      </c>
      <c r="AA89" s="67">
        <f t="shared" si="5"/>
        <v>0</v>
      </c>
      <c r="AB89" s="67"/>
      <c r="AC89" s="68">
        <v>1</v>
      </c>
      <c r="AD89" s="68" t="s">
        <v>928</v>
      </c>
      <c r="AE89" s="67">
        <f t="shared" ref="AE89:AJ89" si="6">SUM(AE6:AE10)</f>
        <v>0</v>
      </c>
      <c r="AF89" s="67">
        <f t="shared" si="6"/>
        <v>0</v>
      </c>
      <c r="AG89" s="67">
        <f t="shared" si="6"/>
        <v>0</v>
      </c>
      <c r="AH89" s="67">
        <f t="shared" si="6"/>
        <v>0</v>
      </c>
      <c r="AI89" s="67">
        <f t="shared" si="6"/>
        <v>0</v>
      </c>
      <c r="AJ89" s="67">
        <f t="shared" si="6"/>
        <v>0</v>
      </c>
      <c r="AK89" s="67"/>
      <c r="AL89" s="68">
        <v>1</v>
      </c>
      <c r="AM89" s="68" t="s">
        <v>928</v>
      </c>
      <c r="AN89" s="67">
        <f t="shared" ref="AN89:AS89" si="7">SUM(AN6:AN10)</f>
        <v>0</v>
      </c>
      <c r="AO89" s="67">
        <f t="shared" si="7"/>
        <v>0</v>
      </c>
      <c r="AP89" s="67">
        <f t="shared" si="7"/>
        <v>0</v>
      </c>
      <c r="AQ89" s="67">
        <f t="shared" si="7"/>
        <v>0</v>
      </c>
      <c r="AR89" s="67">
        <f t="shared" si="7"/>
        <v>0</v>
      </c>
      <c r="AS89" s="67">
        <f t="shared" si="7"/>
        <v>0</v>
      </c>
    </row>
    <row r="90" spans="1:45">
      <c r="A90" s="47">
        <f t="shared" si="2"/>
        <v>85</v>
      </c>
      <c r="B90" s="66">
        <v>2</v>
      </c>
      <c r="C90" s="66" t="s">
        <v>928</v>
      </c>
      <c r="D90" s="67">
        <f t="shared" ref="D90:I90" si="8">SUM(D11:D15)</f>
        <v>67739.67</v>
      </c>
      <c r="E90" s="67">
        <f t="shared" si="8"/>
        <v>109908.39</v>
      </c>
      <c r="F90" s="67">
        <f t="shared" si="8"/>
        <v>20592.71</v>
      </c>
      <c r="G90" s="67">
        <f t="shared" si="8"/>
        <v>33314.699999999997</v>
      </c>
      <c r="H90" s="67">
        <f t="shared" si="8"/>
        <v>15128.078</v>
      </c>
      <c r="I90" s="67">
        <f t="shared" si="8"/>
        <v>1445.7800000000002</v>
      </c>
      <c r="J90" s="67"/>
      <c r="K90" s="68">
        <v>2</v>
      </c>
      <c r="L90" s="68" t="s">
        <v>928</v>
      </c>
      <c r="M90" s="67">
        <f t="shared" ref="M90:R90" si="9">SUM(M11:M15)</f>
        <v>67739.67</v>
      </c>
      <c r="N90" s="67">
        <f t="shared" si="9"/>
        <v>109908.39</v>
      </c>
      <c r="O90" s="67">
        <f t="shared" si="9"/>
        <v>20592.71</v>
      </c>
      <c r="P90" s="67">
        <f t="shared" si="9"/>
        <v>33314.699999999997</v>
      </c>
      <c r="Q90" s="67">
        <f t="shared" si="9"/>
        <v>15128.078</v>
      </c>
      <c r="R90" s="67">
        <f t="shared" si="9"/>
        <v>1445.7800000000002</v>
      </c>
      <c r="S90" s="67"/>
      <c r="T90" s="68">
        <v>2</v>
      </c>
      <c r="U90" s="68" t="s">
        <v>928</v>
      </c>
      <c r="V90" s="67">
        <f t="shared" ref="V90:AA90" si="10">SUM(V11:V15)</f>
        <v>0</v>
      </c>
      <c r="W90" s="67">
        <f t="shared" si="10"/>
        <v>0</v>
      </c>
      <c r="X90" s="67">
        <f t="shared" si="10"/>
        <v>0</v>
      </c>
      <c r="Y90" s="67">
        <f t="shared" si="10"/>
        <v>0</v>
      </c>
      <c r="Z90" s="67">
        <f t="shared" si="10"/>
        <v>0</v>
      </c>
      <c r="AA90" s="67">
        <f t="shared" si="10"/>
        <v>0</v>
      </c>
      <c r="AB90" s="67"/>
      <c r="AC90" s="68">
        <v>2</v>
      </c>
      <c r="AD90" s="68" t="s">
        <v>928</v>
      </c>
      <c r="AE90" s="67">
        <f t="shared" ref="AE90:AJ90" si="11">SUM(AE11:AE15)</f>
        <v>0</v>
      </c>
      <c r="AF90" s="67">
        <f t="shared" si="11"/>
        <v>0</v>
      </c>
      <c r="AG90" s="67">
        <f t="shared" si="11"/>
        <v>0</v>
      </c>
      <c r="AH90" s="67">
        <f t="shared" si="11"/>
        <v>0</v>
      </c>
      <c r="AI90" s="67">
        <f t="shared" si="11"/>
        <v>0</v>
      </c>
      <c r="AJ90" s="67">
        <f t="shared" si="11"/>
        <v>0</v>
      </c>
      <c r="AK90" s="67"/>
      <c r="AL90" s="68">
        <v>2</v>
      </c>
      <c r="AM90" s="68" t="s">
        <v>928</v>
      </c>
      <c r="AN90" s="67">
        <f t="shared" ref="AN90:AS90" si="12">SUM(AN11:AN15)</f>
        <v>0</v>
      </c>
      <c r="AO90" s="67">
        <f t="shared" si="12"/>
        <v>0</v>
      </c>
      <c r="AP90" s="67">
        <f t="shared" si="12"/>
        <v>0</v>
      </c>
      <c r="AQ90" s="67">
        <f t="shared" si="12"/>
        <v>0</v>
      </c>
      <c r="AR90" s="67">
        <f t="shared" si="12"/>
        <v>0</v>
      </c>
      <c r="AS90" s="67">
        <f t="shared" si="12"/>
        <v>0</v>
      </c>
    </row>
    <row r="91" spans="1:45">
      <c r="A91" s="47">
        <f t="shared" si="2"/>
        <v>86</v>
      </c>
      <c r="B91" s="66">
        <v>3</v>
      </c>
      <c r="C91" s="66" t="s">
        <v>928</v>
      </c>
      <c r="D91" s="67">
        <f t="shared" ref="D91:I91" si="13">SUM(D16:D20)</f>
        <v>74725.58</v>
      </c>
      <c r="E91" s="67">
        <f t="shared" si="13"/>
        <v>526261.4</v>
      </c>
      <c r="F91" s="67">
        <f t="shared" si="13"/>
        <v>38307.289999999994</v>
      </c>
      <c r="G91" s="67">
        <f t="shared" si="13"/>
        <v>452275.14</v>
      </c>
      <c r="H91" s="67">
        <f t="shared" si="13"/>
        <v>7754.08</v>
      </c>
      <c r="I91" s="67">
        <f t="shared" si="13"/>
        <v>6136.4459999999999</v>
      </c>
      <c r="J91" s="67"/>
      <c r="K91" s="68">
        <v>3</v>
      </c>
      <c r="L91" s="68" t="s">
        <v>928</v>
      </c>
      <c r="M91" s="67">
        <f t="shared" ref="M91:R91" si="14">SUM(M16:M20)</f>
        <v>74725.58</v>
      </c>
      <c r="N91" s="67">
        <f t="shared" si="14"/>
        <v>526261.4</v>
      </c>
      <c r="O91" s="67">
        <f t="shared" si="14"/>
        <v>38307.289999999994</v>
      </c>
      <c r="P91" s="67">
        <f t="shared" si="14"/>
        <v>452275.14</v>
      </c>
      <c r="Q91" s="67">
        <f t="shared" si="14"/>
        <v>7754.08</v>
      </c>
      <c r="R91" s="67">
        <f t="shared" si="14"/>
        <v>6136.4459999999999</v>
      </c>
      <c r="S91" s="67"/>
      <c r="T91" s="68">
        <v>3</v>
      </c>
      <c r="U91" s="68" t="s">
        <v>928</v>
      </c>
      <c r="V91" s="67">
        <f t="shared" ref="V91:AA91" si="15">SUM(V16:V20)</f>
        <v>0</v>
      </c>
      <c r="W91" s="67">
        <f t="shared" si="15"/>
        <v>0</v>
      </c>
      <c r="X91" s="67">
        <f t="shared" si="15"/>
        <v>0</v>
      </c>
      <c r="Y91" s="67">
        <f t="shared" si="15"/>
        <v>0</v>
      </c>
      <c r="Z91" s="67">
        <f t="shared" si="15"/>
        <v>0</v>
      </c>
      <c r="AA91" s="67">
        <f t="shared" si="15"/>
        <v>0</v>
      </c>
      <c r="AB91" s="67"/>
      <c r="AC91" s="68">
        <v>3</v>
      </c>
      <c r="AD91" s="68" t="s">
        <v>928</v>
      </c>
      <c r="AE91" s="67">
        <f t="shared" ref="AE91:AJ91" si="16">SUM(AE16:AE20)</f>
        <v>0</v>
      </c>
      <c r="AF91" s="67">
        <f t="shared" si="16"/>
        <v>0</v>
      </c>
      <c r="AG91" s="67">
        <f t="shared" si="16"/>
        <v>0</v>
      </c>
      <c r="AH91" s="67">
        <f t="shared" si="16"/>
        <v>0</v>
      </c>
      <c r="AI91" s="67">
        <f t="shared" si="16"/>
        <v>0</v>
      </c>
      <c r="AJ91" s="67">
        <f t="shared" si="16"/>
        <v>0</v>
      </c>
      <c r="AK91" s="67"/>
      <c r="AL91" s="68">
        <v>3</v>
      </c>
      <c r="AM91" s="68" t="s">
        <v>928</v>
      </c>
      <c r="AN91" s="67">
        <f t="shared" ref="AN91:AS91" si="17">SUM(AN16:AN20)</f>
        <v>0</v>
      </c>
      <c r="AO91" s="67">
        <f t="shared" si="17"/>
        <v>0</v>
      </c>
      <c r="AP91" s="67">
        <f t="shared" si="17"/>
        <v>0</v>
      </c>
      <c r="AQ91" s="67">
        <f t="shared" si="17"/>
        <v>0</v>
      </c>
      <c r="AR91" s="67">
        <f t="shared" si="17"/>
        <v>0</v>
      </c>
      <c r="AS91" s="67">
        <f t="shared" si="17"/>
        <v>0</v>
      </c>
    </row>
    <row r="92" spans="1:45">
      <c r="A92" s="47">
        <f t="shared" si="2"/>
        <v>87</v>
      </c>
      <c r="B92" s="66">
        <v>4</v>
      </c>
      <c r="C92" s="66" t="s">
        <v>928</v>
      </c>
      <c r="D92" s="67">
        <f t="shared" ref="D92:I92" si="18">SUM(D21:D25)</f>
        <v>166907.07</v>
      </c>
      <c r="E92" s="67">
        <f t="shared" si="18"/>
        <v>168012.63999999998</v>
      </c>
      <c r="F92" s="67">
        <f t="shared" si="18"/>
        <v>80182.680000000008</v>
      </c>
      <c r="G92" s="67">
        <f t="shared" si="18"/>
        <v>116135.19</v>
      </c>
      <c r="H92" s="67">
        <f t="shared" si="18"/>
        <v>8457.9459999999999</v>
      </c>
      <c r="I92" s="67">
        <f t="shared" si="18"/>
        <v>2941.6880000000001</v>
      </c>
      <c r="J92" s="67"/>
      <c r="K92" s="68">
        <v>4</v>
      </c>
      <c r="L92" s="68" t="s">
        <v>928</v>
      </c>
      <c r="M92" s="67">
        <f t="shared" ref="M92:R92" si="19">SUM(M21:M25)</f>
        <v>166907.07</v>
      </c>
      <c r="N92" s="67">
        <f t="shared" si="19"/>
        <v>168012.63999999998</v>
      </c>
      <c r="O92" s="67">
        <f t="shared" si="19"/>
        <v>80182.680000000008</v>
      </c>
      <c r="P92" s="67">
        <f t="shared" si="19"/>
        <v>116135.19</v>
      </c>
      <c r="Q92" s="67">
        <f t="shared" si="19"/>
        <v>8457.9459999999999</v>
      </c>
      <c r="R92" s="67">
        <f t="shared" si="19"/>
        <v>2941.6880000000001</v>
      </c>
      <c r="S92" s="67"/>
      <c r="T92" s="68">
        <v>4</v>
      </c>
      <c r="U92" s="68" t="s">
        <v>928</v>
      </c>
      <c r="V92" s="67">
        <f t="shared" ref="V92:AA92" si="20">SUM(V21:V25)</f>
        <v>0</v>
      </c>
      <c r="W92" s="67">
        <f t="shared" si="20"/>
        <v>0</v>
      </c>
      <c r="X92" s="67">
        <f t="shared" si="20"/>
        <v>0</v>
      </c>
      <c r="Y92" s="67">
        <f t="shared" si="20"/>
        <v>0</v>
      </c>
      <c r="Z92" s="67">
        <f t="shared" si="20"/>
        <v>0</v>
      </c>
      <c r="AA92" s="67">
        <f t="shared" si="20"/>
        <v>0</v>
      </c>
      <c r="AB92" s="67"/>
      <c r="AC92" s="68">
        <v>4</v>
      </c>
      <c r="AD92" s="68" t="s">
        <v>928</v>
      </c>
      <c r="AE92" s="67">
        <f t="shared" ref="AE92:AJ92" si="21">SUM(AE21:AE25)</f>
        <v>0</v>
      </c>
      <c r="AF92" s="67">
        <f t="shared" si="21"/>
        <v>0</v>
      </c>
      <c r="AG92" s="67">
        <f t="shared" si="21"/>
        <v>0</v>
      </c>
      <c r="AH92" s="67">
        <f t="shared" si="21"/>
        <v>0</v>
      </c>
      <c r="AI92" s="67">
        <f t="shared" si="21"/>
        <v>0</v>
      </c>
      <c r="AJ92" s="67">
        <f t="shared" si="21"/>
        <v>0</v>
      </c>
      <c r="AK92" s="67"/>
      <c r="AL92" s="68">
        <v>4</v>
      </c>
      <c r="AM92" s="68" t="s">
        <v>928</v>
      </c>
      <c r="AN92" s="67">
        <f t="shared" ref="AN92:AS92" si="22">SUM(AN21:AN25)</f>
        <v>16990.82</v>
      </c>
      <c r="AO92" s="67">
        <f t="shared" si="22"/>
        <v>4918.4399999999996</v>
      </c>
      <c r="AP92" s="67">
        <f t="shared" si="22"/>
        <v>331.86</v>
      </c>
      <c r="AQ92" s="67">
        <f t="shared" si="22"/>
        <v>3069.76</v>
      </c>
      <c r="AR92" s="67">
        <f t="shared" si="22"/>
        <v>164.1</v>
      </c>
      <c r="AS92" s="67">
        <f t="shared" si="22"/>
        <v>0</v>
      </c>
    </row>
    <row r="93" spans="1:45">
      <c r="A93" s="47">
        <f t="shared" si="2"/>
        <v>88</v>
      </c>
      <c r="B93" s="66">
        <v>5</v>
      </c>
      <c r="C93" s="66" t="s">
        <v>928</v>
      </c>
      <c r="D93" s="67">
        <f t="shared" ref="D93:I93" si="23">SUM(D26:D30)</f>
        <v>15322.563333333334</v>
      </c>
      <c r="E93" s="67">
        <f t="shared" si="23"/>
        <v>58976.07</v>
      </c>
      <c r="F93" s="67">
        <f t="shared" si="23"/>
        <v>5719.05</v>
      </c>
      <c r="G93" s="67">
        <f t="shared" si="23"/>
        <v>15869.170000000002</v>
      </c>
      <c r="H93" s="67">
        <f t="shared" si="23"/>
        <v>1436.8899999999999</v>
      </c>
      <c r="I93" s="67">
        <f t="shared" si="23"/>
        <v>9349.5360000000001</v>
      </c>
      <c r="J93" s="67"/>
      <c r="K93" s="68">
        <v>5</v>
      </c>
      <c r="L93" s="68" t="s">
        <v>928</v>
      </c>
      <c r="M93" s="67">
        <f t="shared" ref="M93:R93" si="24">SUM(M26:M30)</f>
        <v>14160.31</v>
      </c>
      <c r="N93" s="67">
        <f t="shared" si="24"/>
        <v>57168.97</v>
      </c>
      <c r="O93" s="67">
        <f t="shared" si="24"/>
        <v>5719.05</v>
      </c>
      <c r="P93" s="67">
        <f t="shared" si="24"/>
        <v>14841.57</v>
      </c>
      <c r="Q93" s="67">
        <f t="shared" si="24"/>
        <v>1436.8899999999999</v>
      </c>
      <c r="R93" s="67">
        <f t="shared" si="24"/>
        <v>9349.5360000000001</v>
      </c>
      <c r="S93" s="67"/>
      <c r="T93" s="68">
        <v>5</v>
      </c>
      <c r="U93" s="68" t="s">
        <v>928</v>
      </c>
      <c r="V93" s="67">
        <f t="shared" ref="V93:AA93" si="25">SUM(V26:V30)</f>
        <v>1162.2533333333333</v>
      </c>
      <c r="W93" s="67">
        <f t="shared" si="25"/>
        <v>1807.1</v>
      </c>
      <c r="X93" s="67">
        <f t="shared" si="25"/>
        <v>0</v>
      </c>
      <c r="Y93" s="67">
        <f t="shared" si="25"/>
        <v>1027.5999999999999</v>
      </c>
      <c r="Z93" s="67">
        <f t="shared" si="25"/>
        <v>0</v>
      </c>
      <c r="AA93" s="67">
        <f t="shared" si="25"/>
        <v>0</v>
      </c>
      <c r="AB93" s="67"/>
      <c r="AC93" s="68">
        <v>5</v>
      </c>
      <c r="AD93" s="68" t="s">
        <v>928</v>
      </c>
      <c r="AE93" s="67">
        <f t="shared" ref="AE93:AJ93" si="26">SUM(AE26:AE30)</f>
        <v>0</v>
      </c>
      <c r="AF93" s="67">
        <f t="shared" si="26"/>
        <v>0</v>
      </c>
      <c r="AG93" s="67">
        <f t="shared" si="26"/>
        <v>0</v>
      </c>
      <c r="AH93" s="67">
        <f t="shared" si="26"/>
        <v>0</v>
      </c>
      <c r="AI93" s="67">
        <f t="shared" si="26"/>
        <v>0</v>
      </c>
      <c r="AJ93" s="67">
        <f t="shared" si="26"/>
        <v>0</v>
      </c>
      <c r="AK93" s="67"/>
      <c r="AL93" s="68">
        <v>5</v>
      </c>
      <c r="AM93" s="68" t="s">
        <v>928</v>
      </c>
      <c r="AN93" s="67">
        <f t="shared" ref="AN93:AS93" si="27">SUM(AN26:AN30)</f>
        <v>6981.5099999999993</v>
      </c>
      <c r="AO93" s="67">
        <f t="shared" si="27"/>
        <v>47370.25</v>
      </c>
      <c r="AP93" s="67">
        <f t="shared" si="27"/>
        <v>331.86</v>
      </c>
      <c r="AQ93" s="67">
        <f t="shared" si="27"/>
        <v>14134.539999999999</v>
      </c>
      <c r="AR93" s="67">
        <f t="shared" si="27"/>
        <v>503.21</v>
      </c>
      <c r="AS93" s="67">
        <f t="shared" si="27"/>
        <v>1249.1559999999999</v>
      </c>
    </row>
    <row r="94" spans="1:45">
      <c r="A94" s="47">
        <f t="shared" si="2"/>
        <v>89</v>
      </c>
      <c r="B94" s="66">
        <v>6</v>
      </c>
      <c r="C94" s="66" t="s">
        <v>928</v>
      </c>
      <c r="D94" s="67">
        <f t="shared" ref="D94:I94" si="28">SUM(D31:D35)</f>
        <v>170416.78000000003</v>
      </c>
      <c r="E94" s="67">
        <f t="shared" si="28"/>
        <v>278119.73</v>
      </c>
      <c r="F94" s="67">
        <f t="shared" si="28"/>
        <v>147065.64000000001</v>
      </c>
      <c r="G94" s="67">
        <f t="shared" si="28"/>
        <v>262175.67000000004</v>
      </c>
      <c r="H94" s="67">
        <f t="shared" si="28"/>
        <v>6900.83</v>
      </c>
      <c r="I94" s="67">
        <f t="shared" si="28"/>
        <v>20353.664000000001</v>
      </c>
      <c r="J94" s="67"/>
      <c r="K94" s="68">
        <v>6</v>
      </c>
      <c r="L94" s="68" t="s">
        <v>928</v>
      </c>
      <c r="M94" s="67">
        <f t="shared" ref="M94:R94" si="29">SUM(M31:M35)</f>
        <v>0</v>
      </c>
      <c r="N94" s="67">
        <f t="shared" si="29"/>
        <v>0</v>
      </c>
      <c r="O94" s="67">
        <f t="shared" si="29"/>
        <v>0</v>
      </c>
      <c r="P94" s="67">
        <f t="shared" si="29"/>
        <v>0</v>
      </c>
      <c r="Q94" s="67">
        <f t="shared" si="29"/>
        <v>0</v>
      </c>
      <c r="R94" s="67">
        <f t="shared" si="29"/>
        <v>0</v>
      </c>
      <c r="S94" s="67"/>
      <c r="T94" s="68">
        <v>6</v>
      </c>
      <c r="U94" s="68" t="s">
        <v>928</v>
      </c>
      <c r="V94" s="67">
        <f t="shared" ref="V94:AA94" si="30">SUM(V31:V35)</f>
        <v>133658.51</v>
      </c>
      <c r="W94" s="67">
        <f t="shared" si="30"/>
        <v>225319.82000000004</v>
      </c>
      <c r="X94" s="67">
        <f t="shared" si="30"/>
        <v>109874.9</v>
      </c>
      <c r="Y94" s="67">
        <f t="shared" si="30"/>
        <v>212687.09</v>
      </c>
      <c r="Z94" s="67">
        <f t="shared" si="30"/>
        <v>6678.36</v>
      </c>
      <c r="AA94" s="67">
        <f t="shared" si="30"/>
        <v>19684.490000000002</v>
      </c>
      <c r="AB94" s="67"/>
      <c r="AC94" s="68">
        <v>6</v>
      </c>
      <c r="AD94" s="68" t="s">
        <v>928</v>
      </c>
      <c r="AE94" s="67">
        <f t="shared" ref="AE94:AJ94" si="31">SUM(AE31:AE35)</f>
        <v>33050.239999999998</v>
      </c>
      <c r="AF94" s="67">
        <f t="shared" si="31"/>
        <v>32428.99</v>
      </c>
      <c r="AG94" s="67">
        <f t="shared" si="31"/>
        <v>6714.82</v>
      </c>
      <c r="AH94" s="67">
        <f t="shared" si="31"/>
        <v>10185.469999999999</v>
      </c>
      <c r="AI94" s="67">
        <f t="shared" si="31"/>
        <v>0</v>
      </c>
      <c r="AJ94" s="67">
        <f t="shared" si="31"/>
        <v>0</v>
      </c>
      <c r="AK94" s="67"/>
      <c r="AL94" s="68">
        <v>6</v>
      </c>
      <c r="AM94" s="68" t="s">
        <v>928</v>
      </c>
      <c r="AN94" s="67">
        <f t="shared" ref="AN94:AS94" si="32">SUM(AN31:AN35)</f>
        <v>157523.69</v>
      </c>
      <c r="AO94" s="67">
        <f t="shared" si="32"/>
        <v>235279.76999999996</v>
      </c>
      <c r="AP94" s="67">
        <f t="shared" si="32"/>
        <v>104894.79999999999</v>
      </c>
      <c r="AQ94" s="67">
        <f t="shared" si="32"/>
        <v>133650.48000000001</v>
      </c>
      <c r="AR94" s="67">
        <f t="shared" si="32"/>
        <v>969.2299999999999</v>
      </c>
      <c r="AS94" s="67">
        <f t="shared" si="32"/>
        <v>6470.6620000000003</v>
      </c>
    </row>
    <row r="95" spans="1:45">
      <c r="A95" s="47">
        <f t="shared" si="2"/>
        <v>90</v>
      </c>
      <c r="B95" s="66">
        <v>7</v>
      </c>
      <c r="C95" s="66" t="s">
        <v>928</v>
      </c>
      <c r="D95" s="67">
        <f t="shared" ref="D95:I95" si="33">SUM(D36:D40)</f>
        <v>128344.69</v>
      </c>
      <c r="E95" s="67">
        <f t="shared" si="33"/>
        <v>276138</v>
      </c>
      <c r="F95" s="67">
        <f t="shared" si="33"/>
        <v>66609.02</v>
      </c>
      <c r="G95" s="67">
        <f t="shared" si="33"/>
        <v>160077.07</v>
      </c>
      <c r="H95" s="67">
        <f t="shared" si="33"/>
        <v>5448.3680000000004</v>
      </c>
      <c r="I95" s="67">
        <f t="shared" si="33"/>
        <v>19437.247999999996</v>
      </c>
      <c r="J95" s="67"/>
      <c r="K95" s="68">
        <v>7</v>
      </c>
      <c r="L95" s="68" t="s">
        <v>928</v>
      </c>
      <c r="M95" s="67">
        <f t="shared" ref="M95:R95" si="34">SUM(M36:M40)</f>
        <v>0</v>
      </c>
      <c r="N95" s="67">
        <f t="shared" si="34"/>
        <v>0</v>
      </c>
      <c r="O95" s="67">
        <f t="shared" si="34"/>
        <v>0</v>
      </c>
      <c r="P95" s="67">
        <f t="shared" si="34"/>
        <v>0</v>
      </c>
      <c r="Q95" s="67">
        <f t="shared" si="34"/>
        <v>0</v>
      </c>
      <c r="R95" s="67">
        <f t="shared" si="34"/>
        <v>0</v>
      </c>
      <c r="S95" s="67"/>
      <c r="T95" s="68">
        <v>7</v>
      </c>
      <c r="U95" s="68" t="s">
        <v>928</v>
      </c>
      <c r="V95" s="67">
        <f t="shared" ref="V95:AA95" si="35">SUM(V36:V40)</f>
        <v>0</v>
      </c>
      <c r="W95" s="67">
        <f t="shared" si="35"/>
        <v>0</v>
      </c>
      <c r="X95" s="67">
        <f t="shared" si="35"/>
        <v>0</v>
      </c>
      <c r="Y95" s="67">
        <f t="shared" si="35"/>
        <v>0</v>
      </c>
      <c r="Z95" s="67">
        <f t="shared" si="35"/>
        <v>0</v>
      </c>
      <c r="AA95" s="67">
        <f t="shared" si="35"/>
        <v>0</v>
      </c>
      <c r="AB95" s="67"/>
      <c r="AC95" s="68">
        <v>7</v>
      </c>
      <c r="AD95" s="68" t="s">
        <v>928</v>
      </c>
      <c r="AE95" s="67">
        <f t="shared" ref="AE95:AJ95" si="36">SUM(AE36:AE40)</f>
        <v>128344.69</v>
      </c>
      <c r="AF95" s="67">
        <f t="shared" si="36"/>
        <v>276138</v>
      </c>
      <c r="AG95" s="67">
        <f t="shared" si="36"/>
        <v>66609.02</v>
      </c>
      <c r="AH95" s="67">
        <f t="shared" si="36"/>
        <v>160077.07</v>
      </c>
      <c r="AI95" s="67">
        <f t="shared" si="36"/>
        <v>5448.3680000000004</v>
      </c>
      <c r="AJ95" s="67">
        <f t="shared" si="36"/>
        <v>19437.247999999996</v>
      </c>
      <c r="AK95" s="67"/>
      <c r="AL95" s="68">
        <v>7</v>
      </c>
      <c r="AM95" s="68" t="s">
        <v>928</v>
      </c>
      <c r="AN95" s="67">
        <f t="shared" ref="AN95:AS95" si="37">SUM(AN36:AN40)</f>
        <v>671.75</v>
      </c>
      <c r="AO95" s="67">
        <f t="shared" si="37"/>
        <v>2766.04</v>
      </c>
      <c r="AP95" s="67">
        <f t="shared" si="37"/>
        <v>1507.59</v>
      </c>
      <c r="AQ95" s="67">
        <f t="shared" si="37"/>
        <v>2038.08</v>
      </c>
      <c r="AR95" s="67">
        <f t="shared" si="37"/>
        <v>0</v>
      </c>
      <c r="AS95" s="67">
        <f t="shared" si="37"/>
        <v>0</v>
      </c>
    </row>
    <row r="96" spans="1:45">
      <c r="A96" s="47">
        <f t="shared" si="2"/>
        <v>91</v>
      </c>
      <c r="B96" s="66">
        <v>8</v>
      </c>
      <c r="C96" s="66" t="s">
        <v>928</v>
      </c>
      <c r="D96" s="67">
        <f t="shared" ref="D96:I96" si="38">SUM(D41:D45)</f>
        <v>250988.15000000002</v>
      </c>
      <c r="E96" s="67">
        <f t="shared" si="38"/>
        <v>258168.78000000003</v>
      </c>
      <c r="F96" s="67">
        <f t="shared" si="38"/>
        <v>136993.52000000002</v>
      </c>
      <c r="G96" s="67">
        <f t="shared" si="38"/>
        <v>178246.1</v>
      </c>
      <c r="H96" s="67">
        <f t="shared" si="38"/>
        <v>20937.356000000003</v>
      </c>
      <c r="I96" s="67">
        <f t="shared" si="38"/>
        <v>5996.7699999999995</v>
      </c>
      <c r="J96" s="67"/>
      <c r="K96" s="68">
        <v>8</v>
      </c>
      <c r="L96" s="68" t="s">
        <v>928</v>
      </c>
      <c r="M96" s="67">
        <f t="shared" ref="M96:R96" si="39">SUM(M41:M45)</f>
        <v>0</v>
      </c>
      <c r="N96" s="67">
        <f t="shared" si="39"/>
        <v>0</v>
      </c>
      <c r="O96" s="67">
        <f t="shared" si="39"/>
        <v>0</v>
      </c>
      <c r="P96" s="67">
        <f t="shared" si="39"/>
        <v>0</v>
      </c>
      <c r="Q96" s="67">
        <f t="shared" si="39"/>
        <v>0</v>
      </c>
      <c r="R96" s="67">
        <f t="shared" si="39"/>
        <v>0</v>
      </c>
      <c r="S96" s="67"/>
      <c r="T96" s="68">
        <v>8</v>
      </c>
      <c r="U96" s="68" t="s">
        <v>928</v>
      </c>
      <c r="V96" s="67">
        <f t="shared" ref="V96:AA96" si="40">SUM(V41:V45)</f>
        <v>241681.04999999996</v>
      </c>
      <c r="W96" s="67">
        <f t="shared" si="40"/>
        <v>215488.26</v>
      </c>
      <c r="X96" s="67">
        <f t="shared" si="40"/>
        <v>117482.04</v>
      </c>
      <c r="Y96" s="67">
        <f t="shared" si="40"/>
        <v>109180.68</v>
      </c>
      <c r="Z96" s="67">
        <f t="shared" si="40"/>
        <v>19598.636000000002</v>
      </c>
      <c r="AA96" s="67">
        <f t="shared" si="40"/>
        <v>5104.29</v>
      </c>
      <c r="AB96" s="67"/>
      <c r="AC96" s="68">
        <v>8</v>
      </c>
      <c r="AD96" s="68" t="s">
        <v>928</v>
      </c>
      <c r="AE96" s="67">
        <f t="shared" ref="AE96:AJ96" si="41">SUM(AE41:AE45)</f>
        <v>7351.49</v>
      </c>
      <c r="AF96" s="67">
        <f t="shared" si="41"/>
        <v>1170.01</v>
      </c>
      <c r="AG96" s="67">
        <f t="shared" si="41"/>
        <v>10222.419999999998</v>
      </c>
      <c r="AH96" s="67">
        <f t="shared" si="41"/>
        <v>4547.16</v>
      </c>
      <c r="AI96" s="67">
        <f t="shared" si="41"/>
        <v>1338.72</v>
      </c>
      <c r="AJ96" s="67">
        <f t="shared" si="41"/>
        <v>892.48</v>
      </c>
      <c r="AK96" s="67"/>
      <c r="AL96" s="68">
        <v>8</v>
      </c>
      <c r="AM96" s="68" t="s">
        <v>928</v>
      </c>
      <c r="AN96" s="67">
        <f t="shared" ref="AN96:AS96" si="42">SUM(AN41:AN45)</f>
        <v>233133.09000000003</v>
      </c>
      <c r="AO96" s="67">
        <f t="shared" si="42"/>
        <v>248220.23</v>
      </c>
      <c r="AP96" s="67">
        <f t="shared" si="42"/>
        <v>113389.61000000002</v>
      </c>
      <c r="AQ96" s="67">
        <f t="shared" si="42"/>
        <v>143945.92000000001</v>
      </c>
      <c r="AR96" s="67">
        <f t="shared" si="42"/>
        <v>1727.47</v>
      </c>
      <c r="AS96" s="67">
        <f t="shared" si="42"/>
        <v>906.7700000000001</v>
      </c>
    </row>
    <row r="97" spans="1:45">
      <c r="A97" s="47">
        <f t="shared" si="2"/>
        <v>92</v>
      </c>
      <c r="B97" s="66">
        <v>9</v>
      </c>
      <c r="C97" s="66" t="s">
        <v>928</v>
      </c>
      <c r="D97" s="67">
        <f t="shared" ref="D97:I97" si="43">SUM(D46:D50)</f>
        <v>512564.74999999994</v>
      </c>
      <c r="E97" s="67">
        <f t="shared" si="43"/>
        <v>142384.57</v>
      </c>
      <c r="F97" s="67">
        <f t="shared" si="43"/>
        <v>426349.74999999994</v>
      </c>
      <c r="G97" s="67">
        <f t="shared" si="43"/>
        <v>220927.95</v>
      </c>
      <c r="H97" s="67">
        <f t="shared" si="43"/>
        <v>26296.400000000001</v>
      </c>
      <c r="I97" s="67">
        <f t="shared" si="43"/>
        <v>5534.18</v>
      </c>
      <c r="J97" s="67"/>
      <c r="K97" s="68">
        <v>9</v>
      </c>
      <c r="L97" s="68" t="s">
        <v>928</v>
      </c>
      <c r="M97" s="67">
        <f t="shared" ref="M97:R97" si="44">SUM(M46:M50)</f>
        <v>0</v>
      </c>
      <c r="N97" s="67">
        <f t="shared" si="44"/>
        <v>0</v>
      </c>
      <c r="O97" s="67">
        <f t="shared" si="44"/>
        <v>0</v>
      </c>
      <c r="P97" s="67">
        <f t="shared" si="44"/>
        <v>0</v>
      </c>
      <c r="Q97" s="67">
        <f t="shared" si="44"/>
        <v>0</v>
      </c>
      <c r="R97" s="67">
        <f t="shared" si="44"/>
        <v>0</v>
      </c>
      <c r="S97" s="67"/>
      <c r="T97" s="68">
        <v>9</v>
      </c>
      <c r="U97" s="68" t="s">
        <v>928</v>
      </c>
      <c r="V97" s="67">
        <f t="shared" ref="V97:AA97" si="45">SUM(V46:V50)</f>
        <v>417628.35999999993</v>
      </c>
      <c r="W97" s="67">
        <f t="shared" si="45"/>
        <v>99844.53</v>
      </c>
      <c r="X97" s="67">
        <f t="shared" si="45"/>
        <v>164759.81000000003</v>
      </c>
      <c r="Y97" s="67">
        <f t="shared" si="45"/>
        <v>47395.15</v>
      </c>
      <c r="Z97" s="67">
        <f t="shared" si="45"/>
        <v>25157.070000000003</v>
      </c>
      <c r="AA97" s="67">
        <f t="shared" si="45"/>
        <v>5534.18</v>
      </c>
      <c r="AB97" s="67"/>
      <c r="AC97" s="68">
        <v>9</v>
      </c>
      <c r="AD97" s="68" t="s">
        <v>928</v>
      </c>
      <c r="AE97" s="67">
        <f t="shared" ref="AE97:AJ97" si="46">SUM(AE46:AE50)</f>
        <v>0</v>
      </c>
      <c r="AF97" s="67">
        <f t="shared" si="46"/>
        <v>0</v>
      </c>
      <c r="AG97" s="67">
        <f t="shared" si="46"/>
        <v>0</v>
      </c>
      <c r="AH97" s="67">
        <f t="shared" si="46"/>
        <v>0</v>
      </c>
      <c r="AI97" s="67">
        <f t="shared" si="46"/>
        <v>0</v>
      </c>
      <c r="AJ97" s="67">
        <f t="shared" si="46"/>
        <v>0</v>
      </c>
      <c r="AK97" s="67"/>
      <c r="AL97" s="68">
        <v>9</v>
      </c>
      <c r="AM97" s="68" t="s">
        <v>928</v>
      </c>
      <c r="AN97" s="67">
        <f t="shared" ref="AN97:AS97" si="47">SUM(AN46:AN50)</f>
        <v>477194.29000000004</v>
      </c>
      <c r="AO97" s="67">
        <f t="shared" si="47"/>
        <v>139001.70000000001</v>
      </c>
      <c r="AP97" s="67">
        <f t="shared" si="47"/>
        <v>366721.6</v>
      </c>
      <c r="AQ97" s="67">
        <f t="shared" si="47"/>
        <v>183019.47000000003</v>
      </c>
      <c r="AR97" s="67">
        <f t="shared" si="47"/>
        <v>8239.0479999999989</v>
      </c>
      <c r="AS97" s="67">
        <f t="shared" si="47"/>
        <v>3257.62</v>
      </c>
    </row>
    <row r="98" spans="1:45">
      <c r="A98" s="47">
        <f t="shared" si="2"/>
        <v>93</v>
      </c>
      <c r="B98" s="66">
        <v>10</v>
      </c>
      <c r="C98" s="66" t="s">
        <v>928</v>
      </c>
      <c r="D98" s="67">
        <f t="shared" ref="D98:I98" si="48">SUM(D51:D55)</f>
        <v>610254.74</v>
      </c>
      <c r="E98" s="67">
        <f t="shared" si="48"/>
        <v>76862.05</v>
      </c>
      <c r="F98" s="67">
        <f t="shared" si="48"/>
        <v>112177.78000000001</v>
      </c>
      <c r="G98" s="67">
        <f t="shared" si="48"/>
        <v>19967.86</v>
      </c>
      <c r="H98" s="67">
        <f t="shared" si="48"/>
        <v>67774.426000000007</v>
      </c>
      <c r="I98" s="67">
        <f t="shared" si="48"/>
        <v>5447.79</v>
      </c>
      <c r="J98" s="67"/>
      <c r="K98" s="68">
        <v>10</v>
      </c>
      <c r="L98" s="68" t="s">
        <v>928</v>
      </c>
      <c r="M98" s="67">
        <f t="shared" ref="M98:R98" si="49">SUM(M51:M55)</f>
        <v>0</v>
      </c>
      <c r="N98" s="67">
        <f t="shared" si="49"/>
        <v>0</v>
      </c>
      <c r="O98" s="67">
        <f t="shared" si="49"/>
        <v>0</v>
      </c>
      <c r="P98" s="67">
        <f t="shared" si="49"/>
        <v>0</v>
      </c>
      <c r="Q98" s="67">
        <f t="shared" si="49"/>
        <v>0</v>
      </c>
      <c r="R98" s="67">
        <f t="shared" si="49"/>
        <v>0</v>
      </c>
      <c r="S98" s="67"/>
      <c r="T98" s="68">
        <v>10</v>
      </c>
      <c r="U98" s="68" t="s">
        <v>928</v>
      </c>
      <c r="V98" s="67">
        <f t="shared" ref="V98:AA98" si="50">SUM(V51:V55)</f>
        <v>473405.25</v>
      </c>
      <c r="W98" s="67">
        <f t="shared" si="50"/>
        <v>26097.160000000011</v>
      </c>
      <c r="X98" s="67">
        <f t="shared" si="50"/>
        <v>58989.74</v>
      </c>
      <c r="Y98" s="67">
        <f t="shared" si="50"/>
        <v>6439.7299999999977</v>
      </c>
      <c r="Z98" s="67">
        <f t="shared" si="50"/>
        <v>47884.015999999996</v>
      </c>
      <c r="AA98" s="67">
        <f t="shared" si="50"/>
        <v>2107.0200000000004</v>
      </c>
      <c r="AB98" s="67"/>
      <c r="AC98" s="68">
        <v>10</v>
      </c>
      <c r="AD98" s="68" t="s">
        <v>928</v>
      </c>
      <c r="AE98" s="67">
        <f t="shared" ref="AE98:AJ98" si="51">SUM(AE51:AE55)</f>
        <v>136849.49000000002</v>
      </c>
      <c r="AF98" s="67">
        <f t="shared" si="51"/>
        <v>50764.889999999992</v>
      </c>
      <c r="AG98" s="67">
        <f t="shared" si="51"/>
        <v>53188.04</v>
      </c>
      <c r="AH98" s="67">
        <f t="shared" si="51"/>
        <v>13528.13</v>
      </c>
      <c r="AI98" s="67">
        <f t="shared" si="51"/>
        <v>19890.409999999996</v>
      </c>
      <c r="AJ98" s="67">
        <f t="shared" si="51"/>
        <v>3340.7699999999995</v>
      </c>
      <c r="AK98" s="67"/>
      <c r="AL98" s="68">
        <v>10</v>
      </c>
      <c r="AM98" s="68" t="s">
        <v>928</v>
      </c>
      <c r="AN98" s="67">
        <f t="shared" ref="AN98:AS98" si="52">SUM(AN51:AN55)</f>
        <v>412579.03</v>
      </c>
      <c r="AO98" s="67">
        <f t="shared" si="52"/>
        <v>24787.130000000012</v>
      </c>
      <c r="AP98" s="67">
        <f t="shared" si="52"/>
        <v>40224.57</v>
      </c>
      <c r="AQ98" s="67">
        <f t="shared" si="52"/>
        <v>3845.7400000000016</v>
      </c>
      <c r="AR98" s="67">
        <f t="shared" si="52"/>
        <v>19972.918000000001</v>
      </c>
      <c r="AS98" s="67">
        <f t="shared" si="52"/>
        <v>532.95000000000073</v>
      </c>
    </row>
    <row r="99" spans="1:45">
      <c r="A99" s="47">
        <f t="shared" si="2"/>
        <v>94</v>
      </c>
      <c r="B99" s="66">
        <v>11</v>
      </c>
      <c r="C99" s="66" t="s">
        <v>928</v>
      </c>
      <c r="D99" s="67">
        <f t="shared" ref="D99:I99" si="53">SUM(D56:D60)</f>
        <v>191379.69</v>
      </c>
      <c r="E99" s="67">
        <f t="shared" si="53"/>
        <v>14781.26</v>
      </c>
      <c r="F99" s="67">
        <f t="shared" si="53"/>
        <v>39994.150000000009</v>
      </c>
      <c r="G99" s="67">
        <f t="shared" si="53"/>
        <v>1174.3999999999994</v>
      </c>
      <c r="H99" s="67">
        <f t="shared" si="53"/>
        <v>45509.799999999988</v>
      </c>
      <c r="I99" s="67">
        <f t="shared" si="53"/>
        <v>3573.45</v>
      </c>
      <c r="J99" s="67"/>
      <c r="K99" s="68">
        <v>11</v>
      </c>
      <c r="L99" s="68" t="s">
        <v>928</v>
      </c>
      <c r="M99" s="67">
        <f t="shared" ref="M99:R99" si="54">SUM(M56:M60)</f>
        <v>191379.69</v>
      </c>
      <c r="N99" s="67">
        <f t="shared" si="54"/>
        <v>14781.26</v>
      </c>
      <c r="O99" s="67">
        <f t="shared" si="54"/>
        <v>39994.150000000009</v>
      </c>
      <c r="P99" s="67">
        <f t="shared" si="54"/>
        <v>1174.3999999999994</v>
      </c>
      <c r="Q99" s="67">
        <f t="shared" si="54"/>
        <v>45509.799999999988</v>
      </c>
      <c r="R99" s="67">
        <f t="shared" si="54"/>
        <v>3573.45</v>
      </c>
      <c r="S99" s="67"/>
      <c r="T99" s="68">
        <v>11</v>
      </c>
      <c r="U99" s="68" t="s">
        <v>928</v>
      </c>
      <c r="V99" s="67">
        <f t="shared" ref="V99:AA99" si="55">SUM(V56:V60)</f>
        <v>0</v>
      </c>
      <c r="W99" s="67">
        <f t="shared" si="55"/>
        <v>0</v>
      </c>
      <c r="X99" s="67">
        <f t="shared" si="55"/>
        <v>0</v>
      </c>
      <c r="Y99" s="67">
        <f t="shared" si="55"/>
        <v>0</v>
      </c>
      <c r="Z99" s="67">
        <f t="shared" si="55"/>
        <v>0</v>
      </c>
      <c r="AA99" s="67">
        <f t="shared" si="55"/>
        <v>0</v>
      </c>
      <c r="AB99" s="67"/>
      <c r="AC99" s="68">
        <v>11</v>
      </c>
      <c r="AD99" s="68" t="s">
        <v>928</v>
      </c>
      <c r="AE99" s="67">
        <f t="shared" ref="AE99:AJ99" si="56">SUM(AE56:AE60)</f>
        <v>0</v>
      </c>
      <c r="AF99" s="67">
        <f t="shared" si="56"/>
        <v>0</v>
      </c>
      <c r="AG99" s="67">
        <f t="shared" si="56"/>
        <v>0</v>
      </c>
      <c r="AH99" s="67">
        <f t="shared" si="56"/>
        <v>0</v>
      </c>
      <c r="AI99" s="67">
        <f t="shared" si="56"/>
        <v>0</v>
      </c>
      <c r="AJ99" s="67">
        <f t="shared" si="56"/>
        <v>0</v>
      </c>
      <c r="AK99" s="67"/>
      <c r="AL99" s="68">
        <v>11</v>
      </c>
      <c r="AM99" s="68" t="s">
        <v>928</v>
      </c>
      <c r="AN99" s="67">
        <f t="shared" ref="AN99:AS99" si="57">SUM(AN56:AN60)</f>
        <v>0</v>
      </c>
      <c r="AO99" s="67">
        <f t="shared" si="57"/>
        <v>0</v>
      </c>
      <c r="AP99" s="67">
        <f t="shared" si="57"/>
        <v>0</v>
      </c>
      <c r="AQ99" s="67">
        <f t="shared" si="57"/>
        <v>0</v>
      </c>
      <c r="AR99" s="67">
        <f t="shared" si="57"/>
        <v>0</v>
      </c>
      <c r="AS99" s="67">
        <f t="shared" si="57"/>
        <v>0</v>
      </c>
    </row>
    <row r="100" spans="1:45">
      <c r="A100" s="47">
        <f t="shared" si="2"/>
        <v>95</v>
      </c>
      <c r="B100" s="66">
        <v>12</v>
      </c>
      <c r="C100" s="66" t="s">
        <v>928</v>
      </c>
      <c r="D100" s="67">
        <f t="shared" ref="D100:I100" si="58">SUM(D61:D65)</f>
        <v>551544.53</v>
      </c>
      <c r="E100" s="67">
        <f t="shared" si="58"/>
        <v>81415.210000000006</v>
      </c>
      <c r="F100" s="67">
        <f t="shared" si="58"/>
        <v>185326.41999999998</v>
      </c>
      <c r="G100" s="67">
        <f t="shared" si="58"/>
        <v>28149.52</v>
      </c>
      <c r="H100" s="67">
        <f t="shared" si="58"/>
        <v>29082.512000000002</v>
      </c>
      <c r="I100" s="67">
        <f t="shared" si="58"/>
        <v>967.9900000000016</v>
      </c>
      <c r="J100" s="67"/>
      <c r="K100" s="68">
        <v>12</v>
      </c>
      <c r="L100" s="68" t="s">
        <v>928</v>
      </c>
      <c r="M100" s="67">
        <f t="shared" ref="M100:R100" si="59">SUM(M61:M65)</f>
        <v>551544.53</v>
      </c>
      <c r="N100" s="67">
        <f t="shared" si="59"/>
        <v>81415.210000000006</v>
      </c>
      <c r="O100" s="67">
        <f t="shared" si="59"/>
        <v>185326.41999999998</v>
      </c>
      <c r="P100" s="67">
        <f t="shared" si="59"/>
        <v>28149.52</v>
      </c>
      <c r="Q100" s="67">
        <f t="shared" si="59"/>
        <v>29082.512000000002</v>
      </c>
      <c r="R100" s="67">
        <f t="shared" si="59"/>
        <v>967.9900000000016</v>
      </c>
      <c r="S100" s="67"/>
      <c r="T100" s="68">
        <v>12</v>
      </c>
      <c r="U100" s="68" t="s">
        <v>928</v>
      </c>
      <c r="V100" s="67">
        <f t="shared" ref="V100:AA100" si="60">SUM(V61:V65)</f>
        <v>0</v>
      </c>
      <c r="W100" s="67">
        <f t="shared" si="60"/>
        <v>0</v>
      </c>
      <c r="X100" s="67">
        <f t="shared" si="60"/>
        <v>0</v>
      </c>
      <c r="Y100" s="67">
        <f t="shared" si="60"/>
        <v>0</v>
      </c>
      <c r="Z100" s="67">
        <f t="shared" si="60"/>
        <v>0</v>
      </c>
      <c r="AA100" s="67">
        <f t="shared" si="60"/>
        <v>0</v>
      </c>
      <c r="AB100" s="67"/>
      <c r="AC100" s="68">
        <v>12</v>
      </c>
      <c r="AD100" s="68" t="s">
        <v>928</v>
      </c>
      <c r="AE100" s="67">
        <f t="shared" ref="AE100:AJ100" si="61">SUM(AE61:AE65)</f>
        <v>0</v>
      </c>
      <c r="AF100" s="67">
        <f t="shared" si="61"/>
        <v>0</v>
      </c>
      <c r="AG100" s="67">
        <f t="shared" si="61"/>
        <v>0</v>
      </c>
      <c r="AH100" s="67">
        <f t="shared" si="61"/>
        <v>0</v>
      </c>
      <c r="AI100" s="67">
        <f t="shared" si="61"/>
        <v>0</v>
      </c>
      <c r="AJ100" s="67">
        <f t="shared" si="61"/>
        <v>0</v>
      </c>
      <c r="AK100" s="67"/>
      <c r="AL100" s="68">
        <v>12</v>
      </c>
      <c r="AM100" s="68" t="s">
        <v>928</v>
      </c>
      <c r="AN100" s="67">
        <f t="shared" ref="AN100:AS100" si="62">SUM(AN61:AN65)</f>
        <v>0</v>
      </c>
      <c r="AO100" s="67">
        <f t="shared" si="62"/>
        <v>0</v>
      </c>
      <c r="AP100" s="67">
        <f t="shared" si="62"/>
        <v>0</v>
      </c>
      <c r="AQ100" s="67">
        <f t="shared" si="62"/>
        <v>0</v>
      </c>
      <c r="AR100" s="67">
        <f t="shared" si="62"/>
        <v>0</v>
      </c>
      <c r="AS100" s="67">
        <f t="shared" si="62"/>
        <v>0</v>
      </c>
    </row>
    <row r="101" spans="1:45">
      <c r="A101" s="47">
        <f t="shared" si="2"/>
        <v>96</v>
      </c>
      <c r="B101" s="66">
        <v>13</v>
      </c>
      <c r="C101" s="66" t="s">
        <v>928</v>
      </c>
      <c r="D101" s="67">
        <f t="shared" ref="D101:I101" si="63">SUM(D66:D70)</f>
        <v>342212.87999999995</v>
      </c>
      <c r="E101" s="67">
        <f t="shared" si="63"/>
        <v>13070.839999999995</v>
      </c>
      <c r="F101" s="67">
        <f t="shared" si="63"/>
        <v>92098.81</v>
      </c>
      <c r="G101" s="67">
        <f t="shared" si="63"/>
        <v>3499.8199999999983</v>
      </c>
      <c r="H101" s="67">
        <f t="shared" si="63"/>
        <v>32601.95</v>
      </c>
      <c r="I101" s="67">
        <f t="shared" si="63"/>
        <v>1847.6180000000027</v>
      </c>
      <c r="J101" s="67"/>
      <c r="K101" s="68">
        <v>13</v>
      </c>
      <c r="L101" s="68" t="s">
        <v>928</v>
      </c>
      <c r="M101" s="67">
        <f t="shared" ref="M101:R101" si="64">SUM(M66:M70)</f>
        <v>270491</v>
      </c>
      <c r="N101" s="67">
        <f t="shared" si="64"/>
        <v>11670.859999999993</v>
      </c>
      <c r="O101" s="67">
        <f t="shared" si="64"/>
        <v>87442.15</v>
      </c>
      <c r="P101" s="67">
        <f t="shared" si="64"/>
        <v>3007.5899999999983</v>
      </c>
      <c r="Q101" s="67">
        <f t="shared" si="64"/>
        <v>26561.200000000001</v>
      </c>
      <c r="R101" s="67">
        <f t="shared" si="64"/>
        <v>1847.6180000000027</v>
      </c>
      <c r="S101" s="67"/>
      <c r="T101" s="68">
        <v>13</v>
      </c>
      <c r="U101" s="68" t="s">
        <v>928</v>
      </c>
      <c r="V101" s="67">
        <f t="shared" ref="V101:AA101" si="65">SUM(V66:V70)</f>
        <v>71721.87999999999</v>
      </c>
      <c r="W101" s="67">
        <f t="shared" si="65"/>
        <v>1399.980000000005</v>
      </c>
      <c r="X101" s="67">
        <f t="shared" si="65"/>
        <v>4656.6599999999989</v>
      </c>
      <c r="Y101" s="67">
        <f t="shared" si="65"/>
        <v>492.23</v>
      </c>
      <c r="Z101" s="67">
        <f t="shared" si="65"/>
        <v>6040.75</v>
      </c>
      <c r="AA101" s="67">
        <f t="shared" si="65"/>
        <v>0</v>
      </c>
      <c r="AB101" s="67"/>
      <c r="AC101" s="68">
        <v>13</v>
      </c>
      <c r="AD101" s="68" t="s">
        <v>928</v>
      </c>
      <c r="AE101" s="67">
        <f t="shared" ref="AE101:AJ101" si="66">SUM(AE66:AE70)</f>
        <v>0</v>
      </c>
      <c r="AF101" s="67">
        <f t="shared" si="66"/>
        <v>0</v>
      </c>
      <c r="AG101" s="67">
        <f t="shared" si="66"/>
        <v>0</v>
      </c>
      <c r="AH101" s="67">
        <f t="shared" si="66"/>
        <v>0</v>
      </c>
      <c r="AI101" s="67">
        <f t="shared" si="66"/>
        <v>0</v>
      </c>
      <c r="AJ101" s="67">
        <f t="shared" si="66"/>
        <v>0</v>
      </c>
      <c r="AK101" s="67"/>
      <c r="AL101" s="68">
        <v>13</v>
      </c>
      <c r="AM101" s="68" t="s">
        <v>928</v>
      </c>
      <c r="AN101" s="67">
        <f t="shared" ref="AN101:AS101" si="67">SUM(AN66:AN70)</f>
        <v>60847.889999999992</v>
      </c>
      <c r="AO101" s="67">
        <f t="shared" si="67"/>
        <v>1559.29</v>
      </c>
      <c r="AP101" s="67">
        <f t="shared" si="67"/>
        <v>10348.86</v>
      </c>
      <c r="AQ101" s="67">
        <f t="shared" si="67"/>
        <v>876.6800000000012</v>
      </c>
      <c r="AR101" s="67">
        <f t="shared" si="67"/>
        <v>3595.5899999999997</v>
      </c>
      <c r="AS101" s="67">
        <f t="shared" si="67"/>
        <v>0</v>
      </c>
    </row>
    <row r="102" spans="1:45">
      <c r="A102" s="47">
        <f t="shared" si="2"/>
        <v>97</v>
      </c>
      <c r="B102" s="66">
        <v>14</v>
      </c>
      <c r="C102" s="66" t="s">
        <v>928</v>
      </c>
      <c r="D102" s="67">
        <f t="shared" ref="D102:I102" si="68">SUM(D71:D75)</f>
        <v>191278.93999999997</v>
      </c>
      <c r="E102" s="67">
        <f t="shared" si="68"/>
        <v>10172.509999999995</v>
      </c>
      <c r="F102" s="67">
        <f t="shared" si="68"/>
        <v>19758.080000000002</v>
      </c>
      <c r="G102" s="67">
        <f t="shared" si="68"/>
        <v>0</v>
      </c>
      <c r="H102" s="67">
        <f t="shared" si="68"/>
        <v>14454.66</v>
      </c>
      <c r="I102" s="67">
        <f t="shared" si="68"/>
        <v>1723.8999999999992</v>
      </c>
      <c r="J102" s="67"/>
      <c r="K102" s="68">
        <v>14</v>
      </c>
      <c r="L102" s="68" t="s">
        <v>928</v>
      </c>
      <c r="M102" s="67">
        <f t="shared" ref="M102:R102" si="69">SUM(M71:M75)</f>
        <v>0</v>
      </c>
      <c r="N102" s="67">
        <f t="shared" si="69"/>
        <v>0</v>
      </c>
      <c r="O102" s="67">
        <f t="shared" si="69"/>
        <v>0</v>
      </c>
      <c r="P102" s="67">
        <f t="shared" si="69"/>
        <v>0</v>
      </c>
      <c r="Q102" s="67">
        <f t="shared" si="69"/>
        <v>0</v>
      </c>
      <c r="R102" s="67">
        <f t="shared" si="69"/>
        <v>0</v>
      </c>
      <c r="S102" s="67"/>
      <c r="T102" s="68">
        <v>14</v>
      </c>
      <c r="U102" s="68" t="s">
        <v>928</v>
      </c>
      <c r="V102" s="67">
        <f t="shared" ref="V102:AA102" si="70">SUM(V71:V75)</f>
        <v>186338.76</v>
      </c>
      <c r="W102" s="67">
        <f t="shared" si="70"/>
        <v>8046.6699999999983</v>
      </c>
      <c r="X102" s="67">
        <f t="shared" si="70"/>
        <v>19498.11</v>
      </c>
      <c r="Y102" s="67">
        <f t="shared" si="70"/>
        <v>0</v>
      </c>
      <c r="Z102" s="67">
        <f t="shared" si="70"/>
        <v>14292.990000000002</v>
      </c>
      <c r="AA102" s="67">
        <f t="shared" si="70"/>
        <v>961.23999999999933</v>
      </c>
      <c r="AB102" s="67"/>
      <c r="AC102" s="68">
        <v>14</v>
      </c>
      <c r="AD102" s="68" t="s">
        <v>928</v>
      </c>
      <c r="AE102" s="67">
        <f t="shared" ref="AE102:AJ102" si="71">SUM(AE71:AE75)</f>
        <v>4940.18</v>
      </c>
      <c r="AF102" s="67">
        <f t="shared" si="71"/>
        <v>2125.8399999999997</v>
      </c>
      <c r="AG102" s="67">
        <f t="shared" si="71"/>
        <v>259.97000000000003</v>
      </c>
      <c r="AH102" s="67">
        <f t="shared" si="71"/>
        <v>0</v>
      </c>
      <c r="AI102" s="67">
        <f t="shared" si="71"/>
        <v>161.66999999999999</v>
      </c>
      <c r="AJ102" s="67">
        <f t="shared" si="71"/>
        <v>762.66000000000008</v>
      </c>
      <c r="AK102" s="67"/>
      <c r="AL102" s="68">
        <v>14</v>
      </c>
      <c r="AM102" s="68" t="s">
        <v>928</v>
      </c>
      <c r="AN102" s="67">
        <f t="shared" ref="AN102:AS102" si="72">SUM(AN71:AN75)</f>
        <v>89978.35</v>
      </c>
      <c r="AO102" s="67">
        <f t="shared" si="72"/>
        <v>663.21999999999571</v>
      </c>
      <c r="AP102" s="67">
        <f t="shared" si="72"/>
        <v>14507.75</v>
      </c>
      <c r="AQ102" s="67">
        <f t="shared" si="72"/>
        <v>0</v>
      </c>
      <c r="AR102" s="67">
        <f t="shared" si="72"/>
        <v>657.68000000000006</v>
      </c>
      <c r="AS102" s="67">
        <f t="shared" si="72"/>
        <v>258.89999999999998</v>
      </c>
    </row>
    <row r="103" spans="1:45">
      <c r="A103" s="47">
        <f t="shared" si="2"/>
        <v>98</v>
      </c>
      <c r="B103" s="66">
        <v>15</v>
      </c>
      <c r="C103" s="66" t="s">
        <v>928</v>
      </c>
      <c r="D103" s="67">
        <f t="shared" ref="D103:I103" si="73">SUM(D76:D80)</f>
        <v>51222.7</v>
      </c>
      <c r="E103" s="67">
        <f t="shared" si="73"/>
        <v>324.80000000000109</v>
      </c>
      <c r="F103" s="67">
        <f t="shared" si="73"/>
        <v>44991.38</v>
      </c>
      <c r="G103" s="67">
        <f t="shared" si="73"/>
        <v>519.07000000000005</v>
      </c>
      <c r="H103" s="67">
        <f t="shared" si="73"/>
        <v>5453.4540000000006</v>
      </c>
      <c r="I103" s="67">
        <f t="shared" si="73"/>
        <v>0</v>
      </c>
      <c r="J103" s="67"/>
      <c r="K103" s="68">
        <v>15</v>
      </c>
      <c r="L103" s="68" t="s">
        <v>928</v>
      </c>
      <c r="M103" s="67">
        <f t="shared" ref="M103:R103" si="74">SUM(M76:M80)</f>
        <v>0</v>
      </c>
      <c r="N103" s="67">
        <f t="shared" si="74"/>
        <v>0</v>
      </c>
      <c r="O103" s="67">
        <f t="shared" si="74"/>
        <v>0</v>
      </c>
      <c r="P103" s="67">
        <f t="shared" si="74"/>
        <v>0</v>
      </c>
      <c r="Q103" s="67">
        <f t="shared" si="74"/>
        <v>0</v>
      </c>
      <c r="R103" s="67">
        <f t="shared" si="74"/>
        <v>0</v>
      </c>
      <c r="S103" s="67"/>
      <c r="T103" s="68">
        <v>15</v>
      </c>
      <c r="U103" s="68" t="s">
        <v>928</v>
      </c>
      <c r="V103" s="67">
        <f t="shared" ref="V103:AA103" si="75">SUM(V76:V80)</f>
        <v>48659.229999999996</v>
      </c>
      <c r="W103" s="67">
        <f t="shared" si="75"/>
        <v>324.80000000000109</v>
      </c>
      <c r="X103" s="67">
        <f t="shared" si="75"/>
        <v>44812.26</v>
      </c>
      <c r="Y103" s="67">
        <f t="shared" si="75"/>
        <v>519.07000000000005</v>
      </c>
      <c r="Z103" s="67">
        <f t="shared" si="75"/>
        <v>5453.4540000000006</v>
      </c>
      <c r="AA103" s="67">
        <f t="shared" si="75"/>
        <v>0</v>
      </c>
      <c r="AB103" s="67"/>
      <c r="AC103" s="68">
        <v>15</v>
      </c>
      <c r="AD103" s="68" t="s">
        <v>928</v>
      </c>
      <c r="AE103" s="67">
        <f t="shared" ref="AE103:AJ103" si="76">SUM(AE76:AE80)</f>
        <v>2563.4700000000003</v>
      </c>
      <c r="AF103" s="67">
        <f t="shared" si="76"/>
        <v>0</v>
      </c>
      <c r="AG103" s="67">
        <f t="shared" si="76"/>
        <v>179.12</v>
      </c>
      <c r="AH103" s="67">
        <f t="shared" si="76"/>
        <v>0</v>
      </c>
      <c r="AI103" s="67">
        <f t="shared" si="76"/>
        <v>0</v>
      </c>
      <c r="AJ103" s="67">
        <f t="shared" si="76"/>
        <v>0</v>
      </c>
      <c r="AK103" s="67"/>
      <c r="AL103" s="68">
        <v>15</v>
      </c>
      <c r="AM103" s="68" t="s">
        <v>928</v>
      </c>
      <c r="AN103" s="67">
        <f t="shared" ref="AN103:AS103" si="77">SUM(AN76:AN80)</f>
        <v>21401.439999999999</v>
      </c>
      <c r="AO103" s="67">
        <f t="shared" si="77"/>
        <v>324.80000000000109</v>
      </c>
      <c r="AP103" s="67">
        <f t="shared" si="77"/>
        <v>32530.520000000004</v>
      </c>
      <c r="AQ103" s="67">
        <f t="shared" si="77"/>
        <v>331.70999999999913</v>
      </c>
      <c r="AR103" s="67">
        <f t="shared" si="77"/>
        <v>2717.0059999999999</v>
      </c>
      <c r="AS103" s="67">
        <f t="shared" si="77"/>
        <v>0</v>
      </c>
    </row>
    <row r="104" spans="1:45">
      <c r="A104" s="47">
        <f t="shared" si="2"/>
        <v>99</v>
      </c>
      <c r="B104" s="59">
        <v>16</v>
      </c>
      <c r="C104" s="59" t="s">
        <v>928</v>
      </c>
      <c r="D104" s="69">
        <f t="shared" ref="D104:I104" si="78">SUM(D81:D85)</f>
        <v>96993.489999999991</v>
      </c>
      <c r="E104" s="69">
        <f t="shared" si="78"/>
        <v>59142.469999999994</v>
      </c>
      <c r="F104" s="69">
        <f t="shared" si="78"/>
        <v>11148.5</v>
      </c>
      <c r="G104" s="69">
        <f t="shared" si="78"/>
        <v>3748.21</v>
      </c>
      <c r="H104" s="69">
        <f t="shared" si="78"/>
        <v>21940.390000000003</v>
      </c>
      <c r="I104" s="69">
        <f t="shared" si="78"/>
        <v>4556.7299999999996</v>
      </c>
      <c r="J104" s="67"/>
      <c r="K104" s="70">
        <v>16</v>
      </c>
      <c r="L104" s="70" t="s">
        <v>928</v>
      </c>
      <c r="M104" s="69">
        <f t="shared" ref="M104:R104" si="79">SUM(M81:M85)</f>
        <v>29243.410000000003</v>
      </c>
      <c r="N104" s="69">
        <f t="shared" si="79"/>
        <v>24607.990000000005</v>
      </c>
      <c r="O104" s="69">
        <f t="shared" si="79"/>
        <v>292.36</v>
      </c>
      <c r="P104" s="69">
        <f t="shared" si="79"/>
        <v>119.33</v>
      </c>
      <c r="Q104" s="69">
        <f t="shared" si="79"/>
        <v>6441.06</v>
      </c>
      <c r="R104" s="69">
        <f t="shared" si="79"/>
        <v>4556.7299999999996</v>
      </c>
      <c r="S104" s="67"/>
      <c r="T104" s="70">
        <v>16</v>
      </c>
      <c r="U104" s="70" t="s">
        <v>928</v>
      </c>
      <c r="V104" s="69">
        <f t="shared" ref="V104:AA104" si="80">SUM(V81:V85)</f>
        <v>67750.080000000002</v>
      </c>
      <c r="W104" s="69">
        <f t="shared" si="80"/>
        <v>34534.479999999996</v>
      </c>
      <c r="X104" s="69">
        <f t="shared" si="80"/>
        <v>10856.14</v>
      </c>
      <c r="Y104" s="69">
        <f t="shared" si="80"/>
        <v>3628.88</v>
      </c>
      <c r="Z104" s="69">
        <f t="shared" si="80"/>
        <v>15499.33</v>
      </c>
      <c r="AA104" s="69">
        <f t="shared" si="80"/>
        <v>0</v>
      </c>
      <c r="AB104" s="67"/>
      <c r="AC104" s="70">
        <v>16</v>
      </c>
      <c r="AD104" s="70" t="s">
        <v>928</v>
      </c>
      <c r="AE104" s="69">
        <f t="shared" ref="AE104:AJ104" si="81">SUM(AE81:AE85)</f>
        <v>0</v>
      </c>
      <c r="AF104" s="69">
        <f t="shared" si="81"/>
        <v>0</v>
      </c>
      <c r="AG104" s="69">
        <f t="shared" si="81"/>
        <v>0</v>
      </c>
      <c r="AH104" s="69">
        <f t="shared" si="81"/>
        <v>0</v>
      </c>
      <c r="AI104" s="69">
        <f t="shared" si="81"/>
        <v>0</v>
      </c>
      <c r="AJ104" s="69">
        <f t="shared" si="81"/>
        <v>0</v>
      </c>
      <c r="AK104" s="67"/>
      <c r="AL104" s="70">
        <v>16</v>
      </c>
      <c r="AM104" s="70" t="s">
        <v>928</v>
      </c>
      <c r="AN104" s="69">
        <f t="shared" ref="AN104:AS104" si="82">SUM(AN81:AN85)</f>
        <v>15456.169999999998</v>
      </c>
      <c r="AO104" s="69">
        <f t="shared" si="82"/>
        <v>8183.8499999999995</v>
      </c>
      <c r="AP104" s="69">
        <f t="shared" si="82"/>
        <v>6430.36</v>
      </c>
      <c r="AQ104" s="69">
        <f t="shared" si="82"/>
        <v>0</v>
      </c>
      <c r="AR104" s="69">
        <f t="shared" si="82"/>
        <v>390.83</v>
      </c>
      <c r="AS104" s="69">
        <f t="shared" si="82"/>
        <v>0</v>
      </c>
    </row>
    <row r="105" spans="1:45">
      <c r="A105" s="47">
        <f t="shared" si="2"/>
        <v>100</v>
      </c>
      <c r="B105" s="66" t="s">
        <v>20</v>
      </c>
      <c r="C105" s="66" t="s">
        <v>928</v>
      </c>
      <c r="D105" s="67">
        <f t="shared" ref="D105:I105" si="83">SUM(D89:D104)</f>
        <v>3422293.6033333335</v>
      </c>
      <c r="E105" s="67">
        <f t="shared" si="83"/>
        <v>2104995.0200000005</v>
      </c>
      <c r="F105" s="67">
        <f t="shared" si="83"/>
        <v>1427640.16</v>
      </c>
      <c r="G105" s="67">
        <f t="shared" si="83"/>
        <v>1506536.2000000004</v>
      </c>
      <c r="H105" s="67">
        <f t="shared" si="83"/>
        <v>309342.08000000002</v>
      </c>
      <c r="I105" s="67">
        <f t="shared" si="83"/>
        <v>90492.179999999978</v>
      </c>
      <c r="J105" s="67"/>
      <c r="K105" s="68" t="s">
        <v>20</v>
      </c>
      <c r="L105" s="68" t="s">
        <v>928</v>
      </c>
      <c r="M105" s="67">
        <f t="shared" ref="M105:R105" si="84">SUM(M89:M104)</f>
        <v>1366588.64</v>
      </c>
      <c r="N105" s="67">
        <f t="shared" si="84"/>
        <v>1025083.02</v>
      </c>
      <c r="O105" s="67">
        <f t="shared" si="84"/>
        <v>458182.18999999994</v>
      </c>
      <c r="P105" s="67">
        <f t="shared" si="84"/>
        <v>659473.77</v>
      </c>
      <c r="Q105" s="67">
        <f t="shared" si="84"/>
        <v>140536.50599999999</v>
      </c>
      <c r="R105" s="67">
        <f t="shared" si="84"/>
        <v>31998.628000000004</v>
      </c>
      <c r="S105" s="67"/>
      <c r="T105" s="68" t="s">
        <v>20</v>
      </c>
      <c r="U105" s="68" t="s">
        <v>928</v>
      </c>
      <c r="V105" s="67">
        <f t="shared" ref="V105:AA105" si="85">SUM(V89:V104)</f>
        <v>1642005.3733333333</v>
      </c>
      <c r="W105" s="67">
        <f t="shared" si="85"/>
        <v>612862.80000000016</v>
      </c>
      <c r="X105" s="67">
        <f t="shared" si="85"/>
        <v>530929.65999999992</v>
      </c>
      <c r="Y105" s="67">
        <f t="shared" si="85"/>
        <v>381370.43</v>
      </c>
      <c r="Z105" s="67">
        <f t="shared" si="85"/>
        <v>140604.606</v>
      </c>
      <c r="AA105" s="67">
        <f t="shared" si="85"/>
        <v>33391.22</v>
      </c>
      <c r="AB105" s="67"/>
      <c r="AC105" s="68" t="s">
        <v>20</v>
      </c>
      <c r="AD105" s="68" t="s">
        <v>928</v>
      </c>
      <c r="AE105" s="67">
        <f t="shared" ref="AE105:AJ105" si="86">SUM(AE89:AE104)</f>
        <v>313099.56</v>
      </c>
      <c r="AF105" s="67">
        <f t="shared" si="86"/>
        <v>362627.73000000004</v>
      </c>
      <c r="AG105" s="67">
        <f t="shared" si="86"/>
        <v>137173.38999999998</v>
      </c>
      <c r="AH105" s="67">
        <f t="shared" si="86"/>
        <v>188337.83000000002</v>
      </c>
      <c r="AI105" s="67">
        <f t="shared" si="86"/>
        <v>26839.167999999994</v>
      </c>
      <c r="AJ105" s="67">
        <f t="shared" si="86"/>
        <v>24433.157999999996</v>
      </c>
      <c r="AK105" s="67"/>
      <c r="AL105" s="68" t="s">
        <v>20</v>
      </c>
      <c r="AM105" s="68" t="s">
        <v>928</v>
      </c>
      <c r="AN105" s="67">
        <f t="shared" ref="AN105:AS105" si="87">SUM(AN89:AN104)</f>
        <v>1492758.03</v>
      </c>
      <c r="AO105" s="67">
        <f t="shared" si="87"/>
        <v>713074.72</v>
      </c>
      <c r="AP105" s="67">
        <f t="shared" si="87"/>
        <v>691219.37999999989</v>
      </c>
      <c r="AQ105" s="67">
        <f t="shared" si="87"/>
        <v>484912.38000000006</v>
      </c>
      <c r="AR105" s="67">
        <f t="shared" si="87"/>
        <v>38937.082000000002</v>
      </c>
      <c r="AS105" s="67">
        <f t="shared" si="87"/>
        <v>12676.057999999999</v>
      </c>
    </row>
    <row r="107" spans="1:45">
      <c r="A107" s="42" t="s">
        <v>929</v>
      </c>
      <c r="M107" s="67">
        <f>+M105+N105</f>
        <v>2391671.66</v>
      </c>
      <c r="N107" s="67">
        <f>+O105+P105</f>
        <v>1117655.96</v>
      </c>
      <c r="O107" s="67">
        <f>+Q105+R105</f>
        <v>172535.13399999999</v>
      </c>
      <c r="U107" s="67"/>
    </row>
    <row r="108" spans="1:45">
      <c r="A108" s="42" t="s">
        <v>930</v>
      </c>
      <c r="M108" s="67">
        <f>+V105+W105</f>
        <v>2254868.1733333333</v>
      </c>
      <c r="N108" s="67">
        <f>+X105+Y105</f>
        <v>912300.08999999985</v>
      </c>
      <c r="O108" s="67">
        <f>+Z105+AA105</f>
        <v>173995.826</v>
      </c>
    </row>
    <row r="109" spans="1:45">
      <c r="A109" s="42" t="s">
        <v>931</v>
      </c>
      <c r="M109" s="67">
        <f>+AE105+AF105</f>
        <v>675727.29</v>
      </c>
      <c r="N109" s="67">
        <f>+AG105+AH105</f>
        <v>325511.21999999997</v>
      </c>
      <c r="O109" s="67">
        <f>+AI105+AJ105</f>
        <v>51272.325999999986</v>
      </c>
    </row>
    <row r="110" spans="1:45">
      <c r="A110" s="42" t="s">
        <v>932</v>
      </c>
      <c r="M110" s="67">
        <f>+AN105+AO105</f>
        <v>2205832.75</v>
      </c>
      <c r="N110" s="67">
        <f>+AP105+AQ105</f>
        <v>1176131.76</v>
      </c>
      <c r="O110" s="67">
        <f>+AR105+AS105</f>
        <v>51613.14</v>
      </c>
    </row>
    <row r="111" spans="1:45">
      <c r="A111" s="42" t="s">
        <v>933</v>
      </c>
      <c r="M111" s="67">
        <f>+D105+E105</f>
        <v>5527288.623333334</v>
      </c>
      <c r="N111" s="67">
        <f>+F105+G105</f>
        <v>2934176.3600000003</v>
      </c>
      <c r="O111" s="67">
        <f>+H105+I105</f>
        <v>399834.26</v>
      </c>
    </row>
    <row r="112" spans="1:45">
      <c r="A112" s="42" t="s">
        <v>934</v>
      </c>
    </row>
    <row r="115" spans="2:45">
      <c r="B115" s="66" t="str">
        <f>+B4</f>
        <v>CA</v>
      </c>
      <c r="K115" s="74" t="s">
        <v>943</v>
      </c>
      <c r="T115" s="74" t="s">
        <v>944</v>
      </c>
      <c r="AC115" s="74" t="s">
        <v>948</v>
      </c>
      <c r="AL115" s="66" t="str">
        <f>+AL4</f>
        <v>SCG</v>
      </c>
    </row>
    <row r="116" spans="2:45">
      <c r="B116" s="62" t="s">
        <v>926</v>
      </c>
      <c r="C116" s="55"/>
      <c r="K116" s="62" t="s">
        <v>926</v>
      </c>
      <c r="L116" s="55"/>
      <c r="T116" s="62" t="s">
        <v>926</v>
      </c>
      <c r="U116" s="55"/>
      <c r="AC116" s="62" t="s">
        <v>926</v>
      </c>
      <c r="AD116" s="55"/>
      <c r="AL116" s="62" t="s">
        <v>926</v>
      </c>
      <c r="AM116" s="55"/>
    </row>
    <row r="117" spans="2:45" ht="13.5" thickBot="1">
      <c r="B117" s="64" t="s">
        <v>927</v>
      </c>
      <c r="C117" s="64" t="s">
        <v>915</v>
      </c>
      <c r="D117" s="64" t="s">
        <v>935</v>
      </c>
      <c r="E117" s="64" t="s">
        <v>936</v>
      </c>
      <c r="F117" s="64" t="s">
        <v>937</v>
      </c>
      <c r="G117" s="64" t="s">
        <v>938</v>
      </c>
      <c r="H117" s="64" t="s">
        <v>939</v>
      </c>
      <c r="I117" s="64" t="s">
        <v>940</v>
      </c>
      <c r="K117" s="64" t="s">
        <v>927</v>
      </c>
      <c r="L117" s="64" t="s">
        <v>915</v>
      </c>
      <c r="M117" s="64" t="s">
        <v>935</v>
      </c>
      <c r="N117" s="64" t="s">
        <v>936</v>
      </c>
      <c r="O117" s="64" t="s">
        <v>937</v>
      </c>
      <c r="P117" s="64" t="s">
        <v>938</v>
      </c>
      <c r="Q117" s="64" t="s">
        <v>939</v>
      </c>
      <c r="R117" s="64" t="s">
        <v>940</v>
      </c>
      <c r="T117" s="64" t="s">
        <v>927</v>
      </c>
      <c r="U117" s="64" t="s">
        <v>915</v>
      </c>
      <c r="V117" s="64" t="s">
        <v>935</v>
      </c>
      <c r="W117" s="64" t="s">
        <v>936</v>
      </c>
      <c r="X117" s="64" t="s">
        <v>937</v>
      </c>
      <c r="Y117" s="64" t="s">
        <v>938</v>
      </c>
      <c r="Z117" s="64" t="s">
        <v>939</v>
      </c>
      <c r="AA117" s="64" t="s">
        <v>940</v>
      </c>
      <c r="AC117" s="64" t="s">
        <v>927</v>
      </c>
      <c r="AD117" s="64" t="s">
        <v>915</v>
      </c>
      <c r="AE117" s="64" t="s">
        <v>935</v>
      </c>
      <c r="AF117" s="64" t="s">
        <v>936</v>
      </c>
      <c r="AG117" s="64" t="s">
        <v>937</v>
      </c>
      <c r="AH117" s="64" t="s">
        <v>938</v>
      </c>
      <c r="AI117" s="64" t="s">
        <v>939</v>
      </c>
      <c r="AJ117" s="64" t="s">
        <v>940</v>
      </c>
      <c r="AL117" s="64" t="s">
        <v>927</v>
      </c>
      <c r="AM117" s="64" t="s">
        <v>915</v>
      </c>
      <c r="AN117" s="64" t="s">
        <v>935</v>
      </c>
      <c r="AO117" s="64" t="s">
        <v>936</v>
      </c>
      <c r="AP117" s="64" t="s">
        <v>937</v>
      </c>
      <c r="AQ117" s="64" t="s">
        <v>938</v>
      </c>
      <c r="AR117" s="64" t="s">
        <v>939</v>
      </c>
      <c r="AS117" s="64" t="s">
        <v>940</v>
      </c>
    </row>
    <row r="118" spans="2:45">
      <c r="B118" s="66">
        <v>1</v>
      </c>
      <c r="C118" s="66" t="s">
        <v>928</v>
      </c>
      <c r="D118" s="71">
        <f t="shared" ref="D118:I133" si="88">+D89/D$105</f>
        <v>1.1611511052498524E-4</v>
      </c>
      <c r="E118" s="71">
        <f t="shared" si="88"/>
        <v>1.4848633703655977E-2</v>
      </c>
      <c r="F118" s="71">
        <f t="shared" si="88"/>
        <v>2.2791457477632179E-4</v>
      </c>
      <c r="G118" s="71">
        <f t="shared" si="88"/>
        <v>6.9406430459487125E-3</v>
      </c>
      <c r="H118" s="71">
        <f t="shared" si="88"/>
        <v>5.3319613031631513E-4</v>
      </c>
      <c r="I118" s="71">
        <f t="shared" si="88"/>
        <v>1.3033059873239878E-2</v>
      </c>
      <c r="K118" s="66">
        <v>1</v>
      </c>
      <c r="L118" s="66" t="s">
        <v>928</v>
      </c>
      <c r="M118" s="71">
        <f t="shared" ref="M118:R133" si="89">+M89/M$105</f>
        <v>2.9078245520905254E-4</v>
      </c>
      <c r="N118" s="71">
        <f t="shared" si="89"/>
        <v>3.0491481558244906E-2</v>
      </c>
      <c r="O118" s="71">
        <f t="shared" si="89"/>
        <v>7.1015418560900424E-4</v>
      </c>
      <c r="P118" s="71">
        <f t="shared" si="89"/>
        <v>1.585556617361749E-2</v>
      </c>
      <c r="Q118" s="71">
        <f t="shared" si="89"/>
        <v>1.1736452306562967E-3</v>
      </c>
      <c r="R118" s="71">
        <f t="shared" si="89"/>
        <v>3.685751776607421E-2</v>
      </c>
      <c r="S118" s="71"/>
      <c r="T118" s="66">
        <v>1</v>
      </c>
      <c r="U118" s="66" t="s">
        <v>928</v>
      </c>
      <c r="V118" s="71">
        <f t="shared" ref="V118:AA133" si="90">+V89/V$105</f>
        <v>0</v>
      </c>
      <c r="W118" s="71">
        <f t="shared" si="90"/>
        <v>0</v>
      </c>
      <c r="X118" s="71">
        <f t="shared" si="90"/>
        <v>0</v>
      </c>
      <c r="Y118" s="71">
        <f t="shared" si="90"/>
        <v>0</v>
      </c>
      <c r="Z118" s="71">
        <f t="shared" si="90"/>
        <v>0</v>
      </c>
      <c r="AA118" s="71">
        <f t="shared" si="90"/>
        <v>0</v>
      </c>
      <c r="AC118" s="66">
        <v>1</v>
      </c>
      <c r="AD118" s="66" t="s">
        <v>928</v>
      </c>
      <c r="AE118" s="71">
        <f t="shared" ref="AE118:AJ133" si="91">+AE89/AE$105</f>
        <v>0</v>
      </c>
      <c r="AF118" s="71">
        <f t="shared" si="91"/>
        <v>0</v>
      </c>
      <c r="AG118" s="71">
        <f t="shared" si="91"/>
        <v>0</v>
      </c>
      <c r="AH118" s="71">
        <f t="shared" si="91"/>
        <v>0</v>
      </c>
      <c r="AI118" s="71">
        <f t="shared" si="91"/>
        <v>0</v>
      </c>
      <c r="AJ118" s="71">
        <f t="shared" si="91"/>
        <v>0</v>
      </c>
      <c r="AL118" s="66">
        <v>1</v>
      </c>
      <c r="AM118" s="66" t="s">
        <v>928</v>
      </c>
      <c r="AN118" s="71">
        <f t="shared" ref="AN118:AS133" si="92">+AN89/AN$105</f>
        <v>0</v>
      </c>
      <c r="AO118" s="71">
        <f t="shared" si="92"/>
        <v>0</v>
      </c>
      <c r="AP118" s="71">
        <f t="shared" si="92"/>
        <v>0</v>
      </c>
      <c r="AQ118" s="71">
        <f t="shared" si="92"/>
        <v>0</v>
      </c>
      <c r="AR118" s="71">
        <f t="shared" si="92"/>
        <v>0</v>
      </c>
      <c r="AS118" s="71">
        <f t="shared" si="92"/>
        <v>0</v>
      </c>
    </row>
    <row r="119" spans="2:45">
      <c r="B119" s="66">
        <v>2</v>
      </c>
      <c r="C119" s="66" t="s">
        <v>928</v>
      </c>
      <c r="D119" s="71">
        <f t="shared" si="88"/>
        <v>1.9793646557390975E-2</v>
      </c>
      <c r="E119" s="71">
        <f t="shared" si="88"/>
        <v>5.2213135402097044E-2</v>
      </c>
      <c r="F119" s="71">
        <f t="shared" si="88"/>
        <v>1.4424300028096717E-2</v>
      </c>
      <c r="G119" s="71">
        <f t="shared" si="88"/>
        <v>2.211344141614386E-2</v>
      </c>
      <c r="H119" s="71">
        <f t="shared" si="88"/>
        <v>4.8904041765025948E-2</v>
      </c>
      <c r="I119" s="71">
        <f t="shared" si="88"/>
        <v>1.5976850154344833E-2</v>
      </c>
      <c r="K119" s="66">
        <v>2</v>
      </c>
      <c r="L119" s="66" t="s">
        <v>928</v>
      </c>
      <c r="M119" s="71">
        <f t="shared" si="89"/>
        <v>4.9568442190475112E-2</v>
      </c>
      <c r="N119" s="71">
        <f t="shared" si="89"/>
        <v>0.10721901334391433</v>
      </c>
      <c r="O119" s="71">
        <f t="shared" si="89"/>
        <v>4.4944370273318573E-2</v>
      </c>
      <c r="P119" s="71">
        <f t="shared" si="89"/>
        <v>5.0517096381255615E-2</v>
      </c>
      <c r="Q119" s="71">
        <f t="shared" si="89"/>
        <v>0.10764518366494753</v>
      </c>
      <c r="R119" s="71">
        <f t="shared" si="89"/>
        <v>4.5182562202354427E-2</v>
      </c>
      <c r="T119" s="66">
        <v>2</v>
      </c>
      <c r="U119" s="66" t="s">
        <v>928</v>
      </c>
      <c r="V119" s="71">
        <f t="shared" si="90"/>
        <v>0</v>
      </c>
      <c r="W119" s="71">
        <f t="shared" si="90"/>
        <v>0</v>
      </c>
      <c r="X119" s="71">
        <f t="shared" si="90"/>
        <v>0</v>
      </c>
      <c r="Y119" s="71">
        <f t="shared" si="90"/>
        <v>0</v>
      </c>
      <c r="Z119" s="71">
        <f t="shared" si="90"/>
        <v>0</v>
      </c>
      <c r="AA119" s="71">
        <f t="shared" si="90"/>
        <v>0</v>
      </c>
      <c r="AC119" s="66">
        <v>2</v>
      </c>
      <c r="AD119" s="66" t="s">
        <v>928</v>
      </c>
      <c r="AE119" s="71">
        <f t="shared" si="91"/>
        <v>0</v>
      </c>
      <c r="AF119" s="71">
        <f t="shared" si="91"/>
        <v>0</v>
      </c>
      <c r="AG119" s="71">
        <f t="shared" si="91"/>
        <v>0</v>
      </c>
      <c r="AH119" s="71">
        <f t="shared" si="91"/>
        <v>0</v>
      </c>
      <c r="AI119" s="71">
        <f t="shared" si="91"/>
        <v>0</v>
      </c>
      <c r="AJ119" s="71">
        <f t="shared" si="91"/>
        <v>0</v>
      </c>
      <c r="AL119" s="66">
        <v>2</v>
      </c>
      <c r="AM119" s="66" t="s">
        <v>928</v>
      </c>
      <c r="AN119" s="71">
        <f t="shared" si="92"/>
        <v>0</v>
      </c>
      <c r="AO119" s="71">
        <f t="shared" si="92"/>
        <v>0</v>
      </c>
      <c r="AP119" s="71">
        <f t="shared" si="92"/>
        <v>0</v>
      </c>
      <c r="AQ119" s="71">
        <f t="shared" si="92"/>
        <v>0</v>
      </c>
      <c r="AR119" s="71">
        <f t="shared" si="92"/>
        <v>0</v>
      </c>
      <c r="AS119" s="71">
        <f t="shared" si="92"/>
        <v>0</v>
      </c>
    </row>
    <row r="120" spans="2:45">
      <c r="B120" s="66">
        <v>3</v>
      </c>
      <c r="C120" s="66" t="s">
        <v>928</v>
      </c>
      <c r="D120" s="71">
        <f t="shared" si="88"/>
        <v>2.1834941317488615E-2</v>
      </c>
      <c r="E120" s="71">
        <f t="shared" si="88"/>
        <v>0.25000600714010235</v>
      </c>
      <c r="F120" s="71">
        <f t="shared" si="88"/>
        <v>2.6832594846589352E-2</v>
      </c>
      <c r="G120" s="71">
        <f t="shared" si="88"/>
        <v>0.30020861098458829</v>
      </c>
      <c r="H120" s="71">
        <f t="shared" si="88"/>
        <v>2.5066360192573862E-2</v>
      </c>
      <c r="I120" s="71">
        <f t="shared" si="88"/>
        <v>6.7811892696142378E-2</v>
      </c>
      <c r="K120" s="66">
        <v>3</v>
      </c>
      <c r="L120" s="66" t="s">
        <v>928</v>
      </c>
      <c r="M120" s="71">
        <f t="shared" si="89"/>
        <v>5.4680375507877785E-2</v>
      </c>
      <c r="N120" s="71">
        <f t="shared" si="89"/>
        <v>0.51338417448374085</v>
      </c>
      <c r="O120" s="71">
        <f t="shared" si="89"/>
        <v>8.3607112707720047E-2</v>
      </c>
      <c r="P120" s="71">
        <f t="shared" si="89"/>
        <v>0.68581217415212736</v>
      </c>
      <c r="Q120" s="71">
        <f t="shared" si="89"/>
        <v>5.5174845459727027E-2</v>
      </c>
      <c r="R120" s="71">
        <f t="shared" si="89"/>
        <v>0.19177215973134845</v>
      </c>
      <c r="T120" s="66">
        <v>3</v>
      </c>
      <c r="U120" s="66" t="s">
        <v>928</v>
      </c>
      <c r="V120" s="71">
        <f t="shared" si="90"/>
        <v>0</v>
      </c>
      <c r="W120" s="71">
        <f t="shared" si="90"/>
        <v>0</v>
      </c>
      <c r="X120" s="71">
        <f t="shared" si="90"/>
        <v>0</v>
      </c>
      <c r="Y120" s="71">
        <f t="shared" si="90"/>
        <v>0</v>
      </c>
      <c r="Z120" s="71">
        <f t="shared" si="90"/>
        <v>0</v>
      </c>
      <c r="AA120" s="71">
        <f t="shared" si="90"/>
        <v>0</v>
      </c>
      <c r="AC120" s="66">
        <v>3</v>
      </c>
      <c r="AD120" s="66" t="s">
        <v>928</v>
      </c>
      <c r="AE120" s="71">
        <f t="shared" si="91"/>
        <v>0</v>
      </c>
      <c r="AF120" s="71">
        <f t="shared" si="91"/>
        <v>0</v>
      </c>
      <c r="AG120" s="71">
        <f t="shared" si="91"/>
        <v>0</v>
      </c>
      <c r="AH120" s="71">
        <f t="shared" si="91"/>
        <v>0</v>
      </c>
      <c r="AI120" s="71">
        <f t="shared" si="91"/>
        <v>0</v>
      </c>
      <c r="AJ120" s="71">
        <f t="shared" si="91"/>
        <v>0</v>
      </c>
      <c r="AL120" s="66">
        <v>3</v>
      </c>
      <c r="AM120" s="66" t="s">
        <v>928</v>
      </c>
      <c r="AN120" s="71">
        <f t="shared" si="92"/>
        <v>0</v>
      </c>
      <c r="AO120" s="71">
        <f t="shared" si="92"/>
        <v>0</v>
      </c>
      <c r="AP120" s="71">
        <f t="shared" si="92"/>
        <v>0</v>
      </c>
      <c r="AQ120" s="71">
        <f t="shared" si="92"/>
        <v>0</v>
      </c>
      <c r="AR120" s="71">
        <f t="shared" si="92"/>
        <v>0</v>
      </c>
      <c r="AS120" s="71">
        <f t="shared" si="92"/>
        <v>0</v>
      </c>
    </row>
    <row r="121" spans="2:45">
      <c r="B121" s="66">
        <v>4</v>
      </c>
      <c r="C121" s="66" t="s">
        <v>928</v>
      </c>
      <c r="D121" s="71">
        <f t="shared" si="88"/>
        <v>4.8770529167173608E-2</v>
      </c>
      <c r="E121" s="71">
        <f t="shared" si="88"/>
        <v>7.9816169826378E-2</v>
      </c>
      <c r="F121" s="71">
        <f t="shared" si="88"/>
        <v>5.6164488956376803E-2</v>
      </c>
      <c r="G121" s="71">
        <f t="shared" si="88"/>
        <v>7.7087553554969324E-2</v>
      </c>
      <c r="H121" s="71">
        <f t="shared" si="88"/>
        <v>2.734172473399028E-2</v>
      </c>
      <c r="I121" s="71">
        <f t="shared" si="88"/>
        <v>3.2507648727215996E-2</v>
      </c>
      <c r="K121" s="66">
        <v>4</v>
      </c>
      <c r="L121" s="66" t="s">
        <v>928</v>
      </c>
      <c r="M121" s="71">
        <f t="shared" si="89"/>
        <v>0.12213409735353868</v>
      </c>
      <c r="N121" s="71">
        <f t="shared" si="89"/>
        <v>0.16390149551009048</v>
      </c>
      <c r="O121" s="71">
        <f t="shared" si="89"/>
        <v>0.17500173893708093</v>
      </c>
      <c r="P121" s="71">
        <f t="shared" si="89"/>
        <v>0.17610281907042338</v>
      </c>
      <c r="Q121" s="71">
        <f t="shared" si="89"/>
        <v>6.0183266545704502E-2</v>
      </c>
      <c r="R121" s="71">
        <f t="shared" si="89"/>
        <v>9.1931691571276106E-2</v>
      </c>
      <c r="T121" s="66">
        <v>4</v>
      </c>
      <c r="U121" s="66" t="s">
        <v>928</v>
      </c>
      <c r="V121" s="71">
        <f t="shared" si="90"/>
        <v>0</v>
      </c>
      <c r="W121" s="71">
        <f t="shared" si="90"/>
        <v>0</v>
      </c>
      <c r="X121" s="71">
        <f t="shared" si="90"/>
        <v>0</v>
      </c>
      <c r="Y121" s="71">
        <f t="shared" si="90"/>
        <v>0</v>
      </c>
      <c r="Z121" s="71">
        <f t="shared" si="90"/>
        <v>0</v>
      </c>
      <c r="AA121" s="71">
        <f t="shared" si="90"/>
        <v>0</v>
      </c>
      <c r="AC121" s="66">
        <v>4</v>
      </c>
      <c r="AD121" s="66" t="s">
        <v>928</v>
      </c>
      <c r="AE121" s="71">
        <f t="shared" si="91"/>
        <v>0</v>
      </c>
      <c r="AF121" s="71">
        <f t="shared" si="91"/>
        <v>0</v>
      </c>
      <c r="AG121" s="71">
        <f t="shared" si="91"/>
        <v>0</v>
      </c>
      <c r="AH121" s="71">
        <f t="shared" si="91"/>
        <v>0</v>
      </c>
      <c r="AI121" s="71">
        <f t="shared" si="91"/>
        <v>0</v>
      </c>
      <c r="AJ121" s="71">
        <f t="shared" si="91"/>
        <v>0</v>
      </c>
      <c r="AL121" s="66">
        <v>4</v>
      </c>
      <c r="AM121" s="66" t="s">
        <v>928</v>
      </c>
      <c r="AN121" s="71">
        <f t="shared" si="92"/>
        <v>1.1382166204123518E-2</v>
      </c>
      <c r="AO121" s="71">
        <f t="shared" si="92"/>
        <v>6.8975099832455141E-3</v>
      </c>
      <c r="AP121" s="71">
        <f t="shared" si="92"/>
        <v>4.8010806641445741E-4</v>
      </c>
      <c r="AQ121" s="71">
        <f t="shared" si="92"/>
        <v>6.330545736943239E-3</v>
      </c>
      <c r="AR121" s="71">
        <f t="shared" si="92"/>
        <v>4.2144914711379758E-3</v>
      </c>
      <c r="AS121" s="71">
        <f t="shared" si="92"/>
        <v>0</v>
      </c>
    </row>
    <row r="122" spans="2:45">
      <c r="B122" s="66">
        <v>5</v>
      </c>
      <c r="C122" s="66" t="s">
        <v>928</v>
      </c>
      <c r="D122" s="71">
        <f t="shared" si="88"/>
        <v>4.4772790149883897E-3</v>
      </c>
      <c r="E122" s="71">
        <f t="shared" si="88"/>
        <v>2.8017201674899919E-2</v>
      </c>
      <c r="F122" s="71">
        <f t="shared" si="88"/>
        <v>4.0059464284053206E-3</v>
      </c>
      <c r="G122" s="71">
        <f t="shared" si="88"/>
        <v>1.0533547086356105E-2</v>
      </c>
      <c r="H122" s="71">
        <f t="shared" si="88"/>
        <v>4.6449871934655636E-3</v>
      </c>
      <c r="I122" s="71">
        <f t="shared" si="88"/>
        <v>0.10331871770577306</v>
      </c>
      <c r="K122" s="66">
        <v>5</v>
      </c>
      <c r="L122" s="66" t="s">
        <v>928</v>
      </c>
      <c r="M122" s="71">
        <f t="shared" si="89"/>
        <v>1.0361794021645021E-2</v>
      </c>
      <c r="N122" s="71">
        <f t="shared" si="89"/>
        <v>5.5770087772988378E-2</v>
      </c>
      <c r="O122" s="71">
        <f t="shared" si="89"/>
        <v>1.2482043442151257E-2</v>
      </c>
      <c r="P122" s="71">
        <f t="shared" si="89"/>
        <v>2.2505171054794187E-2</v>
      </c>
      <c r="Q122" s="71">
        <f t="shared" si="89"/>
        <v>1.0224318512657487E-2</v>
      </c>
      <c r="R122" s="71">
        <f t="shared" si="89"/>
        <v>0.29218552745448956</v>
      </c>
      <c r="T122" s="66">
        <v>5</v>
      </c>
      <c r="U122" s="66" t="s">
        <v>928</v>
      </c>
      <c r="V122" s="71">
        <f t="shared" si="90"/>
        <v>7.0782553590181916E-4</v>
      </c>
      <c r="W122" s="71">
        <f t="shared" si="90"/>
        <v>2.9486208006098582E-3</v>
      </c>
      <c r="X122" s="71">
        <f t="shared" si="90"/>
        <v>0</v>
      </c>
      <c r="Y122" s="71">
        <f t="shared" si="90"/>
        <v>2.6944931205075337E-3</v>
      </c>
      <c r="Z122" s="71">
        <f t="shared" si="90"/>
        <v>0</v>
      </c>
      <c r="AA122" s="71">
        <f t="shared" si="90"/>
        <v>0</v>
      </c>
      <c r="AC122" s="66">
        <v>5</v>
      </c>
      <c r="AD122" s="66" t="s">
        <v>928</v>
      </c>
      <c r="AE122" s="71">
        <f t="shared" si="91"/>
        <v>0</v>
      </c>
      <c r="AF122" s="71">
        <f t="shared" si="91"/>
        <v>0</v>
      </c>
      <c r="AG122" s="71">
        <f t="shared" si="91"/>
        <v>0</v>
      </c>
      <c r="AH122" s="71">
        <f t="shared" si="91"/>
        <v>0</v>
      </c>
      <c r="AI122" s="71">
        <f t="shared" si="91"/>
        <v>0</v>
      </c>
      <c r="AJ122" s="71">
        <f t="shared" si="91"/>
        <v>0</v>
      </c>
      <c r="AL122" s="66">
        <v>5</v>
      </c>
      <c r="AM122" s="66" t="s">
        <v>928</v>
      </c>
      <c r="AN122" s="71">
        <f t="shared" si="92"/>
        <v>4.676920076591381E-3</v>
      </c>
      <c r="AO122" s="71">
        <f t="shared" si="92"/>
        <v>6.6430976546188597E-2</v>
      </c>
      <c r="AP122" s="71">
        <f t="shared" si="92"/>
        <v>4.8010806641445741E-4</v>
      </c>
      <c r="AQ122" s="71">
        <f t="shared" si="92"/>
        <v>2.9148647431933985E-2</v>
      </c>
      <c r="AR122" s="71">
        <f t="shared" si="92"/>
        <v>1.2923670037729072E-2</v>
      </c>
      <c r="AS122" s="71">
        <f t="shared" si="92"/>
        <v>9.8544515968607915E-2</v>
      </c>
    </row>
    <row r="123" spans="2:45">
      <c r="B123" s="66">
        <v>6</v>
      </c>
      <c r="C123" s="66" t="s">
        <v>928</v>
      </c>
      <c r="D123" s="71">
        <f t="shared" si="88"/>
        <v>4.9796072386662886E-2</v>
      </c>
      <c r="E123" s="71">
        <f t="shared" si="88"/>
        <v>0.1321236997510806</v>
      </c>
      <c r="F123" s="71">
        <f t="shared" si="88"/>
        <v>0.10301310100438757</v>
      </c>
      <c r="G123" s="71">
        <f t="shared" si="88"/>
        <v>0.17402546981612521</v>
      </c>
      <c r="H123" s="71">
        <f t="shared" si="88"/>
        <v>2.2308086892025809E-2</v>
      </c>
      <c r="I123" s="71">
        <f t="shared" si="88"/>
        <v>0.22492179987265204</v>
      </c>
      <c r="K123" s="66">
        <v>6</v>
      </c>
      <c r="L123" s="66" t="s">
        <v>928</v>
      </c>
      <c r="M123" s="71">
        <f t="shared" si="89"/>
        <v>0</v>
      </c>
      <c r="N123" s="71">
        <f t="shared" si="89"/>
        <v>0</v>
      </c>
      <c r="O123" s="71">
        <f t="shared" si="89"/>
        <v>0</v>
      </c>
      <c r="P123" s="71">
        <f t="shared" si="89"/>
        <v>0</v>
      </c>
      <c r="Q123" s="71">
        <f t="shared" si="89"/>
        <v>0</v>
      </c>
      <c r="R123" s="71">
        <f t="shared" si="89"/>
        <v>0</v>
      </c>
      <c r="T123" s="66">
        <v>6</v>
      </c>
      <c r="U123" s="66" t="s">
        <v>928</v>
      </c>
      <c r="V123" s="71">
        <f t="shared" si="90"/>
        <v>8.1399557011599885E-2</v>
      </c>
      <c r="W123" s="71">
        <f t="shared" si="90"/>
        <v>0.36765132424418645</v>
      </c>
      <c r="X123" s="71">
        <f t="shared" si="90"/>
        <v>0.20694812943771124</v>
      </c>
      <c r="Y123" s="71">
        <f t="shared" si="90"/>
        <v>0.55769161232558062</v>
      </c>
      <c r="Z123" s="71">
        <f t="shared" si="90"/>
        <v>4.7497448269937896E-2</v>
      </c>
      <c r="AA123" s="71">
        <f t="shared" si="90"/>
        <v>0.58951095527506936</v>
      </c>
      <c r="AC123" s="66">
        <v>6</v>
      </c>
      <c r="AD123" s="66" t="s">
        <v>928</v>
      </c>
      <c r="AE123" s="71">
        <f t="shared" si="91"/>
        <v>0.10555824479600034</v>
      </c>
      <c r="AF123" s="71">
        <f t="shared" si="91"/>
        <v>8.9427772112187887E-2</v>
      </c>
      <c r="AG123" s="71">
        <f t="shared" si="91"/>
        <v>4.8951330866722771E-2</v>
      </c>
      <c r="AH123" s="71">
        <f t="shared" si="91"/>
        <v>5.4080850352794224E-2</v>
      </c>
      <c r="AI123" s="71">
        <f t="shared" si="91"/>
        <v>0</v>
      </c>
      <c r="AJ123" s="71">
        <f t="shared" si="91"/>
        <v>0</v>
      </c>
      <c r="AL123" s="66">
        <v>6</v>
      </c>
      <c r="AM123" s="66" t="s">
        <v>928</v>
      </c>
      <c r="AN123" s="71">
        <f t="shared" si="92"/>
        <v>0.10552526721293203</v>
      </c>
      <c r="AO123" s="71">
        <f t="shared" si="92"/>
        <v>0.32995107441194937</v>
      </c>
      <c r="AP123" s="71">
        <f t="shared" si="92"/>
        <v>0.15175326826050509</v>
      </c>
      <c r="AQ123" s="71">
        <f t="shared" si="92"/>
        <v>0.27561779305366463</v>
      </c>
      <c r="AR123" s="71">
        <f t="shared" si="92"/>
        <v>2.4892209436752345E-2</v>
      </c>
      <c r="AS123" s="71">
        <f t="shared" si="92"/>
        <v>0.51046326862814928</v>
      </c>
    </row>
    <row r="124" spans="2:45">
      <c r="B124" s="66">
        <v>7</v>
      </c>
      <c r="C124" s="66" t="s">
        <v>928</v>
      </c>
      <c r="D124" s="71">
        <f t="shared" si="88"/>
        <v>3.7502536274208485E-2</v>
      </c>
      <c r="E124" s="71">
        <f t="shared" si="88"/>
        <v>0.13118225809389322</v>
      </c>
      <c r="F124" s="71">
        <f t="shared" si="88"/>
        <v>4.6656728961729413E-2</v>
      </c>
      <c r="G124" s="71">
        <f t="shared" si="88"/>
        <v>0.1062550438549037</v>
      </c>
      <c r="H124" s="71">
        <f t="shared" si="88"/>
        <v>1.7612760604700142E-2</v>
      </c>
      <c r="I124" s="71">
        <f t="shared" si="88"/>
        <v>0.21479478116230596</v>
      </c>
      <c r="K124" s="66">
        <v>7</v>
      </c>
      <c r="L124" s="66" t="s">
        <v>928</v>
      </c>
      <c r="M124" s="71">
        <f t="shared" si="89"/>
        <v>0</v>
      </c>
      <c r="N124" s="71">
        <f t="shared" si="89"/>
        <v>0</v>
      </c>
      <c r="O124" s="71">
        <f t="shared" si="89"/>
        <v>0</v>
      </c>
      <c r="P124" s="71">
        <f t="shared" si="89"/>
        <v>0</v>
      </c>
      <c r="Q124" s="71">
        <f t="shared" si="89"/>
        <v>0</v>
      </c>
      <c r="R124" s="71">
        <f t="shared" si="89"/>
        <v>0</v>
      </c>
      <c r="T124" s="66">
        <v>7</v>
      </c>
      <c r="U124" s="66" t="s">
        <v>928</v>
      </c>
      <c r="V124" s="71">
        <f t="shared" si="90"/>
        <v>0</v>
      </c>
      <c r="W124" s="71">
        <f t="shared" si="90"/>
        <v>0</v>
      </c>
      <c r="X124" s="71">
        <f t="shared" si="90"/>
        <v>0</v>
      </c>
      <c r="Y124" s="71">
        <f t="shared" si="90"/>
        <v>0</v>
      </c>
      <c r="Z124" s="71">
        <f t="shared" si="90"/>
        <v>0</v>
      </c>
      <c r="AA124" s="71">
        <f t="shared" si="90"/>
        <v>0</v>
      </c>
      <c r="AC124" s="66">
        <v>7</v>
      </c>
      <c r="AD124" s="66" t="s">
        <v>928</v>
      </c>
      <c r="AE124" s="71">
        <f t="shared" si="91"/>
        <v>0.4099165453953369</v>
      </c>
      <c r="AF124" s="71">
        <f t="shared" si="91"/>
        <v>0.76149168184131966</v>
      </c>
      <c r="AG124" s="71">
        <f t="shared" si="91"/>
        <v>0.48558266293484481</v>
      </c>
      <c r="AH124" s="71">
        <f t="shared" si="91"/>
        <v>0.849946449951133</v>
      </c>
      <c r="AI124" s="71">
        <f t="shared" si="91"/>
        <v>0.2030006295277112</v>
      </c>
      <c r="AJ124" s="71">
        <f t="shared" si="91"/>
        <v>0.79552745494462895</v>
      </c>
      <c r="AL124" s="66">
        <v>7</v>
      </c>
      <c r="AM124" s="66" t="s">
        <v>928</v>
      </c>
      <c r="AN124" s="71">
        <f t="shared" si="92"/>
        <v>4.500059530746587E-4</v>
      </c>
      <c r="AO124" s="71">
        <f t="shared" si="92"/>
        <v>3.8790324806354096E-3</v>
      </c>
      <c r="AP124" s="71">
        <f t="shared" si="92"/>
        <v>2.1810586387204598E-3</v>
      </c>
      <c r="AQ124" s="71">
        <f t="shared" si="92"/>
        <v>4.2029861147286022E-3</v>
      </c>
      <c r="AR124" s="71">
        <f t="shared" si="92"/>
        <v>0</v>
      </c>
      <c r="AS124" s="71">
        <f t="shared" si="92"/>
        <v>0</v>
      </c>
    </row>
    <row r="125" spans="2:45">
      <c r="B125" s="66">
        <v>8</v>
      </c>
      <c r="C125" s="66" t="s">
        <v>928</v>
      </c>
      <c r="D125" s="71">
        <f t="shared" si="88"/>
        <v>7.3339163464974516E-2</v>
      </c>
      <c r="E125" s="71">
        <f t="shared" si="88"/>
        <v>0.12264579134253722</v>
      </c>
      <c r="F125" s="71">
        <f t="shared" si="88"/>
        <v>9.5958017880360014E-2</v>
      </c>
      <c r="G125" s="71">
        <f t="shared" si="88"/>
        <v>0.11831517888518042</v>
      </c>
      <c r="H125" s="71">
        <f t="shared" si="88"/>
        <v>6.7683504294016525E-2</v>
      </c>
      <c r="I125" s="71">
        <f t="shared" si="88"/>
        <v>6.6268378107367965E-2</v>
      </c>
      <c r="K125" s="66">
        <v>8</v>
      </c>
      <c r="L125" s="66" t="s">
        <v>928</v>
      </c>
      <c r="M125" s="71">
        <f t="shared" si="89"/>
        <v>0</v>
      </c>
      <c r="N125" s="71">
        <f t="shared" si="89"/>
        <v>0</v>
      </c>
      <c r="O125" s="71">
        <f t="shared" si="89"/>
        <v>0</v>
      </c>
      <c r="P125" s="71">
        <f t="shared" si="89"/>
        <v>0</v>
      </c>
      <c r="Q125" s="71">
        <f t="shared" si="89"/>
        <v>0</v>
      </c>
      <c r="R125" s="71">
        <f t="shared" si="89"/>
        <v>0</v>
      </c>
      <c r="T125" s="66">
        <v>8</v>
      </c>
      <c r="U125" s="66" t="s">
        <v>928</v>
      </c>
      <c r="V125" s="71">
        <f t="shared" si="90"/>
        <v>0.14718651590608273</v>
      </c>
      <c r="W125" s="71">
        <f t="shared" si="90"/>
        <v>0.35160929983023925</v>
      </c>
      <c r="X125" s="71">
        <f t="shared" si="90"/>
        <v>0.22127609145060761</v>
      </c>
      <c r="Y125" s="71">
        <f t="shared" si="90"/>
        <v>0.28628512179090548</v>
      </c>
      <c r="Z125" s="71">
        <f t="shared" si="90"/>
        <v>0.13938829287000742</v>
      </c>
      <c r="AA125" s="71">
        <f t="shared" si="90"/>
        <v>0.15286323770140772</v>
      </c>
      <c r="AC125" s="66">
        <v>8</v>
      </c>
      <c r="AD125" s="66" t="s">
        <v>928</v>
      </c>
      <c r="AE125" s="71">
        <f t="shared" si="91"/>
        <v>2.3479719997051417E-2</v>
      </c>
      <c r="AF125" s="71">
        <f t="shared" si="91"/>
        <v>3.2264769161475873E-3</v>
      </c>
      <c r="AG125" s="71">
        <f t="shared" si="91"/>
        <v>7.4521887955090987E-2</v>
      </c>
      <c r="AH125" s="71">
        <f t="shared" si="91"/>
        <v>2.4143635933365055E-2</v>
      </c>
      <c r="AI125" s="71">
        <f t="shared" si="91"/>
        <v>4.98793405220311E-2</v>
      </c>
      <c r="AJ125" s="71">
        <f t="shared" si="91"/>
        <v>3.6527410824257762E-2</v>
      </c>
      <c r="AL125" s="66">
        <v>8</v>
      </c>
      <c r="AM125" s="66" t="s">
        <v>928</v>
      </c>
      <c r="AN125" s="71">
        <f t="shared" si="92"/>
        <v>0.15617607496641636</v>
      </c>
      <c r="AO125" s="71">
        <f t="shared" si="92"/>
        <v>0.34809848538733784</v>
      </c>
      <c r="AP125" s="71">
        <f t="shared" si="92"/>
        <v>0.16404286870544635</v>
      </c>
      <c r="AQ125" s="71">
        <f t="shared" si="92"/>
        <v>0.29684934008077912</v>
      </c>
      <c r="AR125" s="71">
        <f t="shared" si="92"/>
        <v>4.4365676914361482E-2</v>
      </c>
      <c r="AS125" s="71">
        <f t="shared" si="92"/>
        <v>7.1534068398866599E-2</v>
      </c>
    </row>
    <row r="126" spans="2:45">
      <c r="B126" s="66">
        <v>9</v>
      </c>
      <c r="C126" s="66" t="s">
        <v>928</v>
      </c>
      <c r="D126" s="71">
        <f t="shared" si="88"/>
        <v>0.1497722899931084</v>
      </c>
      <c r="E126" s="71">
        <f t="shared" si="88"/>
        <v>6.7641285916201346E-2</v>
      </c>
      <c r="F126" s="71">
        <f t="shared" si="88"/>
        <v>0.29863950450931553</v>
      </c>
      <c r="G126" s="71">
        <f t="shared" si="88"/>
        <v>0.14664629366357074</v>
      </c>
      <c r="H126" s="71">
        <f t="shared" si="88"/>
        <v>8.5007510132472111E-2</v>
      </c>
      <c r="I126" s="71">
        <f t="shared" si="88"/>
        <v>6.1156444678424161E-2</v>
      </c>
      <c r="K126" s="66">
        <v>9</v>
      </c>
      <c r="L126" s="66" t="s">
        <v>928</v>
      </c>
      <c r="M126" s="71">
        <f t="shared" si="89"/>
        <v>0</v>
      </c>
      <c r="N126" s="71">
        <f t="shared" si="89"/>
        <v>0</v>
      </c>
      <c r="O126" s="71">
        <f t="shared" si="89"/>
        <v>0</v>
      </c>
      <c r="P126" s="71">
        <f t="shared" si="89"/>
        <v>0</v>
      </c>
      <c r="Q126" s="71">
        <f t="shared" si="89"/>
        <v>0</v>
      </c>
      <c r="R126" s="71">
        <f t="shared" si="89"/>
        <v>0</v>
      </c>
      <c r="T126" s="66">
        <v>9</v>
      </c>
      <c r="U126" s="66" t="s">
        <v>928</v>
      </c>
      <c r="V126" s="71">
        <f t="shared" si="90"/>
        <v>0.2543404344360935</v>
      </c>
      <c r="W126" s="71">
        <f t="shared" si="90"/>
        <v>0.16291497868690999</v>
      </c>
      <c r="X126" s="71">
        <f t="shared" si="90"/>
        <v>0.31032323566176367</v>
      </c>
      <c r="Y126" s="71">
        <f t="shared" si="90"/>
        <v>0.12427589102804851</v>
      </c>
      <c r="Z126" s="71">
        <f t="shared" si="90"/>
        <v>0.17892066779092575</v>
      </c>
      <c r="AA126" s="71">
        <f t="shared" si="90"/>
        <v>0.16573758011836645</v>
      </c>
      <c r="AC126" s="66">
        <v>9</v>
      </c>
      <c r="AD126" s="66" t="s">
        <v>928</v>
      </c>
      <c r="AE126" s="71">
        <f t="shared" si="91"/>
        <v>0</v>
      </c>
      <c r="AF126" s="71">
        <f t="shared" si="91"/>
        <v>0</v>
      </c>
      <c r="AG126" s="71">
        <f t="shared" si="91"/>
        <v>0</v>
      </c>
      <c r="AH126" s="71">
        <f t="shared" si="91"/>
        <v>0</v>
      </c>
      <c r="AI126" s="71">
        <f t="shared" si="91"/>
        <v>0</v>
      </c>
      <c r="AJ126" s="71">
        <f t="shared" si="91"/>
        <v>0</v>
      </c>
      <c r="AL126" s="66">
        <v>9</v>
      </c>
      <c r="AM126" s="66" t="s">
        <v>928</v>
      </c>
      <c r="AN126" s="71">
        <f t="shared" si="92"/>
        <v>0.31967290103942703</v>
      </c>
      <c r="AO126" s="71">
        <f t="shared" si="92"/>
        <v>0.19493286762430734</v>
      </c>
      <c r="AP126" s="71">
        <f t="shared" si="92"/>
        <v>0.53054299490271817</v>
      </c>
      <c r="AQ126" s="71">
        <f t="shared" si="92"/>
        <v>0.37742791800861014</v>
      </c>
      <c r="AR126" s="71">
        <f t="shared" si="92"/>
        <v>0.21159900991039848</v>
      </c>
      <c r="AS126" s="71">
        <f t="shared" si="92"/>
        <v>0.25698998852797927</v>
      </c>
    </row>
    <row r="127" spans="2:45">
      <c r="B127" s="66">
        <v>10</v>
      </c>
      <c r="C127" s="66" t="s">
        <v>928</v>
      </c>
      <c r="D127" s="71">
        <f t="shared" si="88"/>
        <v>0.17831747089309005</v>
      </c>
      <c r="E127" s="71">
        <f t="shared" si="88"/>
        <v>3.6514124389709954E-2</v>
      </c>
      <c r="F127" s="71">
        <f t="shared" si="88"/>
        <v>7.8575668535410231E-2</v>
      </c>
      <c r="G127" s="71">
        <f t="shared" si="88"/>
        <v>1.3254152140519421E-2</v>
      </c>
      <c r="H127" s="71">
        <f t="shared" si="88"/>
        <v>0.21909216489395819</v>
      </c>
      <c r="I127" s="71">
        <f t="shared" si="88"/>
        <v>6.0201776551299803E-2</v>
      </c>
      <c r="K127" s="66">
        <v>10</v>
      </c>
      <c r="L127" s="66" t="s">
        <v>928</v>
      </c>
      <c r="M127" s="71">
        <f t="shared" si="89"/>
        <v>0</v>
      </c>
      <c r="N127" s="71">
        <f t="shared" si="89"/>
        <v>0</v>
      </c>
      <c r="O127" s="71">
        <f t="shared" si="89"/>
        <v>0</v>
      </c>
      <c r="P127" s="71">
        <f t="shared" si="89"/>
        <v>0</v>
      </c>
      <c r="Q127" s="71">
        <f t="shared" si="89"/>
        <v>0</v>
      </c>
      <c r="R127" s="71">
        <f t="shared" si="89"/>
        <v>0</v>
      </c>
      <c r="T127" s="66">
        <v>10</v>
      </c>
      <c r="U127" s="66" t="s">
        <v>928</v>
      </c>
      <c r="V127" s="71">
        <f t="shared" si="90"/>
        <v>0.28830919660084264</v>
      </c>
      <c r="W127" s="71">
        <f t="shared" si="90"/>
        <v>4.258238548660484E-2</v>
      </c>
      <c r="X127" s="71">
        <f t="shared" si="90"/>
        <v>0.11110650702769179</v>
      </c>
      <c r="Y127" s="71">
        <f t="shared" si="90"/>
        <v>1.6885761174509514E-2</v>
      </c>
      <c r="Z127" s="71">
        <f t="shared" si="90"/>
        <v>0.34055794729797112</v>
      </c>
      <c r="AA127" s="71">
        <f t="shared" si="90"/>
        <v>6.3101018770802639E-2</v>
      </c>
      <c r="AC127" s="66">
        <v>10</v>
      </c>
      <c r="AD127" s="66" t="s">
        <v>928</v>
      </c>
      <c r="AE127" s="71">
        <f t="shared" si="91"/>
        <v>0.4370797902111393</v>
      </c>
      <c r="AF127" s="71">
        <f t="shared" si="91"/>
        <v>0.13999174856263746</v>
      </c>
      <c r="AG127" s="71">
        <f t="shared" si="91"/>
        <v>0.38774313297936286</v>
      </c>
      <c r="AH127" s="71">
        <f t="shared" si="91"/>
        <v>7.1829063762707673E-2</v>
      </c>
      <c r="AI127" s="71">
        <f t="shared" si="91"/>
        <v>0.74109637079659108</v>
      </c>
      <c r="AJ127" s="71">
        <f t="shared" si="91"/>
        <v>0.13673099482269135</v>
      </c>
      <c r="AL127" s="66">
        <v>10</v>
      </c>
      <c r="AM127" s="66" t="s">
        <v>928</v>
      </c>
      <c r="AN127" s="71">
        <f t="shared" si="92"/>
        <v>0.27638707795127387</v>
      </c>
      <c r="AO127" s="71">
        <f t="shared" si="92"/>
        <v>3.4760915377844294E-2</v>
      </c>
      <c r="AP127" s="71">
        <f t="shared" si="92"/>
        <v>5.8193637452699905E-2</v>
      </c>
      <c r="AQ127" s="71">
        <f t="shared" si="92"/>
        <v>7.9307936002788824E-3</v>
      </c>
      <c r="AR127" s="71">
        <f t="shared" si="92"/>
        <v>0.51295364146702105</v>
      </c>
      <c r="AS127" s="71">
        <f t="shared" si="92"/>
        <v>4.2043827820920414E-2</v>
      </c>
    </row>
    <row r="128" spans="2:45">
      <c r="B128" s="66">
        <v>11</v>
      </c>
      <c r="C128" s="66" t="s">
        <v>928</v>
      </c>
      <c r="D128" s="71">
        <f t="shared" si="88"/>
        <v>5.5921470271748486E-2</v>
      </c>
      <c r="E128" s="71">
        <f t="shared" si="88"/>
        <v>7.0219928596315616E-3</v>
      </c>
      <c r="F128" s="71">
        <f t="shared" si="88"/>
        <v>2.8014167099362077E-2</v>
      </c>
      <c r="G128" s="71">
        <f t="shared" si="88"/>
        <v>7.7953652889323146E-4</v>
      </c>
      <c r="H128" s="71">
        <f t="shared" si="88"/>
        <v>0.14711803838650075</v>
      </c>
      <c r="I128" s="71">
        <f t="shared" si="88"/>
        <v>3.9489047561899832E-2</v>
      </c>
      <c r="K128" s="66">
        <v>11</v>
      </c>
      <c r="L128" s="66" t="s">
        <v>928</v>
      </c>
      <c r="M128" s="71">
        <f t="shared" si="89"/>
        <v>0.14004191488083789</v>
      </c>
      <c r="N128" s="71">
        <f t="shared" si="89"/>
        <v>1.4419573548296606E-2</v>
      </c>
      <c r="O128" s="71">
        <f t="shared" si="89"/>
        <v>8.728874860893221E-2</v>
      </c>
      <c r="P128" s="71">
        <f t="shared" si="89"/>
        <v>1.7808138146267734E-3</v>
      </c>
      <c r="Q128" s="71">
        <f t="shared" si="89"/>
        <v>0.32382902702874933</v>
      </c>
      <c r="R128" s="71">
        <f t="shared" si="89"/>
        <v>0.11167510056993692</v>
      </c>
      <c r="T128" s="66">
        <v>11</v>
      </c>
      <c r="U128" s="66" t="s">
        <v>928</v>
      </c>
      <c r="V128" s="71">
        <f t="shared" si="90"/>
        <v>0</v>
      </c>
      <c r="W128" s="71">
        <f t="shared" si="90"/>
        <v>0</v>
      </c>
      <c r="X128" s="71">
        <f t="shared" si="90"/>
        <v>0</v>
      </c>
      <c r="Y128" s="71">
        <f t="shared" si="90"/>
        <v>0</v>
      </c>
      <c r="Z128" s="71">
        <f t="shared" si="90"/>
        <v>0</v>
      </c>
      <c r="AA128" s="71">
        <f t="shared" si="90"/>
        <v>0</v>
      </c>
      <c r="AC128" s="66">
        <v>11</v>
      </c>
      <c r="AD128" s="66" t="s">
        <v>928</v>
      </c>
      <c r="AE128" s="71">
        <f t="shared" si="91"/>
        <v>0</v>
      </c>
      <c r="AF128" s="71">
        <f t="shared" si="91"/>
        <v>0</v>
      </c>
      <c r="AG128" s="71">
        <f t="shared" si="91"/>
        <v>0</v>
      </c>
      <c r="AH128" s="71">
        <f t="shared" si="91"/>
        <v>0</v>
      </c>
      <c r="AI128" s="71">
        <f t="shared" si="91"/>
        <v>0</v>
      </c>
      <c r="AJ128" s="71">
        <f t="shared" si="91"/>
        <v>0</v>
      </c>
      <c r="AL128" s="66">
        <v>11</v>
      </c>
      <c r="AM128" s="66" t="s">
        <v>928</v>
      </c>
      <c r="AN128" s="71">
        <f t="shared" si="92"/>
        <v>0</v>
      </c>
      <c r="AO128" s="71">
        <f t="shared" si="92"/>
        <v>0</v>
      </c>
      <c r="AP128" s="71">
        <f t="shared" si="92"/>
        <v>0</v>
      </c>
      <c r="AQ128" s="71">
        <f t="shared" si="92"/>
        <v>0</v>
      </c>
      <c r="AR128" s="71">
        <f t="shared" si="92"/>
        <v>0</v>
      </c>
      <c r="AS128" s="71">
        <f t="shared" si="92"/>
        <v>0</v>
      </c>
    </row>
    <row r="129" spans="1:178">
      <c r="B129" s="66">
        <v>12</v>
      </c>
      <c r="C129" s="66" t="s">
        <v>928</v>
      </c>
      <c r="D129" s="71">
        <f t="shared" si="88"/>
        <v>0.16116224787458111</v>
      </c>
      <c r="E129" s="71">
        <f t="shared" si="88"/>
        <v>3.8677150884660998E-2</v>
      </c>
      <c r="F129" s="71">
        <f t="shared" si="88"/>
        <v>0.12981311761361489</v>
      </c>
      <c r="G129" s="71">
        <f t="shared" si="88"/>
        <v>1.8684927716970886E-2</v>
      </c>
      <c r="H129" s="71">
        <f t="shared" si="88"/>
        <v>9.4014083050065478E-2</v>
      </c>
      <c r="I129" s="71">
        <f t="shared" si="88"/>
        <v>1.0696946410176015E-2</v>
      </c>
      <c r="K129" s="66">
        <v>12</v>
      </c>
      <c r="L129" s="66" t="s">
        <v>928</v>
      </c>
      <c r="M129" s="71">
        <f t="shared" si="89"/>
        <v>0.40359221045478622</v>
      </c>
      <c r="N129" s="71">
        <f t="shared" si="89"/>
        <v>7.9423040291897534E-2</v>
      </c>
      <c r="O129" s="71">
        <f t="shared" si="89"/>
        <v>0.40448193763271334</v>
      </c>
      <c r="P129" s="71">
        <f t="shared" si="89"/>
        <v>4.2684821262868419E-2</v>
      </c>
      <c r="Q129" s="71">
        <f t="shared" si="89"/>
        <v>0.20693919912880149</v>
      </c>
      <c r="R129" s="71">
        <f t="shared" si="89"/>
        <v>3.0250984510960952E-2</v>
      </c>
      <c r="T129" s="66">
        <v>12</v>
      </c>
      <c r="U129" s="66" t="s">
        <v>928</v>
      </c>
      <c r="V129" s="71">
        <f t="shared" si="90"/>
        <v>0</v>
      </c>
      <c r="W129" s="71">
        <f t="shared" si="90"/>
        <v>0</v>
      </c>
      <c r="X129" s="71">
        <f t="shared" si="90"/>
        <v>0</v>
      </c>
      <c r="Y129" s="71">
        <f t="shared" si="90"/>
        <v>0</v>
      </c>
      <c r="Z129" s="71">
        <f t="shared" si="90"/>
        <v>0</v>
      </c>
      <c r="AA129" s="71">
        <f t="shared" si="90"/>
        <v>0</v>
      </c>
      <c r="AC129" s="66">
        <v>12</v>
      </c>
      <c r="AD129" s="66" t="s">
        <v>928</v>
      </c>
      <c r="AE129" s="71">
        <f t="shared" si="91"/>
        <v>0</v>
      </c>
      <c r="AF129" s="71">
        <f t="shared" si="91"/>
        <v>0</v>
      </c>
      <c r="AG129" s="71">
        <f t="shared" si="91"/>
        <v>0</v>
      </c>
      <c r="AH129" s="71">
        <f t="shared" si="91"/>
        <v>0</v>
      </c>
      <c r="AI129" s="71">
        <f t="shared" si="91"/>
        <v>0</v>
      </c>
      <c r="AJ129" s="71">
        <f t="shared" si="91"/>
        <v>0</v>
      </c>
      <c r="AL129" s="66">
        <v>12</v>
      </c>
      <c r="AM129" s="66" t="s">
        <v>928</v>
      </c>
      <c r="AN129" s="71">
        <f t="shared" si="92"/>
        <v>0</v>
      </c>
      <c r="AO129" s="71">
        <f t="shared" si="92"/>
        <v>0</v>
      </c>
      <c r="AP129" s="71">
        <f t="shared" si="92"/>
        <v>0</v>
      </c>
      <c r="AQ129" s="71">
        <f t="shared" si="92"/>
        <v>0</v>
      </c>
      <c r="AR129" s="71">
        <f t="shared" si="92"/>
        <v>0</v>
      </c>
      <c r="AS129" s="71">
        <f t="shared" si="92"/>
        <v>0</v>
      </c>
    </row>
    <row r="130" spans="1:178">
      <c r="B130" s="66">
        <v>13</v>
      </c>
      <c r="C130" s="66" t="s">
        <v>928</v>
      </c>
      <c r="D130" s="71">
        <f t="shared" si="88"/>
        <v>9.999518441862576E-2</v>
      </c>
      <c r="E130" s="71">
        <f t="shared" si="88"/>
        <v>6.2094398684135561E-3</v>
      </c>
      <c r="F130" s="71">
        <f t="shared" si="88"/>
        <v>6.4511221090894508E-2</v>
      </c>
      <c r="G130" s="71">
        <f t="shared" si="88"/>
        <v>2.3230905437253997E-3</v>
      </c>
      <c r="H130" s="71">
        <f t="shared" si="88"/>
        <v>0.10539125488520669</v>
      </c>
      <c r="I130" s="71">
        <f t="shared" si="88"/>
        <v>2.0417432754962949E-2</v>
      </c>
      <c r="K130" s="66">
        <v>13</v>
      </c>
      <c r="L130" s="66" t="s">
        <v>928</v>
      </c>
      <c r="M130" s="71">
        <f t="shared" si="89"/>
        <v>0.19793154434534158</v>
      </c>
      <c r="N130" s="71">
        <f t="shared" si="89"/>
        <v>1.1385282725685958E-2</v>
      </c>
      <c r="O130" s="71">
        <f t="shared" si="89"/>
        <v>0.19084580742869994</v>
      </c>
      <c r="P130" s="71">
        <f t="shared" si="89"/>
        <v>4.5605907874091767E-3</v>
      </c>
      <c r="Q130" s="71">
        <f t="shared" si="89"/>
        <v>0.1889985794865286</v>
      </c>
      <c r="R130" s="71">
        <f t="shared" si="89"/>
        <v>5.7740538125572206E-2</v>
      </c>
      <c r="T130" s="66">
        <v>13</v>
      </c>
      <c r="U130" s="66" t="s">
        <v>928</v>
      </c>
      <c r="V130" s="71">
        <f t="shared" si="90"/>
        <v>4.3679442932882645E-2</v>
      </c>
      <c r="W130" s="71">
        <f t="shared" si="90"/>
        <v>2.2843285642398341E-3</v>
      </c>
      <c r="X130" s="71">
        <f t="shared" si="90"/>
        <v>8.7707663572609597E-3</v>
      </c>
      <c r="Y130" s="71">
        <f t="shared" si="90"/>
        <v>1.2906873770994779E-3</v>
      </c>
      <c r="Z130" s="71">
        <f t="shared" si="90"/>
        <v>4.2962675063432841E-2</v>
      </c>
      <c r="AA130" s="71">
        <f t="shared" si="90"/>
        <v>0</v>
      </c>
      <c r="AC130" s="66">
        <v>13</v>
      </c>
      <c r="AD130" s="66" t="s">
        <v>928</v>
      </c>
      <c r="AE130" s="71">
        <f t="shared" si="91"/>
        <v>0</v>
      </c>
      <c r="AF130" s="71">
        <f t="shared" si="91"/>
        <v>0</v>
      </c>
      <c r="AG130" s="71">
        <f t="shared" si="91"/>
        <v>0</v>
      </c>
      <c r="AH130" s="71">
        <f t="shared" si="91"/>
        <v>0</v>
      </c>
      <c r="AI130" s="71">
        <f t="shared" si="91"/>
        <v>0</v>
      </c>
      <c r="AJ130" s="71">
        <f t="shared" si="91"/>
        <v>0</v>
      </c>
      <c r="AL130" s="66">
        <v>13</v>
      </c>
      <c r="AM130" s="66" t="s">
        <v>928</v>
      </c>
      <c r="AN130" s="71">
        <f t="shared" si="92"/>
        <v>4.0762058402727196E-2</v>
      </c>
      <c r="AO130" s="71">
        <f t="shared" si="92"/>
        <v>2.1867133362966505E-3</v>
      </c>
      <c r="AP130" s="71">
        <f t="shared" si="92"/>
        <v>1.4971889243035984E-2</v>
      </c>
      <c r="AQ130" s="71">
        <f t="shared" si="92"/>
        <v>1.8079142462809489E-3</v>
      </c>
      <c r="AR130" s="71">
        <f t="shared" si="92"/>
        <v>9.2343591643564857E-2</v>
      </c>
      <c r="AS130" s="71">
        <f t="shared" si="92"/>
        <v>0</v>
      </c>
    </row>
    <row r="131" spans="1:178">
      <c r="B131" s="66">
        <v>14</v>
      </c>
      <c r="C131" s="66" t="s">
        <v>928</v>
      </c>
      <c r="D131" s="71">
        <f t="shared" si="88"/>
        <v>5.5892030950732335E-2</v>
      </c>
      <c r="E131" s="71">
        <f t="shared" si="88"/>
        <v>4.8325577511342489E-3</v>
      </c>
      <c r="F131" s="71">
        <f t="shared" si="88"/>
        <v>1.3839677919959889E-2</v>
      </c>
      <c r="G131" s="71">
        <f t="shared" si="88"/>
        <v>0</v>
      </c>
      <c r="H131" s="71">
        <f t="shared" si="88"/>
        <v>4.6727105474948634E-2</v>
      </c>
      <c r="I131" s="71">
        <f t="shared" si="88"/>
        <v>1.9050264895817511E-2</v>
      </c>
      <c r="K131" s="66">
        <v>14</v>
      </c>
      <c r="L131" s="66" t="s">
        <v>928</v>
      </c>
      <c r="M131" s="71">
        <f t="shared" si="89"/>
        <v>0</v>
      </c>
      <c r="N131" s="71">
        <f t="shared" si="89"/>
        <v>0</v>
      </c>
      <c r="O131" s="71">
        <f t="shared" si="89"/>
        <v>0</v>
      </c>
      <c r="P131" s="71">
        <f t="shared" si="89"/>
        <v>0</v>
      </c>
      <c r="Q131" s="71">
        <f t="shared" si="89"/>
        <v>0</v>
      </c>
      <c r="R131" s="71">
        <f t="shared" si="89"/>
        <v>0</v>
      </c>
      <c r="T131" s="66">
        <v>14</v>
      </c>
      <c r="U131" s="66" t="s">
        <v>928</v>
      </c>
      <c r="V131" s="71">
        <f t="shared" si="90"/>
        <v>0.11348243009809721</v>
      </c>
      <c r="W131" s="71">
        <f t="shared" si="90"/>
        <v>1.3129643372056512E-2</v>
      </c>
      <c r="X131" s="71">
        <f t="shared" si="90"/>
        <v>3.6724469301639702E-2</v>
      </c>
      <c r="Y131" s="71">
        <f t="shared" si="90"/>
        <v>0</v>
      </c>
      <c r="Z131" s="71">
        <f t="shared" si="90"/>
        <v>0.10165378223811532</v>
      </c>
      <c r="AA131" s="71">
        <f t="shared" si="90"/>
        <v>2.878720813435386E-2</v>
      </c>
      <c r="AC131" s="66">
        <v>14</v>
      </c>
      <c r="AD131" s="66" t="s">
        <v>928</v>
      </c>
      <c r="AE131" s="71">
        <f t="shared" si="91"/>
        <v>1.5778303872416813E-2</v>
      </c>
      <c r="AF131" s="71">
        <f t="shared" si="91"/>
        <v>5.8623205677072725E-3</v>
      </c>
      <c r="AG131" s="71">
        <f t="shared" si="91"/>
        <v>1.8951926463288548E-3</v>
      </c>
      <c r="AH131" s="71">
        <f t="shared" si="91"/>
        <v>0</v>
      </c>
      <c r="AI131" s="71">
        <f t="shared" si="91"/>
        <v>6.0236591536667614E-3</v>
      </c>
      <c r="AJ131" s="71">
        <f t="shared" si="91"/>
        <v>3.1214139408421958E-2</v>
      </c>
      <c r="AL131" s="66">
        <v>14</v>
      </c>
      <c r="AM131" s="66" t="s">
        <v>928</v>
      </c>
      <c r="AN131" s="71">
        <f t="shared" si="92"/>
        <v>6.0276580793204644E-2</v>
      </c>
      <c r="AO131" s="71">
        <f t="shared" si="92"/>
        <v>9.3008485842829445E-4</v>
      </c>
      <c r="AP131" s="71">
        <f t="shared" si="92"/>
        <v>2.0988633160140855E-2</v>
      </c>
      <c r="AQ131" s="71">
        <f t="shared" si="92"/>
        <v>0</v>
      </c>
      <c r="AR131" s="71">
        <f t="shared" si="92"/>
        <v>1.6890839431675953E-2</v>
      </c>
      <c r="AS131" s="71">
        <f t="shared" si="92"/>
        <v>2.0424330655476646E-2</v>
      </c>
    </row>
    <row r="132" spans="1:178">
      <c r="B132" s="66">
        <v>15</v>
      </c>
      <c r="C132" s="66" t="s">
        <v>928</v>
      </c>
      <c r="D132" s="71">
        <f t="shared" si="88"/>
        <v>1.4967359886980123E-2</v>
      </c>
      <c r="E132" s="71">
        <f t="shared" si="88"/>
        <v>1.5429965245238492E-4</v>
      </c>
      <c r="F132" s="71">
        <f t="shared" si="88"/>
        <v>3.1514509930849803E-2</v>
      </c>
      <c r="G132" s="71">
        <f t="shared" si="88"/>
        <v>3.4454532191128227E-4</v>
      </c>
      <c r="H132" s="71">
        <f t="shared" si="88"/>
        <v>1.7629201950151756E-2</v>
      </c>
      <c r="I132" s="71">
        <f t="shared" si="88"/>
        <v>0</v>
      </c>
      <c r="K132" s="66">
        <v>15</v>
      </c>
      <c r="L132" s="66" t="s">
        <v>928</v>
      </c>
      <c r="M132" s="71">
        <f t="shared" si="89"/>
        <v>0</v>
      </c>
      <c r="N132" s="71">
        <f t="shared" si="89"/>
        <v>0</v>
      </c>
      <c r="O132" s="71">
        <f t="shared" si="89"/>
        <v>0</v>
      </c>
      <c r="P132" s="71">
        <f t="shared" si="89"/>
        <v>0</v>
      </c>
      <c r="Q132" s="71">
        <f t="shared" si="89"/>
        <v>0</v>
      </c>
      <c r="R132" s="71">
        <f t="shared" si="89"/>
        <v>0</v>
      </c>
      <c r="T132" s="66">
        <v>15</v>
      </c>
      <c r="U132" s="66" t="s">
        <v>928</v>
      </c>
      <c r="V132" s="71">
        <f t="shared" si="90"/>
        <v>2.9634026045371527E-2</v>
      </c>
      <c r="W132" s="71">
        <f t="shared" si="90"/>
        <v>5.2997179792932609E-4</v>
      </c>
      <c r="X132" s="71">
        <f t="shared" si="90"/>
        <v>8.4403384056562239E-2</v>
      </c>
      <c r="Y132" s="71">
        <f t="shared" si="90"/>
        <v>1.3610651460313798E-3</v>
      </c>
      <c r="Z132" s="71">
        <f t="shared" si="90"/>
        <v>3.8785742196809685E-2</v>
      </c>
      <c r="AA132" s="71">
        <f t="shared" si="90"/>
        <v>0</v>
      </c>
      <c r="AC132" s="66">
        <v>15</v>
      </c>
      <c r="AD132" s="66" t="s">
        <v>928</v>
      </c>
      <c r="AE132" s="71">
        <f t="shared" si="91"/>
        <v>8.1873957280553192E-3</v>
      </c>
      <c r="AF132" s="71">
        <f t="shared" si="91"/>
        <v>0</v>
      </c>
      <c r="AG132" s="71">
        <f t="shared" si="91"/>
        <v>1.3057926176498228E-3</v>
      </c>
      <c r="AH132" s="71">
        <f t="shared" si="91"/>
        <v>0</v>
      </c>
      <c r="AI132" s="71">
        <f t="shared" si="91"/>
        <v>0</v>
      </c>
      <c r="AJ132" s="71">
        <f t="shared" si="91"/>
        <v>0</v>
      </c>
      <c r="AL132" s="66">
        <v>15</v>
      </c>
      <c r="AM132" s="66" t="s">
        <v>928</v>
      </c>
      <c r="AN132" s="71">
        <f t="shared" si="92"/>
        <v>1.433684466597711E-2</v>
      </c>
      <c r="AO132" s="71">
        <f t="shared" si="92"/>
        <v>4.5549223789619287E-4</v>
      </c>
      <c r="AP132" s="71">
        <f t="shared" si="92"/>
        <v>4.7062511470670872E-2</v>
      </c>
      <c r="AQ132" s="71">
        <f t="shared" si="92"/>
        <v>6.8406172678041148E-4</v>
      </c>
      <c r="AR132" s="71">
        <f t="shared" si="92"/>
        <v>6.9779394357286445E-2</v>
      </c>
      <c r="AS132" s="71">
        <f t="shared" si="92"/>
        <v>0</v>
      </c>
    </row>
    <row r="133" spans="1:178">
      <c r="B133" s="59">
        <v>16</v>
      </c>
      <c r="C133" s="59" t="s">
        <v>928</v>
      </c>
      <c r="D133" s="72">
        <f t="shared" si="88"/>
        <v>2.8341662417721198E-2</v>
      </c>
      <c r="E133" s="72">
        <f t="shared" si="88"/>
        <v>2.8096251743151383E-2</v>
      </c>
      <c r="F133" s="72">
        <f t="shared" si="88"/>
        <v>7.8090406198716069E-3</v>
      </c>
      <c r="G133" s="72">
        <f t="shared" si="88"/>
        <v>2.4879654401932056E-3</v>
      </c>
      <c r="H133" s="72">
        <f t="shared" si="88"/>
        <v>7.0925979420581903E-2</v>
      </c>
      <c r="I133" s="72">
        <f t="shared" si="88"/>
        <v>5.0354958848377845E-2</v>
      </c>
      <c r="K133" s="59">
        <v>16</v>
      </c>
      <c r="L133" s="59" t="s">
        <v>928</v>
      </c>
      <c r="M133" s="72">
        <f t="shared" si="89"/>
        <v>2.1398838790288793E-2</v>
      </c>
      <c r="N133" s="72">
        <f t="shared" si="89"/>
        <v>2.400585076514096E-2</v>
      </c>
      <c r="O133" s="72">
        <f t="shared" si="89"/>
        <v>6.3808678377481247E-4</v>
      </c>
      <c r="P133" s="72">
        <f t="shared" si="89"/>
        <v>1.8094730287756554E-4</v>
      </c>
      <c r="Q133" s="72">
        <f t="shared" si="89"/>
        <v>4.5831934942227759E-2</v>
      </c>
      <c r="R133" s="72">
        <f t="shared" si="89"/>
        <v>0.14240391806798713</v>
      </c>
      <c r="T133" s="59">
        <v>16</v>
      </c>
      <c r="U133" s="59" t="s">
        <v>928</v>
      </c>
      <c r="V133" s="72">
        <f t="shared" si="90"/>
        <v>4.1260571433127995E-2</v>
      </c>
      <c r="W133" s="72">
        <f t="shared" si="90"/>
        <v>5.6349447217223798E-2</v>
      </c>
      <c r="X133" s="72">
        <f t="shared" si="90"/>
        <v>2.0447416706763002E-2</v>
      </c>
      <c r="Y133" s="72">
        <f t="shared" si="90"/>
        <v>9.5153680373174197E-3</v>
      </c>
      <c r="Z133" s="72">
        <f t="shared" si="90"/>
        <v>0.11023344427279999</v>
      </c>
      <c r="AA133" s="72">
        <f t="shared" si="90"/>
        <v>0</v>
      </c>
      <c r="AC133" s="59">
        <v>16</v>
      </c>
      <c r="AD133" s="59" t="s">
        <v>928</v>
      </c>
      <c r="AE133" s="72">
        <f t="shared" si="91"/>
        <v>0</v>
      </c>
      <c r="AF133" s="72">
        <f t="shared" si="91"/>
        <v>0</v>
      </c>
      <c r="AG133" s="72">
        <f t="shared" si="91"/>
        <v>0</v>
      </c>
      <c r="AH133" s="72">
        <f t="shared" si="91"/>
        <v>0</v>
      </c>
      <c r="AI133" s="72">
        <f t="shared" si="91"/>
        <v>0</v>
      </c>
      <c r="AJ133" s="72">
        <f t="shared" si="91"/>
        <v>0</v>
      </c>
      <c r="AL133" s="59">
        <v>16</v>
      </c>
      <c r="AM133" s="59" t="s">
        <v>928</v>
      </c>
      <c r="AN133" s="72">
        <f t="shared" si="92"/>
        <v>1.0354102734252248E-2</v>
      </c>
      <c r="AO133" s="72">
        <f t="shared" si="92"/>
        <v>1.1476847755870521E-2</v>
      </c>
      <c r="AP133" s="72">
        <f t="shared" si="92"/>
        <v>9.3029220332335027E-3</v>
      </c>
      <c r="AQ133" s="72">
        <f t="shared" si="92"/>
        <v>0</v>
      </c>
      <c r="AR133" s="72">
        <f t="shared" si="92"/>
        <v>1.0037475330072243E-2</v>
      </c>
      <c r="AS133" s="72">
        <f t="shared" si="92"/>
        <v>0</v>
      </c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3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3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</row>
    <row r="134" spans="1:178" s="75" customFormat="1">
      <c r="A134" s="95" t="s">
        <v>1120</v>
      </c>
      <c r="B134" s="76"/>
      <c r="C134" s="76"/>
      <c r="D134" s="77"/>
      <c r="E134" s="77"/>
      <c r="F134" s="77"/>
      <c r="G134" s="77"/>
      <c r="H134" s="77"/>
      <c r="I134" s="77"/>
      <c r="K134" s="76"/>
      <c r="L134" s="76"/>
      <c r="M134" s="77"/>
      <c r="N134" s="77"/>
      <c r="O134" s="77"/>
      <c r="P134" s="77"/>
      <c r="Q134" s="77"/>
      <c r="R134" s="77"/>
      <c r="T134" s="76"/>
      <c r="U134" s="76"/>
      <c r="V134" s="77"/>
      <c r="W134" s="77"/>
      <c r="X134" s="77"/>
      <c r="Y134" s="77"/>
      <c r="Z134" s="77"/>
      <c r="AA134" s="77"/>
      <c r="AC134" s="76"/>
      <c r="AD134" s="76"/>
      <c r="AE134" s="77"/>
      <c r="AF134" s="77"/>
      <c r="AG134" s="77"/>
      <c r="AH134" s="77"/>
      <c r="AI134" s="77"/>
      <c r="AJ134" s="77"/>
      <c r="AL134" s="76"/>
      <c r="AM134" s="76"/>
      <c r="AN134" s="77"/>
      <c r="AO134" s="77"/>
      <c r="AP134" s="77"/>
      <c r="AQ134" s="77"/>
      <c r="AR134" s="77"/>
      <c r="AS134" s="77"/>
      <c r="AU134" s="133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</row>
    <row r="135" spans="1:178" s="75" customFormat="1">
      <c r="B135" s="81"/>
    </row>
    <row r="136" spans="1:178" s="75" customFormat="1">
      <c r="B136" s="81">
        <f>+B25</f>
        <v>4</v>
      </c>
      <c r="K136" s="134" t="s">
        <v>943</v>
      </c>
      <c r="T136" s="134" t="s">
        <v>944</v>
      </c>
      <c r="AC136" s="134" t="s">
        <v>948</v>
      </c>
      <c r="AL136" s="81"/>
    </row>
    <row r="137" spans="1:178" s="75" customFormat="1">
      <c r="B137" s="135" t="s">
        <v>926</v>
      </c>
      <c r="C137" s="76"/>
      <c r="K137" s="135" t="s">
        <v>926</v>
      </c>
      <c r="L137" s="76"/>
      <c r="T137" s="135" t="s">
        <v>926</v>
      </c>
      <c r="U137" s="76"/>
      <c r="AC137" s="135" t="s">
        <v>926</v>
      </c>
      <c r="AD137" s="76"/>
      <c r="AL137" s="135"/>
      <c r="AM137" s="76"/>
    </row>
    <row r="138" spans="1:178" s="75" customFormat="1" ht="13.5" thickBot="1">
      <c r="B138" s="79" t="s">
        <v>927</v>
      </c>
      <c r="C138" s="79" t="s">
        <v>915</v>
      </c>
      <c r="D138" s="79" t="s">
        <v>935</v>
      </c>
      <c r="E138" s="79" t="s">
        <v>936</v>
      </c>
      <c r="F138" s="79" t="s">
        <v>937</v>
      </c>
      <c r="G138" s="79" t="s">
        <v>938</v>
      </c>
      <c r="H138" s="79" t="s">
        <v>939</v>
      </c>
      <c r="I138" s="79" t="s">
        <v>940</v>
      </c>
      <c r="K138" s="79" t="s">
        <v>927</v>
      </c>
      <c r="L138" s="79" t="s">
        <v>915</v>
      </c>
      <c r="M138" s="79" t="s">
        <v>935</v>
      </c>
      <c r="N138" s="79" t="s">
        <v>936</v>
      </c>
      <c r="O138" s="79" t="s">
        <v>937</v>
      </c>
      <c r="P138" s="79" t="s">
        <v>938</v>
      </c>
      <c r="Q138" s="79" t="s">
        <v>939</v>
      </c>
      <c r="R138" s="79" t="s">
        <v>940</v>
      </c>
      <c r="T138" s="79" t="s">
        <v>927</v>
      </c>
      <c r="U138" s="79" t="s">
        <v>915</v>
      </c>
      <c r="V138" s="79" t="s">
        <v>935</v>
      </c>
      <c r="W138" s="79" t="s">
        <v>936</v>
      </c>
      <c r="X138" s="79" t="s">
        <v>937</v>
      </c>
      <c r="Y138" s="79" t="s">
        <v>938</v>
      </c>
      <c r="Z138" s="79" t="s">
        <v>939</v>
      </c>
      <c r="AA138" s="79" t="s">
        <v>940</v>
      </c>
      <c r="AC138" s="79" t="s">
        <v>927</v>
      </c>
      <c r="AD138" s="79" t="s">
        <v>915</v>
      </c>
      <c r="AE138" s="79" t="s">
        <v>935</v>
      </c>
      <c r="AF138" s="79" t="s">
        <v>936</v>
      </c>
      <c r="AG138" s="79" t="s">
        <v>937</v>
      </c>
      <c r="AH138" s="79" t="s">
        <v>938</v>
      </c>
      <c r="AI138" s="79" t="s">
        <v>939</v>
      </c>
      <c r="AJ138" s="79" t="s">
        <v>940</v>
      </c>
      <c r="AL138" s="79"/>
      <c r="AM138" s="79"/>
      <c r="AN138" s="79"/>
      <c r="AO138" s="79"/>
      <c r="AP138" s="79"/>
      <c r="AQ138" s="79"/>
      <c r="AR138" s="79"/>
      <c r="AS138" s="79"/>
    </row>
    <row r="139" spans="1:178" s="75" customFormat="1">
      <c r="B139" s="81">
        <v>1</v>
      </c>
      <c r="C139" s="81" t="s">
        <v>928</v>
      </c>
      <c r="D139" s="82">
        <f>D118/SUM($D118:$I118)</f>
        <v>3.2525639698004955E-3</v>
      </c>
      <c r="E139" s="82">
        <f t="shared" ref="E139:I139" si="93">E118/SUM($D118:$I118)</f>
        <v>0.415933212886057</v>
      </c>
      <c r="F139" s="82">
        <f t="shared" si="93"/>
        <v>6.3842400076805968E-3</v>
      </c>
      <c r="G139" s="82">
        <f t="shared" si="93"/>
        <v>0.19441815450575284</v>
      </c>
      <c r="H139" s="82">
        <f t="shared" si="93"/>
        <v>1.4935648895849139E-2</v>
      </c>
      <c r="I139" s="82">
        <f t="shared" si="93"/>
        <v>0.36507617973485995</v>
      </c>
      <c r="K139" s="81">
        <v>1</v>
      </c>
      <c r="L139" s="81" t="s">
        <v>928</v>
      </c>
      <c r="M139" s="82">
        <f>IF(M118&lt;=0,0,M118/SUM($M118:$R118))</f>
        <v>3.4057783916595073E-3</v>
      </c>
      <c r="N139" s="82">
        <f t="shared" ref="N139:R139" si="94">IF(N118&lt;=0,0,N118/SUM($M118:$R118))</f>
        <v>0.35713031223323249</v>
      </c>
      <c r="O139" s="82">
        <f t="shared" si="94"/>
        <v>8.3176537537482283E-3</v>
      </c>
      <c r="P139" s="82">
        <f t="shared" si="94"/>
        <v>0.18570771273944708</v>
      </c>
      <c r="Q139" s="82">
        <f t="shared" si="94"/>
        <v>1.3746274902210864E-2</v>
      </c>
      <c r="R139" s="82">
        <f t="shared" si="94"/>
        <v>0.43169226797970184</v>
      </c>
      <c r="S139" s="82"/>
      <c r="T139" s="81">
        <v>1</v>
      </c>
      <c r="U139" s="81" t="s">
        <v>928</v>
      </c>
      <c r="V139" s="82">
        <f>IF(V118&lt;=0,0,V118/SUM($V118:$AA118))</f>
        <v>0</v>
      </c>
      <c r="W139" s="82">
        <f t="shared" ref="W139:AA139" si="95">IF(W118&lt;=0,0,W118/SUM($V118:$AA118))</f>
        <v>0</v>
      </c>
      <c r="X139" s="82">
        <f t="shared" si="95"/>
        <v>0</v>
      </c>
      <c r="Y139" s="82">
        <f t="shared" si="95"/>
        <v>0</v>
      </c>
      <c r="Z139" s="82">
        <f t="shared" si="95"/>
        <v>0</v>
      </c>
      <c r="AA139" s="82">
        <f t="shared" si="95"/>
        <v>0</v>
      </c>
      <c r="AC139" s="81">
        <v>1</v>
      </c>
      <c r="AD139" s="81" t="s">
        <v>928</v>
      </c>
      <c r="AE139" s="82">
        <f>IF(AE118&lt;=0,0,AE118/SUM($AE118:$AJ118))</f>
        <v>0</v>
      </c>
      <c r="AF139" s="82">
        <f t="shared" ref="AF139:AJ139" si="96">IF(AF118&lt;=0,0,AF118/SUM($AE118:$AJ118))</f>
        <v>0</v>
      </c>
      <c r="AG139" s="82">
        <f t="shared" si="96"/>
        <v>0</v>
      </c>
      <c r="AH139" s="82">
        <f t="shared" si="96"/>
        <v>0</v>
      </c>
      <c r="AI139" s="82">
        <f t="shared" si="96"/>
        <v>0</v>
      </c>
      <c r="AJ139" s="82">
        <f t="shared" si="96"/>
        <v>0</v>
      </c>
      <c r="AL139" s="81"/>
      <c r="AM139" s="81"/>
      <c r="AN139" s="82"/>
      <c r="AO139" s="82"/>
      <c r="AP139" s="82"/>
      <c r="AQ139" s="82"/>
      <c r="AR139" s="82"/>
      <c r="AS139" s="82"/>
    </row>
    <row r="140" spans="1:178" s="75" customFormat="1">
      <c r="B140" s="81">
        <v>2</v>
      </c>
      <c r="C140" s="81" t="s">
        <v>928</v>
      </c>
      <c r="D140" s="82">
        <f t="shared" ref="D140:I140" si="97">D119/SUM($D119:$I119)</f>
        <v>0.11413348222643445</v>
      </c>
      <c r="E140" s="82">
        <f t="shared" si="97"/>
        <v>0.30106968638259629</v>
      </c>
      <c r="F140" s="82">
        <f t="shared" si="97"/>
        <v>8.3172930572047901E-2</v>
      </c>
      <c r="G140" s="82">
        <f t="shared" si="97"/>
        <v>0.127509808034454</v>
      </c>
      <c r="H140" s="82">
        <f t="shared" si="97"/>
        <v>0.28198889807422695</v>
      </c>
      <c r="I140" s="82">
        <f t="shared" si="97"/>
        <v>9.212519471024036E-2</v>
      </c>
      <c r="K140" s="81">
        <v>2</v>
      </c>
      <c r="L140" s="81" t="s">
        <v>928</v>
      </c>
      <c r="M140" s="82">
        <f t="shared" ref="M140:R140" si="98">IF(M119&lt;=0,0,M119/SUM($M119:$R119))</f>
        <v>0.12236805054294068</v>
      </c>
      <c r="N140" s="82">
        <f t="shared" si="98"/>
        <v>0.26468819805988308</v>
      </c>
      <c r="O140" s="82">
        <f t="shared" si="98"/>
        <v>0.11095274997935885</v>
      </c>
      <c r="P140" s="82">
        <f t="shared" si="98"/>
        <v>0.12470996323648721</v>
      </c>
      <c r="Q140" s="82">
        <f t="shared" si="98"/>
        <v>0.26574027129598959</v>
      </c>
      <c r="R140" s="82">
        <f t="shared" si="98"/>
        <v>0.11154076688534063</v>
      </c>
      <c r="T140" s="81">
        <v>2</v>
      </c>
      <c r="U140" s="81" t="s">
        <v>928</v>
      </c>
      <c r="V140" s="82">
        <f t="shared" ref="V140:AA140" si="99">IF(V119&lt;=0,0,V119/SUM($V119:$AA119))</f>
        <v>0</v>
      </c>
      <c r="W140" s="82">
        <f t="shared" si="99"/>
        <v>0</v>
      </c>
      <c r="X140" s="82">
        <f t="shared" si="99"/>
        <v>0</v>
      </c>
      <c r="Y140" s="82">
        <f t="shared" si="99"/>
        <v>0</v>
      </c>
      <c r="Z140" s="82">
        <f t="shared" si="99"/>
        <v>0</v>
      </c>
      <c r="AA140" s="82">
        <f t="shared" si="99"/>
        <v>0</v>
      </c>
      <c r="AC140" s="81">
        <v>2</v>
      </c>
      <c r="AD140" s="81" t="s">
        <v>928</v>
      </c>
      <c r="AE140" s="82">
        <f t="shared" ref="AE140:AJ140" si="100">IF(AE119&lt;=0,0,AE119/SUM($AE119:$AJ119))</f>
        <v>0</v>
      </c>
      <c r="AF140" s="82">
        <f t="shared" si="100"/>
        <v>0</v>
      </c>
      <c r="AG140" s="82">
        <f t="shared" si="100"/>
        <v>0</v>
      </c>
      <c r="AH140" s="82">
        <f t="shared" si="100"/>
        <v>0</v>
      </c>
      <c r="AI140" s="82">
        <f t="shared" si="100"/>
        <v>0</v>
      </c>
      <c r="AJ140" s="82">
        <f t="shared" si="100"/>
        <v>0</v>
      </c>
      <c r="AL140" s="81"/>
      <c r="AM140" s="81"/>
      <c r="AN140" s="82"/>
      <c r="AO140" s="82"/>
      <c r="AP140" s="82"/>
      <c r="AQ140" s="82"/>
      <c r="AR140" s="82"/>
      <c r="AS140" s="82"/>
    </row>
    <row r="141" spans="1:178" s="75" customFormat="1">
      <c r="B141" s="81">
        <v>3</v>
      </c>
      <c r="C141" s="81" t="s">
        <v>928</v>
      </c>
      <c r="D141" s="82">
        <f t="shared" ref="D141:I141" si="101">D120/SUM($D120:$I120)</f>
        <v>3.1564311994349843E-2</v>
      </c>
      <c r="E141" s="82">
        <f t="shared" si="101"/>
        <v>0.3614054874290577</v>
      </c>
      <c r="F141" s="82">
        <f t="shared" si="101"/>
        <v>3.8788856037701672E-2</v>
      </c>
      <c r="G141" s="82">
        <f t="shared" si="101"/>
        <v>0.43397772967304821</v>
      </c>
      <c r="H141" s="82">
        <f t="shared" si="101"/>
        <v>3.6235609804338785E-2</v>
      </c>
      <c r="I141" s="82">
        <f t="shared" si="101"/>
        <v>9.8028005061503748E-2</v>
      </c>
      <c r="K141" s="81">
        <v>3</v>
      </c>
      <c r="L141" s="81" t="s">
        <v>928</v>
      </c>
      <c r="M141" s="82">
        <f t="shared" ref="M141:R141" si="102">IF(M120&lt;=0,0,M120/SUM($M120:$R120))</f>
        <v>3.451105220685273E-2</v>
      </c>
      <c r="N141" s="82">
        <f t="shared" si="102"/>
        <v>0.32401803907194876</v>
      </c>
      <c r="O141" s="82">
        <f t="shared" si="102"/>
        <v>5.2767915449019785E-2</v>
      </c>
      <c r="P141" s="82">
        <f t="shared" si="102"/>
        <v>0.43284449908083367</v>
      </c>
      <c r="Q141" s="82">
        <f t="shared" si="102"/>
        <v>3.4823132695775687E-2</v>
      </c>
      <c r="R141" s="82">
        <f t="shared" si="102"/>
        <v>0.12103536149556941</v>
      </c>
      <c r="T141" s="81">
        <v>3</v>
      </c>
      <c r="U141" s="81" t="s">
        <v>928</v>
      </c>
      <c r="V141" s="82">
        <f t="shared" ref="V141:AA141" si="103">IF(V120&lt;=0,0,V120/SUM($V120:$AA120))</f>
        <v>0</v>
      </c>
      <c r="W141" s="82">
        <f t="shared" si="103"/>
        <v>0</v>
      </c>
      <c r="X141" s="82">
        <f t="shared" si="103"/>
        <v>0</v>
      </c>
      <c r="Y141" s="82">
        <f t="shared" si="103"/>
        <v>0</v>
      </c>
      <c r="Z141" s="82">
        <f t="shared" si="103"/>
        <v>0</v>
      </c>
      <c r="AA141" s="82">
        <f t="shared" si="103"/>
        <v>0</v>
      </c>
      <c r="AC141" s="81">
        <v>3</v>
      </c>
      <c r="AD141" s="81" t="s">
        <v>928</v>
      </c>
      <c r="AE141" s="82">
        <f t="shared" ref="AE141:AJ141" si="104">IF(AE120&lt;=0,0,AE120/SUM($AE120:$AJ120))</f>
        <v>0</v>
      </c>
      <c r="AF141" s="82">
        <f t="shared" si="104"/>
        <v>0</v>
      </c>
      <c r="AG141" s="82">
        <f t="shared" si="104"/>
        <v>0</v>
      </c>
      <c r="AH141" s="82">
        <f t="shared" si="104"/>
        <v>0</v>
      </c>
      <c r="AI141" s="82">
        <f t="shared" si="104"/>
        <v>0</v>
      </c>
      <c r="AJ141" s="82">
        <f t="shared" si="104"/>
        <v>0</v>
      </c>
      <c r="AL141" s="81"/>
      <c r="AM141" s="81"/>
      <c r="AN141" s="82"/>
      <c r="AO141" s="82"/>
      <c r="AP141" s="82"/>
      <c r="AQ141" s="82"/>
      <c r="AR141" s="82"/>
      <c r="AS141" s="82"/>
    </row>
    <row r="142" spans="1:178" s="75" customFormat="1">
      <c r="B142" s="81">
        <v>4</v>
      </c>
      <c r="C142" s="81" t="s">
        <v>928</v>
      </c>
      <c r="D142" s="82">
        <f t="shared" ref="D142:I142" si="105">D121/SUM($D121:$I121)</f>
        <v>0.15160811636548188</v>
      </c>
      <c r="E142" s="82">
        <f t="shared" si="105"/>
        <v>0.24811662636273696</v>
      </c>
      <c r="F142" s="82">
        <f t="shared" si="105"/>
        <v>0.1745929872550461</v>
      </c>
      <c r="G142" s="82">
        <f t="shared" si="105"/>
        <v>0.2396344470578031</v>
      </c>
      <c r="H142" s="82">
        <f t="shared" si="105"/>
        <v>8.4994513200685864E-2</v>
      </c>
      <c r="I142" s="82">
        <f t="shared" si="105"/>
        <v>0.10105330975824611</v>
      </c>
      <c r="K142" s="81">
        <v>4</v>
      </c>
      <c r="L142" s="81" t="s">
        <v>928</v>
      </c>
      <c r="M142" s="82">
        <f t="shared" ref="M142:R142" si="106">IF(M121&lt;=0,0,M121/SUM($M121:$R121))</f>
        <v>0.1547460332694254</v>
      </c>
      <c r="N142" s="82">
        <f t="shared" si="106"/>
        <v>0.20766605580827324</v>
      </c>
      <c r="O142" s="82">
        <f t="shared" si="106"/>
        <v>0.2217302579915468</v>
      </c>
      <c r="P142" s="82">
        <f t="shared" si="106"/>
        <v>0.22312534574049292</v>
      </c>
      <c r="Q142" s="82">
        <f t="shared" si="106"/>
        <v>7.6253249247716731E-2</v>
      </c>
      <c r="R142" s="82">
        <f t="shared" si="106"/>
        <v>0.11647905794254486</v>
      </c>
      <c r="T142" s="81">
        <v>4</v>
      </c>
      <c r="U142" s="81" t="s">
        <v>928</v>
      </c>
      <c r="V142" s="82">
        <f t="shared" ref="V142:AA142" si="107">IF(V121&lt;=0,0,V121/SUM($V121:$AA121))</f>
        <v>0</v>
      </c>
      <c r="W142" s="82">
        <f t="shared" si="107"/>
        <v>0</v>
      </c>
      <c r="X142" s="82">
        <f t="shared" si="107"/>
        <v>0</v>
      </c>
      <c r="Y142" s="82">
        <f t="shared" si="107"/>
        <v>0</v>
      </c>
      <c r="Z142" s="82">
        <f t="shared" si="107"/>
        <v>0</v>
      </c>
      <c r="AA142" s="82">
        <f t="shared" si="107"/>
        <v>0</v>
      </c>
      <c r="AC142" s="81">
        <v>4</v>
      </c>
      <c r="AD142" s="81" t="s">
        <v>928</v>
      </c>
      <c r="AE142" s="82">
        <f t="shared" ref="AE142:AJ142" si="108">IF(AE121&lt;=0,0,AE121/SUM($AE121:$AJ121))</f>
        <v>0</v>
      </c>
      <c r="AF142" s="82">
        <f t="shared" si="108"/>
        <v>0</v>
      </c>
      <c r="AG142" s="82">
        <f t="shared" si="108"/>
        <v>0</v>
      </c>
      <c r="AH142" s="82">
        <f t="shared" si="108"/>
        <v>0</v>
      </c>
      <c r="AI142" s="82">
        <f t="shared" si="108"/>
        <v>0</v>
      </c>
      <c r="AJ142" s="82">
        <f t="shared" si="108"/>
        <v>0</v>
      </c>
      <c r="AL142" s="81"/>
      <c r="AM142" s="81"/>
      <c r="AN142" s="82"/>
      <c r="AO142" s="82"/>
      <c r="AP142" s="82"/>
      <c r="AQ142" s="82"/>
      <c r="AR142" s="82"/>
      <c r="AS142" s="82"/>
    </row>
    <row r="143" spans="1:178" s="75" customFormat="1">
      <c r="B143" s="81">
        <v>5</v>
      </c>
      <c r="C143" s="81" t="s">
        <v>928</v>
      </c>
      <c r="D143" s="82">
        <f t="shared" ref="D143:I143" si="109">D122/SUM($D122:$I122)</f>
        <v>2.8886103591186423E-2</v>
      </c>
      <c r="E143" s="82">
        <f t="shared" si="109"/>
        <v>0.18075884643486295</v>
      </c>
      <c r="F143" s="82">
        <f t="shared" si="109"/>
        <v>2.5845202660875363E-2</v>
      </c>
      <c r="G143" s="82">
        <f t="shared" si="109"/>
        <v>6.7959385890519808E-2</v>
      </c>
      <c r="H143" s="82">
        <f t="shared" si="109"/>
        <v>2.9968108040845091E-2</v>
      </c>
      <c r="I143" s="82">
        <f t="shared" si="109"/>
        <v>0.66658235338171046</v>
      </c>
      <c r="K143" s="81">
        <v>5</v>
      </c>
      <c r="L143" s="81" t="s">
        <v>928</v>
      </c>
      <c r="M143" s="82">
        <f t="shared" ref="M143:R143" si="110">IF(M122&lt;=0,0,M122/SUM($M122:$R122))</f>
        <v>2.5677945090247015E-2</v>
      </c>
      <c r="N143" s="82">
        <f t="shared" si="110"/>
        <v>0.13820591767425427</v>
      </c>
      <c r="O143" s="82">
        <f t="shared" si="110"/>
        <v>3.0932213615915295E-2</v>
      </c>
      <c r="P143" s="82">
        <f t="shared" si="110"/>
        <v>5.5770896949356392E-2</v>
      </c>
      <c r="Q143" s="82">
        <f t="shared" si="110"/>
        <v>2.5337261945642755E-2</v>
      </c>
      <c r="R143" s="82">
        <f t="shared" si="110"/>
        <v>0.72407576472458435</v>
      </c>
      <c r="T143" s="81">
        <v>5</v>
      </c>
      <c r="U143" s="81" t="s">
        <v>928</v>
      </c>
      <c r="V143" s="82">
        <f t="shared" ref="V143:AA143" si="111">IF(V122&lt;=0,0,V122/SUM($V122:$AA122))</f>
        <v>0.11145209944010935</v>
      </c>
      <c r="W143" s="82">
        <f t="shared" si="111"/>
        <v>0.46428104386209695</v>
      </c>
      <c r="X143" s="82">
        <f t="shared" si="111"/>
        <v>0</v>
      </c>
      <c r="Y143" s="82">
        <f t="shared" si="111"/>
        <v>0.42426685669779379</v>
      </c>
      <c r="Z143" s="82">
        <f t="shared" si="111"/>
        <v>0</v>
      </c>
      <c r="AA143" s="82">
        <f t="shared" si="111"/>
        <v>0</v>
      </c>
      <c r="AC143" s="81">
        <v>5</v>
      </c>
      <c r="AD143" s="81" t="s">
        <v>928</v>
      </c>
      <c r="AE143" s="82">
        <f t="shared" ref="AE143:AJ143" si="112">IF(AE122&lt;=0,0,AE122/SUM($AE122:$AJ122))</f>
        <v>0</v>
      </c>
      <c r="AF143" s="82">
        <f t="shared" si="112"/>
        <v>0</v>
      </c>
      <c r="AG143" s="82">
        <f t="shared" si="112"/>
        <v>0</v>
      </c>
      <c r="AH143" s="82">
        <f t="shared" si="112"/>
        <v>0</v>
      </c>
      <c r="AI143" s="82">
        <f t="shared" si="112"/>
        <v>0</v>
      </c>
      <c r="AJ143" s="82">
        <f t="shared" si="112"/>
        <v>0</v>
      </c>
      <c r="AL143" s="81"/>
      <c r="AM143" s="81"/>
      <c r="AN143" s="82"/>
      <c r="AO143" s="82"/>
      <c r="AP143" s="82"/>
      <c r="AQ143" s="82"/>
      <c r="AR143" s="82"/>
      <c r="AS143" s="82"/>
    </row>
    <row r="144" spans="1:178" s="75" customFormat="1">
      <c r="B144" s="81">
        <v>6</v>
      </c>
      <c r="C144" s="81" t="s">
        <v>928</v>
      </c>
      <c r="D144" s="82">
        <f t="shared" ref="D144:I144" si="113">D123/SUM($D123:$I123)</f>
        <v>7.0513880422787389E-2</v>
      </c>
      <c r="E144" s="82">
        <f t="shared" si="113"/>
        <v>0.18709416865092474</v>
      </c>
      <c r="F144" s="82">
        <f t="shared" si="113"/>
        <v>0.14587201636708635</v>
      </c>
      <c r="G144" s="82">
        <f t="shared" si="113"/>
        <v>0.24642929815525583</v>
      </c>
      <c r="H144" s="82">
        <f t="shared" si="113"/>
        <v>3.1589434591366899E-2</v>
      </c>
      <c r="I144" s="82">
        <f t="shared" si="113"/>
        <v>0.3185012018125789</v>
      </c>
      <c r="K144" s="81">
        <v>6</v>
      </c>
      <c r="L144" s="81" t="s">
        <v>928</v>
      </c>
      <c r="M144" s="82">
        <f t="shared" ref="M144:R144" si="114">IF(M123&lt;=0,0,M123/SUM($M123:$R123))</f>
        <v>0</v>
      </c>
      <c r="N144" s="82">
        <f t="shared" si="114"/>
        <v>0</v>
      </c>
      <c r="O144" s="82">
        <f t="shared" si="114"/>
        <v>0</v>
      </c>
      <c r="P144" s="82">
        <f t="shared" si="114"/>
        <v>0</v>
      </c>
      <c r="Q144" s="82">
        <f t="shared" si="114"/>
        <v>0</v>
      </c>
      <c r="R144" s="82">
        <f t="shared" si="114"/>
        <v>0</v>
      </c>
      <c r="T144" s="81">
        <v>6</v>
      </c>
      <c r="U144" s="81" t="s">
        <v>928</v>
      </c>
      <c r="V144" s="82">
        <f t="shared" ref="V144:AA144" si="115">IF(V123&lt;=0,0,V123/SUM($V123:$AA123))</f>
        <v>4.3983141420202827E-2</v>
      </c>
      <c r="W144" s="82">
        <f t="shared" si="115"/>
        <v>0.19865538316446263</v>
      </c>
      <c r="X144" s="82">
        <f t="shared" si="115"/>
        <v>0.11182160171225716</v>
      </c>
      <c r="Y144" s="82">
        <f t="shared" si="115"/>
        <v>0.30134106319867832</v>
      </c>
      <c r="Z144" s="82">
        <f t="shared" si="115"/>
        <v>2.5664598937040161E-2</v>
      </c>
      <c r="AA144" s="82">
        <f t="shared" si="115"/>
        <v>0.31853421156735873</v>
      </c>
      <c r="AC144" s="81">
        <v>6</v>
      </c>
      <c r="AD144" s="81" t="s">
        <v>928</v>
      </c>
      <c r="AE144" s="82">
        <f t="shared" ref="AE144:AJ144" si="116">IF(AE123&lt;=0,0,AE123/SUM($AE123:$AJ123))</f>
        <v>0.35420066780877274</v>
      </c>
      <c r="AF144" s="82">
        <f t="shared" si="116"/>
        <v>0.30007487017241397</v>
      </c>
      <c r="AG144" s="82">
        <f t="shared" si="116"/>
        <v>0.16425618024086702</v>
      </c>
      <c r="AH144" s="82">
        <f t="shared" si="116"/>
        <v>0.18146828177794624</v>
      </c>
      <c r="AI144" s="82">
        <f t="shared" si="116"/>
        <v>0</v>
      </c>
      <c r="AJ144" s="82">
        <f t="shared" si="116"/>
        <v>0</v>
      </c>
      <c r="AL144" s="81"/>
      <c r="AM144" s="81"/>
      <c r="AN144" s="82"/>
      <c r="AO144" s="82"/>
      <c r="AP144" s="82"/>
      <c r="AQ144" s="82"/>
      <c r="AR144" s="82"/>
      <c r="AS144" s="82"/>
    </row>
    <row r="145" spans="2:166" s="75" customFormat="1">
      <c r="B145" s="81">
        <v>7</v>
      </c>
      <c r="C145" s="81" t="s">
        <v>928</v>
      </c>
      <c r="D145" s="82">
        <f t="shared" ref="D145:I145" si="117">D124/SUM($D124:$I124)</f>
        <v>6.7693606722825442E-2</v>
      </c>
      <c r="E145" s="82">
        <f t="shared" si="117"/>
        <v>0.23678932335377401</v>
      </c>
      <c r="F145" s="82">
        <f t="shared" si="117"/>
        <v>8.4217297683966574E-2</v>
      </c>
      <c r="G145" s="82">
        <f t="shared" si="117"/>
        <v>0.19179468552309878</v>
      </c>
      <c r="H145" s="82">
        <f t="shared" si="117"/>
        <v>3.1791750855469529E-2</v>
      </c>
      <c r="I145" s="82">
        <f t="shared" si="117"/>
        <v>0.3877133358608657</v>
      </c>
      <c r="K145" s="81">
        <v>7</v>
      </c>
      <c r="L145" s="81" t="s">
        <v>928</v>
      </c>
      <c r="M145" s="82">
        <f t="shared" ref="M145:R145" si="118">IF(M124&lt;=0,0,M124/SUM($M124:$R124))</f>
        <v>0</v>
      </c>
      <c r="N145" s="82">
        <f t="shared" si="118"/>
        <v>0</v>
      </c>
      <c r="O145" s="82">
        <f t="shared" si="118"/>
        <v>0</v>
      </c>
      <c r="P145" s="82">
        <f t="shared" si="118"/>
        <v>0</v>
      </c>
      <c r="Q145" s="82">
        <f t="shared" si="118"/>
        <v>0</v>
      </c>
      <c r="R145" s="82">
        <f t="shared" si="118"/>
        <v>0</v>
      </c>
      <c r="T145" s="81">
        <v>7</v>
      </c>
      <c r="U145" s="81" t="s">
        <v>928</v>
      </c>
      <c r="V145" s="82">
        <f t="shared" ref="V145:AA145" si="119">IF(V124&lt;=0,0,V124/SUM($V124:$AA124))</f>
        <v>0</v>
      </c>
      <c r="W145" s="82">
        <f t="shared" si="119"/>
        <v>0</v>
      </c>
      <c r="X145" s="82">
        <f t="shared" si="119"/>
        <v>0</v>
      </c>
      <c r="Y145" s="82">
        <f t="shared" si="119"/>
        <v>0</v>
      </c>
      <c r="Z145" s="82">
        <f t="shared" si="119"/>
        <v>0</v>
      </c>
      <c r="AA145" s="82">
        <f t="shared" si="119"/>
        <v>0</v>
      </c>
      <c r="AC145" s="81">
        <v>7</v>
      </c>
      <c r="AD145" s="81" t="s">
        <v>928</v>
      </c>
      <c r="AE145" s="82">
        <f t="shared" ref="AE145:AJ145" si="120">IF(AE124&lt;=0,0,AE124/SUM($AE124:$AJ124))</f>
        <v>0.11693641093113881</v>
      </c>
      <c r="AF145" s="82">
        <f t="shared" si="120"/>
        <v>0.21722983672825794</v>
      </c>
      <c r="AG145" s="82">
        <f t="shared" si="120"/>
        <v>0.13852159531453648</v>
      </c>
      <c r="AH145" s="82">
        <f t="shared" si="120"/>
        <v>0.24246322442314114</v>
      </c>
      <c r="AI145" s="82">
        <f t="shared" si="120"/>
        <v>5.790975090024348E-2</v>
      </c>
      <c r="AJ145" s="82">
        <f t="shared" si="120"/>
        <v>0.22693918170268221</v>
      </c>
      <c r="AL145" s="81"/>
      <c r="AM145" s="81"/>
      <c r="AN145" s="82"/>
      <c r="AO145" s="82"/>
      <c r="AP145" s="82"/>
      <c r="AQ145" s="82"/>
      <c r="AR145" s="82"/>
      <c r="AS145" s="82"/>
    </row>
    <row r="146" spans="2:166" s="75" customFormat="1">
      <c r="B146" s="81">
        <v>8</v>
      </c>
      <c r="C146" s="81" t="s">
        <v>928</v>
      </c>
      <c r="D146" s="82">
        <f t="shared" ref="D146:I146" si="121">D125/SUM($D125:$I125)</f>
        <v>0.13476260797576456</v>
      </c>
      <c r="E146" s="82">
        <f t="shared" si="121"/>
        <v>0.22536481080078413</v>
      </c>
      <c r="F146" s="82">
        <f t="shared" si="121"/>
        <v>0.1763253374429099</v>
      </c>
      <c r="G146" s="82">
        <f t="shared" si="121"/>
        <v>0.21740719850589538</v>
      </c>
      <c r="H146" s="82">
        <f t="shared" si="121"/>
        <v>0.12437018810497684</v>
      </c>
      <c r="I146" s="82">
        <f t="shared" si="121"/>
        <v>0.12176985716966918</v>
      </c>
      <c r="K146" s="81">
        <v>8</v>
      </c>
      <c r="L146" s="81" t="s">
        <v>928</v>
      </c>
      <c r="M146" s="82">
        <f t="shared" ref="M146:R146" si="122">IF(M125&lt;=0,0,M125/SUM($M125:$R125))</f>
        <v>0</v>
      </c>
      <c r="N146" s="82">
        <f t="shared" si="122"/>
        <v>0</v>
      </c>
      <c r="O146" s="82">
        <f t="shared" si="122"/>
        <v>0</v>
      </c>
      <c r="P146" s="82">
        <f t="shared" si="122"/>
        <v>0</v>
      </c>
      <c r="Q146" s="82">
        <f t="shared" si="122"/>
        <v>0</v>
      </c>
      <c r="R146" s="82">
        <f t="shared" si="122"/>
        <v>0</v>
      </c>
      <c r="T146" s="81">
        <v>8</v>
      </c>
      <c r="U146" s="81" t="s">
        <v>928</v>
      </c>
      <c r="V146" s="82">
        <f t="shared" ref="V146:AA146" si="123">IF(V125&lt;=0,0,V125/SUM($V125:$AA125))</f>
        <v>0.11334171088258611</v>
      </c>
      <c r="W146" s="82">
        <f t="shared" si="123"/>
        <v>0.27075849550251202</v>
      </c>
      <c r="X146" s="82">
        <f t="shared" si="123"/>
        <v>0.17039475816131461</v>
      </c>
      <c r="Y146" s="82">
        <f t="shared" si="123"/>
        <v>0.2204552863029608</v>
      </c>
      <c r="Z146" s="82">
        <f t="shared" si="123"/>
        <v>0.10733665032855581</v>
      </c>
      <c r="AA146" s="82">
        <f t="shared" si="123"/>
        <v>0.11771309882207066</v>
      </c>
      <c r="AC146" s="81">
        <v>8</v>
      </c>
      <c r="AD146" s="81" t="s">
        <v>928</v>
      </c>
      <c r="AE146" s="82">
        <f t="shared" ref="AE146:AJ146" si="124">IF(AE125&lt;=0,0,AE125/SUM($AE125:$AJ125))</f>
        <v>0.11086924822391289</v>
      </c>
      <c r="AF146" s="82">
        <f t="shared" si="124"/>
        <v>1.5235150595919116E-2</v>
      </c>
      <c r="AG146" s="82">
        <f t="shared" si="124"/>
        <v>0.35188604015913189</v>
      </c>
      <c r="AH146" s="82">
        <f t="shared" si="124"/>
        <v>0.11400420301690924</v>
      </c>
      <c r="AI146" s="82">
        <f t="shared" si="124"/>
        <v>0.23552601931695144</v>
      </c>
      <c r="AJ146" s="82">
        <f t="shared" si="124"/>
        <v>0.17247933868717541</v>
      </c>
      <c r="AL146" s="81"/>
      <c r="AM146" s="81"/>
      <c r="AN146" s="82"/>
      <c r="AO146" s="82"/>
      <c r="AP146" s="82"/>
      <c r="AQ146" s="82"/>
      <c r="AR146" s="82"/>
      <c r="AS146" s="82"/>
    </row>
    <row r="147" spans="2:166" s="75" customFormat="1">
      <c r="B147" s="81">
        <v>9</v>
      </c>
      <c r="C147" s="81" t="s">
        <v>928</v>
      </c>
      <c r="D147" s="82">
        <f t="shared" ref="D147:I147" si="125">D126/SUM($D126:$I126)</f>
        <v>0.18516390179051354</v>
      </c>
      <c r="E147" s="82">
        <f t="shared" si="125"/>
        <v>8.362511131363394E-2</v>
      </c>
      <c r="F147" s="82">
        <f t="shared" si="125"/>
        <v>0.36920885623285166</v>
      </c>
      <c r="G147" s="82">
        <f t="shared" si="125"/>
        <v>0.18129922376905408</v>
      </c>
      <c r="H147" s="82">
        <f t="shared" si="125"/>
        <v>0.10509502297353819</v>
      </c>
      <c r="I147" s="82">
        <f t="shared" si="125"/>
        <v>7.5607883920408542E-2</v>
      </c>
      <c r="K147" s="81">
        <v>9</v>
      </c>
      <c r="L147" s="81" t="s">
        <v>928</v>
      </c>
      <c r="M147" s="82">
        <f t="shared" ref="M147:R147" si="126">IF(M126&lt;=0,0,M126/SUM($M126:$R126))</f>
        <v>0</v>
      </c>
      <c r="N147" s="82">
        <f t="shared" si="126"/>
        <v>0</v>
      </c>
      <c r="O147" s="82">
        <f t="shared" si="126"/>
        <v>0</v>
      </c>
      <c r="P147" s="82">
        <f t="shared" si="126"/>
        <v>0</v>
      </c>
      <c r="Q147" s="82">
        <f t="shared" si="126"/>
        <v>0</v>
      </c>
      <c r="R147" s="82">
        <f t="shared" si="126"/>
        <v>0</v>
      </c>
      <c r="T147" s="81">
        <v>9</v>
      </c>
      <c r="U147" s="81" t="s">
        <v>928</v>
      </c>
      <c r="V147" s="82">
        <f t="shared" ref="V147:AA147" si="127">IF(V126&lt;=0,0,V126/SUM($V126:$AA126))</f>
        <v>0.21256808706599839</v>
      </c>
      <c r="W147" s="82">
        <f t="shared" si="127"/>
        <v>0.13615815924296434</v>
      </c>
      <c r="X147" s="82">
        <f t="shared" si="127"/>
        <v>0.25935638870400168</v>
      </c>
      <c r="Y147" s="82">
        <f t="shared" si="127"/>
        <v>0.10386507549546707</v>
      </c>
      <c r="Z147" s="82">
        <f t="shared" si="127"/>
        <v>0.14953510704348641</v>
      </c>
      <c r="AA147" s="82">
        <f t="shared" si="127"/>
        <v>0.138517182448082</v>
      </c>
      <c r="AC147" s="81">
        <v>9</v>
      </c>
      <c r="AD147" s="81" t="s">
        <v>928</v>
      </c>
      <c r="AE147" s="82">
        <f t="shared" ref="AE147:AJ147" si="128">IF(AE126&lt;=0,0,AE126/SUM($AE126:$AJ126))</f>
        <v>0</v>
      </c>
      <c r="AF147" s="82">
        <f t="shared" si="128"/>
        <v>0</v>
      </c>
      <c r="AG147" s="82">
        <f t="shared" si="128"/>
        <v>0</v>
      </c>
      <c r="AH147" s="82">
        <f t="shared" si="128"/>
        <v>0</v>
      </c>
      <c r="AI147" s="82">
        <f t="shared" si="128"/>
        <v>0</v>
      </c>
      <c r="AJ147" s="82">
        <f t="shared" si="128"/>
        <v>0</v>
      </c>
      <c r="AL147" s="81"/>
      <c r="AM147" s="81"/>
      <c r="AN147" s="82"/>
      <c r="AO147" s="82"/>
      <c r="AP147" s="82"/>
      <c r="AQ147" s="82"/>
      <c r="AR147" s="82"/>
      <c r="AS147" s="82"/>
      <c r="AU147" s="88"/>
      <c r="AV147" s="88" t="s">
        <v>955</v>
      </c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</row>
    <row r="148" spans="2:166" s="75" customFormat="1">
      <c r="B148" s="81">
        <v>10</v>
      </c>
      <c r="C148" s="81" t="s">
        <v>928</v>
      </c>
      <c r="D148" s="82">
        <f t="shared" ref="D148:I148" si="129">D127/SUM($D127:$I127)</f>
        <v>0.30431920903173659</v>
      </c>
      <c r="E148" s="82">
        <f t="shared" si="129"/>
        <v>6.2315539790406334E-2</v>
      </c>
      <c r="F148" s="82">
        <f t="shared" si="129"/>
        <v>0.13409838743267286</v>
      </c>
      <c r="G148" s="82">
        <f t="shared" si="129"/>
        <v>2.2619730279863845E-2</v>
      </c>
      <c r="H148" s="82">
        <f t="shared" si="129"/>
        <v>0.37390589935831037</v>
      </c>
      <c r="I148" s="82">
        <f t="shared" si="129"/>
        <v>0.10274123410700998</v>
      </c>
      <c r="K148" s="81">
        <v>10</v>
      </c>
      <c r="L148" s="81" t="s">
        <v>928</v>
      </c>
      <c r="M148" s="82">
        <f t="shared" ref="M148:R148" si="130">IF(M127&lt;=0,0,M127/SUM($M127:$R127))</f>
        <v>0</v>
      </c>
      <c r="N148" s="82">
        <f t="shared" si="130"/>
        <v>0</v>
      </c>
      <c r="O148" s="82">
        <f t="shared" si="130"/>
        <v>0</v>
      </c>
      <c r="P148" s="82">
        <f t="shared" si="130"/>
        <v>0</v>
      </c>
      <c r="Q148" s="82">
        <f t="shared" si="130"/>
        <v>0</v>
      </c>
      <c r="R148" s="82">
        <f t="shared" si="130"/>
        <v>0</v>
      </c>
      <c r="T148" s="81">
        <v>10</v>
      </c>
      <c r="U148" s="81" t="s">
        <v>928</v>
      </c>
      <c r="V148" s="82">
        <f t="shared" ref="V148:AA148" si="131">IF(V127&lt;=0,0,V127/SUM($V127:$AA127))</f>
        <v>0.33425493915543564</v>
      </c>
      <c r="W148" s="82">
        <f t="shared" si="131"/>
        <v>4.936843096831274E-2</v>
      </c>
      <c r="X148" s="82">
        <f t="shared" si="131"/>
        <v>0.12881274404066498</v>
      </c>
      <c r="Y148" s="82">
        <f t="shared" si="131"/>
        <v>1.9576722284697312E-2</v>
      </c>
      <c r="Z148" s="82">
        <f t="shared" si="131"/>
        <v>0.39483019374710676</v>
      </c>
      <c r="AA148" s="82">
        <f t="shared" si="131"/>
        <v>7.3156969803782501E-2</v>
      </c>
      <c r="AC148" s="81">
        <v>10</v>
      </c>
      <c r="AD148" s="81" t="s">
        <v>928</v>
      </c>
      <c r="AE148" s="82">
        <f t="shared" ref="AE148:AJ148" si="132">IF(AE127&lt;=0,0,AE127/SUM($AE127:$AJ127))</f>
        <v>0.22830315378068938</v>
      </c>
      <c r="AF148" s="82">
        <f t="shared" si="132"/>
        <v>7.3122936397229207E-2</v>
      </c>
      <c r="AG148" s="82">
        <f t="shared" si="132"/>
        <v>0.20253276884120208</v>
      </c>
      <c r="AH148" s="82">
        <f t="shared" si="132"/>
        <v>3.7519011762631845E-2</v>
      </c>
      <c r="AI148" s="82">
        <f t="shared" si="132"/>
        <v>0.38710240669455892</v>
      </c>
      <c r="AJ148" s="82">
        <f t="shared" si="132"/>
        <v>7.14197225236885E-2</v>
      </c>
      <c r="AL148" s="81"/>
      <c r="AM148" s="81"/>
      <c r="AN148" s="82"/>
      <c r="AO148" s="82"/>
      <c r="AP148" s="82"/>
      <c r="AQ148" s="82"/>
      <c r="AR148" s="82"/>
      <c r="AS148" s="82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 t="s">
        <v>956</v>
      </c>
      <c r="BE148" s="88"/>
      <c r="BF148" s="88"/>
      <c r="BG148" s="88"/>
      <c r="BH148" s="88" t="s">
        <v>957</v>
      </c>
      <c r="BI148" s="88"/>
      <c r="BJ148" s="88"/>
      <c r="BK148" s="88"/>
      <c r="BL148" s="88"/>
      <c r="BM148" s="88"/>
    </row>
    <row r="149" spans="2:166" s="75" customFormat="1" ht="21.75">
      <c r="B149" s="81">
        <v>11</v>
      </c>
      <c r="C149" s="81" t="s">
        <v>928</v>
      </c>
      <c r="D149" s="82">
        <f t="shared" ref="D149:I149" si="133">D128/SUM($D128:$I128)</f>
        <v>0.20090758019137644</v>
      </c>
      <c r="E149" s="82">
        <f t="shared" si="133"/>
        <v>2.522772714476397E-2</v>
      </c>
      <c r="F149" s="82">
        <f t="shared" si="133"/>
        <v>0.10064575369101303</v>
      </c>
      <c r="G149" s="82">
        <f t="shared" si="133"/>
        <v>2.8006201719958336E-3</v>
      </c>
      <c r="H149" s="82">
        <f t="shared" si="133"/>
        <v>0.52854706700489151</v>
      </c>
      <c r="I149" s="82">
        <f t="shared" si="133"/>
        <v>0.14187125179595905</v>
      </c>
      <c r="K149" s="81">
        <v>11</v>
      </c>
      <c r="L149" s="81" t="s">
        <v>928</v>
      </c>
      <c r="M149" s="82">
        <f t="shared" ref="M149:R149" si="134">IF(M128&lt;=0,0,M128/SUM($M128:$R128))</f>
        <v>0.20623661236553323</v>
      </c>
      <c r="N149" s="82">
        <f t="shared" si="134"/>
        <v>2.1235385155128714E-2</v>
      </c>
      <c r="O149" s="82">
        <f t="shared" si="134"/>
        <v>0.12854819805949458</v>
      </c>
      <c r="P149" s="82">
        <f t="shared" si="134"/>
        <v>2.6225648849123409E-3</v>
      </c>
      <c r="Q149" s="82">
        <f t="shared" si="134"/>
        <v>0.47689580349471705</v>
      </c>
      <c r="R149" s="82">
        <f t="shared" si="134"/>
        <v>0.16446143604021404</v>
      </c>
      <c r="T149" s="81">
        <v>11</v>
      </c>
      <c r="U149" s="81" t="s">
        <v>928</v>
      </c>
      <c r="V149" s="82">
        <f t="shared" ref="V149:AA149" si="135">IF(V128&lt;=0,0,V128/SUM($V128:$AA128))</f>
        <v>0</v>
      </c>
      <c r="W149" s="82">
        <f t="shared" si="135"/>
        <v>0</v>
      </c>
      <c r="X149" s="82">
        <f t="shared" si="135"/>
        <v>0</v>
      </c>
      <c r="Y149" s="82">
        <f t="shared" si="135"/>
        <v>0</v>
      </c>
      <c r="Z149" s="82">
        <f t="shared" si="135"/>
        <v>0</v>
      </c>
      <c r="AA149" s="82">
        <f t="shared" si="135"/>
        <v>0</v>
      </c>
      <c r="AC149" s="81">
        <v>11</v>
      </c>
      <c r="AD149" s="81" t="s">
        <v>928</v>
      </c>
      <c r="AE149" s="82">
        <f t="shared" ref="AE149:AJ149" si="136">IF(AE128&lt;=0,0,AE128/SUM($AE128:$AJ128))</f>
        <v>0</v>
      </c>
      <c r="AF149" s="82">
        <f t="shared" si="136"/>
        <v>0</v>
      </c>
      <c r="AG149" s="82">
        <f t="shared" si="136"/>
        <v>0</v>
      </c>
      <c r="AH149" s="82">
        <f t="shared" si="136"/>
        <v>0</v>
      </c>
      <c r="AI149" s="82">
        <f t="shared" si="136"/>
        <v>0</v>
      </c>
      <c r="AJ149" s="82">
        <f t="shared" si="136"/>
        <v>0</v>
      </c>
      <c r="AL149" s="81"/>
      <c r="AM149" s="81"/>
      <c r="AN149" s="82"/>
      <c r="AO149" s="82"/>
      <c r="AP149" s="82"/>
      <c r="AQ149" s="82"/>
      <c r="AR149" s="82"/>
      <c r="AS149" s="82"/>
      <c r="AU149" s="88"/>
      <c r="AV149" s="89" t="s">
        <v>958</v>
      </c>
      <c r="AW149" s="89" t="s">
        <v>959</v>
      </c>
      <c r="AX149" s="89" t="s">
        <v>960</v>
      </c>
      <c r="AY149" s="89"/>
      <c r="AZ149" s="89"/>
      <c r="BA149" s="89"/>
      <c r="BB149" s="89"/>
      <c r="BC149" s="89"/>
      <c r="BD149" s="89" t="s">
        <v>961</v>
      </c>
      <c r="BE149" s="89" t="s">
        <v>962</v>
      </c>
      <c r="BF149" s="89" t="s">
        <v>963</v>
      </c>
      <c r="BG149" s="89"/>
      <c r="BH149" s="89" t="s">
        <v>961</v>
      </c>
      <c r="BI149" s="89" t="s">
        <v>962</v>
      </c>
      <c r="BJ149" s="89" t="s">
        <v>963</v>
      </c>
      <c r="BK149" s="89" t="s">
        <v>33</v>
      </c>
      <c r="BL149" s="88"/>
      <c r="BM149" s="88"/>
    </row>
    <row r="150" spans="2:166" s="75" customFormat="1">
      <c r="B150" s="81">
        <v>12</v>
      </c>
      <c r="C150" s="81" t="s">
        <v>928</v>
      </c>
      <c r="D150" s="82">
        <f t="shared" ref="D150:I150" si="137">D129/SUM($D129:$I129)</f>
        <v>0.3557284866489458</v>
      </c>
      <c r="E150" s="82">
        <f t="shared" si="137"/>
        <v>8.5370888862263294E-2</v>
      </c>
      <c r="F150" s="82">
        <f t="shared" si="137"/>
        <v>0.28653251294812804</v>
      </c>
      <c r="G150" s="82">
        <f t="shared" si="137"/>
        <v>4.1242667855288323E-2</v>
      </c>
      <c r="H150" s="82">
        <f t="shared" si="137"/>
        <v>0.20751440196536799</v>
      </c>
      <c r="I150" s="82">
        <f t="shared" si="137"/>
        <v>2.3611041720006647E-2</v>
      </c>
      <c r="K150" s="81">
        <v>12</v>
      </c>
      <c r="L150" s="81" t="s">
        <v>928</v>
      </c>
      <c r="M150" s="82">
        <f t="shared" ref="M150:R150" si="138">IF(M129&lt;=0,0,M129/SUM($M129:$R129))</f>
        <v>0.34572710638249848</v>
      </c>
      <c r="N150" s="82">
        <f t="shared" si="138"/>
        <v>6.8035747937941121E-2</v>
      </c>
      <c r="O150" s="82">
        <f t="shared" si="138"/>
        <v>0.34648926876999353</v>
      </c>
      <c r="P150" s="82">
        <f t="shared" si="138"/>
        <v>3.6564877515937289E-2</v>
      </c>
      <c r="Q150" s="82">
        <f t="shared" si="138"/>
        <v>0.17726925510106495</v>
      </c>
      <c r="R150" s="82">
        <f t="shared" si="138"/>
        <v>2.591374429256476E-2</v>
      </c>
      <c r="T150" s="81">
        <v>12</v>
      </c>
      <c r="U150" s="81" t="s">
        <v>928</v>
      </c>
      <c r="V150" s="82">
        <f t="shared" ref="V150:AA150" si="139">IF(V129&lt;=0,0,V129/SUM($V129:$AA129))</f>
        <v>0</v>
      </c>
      <c r="W150" s="82">
        <f t="shared" si="139"/>
        <v>0</v>
      </c>
      <c r="X150" s="82">
        <f t="shared" si="139"/>
        <v>0</v>
      </c>
      <c r="Y150" s="82">
        <f t="shared" si="139"/>
        <v>0</v>
      </c>
      <c r="Z150" s="82">
        <f t="shared" si="139"/>
        <v>0</v>
      </c>
      <c r="AA150" s="82">
        <f t="shared" si="139"/>
        <v>0</v>
      </c>
      <c r="AC150" s="81">
        <v>12</v>
      </c>
      <c r="AD150" s="81" t="s">
        <v>928</v>
      </c>
      <c r="AE150" s="82">
        <f t="shared" ref="AE150:AJ150" si="140">IF(AE129&lt;=0,0,AE129/SUM($AE129:$AJ129))</f>
        <v>0</v>
      </c>
      <c r="AF150" s="82">
        <f t="shared" si="140"/>
        <v>0</v>
      </c>
      <c r="AG150" s="82">
        <f t="shared" si="140"/>
        <v>0</v>
      </c>
      <c r="AH150" s="82">
        <f t="shared" si="140"/>
        <v>0</v>
      </c>
      <c r="AI150" s="82">
        <f t="shared" si="140"/>
        <v>0</v>
      </c>
      <c r="AJ150" s="82">
        <f t="shared" si="140"/>
        <v>0</v>
      </c>
      <c r="AL150" s="81"/>
      <c r="AM150" s="81"/>
      <c r="AN150" s="82"/>
      <c r="AO150" s="82"/>
      <c r="AP150" s="82"/>
      <c r="AQ150" s="82"/>
      <c r="AR150" s="82"/>
      <c r="AS150" s="82"/>
      <c r="AU150" s="88" t="s">
        <v>964</v>
      </c>
      <c r="AV150" s="90">
        <v>0.87</v>
      </c>
      <c r="AW150" s="90">
        <f>(BD150*BH150+BE150*BI150+BF150*BJ150)/BK150</f>
        <v>0.73972209903917208</v>
      </c>
      <c r="AX150" s="90">
        <v>0.7</v>
      </c>
      <c r="AY150" s="91"/>
      <c r="AZ150" s="91"/>
      <c r="BA150" s="91"/>
      <c r="BB150" s="91"/>
      <c r="BC150" s="91"/>
      <c r="BD150" s="90">
        <v>0.86</v>
      </c>
      <c r="BE150" s="90">
        <v>0.69</v>
      </c>
      <c r="BF150" s="90">
        <v>0.7</v>
      </c>
      <c r="BG150" s="88"/>
      <c r="BH150" s="92">
        <v>1780</v>
      </c>
      <c r="BI150" s="92">
        <v>1608</v>
      </c>
      <c r="BJ150" s="92">
        <v>3377</v>
      </c>
      <c r="BK150" s="92">
        <f>SUM(BH150:BJ150)</f>
        <v>6765</v>
      </c>
      <c r="BL150" s="88"/>
      <c r="BM150" s="88">
        <f>(BD150*BH150+BE150*BI150+BF150*BJ150)/BK150</f>
        <v>0.73972209903917208</v>
      </c>
    </row>
    <row r="151" spans="2:166" s="75" customFormat="1">
      <c r="B151" s="81">
        <v>13</v>
      </c>
      <c r="C151" s="81" t="s">
        <v>928</v>
      </c>
      <c r="D151" s="82">
        <f t="shared" ref="D151:I151" si="141">D130/SUM($D130:$I130)</f>
        <v>0.33460257514123298</v>
      </c>
      <c r="E151" s="82">
        <f t="shared" si="141"/>
        <v>2.0777946280469181E-2</v>
      </c>
      <c r="F151" s="82">
        <f t="shared" si="141"/>
        <v>0.21586660225707874</v>
      </c>
      <c r="G151" s="82">
        <f t="shared" si="141"/>
        <v>7.7734951211508403E-3</v>
      </c>
      <c r="H151" s="82">
        <f t="shared" si="141"/>
        <v>0.35265883539275389</v>
      </c>
      <c r="I151" s="82">
        <f t="shared" si="141"/>
        <v>6.8320545807314295E-2</v>
      </c>
      <c r="K151" s="81">
        <v>13</v>
      </c>
      <c r="L151" s="81" t="s">
        <v>928</v>
      </c>
      <c r="M151" s="82">
        <f t="shared" ref="M151:R151" si="142">IF(M130&lt;=0,0,M130/SUM($M130:$R130))</f>
        <v>0.30382653195958542</v>
      </c>
      <c r="N151" s="82">
        <f t="shared" si="142"/>
        <v>1.7476501673170285E-2</v>
      </c>
      <c r="O151" s="82">
        <f t="shared" si="142"/>
        <v>0.2929498681065259</v>
      </c>
      <c r="P151" s="82">
        <f t="shared" si="142"/>
        <v>7.0005439871058967E-3</v>
      </c>
      <c r="Q151" s="82">
        <f t="shared" si="142"/>
        <v>0.29011435817674158</v>
      </c>
      <c r="R151" s="82">
        <f t="shared" si="142"/>
        <v>8.8632196096870966E-2</v>
      </c>
      <c r="T151" s="81">
        <v>13</v>
      </c>
      <c r="U151" s="81" t="s">
        <v>928</v>
      </c>
      <c r="V151" s="82">
        <f t="shared" ref="V151:AA151" si="143">IF(V130&lt;=0,0,V130/SUM($V130:$AA130))</f>
        <v>0.44126042478674665</v>
      </c>
      <c r="W151" s="82">
        <f t="shared" si="143"/>
        <v>2.3076846336108844E-2</v>
      </c>
      <c r="X151" s="82">
        <f t="shared" si="143"/>
        <v>8.8604428734523288E-2</v>
      </c>
      <c r="Y151" s="82">
        <f t="shared" si="143"/>
        <v>1.3038839830465327E-2</v>
      </c>
      <c r="Z151" s="82">
        <f t="shared" si="143"/>
        <v>0.43401946031215599</v>
      </c>
      <c r="AA151" s="82">
        <f t="shared" si="143"/>
        <v>0</v>
      </c>
      <c r="AC151" s="81">
        <v>13</v>
      </c>
      <c r="AD151" s="81" t="s">
        <v>928</v>
      </c>
      <c r="AE151" s="82">
        <f t="shared" ref="AE151:AJ151" si="144">IF(AE130&lt;=0,0,AE130/SUM($AE130:$AJ130))</f>
        <v>0</v>
      </c>
      <c r="AF151" s="82">
        <f t="shared" si="144"/>
        <v>0</v>
      </c>
      <c r="AG151" s="82">
        <f t="shared" si="144"/>
        <v>0</v>
      </c>
      <c r="AH151" s="82">
        <f t="shared" si="144"/>
        <v>0</v>
      </c>
      <c r="AI151" s="82">
        <f t="shared" si="144"/>
        <v>0</v>
      </c>
      <c r="AJ151" s="82">
        <f t="shared" si="144"/>
        <v>0</v>
      </c>
      <c r="AL151" s="81"/>
      <c r="AM151" s="81"/>
      <c r="AN151" s="82"/>
      <c r="AO151" s="82"/>
      <c r="AP151" s="82"/>
      <c r="AQ151" s="82"/>
      <c r="AR151" s="82"/>
      <c r="AS151" s="82"/>
      <c r="AU151" s="88" t="s">
        <v>965</v>
      </c>
      <c r="AV151" s="90">
        <v>0.05</v>
      </c>
      <c r="AW151" s="90">
        <f>(BD151*BH151+BE151*BI151+BF151*BJ151)/BK151</f>
        <v>0.10636807095343682</v>
      </c>
      <c r="AX151" s="90">
        <v>0.1</v>
      </c>
      <c r="AY151" s="91"/>
      <c r="AZ151" s="91"/>
      <c r="BA151" s="91"/>
      <c r="BB151" s="91"/>
      <c r="BC151" s="91"/>
      <c r="BD151" s="90">
        <v>7.0000000000000007E-2</v>
      </c>
      <c r="BE151" s="90">
        <v>0.16</v>
      </c>
      <c r="BF151" s="90">
        <v>0.1</v>
      </c>
      <c r="BG151" s="88"/>
      <c r="BH151" s="92">
        <v>1780</v>
      </c>
      <c r="BI151" s="92">
        <v>1608</v>
      </c>
      <c r="BJ151" s="92">
        <v>3377</v>
      </c>
      <c r="BK151" s="92">
        <f>SUM(BH151:BJ151)</f>
        <v>6765</v>
      </c>
      <c r="BL151" s="88"/>
      <c r="BM151" s="88">
        <f>(BD151*BH151+BE151*BI151+BF151*BJ151)/BK151</f>
        <v>0.10636807095343682</v>
      </c>
    </row>
    <row r="152" spans="2:166" s="75" customFormat="1">
      <c r="B152" s="81">
        <v>14</v>
      </c>
      <c r="C152" s="81" t="s">
        <v>928</v>
      </c>
      <c r="D152" s="82">
        <f t="shared" ref="D152:I152" si="145">D131/SUM($D131:$I131)</f>
        <v>0.39825694033825743</v>
      </c>
      <c r="E152" s="82">
        <f t="shared" si="145"/>
        <v>3.4434241004252478E-2</v>
      </c>
      <c r="F152" s="82">
        <f t="shared" si="145"/>
        <v>9.8614197586211441E-2</v>
      </c>
      <c r="G152" s="82">
        <f t="shared" si="145"/>
        <v>0</v>
      </c>
      <c r="H152" s="82">
        <f t="shared" si="145"/>
        <v>0.33295254691531739</v>
      </c>
      <c r="I152" s="82">
        <f t="shared" si="145"/>
        <v>0.13574207415596132</v>
      </c>
      <c r="K152" s="81">
        <v>14</v>
      </c>
      <c r="L152" s="81" t="s">
        <v>928</v>
      </c>
      <c r="M152" s="82">
        <f t="shared" ref="M152:R152" si="146">IF(M131&lt;=0,0,M131/SUM($M131:$R131))</f>
        <v>0</v>
      </c>
      <c r="N152" s="82">
        <f t="shared" si="146"/>
        <v>0</v>
      </c>
      <c r="O152" s="82">
        <f t="shared" si="146"/>
        <v>0</v>
      </c>
      <c r="P152" s="82">
        <f t="shared" si="146"/>
        <v>0</v>
      </c>
      <c r="Q152" s="82">
        <f t="shared" si="146"/>
        <v>0</v>
      </c>
      <c r="R152" s="82">
        <f t="shared" si="146"/>
        <v>0</v>
      </c>
      <c r="T152" s="81">
        <v>14</v>
      </c>
      <c r="U152" s="81" t="s">
        <v>928</v>
      </c>
      <c r="V152" s="82">
        <f t="shared" ref="V152:AA152" si="147">IF(V131&lt;=0,0,V131/SUM($V131:$AA131))</f>
        <v>0.38628695967152277</v>
      </c>
      <c r="W152" s="82">
        <f t="shared" si="147"/>
        <v>4.4692469269285683E-2</v>
      </c>
      <c r="X152" s="82">
        <f t="shared" si="147"/>
        <v>0.12500775300473968</v>
      </c>
      <c r="Y152" s="82">
        <f t="shared" si="147"/>
        <v>0</v>
      </c>
      <c r="Z152" s="82">
        <f t="shared" si="147"/>
        <v>0.34602299621120841</v>
      </c>
      <c r="AA152" s="82">
        <f t="shared" si="147"/>
        <v>9.7989821843243521E-2</v>
      </c>
      <c r="AC152" s="81">
        <v>14</v>
      </c>
      <c r="AD152" s="81" t="s">
        <v>928</v>
      </c>
      <c r="AE152" s="82">
        <f t="shared" ref="AE152:AJ152" si="148">IF(AE131&lt;=0,0,AE131/SUM($AE131:$AJ131))</f>
        <v>0.25962424160615877</v>
      </c>
      <c r="AF152" s="82">
        <f t="shared" si="148"/>
        <v>9.6461605997074595E-2</v>
      </c>
      <c r="AG152" s="82">
        <f t="shared" si="148"/>
        <v>3.1184464279513907E-2</v>
      </c>
      <c r="AH152" s="82">
        <f t="shared" si="148"/>
        <v>0</v>
      </c>
      <c r="AI152" s="82">
        <f t="shared" si="148"/>
        <v>9.9116353196789048E-2</v>
      </c>
      <c r="AJ152" s="82">
        <f t="shared" si="148"/>
        <v>0.51361333492046368</v>
      </c>
      <c r="AL152" s="81"/>
      <c r="AM152" s="81"/>
      <c r="AN152" s="82"/>
      <c r="AO152" s="82"/>
      <c r="AP152" s="82"/>
      <c r="AQ152" s="82"/>
      <c r="AR152" s="82"/>
      <c r="AS152" s="82"/>
      <c r="AU152" s="88" t="s">
        <v>966</v>
      </c>
      <c r="AV152" s="90">
        <v>7.0000000000000007E-2</v>
      </c>
      <c r="AW152" s="90">
        <f>(BD152*BH152+BE152*BI152+BF152*BJ152)/BK152</f>
        <v>9.2246858832224693E-2</v>
      </c>
      <c r="AX152" s="90">
        <v>0.17</v>
      </c>
      <c r="AY152" s="91"/>
      <c r="AZ152" s="91"/>
      <c r="BA152" s="91"/>
      <c r="BB152" s="91"/>
      <c r="BC152" s="91"/>
      <c r="BD152" s="90">
        <v>0.01</v>
      </c>
      <c r="BE152" s="90">
        <v>0.02</v>
      </c>
      <c r="BF152" s="90">
        <v>0.17</v>
      </c>
      <c r="BG152" s="88"/>
      <c r="BH152" s="92">
        <v>1780</v>
      </c>
      <c r="BI152" s="92">
        <v>1608</v>
      </c>
      <c r="BJ152" s="92">
        <v>3377</v>
      </c>
      <c r="BK152" s="92">
        <f>SUM(BH152:BJ152)</f>
        <v>6765</v>
      </c>
      <c r="BL152" s="88"/>
      <c r="BM152" s="88">
        <f>(BD152*BH152+BE152*BI152+BF152*BJ152)/BK152</f>
        <v>9.2246858832224693E-2</v>
      </c>
    </row>
    <row r="153" spans="2:166" s="75" customFormat="1">
      <c r="B153" s="81">
        <v>15</v>
      </c>
      <c r="C153" s="81" t="s">
        <v>928</v>
      </c>
      <c r="D153" s="82">
        <f t="shared" ref="D153:I153" si="149">D132/SUM($D132:$I132)</f>
        <v>0.2316573158059885</v>
      </c>
      <c r="E153" s="82">
        <f t="shared" si="149"/>
        <v>2.3881729033595378E-3</v>
      </c>
      <c r="F153" s="82">
        <f t="shared" si="149"/>
        <v>0.48776583409826907</v>
      </c>
      <c r="G153" s="82">
        <f t="shared" si="149"/>
        <v>5.3327002925151147E-3</v>
      </c>
      <c r="H153" s="82">
        <f t="shared" si="149"/>
        <v>0.27285597689986762</v>
      </c>
      <c r="I153" s="82">
        <f t="shared" si="149"/>
        <v>0</v>
      </c>
      <c r="K153" s="81">
        <v>15</v>
      </c>
      <c r="L153" s="81" t="s">
        <v>928</v>
      </c>
      <c r="M153" s="82">
        <f t="shared" ref="M153:R153" si="150">IF(M132&lt;=0,0,M132/SUM($M132:$R132))</f>
        <v>0</v>
      </c>
      <c r="N153" s="82">
        <f t="shared" si="150"/>
        <v>0</v>
      </c>
      <c r="O153" s="82">
        <f t="shared" si="150"/>
        <v>0</v>
      </c>
      <c r="P153" s="82">
        <f t="shared" si="150"/>
        <v>0</v>
      </c>
      <c r="Q153" s="82">
        <f t="shared" si="150"/>
        <v>0</v>
      </c>
      <c r="R153" s="82">
        <f t="shared" si="150"/>
        <v>0</v>
      </c>
      <c r="T153" s="81">
        <v>15</v>
      </c>
      <c r="U153" s="81" t="s">
        <v>928</v>
      </c>
      <c r="V153" s="82">
        <f t="shared" ref="V153:AA153" si="151">IF(V132&lt;=0,0,V132/SUM($V132:$AA132))</f>
        <v>0.19154045398437153</v>
      </c>
      <c r="W153" s="82">
        <f t="shared" si="151"/>
        <v>3.4254892878502925E-3</v>
      </c>
      <c r="X153" s="82">
        <f t="shared" si="151"/>
        <v>0.54554391209817521</v>
      </c>
      <c r="Y153" s="82">
        <f t="shared" si="151"/>
        <v>8.7972871311515037E-3</v>
      </c>
      <c r="Z153" s="82">
        <f t="shared" si="151"/>
        <v>0.25069285749845144</v>
      </c>
      <c r="AA153" s="82">
        <f t="shared" si="151"/>
        <v>0</v>
      </c>
      <c r="AC153" s="81">
        <v>15</v>
      </c>
      <c r="AD153" s="81" t="s">
        <v>928</v>
      </c>
      <c r="AE153" s="82">
        <f t="shared" ref="AE153:AJ153" si="152">IF(AE132&lt;=0,0,AE132/SUM($AE132:$AJ132))</f>
        <v>0.86244951958205041</v>
      </c>
      <c r="AF153" s="82">
        <f t="shared" si="152"/>
        <v>0</v>
      </c>
      <c r="AG153" s="82">
        <f t="shared" si="152"/>
        <v>0.13755048041794965</v>
      </c>
      <c r="AH153" s="82">
        <f t="shared" si="152"/>
        <v>0</v>
      </c>
      <c r="AI153" s="82">
        <f t="shared" si="152"/>
        <v>0</v>
      </c>
      <c r="AJ153" s="82">
        <f t="shared" si="152"/>
        <v>0</v>
      </c>
      <c r="AL153" s="81"/>
      <c r="AM153" s="81"/>
      <c r="AN153" s="82"/>
      <c r="AO153" s="82"/>
      <c r="AP153" s="82"/>
      <c r="AQ153" s="82"/>
      <c r="AR153" s="82"/>
      <c r="AS153" s="82"/>
      <c r="AU153" s="88" t="s">
        <v>967</v>
      </c>
      <c r="AV153" s="90">
        <v>0.01</v>
      </c>
      <c r="AW153" s="90">
        <f>(BD153*BH153+BE153*BI153+BF153*BJ153)/BK153</f>
        <v>6.1662971175166302E-2</v>
      </c>
      <c r="AX153" s="90">
        <v>0.03</v>
      </c>
      <c r="AY153" s="91"/>
      <c r="AZ153" s="91"/>
      <c r="BA153" s="91"/>
      <c r="BB153" s="91"/>
      <c r="BC153" s="91"/>
      <c r="BD153" s="90">
        <v>0.06</v>
      </c>
      <c r="BE153" s="90">
        <v>0.13</v>
      </c>
      <c r="BF153" s="90">
        <v>0.03</v>
      </c>
      <c r="BG153" s="88"/>
      <c r="BH153" s="92">
        <v>1780</v>
      </c>
      <c r="BI153" s="92">
        <v>1608</v>
      </c>
      <c r="BJ153" s="92">
        <v>3377</v>
      </c>
      <c r="BK153" s="92">
        <f>SUM(BH153:BJ153)</f>
        <v>6765</v>
      </c>
      <c r="BL153" s="88"/>
      <c r="BM153" s="88">
        <f>(BD153*BH153+BE153*BI153+BF153*BJ153)/BK153</f>
        <v>6.1662971175166302E-2</v>
      </c>
    </row>
    <row r="154" spans="2:166" s="75" customFormat="1" ht="13.5" thickBot="1">
      <c r="B154" s="83">
        <v>16</v>
      </c>
      <c r="C154" s="83" t="s">
        <v>928</v>
      </c>
      <c r="D154" s="84">
        <f t="shared" ref="D154:I154" si="153">D133/SUM($D133:$I133)</f>
        <v>0.15074080795819739</v>
      </c>
      <c r="E154" s="84">
        <f t="shared" si="153"/>
        <v>0.14943554213359672</v>
      </c>
      <c r="F154" s="84">
        <f t="shared" si="153"/>
        <v>4.1533946564891594E-2</v>
      </c>
      <c r="G154" s="84">
        <f t="shared" si="153"/>
        <v>1.3232742494042833E-2</v>
      </c>
      <c r="H154" s="84">
        <f t="shared" si="153"/>
        <v>0.37723402690732627</v>
      </c>
      <c r="I154" s="84">
        <f t="shared" si="153"/>
        <v>0.26782293394194523</v>
      </c>
      <c r="K154" s="83">
        <v>16</v>
      </c>
      <c r="L154" s="83" t="s">
        <v>928</v>
      </c>
      <c r="M154" s="84">
        <f t="shared" ref="M154:R154" si="154">IF(M133&lt;=0,0,M133/SUM($M133:$R133))</f>
        <v>9.1268776886103561E-2</v>
      </c>
      <c r="N154" s="84">
        <f t="shared" si="154"/>
        <v>0.10238801548610478</v>
      </c>
      <c r="O154" s="84">
        <f t="shared" si="154"/>
        <v>2.7215215214735867E-3</v>
      </c>
      <c r="P154" s="84">
        <f t="shared" si="154"/>
        <v>7.7176332680114806E-4</v>
      </c>
      <c r="Q154" s="84">
        <f t="shared" si="154"/>
        <v>0.19547904844252281</v>
      </c>
      <c r="R154" s="84">
        <f t="shared" si="154"/>
        <v>0.6073708743369941</v>
      </c>
      <c r="T154" s="83">
        <v>16</v>
      </c>
      <c r="U154" s="83" t="s">
        <v>928</v>
      </c>
      <c r="V154" s="84">
        <f t="shared" ref="V154:AA154" si="155">IF(V133&lt;=0,0,V133/SUM($V133:$AA133))</f>
        <v>0.17350499340481948</v>
      </c>
      <c r="W154" s="84">
        <f t="shared" si="155"/>
        <v>0.23695528511124267</v>
      </c>
      <c r="X154" s="84">
        <f t="shared" si="155"/>
        <v>8.5983513500349856E-2</v>
      </c>
      <c r="Y154" s="84">
        <f t="shared" si="155"/>
        <v>4.001311206353373E-2</v>
      </c>
      <c r="Z154" s="84">
        <f t="shared" si="155"/>
        <v>0.46354309592005422</v>
      </c>
      <c r="AA154" s="84">
        <f t="shared" si="155"/>
        <v>0</v>
      </c>
      <c r="AC154" s="83">
        <v>16</v>
      </c>
      <c r="AD154" s="83" t="s">
        <v>928</v>
      </c>
      <c r="AE154" s="84">
        <f t="shared" ref="AE154:AJ154" si="156">IF(AE133&lt;=0,0,AE133/SUM($AE133:$AJ133))</f>
        <v>0</v>
      </c>
      <c r="AF154" s="84">
        <f t="shared" si="156"/>
        <v>0</v>
      </c>
      <c r="AG154" s="84">
        <f t="shared" si="156"/>
        <v>0</v>
      </c>
      <c r="AH154" s="84">
        <f t="shared" si="156"/>
        <v>0</v>
      </c>
      <c r="AI154" s="84">
        <f t="shared" si="156"/>
        <v>0</v>
      </c>
      <c r="AJ154" s="84">
        <f t="shared" si="156"/>
        <v>0</v>
      </c>
      <c r="AL154" s="83"/>
      <c r="AM154" s="83"/>
      <c r="AN154" s="84"/>
      <c r="AO154" s="84"/>
      <c r="AP154" s="84"/>
      <c r="AQ154" s="84"/>
      <c r="AR154" s="84"/>
      <c r="AS154" s="84"/>
      <c r="BD154" s="95" t="s">
        <v>983</v>
      </c>
      <c r="DI154" s="95" t="s">
        <v>984</v>
      </c>
    </row>
    <row r="155" spans="2:166" s="75" customFormat="1">
      <c r="B155" s="76"/>
      <c r="C155" s="76"/>
      <c r="D155" s="77"/>
      <c r="E155" s="77"/>
      <c r="F155" s="77"/>
      <c r="G155" s="77"/>
      <c r="H155" s="77"/>
      <c r="I155" s="77"/>
      <c r="K155" s="76"/>
      <c r="L155" s="76"/>
      <c r="M155" s="77"/>
      <c r="N155" s="77"/>
      <c r="O155" s="77"/>
      <c r="P155" s="77"/>
      <c r="Q155" s="77"/>
      <c r="R155" s="77"/>
      <c r="T155" s="76"/>
      <c r="U155" s="76"/>
      <c r="V155" s="77"/>
      <c r="W155" s="77"/>
      <c r="X155" s="77"/>
      <c r="Y155" s="77"/>
      <c r="Z155" s="77"/>
      <c r="AA155" s="77"/>
      <c r="AC155" s="76"/>
      <c r="AD155" s="76"/>
      <c r="AE155" s="77"/>
      <c r="AF155" s="77"/>
      <c r="AG155" s="77"/>
      <c r="AH155" s="77"/>
      <c r="AI155" s="77"/>
      <c r="AJ155" s="77"/>
      <c r="AL155" s="76"/>
      <c r="AM155" s="76"/>
      <c r="AN155" s="77"/>
      <c r="AO155" s="77"/>
      <c r="AP155" s="77"/>
      <c r="AQ155" s="77"/>
      <c r="AR155" s="77"/>
      <c r="AS155" s="77"/>
      <c r="AU155" s="95" t="s">
        <v>968</v>
      </c>
      <c r="BD155" s="118" t="s">
        <v>893</v>
      </c>
      <c r="BE155" s="119" t="str">
        <f>BD155</f>
        <v>PG</v>
      </c>
      <c r="BF155" s="119" t="str">
        <f t="shared" ref="BF155:BV155" si="157">BE155</f>
        <v>PG</v>
      </c>
      <c r="BG155" s="119" t="str">
        <f t="shared" si="157"/>
        <v>PG</v>
      </c>
      <c r="BH155" s="119" t="str">
        <f t="shared" si="157"/>
        <v>PG</v>
      </c>
      <c r="BI155" s="119" t="str">
        <f t="shared" si="157"/>
        <v>PG</v>
      </c>
      <c r="BJ155" s="119" t="str">
        <f t="shared" si="157"/>
        <v>PG</v>
      </c>
      <c r="BK155" s="119" t="str">
        <f t="shared" si="157"/>
        <v>PG</v>
      </c>
      <c r="BL155" s="119" t="str">
        <f t="shared" si="157"/>
        <v>PG</v>
      </c>
      <c r="BM155" s="119" t="str">
        <f t="shared" si="157"/>
        <v>PG</v>
      </c>
      <c r="BN155" s="119" t="str">
        <f t="shared" si="157"/>
        <v>PG</v>
      </c>
      <c r="BO155" s="119" t="str">
        <f t="shared" si="157"/>
        <v>PG</v>
      </c>
      <c r="BP155" s="119" t="str">
        <f t="shared" si="157"/>
        <v>PG</v>
      </c>
      <c r="BQ155" s="119" t="str">
        <f t="shared" si="157"/>
        <v>PG</v>
      </c>
      <c r="BR155" s="119" t="str">
        <f t="shared" si="157"/>
        <v>PG</v>
      </c>
      <c r="BS155" s="119" t="str">
        <f t="shared" si="157"/>
        <v>PG</v>
      </c>
      <c r="BT155" s="119" t="str">
        <f t="shared" si="157"/>
        <v>PG</v>
      </c>
      <c r="BU155" s="119" t="str">
        <f t="shared" si="157"/>
        <v>PG</v>
      </c>
      <c r="BV155" s="120" t="str">
        <f t="shared" si="157"/>
        <v>PG</v>
      </c>
      <c r="BW155" s="118" t="s">
        <v>904</v>
      </c>
      <c r="BX155" s="119" t="str">
        <f>BW155</f>
        <v>SC</v>
      </c>
      <c r="BY155" s="119" t="str">
        <f t="shared" ref="BY155:CO155" si="158">BX155</f>
        <v>SC</v>
      </c>
      <c r="BZ155" s="119" t="str">
        <f t="shared" si="158"/>
        <v>SC</v>
      </c>
      <c r="CA155" s="119" t="str">
        <f t="shared" si="158"/>
        <v>SC</v>
      </c>
      <c r="CB155" s="119" t="str">
        <f t="shared" si="158"/>
        <v>SC</v>
      </c>
      <c r="CC155" s="119" t="str">
        <f t="shared" si="158"/>
        <v>SC</v>
      </c>
      <c r="CD155" s="119" t="str">
        <f t="shared" si="158"/>
        <v>SC</v>
      </c>
      <c r="CE155" s="119" t="str">
        <f t="shared" si="158"/>
        <v>SC</v>
      </c>
      <c r="CF155" s="119" t="str">
        <f t="shared" si="158"/>
        <v>SC</v>
      </c>
      <c r="CG155" s="119" t="str">
        <f t="shared" si="158"/>
        <v>SC</v>
      </c>
      <c r="CH155" s="119" t="str">
        <f t="shared" si="158"/>
        <v>SC</v>
      </c>
      <c r="CI155" s="119" t="str">
        <f t="shared" si="158"/>
        <v>SC</v>
      </c>
      <c r="CJ155" s="119" t="str">
        <f t="shared" si="158"/>
        <v>SC</v>
      </c>
      <c r="CK155" s="119" t="str">
        <f t="shared" si="158"/>
        <v>SC</v>
      </c>
      <c r="CL155" s="119" t="str">
        <f t="shared" si="158"/>
        <v>SC</v>
      </c>
      <c r="CM155" s="119" t="str">
        <f t="shared" si="158"/>
        <v>SC</v>
      </c>
      <c r="CN155" s="119" t="str">
        <f t="shared" si="158"/>
        <v>SC</v>
      </c>
      <c r="CO155" s="120" t="str">
        <f t="shared" si="158"/>
        <v>SC</v>
      </c>
      <c r="CP155" s="118" t="s">
        <v>905</v>
      </c>
      <c r="CQ155" s="119" t="str">
        <f>CP155</f>
        <v>SD</v>
      </c>
      <c r="CR155" s="119" t="str">
        <f t="shared" ref="CR155:DH155" si="159">CQ155</f>
        <v>SD</v>
      </c>
      <c r="CS155" s="119" t="str">
        <f t="shared" si="159"/>
        <v>SD</v>
      </c>
      <c r="CT155" s="119" t="str">
        <f t="shared" si="159"/>
        <v>SD</v>
      </c>
      <c r="CU155" s="119" t="str">
        <f t="shared" si="159"/>
        <v>SD</v>
      </c>
      <c r="CV155" s="119" t="str">
        <f t="shared" si="159"/>
        <v>SD</v>
      </c>
      <c r="CW155" s="119" t="str">
        <f t="shared" si="159"/>
        <v>SD</v>
      </c>
      <c r="CX155" s="119" t="str">
        <f t="shared" si="159"/>
        <v>SD</v>
      </c>
      <c r="CY155" s="119" t="str">
        <f t="shared" si="159"/>
        <v>SD</v>
      </c>
      <c r="CZ155" s="119" t="str">
        <f t="shared" si="159"/>
        <v>SD</v>
      </c>
      <c r="DA155" s="119" t="str">
        <f t="shared" si="159"/>
        <v>SD</v>
      </c>
      <c r="DB155" s="119" t="str">
        <f t="shared" si="159"/>
        <v>SD</v>
      </c>
      <c r="DC155" s="119" t="str">
        <f t="shared" si="159"/>
        <v>SD</v>
      </c>
      <c r="DD155" s="119" t="str">
        <f t="shared" si="159"/>
        <v>SD</v>
      </c>
      <c r="DE155" s="119" t="str">
        <f t="shared" si="159"/>
        <v>SD</v>
      </c>
      <c r="DF155" s="119" t="str">
        <f t="shared" si="159"/>
        <v>SD</v>
      </c>
      <c r="DG155" s="119" t="str">
        <f t="shared" si="159"/>
        <v>SD</v>
      </c>
      <c r="DH155" s="120" t="str">
        <f t="shared" si="159"/>
        <v>SD</v>
      </c>
      <c r="DI155" s="118" t="s">
        <v>893</v>
      </c>
      <c r="DJ155" s="119" t="str">
        <f>DI155</f>
        <v>PG</v>
      </c>
      <c r="DK155" s="119" t="str">
        <f t="shared" ref="DK155:DZ155" si="160">DJ155</f>
        <v>PG</v>
      </c>
      <c r="DL155" s="119" t="str">
        <f t="shared" si="160"/>
        <v>PG</v>
      </c>
      <c r="DM155" s="119" t="str">
        <f t="shared" si="160"/>
        <v>PG</v>
      </c>
      <c r="DN155" s="119" t="str">
        <f t="shared" si="160"/>
        <v>PG</v>
      </c>
      <c r="DO155" s="119" t="str">
        <f t="shared" si="160"/>
        <v>PG</v>
      </c>
      <c r="DP155" s="119" t="str">
        <f t="shared" si="160"/>
        <v>PG</v>
      </c>
      <c r="DQ155" s="119" t="str">
        <f t="shared" si="160"/>
        <v>PG</v>
      </c>
      <c r="DR155" s="119" t="str">
        <f t="shared" si="160"/>
        <v>PG</v>
      </c>
      <c r="DS155" s="119" t="str">
        <f t="shared" si="160"/>
        <v>PG</v>
      </c>
      <c r="DT155" s="119" t="str">
        <f t="shared" si="160"/>
        <v>PG</v>
      </c>
      <c r="DU155" s="119" t="str">
        <f t="shared" si="160"/>
        <v>PG</v>
      </c>
      <c r="DV155" s="119" t="str">
        <f t="shared" si="160"/>
        <v>PG</v>
      </c>
      <c r="DW155" s="119" t="str">
        <f t="shared" si="160"/>
        <v>PG</v>
      </c>
      <c r="DX155" s="119" t="str">
        <f t="shared" si="160"/>
        <v>PG</v>
      </c>
      <c r="DY155" s="119" t="str">
        <f t="shared" si="160"/>
        <v>PG</v>
      </c>
      <c r="DZ155" s="119" t="str">
        <f t="shared" si="160"/>
        <v>PG</v>
      </c>
      <c r="EA155" s="118" t="s">
        <v>904</v>
      </c>
      <c r="EB155" s="119" t="str">
        <f>EA155</f>
        <v>SC</v>
      </c>
      <c r="EC155" s="119" t="str">
        <f t="shared" ref="EC155:ER155" si="161">EB155</f>
        <v>SC</v>
      </c>
      <c r="ED155" s="119" t="str">
        <f t="shared" si="161"/>
        <v>SC</v>
      </c>
      <c r="EE155" s="119" t="str">
        <f t="shared" si="161"/>
        <v>SC</v>
      </c>
      <c r="EF155" s="119" t="str">
        <f t="shared" si="161"/>
        <v>SC</v>
      </c>
      <c r="EG155" s="119" t="str">
        <f t="shared" si="161"/>
        <v>SC</v>
      </c>
      <c r="EH155" s="119" t="str">
        <f t="shared" si="161"/>
        <v>SC</v>
      </c>
      <c r="EI155" s="119" t="str">
        <f t="shared" si="161"/>
        <v>SC</v>
      </c>
      <c r="EJ155" s="119" t="str">
        <f t="shared" si="161"/>
        <v>SC</v>
      </c>
      <c r="EK155" s="119" t="str">
        <f t="shared" si="161"/>
        <v>SC</v>
      </c>
      <c r="EL155" s="119" t="str">
        <f t="shared" si="161"/>
        <v>SC</v>
      </c>
      <c r="EM155" s="119" t="str">
        <f t="shared" si="161"/>
        <v>SC</v>
      </c>
      <c r="EN155" s="119" t="str">
        <f t="shared" si="161"/>
        <v>SC</v>
      </c>
      <c r="EO155" s="119" t="str">
        <f t="shared" si="161"/>
        <v>SC</v>
      </c>
      <c r="EP155" s="119" t="str">
        <f t="shared" si="161"/>
        <v>SC</v>
      </c>
      <c r="EQ155" s="119" t="str">
        <f t="shared" si="161"/>
        <v>SC</v>
      </c>
      <c r="ER155" s="119" t="str">
        <f t="shared" si="161"/>
        <v>SC</v>
      </c>
      <c r="ES155" s="118" t="s">
        <v>905</v>
      </c>
      <c r="ET155" s="119" t="str">
        <f>ES155</f>
        <v>SD</v>
      </c>
      <c r="EU155" s="119" t="str">
        <f t="shared" ref="EU155:FJ155" si="162">ET155</f>
        <v>SD</v>
      </c>
      <c r="EV155" s="119" t="str">
        <f t="shared" si="162"/>
        <v>SD</v>
      </c>
      <c r="EW155" s="119" t="str">
        <f t="shared" si="162"/>
        <v>SD</v>
      </c>
      <c r="EX155" s="119" t="str">
        <f t="shared" si="162"/>
        <v>SD</v>
      </c>
      <c r="EY155" s="119" t="str">
        <f t="shared" si="162"/>
        <v>SD</v>
      </c>
      <c r="EZ155" s="119" t="str">
        <f t="shared" si="162"/>
        <v>SD</v>
      </c>
      <c r="FA155" s="119" t="str">
        <f t="shared" si="162"/>
        <v>SD</v>
      </c>
      <c r="FB155" s="119" t="str">
        <f t="shared" si="162"/>
        <v>SD</v>
      </c>
      <c r="FC155" s="119" t="str">
        <f t="shared" si="162"/>
        <v>SD</v>
      </c>
      <c r="FD155" s="119" t="str">
        <f t="shared" si="162"/>
        <v>SD</v>
      </c>
      <c r="FE155" s="119" t="str">
        <f t="shared" si="162"/>
        <v>SD</v>
      </c>
      <c r="FF155" s="119" t="str">
        <f t="shared" si="162"/>
        <v>SD</v>
      </c>
      <c r="FG155" s="119" t="str">
        <f t="shared" si="162"/>
        <v>SD</v>
      </c>
      <c r="FH155" s="119" t="str">
        <f t="shared" si="162"/>
        <v>SD</v>
      </c>
      <c r="FI155" s="119" t="str">
        <f t="shared" si="162"/>
        <v>SD</v>
      </c>
      <c r="FJ155" s="120" t="str">
        <f t="shared" si="162"/>
        <v>SD</v>
      </c>
    </row>
    <row r="156" spans="2:166" s="75" customFormat="1">
      <c r="B156" s="76"/>
      <c r="C156" s="76"/>
      <c r="D156" s="77"/>
      <c r="E156" s="77"/>
      <c r="F156" s="77"/>
      <c r="G156" s="77"/>
      <c r="H156" s="77"/>
      <c r="I156" s="77"/>
      <c r="K156" s="76"/>
      <c r="L156" s="76"/>
      <c r="M156" s="77"/>
      <c r="N156" s="77"/>
      <c r="O156" s="77"/>
      <c r="P156" s="77"/>
      <c r="Q156" s="77"/>
      <c r="R156" s="77"/>
      <c r="T156" s="76"/>
      <c r="U156" s="76"/>
      <c r="V156" s="77"/>
      <c r="W156" s="77"/>
      <c r="X156" s="77"/>
      <c r="Y156" s="77"/>
      <c r="Z156" s="77"/>
      <c r="AA156" s="77"/>
      <c r="AC156" s="76"/>
      <c r="AD156" s="76"/>
      <c r="AE156" s="77"/>
      <c r="AF156" s="77"/>
      <c r="AG156" s="77"/>
      <c r="AH156" s="77"/>
      <c r="AI156" s="77"/>
      <c r="AJ156" s="77"/>
      <c r="AL156" s="76"/>
      <c r="AM156" s="76"/>
      <c r="AN156" s="77"/>
      <c r="AO156" s="77"/>
      <c r="AP156" s="77"/>
      <c r="AQ156" s="77"/>
      <c r="AR156" s="77"/>
      <c r="AS156" s="77"/>
      <c r="AU156" s="93" t="s">
        <v>958</v>
      </c>
      <c r="AV156" s="93"/>
      <c r="AW156" s="93"/>
      <c r="AX156" s="93" t="s">
        <v>969</v>
      </c>
      <c r="AY156" s="93"/>
      <c r="AZ156" s="93"/>
      <c r="BA156" s="93" t="s">
        <v>960</v>
      </c>
      <c r="BB156" s="93"/>
      <c r="BC156" s="101"/>
      <c r="BD156" s="104" t="s">
        <v>875</v>
      </c>
      <c r="BE156" s="99" t="str">
        <f>BD156</f>
        <v>SFM</v>
      </c>
      <c r="BF156" s="99" t="str">
        <f t="shared" ref="BF156:BI156" si="163">BE156</f>
        <v>SFM</v>
      </c>
      <c r="BG156" s="99" t="str">
        <f t="shared" si="163"/>
        <v>SFM</v>
      </c>
      <c r="BH156" s="99" t="str">
        <f t="shared" si="163"/>
        <v>SFM</v>
      </c>
      <c r="BI156" s="99" t="str">
        <f t="shared" si="163"/>
        <v>SFM</v>
      </c>
      <c r="BJ156" s="99" t="s">
        <v>886</v>
      </c>
      <c r="BK156" s="99" t="str">
        <f>BJ156</f>
        <v>MFM</v>
      </c>
      <c r="BL156" s="99" t="str">
        <f t="shared" ref="BL156:BO156" si="164">BK156</f>
        <v>MFM</v>
      </c>
      <c r="BM156" s="99" t="str">
        <f t="shared" si="164"/>
        <v>MFM</v>
      </c>
      <c r="BN156" s="99" t="str">
        <f t="shared" si="164"/>
        <v>MFM</v>
      </c>
      <c r="BO156" s="99" t="str">
        <f t="shared" si="164"/>
        <v>MFM</v>
      </c>
      <c r="BP156" s="99" t="s">
        <v>887</v>
      </c>
      <c r="BQ156" s="99" t="str">
        <f>BP156</f>
        <v>DMO</v>
      </c>
      <c r="BR156" s="99" t="str">
        <f t="shared" ref="BR156:BU156" si="165">BQ156</f>
        <v>DMO</v>
      </c>
      <c r="BS156" s="99" t="str">
        <f t="shared" si="165"/>
        <v>DMO</v>
      </c>
      <c r="BT156" s="99" t="str">
        <f t="shared" si="165"/>
        <v>DMO</v>
      </c>
      <c r="BU156" s="99" t="str">
        <f t="shared" si="165"/>
        <v>DMO</v>
      </c>
      <c r="BV156" s="105" t="s">
        <v>875</v>
      </c>
      <c r="BW156" s="121" t="s">
        <v>875</v>
      </c>
      <c r="BX156" s="122" t="str">
        <f>BW156</f>
        <v>SFM</v>
      </c>
      <c r="BY156" s="122" t="str">
        <f t="shared" ref="BY156:CB156" si="166">BX156</f>
        <v>SFM</v>
      </c>
      <c r="BZ156" s="122" t="str">
        <f t="shared" si="166"/>
        <v>SFM</v>
      </c>
      <c r="CA156" s="122" t="str">
        <f t="shared" si="166"/>
        <v>SFM</v>
      </c>
      <c r="CB156" s="122" t="str">
        <f t="shared" si="166"/>
        <v>SFM</v>
      </c>
      <c r="CC156" s="122" t="s">
        <v>886</v>
      </c>
      <c r="CD156" s="122" t="str">
        <f>CC156</f>
        <v>MFM</v>
      </c>
      <c r="CE156" s="122" t="str">
        <f t="shared" ref="CE156:CH156" si="167">CD156</f>
        <v>MFM</v>
      </c>
      <c r="CF156" s="122" t="str">
        <f t="shared" si="167"/>
        <v>MFM</v>
      </c>
      <c r="CG156" s="122" t="str">
        <f t="shared" si="167"/>
        <v>MFM</v>
      </c>
      <c r="CH156" s="122" t="str">
        <f t="shared" si="167"/>
        <v>MFM</v>
      </c>
      <c r="CI156" s="122" t="s">
        <v>887</v>
      </c>
      <c r="CJ156" s="122" t="str">
        <f>CI156</f>
        <v>DMO</v>
      </c>
      <c r="CK156" s="122" t="str">
        <f t="shared" ref="CK156:CN156" si="168">CJ156</f>
        <v>DMO</v>
      </c>
      <c r="CL156" s="122" t="str">
        <f t="shared" si="168"/>
        <v>DMO</v>
      </c>
      <c r="CM156" s="122" t="str">
        <f t="shared" si="168"/>
        <v>DMO</v>
      </c>
      <c r="CN156" s="122" t="str">
        <f t="shared" si="168"/>
        <v>DMO</v>
      </c>
      <c r="CO156" s="123" t="s">
        <v>875</v>
      </c>
      <c r="CP156" s="110" t="s">
        <v>875</v>
      </c>
      <c r="CQ156" s="111" t="str">
        <f>CP156</f>
        <v>SFM</v>
      </c>
      <c r="CR156" s="111" t="str">
        <f t="shared" ref="CR156:CU156" si="169">CQ156</f>
        <v>SFM</v>
      </c>
      <c r="CS156" s="111" t="str">
        <f t="shared" si="169"/>
        <v>SFM</v>
      </c>
      <c r="CT156" s="111" t="str">
        <f t="shared" si="169"/>
        <v>SFM</v>
      </c>
      <c r="CU156" s="111" t="str">
        <f t="shared" si="169"/>
        <v>SFM</v>
      </c>
      <c r="CV156" s="111" t="s">
        <v>886</v>
      </c>
      <c r="CW156" s="111" t="str">
        <f>CV156</f>
        <v>MFM</v>
      </c>
      <c r="CX156" s="111" t="str">
        <f t="shared" ref="CX156:DA156" si="170">CW156</f>
        <v>MFM</v>
      </c>
      <c r="CY156" s="111" t="str">
        <f t="shared" si="170"/>
        <v>MFM</v>
      </c>
      <c r="CZ156" s="111" t="str">
        <f t="shared" si="170"/>
        <v>MFM</v>
      </c>
      <c r="DA156" s="111" t="str">
        <f t="shared" si="170"/>
        <v>MFM</v>
      </c>
      <c r="DB156" s="111" t="s">
        <v>887</v>
      </c>
      <c r="DC156" s="111" t="str">
        <f>DB156</f>
        <v>DMO</v>
      </c>
      <c r="DD156" s="111" t="str">
        <f t="shared" ref="DD156:DG156" si="171">DC156</f>
        <v>DMO</v>
      </c>
      <c r="DE156" s="111" t="str">
        <f t="shared" si="171"/>
        <v>DMO</v>
      </c>
      <c r="DF156" s="111" t="str">
        <f t="shared" si="171"/>
        <v>DMO</v>
      </c>
      <c r="DG156" s="111" t="str">
        <f t="shared" si="171"/>
        <v>DMO</v>
      </c>
      <c r="DH156" s="112" t="s">
        <v>875</v>
      </c>
      <c r="DI156" s="104" t="s">
        <v>875</v>
      </c>
      <c r="DJ156" s="99" t="str">
        <f>DI156</f>
        <v>SFM</v>
      </c>
      <c r="DK156" s="99" t="str">
        <f t="shared" ref="DK156:DN156" si="172">DJ156</f>
        <v>SFM</v>
      </c>
      <c r="DL156" s="99" t="str">
        <f t="shared" si="172"/>
        <v>SFM</v>
      </c>
      <c r="DM156" s="99" t="str">
        <f t="shared" si="172"/>
        <v>SFM</v>
      </c>
      <c r="DN156" s="99" t="str">
        <f t="shared" si="172"/>
        <v>SFM</v>
      </c>
      <c r="DO156" s="99" t="s">
        <v>886</v>
      </c>
      <c r="DP156" s="99" t="str">
        <f>DO156</f>
        <v>MFM</v>
      </c>
      <c r="DQ156" s="99" t="str">
        <f t="shared" ref="DQ156:DT156" si="173">DP156</f>
        <v>MFM</v>
      </c>
      <c r="DR156" s="99" t="str">
        <f t="shared" si="173"/>
        <v>MFM</v>
      </c>
      <c r="DS156" s="99" t="str">
        <f t="shared" si="173"/>
        <v>MFM</v>
      </c>
      <c r="DT156" s="99" t="str">
        <f t="shared" si="173"/>
        <v>MFM</v>
      </c>
      <c r="DU156" s="99" t="s">
        <v>887</v>
      </c>
      <c r="DV156" s="99" t="str">
        <f>DU156</f>
        <v>DMO</v>
      </c>
      <c r="DW156" s="99" t="str">
        <f t="shared" ref="DW156:DZ156" si="174">DV156</f>
        <v>DMO</v>
      </c>
      <c r="DX156" s="99" t="str">
        <f t="shared" si="174"/>
        <v>DMO</v>
      </c>
      <c r="DY156" s="99" t="str">
        <f t="shared" si="174"/>
        <v>DMO</v>
      </c>
      <c r="DZ156" s="99" t="str">
        <f t="shared" si="174"/>
        <v>DMO</v>
      </c>
      <c r="EA156" s="121" t="s">
        <v>875</v>
      </c>
      <c r="EB156" s="122" t="str">
        <f>EA156</f>
        <v>SFM</v>
      </c>
      <c r="EC156" s="122" t="str">
        <f t="shared" ref="EC156:EF156" si="175">EB156</f>
        <v>SFM</v>
      </c>
      <c r="ED156" s="122" t="str">
        <f t="shared" si="175"/>
        <v>SFM</v>
      </c>
      <c r="EE156" s="122" t="str">
        <f t="shared" si="175"/>
        <v>SFM</v>
      </c>
      <c r="EF156" s="122" t="str">
        <f t="shared" si="175"/>
        <v>SFM</v>
      </c>
      <c r="EG156" s="122" t="s">
        <v>886</v>
      </c>
      <c r="EH156" s="122" t="str">
        <f>EG156</f>
        <v>MFM</v>
      </c>
      <c r="EI156" s="122" t="str">
        <f t="shared" ref="EI156:EL156" si="176">EH156</f>
        <v>MFM</v>
      </c>
      <c r="EJ156" s="122" t="str">
        <f t="shared" si="176"/>
        <v>MFM</v>
      </c>
      <c r="EK156" s="122" t="str">
        <f t="shared" si="176"/>
        <v>MFM</v>
      </c>
      <c r="EL156" s="122" t="str">
        <f t="shared" si="176"/>
        <v>MFM</v>
      </c>
      <c r="EM156" s="122" t="s">
        <v>887</v>
      </c>
      <c r="EN156" s="122" t="str">
        <f>EM156</f>
        <v>DMO</v>
      </c>
      <c r="EO156" s="122" t="str">
        <f t="shared" ref="EO156:ER156" si="177">EN156</f>
        <v>DMO</v>
      </c>
      <c r="EP156" s="122" t="str">
        <f t="shared" si="177"/>
        <v>DMO</v>
      </c>
      <c r="EQ156" s="122" t="str">
        <f t="shared" si="177"/>
        <v>DMO</v>
      </c>
      <c r="ER156" s="122" t="str">
        <f t="shared" si="177"/>
        <v>DMO</v>
      </c>
      <c r="ES156" s="110" t="s">
        <v>875</v>
      </c>
      <c r="ET156" s="111" t="str">
        <f>ES156</f>
        <v>SFM</v>
      </c>
      <c r="EU156" s="111" t="str">
        <f t="shared" ref="EU156:EX156" si="178">ET156</f>
        <v>SFM</v>
      </c>
      <c r="EV156" s="111" t="str">
        <f t="shared" si="178"/>
        <v>SFM</v>
      </c>
      <c r="EW156" s="111" t="str">
        <f t="shared" si="178"/>
        <v>SFM</v>
      </c>
      <c r="EX156" s="111" t="str">
        <f t="shared" si="178"/>
        <v>SFM</v>
      </c>
      <c r="EY156" s="111" t="s">
        <v>886</v>
      </c>
      <c r="EZ156" s="111" t="str">
        <f>EY156</f>
        <v>MFM</v>
      </c>
      <c r="FA156" s="111" t="str">
        <f t="shared" ref="FA156:FD156" si="179">EZ156</f>
        <v>MFM</v>
      </c>
      <c r="FB156" s="111" t="str">
        <f t="shared" si="179"/>
        <v>MFM</v>
      </c>
      <c r="FC156" s="111" t="str">
        <f t="shared" si="179"/>
        <v>MFM</v>
      </c>
      <c r="FD156" s="111" t="str">
        <f t="shared" si="179"/>
        <v>MFM</v>
      </c>
      <c r="FE156" s="111" t="s">
        <v>887</v>
      </c>
      <c r="FF156" s="111" t="str">
        <f>FE156</f>
        <v>DMO</v>
      </c>
      <c r="FG156" s="111" t="str">
        <f t="shared" ref="FG156:FJ156" si="180">FF156</f>
        <v>DMO</v>
      </c>
      <c r="FH156" s="111" t="str">
        <f t="shared" si="180"/>
        <v>DMO</v>
      </c>
      <c r="FI156" s="111" t="str">
        <f t="shared" si="180"/>
        <v>DMO</v>
      </c>
      <c r="FJ156" s="112" t="str">
        <f t="shared" si="180"/>
        <v>DMO</v>
      </c>
    </row>
    <row r="157" spans="2:166" s="75" customFormat="1">
      <c r="B157" s="76"/>
      <c r="C157" s="76"/>
      <c r="D157" s="77"/>
      <c r="E157" s="77"/>
      <c r="F157" s="77"/>
      <c r="G157" s="77"/>
      <c r="H157" s="77"/>
      <c r="I157" s="77"/>
      <c r="K157" s="78" t="s">
        <v>945</v>
      </c>
      <c r="L157" s="76"/>
      <c r="M157" s="77"/>
      <c r="N157" s="77"/>
      <c r="O157" s="77"/>
      <c r="P157" s="77"/>
      <c r="Q157" s="77"/>
      <c r="R157" s="77"/>
      <c r="T157" s="78" t="s">
        <v>945</v>
      </c>
      <c r="U157" s="76"/>
      <c r="V157" s="77"/>
      <c r="W157" s="77"/>
      <c r="X157" s="77"/>
      <c r="Y157" s="77"/>
      <c r="Z157" s="77"/>
      <c r="AA157" s="77"/>
      <c r="AC157" s="78" t="s">
        <v>945</v>
      </c>
      <c r="AD157" s="76"/>
      <c r="AE157" s="77"/>
      <c r="AF157" s="77"/>
      <c r="AG157" s="77"/>
      <c r="AH157" s="77"/>
      <c r="AI157" s="77"/>
      <c r="AJ157" s="77"/>
      <c r="AL157" s="76"/>
      <c r="AM157" s="76"/>
      <c r="AN157" s="77"/>
      <c r="AO157" s="77"/>
      <c r="AP157" s="77"/>
      <c r="AQ157" s="77"/>
      <c r="AR157" s="77"/>
      <c r="AS157" s="77"/>
      <c r="AU157" s="93"/>
      <c r="AV157" s="93"/>
      <c r="AW157" s="93"/>
      <c r="AX157" s="93"/>
      <c r="AY157" s="93"/>
      <c r="AZ157" s="93"/>
      <c r="BA157" s="93"/>
      <c r="BB157" s="93"/>
      <c r="BC157" s="101"/>
      <c r="BD157" s="104" t="s">
        <v>989</v>
      </c>
      <c r="BE157" s="99" t="s">
        <v>878</v>
      </c>
      <c r="BF157" s="99" t="s">
        <v>985</v>
      </c>
      <c r="BG157" s="99" t="s">
        <v>987</v>
      </c>
      <c r="BH157" s="99" t="s">
        <v>990</v>
      </c>
      <c r="BI157" s="99" t="s">
        <v>986</v>
      </c>
      <c r="BJ157" s="99" t="str">
        <f>BD157</f>
        <v>ACGF</v>
      </c>
      <c r="BK157" s="99" t="str">
        <f t="shared" ref="BK157:BU157" si="181">BE157</f>
        <v>HP</v>
      </c>
      <c r="BL157" s="99" t="str">
        <f t="shared" si="181"/>
        <v>NCGF</v>
      </c>
      <c r="BM157" s="99" t="str">
        <f t="shared" si="181"/>
        <v>NCER</v>
      </c>
      <c r="BN157" s="99" t="str">
        <f t="shared" si="181"/>
        <v>ACOH</v>
      </c>
      <c r="BO157" s="99" t="str">
        <f t="shared" si="181"/>
        <v>NCOH</v>
      </c>
      <c r="BP157" s="99" t="str">
        <f t="shared" si="181"/>
        <v>ACGF</v>
      </c>
      <c r="BQ157" s="99" t="str">
        <f t="shared" si="181"/>
        <v>HP</v>
      </c>
      <c r="BR157" s="99" t="str">
        <f t="shared" si="181"/>
        <v>NCGF</v>
      </c>
      <c r="BS157" s="99" t="str">
        <f t="shared" si="181"/>
        <v>NCER</v>
      </c>
      <c r="BT157" s="99" t="str">
        <f t="shared" si="181"/>
        <v>ACOH</v>
      </c>
      <c r="BU157" s="99" t="str">
        <f t="shared" si="181"/>
        <v>NCOH</v>
      </c>
      <c r="BV157" s="105" t="s">
        <v>903</v>
      </c>
      <c r="BW157" s="121" t="str">
        <f>BD157</f>
        <v>ACGF</v>
      </c>
      <c r="BX157" s="122" t="str">
        <f t="shared" ref="BX157:DH157" si="182">BE157</f>
        <v>HP</v>
      </c>
      <c r="BY157" s="122" t="str">
        <f t="shared" si="182"/>
        <v>NCGF</v>
      </c>
      <c r="BZ157" s="122" t="str">
        <f t="shared" si="182"/>
        <v>NCER</v>
      </c>
      <c r="CA157" s="122" t="str">
        <f t="shared" si="182"/>
        <v>ACOH</v>
      </c>
      <c r="CB157" s="122" t="str">
        <f t="shared" si="182"/>
        <v>NCOH</v>
      </c>
      <c r="CC157" s="122" t="str">
        <f t="shared" si="182"/>
        <v>ACGF</v>
      </c>
      <c r="CD157" s="122" t="str">
        <f t="shared" si="182"/>
        <v>HP</v>
      </c>
      <c r="CE157" s="122" t="str">
        <f t="shared" si="182"/>
        <v>NCGF</v>
      </c>
      <c r="CF157" s="122" t="str">
        <f t="shared" si="182"/>
        <v>NCER</v>
      </c>
      <c r="CG157" s="122" t="str">
        <f t="shared" si="182"/>
        <v>ACOH</v>
      </c>
      <c r="CH157" s="122" t="str">
        <f t="shared" si="182"/>
        <v>NCOH</v>
      </c>
      <c r="CI157" s="122" t="str">
        <f t="shared" si="182"/>
        <v>ACGF</v>
      </c>
      <c r="CJ157" s="122" t="str">
        <f t="shared" si="182"/>
        <v>HP</v>
      </c>
      <c r="CK157" s="122" t="str">
        <f t="shared" si="182"/>
        <v>NCGF</v>
      </c>
      <c r="CL157" s="122" t="str">
        <f t="shared" si="182"/>
        <v>NCER</v>
      </c>
      <c r="CM157" s="122" t="str">
        <f t="shared" si="182"/>
        <v>ACOH</v>
      </c>
      <c r="CN157" s="122" t="str">
        <f t="shared" si="182"/>
        <v>NCOH</v>
      </c>
      <c r="CO157" s="123" t="str">
        <f t="shared" si="182"/>
        <v>UNC</v>
      </c>
      <c r="CP157" s="110" t="str">
        <f t="shared" si="182"/>
        <v>ACGF</v>
      </c>
      <c r="CQ157" s="111" t="str">
        <f t="shared" si="182"/>
        <v>HP</v>
      </c>
      <c r="CR157" s="111" t="str">
        <f t="shared" si="182"/>
        <v>NCGF</v>
      </c>
      <c r="CS157" s="111" t="str">
        <f t="shared" si="182"/>
        <v>NCER</v>
      </c>
      <c r="CT157" s="111" t="str">
        <f t="shared" si="182"/>
        <v>ACOH</v>
      </c>
      <c r="CU157" s="111" t="str">
        <f t="shared" si="182"/>
        <v>NCOH</v>
      </c>
      <c r="CV157" s="111" t="str">
        <f t="shared" si="182"/>
        <v>ACGF</v>
      </c>
      <c r="CW157" s="111" t="str">
        <f t="shared" si="182"/>
        <v>HP</v>
      </c>
      <c r="CX157" s="111" t="str">
        <f t="shared" si="182"/>
        <v>NCGF</v>
      </c>
      <c r="CY157" s="111" t="str">
        <f t="shared" si="182"/>
        <v>NCER</v>
      </c>
      <c r="CZ157" s="111" t="str">
        <f t="shared" si="182"/>
        <v>ACOH</v>
      </c>
      <c r="DA157" s="111" t="str">
        <f t="shared" si="182"/>
        <v>NCOH</v>
      </c>
      <c r="DB157" s="111" t="str">
        <f t="shared" si="182"/>
        <v>ACGF</v>
      </c>
      <c r="DC157" s="111" t="str">
        <f t="shared" si="182"/>
        <v>HP</v>
      </c>
      <c r="DD157" s="111" t="str">
        <f t="shared" si="182"/>
        <v>NCGF</v>
      </c>
      <c r="DE157" s="111" t="str">
        <f t="shared" si="182"/>
        <v>NCER</v>
      </c>
      <c r="DF157" s="111" t="str">
        <f t="shared" si="182"/>
        <v>ACOH</v>
      </c>
      <c r="DG157" s="111" t="str">
        <f t="shared" si="182"/>
        <v>NCOH</v>
      </c>
      <c r="DH157" s="112" t="str">
        <f t="shared" si="182"/>
        <v>UNC</v>
      </c>
      <c r="DI157" s="104" t="s">
        <v>989</v>
      </c>
      <c r="DJ157" s="99" t="s">
        <v>878</v>
      </c>
      <c r="DK157" s="99" t="s">
        <v>985</v>
      </c>
      <c r="DL157" s="99" t="s">
        <v>987</v>
      </c>
      <c r="DM157" s="99" t="s">
        <v>990</v>
      </c>
      <c r="DN157" s="99" t="s">
        <v>986</v>
      </c>
      <c r="DO157" s="99" t="str">
        <f>DI157</f>
        <v>ACGF</v>
      </c>
      <c r="DP157" s="99" t="str">
        <f t="shared" ref="DP157:FJ157" si="183">DJ157</f>
        <v>HP</v>
      </c>
      <c r="DQ157" s="99" t="str">
        <f t="shared" si="183"/>
        <v>NCGF</v>
      </c>
      <c r="DR157" s="99" t="str">
        <f t="shared" si="183"/>
        <v>NCER</v>
      </c>
      <c r="DS157" s="99" t="str">
        <f t="shared" si="183"/>
        <v>ACOH</v>
      </c>
      <c r="DT157" s="99" t="str">
        <f t="shared" si="183"/>
        <v>NCOH</v>
      </c>
      <c r="DU157" s="99" t="str">
        <f t="shared" si="183"/>
        <v>ACGF</v>
      </c>
      <c r="DV157" s="99" t="str">
        <f t="shared" si="183"/>
        <v>HP</v>
      </c>
      <c r="DW157" s="99" t="str">
        <f t="shared" si="183"/>
        <v>NCGF</v>
      </c>
      <c r="DX157" s="99" t="str">
        <f t="shared" si="183"/>
        <v>NCER</v>
      </c>
      <c r="DY157" s="99" t="str">
        <f t="shared" si="183"/>
        <v>ACOH</v>
      </c>
      <c r="DZ157" s="99" t="str">
        <f t="shared" si="183"/>
        <v>NCOH</v>
      </c>
      <c r="EA157" s="121" t="str">
        <f t="shared" si="183"/>
        <v>ACGF</v>
      </c>
      <c r="EB157" s="122" t="str">
        <f t="shared" si="183"/>
        <v>HP</v>
      </c>
      <c r="EC157" s="122" t="str">
        <f t="shared" si="183"/>
        <v>NCGF</v>
      </c>
      <c r="ED157" s="122" t="str">
        <f t="shared" si="183"/>
        <v>NCER</v>
      </c>
      <c r="EE157" s="122" t="str">
        <f t="shared" si="183"/>
        <v>ACOH</v>
      </c>
      <c r="EF157" s="122" t="str">
        <f t="shared" si="183"/>
        <v>NCOH</v>
      </c>
      <c r="EG157" s="122" t="str">
        <f t="shared" si="183"/>
        <v>ACGF</v>
      </c>
      <c r="EH157" s="122" t="str">
        <f t="shared" si="183"/>
        <v>HP</v>
      </c>
      <c r="EI157" s="122" t="str">
        <f t="shared" si="183"/>
        <v>NCGF</v>
      </c>
      <c r="EJ157" s="122" t="str">
        <f t="shared" si="183"/>
        <v>NCER</v>
      </c>
      <c r="EK157" s="122" t="str">
        <f t="shared" si="183"/>
        <v>ACOH</v>
      </c>
      <c r="EL157" s="122" t="str">
        <f t="shared" si="183"/>
        <v>NCOH</v>
      </c>
      <c r="EM157" s="122" t="str">
        <f t="shared" si="183"/>
        <v>ACGF</v>
      </c>
      <c r="EN157" s="122" t="str">
        <f t="shared" si="183"/>
        <v>HP</v>
      </c>
      <c r="EO157" s="122" t="str">
        <f t="shared" si="183"/>
        <v>NCGF</v>
      </c>
      <c r="EP157" s="122" t="str">
        <f t="shared" si="183"/>
        <v>NCER</v>
      </c>
      <c r="EQ157" s="122" t="str">
        <f t="shared" si="183"/>
        <v>ACOH</v>
      </c>
      <c r="ER157" s="122" t="str">
        <f t="shared" si="183"/>
        <v>NCOH</v>
      </c>
      <c r="ES157" s="110" t="str">
        <f t="shared" si="183"/>
        <v>ACGF</v>
      </c>
      <c r="ET157" s="111" t="str">
        <f t="shared" si="183"/>
        <v>HP</v>
      </c>
      <c r="EU157" s="111" t="str">
        <f t="shared" si="183"/>
        <v>NCGF</v>
      </c>
      <c r="EV157" s="111" t="str">
        <f t="shared" si="183"/>
        <v>NCER</v>
      </c>
      <c r="EW157" s="111" t="str">
        <f t="shared" si="183"/>
        <v>ACOH</v>
      </c>
      <c r="EX157" s="111" t="str">
        <f t="shared" si="183"/>
        <v>NCOH</v>
      </c>
      <c r="EY157" s="111" t="str">
        <f t="shared" si="183"/>
        <v>ACGF</v>
      </c>
      <c r="EZ157" s="111" t="str">
        <f t="shared" si="183"/>
        <v>HP</v>
      </c>
      <c r="FA157" s="111" t="str">
        <f t="shared" si="183"/>
        <v>NCGF</v>
      </c>
      <c r="FB157" s="111" t="str">
        <f t="shared" si="183"/>
        <v>NCER</v>
      </c>
      <c r="FC157" s="111" t="str">
        <f t="shared" si="183"/>
        <v>ACOH</v>
      </c>
      <c r="FD157" s="111" t="str">
        <f t="shared" si="183"/>
        <v>NCOH</v>
      </c>
      <c r="FE157" s="111" t="str">
        <f t="shared" si="183"/>
        <v>ACGF</v>
      </c>
      <c r="FF157" s="111" t="str">
        <f t="shared" si="183"/>
        <v>HP</v>
      </c>
      <c r="FG157" s="111" t="str">
        <f t="shared" si="183"/>
        <v>NCGF</v>
      </c>
      <c r="FH157" s="111" t="str">
        <f t="shared" si="183"/>
        <v>NCER</v>
      </c>
      <c r="FI157" s="111" t="str">
        <f t="shared" si="183"/>
        <v>ACOH</v>
      </c>
      <c r="FJ157" s="112" t="str">
        <f t="shared" si="183"/>
        <v>NCOH</v>
      </c>
    </row>
    <row r="158" spans="2:166" s="75" customFormat="1">
      <c r="B158" s="76"/>
      <c r="C158" s="76"/>
      <c r="D158" s="77"/>
      <c r="E158" s="77"/>
      <c r="F158" s="77"/>
      <c r="G158" s="77"/>
      <c r="H158" s="77"/>
      <c r="I158" s="77"/>
      <c r="K158" s="78"/>
      <c r="L158" s="76"/>
      <c r="M158" s="77"/>
      <c r="N158" s="77"/>
      <c r="O158" s="77"/>
      <c r="P158" s="77"/>
      <c r="Q158" s="77"/>
      <c r="R158" s="77"/>
      <c r="T158" s="78"/>
      <c r="U158" s="76"/>
      <c r="V158" s="77"/>
      <c r="W158" s="77"/>
      <c r="X158" s="77"/>
      <c r="Y158" s="77"/>
      <c r="Z158" s="77"/>
      <c r="AA158" s="77"/>
      <c r="AC158" s="78"/>
      <c r="AD158" s="76"/>
      <c r="AE158" s="77"/>
      <c r="AF158" s="77"/>
      <c r="AG158" s="77"/>
      <c r="AH158" s="77"/>
      <c r="AI158" s="77"/>
      <c r="AJ158" s="77"/>
      <c r="AL158" s="76"/>
      <c r="AM158" s="76"/>
      <c r="AN158" s="77"/>
      <c r="AO158" s="77"/>
      <c r="AP158" s="77"/>
      <c r="AQ158" s="77"/>
      <c r="AR158" s="77"/>
      <c r="AS158" s="77"/>
      <c r="AU158" s="93"/>
      <c r="AV158" s="93"/>
      <c r="AW158" s="93"/>
      <c r="AX158" s="93"/>
      <c r="AY158" s="93"/>
      <c r="AZ158" s="93"/>
      <c r="BA158" s="93"/>
      <c r="BB158" s="93"/>
      <c r="BC158" s="101"/>
      <c r="BD158" s="104" t="s">
        <v>935</v>
      </c>
      <c r="BE158" s="99" t="s">
        <v>935</v>
      </c>
      <c r="BF158" s="99" t="s">
        <v>936</v>
      </c>
      <c r="BG158" s="99" t="s">
        <v>936</v>
      </c>
      <c r="BH158" s="99" t="s">
        <v>935</v>
      </c>
      <c r="BI158" s="99" t="s">
        <v>936</v>
      </c>
      <c r="BJ158" s="99" t="s">
        <v>937</v>
      </c>
      <c r="BK158" s="99" t="s">
        <v>937</v>
      </c>
      <c r="BL158" s="99" t="s">
        <v>938</v>
      </c>
      <c r="BM158" s="99" t="s">
        <v>938</v>
      </c>
      <c r="BN158" s="99" t="s">
        <v>937</v>
      </c>
      <c r="BO158" s="99" t="s">
        <v>938</v>
      </c>
      <c r="BP158" s="99" t="s">
        <v>939</v>
      </c>
      <c r="BQ158" s="99" t="s">
        <v>939</v>
      </c>
      <c r="BR158" s="99" t="s">
        <v>940</v>
      </c>
      <c r="BS158" s="99" t="s">
        <v>940</v>
      </c>
      <c r="BT158" s="99" t="s">
        <v>939</v>
      </c>
      <c r="BU158" s="99" t="s">
        <v>940</v>
      </c>
      <c r="BV158" s="105" t="s">
        <v>946</v>
      </c>
      <c r="BW158" s="121" t="s">
        <v>935</v>
      </c>
      <c r="BX158" s="122" t="s">
        <v>935</v>
      </c>
      <c r="BY158" s="122" t="s">
        <v>936</v>
      </c>
      <c r="BZ158" s="122" t="s">
        <v>936</v>
      </c>
      <c r="CA158" s="122" t="s">
        <v>935</v>
      </c>
      <c r="CB158" s="122" t="s">
        <v>936</v>
      </c>
      <c r="CC158" s="122" t="s">
        <v>937</v>
      </c>
      <c r="CD158" s="122" t="s">
        <v>937</v>
      </c>
      <c r="CE158" s="122" t="s">
        <v>938</v>
      </c>
      <c r="CF158" s="122" t="s">
        <v>938</v>
      </c>
      <c r="CG158" s="122" t="s">
        <v>937</v>
      </c>
      <c r="CH158" s="122" t="s">
        <v>938</v>
      </c>
      <c r="CI158" s="122" t="s">
        <v>939</v>
      </c>
      <c r="CJ158" s="122" t="s">
        <v>939</v>
      </c>
      <c r="CK158" s="122" t="s">
        <v>940</v>
      </c>
      <c r="CL158" s="122" t="s">
        <v>940</v>
      </c>
      <c r="CM158" s="122" t="s">
        <v>939</v>
      </c>
      <c r="CN158" s="122" t="s">
        <v>940</v>
      </c>
      <c r="CO158" s="123" t="s">
        <v>946</v>
      </c>
      <c r="CP158" s="110" t="s">
        <v>935</v>
      </c>
      <c r="CQ158" s="111" t="s">
        <v>935</v>
      </c>
      <c r="CR158" s="111" t="s">
        <v>936</v>
      </c>
      <c r="CS158" s="111" t="s">
        <v>936</v>
      </c>
      <c r="CT158" s="111" t="s">
        <v>935</v>
      </c>
      <c r="CU158" s="111" t="s">
        <v>936</v>
      </c>
      <c r="CV158" s="111" t="s">
        <v>937</v>
      </c>
      <c r="CW158" s="111" t="s">
        <v>937</v>
      </c>
      <c r="CX158" s="111" t="s">
        <v>938</v>
      </c>
      <c r="CY158" s="111" t="s">
        <v>938</v>
      </c>
      <c r="CZ158" s="111" t="s">
        <v>937</v>
      </c>
      <c r="DA158" s="111" t="s">
        <v>938</v>
      </c>
      <c r="DB158" s="111" t="s">
        <v>939</v>
      </c>
      <c r="DC158" s="111" t="s">
        <v>939</v>
      </c>
      <c r="DD158" s="111" t="s">
        <v>940</v>
      </c>
      <c r="DE158" s="111" t="s">
        <v>940</v>
      </c>
      <c r="DF158" s="111" t="s">
        <v>939</v>
      </c>
      <c r="DG158" s="111" t="s">
        <v>940</v>
      </c>
      <c r="DH158" s="112" t="s">
        <v>946</v>
      </c>
      <c r="DI158" s="104" t="s">
        <v>935</v>
      </c>
      <c r="DJ158" s="99" t="s">
        <v>935</v>
      </c>
      <c r="DK158" s="99" t="s">
        <v>936</v>
      </c>
      <c r="DL158" s="99" t="s">
        <v>936</v>
      </c>
      <c r="DM158" s="99" t="s">
        <v>935</v>
      </c>
      <c r="DN158" s="99" t="s">
        <v>936</v>
      </c>
      <c r="DO158" s="99" t="s">
        <v>937</v>
      </c>
      <c r="DP158" s="99" t="s">
        <v>937</v>
      </c>
      <c r="DQ158" s="99" t="s">
        <v>938</v>
      </c>
      <c r="DR158" s="99" t="s">
        <v>938</v>
      </c>
      <c r="DS158" s="99" t="s">
        <v>937</v>
      </c>
      <c r="DT158" s="99" t="s">
        <v>938</v>
      </c>
      <c r="DU158" s="99" t="s">
        <v>939</v>
      </c>
      <c r="DV158" s="99" t="s">
        <v>939</v>
      </c>
      <c r="DW158" s="99" t="s">
        <v>940</v>
      </c>
      <c r="DX158" s="99" t="s">
        <v>940</v>
      </c>
      <c r="DY158" s="99" t="s">
        <v>939</v>
      </c>
      <c r="DZ158" s="99" t="s">
        <v>940</v>
      </c>
      <c r="EA158" s="121" t="s">
        <v>935</v>
      </c>
      <c r="EB158" s="122" t="s">
        <v>935</v>
      </c>
      <c r="EC158" s="122" t="s">
        <v>936</v>
      </c>
      <c r="ED158" s="122" t="s">
        <v>936</v>
      </c>
      <c r="EE158" s="122" t="s">
        <v>935</v>
      </c>
      <c r="EF158" s="122" t="s">
        <v>936</v>
      </c>
      <c r="EG158" s="122" t="s">
        <v>937</v>
      </c>
      <c r="EH158" s="122" t="s">
        <v>937</v>
      </c>
      <c r="EI158" s="122" t="s">
        <v>938</v>
      </c>
      <c r="EJ158" s="122" t="s">
        <v>938</v>
      </c>
      <c r="EK158" s="122" t="s">
        <v>937</v>
      </c>
      <c r="EL158" s="122" t="s">
        <v>938</v>
      </c>
      <c r="EM158" s="122" t="s">
        <v>939</v>
      </c>
      <c r="EN158" s="122" t="s">
        <v>939</v>
      </c>
      <c r="EO158" s="122" t="s">
        <v>940</v>
      </c>
      <c r="EP158" s="122" t="s">
        <v>940</v>
      </c>
      <c r="EQ158" s="122" t="s">
        <v>939</v>
      </c>
      <c r="ER158" s="122" t="s">
        <v>940</v>
      </c>
      <c r="ES158" s="110" t="s">
        <v>935</v>
      </c>
      <c r="ET158" s="111" t="s">
        <v>935</v>
      </c>
      <c r="EU158" s="111" t="s">
        <v>936</v>
      </c>
      <c r="EV158" s="111" t="s">
        <v>936</v>
      </c>
      <c r="EW158" s="111" t="s">
        <v>935</v>
      </c>
      <c r="EX158" s="111" t="s">
        <v>936</v>
      </c>
      <c r="EY158" s="111" t="s">
        <v>937</v>
      </c>
      <c r="EZ158" s="111" t="s">
        <v>937</v>
      </c>
      <c r="FA158" s="111" t="s">
        <v>938</v>
      </c>
      <c r="FB158" s="111" t="s">
        <v>938</v>
      </c>
      <c r="FC158" s="111" t="s">
        <v>937</v>
      </c>
      <c r="FD158" s="111" t="s">
        <v>938</v>
      </c>
      <c r="FE158" s="111" t="s">
        <v>939</v>
      </c>
      <c r="FF158" s="111" t="s">
        <v>939</v>
      </c>
      <c r="FG158" s="111" t="s">
        <v>940</v>
      </c>
      <c r="FH158" s="111" t="s">
        <v>940</v>
      </c>
      <c r="FI158" s="111" t="s">
        <v>939</v>
      </c>
      <c r="FJ158" s="112" t="s">
        <v>940</v>
      </c>
    </row>
    <row r="159" spans="2:166" s="75" customFormat="1">
      <c r="B159" s="76"/>
      <c r="C159" s="76"/>
      <c r="D159" s="77"/>
      <c r="E159" s="77"/>
      <c r="F159" s="77"/>
      <c r="G159" s="77"/>
      <c r="H159" s="77"/>
      <c r="I159" s="77"/>
      <c r="K159" s="78"/>
      <c r="L159" s="76"/>
      <c r="M159" s="77"/>
      <c r="N159" s="77"/>
      <c r="O159" s="77"/>
      <c r="P159" s="77"/>
      <c r="Q159" s="77"/>
      <c r="R159" s="77"/>
      <c r="T159" s="78"/>
      <c r="U159" s="76"/>
      <c r="V159" s="77"/>
      <c r="W159" s="77"/>
      <c r="X159" s="77"/>
      <c r="Y159" s="77"/>
      <c r="Z159" s="77"/>
      <c r="AA159" s="77"/>
      <c r="AC159" s="78"/>
      <c r="AD159" s="76"/>
      <c r="AE159" s="77"/>
      <c r="AF159" s="77"/>
      <c r="AG159" s="77"/>
      <c r="AH159" s="77"/>
      <c r="AI159" s="77"/>
      <c r="AJ159" s="77"/>
      <c r="AL159" s="76"/>
      <c r="AM159" s="76"/>
      <c r="AN159" s="77"/>
      <c r="AO159" s="77"/>
      <c r="AP159" s="77"/>
      <c r="AQ159" s="77"/>
      <c r="AR159" s="77"/>
      <c r="AS159" s="77"/>
      <c r="AU159" s="93" t="s">
        <v>974</v>
      </c>
      <c r="AV159" s="93" t="s">
        <v>975</v>
      </c>
      <c r="AW159" s="93" t="s">
        <v>976</v>
      </c>
      <c r="AX159" s="93" t="s">
        <v>977</v>
      </c>
      <c r="AY159" s="93" t="s">
        <v>978</v>
      </c>
      <c r="AZ159" s="93" t="s">
        <v>979</v>
      </c>
      <c r="BA159" s="93" t="s">
        <v>980</v>
      </c>
      <c r="BB159" s="93" t="s">
        <v>981</v>
      </c>
      <c r="BC159" s="101" t="s">
        <v>982</v>
      </c>
      <c r="BD159" s="104" t="s">
        <v>974</v>
      </c>
      <c r="BE159" s="99" t="s">
        <v>975</v>
      </c>
      <c r="BF159" s="99" t="s">
        <v>974</v>
      </c>
      <c r="BG159" s="99" t="s">
        <v>975</v>
      </c>
      <c r="BH159" s="99" t="s">
        <v>976</v>
      </c>
      <c r="BI159" s="99" t="s">
        <v>976</v>
      </c>
      <c r="BJ159" s="99" t="s">
        <v>977</v>
      </c>
      <c r="BK159" s="99" t="s">
        <v>978</v>
      </c>
      <c r="BL159" s="99" t="s">
        <v>977</v>
      </c>
      <c r="BM159" s="99" t="s">
        <v>978</v>
      </c>
      <c r="BN159" s="99" t="s">
        <v>979</v>
      </c>
      <c r="BO159" s="99" t="s">
        <v>979</v>
      </c>
      <c r="BP159" s="99" t="s">
        <v>980</v>
      </c>
      <c r="BQ159" s="99" t="s">
        <v>981</v>
      </c>
      <c r="BR159" s="99" t="s">
        <v>980</v>
      </c>
      <c r="BS159" s="99" t="s">
        <v>981</v>
      </c>
      <c r="BT159" s="99" t="s">
        <v>982</v>
      </c>
      <c r="BU159" s="99" t="s">
        <v>982</v>
      </c>
      <c r="BV159" s="105"/>
      <c r="BW159" s="121" t="s">
        <v>974</v>
      </c>
      <c r="BX159" s="122" t="s">
        <v>975</v>
      </c>
      <c r="BY159" s="122" t="s">
        <v>974</v>
      </c>
      <c r="BZ159" s="122" t="s">
        <v>975</v>
      </c>
      <c r="CA159" s="122" t="s">
        <v>976</v>
      </c>
      <c r="CB159" s="122" t="s">
        <v>976</v>
      </c>
      <c r="CC159" s="122" t="s">
        <v>977</v>
      </c>
      <c r="CD159" s="122" t="s">
        <v>978</v>
      </c>
      <c r="CE159" s="122" t="s">
        <v>977</v>
      </c>
      <c r="CF159" s="122" t="s">
        <v>978</v>
      </c>
      <c r="CG159" s="122" t="s">
        <v>979</v>
      </c>
      <c r="CH159" s="122" t="s">
        <v>979</v>
      </c>
      <c r="CI159" s="122" t="s">
        <v>980</v>
      </c>
      <c r="CJ159" s="122" t="s">
        <v>981</v>
      </c>
      <c r="CK159" s="122" t="s">
        <v>980</v>
      </c>
      <c r="CL159" s="122" t="s">
        <v>981</v>
      </c>
      <c r="CM159" s="122" t="s">
        <v>982</v>
      </c>
      <c r="CN159" s="122" t="s">
        <v>982</v>
      </c>
      <c r="CO159" s="123"/>
      <c r="CP159" s="110" t="s">
        <v>974</v>
      </c>
      <c r="CQ159" s="111" t="s">
        <v>975</v>
      </c>
      <c r="CR159" s="111" t="s">
        <v>974</v>
      </c>
      <c r="CS159" s="111" t="s">
        <v>975</v>
      </c>
      <c r="CT159" s="111" t="s">
        <v>976</v>
      </c>
      <c r="CU159" s="111" t="s">
        <v>976</v>
      </c>
      <c r="CV159" s="111" t="s">
        <v>977</v>
      </c>
      <c r="CW159" s="111" t="s">
        <v>978</v>
      </c>
      <c r="CX159" s="111" t="s">
        <v>977</v>
      </c>
      <c r="CY159" s="111" t="s">
        <v>978</v>
      </c>
      <c r="CZ159" s="111" t="s">
        <v>979</v>
      </c>
      <c r="DA159" s="111" t="s">
        <v>979</v>
      </c>
      <c r="DB159" s="111" t="s">
        <v>980</v>
      </c>
      <c r="DC159" s="111" t="s">
        <v>981</v>
      </c>
      <c r="DD159" s="111" t="s">
        <v>980</v>
      </c>
      <c r="DE159" s="111" t="s">
        <v>981</v>
      </c>
      <c r="DF159" s="111" t="s">
        <v>982</v>
      </c>
      <c r="DG159" s="111" t="s">
        <v>982</v>
      </c>
      <c r="DH159" s="112"/>
      <c r="DI159" s="104" t="s">
        <v>974</v>
      </c>
      <c r="DJ159" s="99" t="s">
        <v>975</v>
      </c>
      <c r="DK159" s="99" t="s">
        <v>974</v>
      </c>
      <c r="DL159" s="99" t="s">
        <v>975</v>
      </c>
      <c r="DM159" s="99" t="s">
        <v>976</v>
      </c>
      <c r="DN159" s="99" t="s">
        <v>976</v>
      </c>
      <c r="DO159" s="99" t="s">
        <v>977</v>
      </c>
      <c r="DP159" s="99" t="s">
        <v>978</v>
      </c>
      <c r="DQ159" s="99" t="s">
        <v>977</v>
      </c>
      <c r="DR159" s="99" t="s">
        <v>978</v>
      </c>
      <c r="DS159" s="99" t="s">
        <v>979</v>
      </c>
      <c r="DT159" s="99" t="s">
        <v>979</v>
      </c>
      <c r="DU159" s="99" t="s">
        <v>980</v>
      </c>
      <c r="DV159" s="99" t="s">
        <v>981</v>
      </c>
      <c r="DW159" s="99" t="s">
        <v>980</v>
      </c>
      <c r="DX159" s="99" t="s">
        <v>981</v>
      </c>
      <c r="DY159" s="99" t="s">
        <v>982</v>
      </c>
      <c r="DZ159" s="99" t="s">
        <v>982</v>
      </c>
      <c r="EA159" s="121" t="s">
        <v>974</v>
      </c>
      <c r="EB159" s="122" t="s">
        <v>975</v>
      </c>
      <c r="EC159" s="122" t="s">
        <v>974</v>
      </c>
      <c r="ED159" s="122" t="s">
        <v>975</v>
      </c>
      <c r="EE159" s="122" t="s">
        <v>976</v>
      </c>
      <c r="EF159" s="122" t="s">
        <v>976</v>
      </c>
      <c r="EG159" s="122" t="s">
        <v>977</v>
      </c>
      <c r="EH159" s="122" t="s">
        <v>978</v>
      </c>
      <c r="EI159" s="122" t="s">
        <v>977</v>
      </c>
      <c r="EJ159" s="122" t="s">
        <v>978</v>
      </c>
      <c r="EK159" s="122" t="s">
        <v>979</v>
      </c>
      <c r="EL159" s="122" t="s">
        <v>979</v>
      </c>
      <c r="EM159" s="122" t="s">
        <v>980</v>
      </c>
      <c r="EN159" s="122" t="s">
        <v>981</v>
      </c>
      <c r="EO159" s="122" t="s">
        <v>980</v>
      </c>
      <c r="EP159" s="122" t="s">
        <v>981</v>
      </c>
      <c r="EQ159" s="122" t="s">
        <v>982</v>
      </c>
      <c r="ER159" s="122" t="s">
        <v>982</v>
      </c>
      <c r="ES159" s="110" t="s">
        <v>974</v>
      </c>
      <c r="ET159" s="111" t="s">
        <v>975</v>
      </c>
      <c r="EU159" s="111" t="s">
        <v>974</v>
      </c>
      <c r="EV159" s="111" t="s">
        <v>975</v>
      </c>
      <c r="EW159" s="111" t="s">
        <v>976</v>
      </c>
      <c r="EX159" s="111" t="s">
        <v>976</v>
      </c>
      <c r="EY159" s="111" t="s">
        <v>977</v>
      </c>
      <c r="EZ159" s="111" t="s">
        <v>978</v>
      </c>
      <c r="FA159" s="111" t="s">
        <v>977</v>
      </c>
      <c r="FB159" s="111" t="s">
        <v>978</v>
      </c>
      <c r="FC159" s="111" t="s">
        <v>979</v>
      </c>
      <c r="FD159" s="111" t="s">
        <v>979</v>
      </c>
      <c r="FE159" s="111" t="s">
        <v>980</v>
      </c>
      <c r="FF159" s="111" t="s">
        <v>981</v>
      </c>
      <c r="FG159" s="111" t="s">
        <v>980</v>
      </c>
      <c r="FH159" s="111" t="s">
        <v>981</v>
      </c>
      <c r="FI159" s="111" t="s">
        <v>982</v>
      </c>
      <c r="FJ159" s="112" t="s">
        <v>982</v>
      </c>
    </row>
    <row r="160" spans="2:166" s="75" customFormat="1" ht="26.25" thickBot="1">
      <c r="B160" s="76"/>
      <c r="C160" s="76"/>
      <c r="D160" s="77"/>
      <c r="E160" s="77"/>
      <c r="F160" s="77"/>
      <c r="G160" s="77"/>
      <c r="H160" s="77"/>
      <c r="I160" s="77"/>
      <c r="K160" s="79" t="s">
        <v>927</v>
      </c>
      <c r="L160" s="79" t="s">
        <v>915</v>
      </c>
      <c r="M160" s="79" t="s">
        <v>935</v>
      </c>
      <c r="N160" s="79" t="s">
        <v>936</v>
      </c>
      <c r="O160" s="79" t="s">
        <v>937</v>
      </c>
      <c r="P160" s="79" t="s">
        <v>938</v>
      </c>
      <c r="Q160" s="79" t="s">
        <v>939</v>
      </c>
      <c r="R160" s="79" t="s">
        <v>940</v>
      </c>
      <c r="S160" s="79" t="s">
        <v>946</v>
      </c>
      <c r="T160" s="79" t="s">
        <v>927</v>
      </c>
      <c r="U160" s="79" t="s">
        <v>915</v>
      </c>
      <c r="V160" s="79" t="s">
        <v>935</v>
      </c>
      <c r="W160" s="79" t="s">
        <v>936</v>
      </c>
      <c r="X160" s="79" t="s">
        <v>937</v>
      </c>
      <c r="Y160" s="79" t="s">
        <v>938</v>
      </c>
      <c r="Z160" s="79" t="s">
        <v>939</v>
      </c>
      <c r="AA160" s="79" t="s">
        <v>940</v>
      </c>
      <c r="AB160" s="79" t="s">
        <v>946</v>
      </c>
      <c r="AC160" s="79" t="s">
        <v>927</v>
      </c>
      <c r="AD160" s="79" t="s">
        <v>915</v>
      </c>
      <c r="AE160" s="79" t="s">
        <v>935</v>
      </c>
      <c r="AF160" s="79" t="s">
        <v>936</v>
      </c>
      <c r="AG160" s="79" t="s">
        <v>937</v>
      </c>
      <c r="AH160" s="79" t="s">
        <v>938</v>
      </c>
      <c r="AI160" s="79" t="s">
        <v>939</v>
      </c>
      <c r="AJ160" s="79" t="s">
        <v>940</v>
      </c>
      <c r="AK160" s="79" t="s">
        <v>946</v>
      </c>
      <c r="AL160" s="76"/>
      <c r="AM160" s="76"/>
      <c r="AN160" s="77"/>
      <c r="AO160" s="77"/>
      <c r="AP160" s="77"/>
      <c r="AQ160" s="77"/>
      <c r="AR160" s="77"/>
      <c r="AS160" s="77"/>
      <c r="AU160" s="94" t="s">
        <v>970</v>
      </c>
      <c r="AV160" s="94" t="s">
        <v>971</v>
      </c>
      <c r="AW160" s="94" t="s">
        <v>972</v>
      </c>
      <c r="AX160" s="94" t="s">
        <v>970</v>
      </c>
      <c r="AY160" s="94" t="s">
        <v>971</v>
      </c>
      <c r="AZ160" s="94" t="s">
        <v>972</v>
      </c>
      <c r="BA160" s="94" t="s">
        <v>970</v>
      </c>
      <c r="BB160" s="94" t="s">
        <v>971</v>
      </c>
      <c r="BC160" s="102" t="s">
        <v>972</v>
      </c>
      <c r="BD160" s="106" t="str">
        <f>BD155&amp;"-"&amp;BD156&amp;"-"&amp;BD157</f>
        <v>PG-SFM-ACGF</v>
      </c>
      <c r="BE160" s="100" t="str">
        <f t="shared" ref="BE160:DP160" si="184">BE155&amp;"-"&amp;BE156&amp;"-"&amp;BE157</f>
        <v>PG-SFM-HP</v>
      </c>
      <c r="BF160" s="100" t="str">
        <f t="shared" si="184"/>
        <v>PG-SFM-NCGF</v>
      </c>
      <c r="BG160" s="100" t="str">
        <f t="shared" si="184"/>
        <v>PG-SFM-NCER</v>
      </c>
      <c r="BH160" s="100" t="str">
        <f t="shared" si="184"/>
        <v>PG-SFM-ACOH</v>
      </c>
      <c r="BI160" s="100" t="str">
        <f t="shared" si="184"/>
        <v>PG-SFM-NCOH</v>
      </c>
      <c r="BJ160" s="100" t="str">
        <f t="shared" si="184"/>
        <v>PG-MFM-ACGF</v>
      </c>
      <c r="BK160" s="100" t="str">
        <f t="shared" si="184"/>
        <v>PG-MFM-HP</v>
      </c>
      <c r="BL160" s="100" t="str">
        <f t="shared" si="184"/>
        <v>PG-MFM-NCGF</v>
      </c>
      <c r="BM160" s="100" t="str">
        <f t="shared" si="184"/>
        <v>PG-MFM-NCER</v>
      </c>
      <c r="BN160" s="100" t="str">
        <f t="shared" si="184"/>
        <v>PG-MFM-ACOH</v>
      </c>
      <c r="BO160" s="100" t="str">
        <f t="shared" si="184"/>
        <v>PG-MFM-NCOH</v>
      </c>
      <c r="BP160" s="100" t="str">
        <f t="shared" si="184"/>
        <v>PG-DMO-ACGF</v>
      </c>
      <c r="BQ160" s="100" t="str">
        <f t="shared" si="184"/>
        <v>PG-DMO-HP</v>
      </c>
      <c r="BR160" s="100" t="str">
        <f t="shared" si="184"/>
        <v>PG-DMO-NCGF</v>
      </c>
      <c r="BS160" s="100" t="str">
        <f t="shared" si="184"/>
        <v>PG-DMO-NCER</v>
      </c>
      <c r="BT160" s="100" t="str">
        <f t="shared" si="184"/>
        <v>PG-DMO-ACOH</v>
      </c>
      <c r="BU160" s="100" t="str">
        <f t="shared" si="184"/>
        <v>PG-DMO-NCOH</v>
      </c>
      <c r="BV160" s="105" t="str">
        <f t="shared" si="184"/>
        <v>PG-SFM-UNC</v>
      </c>
      <c r="BW160" s="124" t="str">
        <f t="shared" si="184"/>
        <v>SC-SFM-ACGF</v>
      </c>
      <c r="BX160" s="125" t="str">
        <f t="shared" si="184"/>
        <v>SC-SFM-HP</v>
      </c>
      <c r="BY160" s="125" t="str">
        <f t="shared" si="184"/>
        <v>SC-SFM-NCGF</v>
      </c>
      <c r="BZ160" s="125" t="str">
        <f t="shared" si="184"/>
        <v>SC-SFM-NCER</v>
      </c>
      <c r="CA160" s="125" t="str">
        <f t="shared" si="184"/>
        <v>SC-SFM-ACOH</v>
      </c>
      <c r="CB160" s="125" t="str">
        <f t="shared" si="184"/>
        <v>SC-SFM-NCOH</v>
      </c>
      <c r="CC160" s="125" t="str">
        <f t="shared" si="184"/>
        <v>SC-MFM-ACGF</v>
      </c>
      <c r="CD160" s="125" t="str">
        <f t="shared" si="184"/>
        <v>SC-MFM-HP</v>
      </c>
      <c r="CE160" s="125" t="str">
        <f t="shared" si="184"/>
        <v>SC-MFM-NCGF</v>
      </c>
      <c r="CF160" s="125" t="str">
        <f t="shared" si="184"/>
        <v>SC-MFM-NCER</v>
      </c>
      <c r="CG160" s="125" t="str">
        <f t="shared" si="184"/>
        <v>SC-MFM-ACOH</v>
      </c>
      <c r="CH160" s="125" t="str">
        <f t="shared" si="184"/>
        <v>SC-MFM-NCOH</v>
      </c>
      <c r="CI160" s="125" t="str">
        <f t="shared" si="184"/>
        <v>SC-DMO-ACGF</v>
      </c>
      <c r="CJ160" s="125" t="str">
        <f t="shared" si="184"/>
        <v>SC-DMO-HP</v>
      </c>
      <c r="CK160" s="125" t="str">
        <f t="shared" si="184"/>
        <v>SC-DMO-NCGF</v>
      </c>
      <c r="CL160" s="125" t="str">
        <f t="shared" si="184"/>
        <v>SC-DMO-NCER</v>
      </c>
      <c r="CM160" s="125" t="str">
        <f t="shared" si="184"/>
        <v>SC-DMO-ACOH</v>
      </c>
      <c r="CN160" s="125" t="str">
        <f t="shared" si="184"/>
        <v>SC-DMO-NCOH</v>
      </c>
      <c r="CO160" s="123" t="str">
        <f t="shared" si="184"/>
        <v>SC-SFM-UNC</v>
      </c>
      <c r="CP160" s="113" t="str">
        <f t="shared" si="184"/>
        <v>SD-SFM-ACGF</v>
      </c>
      <c r="CQ160" s="114" t="str">
        <f t="shared" si="184"/>
        <v>SD-SFM-HP</v>
      </c>
      <c r="CR160" s="114" t="str">
        <f t="shared" si="184"/>
        <v>SD-SFM-NCGF</v>
      </c>
      <c r="CS160" s="114" t="str">
        <f t="shared" si="184"/>
        <v>SD-SFM-NCER</v>
      </c>
      <c r="CT160" s="114" t="str">
        <f t="shared" si="184"/>
        <v>SD-SFM-ACOH</v>
      </c>
      <c r="CU160" s="114" t="str">
        <f t="shared" si="184"/>
        <v>SD-SFM-NCOH</v>
      </c>
      <c r="CV160" s="114" t="str">
        <f t="shared" si="184"/>
        <v>SD-MFM-ACGF</v>
      </c>
      <c r="CW160" s="114" t="str">
        <f t="shared" si="184"/>
        <v>SD-MFM-HP</v>
      </c>
      <c r="CX160" s="114" t="str">
        <f t="shared" si="184"/>
        <v>SD-MFM-NCGF</v>
      </c>
      <c r="CY160" s="114" t="str">
        <f t="shared" si="184"/>
        <v>SD-MFM-NCER</v>
      </c>
      <c r="CZ160" s="114" t="str">
        <f t="shared" si="184"/>
        <v>SD-MFM-ACOH</v>
      </c>
      <c r="DA160" s="114" t="str">
        <f t="shared" si="184"/>
        <v>SD-MFM-NCOH</v>
      </c>
      <c r="DB160" s="114" t="str">
        <f t="shared" si="184"/>
        <v>SD-DMO-ACGF</v>
      </c>
      <c r="DC160" s="114" t="str">
        <f t="shared" si="184"/>
        <v>SD-DMO-HP</v>
      </c>
      <c r="DD160" s="114" t="str">
        <f t="shared" si="184"/>
        <v>SD-DMO-NCGF</v>
      </c>
      <c r="DE160" s="114" t="str">
        <f t="shared" si="184"/>
        <v>SD-DMO-NCER</v>
      </c>
      <c r="DF160" s="114" t="str">
        <f t="shared" si="184"/>
        <v>SD-DMO-ACOH</v>
      </c>
      <c r="DG160" s="114" t="str">
        <f t="shared" si="184"/>
        <v>SD-DMO-NCOH</v>
      </c>
      <c r="DH160" s="112" t="str">
        <f t="shared" si="184"/>
        <v>SD-SFM-UNC</v>
      </c>
      <c r="DI160" s="106" t="str">
        <f t="shared" si="184"/>
        <v>PG-SFM-ACGF</v>
      </c>
      <c r="DJ160" s="100" t="str">
        <f t="shared" si="184"/>
        <v>PG-SFM-HP</v>
      </c>
      <c r="DK160" s="100" t="str">
        <f t="shared" si="184"/>
        <v>PG-SFM-NCGF</v>
      </c>
      <c r="DL160" s="100" t="str">
        <f t="shared" si="184"/>
        <v>PG-SFM-NCER</v>
      </c>
      <c r="DM160" s="100" t="str">
        <f t="shared" si="184"/>
        <v>PG-SFM-ACOH</v>
      </c>
      <c r="DN160" s="100" t="str">
        <f t="shared" si="184"/>
        <v>PG-SFM-NCOH</v>
      </c>
      <c r="DO160" s="100" t="str">
        <f t="shared" si="184"/>
        <v>PG-MFM-ACGF</v>
      </c>
      <c r="DP160" s="100" t="str">
        <f t="shared" si="184"/>
        <v>PG-MFM-HP</v>
      </c>
      <c r="DQ160" s="100" t="str">
        <f t="shared" ref="DQ160:FJ160" si="185">DQ155&amp;"-"&amp;DQ156&amp;"-"&amp;DQ157</f>
        <v>PG-MFM-NCGF</v>
      </c>
      <c r="DR160" s="100" t="str">
        <f t="shared" si="185"/>
        <v>PG-MFM-NCER</v>
      </c>
      <c r="DS160" s="100" t="str">
        <f t="shared" si="185"/>
        <v>PG-MFM-ACOH</v>
      </c>
      <c r="DT160" s="100" t="str">
        <f t="shared" si="185"/>
        <v>PG-MFM-NCOH</v>
      </c>
      <c r="DU160" s="100" t="str">
        <f t="shared" si="185"/>
        <v>PG-DMO-ACGF</v>
      </c>
      <c r="DV160" s="100" t="str">
        <f t="shared" si="185"/>
        <v>PG-DMO-HP</v>
      </c>
      <c r="DW160" s="100" t="str">
        <f t="shared" si="185"/>
        <v>PG-DMO-NCGF</v>
      </c>
      <c r="DX160" s="100" t="str">
        <f t="shared" si="185"/>
        <v>PG-DMO-NCER</v>
      </c>
      <c r="DY160" s="100" t="str">
        <f t="shared" si="185"/>
        <v>PG-DMO-ACOH</v>
      </c>
      <c r="DZ160" s="100" t="str">
        <f t="shared" si="185"/>
        <v>PG-DMO-NCOH</v>
      </c>
      <c r="EA160" s="124" t="str">
        <f t="shared" si="185"/>
        <v>SC-SFM-ACGF</v>
      </c>
      <c r="EB160" s="125" t="str">
        <f t="shared" si="185"/>
        <v>SC-SFM-HP</v>
      </c>
      <c r="EC160" s="125" t="str">
        <f t="shared" si="185"/>
        <v>SC-SFM-NCGF</v>
      </c>
      <c r="ED160" s="125" t="str">
        <f t="shared" si="185"/>
        <v>SC-SFM-NCER</v>
      </c>
      <c r="EE160" s="125" t="str">
        <f t="shared" si="185"/>
        <v>SC-SFM-ACOH</v>
      </c>
      <c r="EF160" s="125" t="str">
        <f t="shared" si="185"/>
        <v>SC-SFM-NCOH</v>
      </c>
      <c r="EG160" s="125" t="str">
        <f t="shared" si="185"/>
        <v>SC-MFM-ACGF</v>
      </c>
      <c r="EH160" s="125" t="str">
        <f t="shared" si="185"/>
        <v>SC-MFM-HP</v>
      </c>
      <c r="EI160" s="125" t="str">
        <f t="shared" si="185"/>
        <v>SC-MFM-NCGF</v>
      </c>
      <c r="EJ160" s="125" t="str">
        <f t="shared" si="185"/>
        <v>SC-MFM-NCER</v>
      </c>
      <c r="EK160" s="125" t="str">
        <f t="shared" si="185"/>
        <v>SC-MFM-ACOH</v>
      </c>
      <c r="EL160" s="125" t="str">
        <f t="shared" si="185"/>
        <v>SC-MFM-NCOH</v>
      </c>
      <c r="EM160" s="125" t="str">
        <f t="shared" si="185"/>
        <v>SC-DMO-ACGF</v>
      </c>
      <c r="EN160" s="125" t="str">
        <f t="shared" si="185"/>
        <v>SC-DMO-HP</v>
      </c>
      <c r="EO160" s="125" t="str">
        <f t="shared" si="185"/>
        <v>SC-DMO-NCGF</v>
      </c>
      <c r="EP160" s="125" t="str">
        <f t="shared" si="185"/>
        <v>SC-DMO-NCER</v>
      </c>
      <c r="EQ160" s="125" t="str">
        <f t="shared" si="185"/>
        <v>SC-DMO-ACOH</v>
      </c>
      <c r="ER160" s="125" t="str">
        <f t="shared" si="185"/>
        <v>SC-DMO-NCOH</v>
      </c>
      <c r="ES160" s="113" t="str">
        <f t="shared" si="185"/>
        <v>SD-SFM-ACGF</v>
      </c>
      <c r="ET160" s="114" t="str">
        <f t="shared" si="185"/>
        <v>SD-SFM-HP</v>
      </c>
      <c r="EU160" s="114" t="str">
        <f t="shared" si="185"/>
        <v>SD-SFM-NCGF</v>
      </c>
      <c r="EV160" s="114" t="str">
        <f t="shared" si="185"/>
        <v>SD-SFM-NCER</v>
      </c>
      <c r="EW160" s="114" t="str">
        <f t="shared" si="185"/>
        <v>SD-SFM-ACOH</v>
      </c>
      <c r="EX160" s="114" t="str">
        <f t="shared" si="185"/>
        <v>SD-SFM-NCOH</v>
      </c>
      <c r="EY160" s="114" t="str">
        <f t="shared" si="185"/>
        <v>SD-MFM-ACGF</v>
      </c>
      <c r="EZ160" s="114" t="str">
        <f t="shared" si="185"/>
        <v>SD-MFM-HP</v>
      </c>
      <c r="FA160" s="114" t="str">
        <f t="shared" si="185"/>
        <v>SD-MFM-NCGF</v>
      </c>
      <c r="FB160" s="114" t="str">
        <f t="shared" si="185"/>
        <v>SD-MFM-NCER</v>
      </c>
      <c r="FC160" s="114" t="str">
        <f t="shared" si="185"/>
        <v>SD-MFM-ACOH</v>
      </c>
      <c r="FD160" s="114" t="str">
        <f t="shared" si="185"/>
        <v>SD-MFM-NCOH</v>
      </c>
      <c r="FE160" s="114" t="str">
        <f t="shared" si="185"/>
        <v>SD-DMO-ACGF</v>
      </c>
      <c r="FF160" s="114" t="str">
        <f t="shared" si="185"/>
        <v>SD-DMO-HP</v>
      </c>
      <c r="FG160" s="114" t="str">
        <f t="shared" si="185"/>
        <v>SD-DMO-NCGF</v>
      </c>
      <c r="FH160" s="114" t="str">
        <f t="shared" si="185"/>
        <v>SD-DMO-NCER</v>
      </c>
      <c r="FI160" s="114" t="str">
        <f t="shared" si="185"/>
        <v>SD-DMO-ACOH</v>
      </c>
      <c r="FJ160" s="129" t="str">
        <f t="shared" si="185"/>
        <v>SD-DMO-NCOH</v>
      </c>
    </row>
    <row r="161" spans="2:166" s="75" customFormat="1">
      <c r="B161" s="76"/>
      <c r="C161" s="80" t="s">
        <v>947</v>
      </c>
      <c r="D161" s="77">
        <v>0.145218313610739</v>
      </c>
      <c r="E161" s="77"/>
      <c r="F161" s="77"/>
      <c r="G161" s="77"/>
      <c r="H161" s="77"/>
      <c r="I161" s="77"/>
      <c r="K161" s="81">
        <v>1</v>
      </c>
      <c r="L161" s="81" t="s">
        <v>928</v>
      </c>
      <c r="M161" s="77">
        <f>IF(M139&lt;=0,0,M139-M139/SUM($M139:$R139)*$S161)</f>
        <v>2.9111969970908188E-3</v>
      </c>
      <c r="N161" s="77">
        <f t="shared" ref="N161:R161" si="186">IF(N139&lt;=0,0,N139-N139/SUM($M139:$R139)*$S161)</f>
        <v>0.3052684505514458</v>
      </c>
      <c r="O161" s="77">
        <f t="shared" si="186"/>
        <v>7.1097781024308778E-3</v>
      </c>
      <c r="P161" s="77">
        <f t="shared" si="186"/>
        <v>0.15873955187091704</v>
      </c>
      <c r="Q161" s="77">
        <f t="shared" si="186"/>
        <v>1.1750064042482177E-2</v>
      </c>
      <c r="R161" s="77">
        <f t="shared" si="186"/>
        <v>0.36900264482489431</v>
      </c>
      <c r="S161" s="82">
        <f t="shared" ref="S161:S176" si="187">Unc_Frac*SUM(M139:R139)</f>
        <v>0.14521831361073897</v>
      </c>
      <c r="T161" s="81">
        <v>1</v>
      </c>
      <c r="U161" s="81" t="s">
        <v>928</v>
      </c>
      <c r="V161" s="77">
        <f t="shared" ref="V161:AA161" si="188">IF(V139&lt;=0,0,V139-V139/SUM($V139:$AA139)*$AB161)</f>
        <v>0</v>
      </c>
      <c r="W161" s="77">
        <f t="shared" si="188"/>
        <v>0</v>
      </c>
      <c r="X161" s="77">
        <f t="shared" si="188"/>
        <v>0</v>
      </c>
      <c r="Y161" s="77">
        <f t="shared" si="188"/>
        <v>0</v>
      </c>
      <c r="Z161" s="77">
        <f t="shared" si="188"/>
        <v>0</v>
      </c>
      <c r="AA161" s="77">
        <f t="shared" si="188"/>
        <v>0</v>
      </c>
      <c r="AB161" s="82">
        <f t="shared" ref="AB161:AB176" si="189">Unc_Frac*SUM(V139:AA139)</f>
        <v>0</v>
      </c>
      <c r="AC161" s="81">
        <v>1</v>
      </c>
      <c r="AD161" s="81" t="s">
        <v>928</v>
      </c>
      <c r="AE161" s="77">
        <f t="shared" ref="AE161:AJ161" si="190">IF(AE139&lt;=0,0,AE139-AE139/SUM($AE139:$AJ139)*$AK161)</f>
        <v>0</v>
      </c>
      <c r="AF161" s="77">
        <f t="shared" si="190"/>
        <v>0</v>
      </c>
      <c r="AG161" s="77">
        <f t="shared" si="190"/>
        <v>0</v>
      </c>
      <c r="AH161" s="77">
        <f t="shared" si="190"/>
        <v>0</v>
      </c>
      <c r="AI161" s="77">
        <f t="shared" si="190"/>
        <v>0</v>
      </c>
      <c r="AJ161" s="77">
        <f t="shared" si="190"/>
        <v>0</v>
      </c>
      <c r="AK161" s="82">
        <f t="shared" ref="AK161:AK176" si="191">Unc_Frac*SUM(AE139:AJ139)</f>
        <v>0</v>
      </c>
      <c r="AL161" s="76"/>
      <c r="AM161" s="76"/>
      <c r="AN161" s="77"/>
      <c r="AO161" s="77"/>
      <c r="AP161" s="77"/>
      <c r="AQ161" s="77"/>
      <c r="AR161" s="77"/>
      <c r="AS161" s="77"/>
      <c r="AU161" s="93">
        <f>AV$150</f>
        <v>0.87</v>
      </c>
      <c r="AV161" s="93">
        <f>AV$151</f>
        <v>0.05</v>
      </c>
      <c r="AW161" s="93">
        <f>AV152+AV153</f>
        <v>0.08</v>
      </c>
      <c r="AX161" s="93">
        <f>AW150</f>
        <v>0.73972209903917208</v>
      </c>
      <c r="AY161" s="93">
        <f>AW151</f>
        <v>0.10636807095343682</v>
      </c>
      <c r="AZ161" s="93">
        <f>AW152+AW153</f>
        <v>0.153909830007391</v>
      </c>
      <c r="BA161" s="93">
        <f>AX150</f>
        <v>0.7</v>
      </c>
      <c r="BB161" s="93">
        <f>AX151</f>
        <v>0.1</v>
      </c>
      <c r="BC161" s="101">
        <f>AX152+AX153</f>
        <v>0.2</v>
      </c>
      <c r="BD161" s="104">
        <f>HLOOKUP(BD$158,PGE_DEER_HVAC,$K161+1,FALSE)*HLOOKUP(BD$159,RASS_HVAC,$K161+2,FALSE)</f>
        <v>2.5327413874690124E-3</v>
      </c>
      <c r="BE161" s="99">
        <f t="shared" ref="BD161:BM170" si="192">HLOOKUP(BE$158,PGE_DEER_HVAC,$K161+1,FALSE)*HLOOKUP(BE$159,RASS_HVAC,$K161+2,FALSE)</f>
        <v>1.4555984985454095E-4</v>
      </c>
      <c r="BF161" s="99">
        <f t="shared" si="192"/>
        <v>0.26558355197975786</v>
      </c>
      <c r="BG161" s="99">
        <f t="shared" si="192"/>
        <v>1.526342252757229E-2</v>
      </c>
      <c r="BH161" s="99">
        <f t="shared" si="192"/>
        <v>2.3289575976726551E-4</v>
      </c>
      <c r="BI161" s="99">
        <f t="shared" si="192"/>
        <v>2.4421476044115664E-2</v>
      </c>
      <c r="BJ161" s="99">
        <f t="shared" si="192"/>
        <v>5.2592599816329109E-3</v>
      </c>
      <c r="BK161" s="99">
        <f t="shared" si="192"/>
        <v>7.56253381662559E-4</v>
      </c>
      <c r="BL161" s="99">
        <f t="shared" si="192"/>
        <v>0.11742315451049229</v>
      </c>
      <c r="BM161" s="99">
        <f t="shared" si="192"/>
        <v>1.6884819916522468E-2</v>
      </c>
      <c r="BN161" s="99">
        <f t="shared" ref="BN161:BU170" si="193">HLOOKUP(BN$158,PGE_DEER_HVAC,$K161+1,FALSE)*HLOOKUP(BN$159,RASS_HVAC,$K161+2,FALSE)</f>
        <v>1.0942647391354074E-3</v>
      </c>
      <c r="BO161" s="99">
        <f t="shared" si="193"/>
        <v>2.4431577443902269E-2</v>
      </c>
      <c r="BP161" s="99">
        <f t="shared" si="193"/>
        <v>8.2250448297375225E-3</v>
      </c>
      <c r="BQ161" s="99">
        <f t="shared" si="193"/>
        <v>1.1750064042482177E-3</v>
      </c>
      <c r="BR161" s="99">
        <f t="shared" si="193"/>
        <v>0.25830185137742601</v>
      </c>
      <c r="BS161" s="99">
        <f t="shared" si="193"/>
        <v>3.6900264482489432E-2</v>
      </c>
      <c r="BT161" s="99">
        <f t="shared" si="193"/>
        <v>2.3500128084964354E-3</v>
      </c>
      <c r="BU161" s="99">
        <f t="shared" si="193"/>
        <v>7.3800528964978865E-2</v>
      </c>
      <c r="BV161" s="105">
        <f t="shared" ref="BV161:BV176" si="194">HLOOKUP(BV$158,PGE_DEER_HVAC,$K161+1,FALSE)</f>
        <v>0.14521831361073897</v>
      </c>
      <c r="BW161" s="121">
        <f t="shared" ref="BW161:CF170" si="195">HLOOKUP(BW$158,SCE_DEER_HVAC,$K161+1,FALSE)*HLOOKUP(BW$159,RASS_HVAC,$K161+2,FALSE)</f>
        <v>0</v>
      </c>
      <c r="BX161" s="122">
        <f t="shared" si="195"/>
        <v>0</v>
      </c>
      <c r="BY161" s="122">
        <f t="shared" si="195"/>
        <v>0</v>
      </c>
      <c r="BZ161" s="122">
        <f t="shared" si="195"/>
        <v>0</v>
      </c>
      <c r="CA161" s="122">
        <f t="shared" si="195"/>
        <v>0</v>
      </c>
      <c r="CB161" s="122">
        <f t="shared" si="195"/>
        <v>0</v>
      </c>
      <c r="CC161" s="122">
        <f t="shared" si="195"/>
        <v>0</v>
      </c>
      <c r="CD161" s="122">
        <f t="shared" si="195"/>
        <v>0</v>
      </c>
      <c r="CE161" s="122">
        <f t="shared" si="195"/>
        <v>0</v>
      </c>
      <c r="CF161" s="122">
        <f t="shared" si="195"/>
        <v>0</v>
      </c>
      <c r="CG161" s="122">
        <f t="shared" ref="CG161:CN170" si="196">HLOOKUP(CG$158,SCE_DEER_HVAC,$K161+1,FALSE)*HLOOKUP(CG$159,RASS_HVAC,$K161+2,FALSE)</f>
        <v>0</v>
      </c>
      <c r="CH161" s="122">
        <f t="shared" si="196"/>
        <v>0</v>
      </c>
      <c r="CI161" s="122">
        <f t="shared" si="196"/>
        <v>0</v>
      </c>
      <c r="CJ161" s="122">
        <f t="shared" si="196"/>
        <v>0</v>
      </c>
      <c r="CK161" s="122">
        <f t="shared" si="196"/>
        <v>0</v>
      </c>
      <c r="CL161" s="122">
        <f t="shared" si="196"/>
        <v>0</v>
      </c>
      <c r="CM161" s="122">
        <f t="shared" si="196"/>
        <v>0</v>
      </c>
      <c r="CN161" s="122">
        <f t="shared" si="196"/>
        <v>0</v>
      </c>
      <c r="CO161" s="123">
        <f t="shared" ref="CO161:CO176" si="197">HLOOKUP(CO$158,SCE_DEER_HVAC,$K161+1,FALSE)</f>
        <v>0</v>
      </c>
      <c r="CP161" s="110">
        <f t="shared" ref="CP161:CY170" si="198">HLOOKUP(CP$158,SDGE_DEER_HVAC,$K161+1,FALSE)*HLOOKUP(CP$159,RASS_HVAC,$K161+2,FALSE)</f>
        <v>0</v>
      </c>
      <c r="CQ161" s="111">
        <f t="shared" si="198"/>
        <v>0</v>
      </c>
      <c r="CR161" s="111">
        <f t="shared" si="198"/>
        <v>0</v>
      </c>
      <c r="CS161" s="111">
        <f t="shared" si="198"/>
        <v>0</v>
      </c>
      <c r="CT161" s="111">
        <f t="shared" si="198"/>
        <v>0</v>
      </c>
      <c r="CU161" s="111">
        <f t="shared" si="198"/>
        <v>0</v>
      </c>
      <c r="CV161" s="111">
        <f t="shared" si="198"/>
        <v>0</v>
      </c>
      <c r="CW161" s="111">
        <f t="shared" si="198"/>
        <v>0</v>
      </c>
      <c r="CX161" s="111">
        <f t="shared" si="198"/>
        <v>0</v>
      </c>
      <c r="CY161" s="111">
        <f t="shared" si="198"/>
        <v>0</v>
      </c>
      <c r="CZ161" s="111">
        <f t="shared" ref="CZ161:DG170" si="199">HLOOKUP(CZ$158,SDGE_DEER_HVAC,$K161+1,FALSE)*HLOOKUP(CZ$159,RASS_HVAC,$K161+2,FALSE)</f>
        <v>0</v>
      </c>
      <c r="DA161" s="111">
        <f t="shared" si="199"/>
        <v>0</v>
      </c>
      <c r="DB161" s="111">
        <f t="shared" si="199"/>
        <v>0</v>
      </c>
      <c r="DC161" s="111">
        <f t="shared" si="199"/>
        <v>0</v>
      </c>
      <c r="DD161" s="111">
        <f t="shared" si="199"/>
        <v>0</v>
      </c>
      <c r="DE161" s="111">
        <f t="shared" si="199"/>
        <v>0</v>
      </c>
      <c r="DF161" s="111">
        <f t="shared" si="199"/>
        <v>0</v>
      </c>
      <c r="DG161" s="111">
        <f t="shared" si="199"/>
        <v>0</v>
      </c>
      <c r="DH161" s="112">
        <f t="shared" ref="DH161:DH176" si="200">HLOOKUP(DH$158,SDGE_DEER_HVAC,$K161+1,FALSE)</f>
        <v>0</v>
      </c>
      <c r="DI161" s="104">
        <f>IF(BD161&lt;=0,0,BD161/SUM($BD161:$BU161))</f>
        <v>2.9630272007437715E-3</v>
      </c>
      <c r="DJ161" s="99">
        <f t="shared" ref="DJ161:DJ176" si="201">IF(BE161&lt;=0,0,BE161/SUM($BD161:$BU161))</f>
        <v>1.7028891958297538E-4</v>
      </c>
      <c r="DK161" s="99">
        <f t="shared" ref="DK161:DK176" si="202">IF(BF161&lt;=0,0,BF161/SUM($BD161:$BU161))</f>
        <v>0.31070337164291228</v>
      </c>
      <c r="DL161" s="99">
        <f t="shared" ref="DL161:DL176" si="203">IF(BG161&lt;=0,0,BG161/SUM($BD161:$BU161))</f>
        <v>1.7856515611661624E-2</v>
      </c>
      <c r="DM161" s="99">
        <f t="shared" ref="DM161:DM176" si="204">IF(BH161&lt;=0,0,BH161/SUM($BD161:$BU161))</f>
        <v>2.7246227133276063E-4</v>
      </c>
      <c r="DN161" s="99">
        <f t="shared" ref="DN161:DN176" si="205">IF(BI161&lt;=0,0,BI161/SUM($BD161:$BU161))</f>
        <v>2.8570424978658599E-2</v>
      </c>
      <c r="DO161" s="99">
        <f t="shared" ref="DO161:DO176" si="206">IF(BJ161&lt;=0,0,BJ161/SUM($BD161:$BU161))</f>
        <v>6.1527522938036889E-3</v>
      </c>
      <c r="DP161" s="99">
        <f t="shared" ref="DP161:DP176" si="207">IF(BK161&lt;=0,0,BK161/SUM($BD161:$BU161))</f>
        <v>8.8473278464481163E-4</v>
      </c>
      <c r="DQ161" s="99">
        <f t="shared" ref="DQ161:DQ176" si="208">IF(BL161&lt;=0,0,BL161/SUM($BD161:$BU161))</f>
        <v>0.13737209907538742</v>
      </c>
      <c r="DR161" s="99">
        <f t="shared" ref="DR161:DR176" si="209">IF(BM161&lt;=0,0,BM161/SUM($BD161:$BU161))</f>
        <v>1.975337116526997E-2</v>
      </c>
      <c r="DS161" s="99">
        <f t="shared" ref="DS161:DS176" si="210">IF(BN161&lt;=0,0,BN161/SUM($BD161:$BU161))</f>
        <v>1.2801686752997275E-3</v>
      </c>
      <c r="DT161" s="99">
        <f t="shared" ref="DT161:DT176" si="211">IF(BO161&lt;=0,0,BO161/SUM($BD161:$BU161))</f>
        <v>2.8582242498789705E-2</v>
      </c>
      <c r="DU161" s="99">
        <f t="shared" ref="DU161:DU176" si="212">IF(BP161&lt;=0,0,BP161/SUM($BD161:$BU161))</f>
        <v>9.6223924315476037E-3</v>
      </c>
      <c r="DV161" s="99">
        <f t="shared" ref="DV161:DV176" si="213">IF(BQ161&lt;=0,0,BQ161/SUM($BD161:$BU161))</f>
        <v>1.3746274902210866E-3</v>
      </c>
      <c r="DW161" s="99">
        <f t="shared" ref="DW161:DW176" si="214">IF(BR161&lt;=0,0,BR161/SUM($BD161:$BU161))</f>
        <v>0.30218458758579125</v>
      </c>
      <c r="DX161" s="99">
        <f t="shared" ref="DX161:DX176" si="215">IF(BS161&lt;=0,0,BS161/SUM($BD161:$BU161))</f>
        <v>4.3169226797970188E-2</v>
      </c>
      <c r="DY161" s="99">
        <f t="shared" ref="DY161:DY176" si="216">IF(BT161&lt;=0,0,BT161/SUM($BD161:$BU161))</f>
        <v>2.7492549804421732E-3</v>
      </c>
      <c r="DZ161" s="99">
        <f t="shared" ref="DZ161:DZ176" si="217">IF(BU161&lt;=0,0,BU161/SUM($BD161:$BU161))</f>
        <v>8.6338453595940376E-2</v>
      </c>
      <c r="EA161" s="121">
        <f>IF(BW161&lt;=0,0,BW161/SUM($BW161:$CN161))</f>
        <v>0</v>
      </c>
      <c r="EB161" s="122">
        <f t="shared" ref="EB161:EB176" si="218">IF(BX161&lt;=0,0,BX161/SUM($BW161:$CN161))</f>
        <v>0</v>
      </c>
      <c r="EC161" s="122">
        <f t="shared" ref="EC161:EC176" si="219">IF(BY161&lt;=0,0,BY161/SUM($BW161:$CN161))</f>
        <v>0</v>
      </c>
      <c r="ED161" s="122">
        <f t="shared" ref="ED161:ED176" si="220">IF(BZ161&lt;=0,0,BZ161/SUM($BW161:$CN161))</f>
        <v>0</v>
      </c>
      <c r="EE161" s="122">
        <f t="shared" ref="EE161:EE176" si="221">IF(CA161&lt;=0,0,CA161/SUM($BW161:$CN161))</f>
        <v>0</v>
      </c>
      <c r="EF161" s="122">
        <f t="shared" ref="EF161:EF176" si="222">IF(CB161&lt;=0,0,CB161/SUM($BW161:$CN161))</f>
        <v>0</v>
      </c>
      <c r="EG161" s="122">
        <f t="shared" ref="EG161:EG176" si="223">IF(CC161&lt;=0,0,CC161/SUM($BW161:$CN161))</f>
        <v>0</v>
      </c>
      <c r="EH161" s="122">
        <f t="shared" ref="EH161:EH176" si="224">IF(CD161&lt;=0,0,CD161/SUM($BW161:$CN161))</f>
        <v>0</v>
      </c>
      <c r="EI161" s="122">
        <f t="shared" ref="EI161:EI176" si="225">IF(CE161&lt;=0,0,CE161/SUM($BW161:$CN161))</f>
        <v>0</v>
      </c>
      <c r="EJ161" s="122">
        <f t="shared" ref="EJ161:EJ176" si="226">IF(CF161&lt;=0,0,CF161/SUM($BW161:$CN161))</f>
        <v>0</v>
      </c>
      <c r="EK161" s="122">
        <f t="shared" ref="EK161:EK176" si="227">IF(CG161&lt;=0,0,CG161/SUM($BW161:$CN161))</f>
        <v>0</v>
      </c>
      <c r="EL161" s="122">
        <f t="shared" ref="EL161:EL176" si="228">IF(CH161&lt;=0,0,CH161/SUM($BW161:$CN161))</f>
        <v>0</v>
      </c>
      <c r="EM161" s="122">
        <f t="shared" ref="EM161:EM176" si="229">IF(CI161&lt;=0,0,CI161/SUM($BW161:$CN161))</f>
        <v>0</v>
      </c>
      <c r="EN161" s="122">
        <f t="shared" ref="EN161:EN176" si="230">IF(CJ161&lt;=0,0,CJ161/SUM($BW161:$CN161))</f>
        <v>0</v>
      </c>
      <c r="EO161" s="122">
        <f t="shared" ref="EO161:EO176" si="231">IF(CK161&lt;=0,0,CK161/SUM($BW161:$CN161))</f>
        <v>0</v>
      </c>
      <c r="EP161" s="122">
        <f t="shared" ref="EP161:EP176" si="232">IF(CL161&lt;=0,0,CL161/SUM($BW161:$CN161))</f>
        <v>0</v>
      </c>
      <c r="EQ161" s="122">
        <f t="shared" ref="EQ161:EQ176" si="233">IF(CM161&lt;=0,0,CM161/SUM($BW161:$CN161))</f>
        <v>0</v>
      </c>
      <c r="ER161" s="122">
        <f t="shared" ref="ER161:ER176" si="234">IF(CN161&lt;=0,0,CN161/SUM($BW161:$CN161))</f>
        <v>0</v>
      </c>
      <c r="ES161" s="110">
        <f>IF(CP161&lt;=0,0,CP161/SUM($CP161:$DG161))</f>
        <v>0</v>
      </c>
      <c r="ET161" s="111">
        <f t="shared" ref="ET161:ET176" si="235">IF(CQ161&lt;=0,0,CQ161/SUM($CP161:$DG161))</f>
        <v>0</v>
      </c>
      <c r="EU161" s="111">
        <f t="shared" ref="EU161:EU176" si="236">IF(CR161&lt;=0,0,CR161/SUM($CP161:$DG161))</f>
        <v>0</v>
      </c>
      <c r="EV161" s="111">
        <f t="shared" ref="EV161:EV176" si="237">IF(CS161&lt;=0,0,CS161/SUM($CP161:$DG161))</f>
        <v>0</v>
      </c>
      <c r="EW161" s="111">
        <f t="shared" ref="EW161:EW176" si="238">IF(CT161&lt;=0,0,CT161/SUM($CP161:$DG161))</f>
        <v>0</v>
      </c>
      <c r="EX161" s="111">
        <f t="shared" ref="EX161:EX176" si="239">IF(CU161&lt;=0,0,CU161/SUM($CP161:$DG161))</f>
        <v>0</v>
      </c>
      <c r="EY161" s="111">
        <f t="shared" ref="EY161:EY176" si="240">IF(CV161&lt;=0,0,CV161/SUM($CP161:$DG161))</f>
        <v>0</v>
      </c>
      <c r="EZ161" s="111">
        <f t="shared" ref="EZ161:EZ176" si="241">IF(CW161&lt;=0,0,CW161/SUM($CP161:$DG161))</f>
        <v>0</v>
      </c>
      <c r="FA161" s="111">
        <f t="shared" ref="FA161:FA176" si="242">IF(CX161&lt;=0,0,CX161/SUM($CP161:$DG161))</f>
        <v>0</v>
      </c>
      <c r="FB161" s="111">
        <f t="shared" ref="FB161:FB176" si="243">IF(CY161&lt;=0,0,CY161/SUM($CP161:$DG161))</f>
        <v>0</v>
      </c>
      <c r="FC161" s="111">
        <f t="shared" ref="FC161:FC176" si="244">IF(CZ161&lt;=0,0,CZ161/SUM($CP161:$DG161))</f>
        <v>0</v>
      </c>
      <c r="FD161" s="111">
        <f t="shared" ref="FD161:FD176" si="245">IF(DA161&lt;=0,0,DA161/SUM($CP161:$DG161))</f>
        <v>0</v>
      </c>
      <c r="FE161" s="111">
        <f t="shared" ref="FE161:FE176" si="246">IF(DB161&lt;=0,0,DB161/SUM($CP161:$DG161))</f>
        <v>0</v>
      </c>
      <c r="FF161" s="111">
        <f t="shared" ref="FF161:FF176" si="247">IF(DC161&lt;=0,0,DC161/SUM($CP161:$DG161))</f>
        <v>0</v>
      </c>
      <c r="FG161" s="111">
        <f t="shared" ref="FG161:FG176" si="248">IF(DD161&lt;=0,0,DD161/SUM($CP161:$DG161))</f>
        <v>0</v>
      </c>
      <c r="FH161" s="111">
        <f t="shared" ref="FH161:FH176" si="249">IF(DE161&lt;=0,0,DE161/SUM($CP161:$DG161))</f>
        <v>0</v>
      </c>
      <c r="FI161" s="111">
        <f t="shared" ref="FI161:FI176" si="250">IF(DF161&lt;=0,0,DF161/SUM($CP161:$DG161))</f>
        <v>0</v>
      </c>
      <c r="FJ161" s="112">
        <f t="shared" ref="FJ161:FJ176" si="251">IF(DG161&lt;=0,0,DG161/SUM($CP161:$DG161))</f>
        <v>0</v>
      </c>
    </row>
    <row r="162" spans="2:166" s="75" customFormat="1">
      <c r="B162" s="76"/>
      <c r="C162" s="76"/>
      <c r="D162" s="77"/>
      <c r="E162" s="77"/>
      <c r="F162" s="77"/>
      <c r="G162" s="77"/>
      <c r="H162" s="77"/>
      <c r="I162" s="77"/>
      <c r="K162" s="81">
        <v>2</v>
      </c>
      <c r="L162" s="81" t="s">
        <v>928</v>
      </c>
      <c r="M162" s="77">
        <f t="shared" ref="M162:R162" si="252">IF(M140&lt;=0,0,M140-M140/SUM($M140:$R140)*$S162)</f>
        <v>0.10459796860326116</v>
      </c>
      <c r="N162" s="77">
        <f t="shared" si="252"/>
        <v>0.22625062430496157</v>
      </c>
      <c r="O162" s="77">
        <f t="shared" si="252"/>
        <v>9.4840378736882391E-2</v>
      </c>
      <c r="P162" s="77">
        <f t="shared" si="252"/>
        <v>0.10659979268482728</v>
      </c>
      <c r="Q162" s="77">
        <f t="shared" si="252"/>
        <v>0.22714991723992572</v>
      </c>
      <c r="R162" s="77">
        <f t="shared" si="252"/>
        <v>9.5343004819402902E-2</v>
      </c>
      <c r="S162" s="82">
        <f t="shared" si="187"/>
        <v>0.145218313610739</v>
      </c>
      <c r="T162" s="81">
        <v>2</v>
      </c>
      <c r="U162" s="81" t="s">
        <v>928</v>
      </c>
      <c r="V162" s="77">
        <f t="shared" ref="V162:AA162" si="253">IF(V140&lt;=0,0,V140-V140/SUM($V140:$AA140)*$AB162)</f>
        <v>0</v>
      </c>
      <c r="W162" s="77">
        <f t="shared" si="253"/>
        <v>0</v>
      </c>
      <c r="X162" s="77">
        <f t="shared" si="253"/>
        <v>0</v>
      </c>
      <c r="Y162" s="77">
        <f t="shared" si="253"/>
        <v>0</v>
      </c>
      <c r="Z162" s="77">
        <f t="shared" si="253"/>
        <v>0</v>
      </c>
      <c r="AA162" s="77">
        <f t="shared" si="253"/>
        <v>0</v>
      </c>
      <c r="AB162" s="82">
        <f t="shared" si="189"/>
        <v>0</v>
      </c>
      <c r="AC162" s="81">
        <v>2</v>
      </c>
      <c r="AD162" s="81" t="s">
        <v>928</v>
      </c>
      <c r="AE162" s="77">
        <f t="shared" ref="AE162:AJ162" si="254">IF(AE140&lt;=0,0,AE140-AE140/SUM($AE140:$AJ140)*$AK162)</f>
        <v>0</v>
      </c>
      <c r="AF162" s="77">
        <f t="shared" si="254"/>
        <v>0</v>
      </c>
      <c r="AG162" s="77">
        <f t="shared" si="254"/>
        <v>0</v>
      </c>
      <c r="AH162" s="77">
        <f t="shared" si="254"/>
        <v>0</v>
      </c>
      <c r="AI162" s="77">
        <f t="shared" si="254"/>
        <v>0</v>
      </c>
      <c r="AJ162" s="77">
        <f t="shared" si="254"/>
        <v>0</v>
      </c>
      <c r="AK162" s="82">
        <f t="shared" si="191"/>
        <v>0</v>
      </c>
      <c r="AL162" s="76"/>
      <c r="AM162" s="76"/>
      <c r="AN162" s="77"/>
      <c r="AO162" s="77"/>
      <c r="AP162" s="77"/>
      <c r="AQ162" s="77"/>
      <c r="AR162" s="77"/>
      <c r="AS162" s="77"/>
      <c r="AU162" s="93">
        <f>AU161</f>
        <v>0.87</v>
      </c>
      <c r="AV162" s="93">
        <f t="shared" ref="AV162:BC176" si="255">AV161</f>
        <v>0.05</v>
      </c>
      <c r="AW162" s="93">
        <f t="shared" si="255"/>
        <v>0.08</v>
      </c>
      <c r="AX162" s="93">
        <f t="shared" si="255"/>
        <v>0.73972209903917208</v>
      </c>
      <c r="AY162" s="93">
        <f t="shared" si="255"/>
        <v>0.10636807095343682</v>
      </c>
      <c r="AZ162" s="93">
        <f t="shared" si="255"/>
        <v>0.153909830007391</v>
      </c>
      <c r="BA162" s="93">
        <f t="shared" si="255"/>
        <v>0.7</v>
      </c>
      <c r="BB162" s="93">
        <f t="shared" si="255"/>
        <v>0.1</v>
      </c>
      <c r="BC162" s="101">
        <f t="shared" si="255"/>
        <v>0.2</v>
      </c>
      <c r="BD162" s="104">
        <f t="shared" si="192"/>
        <v>9.1000232684837215E-2</v>
      </c>
      <c r="BE162" s="99">
        <f t="shared" si="192"/>
        <v>5.2298984301630581E-3</v>
      </c>
      <c r="BF162" s="99">
        <f t="shared" si="192"/>
        <v>0.19683804314531655</v>
      </c>
      <c r="BG162" s="99">
        <f t="shared" si="192"/>
        <v>1.1312531215248079E-2</v>
      </c>
      <c r="BH162" s="99">
        <f t="shared" si="192"/>
        <v>8.367837488260893E-3</v>
      </c>
      <c r="BI162" s="99">
        <f t="shared" si="192"/>
        <v>1.8100049944396925E-2</v>
      </c>
      <c r="BJ162" s="99">
        <f t="shared" si="192"/>
        <v>7.0155524032916708E-2</v>
      </c>
      <c r="BK162" s="99">
        <f t="shared" si="192"/>
        <v>1.0087988134735527E-2</v>
      </c>
      <c r="BL162" s="99">
        <f t="shared" si="192"/>
        <v>7.8854222401961008E-2</v>
      </c>
      <c r="BM162" s="99">
        <f t="shared" si="192"/>
        <v>1.1338814311921363E-2</v>
      </c>
      <c r="BN162" s="99">
        <f t="shared" si="193"/>
        <v>1.4596866569230149E-2</v>
      </c>
      <c r="BO162" s="99">
        <f t="shared" si="193"/>
        <v>1.6406755970944889E-2</v>
      </c>
      <c r="BP162" s="99">
        <f t="shared" si="193"/>
        <v>0.15900494206794799</v>
      </c>
      <c r="BQ162" s="99">
        <f t="shared" si="193"/>
        <v>2.2714991723992575E-2</v>
      </c>
      <c r="BR162" s="99">
        <f t="shared" si="193"/>
        <v>6.6740103373582021E-2</v>
      </c>
      <c r="BS162" s="99">
        <f t="shared" si="193"/>
        <v>9.5343004819402905E-3</v>
      </c>
      <c r="BT162" s="99">
        <f t="shared" si="193"/>
        <v>4.5429983447985149E-2</v>
      </c>
      <c r="BU162" s="99">
        <f t="shared" si="193"/>
        <v>1.9068600963880581E-2</v>
      </c>
      <c r="BV162" s="105">
        <f t="shared" si="194"/>
        <v>0.145218313610739</v>
      </c>
      <c r="BW162" s="121">
        <f t="shared" si="195"/>
        <v>0</v>
      </c>
      <c r="BX162" s="122">
        <f t="shared" si="195"/>
        <v>0</v>
      </c>
      <c r="BY162" s="122">
        <f t="shared" si="195"/>
        <v>0</v>
      </c>
      <c r="BZ162" s="122">
        <f t="shared" si="195"/>
        <v>0</v>
      </c>
      <c r="CA162" s="122">
        <f t="shared" si="195"/>
        <v>0</v>
      </c>
      <c r="CB162" s="122">
        <f t="shared" si="195"/>
        <v>0</v>
      </c>
      <c r="CC162" s="122">
        <f t="shared" si="195"/>
        <v>0</v>
      </c>
      <c r="CD162" s="122">
        <f t="shared" si="195"/>
        <v>0</v>
      </c>
      <c r="CE162" s="122">
        <f t="shared" si="195"/>
        <v>0</v>
      </c>
      <c r="CF162" s="122">
        <f t="shared" si="195"/>
        <v>0</v>
      </c>
      <c r="CG162" s="122">
        <f t="shared" si="196"/>
        <v>0</v>
      </c>
      <c r="CH162" s="122">
        <f t="shared" si="196"/>
        <v>0</v>
      </c>
      <c r="CI162" s="122">
        <f t="shared" si="196"/>
        <v>0</v>
      </c>
      <c r="CJ162" s="122">
        <f t="shared" si="196"/>
        <v>0</v>
      </c>
      <c r="CK162" s="122">
        <f t="shared" si="196"/>
        <v>0</v>
      </c>
      <c r="CL162" s="122">
        <f t="shared" si="196"/>
        <v>0</v>
      </c>
      <c r="CM162" s="122">
        <f t="shared" si="196"/>
        <v>0</v>
      </c>
      <c r="CN162" s="122">
        <f t="shared" si="196"/>
        <v>0</v>
      </c>
      <c r="CO162" s="123">
        <f t="shared" si="197"/>
        <v>0</v>
      </c>
      <c r="CP162" s="110">
        <f t="shared" si="198"/>
        <v>0</v>
      </c>
      <c r="CQ162" s="111">
        <f t="shared" si="198"/>
        <v>0</v>
      </c>
      <c r="CR162" s="111">
        <f t="shared" si="198"/>
        <v>0</v>
      </c>
      <c r="CS162" s="111">
        <f t="shared" si="198"/>
        <v>0</v>
      </c>
      <c r="CT162" s="111">
        <f t="shared" si="198"/>
        <v>0</v>
      </c>
      <c r="CU162" s="111">
        <f t="shared" si="198"/>
        <v>0</v>
      </c>
      <c r="CV162" s="111">
        <f t="shared" si="198"/>
        <v>0</v>
      </c>
      <c r="CW162" s="111">
        <f t="shared" si="198"/>
        <v>0</v>
      </c>
      <c r="CX162" s="111">
        <f t="shared" si="198"/>
        <v>0</v>
      </c>
      <c r="CY162" s="111">
        <f t="shared" si="198"/>
        <v>0</v>
      </c>
      <c r="CZ162" s="111">
        <f t="shared" si="199"/>
        <v>0</v>
      </c>
      <c r="DA162" s="111">
        <f t="shared" si="199"/>
        <v>0</v>
      </c>
      <c r="DB162" s="111">
        <f t="shared" si="199"/>
        <v>0</v>
      </c>
      <c r="DC162" s="111">
        <f t="shared" si="199"/>
        <v>0</v>
      </c>
      <c r="DD162" s="111">
        <f t="shared" si="199"/>
        <v>0</v>
      </c>
      <c r="DE162" s="111">
        <f t="shared" si="199"/>
        <v>0</v>
      </c>
      <c r="DF162" s="111">
        <f t="shared" si="199"/>
        <v>0</v>
      </c>
      <c r="DG162" s="111">
        <f t="shared" si="199"/>
        <v>0</v>
      </c>
      <c r="DH162" s="112">
        <f t="shared" si="200"/>
        <v>0</v>
      </c>
      <c r="DI162" s="104">
        <f t="shared" ref="DI162:DI176" si="256">IF(BD162&lt;=0,0,BD162/SUM($BD162:$BU162))</f>
        <v>0.10646020397235841</v>
      </c>
      <c r="DJ162" s="99">
        <f t="shared" si="201"/>
        <v>6.1184025271470346E-3</v>
      </c>
      <c r="DK162" s="99">
        <f t="shared" si="202"/>
        <v>0.23027873231209825</v>
      </c>
      <c r="DL162" s="99">
        <f t="shared" si="203"/>
        <v>1.3234409902994154E-2</v>
      </c>
      <c r="DM162" s="99">
        <f t="shared" si="204"/>
        <v>9.789444043435255E-3</v>
      </c>
      <c r="DN162" s="99">
        <f t="shared" si="205"/>
        <v>2.1175055844790645E-2</v>
      </c>
      <c r="DO162" s="99">
        <f t="shared" si="206"/>
        <v>8.2074201108899777E-2</v>
      </c>
      <c r="DP162" s="99">
        <f t="shared" si="207"/>
        <v>1.1801829982283378E-2</v>
      </c>
      <c r="DQ162" s="99">
        <f t="shared" si="208"/>
        <v>9.2250715776392295E-2</v>
      </c>
      <c r="DR162" s="99">
        <f t="shared" si="209"/>
        <v>1.3265158218139169E-2</v>
      </c>
      <c r="DS162" s="99">
        <f t="shared" si="210"/>
        <v>1.7076718888175673E-2</v>
      </c>
      <c r="DT162" s="99">
        <f t="shared" si="211"/>
        <v>1.9194089241955727E-2</v>
      </c>
      <c r="DU162" s="99">
        <f t="shared" si="212"/>
        <v>0.18601818990719271</v>
      </c>
      <c r="DV162" s="99">
        <f t="shared" si="213"/>
        <v>2.6574027129598964E-2</v>
      </c>
      <c r="DW162" s="99">
        <f t="shared" si="214"/>
        <v>7.8078536819738434E-2</v>
      </c>
      <c r="DX162" s="99">
        <f t="shared" si="215"/>
        <v>1.1154076688534064E-2</v>
      </c>
      <c r="DY162" s="99">
        <f t="shared" si="216"/>
        <v>5.3148054259197927E-2</v>
      </c>
      <c r="DZ162" s="99">
        <f t="shared" si="217"/>
        <v>2.2308153377068127E-2</v>
      </c>
      <c r="EA162" s="121">
        <f t="shared" ref="EA162:EA176" si="257">IF(BW162&lt;=0,0,BW162/SUM($BW162:$CN162))</f>
        <v>0</v>
      </c>
      <c r="EB162" s="122">
        <f t="shared" si="218"/>
        <v>0</v>
      </c>
      <c r="EC162" s="122">
        <f t="shared" si="219"/>
        <v>0</v>
      </c>
      <c r="ED162" s="122">
        <f t="shared" si="220"/>
        <v>0</v>
      </c>
      <c r="EE162" s="122">
        <f t="shared" si="221"/>
        <v>0</v>
      </c>
      <c r="EF162" s="122">
        <f t="shared" si="222"/>
        <v>0</v>
      </c>
      <c r="EG162" s="122">
        <f t="shared" si="223"/>
        <v>0</v>
      </c>
      <c r="EH162" s="122">
        <f t="shared" si="224"/>
        <v>0</v>
      </c>
      <c r="EI162" s="122">
        <f t="shared" si="225"/>
        <v>0</v>
      </c>
      <c r="EJ162" s="122">
        <f t="shared" si="226"/>
        <v>0</v>
      </c>
      <c r="EK162" s="122">
        <f t="shared" si="227"/>
        <v>0</v>
      </c>
      <c r="EL162" s="122">
        <f t="shared" si="228"/>
        <v>0</v>
      </c>
      <c r="EM162" s="122">
        <f t="shared" si="229"/>
        <v>0</v>
      </c>
      <c r="EN162" s="122">
        <f t="shared" si="230"/>
        <v>0</v>
      </c>
      <c r="EO162" s="122">
        <f t="shared" si="231"/>
        <v>0</v>
      </c>
      <c r="EP162" s="122">
        <f t="shared" si="232"/>
        <v>0</v>
      </c>
      <c r="EQ162" s="122">
        <f t="shared" si="233"/>
        <v>0</v>
      </c>
      <c r="ER162" s="122">
        <f t="shared" si="234"/>
        <v>0</v>
      </c>
      <c r="ES162" s="110">
        <f t="shared" ref="ES162:ES176" si="258">IF(CP162&lt;=0,0,CP162/SUM($CP162:$DG162))</f>
        <v>0</v>
      </c>
      <c r="ET162" s="111">
        <f t="shared" si="235"/>
        <v>0</v>
      </c>
      <c r="EU162" s="111">
        <f t="shared" si="236"/>
        <v>0</v>
      </c>
      <c r="EV162" s="111">
        <f t="shared" si="237"/>
        <v>0</v>
      </c>
      <c r="EW162" s="111">
        <f t="shared" si="238"/>
        <v>0</v>
      </c>
      <c r="EX162" s="111">
        <f t="shared" si="239"/>
        <v>0</v>
      </c>
      <c r="EY162" s="111">
        <f t="shared" si="240"/>
        <v>0</v>
      </c>
      <c r="EZ162" s="111">
        <f t="shared" si="241"/>
        <v>0</v>
      </c>
      <c r="FA162" s="111">
        <f t="shared" si="242"/>
        <v>0</v>
      </c>
      <c r="FB162" s="111">
        <f t="shared" si="243"/>
        <v>0</v>
      </c>
      <c r="FC162" s="111">
        <f t="shared" si="244"/>
        <v>0</v>
      </c>
      <c r="FD162" s="111">
        <f t="shared" si="245"/>
        <v>0</v>
      </c>
      <c r="FE162" s="111">
        <f t="shared" si="246"/>
        <v>0</v>
      </c>
      <c r="FF162" s="111">
        <f t="shared" si="247"/>
        <v>0</v>
      </c>
      <c r="FG162" s="111">
        <f t="shared" si="248"/>
        <v>0</v>
      </c>
      <c r="FH162" s="111">
        <f t="shared" si="249"/>
        <v>0</v>
      </c>
      <c r="FI162" s="111">
        <f t="shared" si="250"/>
        <v>0</v>
      </c>
      <c r="FJ162" s="112">
        <f t="shared" si="251"/>
        <v>0</v>
      </c>
    </row>
    <row r="163" spans="2:166" s="75" customFormat="1">
      <c r="B163" s="76"/>
      <c r="C163" s="78" t="s">
        <v>949</v>
      </c>
      <c r="D163" s="77"/>
      <c r="E163" s="77"/>
      <c r="F163" s="77"/>
      <c r="G163" s="77"/>
      <c r="H163" s="77"/>
      <c r="I163" s="77"/>
      <c r="K163" s="81">
        <v>3</v>
      </c>
      <c r="L163" s="81" t="s">
        <v>928</v>
      </c>
      <c r="M163" s="77">
        <f t="shared" ref="M163:R163" si="259">IF(M141&lt;=0,0,M141-M141/SUM($M141:$R141)*$S163)</f>
        <v>2.9499415404441405E-2</v>
      </c>
      <c r="N163" s="77">
        <f t="shared" si="259"/>
        <v>0.27696468585846185</v>
      </c>
      <c r="O163" s="77">
        <f t="shared" si="259"/>
        <v>4.510504775475907E-2</v>
      </c>
      <c r="P163" s="77">
        <f t="shared" si="259"/>
        <v>0.36998755086862994</v>
      </c>
      <c r="Q163" s="77">
        <f t="shared" si="259"/>
        <v>2.9766176091052154E-2</v>
      </c>
      <c r="R163" s="77">
        <f t="shared" si="259"/>
        <v>0.10345881041191665</v>
      </c>
      <c r="S163" s="82">
        <f t="shared" si="187"/>
        <v>0.145218313610739</v>
      </c>
      <c r="T163" s="81">
        <v>3</v>
      </c>
      <c r="U163" s="81" t="s">
        <v>928</v>
      </c>
      <c r="V163" s="77">
        <f t="shared" ref="V163:AA163" si="260">IF(V141&lt;=0,0,V141-V141/SUM($V141:$AA141)*$AB163)</f>
        <v>0</v>
      </c>
      <c r="W163" s="77">
        <f t="shared" si="260"/>
        <v>0</v>
      </c>
      <c r="X163" s="77">
        <f t="shared" si="260"/>
        <v>0</v>
      </c>
      <c r="Y163" s="77">
        <f t="shared" si="260"/>
        <v>0</v>
      </c>
      <c r="Z163" s="77">
        <f t="shared" si="260"/>
        <v>0</v>
      </c>
      <c r="AA163" s="77">
        <f t="shared" si="260"/>
        <v>0</v>
      </c>
      <c r="AB163" s="82">
        <f t="shared" si="189"/>
        <v>0</v>
      </c>
      <c r="AC163" s="81">
        <v>3</v>
      </c>
      <c r="AD163" s="81" t="s">
        <v>928</v>
      </c>
      <c r="AE163" s="77">
        <f t="shared" ref="AE163:AJ163" si="261">IF(AE141&lt;=0,0,AE141-AE141/SUM($AE141:$AJ141)*$AK163)</f>
        <v>0</v>
      </c>
      <c r="AF163" s="77">
        <f t="shared" si="261"/>
        <v>0</v>
      </c>
      <c r="AG163" s="77">
        <f t="shared" si="261"/>
        <v>0</v>
      </c>
      <c r="AH163" s="77">
        <f t="shared" si="261"/>
        <v>0</v>
      </c>
      <c r="AI163" s="77">
        <f t="shared" si="261"/>
        <v>0</v>
      </c>
      <c r="AJ163" s="77">
        <f t="shared" si="261"/>
        <v>0</v>
      </c>
      <c r="AK163" s="82">
        <f t="shared" si="191"/>
        <v>0</v>
      </c>
      <c r="AL163" s="76"/>
      <c r="AM163" s="76"/>
      <c r="AN163" s="77"/>
      <c r="AO163" s="77"/>
      <c r="AP163" s="77"/>
      <c r="AQ163" s="77"/>
      <c r="AR163" s="77"/>
      <c r="AS163" s="77"/>
      <c r="AU163" s="93">
        <f t="shared" ref="AU163:AU176" si="262">AU162</f>
        <v>0.87</v>
      </c>
      <c r="AV163" s="93">
        <f t="shared" si="255"/>
        <v>0.05</v>
      </c>
      <c r="AW163" s="93">
        <f t="shared" si="255"/>
        <v>0.08</v>
      </c>
      <c r="AX163" s="93">
        <f t="shared" si="255"/>
        <v>0.73972209903917208</v>
      </c>
      <c r="AY163" s="93">
        <f t="shared" si="255"/>
        <v>0.10636807095343682</v>
      </c>
      <c r="AZ163" s="93">
        <f t="shared" si="255"/>
        <v>0.153909830007391</v>
      </c>
      <c r="BA163" s="93">
        <f t="shared" si="255"/>
        <v>0.7</v>
      </c>
      <c r="BB163" s="93">
        <f t="shared" si="255"/>
        <v>0.1</v>
      </c>
      <c r="BC163" s="101">
        <f t="shared" si="255"/>
        <v>0.2</v>
      </c>
      <c r="BD163" s="104">
        <f t="shared" si="192"/>
        <v>2.5664491401864022E-2</v>
      </c>
      <c r="BE163" s="99">
        <f t="shared" si="192"/>
        <v>1.4749707702220703E-3</v>
      </c>
      <c r="BF163" s="99">
        <f t="shared" si="192"/>
        <v>0.24095927669686179</v>
      </c>
      <c r="BG163" s="99">
        <f t="shared" si="192"/>
        <v>1.3848234292923093E-2</v>
      </c>
      <c r="BH163" s="99">
        <f t="shared" si="192"/>
        <v>2.3599532323553126E-3</v>
      </c>
      <c r="BI163" s="99">
        <f t="shared" si="192"/>
        <v>2.2157174868676948E-2</v>
      </c>
      <c r="BJ163" s="99">
        <f t="shared" si="192"/>
        <v>3.3365200602412472E-2</v>
      </c>
      <c r="BK163" s="99">
        <f t="shared" si="192"/>
        <v>4.7977369199363688E-3</v>
      </c>
      <c r="BL163" s="99">
        <f t="shared" si="192"/>
        <v>0.2736879677469054</v>
      </c>
      <c r="BM163" s="99">
        <f t="shared" si="192"/>
        <v>3.9354862062682745E-2</v>
      </c>
      <c r="BN163" s="99">
        <f t="shared" si="193"/>
        <v>6.9421102324102217E-3</v>
      </c>
      <c r="BO163" s="99">
        <f t="shared" si="193"/>
        <v>5.6944721059041768E-2</v>
      </c>
      <c r="BP163" s="99">
        <f t="shared" si="193"/>
        <v>2.0836323263736505E-2</v>
      </c>
      <c r="BQ163" s="99">
        <f t="shared" si="193"/>
        <v>2.9766176091052155E-3</v>
      </c>
      <c r="BR163" s="99">
        <f t="shared" si="193"/>
        <v>7.2421167288341651E-2</v>
      </c>
      <c r="BS163" s="99">
        <f t="shared" si="193"/>
        <v>1.0345881041191666E-2</v>
      </c>
      <c r="BT163" s="99">
        <f t="shared" si="193"/>
        <v>5.9532352182104309E-3</v>
      </c>
      <c r="BU163" s="99">
        <f t="shared" si="193"/>
        <v>2.0691762082383332E-2</v>
      </c>
      <c r="BV163" s="105">
        <f t="shared" si="194"/>
        <v>0.145218313610739</v>
      </c>
      <c r="BW163" s="121">
        <f t="shared" si="195"/>
        <v>0</v>
      </c>
      <c r="BX163" s="122">
        <f t="shared" si="195"/>
        <v>0</v>
      </c>
      <c r="BY163" s="122">
        <f t="shared" si="195"/>
        <v>0</v>
      </c>
      <c r="BZ163" s="122">
        <f t="shared" si="195"/>
        <v>0</v>
      </c>
      <c r="CA163" s="122">
        <f t="shared" si="195"/>
        <v>0</v>
      </c>
      <c r="CB163" s="122">
        <f t="shared" si="195"/>
        <v>0</v>
      </c>
      <c r="CC163" s="122">
        <f t="shared" si="195"/>
        <v>0</v>
      </c>
      <c r="CD163" s="122">
        <f t="shared" si="195"/>
        <v>0</v>
      </c>
      <c r="CE163" s="122">
        <f t="shared" si="195"/>
        <v>0</v>
      </c>
      <c r="CF163" s="122">
        <f t="shared" si="195"/>
        <v>0</v>
      </c>
      <c r="CG163" s="122">
        <f t="shared" si="196"/>
        <v>0</v>
      </c>
      <c r="CH163" s="122">
        <f t="shared" si="196"/>
        <v>0</v>
      </c>
      <c r="CI163" s="122">
        <f t="shared" si="196"/>
        <v>0</v>
      </c>
      <c r="CJ163" s="122">
        <f t="shared" si="196"/>
        <v>0</v>
      </c>
      <c r="CK163" s="122">
        <f t="shared" si="196"/>
        <v>0</v>
      </c>
      <c r="CL163" s="122">
        <f t="shared" si="196"/>
        <v>0</v>
      </c>
      <c r="CM163" s="122">
        <f t="shared" si="196"/>
        <v>0</v>
      </c>
      <c r="CN163" s="122">
        <f t="shared" si="196"/>
        <v>0</v>
      </c>
      <c r="CO163" s="123">
        <f t="shared" si="197"/>
        <v>0</v>
      </c>
      <c r="CP163" s="110">
        <f t="shared" si="198"/>
        <v>0</v>
      </c>
      <c r="CQ163" s="111">
        <f t="shared" si="198"/>
        <v>0</v>
      </c>
      <c r="CR163" s="111">
        <f t="shared" si="198"/>
        <v>0</v>
      </c>
      <c r="CS163" s="111">
        <f t="shared" si="198"/>
        <v>0</v>
      </c>
      <c r="CT163" s="111">
        <f t="shared" si="198"/>
        <v>0</v>
      </c>
      <c r="CU163" s="111">
        <f t="shared" si="198"/>
        <v>0</v>
      </c>
      <c r="CV163" s="111">
        <f t="shared" si="198"/>
        <v>0</v>
      </c>
      <c r="CW163" s="111">
        <f t="shared" si="198"/>
        <v>0</v>
      </c>
      <c r="CX163" s="111">
        <f t="shared" si="198"/>
        <v>0</v>
      </c>
      <c r="CY163" s="111">
        <f t="shared" si="198"/>
        <v>0</v>
      </c>
      <c r="CZ163" s="111">
        <f t="shared" si="199"/>
        <v>0</v>
      </c>
      <c r="DA163" s="111">
        <f t="shared" si="199"/>
        <v>0</v>
      </c>
      <c r="DB163" s="111">
        <f t="shared" si="199"/>
        <v>0</v>
      </c>
      <c r="DC163" s="111">
        <f t="shared" si="199"/>
        <v>0</v>
      </c>
      <c r="DD163" s="111">
        <f t="shared" si="199"/>
        <v>0</v>
      </c>
      <c r="DE163" s="111">
        <f t="shared" si="199"/>
        <v>0</v>
      </c>
      <c r="DF163" s="111">
        <f t="shared" si="199"/>
        <v>0</v>
      </c>
      <c r="DG163" s="111">
        <f t="shared" si="199"/>
        <v>0</v>
      </c>
      <c r="DH163" s="112">
        <f t="shared" si="200"/>
        <v>0</v>
      </c>
      <c r="DI163" s="104">
        <f t="shared" si="256"/>
        <v>3.0024615419961872E-2</v>
      </c>
      <c r="DJ163" s="99">
        <f t="shared" si="201"/>
        <v>1.7255526103426364E-3</v>
      </c>
      <c r="DK163" s="99">
        <f t="shared" si="202"/>
        <v>0.2818956939925954</v>
      </c>
      <c r="DL163" s="99">
        <f t="shared" si="203"/>
        <v>1.6200901953597437E-2</v>
      </c>
      <c r="DM163" s="99">
        <f t="shared" si="204"/>
        <v>2.7608841765482182E-3</v>
      </c>
      <c r="DN163" s="99">
        <f t="shared" si="205"/>
        <v>2.5921443125755901E-2</v>
      </c>
      <c r="DO163" s="99">
        <f t="shared" si="206"/>
        <v>3.903359317787046E-2</v>
      </c>
      <c r="DP163" s="99">
        <f t="shared" si="207"/>
        <v>5.6128213745462903E-3</v>
      </c>
      <c r="DQ163" s="99">
        <f t="shared" si="208"/>
        <v>0.32018464141763325</v>
      </c>
      <c r="DR163" s="99">
        <f t="shared" si="209"/>
        <v>4.6040834390034931E-2</v>
      </c>
      <c r="DS163" s="99">
        <f t="shared" si="210"/>
        <v>8.121500896603016E-3</v>
      </c>
      <c r="DT163" s="99">
        <f t="shared" si="211"/>
        <v>6.661902327316542E-2</v>
      </c>
      <c r="DU163" s="99">
        <f t="shared" si="212"/>
        <v>2.4376192887042975E-2</v>
      </c>
      <c r="DV163" s="99">
        <f t="shared" si="213"/>
        <v>3.4823132695775685E-3</v>
      </c>
      <c r="DW163" s="99">
        <f t="shared" si="214"/>
        <v>8.4724753046898568E-2</v>
      </c>
      <c r="DX163" s="99">
        <f t="shared" si="215"/>
        <v>1.2103536149556941E-2</v>
      </c>
      <c r="DY163" s="99">
        <f t="shared" si="216"/>
        <v>6.964626539155137E-3</v>
      </c>
      <c r="DZ163" s="99">
        <f t="shared" si="217"/>
        <v>2.4207072299113883E-2</v>
      </c>
      <c r="EA163" s="121">
        <f t="shared" si="257"/>
        <v>0</v>
      </c>
      <c r="EB163" s="122">
        <f t="shared" si="218"/>
        <v>0</v>
      </c>
      <c r="EC163" s="122">
        <f t="shared" si="219"/>
        <v>0</v>
      </c>
      <c r="ED163" s="122">
        <f t="shared" si="220"/>
        <v>0</v>
      </c>
      <c r="EE163" s="122">
        <f t="shared" si="221"/>
        <v>0</v>
      </c>
      <c r="EF163" s="122">
        <f t="shared" si="222"/>
        <v>0</v>
      </c>
      <c r="EG163" s="122">
        <f t="shared" si="223"/>
        <v>0</v>
      </c>
      <c r="EH163" s="122">
        <f t="shared" si="224"/>
        <v>0</v>
      </c>
      <c r="EI163" s="122">
        <f t="shared" si="225"/>
        <v>0</v>
      </c>
      <c r="EJ163" s="122">
        <f t="shared" si="226"/>
        <v>0</v>
      </c>
      <c r="EK163" s="122">
        <f t="shared" si="227"/>
        <v>0</v>
      </c>
      <c r="EL163" s="122">
        <f t="shared" si="228"/>
        <v>0</v>
      </c>
      <c r="EM163" s="122">
        <f t="shared" si="229"/>
        <v>0</v>
      </c>
      <c r="EN163" s="122">
        <f t="shared" si="230"/>
        <v>0</v>
      </c>
      <c r="EO163" s="122">
        <f t="shared" si="231"/>
        <v>0</v>
      </c>
      <c r="EP163" s="122">
        <f t="shared" si="232"/>
        <v>0</v>
      </c>
      <c r="EQ163" s="122">
        <f t="shared" si="233"/>
        <v>0</v>
      </c>
      <c r="ER163" s="122">
        <f t="shared" si="234"/>
        <v>0</v>
      </c>
      <c r="ES163" s="110">
        <f t="shared" si="258"/>
        <v>0</v>
      </c>
      <c r="ET163" s="111">
        <f t="shared" si="235"/>
        <v>0</v>
      </c>
      <c r="EU163" s="111">
        <f t="shared" si="236"/>
        <v>0</v>
      </c>
      <c r="EV163" s="111">
        <f t="shared" si="237"/>
        <v>0</v>
      </c>
      <c r="EW163" s="111">
        <f t="shared" si="238"/>
        <v>0</v>
      </c>
      <c r="EX163" s="111">
        <f t="shared" si="239"/>
        <v>0</v>
      </c>
      <c r="EY163" s="111">
        <f t="shared" si="240"/>
        <v>0</v>
      </c>
      <c r="EZ163" s="111">
        <f t="shared" si="241"/>
        <v>0</v>
      </c>
      <c r="FA163" s="111">
        <f t="shared" si="242"/>
        <v>0</v>
      </c>
      <c r="FB163" s="111">
        <f t="shared" si="243"/>
        <v>0</v>
      </c>
      <c r="FC163" s="111">
        <f t="shared" si="244"/>
        <v>0</v>
      </c>
      <c r="FD163" s="111">
        <f t="shared" si="245"/>
        <v>0</v>
      </c>
      <c r="FE163" s="111">
        <f t="shared" si="246"/>
        <v>0</v>
      </c>
      <c r="FF163" s="111">
        <f t="shared" si="247"/>
        <v>0</v>
      </c>
      <c r="FG163" s="111">
        <f t="shared" si="248"/>
        <v>0</v>
      </c>
      <c r="FH163" s="111">
        <f t="shared" si="249"/>
        <v>0</v>
      </c>
      <c r="FI163" s="111">
        <f t="shared" si="250"/>
        <v>0</v>
      </c>
      <c r="FJ163" s="112">
        <f t="shared" si="251"/>
        <v>0</v>
      </c>
    </row>
    <row r="164" spans="2:166" s="75" customFormat="1">
      <c r="B164" s="76"/>
      <c r="C164" s="80" t="s">
        <v>40</v>
      </c>
      <c r="D164" s="85" t="s">
        <v>950</v>
      </c>
      <c r="E164" s="77"/>
      <c r="F164" s="77"/>
      <c r="G164" s="77"/>
      <c r="H164" s="77"/>
      <c r="I164" s="77"/>
      <c r="K164" s="81">
        <v>4</v>
      </c>
      <c r="L164" s="81" t="s">
        <v>928</v>
      </c>
      <c r="M164" s="77">
        <f t="shared" ref="M164:R164" si="263">IF(M142&lt;=0,0,M142-M142/SUM($M142:$R142)*$S164)</f>
        <v>0.13227407528008814</v>
      </c>
      <c r="N164" s="77">
        <f t="shared" si="263"/>
        <v>0.17750914138960219</v>
      </c>
      <c r="O164" s="77">
        <f t="shared" si="263"/>
        <v>0.1895309638495403</v>
      </c>
      <c r="P164" s="77">
        <f t="shared" si="263"/>
        <v>0.19072345930824547</v>
      </c>
      <c r="Q164" s="77">
        <f t="shared" si="263"/>
        <v>6.5179880984623961E-2</v>
      </c>
      <c r="R164" s="77">
        <f t="shared" si="263"/>
        <v>9.956416557716094E-2</v>
      </c>
      <c r="S164" s="82">
        <f t="shared" si="187"/>
        <v>0.14521831361073897</v>
      </c>
      <c r="T164" s="81">
        <v>4</v>
      </c>
      <c r="U164" s="81" t="s">
        <v>928</v>
      </c>
      <c r="V164" s="77">
        <f t="shared" ref="V164:AA164" si="264">IF(V142&lt;=0,0,V142-V142/SUM($V142:$AA142)*$AB164)</f>
        <v>0</v>
      </c>
      <c r="W164" s="77">
        <f t="shared" si="264"/>
        <v>0</v>
      </c>
      <c r="X164" s="77">
        <f t="shared" si="264"/>
        <v>0</v>
      </c>
      <c r="Y164" s="77">
        <f t="shared" si="264"/>
        <v>0</v>
      </c>
      <c r="Z164" s="77">
        <f t="shared" si="264"/>
        <v>0</v>
      </c>
      <c r="AA164" s="77">
        <f t="shared" si="264"/>
        <v>0</v>
      </c>
      <c r="AB164" s="82">
        <f t="shared" si="189"/>
        <v>0</v>
      </c>
      <c r="AC164" s="81">
        <v>4</v>
      </c>
      <c r="AD164" s="81" t="s">
        <v>928</v>
      </c>
      <c r="AE164" s="77">
        <f t="shared" ref="AE164:AJ164" si="265">IF(AE142&lt;=0,0,AE142-AE142/SUM($AE142:$AJ142)*$AK164)</f>
        <v>0</v>
      </c>
      <c r="AF164" s="77">
        <f t="shared" si="265"/>
        <v>0</v>
      </c>
      <c r="AG164" s="77">
        <f t="shared" si="265"/>
        <v>0</v>
      </c>
      <c r="AH164" s="77">
        <f t="shared" si="265"/>
        <v>0</v>
      </c>
      <c r="AI164" s="77">
        <f t="shared" si="265"/>
        <v>0</v>
      </c>
      <c r="AJ164" s="77">
        <f t="shared" si="265"/>
        <v>0</v>
      </c>
      <c r="AK164" s="82">
        <f t="shared" si="191"/>
        <v>0</v>
      </c>
      <c r="AL164" s="76"/>
      <c r="AM164" s="76"/>
      <c r="AN164" s="77"/>
      <c r="AO164" s="77"/>
      <c r="AP164" s="77"/>
      <c r="AQ164" s="77"/>
      <c r="AR164" s="77"/>
      <c r="AS164" s="77"/>
      <c r="AU164" s="93">
        <f t="shared" si="262"/>
        <v>0.87</v>
      </c>
      <c r="AV164" s="93">
        <f t="shared" si="255"/>
        <v>0.05</v>
      </c>
      <c r="AW164" s="93">
        <f t="shared" si="255"/>
        <v>0.08</v>
      </c>
      <c r="AX164" s="93">
        <f t="shared" si="255"/>
        <v>0.73972209903917208</v>
      </c>
      <c r="AY164" s="93">
        <f t="shared" si="255"/>
        <v>0.10636807095343682</v>
      </c>
      <c r="AZ164" s="93">
        <f t="shared" si="255"/>
        <v>0.153909830007391</v>
      </c>
      <c r="BA164" s="93">
        <f t="shared" si="255"/>
        <v>0.7</v>
      </c>
      <c r="BB164" s="93">
        <f t="shared" si="255"/>
        <v>0.1</v>
      </c>
      <c r="BC164" s="101">
        <f t="shared" si="255"/>
        <v>0.2</v>
      </c>
      <c r="BD164" s="104">
        <f t="shared" si="192"/>
        <v>0.11507844549367668</v>
      </c>
      <c r="BE164" s="99">
        <f t="shared" si="192"/>
        <v>6.6137037640044069E-3</v>
      </c>
      <c r="BF164" s="99">
        <f t="shared" si="192"/>
        <v>0.1544329530089539</v>
      </c>
      <c r="BG164" s="99">
        <f t="shared" si="192"/>
        <v>8.8754570694801107E-3</v>
      </c>
      <c r="BH164" s="99">
        <f t="shared" si="192"/>
        <v>1.0581926022407052E-2</v>
      </c>
      <c r="BI164" s="99">
        <f t="shared" si="192"/>
        <v>1.4200731311168176E-2</v>
      </c>
      <c r="BJ164" s="99">
        <f t="shared" si="192"/>
        <v>0.1402002424116994</v>
      </c>
      <c r="BK164" s="99">
        <f t="shared" si="192"/>
        <v>2.0160043010621173E-2</v>
      </c>
      <c r="BL164" s="99">
        <f t="shared" si="192"/>
        <v>0.14108235765550747</v>
      </c>
      <c r="BM164" s="99">
        <f t="shared" si="192"/>
        <v>2.0286886452184374E-2</v>
      </c>
      <c r="BN164" s="99">
        <f t="shared" si="193"/>
        <v>2.9170678427219716E-2</v>
      </c>
      <c r="BO164" s="99">
        <f t="shared" si="193"/>
        <v>2.9354215200553615E-2</v>
      </c>
      <c r="BP164" s="99">
        <f t="shared" si="193"/>
        <v>4.5625916689236767E-2</v>
      </c>
      <c r="BQ164" s="99">
        <f t="shared" si="193"/>
        <v>6.5179880984623968E-3</v>
      </c>
      <c r="BR164" s="99">
        <f t="shared" si="193"/>
        <v>6.9694915904012653E-2</v>
      </c>
      <c r="BS164" s="99">
        <f t="shared" si="193"/>
        <v>9.9564165577160947E-3</v>
      </c>
      <c r="BT164" s="99">
        <f t="shared" si="193"/>
        <v>1.3035976196924794E-2</v>
      </c>
      <c r="BU164" s="99">
        <f t="shared" si="193"/>
        <v>1.9912833115432189E-2</v>
      </c>
      <c r="BV164" s="105">
        <f t="shared" si="194"/>
        <v>0.14521831361073897</v>
      </c>
      <c r="BW164" s="121">
        <f t="shared" si="195"/>
        <v>0</v>
      </c>
      <c r="BX164" s="122">
        <f t="shared" si="195"/>
        <v>0</v>
      </c>
      <c r="BY164" s="122">
        <f t="shared" si="195"/>
        <v>0</v>
      </c>
      <c r="BZ164" s="122">
        <f t="shared" si="195"/>
        <v>0</v>
      </c>
      <c r="CA164" s="122">
        <f t="shared" si="195"/>
        <v>0</v>
      </c>
      <c r="CB164" s="122">
        <f t="shared" si="195"/>
        <v>0</v>
      </c>
      <c r="CC164" s="122">
        <f t="shared" si="195"/>
        <v>0</v>
      </c>
      <c r="CD164" s="122">
        <f t="shared" si="195"/>
        <v>0</v>
      </c>
      <c r="CE164" s="122">
        <f t="shared" si="195"/>
        <v>0</v>
      </c>
      <c r="CF164" s="122">
        <f t="shared" si="195"/>
        <v>0</v>
      </c>
      <c r="CG164" s="122">
        <f t="shared" si="196"/>
        <v>0</v>
      </c>
      <c r="CH164" s="122">
        <f t="shared" si="196"/>
        <v>0</v>
      </c>
      <c r="CI164" s="122">
        <f t="shared" si="196"/>
        <v>0</v>
      </c>
      <c r="CJ164" s="122">
        <f t="shared" si="196"/>
        <v>0</v>
      </c>
      <c r="CK164" s="122">
        <f t="shared" si="196"/>
        <v>0</v>
      </c>
      <c r="CL164" s="122">
        <f t="shared" si="196"/>
        <v>0</v>
      </c>
      <c r="CM164" s="122">
        <f t="shared" si="196"/>
        <v>0</v>
      </c>
      <c r="CN164" s="122">
        <f t="shared" si="196"/>
        <v>0</v>
      </c>
      <c r="CO164" s="123">
        <f t="shared" si="197"/>
        <v>0</v>
      </c>
      <c r="CP164" s="110">
        <f t="shared" si="198"/>
        <v>0</v>
      </c>
      <c r="CQ164" s="111">
        <f t="shared" si="198"/>
        <v>0</v>
      </c>
      <c r="CR164" s="111">
        <f t="shared" si="198"/>
        <v>0</v>
      </c>
      <c r="CS164" s="111">
        <f t="shared" si="198"/>
        <v>0</v>
      </c>
      <c r="CT164" s="111">
        <f t="shared" si="198"/>
        <v>0</v>
      </c>
      <c r="CU164" s="111">
        <f t="shared" si="198"/>
        <v>0</v>
      </c>
      <c r="CV164" s="111">
        <f t="shared" si="198"/>
        <v>0</v>
      </c>
      <c r="CW164" s="111">
        <f t="shared" si="198"/>
        <v>0</v>
      </c>
      <c r="CX164" s="111">
        <f t="shared" si="198"/>
        <v>0</v>
      </c>
      <c r="CY164" s="111">
        <f t="shared" si="198"/>
        <v>0</v>
      </c>
      <c r="CZ164" s="111">
        <f t="shared" si="199"/>
        <v>0</v>
      </c>
      <c r="DA164" s="111">
        <f t="shared" si="199"/>
        <v>0</v>
      </c>
      <c r="DB164" s="111">
        <f t="shared" si="199"/>
        <v>0</v>
      </c>
      <c r="DC164" s="111">
        <f t="shared" si="199"/>
        <v>0</v>
      </c>
      <c r="DD164" s="111">
        <f t="shared" si="199"/>
        <v>0</v>
      </c>
      <c r="DE164" s="111">
        <f t="shared" si="199"/>
        <v>0</v>
      </c>
      <c r="DF164" s="111">
        <f t="shared" si="199"/>
        <v>0</v>
      </c>
      <c r="DG164" s="111">
        <f t="shared" si="199"/>
        <v>0</v>
      </c>
      <c r="DH164" s="112">
        <f t="shared" si="200"/>
        <v>0</v>
      </c>
      <c r="DI164" s="104">
        <f t="shared" si="256"/>
        <v>0.13462904894440011</v>
      </c>
      <c r="DJ164" s="99">
        <f t="shared" si="201"/>
        <v>7.7373016634712704E-3</v>
      </c>
      <c r="DK164" s="99">
        <f t="shared" si="202"/>
        <v>0.18066946855319771</v>
      </c>
      <c r="DL164" s="99">
        <f t="shared" si="203"/>
        <v>1.0383302790413664E-2</v>
      </c>
      <c r="DM164" s="99">
        <f t="shared" si="204"/>
        <v>1.2379682661554033E-2</v>
      </c>
      <c r="DN164" s="99">
        <f t="shared" si="205"/>
        <v>1.661328446466186E-2</v>
      </c>
      <c r="DO164" s="99">
        <f t="shared" si="206"/>
        <v>0.16401877186200417</v>
      </c>
      <c r="DP164" s="99">
        <f t="shared" si="207"/>
        <v>2.3585019814568706E-2</v>
      </c>
      <c r="DQ164" s="99">
        <f t="shared" si="208"/>
        <v>0.16505074909999845</v>
      </c>
      <c r="DR164" s="99">
        <f t="shared" si="209"/>
        <v>2.3733412607234876E-2</v>
      </c>
      <c r="DS164" s="99">
        <f t="shared" si="210"/>
        <v>3.4126466314973923E-2</v>
      </c>
      <c r="DT164" s="99">
        <f t="shared" si="211"/>
        <v>3.4341184033259614E-2</v>
      </c>
      <c r="DU164" s="99">
        <f t="shared" si="212"/>
        <v>5.3377274473401709E-2</v>
      </c>
      <c r="DV164" s="99">
        <f t="shared" si="213"/>
        <v>7.6253249247716743E-3</v>
      </c>
      <c r="DW164" s="99">
        <f t="shared" si="214"/>
        <v>8.15353405597814E-2</v>
      </c>
      <c r="DX164" s="99">
        <f t="shared" si="215"/>
        <v>1.1647905794254487E-2</v>
      </c>
      <c r="DY164" s="99">
        <f t="shared" si="216"/>
        <v>1.5250649849543349E-2</v>
      </c>
      <c r="DZ164" s="99">
        <f t="shared" si="217"/>
        <v>2.3295811588508974E-2</v>
      </c>
      <c r="EA164" s="121">
        <f t="shared" si="257"/>
        <v>0</v>
      </c>
      <c r="EB164" s="122">
        <f t="shared" si="218"/>
        <v>0</v>
      </c>
      <c r="EC164" s="122">
        <f t="shared" si="219"/>
        <v>0</v>
      </c>
      <c r="ED164" s="122">
        <f t="shared" si="220"/>
        <v>0</v>
      </c>
      <c r="EE164" s="122">
        <f t="shared" si="221"/>
        <v>0</v>
      </c>
      <c r="EF164" s="122">
        <f t="shared" si="222"/>
        <v>0</v>
      </c>
      <c r="EG164" s="122">
        <f t="shared" si="223"/>
        <v>0</v>
      </c>
      <c r="EH164" s="122">
        <f t="shared" si="224"/>
        <v>0</v>
      </c>
      <c r="EI164" s="122">
        <f t="shared" si="225"/>
        <v>0</v>
      </c>
      <c r="EJ164" s="122">
        <f t="shared" si="226"/>
        <v>0</v>
      </c>
      <c r="EK164" s="122">
        <f t="shared" si="227"/>
        <v>0</v>
      </c>
      <c r="EL164" s="122">
        <f t="shared" si="228"/>
        <v>0</v>
      </c>
      <c r="EM164" s="122">
        <f t="shared" si="229"/>
        <v>0</v>
      </c>
      <c r="EN164" s="122">
        <f t="shared" si="230"/>
        <v>0</v>
      </c>
      <c r="EO164" s="122">
        <f t="shared" si="231"/>
        <v>0</v>
      </c>
      <c r="EP164" s="122">
        <f t="shared" si="232"/>
        <v>0</v>
      </c>
      <c r="EQ164" s="122">
        <f t="shared" si="233"/>
        <v>0</v>
      </c>
      <c r="ER164" s="122">
        <f t="shared" si="234"/>
        <v>0</v>
      </c>
      <c r="ES164" s="110">
        <f t="shared" si="258"/>
        <v>0</v>
      </c>
      <c r="ET164" s="111">
        <f t="shared" si="235"/>
        <v>0</v>
      </c>
      <c r="EU164" s="111">
        <f t="shared" si="236"/>
        <v>0</v>
      </c>
      <c r="EV164" s="111">
        <f t="shared" si="237"/>
        <v>0</v>
      </c>
      <c r="EW164" s="111">
        <f t="shared" si="238"/>
        <v>0</v>
      </c>
      <c r="EX164" s="111">
        <f t="shared" si="239"/>
        <v>0</v>
      </c>
      <c r="EY164" s="111">
        <f t="shared" si="240"/>
        <v>0</v>
      </c>
      <c r="EZ164" s="111">
        <f t="shared" si="241"/>
        <v>0</v>
      </c>
      <c r="FA164" s="111">
        <f t="shared" si="242"/>
        <v>0</v>
      </c>
      <c r="FB164" s="111">
        <f t="shared" si="243"/>
        <v>0</v>
      </c>
      <c r="FC164" s="111">
        <f t="shared" si="244"/>
        <v>0</v>
      </c>
      <c r="FD164" s="111">
        <f t="shared" si="245"/>
        <v>0</v>
      </c>
      <c r="FE164" s="111">
        <f t="shared" si="246"/>
        <v>0</v>
      </c>
      <c r="FF164" s="111">
        <f t="shared" si="247"/>
        <v>0</v>
      </c>
      <c r="FG164" s="111">
        <f t="shared" si="248"/>
        <v>0</v>
      </c>
      <c r="FH164" s="111">
        <f t="shared" si="249"/>
        <v>0</v>
      </c>
      <c r="FI164" s="111">
        <f t="shared" si="250"/>
        <v>0</v>
      </c>
      <c r="FJ164" s="112">
        <f t="shared" si="251"/>
        <v>0</v>
      </c>
    </row>
    <row r="165" spans="2:166" s="75" customFormat="1">
      <c r="B165" s="76"/>
      <c r="C165" s="80" t="s">
        <v>43</v>
      </c>
      <c r="D165" s="85" t="s">
        <v>951</v>
      </c>
      <c r="E165" s="77"/>
      <c r="F165" s="77"/>
      <c r="G165" s="77"/>
      <c r="H165" s="77"/>
      <c r="I165" s="77"/>
      <c r="K165" s="81">
        <v>5</v>
      </c>
      <c r="L165" s="81" t="s">
        <v>928</v>
      </c>
      <c r="M165" s="77">
        <f t="shared" ref="M165:R165" si="266">IF(M143&lt;=0,0,M143-M143/SUM($M143:$R143)*$S165)</f>
        <v>2.1949037207252189E-2</v>
      </c>
      <c r="N165" s="77">
        <f t="shared" si="266"/>
        <v>0.11813588737857444</v>
      </c>
      <c r="O165" s="77">
        <f t="shared" si="266"/>
        <v>2.6440289718364936E-2</v>
      </c>
      <c r="P165" s="77">
        <f t="shared" si="266"/>
        <v>4.7671941345812548E-2</v>
      </c>
      <c r="Q165" s="77">
        <f t="shared" si="266"/>
        <v>2.1657827494382963E-2</v>
      </c>
      <c r="R165" s="77">
        <f t="shared" si="266"/>
        <v>0.61892670324487398</v>
      </c>
      <c r="S165" s="82">
        <f t="shared" si="187"/>
        <v>0.145218313610739</v>
      </c>
      <c r="T165" s="81">
        <v>5</v>
      </c>
      <c r="U165" s="81" t="s">
        <v>928</v>
      </c>
      <c r="V165" s="77">
        <f t="shared" ref="V165:AA165" si="267">IF(V143&lt;=0,0,V143-V143/SUM($V143:$AA143)*$AB165)</f>
        <v>9.5267213511040283E-2</v>
      </c>
      <c r="W165" s="77">
        <f t="shared" si="267"/>
        <v>0.39685893363100966</v>
      </c>
      <c r="X165" s="77">
        <f t="shared" si="267"/>
        <v>0</v>
      </c>
      <c r="Y165" s="77">
        <f t="shared" si="267"/>
        <v>0.36265553924721111</v>
      </c>
      <c r="Z165" s="77">
        <f t="shared" si="267"/>
        <v>0</v>
      </c>
      <c r="AA165" s="77">
        <f t="shared" si="267"/>
        <v>0</v>
      </c>
      <c r="AB165" s="82">
        <f t="shared" si="189"/>
        <v>0.145218313610739</v>
      </c>
      <c r="AC165" s="81">
        <v>5</v>
      </c>
      <c r="AD165" s="81" t="s">
        <v>928</v>
      </c>
      <c r="AE165" s="77">
        <f t="shared" ref="AE165:AJ165" si="268">IF(AE143&lt;=0,0,AE143-AE143/SUM($AE143:$AJ143)*$AK165)</f>
        <v>0</v>
      </c>
      <c r="AF165" s="77">
        <f t="shared" si="268"/>
        <v>0</v>
      </c>
      <c r="AG165" s="77">
        <f t="shared" si="268"/>
        <v>0</v>
      </c>
      <c r="AH165" s="77">
        <f t="shared" si="268"/>
        <v>0</v>
      </c>
      <c r="AI165" s="77">
        <f t="shared" si="268"/>
        <v>0</v>
      </c>
      <c r="AJ165" s="77">
        <f t="shared" si="268"/>
        <v>0</v>
      </c>
      <c r="AK165" s="82">
        <f t="shared" si="191"/>
        <v>0</v>
      </c>
      <c r="AL165" s="76"/>
      <c r="AM165" s="76"/>
      <c r="AN165" s="77"/>
      <c r="AO165" s="77"/>
      <c r="AP165" s="77"/>
      <c r="AQ165" s="77"/>
      <c r="AR165" s="77"/>
      <c r="AS165" s="77"/>
      <c r="AU165" s="93">
        <f t="shared" si="262"/>
        <v>0.87</v>
      </c>
      <c r="AV165" s="93">
        <f t="shared" si="255"/>
        <v>0.05</v>
      </c>
      <c r="AW165" s="93">
        <f t="shared" si="255"/>
        <v>0.08</v>
      </c>
      <c r="AX165" s="93">
        <f t="shared" si="255"/>
        <v>0.73972209903917208</v>
      </c>
      <c r="AY165" s="93">
        <f t="shared" si="255"/>
        <v>0.10636807095343682</v>
      </c>
      <c r="AZ165" s="93">
        <f t="shared" si="255"/>
        <v>0.153909830007391</v>
      </c>
      <c r="BA165" s="93">
        <f t="shared" si="255"/>
        <v>0.7</v>
      </c>
      <c r="BB165" s="93">
        <f t="shared" si="255"/>
        <v>0.1</v>
      </c>
      <c r="BC165" s="101">
        <f t="shared" si="255"/>
        <v>0.2</v>
      </c>
      <c r="BD165" s="104">
        <f t="shared" si="192"/>
        <v>1.9095662370309404E-2</v>
      </c>
      <c r="BE165" s="99">
        <f t="shared" si="192"/>
        <v>1.0974518603626094E-3</v>
      </c>
      <c r="BF165" s="99">
        <f t="shared" si="192"/>
        <v>0.10277822201935977</v>
      </c>
      <c r="BG165" s="99">
        <f t="shared" si="192"/>
        <v>5.9067943689287226E-3</v>
      </c>
      <c r="BH165" s="99">
        <f t="shared" si="192"/>
        <v>1.7559229765801751E-3</v>
      </c>
      <c r="BI165" s="99">
        <f t="shared" si="192"/>
        <v>9.4508709902859558E-3</v>
      </c>
      <c r="BJ165" s="99">
        <f t="shared" si="192"/>
        <v>1.955846660967275E-2</v>
      </c>
      <c r="BK165" s="99">
        <f t="shared" si="192"/>
        <v>2.8124026127924677E-3</v>
      </c>
      <c r="BL165" s="99">
        <f t="shared" si="192"/>
        <v>3.5263988517596753E-2</v>
      </c>
      <c r="BM165" s="99">
        <f t="shared" si="192"/>
        <v>5.0707724395594672E-3</v>
      </c>
      <c r="BN165" s="99">
        <f t="shared" si="193"/>
        <v>4.0694204958997152E-3</v>
      </c>
      <c r="BO165" s="99">
        <f t="shared" si="193"/>
        <v>7.3371803886563237E-3</v>
      </c>
      <c r="BP165" s="99">
        <f t="shared" si="193"/>
        <v>1.5160479246068073E-2</v>
      </c>
      <c r="BQ165" s="99">
        <f t="shared" si="193"/>
        <v>2.1657827494382964E-3</v>
      </c>
      <c r="BR165" s="99">
        <f t="shared" si="193"/>
        <v>0.43324869227141177</v>
      </c>
      <c r="BS165" s="99">
        <f t="shared" si="193"/>
        <v>6.1892670324487399E-2</v>
      </c>
      <c r="BT165" s="99">
        <f t="shared" si="193"/>
        <v>4.3315654988765927E-3</v>
      </c>
      <c r="BU165" s="99">
        <f t="shared" si="193"/>
        <v>0.1237853406489748</v>
      </c>
      <c r="BV165" s="105">
        <f t="shared" si="194"/>
        <v>0.145218313610739</v>
      </c>
      <c r="BW165" s="121">
        <f t="shared" si="195"/>
        <v>8.2882475754605042E-2</v>
      </c>
      <c r="BX165" s="122">
        <f t="shared" si="195"/>
        <v>4.7633606755520148E-3</v>
      </c>
      <c r="BY165" s="122">
        <f t="shared" si="195"/>
        <v>0.34526727225897841</v>
      </c>
      <c r="BZ165" s="122">
        <f t="shared" si="195"/>
        <v>1.9842946681550483E-2</v>
      </c>
      <c r="CA165" s="122">
        <f t="shared" si="195"/>
        <v>7.6213770808832232E-3</v>
      </c>
      <c r="CB165" s="122">
        <f t="shared" si="195"/>
        <v>3.1748714690480774E-2</v>
      </c>
      <c r="CC165" s="122">
        <f t="shared" si="195"/>
        <v>0</v>
      </c>
      <c r="CD165" s="122">
        <f t="shared" si="195"/>
        <v>0</v>
      </c>
      <c r="CE165" s="122">
        <f t="shared" si="195"/>
        <v>0.26826431672012985</v>
      </c>
      <c r="CF165" s="122">
        <f t="shared" si="195"/>
        <v>3.8574970130304247E-2</v>
      </c>
      <c r="CG165" s="122">
        <f t="shared" si="196"/>
        <v>0</v>
      </c>
      <c r="CH165" s="122">
        <f t="shared" si="196"/>
        <v>5.5816252396776976E-2</v>
      </c>
      <c r="CI165" s="122">
        <f t="shared" si="196"/>
        <v>0</v>
      </c>
      <c r="CJ165" s="122">
        <f t="shared" si="196"/>
        <v>0</v>
      </c>
      <c r="CK165" s="122">
        <f t="shared" si="196"/>
        <v>0</v>
      </c>
      <c r="CL165" s="122">
        <f t="shared" si="196"/>
        <v>0</v>
      </c>
      <c r="CM165" s="122">
        <f t="shared" si="196"/>
        <v>0</v>
      </c>
      <c r="CN165" s="122">
        <f t="shared" si="196"/>
        <v>0</v>
      </c>
      <c r="CO165" s="123">
        <f t="shared" si="197"/>
        <v>0.145218313610739</v>
      </c>
      <c r="CP165" s="110">
        <f t="shared" si="198"/>
        <v>0</v>
      </c>
      <c r="CQ165" s="111">
        <f t="shared" si="198"/>
        <v>0</v>
      </c>
      <c r="CR165" s="111">
        <f t="shared" si="198"/>
        <v>0</v>
      </c>
      <c r="CS165" s="111">
        <f t="shared" si="198"/>
        <v>0</v>
      </c>
      <c r="CT165" s="111">
        <f t="shared" si="198"/>
        <v>0</v>
      </c>
      <c r="CU165" s="111">
        <f t="shared" si="198"/>
        <v>0</v>
      </c>
      <c r="CV165" s="111">
        <f t="shared" si="198"/>
        <v>0</v>
      </c>
      <c r="CW165" s="111">
        <f t="shared" si="198"/>
        <v>0</v>
      </c>
      <c r="CX165" s="111">
        <f t="shared" si="198"/>
        <v>0</v>
      </c>
      <c r="CY165" s="111">
        <f t="shared" si="198"/>
        <v>0</v>
      </c>
      <c r="CZ165" s="111">
        <f t="shared" si="199"/>
        <v>0</v>
      </c>
      <c r="DA165" s="111">
        <f t="shared" si="199"/>
        <v>0</v>
      </c>
      <c r="DB165" s="111">
        <f t="shared" si="199"/>
        <v>0</v>
      </c>
      <c r="DC165" s="111">
        <f t="shared" si="199"/>
        <v>0</v>
      </c>
      <c r="DD165" s="111">
        <f t="shared" si="199"/>
        <v>0</v>
      </c>
      <c r="DE165" s="111">
        <f t="shared" si="199"/>
        <v>0</v>
      </c>
      <c r="DF165" s="111">
        <f t="shared" si="199"/>
        <v>0</v>
      </c>
      <c r="DG165" s="111">
        <f t="shared" si="199"/>
        <v>0</v>
      </c>
      <c r="DH165" s="112">
        <f t="shared" si="200"/>
        <v>0</v>
      </c>
      <c r="DI165" s="104">
        <f t="shared" si="256"/>
        <v>2.2339812228514902E-2</v>
      </c>
      <c r="DJ165" s="99">
        <f t="shared" si="201"/>
        <v>1.2838972545123506E-3</v>
      </c>
      <c r="DK165" s="99">
        <f t="shared" si="202"/>
        <v>0.12023914837660121</v>
      </c>
      <c r="DL165" s="99">
        <f t="shared" si="203"/>
        <v>6.9102958837127136E-3</v>
      </c>
      <c r="DM165" s="99">
        <f t="shared" si="204"/>
        <v>2.0542356072197608E-3</v>
      </c>
      <c r="DN165" s="99">
        <f t="shared" si="205"/>
        <v>1.1056473413940341E-2</v>
      </c>
      <c r="DO165" s="99">
        <f t="shared" si="206"/>
        <v>2.2881241983892915E-2</v>
      </c>
      <c r="DP165" s="99">
        <f t="shared" si="207"/>
        <v>3.2901998926445422E-3</v>
      </c>
      <c r="DQ165" s="99">
        <f t="shared" si="208"/>
        <v>4.1254964956675265E-2</v>
      </c>
      <c r="DR165" s="99">
        <f t="shared" si="209"/>
        <v>5.9322427238459527E-3</v>
      </c>
      <c r="DS165" s="99">
        <f t="shared" si="210"/>
        <v>4.7607717393778276E-3</v>
      </c>
      <c r="DT165" s="99">
        <f t="shared" si="211"/>
        <v>8.5836892688351627E-3</v>
      </c>
      <c r="DU165" s="99">
        <f t="shared" si="212"/>
        <v>1.7736083361949925E-2</v>
      </c>
      <c r="DV165" s="99">
        <f t="shared" si="213"/>
        <v>2.5337261945642753E-3</v>
      </c>
      <c r="DW165" s="99">
        <f t="shared" si="214"/>
        <v>0.50685303530720893</v>
      </c>
      <c r="DX165" s="99">
        <f t="shared" si="215"/>
        <v>7.2407576472458421E-2</v>
      </c>
      <c r="DY165" s="99">
        <f t="shared" si="216"/>
        <v>5.0674523891285506E-3</v>
      </c>
      <c r="DZ165" s="99">
        <f t="shared" si="217"/>
        <v>0.14481515294491684</v>
      </c>
      <c r="EA165" s="121">
        <f t="shared" si="257"/>
        <v>9.6963326512895118E-2</v>
      </c>
      <c r="EB165" s="122">
        <f t="shared" si="218"/>
        <v>5.5726049720054675E-3</v>
      </c>
      <c r="EC165" s="122">
        <f t="shared" si="219"/>
        <v>0.40392450816002429</v>
      </c>
      <c r="ED165" s="122">
        <f t="shared" si="220"/>
        <v>2.3214052193104844E-2</v>
      </c>
      <c r="EE165" s="122">
        <f t="shared" si="221"/>
        <v>8.9161679552087481E-3</v>
      </c>
      <c r="EF165" s="122">
        <f t="shared" si="222"/>
        <v>3.7142483508967747E-2</v>
      </c>
      <c r="EG165" s="122">
        <f t="shared" si="223"/>
        <v>0</v>
      </c>
      <c r="EH165" s="122">
        <f t="shared" si="224"/>
        <v>0</v>
      </c>
      <c r="EI165" s="122">
        <f t="shared" si="225"/>
        <v>0.3138395697892436</v>
      </c>
      <c r="EJ165" s="122">
        <f t="shared" si="226"/>
        <v>4.512844711642254E-2</v>
      </c>
      <c r="EK165" s="122">
        <f t="shared" si="227"/>
        <v>0</v>
      </c>
      <c r="EL165" s="122">
        <f t="shared" si="228"/>
        <v>6.5298839792127555E-2</v>
      </c>
      <c r="EM165" s="122">
        <f t="shared" si="229"/>
        <v>0</v>
      </c>
      <c r="EN165" s="122">
        <f t="shared" si="230"/>
        <v>0</v>
      </c>
      <c r="EO165" s="122">
        <f t="shared" si="231"/>
        <v>0</v>
      </c>
      <c r="EP165" s="122">
        <f t="shared" si="232"/>
        <v>0</v>
      </c>
      <c r="EQ165" s="122">
        <f t="shared" si="233"/>
        <v>0</v>
      </c>
      <c r="ER165" s="122">
        <f t="shared" si="234"/>
        <v>0</v>
      </c>
      <c r="ES165" s="110">
        <f t="shared" si="258"/>
        <v>0</v>
      </c>
      <c r="ET165" s="111">
        <f t="shared" si="235"/>
        <v>0</v>
      </c>
      <c r="EU165" s="111">
        <f t="shared" si="236"/>
        <v>0</v>
      </c>
      <c r="EV165" s="111">
        <f t="shared" si="237"/>
        <v>0</v>
      </c>
      <c r="EW165" s="111">
        <f t="shared" si="238"/>
        <v>0</v>
      </c>
      <c r="EX165" s="111">
        <f t="shared" si="239"/>
        <v>0</v>
      </c>
      <c r="EY165" s="111">
        <f t="shared" si="240"/>
        <v>0</v>
      </c>
      <c r="EZ165" s="111">
        <f t="shared" si="241"/>
        <v>0</v>
      </c>
      <c r="FA165" s="111">
        <f t="shared" si="242"/>
        <v>0</v>
      </c>
      <c r="FB165" s="111">
        <f t="shared" si="243"/>
        <v>0</v>
      </c>
      <c r="FC165" s="111">
        <f t="shared" si="244"/>
        <v>0</v>
      </c>
      <c r="FD165" s="111">
        <f t="shared" si="245"/>
        <v>0</v>
      </c>
      <c r="FE165" s="111">
        <f t="shared" si="246"/>
        <v>0</v>
      </c>
      <c r="FF165" s="111">
        <f t="shared" si="247"/>
        <v>0</v>
      </c>
      <c r="FG165" s="111">
        <f t="shared" si="248"/>
        <v>0</v>
      </c>
      <c r="FH165" s="111">
        <f t="shared" si="249"/>
        <v>0</v>
      </c>
      <c r="FI165" s="111">
        <f t="shared" si="250"/>
        <v>0</v>
      </c>
      <c r="FJ165" s="112">
        <f t="shared" si="251"/>
        <v>0</v>
      </c>
    </row>
    <row r="166" spans="2:166" s="75" customFormat="1">
      <c r="B166" s="76"/>
      <c r="C166" s="78"/>
      <c r="D166" s="85" t="s">
        <v>952</v>
      </c>
      <c r="E166" s="77"/>
      <c r="F166" s="77"/>
      <c r="G166" s="77"/>
      <c r="H166" s="77"/>
      <c r="I166" s="77"/>
      <c r="K166" s="81">
        <v>6</v>
      </c>
      <c r="L166" s="81" t="s">
        <v>928</v>
      </c>
      <c r="M166" s="77">
        <f t="shared" ref="M166:R166" si="269">IF(M144&lt;=0,0,M144-M144/SUM($M144:$R144)*$S166)</f>
        <v>0</v>
      </c>
      <c r="N166" s="77">
        <f t="shared" si="269"/>
        <v>0</v>
      </c>
      <c r="O166" s="77">
        <f t="shared" si="269"/>
        <v>0</v>
      </c>
      <c r="P166" s="77">
        <f t="shared" si="269"/>
        <v>0</v>
      </c>
      <c r="Q166" s="77">
        <f t="shared" si="269"/>
        <v>0</v>
      </c>
      <c r="R166" s="77">
        <f t="shared" si="269"/>
        <v>0</v>
      </c>
      <c r="S166" s="82">
        <f t="shared" si="187"/>
        <v>0</v>
      </c>
      <c r="T166" s="81">
        <v>6</v>
      </c>
      <c r="U166" s="81" t="s">
        <v>928</v>
      </c>
      <c r="V166" s="77">
        <f t="shared" ref="V166:AA166" si="270">IF(V144&lt;=0,0,V144-V144/SUM($V144:$AA144)*$AB166)</f>
        <v>3.759598379585833E-2</v>
      </c>
      <c r="W166" s="77">
        <f t="shared" si="270"/>
        <v>0.16980698343162418</v>
      </c>
      <c r="X166" s="77">
        <f t="shared" si="270"/>
        <v>9.5583057286351455E-2</v>
      </c>
      <c r="Y166" s="77">
        <f t="shared" si="270"/>
        <v>0.25758082217929912</v>
      </c>
      <c r="Z166" s="77">
        <f t="shared" si="270"/>
        <v>2.1937629159907223E-2</v>
      </c>
      <c r="AA166" s="77">
        <f t="shared" si="270"/>
        <v>0.27227721053622056</v>
      </c>
      <c r="AB166" s="82">
        <f t="shared" si="189"/>
        <v>0.14521831361073897</v>
      </c>
      <c r="AC166" s="81">
        <v>6</v>
      </c>
      <c r="AD166" s="81" t="s">
        <v>928</v>
      </c>
      <c r="AE166" s="77">
        <f t="shared" ref="AE166:AJ166" si="271">IF(AE144&lt;=0,0,AE144-AE144/SUM($AE144:$AJ144)*$AK166)</f>
        <v>0.3027642441497852</v>
      </c>
      <c r="AF166" s="77">
        <f t="shared" si="271"/>
        <v>0.25649850356901455</v>
      </c>
      <c r="AG166" s="77">
        <f t="shared" si="271"/>
        <v>0.14040317474614672</v>
      </c>
      <c r="AH166" s="77">
        <f t="shared" si="271"/>
        <v>0.1551157639243145</v>
      </c>
      <c r="AI166" s="77">
        <f t="shared" si="271"/>
        <v>0</v>
      </c>
      <c r="AJ166" s="77">
        <f t="shared" si="271"/>
        <v>0</v>
      </c>
      <c r="AK166" s="82">
        <f t="shared" si="191"/>
        <v>0.145218313610739</v>
      </c>
      <c r="AL166" s="76"/>
      <c r="AM166" s="76"/>
      <c r="AN166" s="77"/>
      <c r="AO166" s="77"/>
      <c r="AP166" s="77"/>
      <c r="AQ166" s="77"/>
      <c r="AR166" s="77"/>
      <c r="AS166" s="77"/>
      <c r="AU166" s="93">
        <f t="shared" si="262"/>
        <v>0.87</v>
      </c>
      <c r="AV166" s="93">
        <f t="shared" si="255"/>
        <v>0.05</v>
      </c>
      <c r="AW166" s="93">
        <f t="shared" si="255"/>
        <v>0.08</v>
      </c>
      <c r="AX166" s="93">
        <f t="shared" si="255"/>
        <v>0.73972209903917208</v>
      </c>
      <c r="AY166" s="93">
        <f t="shared" si="255"/>
        <v>0.10636807095343682</v>
      </c>
      <c r="AZ166" s="93">
        <f t="shared" si="255"/>
        <v>0.153909830007391</v>
      </c>
      <c r="BA166" s="93">
        <f t="shared" si="255"/>
        <v>0.7</v>
      </c>
      <c r="BB166" s="93">
        <f t="shared" si="255"/>
        <v>0.1</v>
      </c>
      <c r="BC166" s="101">
        <f t="shared" si="255"/>
        <v>0.2</v>
      </c>
      <c r="BD166" s="104">
        <f t="shared" si="192"/>
        <v>0</v>
      </c>
      <c r="BE166" s="99">
        <f t="shared" si="192"/>
        <v>0</v>
      </c>
      <c r="BF166" s="99">
        <f t="shared" si="192"/>
        <v>0</v>
      </c>
      <c r="BG166" s="99">
        <f t="shared" si="192"/>
        <v>0</v>
      </c>
      <c r="BH166" s="99">
        <f t="shared" si="192"/>
        <v>0</v>
      </c>
      <c r="BI166" s="99">
        <f t="shared" si="192"/>
        <v>0</v>
      </c>
      <c r="BJ166" s="99">
        <f t="shared" si="192"/>
        <v>0</v>
      </c>
      <c r="BK166" s="99">
        <f t="shared" si="192"/>
        <v>0</v>
      </c>
      <c r="BL166" s="99">
        <f t="shared" si="192"/>
        <v>0</v>
      </c>
      <c r="BM166" s="99">
        <f t="shared" si="192"/>
        <v>0</v>
      </c>
      <c r="BN166" s="99">
        <f t="shared" si="193"/>
        <v>0</v>
      </c>
      <c r="BO166" s="99">
        <f t="shared" si="193"/>
        <v>0</v>
      </c>
      <c r="BP166" s="99">
        <f t="shared" si="193"/>
        <v>0</v>
      </c>
      <c r="BQ166" s="99">
        <f t="shared" si="193"/>
        <v>0</v>
      </c>
      <c r="BR166" s="99">
        <f t="shared" si="193"/>
        <v>0</v>
      </c>
      <c r="BS166" s="99">
        <f t="shared" si="193"/>
        <v>0</v>
      </c>
      <c r="BT166" s="99">
        <f t="shared" si="193"/>
        <v>0</v>
      </c>
      <c r="BU166" s="99">
        <f t="shared" si="193"/>
        <v>0</v>
      </c>
      <c r="BV166" s="105">
        <f t="shared" si="194"/>
        <v>0</v>
      </c>
      <c r="BW166" s="121">
        <f t="shared" si="195"/>
        <v>3.2708505902396746E-2</v>
      </c>
      <c r="BX166" s="122">
        <f t="shared" si="195"/>
        <v>1.8797991897929165E-3</v>
      </c>
      <c r="BY166" s="122">
        <f t="shared" si="195"/>
        <v>0.14773207558551305</v>
      </c>
      <c r="BZ166" s="122">
        <f t="shared" si="195"/>
        <v>8.4903491715812088E-3</v>
      </c>
      <c r="CA166" s="122">
        <f t="shared" si="195"/>
        <v>3.0076787036686665E-3</v>
      </c>
      <c r="CB166" s="122">
        <f t="shared" si="195"/>
        <v>1.3584558674529934E-2</v>
      </c>
      <c r="CC166" s="122">
        <f t="shared" si="195"/>
        <v>7.0704899768441326E-2</v>
      </c>
      <c r="CD166" s="122">
        <f t="shared" si="195"/>
        <v>1.0166985419381049E-2</v>
      </c>
      <c r="CE166" s="122">
        <f t="shared" si="195"/>
        <v>0.19053822645470686</v>
      </c>
      <c r="CF166" s="122">
        <f t="shared" si="195"/>
        <v>2.7398375169812281E-2</v>
      </c>
      <c r="CG166" s="122">
        <f t="shared" si="196"/>
        <v>1.4711172098529068E-2</v>
      </c>
      <c r="CH166" s="122">
        <f t="shared" si="196"/>
        <v>3.9644220554779938E-2</v>
      </c>
      <c r="CI166" s="122">
        <f t="shared" si="196"/>
        <v>1.5356340411935055E-2</v>
      </c>
      <c r="CJ166" s="122">
        <f t="shared" si="196"/>
        <v>2.1937629159907222E-3</v>
      </c>
      <c r="CK166" s="122">
        <f t="shared" si="196"/>
        <v>0.19059404737535438</v>
      </c>
      <c r="CL166" s="122">
        <f t="shared" si="196"/>
        <v>2.7227721053622058E-2</v>
      </c>
      <c r="CM166" s="122">
        <f t="shared" si="196"/>
        <v>4.3875258319814444E-3</v>
      </c>
      <c r="CN166" s="122">
        <f t="shared" si="196"/>
        <v>5.4455442107244116E-2</v>
      </c>
      <c r="CO166" s="123">
        <f t="shared" si="197"/>
        <v>0.14521831361073897</v>
      </c>
      <c r="CP166" s="110">
        <f t="shared" si="198"/>
        <v>0.26340489241031312</v>
      </c>
      <c r="CQ166" s="111">
        <f t="shared" si="198"/>
        <v>1.513821220748926E-2</v>
      </c>
      <c r="CR166" s="111">
        <f t="shared" si="198"/>
        <v>0.22315369810504265</v>
      </c>
      <c r="CS166" s="111">
        <f t="shared" si="198"/>
        <v>1.2824925178450727E-2</v>
      </c>
      <c r="CT166" s="111">
        <f t="shared" si="198"/>
        <v>2.4221139531982818E-2</v>
      </c>
      <c r="CU166" s="111">
        <f t="shared" si="198"/>
        <v>2.0519880285521163E-2</v>
      </c>
      <c r="CV166" s="111">
        <f t="shared" si="198"/>
        <v>0.10385933113498333</v>
      </c>
      <c r="CW166" s="111">
        <f t="shared" si="198"/>
        <v>1.4934414853485924E-2</v>
      </c>
      <c r="CX166" s="111">
        <f t="shared" si="198"/>
        <v>0.11474255848415861</v>
      </c>
      <c r="CY166" s="111">
        <f t="shared" si="198"/>
        <v>1.6499364583098041E-2</v>
      </c>
      <c r="CZ166" s="111">
        <f t="shared" si="199"/>
        <v>2.1609428757677455E-2</v>
      </c>
      <c r="DA166" s="111">
        <f t="shared" si="199"/>
        <v>2.3873840857057838E-2</v>
      </c>
      <c r="DB166" s="111">
        <f t="shared" si="199"/>
        <v>0</v>
      </c>
      <c r="DC166" s="111">
        <f t="shared" si="199"/>
        <v>0</v>
      </c>
      <c r="DD166" s="111">
        <f t="shared" si="199"/>
        <v>0</v>
      </c>
      <c r="DE166" s="111">
        <f t="shared" si="199"/>
        <v>0</v>
      </c>
      <c r="DF166" s="111">
        <f t="shared" si="199"/>
        <v>0</v>
      </c>
      <c r="DG166" s="111">
        <f t="shared" si="199"/>
        <v>0</v>
      </c>
      <c r="DH166" s="112">
        <f t="shared" si="200"/>
        <v>0.145218313610739</v>
      </c>
      <c r="DI166" s="104">
        <f t="shared" si="256"/>
        <v>0</v>
      </c>
      <c r="DJ166" s="99">
        <f t="shared" si="201"/>
        <v>0</v>
      </c>
      <c r="DK166" s="99">
        <f t="shared" si="202"/>
        <v>0</v>
      </c>
      <c r="DL166" s="99">
        <f t="shared" si="203"/>
        <v>0</v>
      </c>
      <c r="DM166" s="99">
        <f t="shared" si="204"/>
        <v>0</v>
      </c>
      <c r="DN166" s="99">
        <f t="shared" si="205"/>
        <v>0</v>
      </c>
      <c r="DO166" s="99">
        <f t="shared" si="206"/>
        <v>0</v>
      </c>
      <c r="DP166" s="99">
        <f t="shared" si="207"/>
        <v>0</v>
      </c>
      <c r="DQ166" s="99">
        <f t="shared" si="208"/>
        <v>0</v>
      </c>
      <c r="DR166" s="99">
        <f t="shared" si="209"/>
        <v>0</v>
      </c>
      <c r="DS166" s="99">
        <f t="shared" si="210"/>
        <v>0</v>
      </c>
      <c r="DT166" s="99">
        <f t="shared" si="211"/>
        <v>0</v>
      </c>
      <c r="DU166" s="99">
        <f t="shared" si="212"/>
        <v>0</v>
      </c>
      <c r="DV166" s="99">
        <f t="shared" si="213"/>
        <v>0</v>
      </c>
      <c r="DW166" s="99">
        <f t="shared" si="214"/>
        <v>0</v>
      </c>
      <c r="DX166" s="99">
        <f t="shared" si="215"/>
        <v>0</v>
      </c>
      <c r="DY166" s="99">
        <f t="shared" si="216"/>
        <v>0</v>
      </c>
      <c r="DZ166" s="99">
        <f t="shared" si="217"/>
        <v>0</v>
      </c>
      <c r="EA166" s="121">
        <f t="shared" si="257"/>
        <v>3.8265333035576478E-2</v>
      </c>
      <c r="EB166" s="122">
        <f t="shared" si="218"/>
        <v>2.1991570710101428E-3</v>
      </c>
      <c r="EC166" s="122">
        <f t="shared" si="219"/>
        <v>0.17283018335308259</v>
      </c>
      <c r="ED166" s="122">
        <f t="shared" si="220"/>
        <v>9.932769158223137E-3</v>
      </c>
      <c r="EE166" s="122">
        <f t="shared" si="221"/>
        <v>3.5186513136162283E-3</v>
      </c>
      <c r="EF166" s="122">
        <f t="shared" si="222"/>
        <v>1.5892430653157017E-2</v>
      </c>
      <c r="EG166" s="122">
        <f t="shared" si="223"/>
        <v>8.2716909936513192E-2</v>
      </c>
      <c r="EH166" s="122">
        <f t="shared" si="224"/>
        <v>1.189424806505633E-2</v>
      </c>
      <c r="EI166" s="122">
        <f t="shared" si="225"/>
        <v>0.22290864379602224</v>
      </c>
      <c r="EJ166" s="122">
        <f t="shared" si="226"/>
        <v>3.2053067591501117E-2</v>
      </c>
      <c r="EK166" s="122">
        <f t="shared" si="227"/>
        <v>1.7210443710687692E-2</v>
      </c>
      <c r="EL166" s="122">
        <f t="shared" si="228"/>
        <v>4.6379351811155073E-2</v>
      </c>
      <c r="EM166" s="122">
        <f t="shared" si="229"/>
        <v>1.796521925592812E-2</v>
      </c>
      <c r="EN166" s="122">
        <f t="shared" si="230"/>
        <v>2.5664598937040171E-3</v>
      </c>
      <c r="EO166" s="122">
        <f t="shared" si="231"/>
        <v>0.22297394809715121</v>
      </c>
      <c r="EP166" s="122">
        <f t="shared" si="232"/>
        <v>3.1853421156735895E-2</v>
      </c>
      <c r="EQ166" s="122">
        <f t="shared" si="233"/>
        <v>5.1329197874080343E-3</v>
      </c>
      <c r="ER166" s="122">
        <f t="shared" si="234"/>
        <v>6.370684231347179E-2</v>
      </c>
      <c r="ES166" s="110">
        <f t="shared" si="258"/>
        <v>0.3081545809936323</v>
      </c>
      <c r="ET166" s="111">
        <f t="shared" si="235"/>
        <v>1.771003339043864E-2</v>
      </c>
      <c r="EU166" s="111">
        <f t="shared" si="236"/>
        <v>0.26106513705000017</v>
      </c>
      <c r="EV166" s="111">
        <f t="shared" si="237"/>
        <v>1.5003743508620699E-2</v>
      </c>
      <c r="EW166" s="111">
        <f t="shared" si="238"/>
        <v>2.8336053424701826E-2</v>
      </c>
      <c r="EX166" s="111">
        <f t="shared" si="239"/>
        <v>2.4005989613793119E-2</v>
      </c>
      <c r="EY166" s="111">
        <f t="shared" si="240"/>
        <v>0.12150392642793074</v>
      </c>
      <c r="EZ166" s="111">
        <f t="shared" si="241"/>
        <v>1.7471613034401055E-2</v>
      </c>
      <c r="FA166" s="111">
        <f t="shared" si="242"/>
        <v>0.13423609830581437</v>
      </c>
      <c r="FB166" s="111">
        <f t="shared" si="243"/>
        <v>1.9302431071954857E-2</v>
      </c>
      <c r="FC166" s="111">
        <f t="shared" si="244"/>
        <v>2.5280640778535222E-2</v>
      </c>
      <c r="FD166" s="111">
        <f t="shared" si="245"/>
        <v>2.7929752400177043E-2</v>
      </c>
      <c r="FE166" s="111">
        <f t="shared" si="246"/>
        <v>0</v>
      </c>
      <c r="FF166" s="111">
        <f t="shared" si="247"/>
        <v>0</v>
      </c>
      <c r="FG166" s="111">
        <f t="shared" si="248"/>
        <v>0</v>
      </c>
      <c r="FH166" s="111">
        <f t="shared" si="249"/>
        <v>0</v>
      </c>
      <c r="FI166" s="111">
        <f t="shared" si="250"/>
        <v>0</v>
      </c>
      <c r="FJ166" s="112">
        <f t="shared" si="251"/>
        <v>0</v>
      </c>
    </row>
    <row r="167" spans="2:166" s="75" customFormat="1">
      <c r="B167" s="76"/>
      <c r="C167" s="80" t="s">
        <v>44</v>
      </c>
      <c r="D167" s="85" t="s">
        <v>953</v>
      </c>
      <c r="E167" s="77"/>
      <c r="F167" s="77"/>
      <c r="G167" s="77"/>
      <c r="H167" s="77"/>
      <c r="I167" s="77"/>
      <c r="K167" s="81">
        <v>7</v>
      </c>
      <c r="L167" s="81" t="s">
        <v>928</v>
      </c>
      <c r="M167" s="77">
        <f t="shared" ref="M167:R167" si="272">IF(M145&lt;=0,0,M145-M145/SUM($M145:$R145)*$S167)</f>
        <v>0</v>
      </c>
      <c r="N167" s="77">
        <f t="shared" si="272"/>
        <v>0</v>
      </c>
      <c r="O167" s="77">
        <f t="shared" si="272"/>
        <v>0</v>
      </c>
      <c r="P167" s="77">
        <f t="shared" si="272"/>
        <v>0</v>
      </c>
      <c r="Q167" s="77">
        <f t="shared" si="272"/>
        <v>0</v>
      </c>
      <c r="R167" s="77">
        <f t="shared" si="272"/>
        <v>0</v>
      </c>
      <c r="S167" s="82">
        <f t="shared" si="187"/>
        <v>0</v>
      </c>
      <c r="T167" s="81">
        <v>7</v>
      </c>
      <c r="U167" s="81" t="s">
        <v>928</v>
      </c>
      <c r="V167" s="77">
        <f t="shared" ref="V167:AA167" si="273">IF(V145&lt;=0,0,V145-V145/SUM($V145:$AA145)*$AB167)</f>
        <v>0</v>
      </c>
      <c r="W167" s="77">
        <f t="shared" si="273"/>
        <v>0</v>
      </c>
      <c r="X167" s="77">
        <f t="shared" si="273"/>
        <v>0</v>
      </c>
      <c r="Y167" s="77">
        <f t="shared" si="273"/>
        <v>0</v>
      </c>
      <c r="Z167" s="77">
        <f t="shared" si="273"/>
        <v>0</v>
      </c>
      <c r="AA167" s="77">
        <f t="shared" si="273"/>
        <v>0</v>
      </c>
      <c r="AB167" s="82">
        <f t="shared" si="189"/>
        <v>0</v>
      </c>
      <c r="AC167" s="81">
        <v>7</v>
      </c>
      <c r="AD167" s="81" t="s">
        <v>928</v>
      </c>
      <c r="AE167" s="77">
        <f t="shared" ref="AE167:AJ167" si="274">IF(AE145&lt;=0,0,AE145-AE145/SUM($AE145:$AJ145)*$AK167)</f>
        <v>9.9955102536026449E-2</v>
      </c>
      <c r="AF167" s="77">
        <f t="shared" si="274"/>
        <v>0.18568408617264415</v>
      </c>
      <c r="AG167" s="77">
        <f t="shared" si="274"/>
        <v>0.11840572284429024</v>
      </c>
      <c r="AH167" s="77">
        <f t="shared" si="274"/>
        <v>0.20725312385979044</v>
      </c>
      <c r="AI167" s="77">
        <f t="shared" si="274"/>
        <v>4.9500194532892144E-2</v>
      </c>
      <c r="AJ167" s="77">
        <f t="shared" si="274"/>
        <v>0.19398345644361761</v>
      </c>
      <c r="AK167" s="82">
        <f t="shared" si="191"/>
        <v>0.145218313610739</v>
      </c>
      <c r="AL167" s="76"/>
      <c r="AM167" s="76"/>
      <c r="AN167" s="77"/>
      <c r="AO167" s="77"/>
      <c r="AP167" s="77"/>
      <c r="AQ167" s="77"/>
      <c r="AR167" s="77"/>
      <c r="AS167" s="77"/>
      <c r="AU167" s="93">
        <f t="shared" si="262"/>
        <v>0.87</v>
      </c>
      <c r="AV167" s="93">
        <f t="shared" si="255"/>
        <v>0.05</v>
      </c>
      <c r="AW167" s="93">
        <f t="shared" si="255"/>
        <v>0.08</v>
      </c>
      <c r="AX167" s="93">
        <f t="shared" si="255"/>
        <v>0.73972209903917208</v>
      </c>
      <c r="AY167" s="93">
        <f t="shared" si="255"/>
        <v>0.10636807095343682</v>
      </c>
      <c r="AZ167" s="93">
        <f t="shared" si="255"/>
        <v>0.153909830007391</v>
      </c>
      <c r="BA167" s="93">
        <f t="shared" si="255"/>
        <v>0.7</v>
      </c>
      <c r="BB167" s="93">
        <f t="shared" si="255"/>
        <v>0.1</v>
      </c>
      <c r="BC167" s="101">
        <f t="shared" si="255"/>
        <v>0.2</v>
      </c>
      <c r="BD167" s="104">
        <f t="shared" si="192"/>
        <v>0</v>
      </c>
      <c r="BE167" s="99">
        <f t="shared" si="192"/>
        <v>0</v>
      </c>
      <c r="BF167" s="99">
        <f t="shared" si="192"/>
        <v>0</v>
      </c>
      <c r="BG167" s="99">
        <f t="shared" si="192"/>
        <v>0</v>
      </c>
      <c r="BH167" s="99">
        <f t="shared" si="192"/>
        <v>0</v>
      </c>
      <c r="BI167" s="99">
        <f t="shared" si="192"/>
        <v>0</v>
      </c>
      <c r="BJ167" s="99">
        <f t="shared" si="192"/>
        <v>0</v>
      </c>
      <c r="BK167" s="99">
        <f t="shared" si="192"/>
        <v>0</v>
      </c>
      <c r="BL167" s="99">
        <f t="shared" si="192"/>
        <v>0</v>
      </c>
      <c r="BM167" s="99">
        <f t="shared" si="192"/>
        <v>0</v>
      </c>
      <c r="BN167" s="99">
        <f t="shared" si="193"/>
        <v>0</v>
      </c>
      <c r="BO167" s="99">
        <f t="shared" si="193"/>
        <v>0</v>
      </c>
      <c r="BP167" s="99">
        <f t="shared" si="193"/>
        <v>0</v>
      </c>
      <c r="BQ167" s="99">
        <f t="shared" si="193"/>
        <v>0</v>
      </c>
      <c r="BR167" s="99">
        <f t="shared" si="193"/>
        <v>0</v>
      </c>
      <c r="BS167" s="99">
        <f t="shared" si="193"/>
        <v>0</v>
      </c>
      <c r="BT167" s="99">
        <f t="shared" si="193"/>
        <v>0</v>
      </c>
      <c r="BU167" s="99">
        <f t="shared" si="193"/>
        <v>0</v>
      </c>
      <c r="BV167" s="105">
        <f t="shared" si="194"/>
        <v>0</v>
      </c>
      <c r="BW167" s="121">
        <f t="shared" si="195"/>
        <v>0</v>
      </c>
      <c r="BX167" s="122">
        <f t="shared" si="195"/>
        <v>0</v>
      </c>
      <c r="BY167" s="122">
        <f t="shared" si="195"/>
        <v>0</v>
      </c>
      <c r="BZ167" s="122">
        <f t="shared" si="195"/>
        <v>0</v>
      </c>
      <c r="CA167" s="122">
        <f t="shared" si="195"/>
        <v>0</v>
      </c>
      <c r="CB167" s="122">
        <f t="shared" si="195"/>
        <v>0</v>
      </c>
      <c r="CC167" s="122">
        <f t="shared" si="195"/>
        <v>0</v>
      </c>
      <c r="CD167" s="122">
        <f t="shared" si="195"/>
        <v>0</v>
      </c>
      <c r="CE167" s="122">
        <f t="shared" si="195"/>
        <v>0</v>
      </c>
      <c r="CF167" s="122">
        <f t="shared" si="195"/>
        <v>0</v>
      </c>
      <c r="CG167" s="122">
        <f t="shared" si="196"/>
        <v>0</v>
      </c>
      <c r="CH167" s="122">
        <f t="shared" si="196"/>
        <v>0</v>
      </c>
      <c r="CI167" s="122">
        <f t="shared" si="196"/>
        <v>0</v>
      </c>
      <c r="CJ167" s="122">
        <f t="shared" si="196"/>
        <v>0</v>
      </c>
      <c r="CK167" s="122">
        <f t="shared" si="196"/>
        <v>0</v>
      </c>
      <c r="CL167" s="122">
        <f t="shared" si="196"/>
        <v>0</v>
      </c>
      <c r="CM167" s="122">
        <f t="shared" si="196"/>
        <v>0</v>
      </c>
      <c r="CN167" s="122">
        <f t="shared" si="196"/>
        <v>0</v>
      </c>
      <c r="CO167" s="123">
        <f t="shared" si="197"/>
        <v>0</v>
      </c>
      <c r="CP167" s="110">
        <f t="shared" si="198"/>
        <v>8.6960939206343013E-2</v>
      </c>
      <c r="CQ167" s="111">
        <f t="shared" si="198"/>
        <v>4.9977551268013225E-3</v>
      </c>
      <c r="CR167" s="111">
        <f t="shared" si="198"/>
        <v>0.16154515497020042</v>
      </c>
      <c r="CS167" s="111">
        <f t="shared" si="198"/>
        <v>9.2842043086322074E-3</v>
      </c>
      <c r="CT167" s="111">
        <f t="shared" si="198"/>
        <v>7.9964082028821156E-3</v>
      </c>
      <c r="CU167" s="111">
        <f t="shared" si="198"/>
        <v>1.4854726893811532E-2</v>
      </c>
      <c r="CV167" s="111">
        <f t="shared" si="198"/>
        <v>8.7587329840628822E-2</v>
      </c>
      <c r="CW167" s="111">
        <f t="shared" si="198"/>
        <v>1.259458832879444E-2</v>
      </c>
      <c r="CX167" s="111">
        <f t="shared" si="198"/>
        <v>0.15330971581398969</v>
      </c>
      <c r="CY167" s="111">
        <f t="shared" si="198"/>
        <v>2.2045114984039622E-2</v>
      </c>
      <c r="CZ167" s="111">
        <f t="shared" si="199"/>
        <v>1.8223804674866964E-2</v>
      </c>
      <c r="DA167" s="111">
        <f t="shared" si="199"/>
        <v>3.1898293061761097E-2</v>
      </c>
      <c r="DB167" s="111">
        <f t="shared" si="199"/>
        <v>3.4650136173024496E-2</v>
      </c>
      <c r="DC167" s="111">
        <f t="shared" si="199"/>
        <v>4.9500194532892151E-3</v>
      </c>
      <c r="DD167" s="111">
        <f t="shared" si="199"/>
        <v>0.13578841951053233</v>
      </c>
      <c r="DE167" s="111">
        <f t="shared" si="199"/>
        <v>1.9398345644361763E-2</v>
      </c>
      <c r="DF167" s="111">
        <f t="shared" si="199"/>
        <v>9.9000389065784303E-3</v>
      </c>
      <c r="DG167" s="111">
        <f t="shared" si="199"/>
        <v>3.8796691288723525E-2</v>
      </c>
      <c r="DH167" s="112">
        <f t="shared" si="200"/>
        <v>0.145218313610739</v>
      </c>
      <c r="DI167" s="104">
        <f t="shared" si="256"/>
        <v>0</v>
      </c>
      <c r="DJ167" s="99">
        <f t="shared" si="201"/>
        <v>0</v>
      </c>
      <c r="DK167" s="99">
        <f t="shared" si="202"/>
        <v>0</v>
      </c>
      <c r="DL167" s="99">
        <f t="shared" si="203"/>
        <v>0</v>
      </c>
      <c r="DM167" s="99">
        <f t="shared" si="204"/>
        <v>0</v>
      </c>
      <c r="DN167" s="99">
        <f t="shared" si="205"/>
        <v>0</v>
      </c>
      <c r="DO167" s="99">
        <f t="shared" si="206"/>
        <v>0</v>
      </c>
      <c r="DP167" s="99">
        <f t="shared" si="207"/>
        <v>0</v>
      </c>
      <c r="DQ167" s="99">
        <f t="shared" si="208"/>
        <v>0</v>
      </c>
      <c r="DR167" s="99">
        <f t="shared" si="209"/>
        <v>0</v>
      </c>
      <c r="DS167" s="99">
        <f t="shared" si="210"/>
        <v>0</v>
      </c>
      <c r="DT167" s="99">
        <f t="shared" si="211"/>
        <v>0</v>
      </c>
      <c r="DU167" s="99">
        <f t="shared" si="212"/>
        <v>0</v>
      </c>
      <c r="DV167" s="99">
        <f t="shared" si="213"/>
        <v>0</v>
      </c>
      <c r="DW167" s="99">
        <f t="shared" si="214"/>
        <v>0</v>
      </c>
      <c r="DX167" s="99">
        <f t="shared" si="215"/>
        <v>0</v>
      </c>
      <c r="DY167" s="99">
        <f t="shared" si="216"/>
        <v>0</v>
      </c>
      <c r="DZ167" s="99">
        <f t="shared" si="217"/>
        <v>0</v>
      </c>
      <c r="EA167" s="121">
        <f t="shared" si="257"/>
        <v>0</v>
      </c>
      <c r="EB167" s="122">
        <f t="shared" si="218"/>
        <v>0</v>
      </c>
      <c r="EC167" s="122">
        <f t="shared" si="219"/>
        <v>0</v>
      </c>
      <c r="ED167" s="122">
        <f t="shared" si="220"/>
        <v>0</v>
      </c>
      <c r="EE167" s="122">
        <f t="shared" si="221"/>
        <v>0</v>
      </c>
      <c r="EF167" s="122">
        <f t="shared" si="222"/>
        <v>0</v>
      </c>
      <c r="EG167" s="122">
        <f t="shared" si="223"/>
        <v>0</v>
      </c>
      <c r="EH167" s="122">
        <f t="shared" si="224"/>
        <v>0</v>
      </c>
      <c r="EI167" s="122">
        <f t="shared" si="225"/>
        <v>0</v>
      </c>
      <c r="EJ167" s="122">
        <f t="shared" si="226"/>
        <v>0</v>
      </c>
      <c r="EK167" s="122">
        <f t="shared" si="227"/>
        <v>0</v>
      </c>
      <c r="EL167" s="122">
        <f t="shared" si="228"/>
        <v>0</v>
      </c>
      <c r="EM167" s="122">
        <f t="shared" si="229"/>
        <v>0</v>
      </c>
      <c r="EN167" s="122">
        <f t="shared" si="230"/>
        <v>0</v>
      </c>
      <c r="EO167" s="122">
        <f t="shared" si="231"/>
        <v>0</v>
      </c>
      <c r="EP167" s="122">
        <f t="shared" si="232"/>
        <v>0</v>
      </c>
      <c r="EQ167" s="122">
        <f t="shared" si="233"/>
        <v>0</v>
      </c>
      <c r="ER167" s="122">
        <f t="shared" si="234"/>
        <v>0</v>
      </c>
      <c r="ES167" s="110">
        <f t="shared" si="258"/>
        <v>0.10173467751009078</v>
      </c>
      <c r="ET167" s="111">
        <f t="shared" si="235"/>
        <v>5.8468205465569412E-3</v>
      </c>
      <c r="EU167" s="111">
        <f t="shared" si="236"/>
        <v>0.18898995795358445</v>
      </c>
      <c r="EV167" s="111">
        <f t="shared" si="237"/>
        <v>1.0861491836412898E-2</v>
      </c>
      <c r="EW167" s="111">
        <f t="shared" si="238"/>
        <v>9.3549128744911062E-3</v>
      </c>
      <c r="EX167" s="111">
        <f t="shared" si="239"/>
        <v>1.7378386938260638E-2</v>
      </c>
      <c r="EY167" s="111">
        <f t="shared" si="240"/>
        <v>0.10246748524832368</v>
      </c>
      <c r="EZ167" s="111">
        <f t="shared" si="241"/>
        <v>1.473427487899988E-2</v>
      </c>
      <c r="FA167" s="111">
        <f t="shared" si="242"/>
        <v>0.17935540531009184</v>
      </c>
      <c r="FB167" s="111">
        <f t="shared" si="243"/>
        <v>2.579034545903976E-2</v>
      </c>
      <c r="FC167" s="111">
        <f t="shared" si="244"/>
        <v>2.1319835187212921E-2</v>
      </c>
      <c r="FD167" s="111">
        <f t="shared" si="245"/>
        <v>3.7317473654009552E-2</v>
      </c>
      <c r="FE167" s="111">
        <f t="shared" si="246"/>
        <v>4.0536825630170435E-2</v>
      </c>
      <c r="FF167" s="111">
        <f t="shared" si="247"/>
        <v>5.7909750900243494E-3</v>
      </c>
      <c r="FG167" s="111">
        <f t="shared" si="248"/>
        <v>0.15885742719187756</v>
      </c>
      <c r="FH167" s="111">
        <f t="shared" si="249"/>
        <v>2.2693918170268224E-2</v>
      </c>
      <c r="FI167" s="111">
        <f t="shared" si="250"/>
        <v>1.1581950180048699E-2</v>
      </c>
      <c r="FJ167" s="112">
        <f t="shared" si="251"/>
        <v>4.5387836340536447E-2</v>
      </c>
    </row>
    <row r="168" spans="2:166" s="75" customFormat="1">
      <c r="B168" s="76"/>
      <c r="C168" s="78"/>
      <c r="D168" s="85" t="s">
        <v>954</v>
      </c>
      <c r="E168" s="77"/>
      <c r="F168" s="77"/>
      <c r="G168" s="77"/>
      <c r="H168" s="77"/>
      <c r="I168" s="77"/>
      <c r="K168" s="81">
        <v>8</v>
      </c>
      <c r="L168" s="81" t="s">
        <v>928</v>
      </c>
      <c r="M168" s="77">
        <f t="shared" ref="M168:R168" si="275">IF(M146&lt;=0,0,M146-M146/SUM($M146:$R146)*$S168)</f>
        <v>0</v>
      </c>
      <c r="N168" s="77">
        <f t="shared" si="275"/>
        <v>0</v>
      </c>
      <c r="O168" s="77">
        <f t="shared" si="275"/>
        <v>0</v>
      </c>
      <c r="P168" s="77">
        <f t="shared" si="275"/>
        <v>0</v>
      </c>
      <c r="Q168" s="77">
        <f t="shared" si="275"/>
        <v>0</v>
      </c>
      <c r="R168" s="77">
        <f t="shared" si="275"/>
        <v>0</v>
      </c>
      <c r="S168" s="82">
        <f t="shared" si="187"/>
        <v>0</v>
      </c>
      <c r="T168" s="81">
        <v>8</v>
      </c>
      <c r="U168" s="81" t="s">
        <v>928</v>
      </c>
      <c r="V168" s="77">
        <f t="shared" ref="V168:AA168" si="276">IF(V146&lt;=0,0,V146-V146/SUM($V146:$AA146)*$AB168)</f>
        <v>9.6882418766461018E-2</v>
      </c>
      <c r="W168" s="77">
        <f t="shared" si="276"/>
        <v>0.23143940338985636</v>
      </c>
      <c r="X168" s="77">
        <f t="shared" si="276"/>
        <v>0.14565031873301879</v>
      </c>
      <c r="Y168" s="77">
        <f t="shared" si="276"/>
        <v>0.18844114139947218</v>
      </c>
      <c r="Z168" s="77">
        <f t="shared" si="276"/>
        <v>9.1749402979217368E-2</v>
      </c>
      <c r="AA168" s="77">
        <f t="shared" si="276"/>
        <v>0.1006190011212353</v>
      </c>
      <c r="AB168" s="82">
        <f t="shared" si="189"/>
        <v>0.145218313610739</v>
      </c>
      <c r="AC168" s="81">
        <v>8</v>
      </c>
      <c r="AD168" s="81" t="s">
        <v>928</v>
      </c>
      <c r="AE168" s="77">
        <f t="shared" ref="AE168:AJ168" si="277">IF(AE146&lt;=0,0,AE146-AE146/SUM($AE146:$AJ146)*$AK168)</f>
        <v>9.4769002965545843E-2</v>
      </c>
      <c r="AF168" s="77">
        <f t="shared" si="277"/>
        <v>1.3022727718774097E-2</v>
      </c>
      <c r="AG168" s="77">
        <f t="shared" si="277"/>
        <v>0.30078574282406195</v>
      </c>
      <c r="AH168" s="77">
        <f t="shared" si="277"/>
        <v>9.7448704910257353E-2</v>
      </c>
      <c r="AI168" s="77">
        <f t="shared" si="277"/>
        <v>0.2013233279802934</v>
      </c>
      <c r="AJ168" s="77">
        <f t="shared" si="277"/>
        <v>0.14743217999032832</v>
      </c>
      <c r="AK168" s="82">
        <f t="shared" si="191"/>
        <v>0.145218313610739</v>
      </c>
      <c r="AL168" s="76"/>
      <c r="AM168" s="76"/>
      <c r="AN168" s="77"/>
      <c r="AO168" s="77"/>
      <c r="AP168" s="77"/>
      <c r="AQ168" s="77"/>
      <c r="AR168" s="77"/>
      <c r="AS168" s="77"/>
      <c r="AU168" s="93">
        <f t="shared" si="262"/>
        <v>0.87</v>
      </c>
      <c r="AV168" s="93">
        <f t="shared" si="255"/>
        <v>0.05</v>
      </c>
      <c r="AW168" s="93">
        <f t="shared" si="255"/>
        <v>0.08</v>
      </c>
      <c r="AX168" s="93">
        <f t="shared" si="255"/>
        <v>0.73972209903917208</v>
      </c>
      <c r="AY168" s="93">
        <f t="shared" si="255"/>
        <v>0.10636807095343682</v>
      </c>
      <c r="AZ168" s="93">
        <f t="shared" si="255"/>
        <v>0.153909830007391</v>
      </c>
      <c r="BA168" s="93">
        <f t="shared" si="255"/>
        <v>0.7</v>
      </c>
      <c r="BB168" s="93">
        <f t="shared" si="255"/>
        <v>0.1</v>
      </c>
      <c r="BC168" s="101">
        <f t="shared" si="255"/>
        <v>0.2</v>
      </c>
      <c r="BD168" s="104">
        <f t="shared" si="192"/>
        <v>0</v>
      </c>
      <c r="BE168" s="99">
        <f t="shared" si="192"/>
        <v>0</v>
      </c>
      <c r="BF168" s="99">
        <f t="shared" si="192"/>
        <v>0</v>
      </c>
      <c r="BG168" s="99">
        <f t="shared" si="192"/>
        <v>0</v>
      </c>
      <c r="BH168" s="99">
        <f t="shared" si="192"/>
        <v>0</v>
      </c>
      <c r="BI168" s="99">
        <f t="shared" si="192"/>
        <v>0</v>
      </c>
      <c r="BJ168" s="99">
        <f t="shared" si="192"/>
        <v>0</v>
      </c>
      <c r="BK168" s="99">
        <f t="shared" si="192"/>
        <v>0</v>
      </c>
      <c r="BL168" s="99">
        <f t="shared" si="192"/>
        <v>0</v>
      </c>
      <c r="BM168" s="99">
        <f t="shared" si="192"/>
        <v>0</v>
      </c>
      <c r="BN168" s="99">
        <f t="shared" si="193"/>
        <v>0</v>
      </c>
      <c r="BO168" s="99">
        <f t="shared" si="193"/>
        <v>0</v>
      </c>
      <c r="BP168" s="99">
        <f t="shared" si="193"/>
        <v>0</v>
      </c>
      <c r="BQ168" s="99">
        <f t="shared" si="193"/>
        <v>0</v>
      </c>
      <c r="BR168" s="99">
        <f t="shared" si="193"/>
        <v>0</v>
      </c>
      <c r="BS168" s="99">
        <f t="shared" si="193"/>
        <v>0</v>
      </c>
      <c r="BT168" s="99">
        <f t="shared" si="193"/>
        <v>0</v>
      </c>
      <c r="BU168" s="99">
        <f t="shared" si="193"/>
        <v>0</v>
      </c>
      <c r="BV168" s="105">
        <f t="shared" si="194"/>
        <v>0</v>
      </c>
      <c r="BW168" s="121">
        <f t="shared" si="195"/>
        <v>8.4287704326821089E-2</v>
      </c>
      <c r="BX168" s="122">
        <f t="shared" si="195"/>
        <v>4.8441209383230516E-3</v>
      </c>
      <c r="BY168" s="122">
        <f t="shared" si="195"/>
        <v>0.20135228094917504</v>
      </c>
      <c r="BZ168" s="122">
        <f t="shared" si="195"/>
        <v>1.1571970169492818E-2</v>
      </c>
      <c r="CA168" s="122">
        <f t="shared" si="195"/>
        <v>7.7505935013168813E-3</v>
      </c>
      <c r="CB168" s="122">
        <f t="shared" si="195"/>
        <v>1.8515152271188509E-2</v>
      </c>
      <c r="CC168" s="122">
        <f t="shared" si="195"/>
        <v>0.1077407594989131</v>
      </c>
      <c r="CD168" s="122">
        <f t="shared" si="195"/>
        <v>1.5492543437384432E-2</v>
      </c>
      <c r="CE168" s="122">
        <f t="shared" si="195"/>
        <v>0.139394076661355</v>
      </c>
      <c r="CF168" s="122">
        <f t="shared" si="195"/>
        <v>2.004412069892568E-2</v>
      </c>
      <c r="CG168" s="122">
        <f t="shared" si="196"/>
        <v>2.241701579672124E-2</v>
      </c>
      <c r="CH168" s="122">
        <f t="shared" si="196"/>
        <v>2.9002944039191493E-2</v>
      </c>
      <c r="CI168" s="122">
        <f t="shared" si="196"/>
        <v>6.4224582085452148E-2</v>
      </c>
      <c r="CJ168" s="122">
        <f t="shared" si="196"/>
        <v>9.1749402979217371E-3</v>
      </c>
      <c r="CK168" s="122">
        <f t="shared" si="196"/>
        <v>7.0433300784864705E-2</v>
      </c>
      <c r="CL168" s="122">
        <f t="shared" si="196"/>
        <v>1.0061900112123531E-2</v>
      </c>
      <c r="CM168" s="122">
        <f t="shared" si="196"/>
        <v>1.8349880595843474E-2</v>
      </c>
      <c r="CN168" s="122">
        <f t="shared" si="196"/>
        <v>2.0123800224247063E-2</v>
      </c>
      <c r="CO168" s="123">
        <f t="shared" si="197"/>
        <v>0.145218313610739</v>
      </c>
      <c r="CP168" s="110">
        <f t="shared" si="198"/>
        <v>8.2449032580024881E-2</v>
      </c>
      <c r="CQ168" s="111">
        <f t="shared" si="198"/>
        <v>4.7384501482772923E-3</v>
      </c>
      <c r="CR168" s="111">
        <f t="shared" si="198"/>
        <v>1.1329773115333465E-2</v>
      </c>
      <c r="CS168" s="111">
        <f t="shared" si="198"/>
        <v>6.511363859387049E-4</v>
      </c>
      <c r="CT168" s="111">
        <f t="shared" si="198"/>
        <v>7.5815202372436679E-3</v>
      </c>
      <c r="CU168" s="111">
        <f t="shared" si="198"/>
        <v>1.0418182175019278E-3</v>
      </c>
      <c r="CV168" s="111">
        <f t="shared" si="198"/>
        <v>0.2224978610428717</v>
      </c>
      <c r="CW168" s="111">
        <f t="shared" si="198"/>
        <v>3.1993999234492025E-2</v>
      </c>
      <c r="CX168" s="111">
        <f t="shared" si="198"/>
        <v>7.2084960544864449E-2</v>
      </c>
      <c r="CY168" s="111">
        <f t="shared" si="198"/>
        <v>1.0365430758214781E-2</v>
      </c>
      <c r="CZ168" s="111">
        <f t="shared" si="199"/>
        <v>4.6293882546698202E-2</v>
      </c>
      <c r="DA168" s="111">
        <f t="shared" si="199"/>
        <v>1.4998313607178118E-2</v>
      </c>
      <c r="DB168" s="111">
        <f t="shared" si="199"/>
        <v>0.14092632958620538</v>
      </c>
      <c r="DC168" s="111">
        <f t="shared" si="199"/>
        <v>2.013233279802934E-2</v>
      </c>
      <c r="DD168" s="111">
        <f t="shared" si="199"/>
        <v>0.10320252599322982</v>
      </c>
      <c r="DE168" s="111">
        <f t="shared" si="199"/>
        <v>1.4743217999032832E-2</v>
      </c>
      <c r="DF168" s="111">
        <f t="shared" si="199"/>
        <v>4.026466559605868E-2</v>
      </c>
      <c r="DG168" s="111">
        <f t="shared" si="199"/>
        <v>2.9486435998065663E-2</v>
      </c>
      <c r="DH168" s="112">
        <f t="shared" si="200"/>
        <v>0.145218313610739</v>
      </c>
      <c r="DI168" s="104">
        <f t="shared" si="256"/>
        <v>0</v>
      </c>
      <c r="DJ168" s="99">
        <f t="shared" si="201"/>
        <v>0</v>
      </c>
      <c r="DK168" s="99">
        <f t="shared" si="202"/>
        <v>0</v>
      </c>
      <c r="DL168" s="99">
        <f t="shared" si="203"/>
        <v>0</v>
      </c>
      <c r="DM168" s="99">
        <f t="shared" si="204"/>
        <v>0</v>
      </c>
      <c r="DN168" s="99">
        <f t="shared" si="205"/>
        <v>0</v>
      </c>
      <c r="DO168" s="99">
        <f t="shared" si="206"/>
        <v>0</v>
      </c>
      <c r="DP168" s="99">
        <f t="shared" si="207"/>
        <v>0</v>
      </c>
      <c r="DQ168" s="99">
        <f t="shared" si="208"/>
        <v>0</v>
      </c>
      <c r="DR168" s="99">
        <f t="shared" si="209"/>
        <v>0</v>
      </c>
      <c r="DS168" s="99">
        <f t="shared" si="210"/>
        <v>0</v>
      </c>
      <c r="DT168" s="99">
        <f t="shared" si="211"/>
        <v>0</v>
      </c>
      <c r="DU168" s="99">
        <f t="shared" si="212"/>
        <v>0</v>
      </c>
      <c r="DV168" s="99">
        <f t="shared" si="213"/>
        <v>0</v>
      </c>
      <c r="DW168" s="99">
        <f t="shared" si="214"/>
        <v>0</v>
      </c>
      <c r="DX168" s="99">
        <f t="shared" si="215"/>
        <v>0</v>
      </c>
      <c r="DY168" s="99">
        <f t="shared" si="216"/>
        <v>0</v>
      </c>
      <c r="DZ168" s="99">
        <f t="shared" si="217"/>
        <v>0</v>
      </c>
      <c r="EA168" s="121">
        <f t="shared" si="257"/>
        <v>9.8607288467849927E-2</v>
      </c>
      <c r="EB168" s="122">
        <f t="shared" si="218"/>
        <v>5.6670855441293064E-3</v>
      </c>
      <c r="EC168" s="122">
        <f t="shared" si="219"/>
        <v>0.23555989108718545</v>
      </c>
      <c r="ED168" s="122">
        <f t="shared" si="220"/>
        <v>1.3537924775125601E-2</v>
      </c>
      <c r="EE168" s="122">
        <f t="shared" si="221"/>
        <v>9.0673368706068892E-3</v>
      </c>
      <c r="EF168" s="122">
        <f t="shared" si="222"/>
        <v>2.166067964020096E-2</v>
      </c>
      <c r="EG168" s="122">
        <f t="shared" si="223"/>
        <v>0.12604476817235974</v>
      </c>
      <c r="EH168" s="122">
        <f t="shared" si="224"/>
        <v>1.812456172619642E-2</v>
      </c>
      <c r="EI168" s="122">
        <f t="shared" si="225"/>
        <v>0.16307564712830783</v>
      </c>
      <c r="EJ168" s="122">
        <f t="shared" si="226"/>
        <v>2.3449403535533566E-2</v>
      </c>
      <c r="EK168" s="122">
        <f t="shared" si="227"/>
        <v>2.6225428262758432E-2</v>
      </c>
      <c r="EL168" s="122">
        <f t="shared" si="228"/>
        <v>3.3930235639119406E-2</v>
      </c>
      <c r="EM168" s="122">
        <f t="shared" si="229"/>
        <v>7.5135655229989065E-2</v>
      </c>
      <c r="EN168" s="122">
        <f t="shared" si="230"/>
        <v>1.0733665032855583E-2</v>
      </c>
      <c r="EO168" s="122">
        <f t="shared" si="231"/>
        <v>8.2399169175449469E-2</v>
      </c>
      <c r="EP168" s="122">
        <f t="shared" si="232"/>
        <v>1.1771309882207068E-2</v>
      </c>
      <c r="EQ168" s="122">
        <f t="shared" si="233"/>
        <v>2.1467330065711165E-2</v>
      </c>
      <c r="ER168" s="122">
        <f t="shared" si="234"/>
        <v>2.3542619764414137E-2</v>
      </c>
      <c r="ES168" s="110">
        <f t="shared" si="258"/>
        <v>9.6456245954804218E-2</v>
      </c>
      <c r="ET168" s="111">
        <f t="shared" si="235"/>
        <v>5.5434624111956451E-3</v>
      </c>
      <c r="EU168" s="111">
        <f t="shared" si="236"/>
        <v>1.3254581018449632E-2</v>
      </c>
      <c r="EV168" s="111">
        <f t="shared" si="237"/>
        <v>7.6175752979595586E-4</v>
      </c>
      <c r="EW168" s="111">
        <f t="shared" si="238"/>
        <v>8.8695398579130315E-3</v>
      </c>
      <c r="EX168" s="111">
        <f t="shared" si="239"/>
        <v>1.2188120476735295E-3</v>
      </c>
      <c r="EY168" s="111">
        <f t="shared" si="240"/>
        <v>0.26029788024909545</v>
      </c>
      <c r="EZ168" s="111">
        <f t="shared" si="241"/>
        <v>3.7429439287170463E-2</v>
      </c>
      <c r="FA168" s="111">
        <f t="shared" si="242"/>
        <v>8.4331428354956023E-2</v>
      </c>
      <c r="FB168" s="111">
        <f t="shared" si="243"/>
        <v>1.2126407155492618E-2</v>
      </c>
      <c r="FC168" s="111">
        <f t="shared" si="244"/>
        <v>5.4158720622865947E-2</v>
      </c>
      <c r="FD168" s="111">
        <f t="shared" si="245"/>
        <v>1.7546367506460592E-2</v>
      </c>
      <c r="FE168" s="111">
        <f t="shared" si="246"/>
        <v>0.16486821352186601</v>
      </c>
      <c r="FF168" s="111">
        <f t="shared" si="247"/>
        <v>2.3552601931695141E-2</v>
      </c>
      <c r="FG168" s="111">
        <f t="shared" si="248"/>
        <v>0.1207355370810228</v>
      </c>
      <c r="FH168" s="111">
        <f t="shared" si="249"/>
        <v>1.7247933868717542E-2</v>
      </c>
      <c r="FI168" s="111">
        <f t="shared" si="250"/>
        <v>4.7105203863390281E-2</v>
      </c>
      <c r="FJ168" s="112">
        <f t="shared" si="251"/>
        <v>3.4495867737435085E-2</v>
      </c>
    </row>
    <row r="169" spans="2:166" s="75" customFormat="1">
      <c r="B169" s="76"/>
      <c r="C169" s="78"/>
      <c r="D169" s="85"/>
      <c r="E169" s="77"/>
      <c r="F169" s="77"/>
      <c r="G169" s="77"/>
      <c r="H169" s="77"/>
      <c r="I169" s="77"/>
      <c r="K169" s="81">
        <v>9</v>
      </c>
      <c r="L169" s="81" t="s">
        <v>928</v>
      </c>
      <c r="M169" s="77">
        <f t="shared" ref="M169:R169" si="278">IF(M147&lt;=0,0,M147-M147/SUM($M147:$R147)*$S169)</f>
        <v>0</v>
      </c>
      <c r="N169" s="77">
        <f t="shared" si="278"/>
        <v>0</v>
      </c>
      <c r="O169" s="77">
        <f t="shared" si="278"/>
        <v>0</v>
      </c>
      <c r="P169" s="77">
        <f t="shared" si="278"/>
        <v>0</v>
      </c>
      <c r="Q169" s="77">
        <f t="shared" si="278"/>
        <v>0</v>
      </c>
      <c r="R169" s="77">
        <f t="shared" si="278"/>
        <v>0</v>
      </c>
      <c r="S169" s="82">
        <f t="shared" si="187"/>
        <v>0</v>
      </c>
      <c r="T169" s="81">
        <v>9</v>
      </c>
      <c r="U169" s="81" t="s">
        <v>928</v>
      </c>
      <c r="V169" s="77">
        <f t="shared" ref="V169:AA169" si="279">IF(V147&lt;=0,0,V147-V147/SUM($V147:$AA147)*$AB169)</f>
        <v>0.18169930793481337</v>
      </c>
      <c r="W169" s="77">
        <f t="shared" si="279"/>
        <v>0.1163855009733586</v>
      </c>
      <c r="X169" s="77">
        <f t="shared" si="279"/>
        <v>0.22169309131223525</v>
      </c>
      <c r="Y169" s="77">
        <f t="shared" si="279"/>
        <v>8.8781964388963255E-2</v>
      </c>
      <c r="Z169" s="77">
        <f t="shared" si="279"/>
        <v>0.12781987097302996</v>
      </c>
      <c r="AA169" s="77">
        <f t="shared" si="279"/>
        <v>0.11840195080686047</v>
      </c>
      <c r="AB169" s="82">
        <f t="shared" si="189"/>
        <v>0.14521831361073897</v>
      </c>
      <c r="AC169" s="81">
        <v>9</v>
      </c>
      <c r="AD169" s="81" t="s">
        <v>928</v>
      </c>
      <c r="AE169" s="77">
        <f t="shared" ref="AE169:AJ169" si="280">IF(AE147&lt;=0,0,AE147-AE147/SUM($AE147:$AJ147)*$AK169)</f>
        <v>0</v>
      </c>
      <c r="AF169" s="77">
        <f t="shared" si="280"/>
        <v>0</v>
      </c>
      <c r="AG169" s="77">
        <f t="shared" si="280"/>
        <v>0</v>
      </c>
      <c r="AH169" s="77">
        <f t="shared" si="280"/>
        <v>0</v>
      </c>
      <c r="AI169" s="77">
        <f t="shared" si="280"/>
        <v>0</v>
      </c>
      <c r="AJ169" s="77">
        <f t="shared" si="280"/>
        <v>0</v>
      </c>
      <c r="AK169" s="82">
        <f t="shared" si="191"/>
        <v>0</v>
      </c>
      <c r="AL169" s="76"/>
      <c r="AM169" s="76"/>
      <c r="AN169" s="77"/>
      <c r="AO169" s="77"/>
      <c r="AP169" s="77"/>
      <c r="AQ169" s="77"/>
      <c r="AR169" s="77"/>
      <c r="AS169" s="77"/>
      <c r="AU169" s="93">
        <f t="shared" si="262"/>
        <v>0.87</v>
      </c>
      <c r="AV169" s="93">
        <f t="shared" si="255"/>
        <v>0.05</v>
      </c>
      <c r="AW169" s="93">
        <f t="shared" si="255"/>
        <v>0.08</v>
      </c>
      <c r="AX169" s="93">
        <f t="shared" si="255"/>
        <v>0.73972209903917208</v>
      </c>
      <c r="AY169" s="93">
        <f t="shared" si="255"/>
        <v>0.10636807095343682</v>
      </c>
      <c r="AZ169" s="93">
        <f t="shared" si="255"/>
        <v>0.153909830007391</v>
      </c>
      <c r="BA169" s="93">
        <f t="shared" si="255"/>
        <v>0.7</v>
      </c>
      <c r="BB169" s="93">
        <f t="shared" si="255"/>
        <v>0.1</v>
      </c>
      <c r="BC169" s="101">
        <f t="shared" si="255"/>
        <v>0.2</v>
      </c>
      <c r="BD169" s="104">
        <f t="shared" si="192"/>
        <v>0</v>
      </c>
      <c r="BE169" s="99">
        <f t="shared" si="192"/>
        <v>0</v>
      </c>
      <c r="BF169" s="99">
        <f t="shared" si="192"/>
        <v>0</v>
      </c>
      <c r="BG169" s="99">
        <f t="shared" si="192"/>
        <v>0</v>
      </c>
      <c r="BH169" s="99">
        <f t="shared" si="192"/>
        <v>0</v>
      </c>
      <c r="BI169" s="99">
        <f t="shared" si="192"/>
        <v>0</v>
      </c>
      <c r="BJ169" s="99">
        <f t="shared" si="192"/>
        <v>0</v>
      </c>
      <c r="BK169" s="99">
        <f t="shared" si="192"/>
        <v>0</v>
      </c>
      <c r="BL169" s="99">
        <f t="shared" si="192"/>
        <v>0</v>
      </c>
      <c r="BM169" s="99">
        <f t="shared" si="192"/>
        <v>0</v>
      </c>
      <c r="BN169" s="99">
        <f t="shared" si="193"/>
        <v>0</v>
      </c>
      <c r="BO169" s="99">
        <f t="shared" si="193"/>
        <v>0</v>
      </c>
      <c r="BP169" s="99">
        <f t="shared" si="193"/>
        <v>0</v>
      </c>
      <c r="BQ169" s="99">
        <f t="shared" si="193"/>
        <v>0</v>
      </c>
      <c r="BR169" s="99">
        <f t="shared" si="193"/>
        <v>0</v>
      </c>
      <c r="BS169" s="99">
        <f t="shared" si="193"/>
        <v>0</v>
      </c>
      <c r="BT169" s="99">
        <f t="shared" si="193"/>
        <v>0</v>
      </c>
      <c r="BU169" s="99">
        <f t="shared" si="193"/>
        <v>0</v>
      </c>
      <c r="BV169" s="105">
        <f t="shared" si="194"/>
        <v>0</v>
      </c>
      <c r="BW169" s="121">
        <f t="shared" si="195"/>
        <v>0.15807839790328762</v>
      </c>
      <c r="BX169" s="122">
        <f t="shared" si="195"/>
        <v>9.0849653967406685E-3</v>
      </c>
      <c r="BY169" s="122">
        <f t="shared" si="195"/>
        <v>0.10125538584682199</v>
      </c>
      <c r="BZ169" s="122">
        <f t="shared" si="195"/>
        <v>5.8192750486679304E-3</v>
      </c>
      <c r="CA169" s="122">
        <f t="shared" si="195"/>
        <v>1.453594463478507E-2</v>
      </c>
      <c r="CB169" s="122">
        <f t="shared" si="195"/>
        <v>9.310840077868688E-3</v>
      </c>
      <c r="CC169" s="122">
        <f t="shared" si="195"/>
        <v>0.16399127884796949</v>
      </c>
      <c r="CD169" s="122">
        <f t="shared" si="195"/>
        <v>2.3581066466586587E-2</v>
      </c>
      <c r="CE169" s="122">
        <f t="shared" si="195"/>
        <v>6.5673981054624922E-2</v>
      </c>
      <c r="CF169" s="122">
        <f t="shared" si="195"/>
        <v>9.4435662875107448E-3</v>
      </c>
      <c r="CG169" s="122">
        <f t="shared" si="196"/>
        <v>3.4120745997679135E-2</v>
      </c>
      <c r="CH169" s="122">
        <f t="shared" si="196"/>
        <v>1.3664417046827576E-2</v>
      </c>
      <c r="CI169" s="122">
        <f t="shared" si="196"/>
        <v>8.9473909681120969E-2</v>
      </c>
      <c r="CJ169" s="122">
        <f t="shared" si="196"/>
        <v>1.2781987097302997E-2</v>
      </c>
      <c r="CK169" s="122">
        <f t="shared" si="196"/>
        <v>8.2881365564802328E-2</v>
      </c>
      <c r="CL169" s="122">
        <f t="shared" si="196"/>
        <v>1.1840195080686048E-2</v>
      </c>
      <c r="CM169" s="122">
        <f t="shared" si="196"/>
        <v>2.5563974194605994E-2</v>
      </c>
      <c r="CN169" s="122">
        <f t="shared" si="196"/>
        <v>2.3680390161372095E-2</v>
      </c>
      <c r="CO169" s="123">
        <f t="shared" si="197"/>
        <v>0.14521831361073897</v>
      </c>
      <c r="CP169" s="110">
        <f t="shared" si="198"/>
        <v>0</v>
      </c>
      <c r="CQ169" s="111">
        <f t="shared" si="198"/>
        <v>0</v>
      </c>
      <c r="CR169" s="111">
        <f t="shared" si="198"/>
        <v>0</v>
      </c>
      <c r="CS169" s="111">
        <f t="shared" si="198"/>
        <v>0</v>
      </c>
      <c r="CT169" s="111">
        <f t="shared" si="198"/>
        <v>0</v>
      </c>
      <c r="CU169" s="111">
        <f t="shared" si="198"/>
        <v>0</v>
      </c>
      <c r="CV169" s="111">
        <f t="shared" si="198"/>
        <v>0</v>
      </c>
      <c r="CW169" s="111">
        <f t="shared" si="198"/>
        <v>0</v>
      </c>
      <c r="CX169" s="111">
        <f t="shared" si="198"/>
        <v>0</v>
      </c>
      <c r="CY169" s="111">
        <f t="shared" si="198"/>
        <v>0</v>
      </c>
      <c r="CZ169" s="111">
        <f t="shared" si="199"/>
        <v>0</v>
      </c>
      <c r="DA169" s="111">
        <f t="shared" si="199"/>
        <v>0</v>
      </c>
      <c r="DB169" s="111">
        <f t="shared" si="199"/>
        <v>0</v>
      </c>
      <c r="DC169" s="111">
        <f t="shared" si="199"/>
        <v>0</v>
      </c>
      <c r="DD169" s="111">
        <f t="shared" si="199"/>
        <v>0</v>
      </c>
      <c r="DE169" s="111">
        <f t="shared" si="199"/>
        <v>0</v>
      </c>
      <c r="DF169" s="111">
        <f t="shared" si="199"/>
        <v>0</v>
      </c>
      <c r="DG169" s="111">
        <f t="shared" si="199"/>
        <v>0</v>
      </c>
      <c r="DH169" s="112">
        <f t="shared" si="200"/>
        <v>0</v>
      </c>
      <c r="DI169" s="104">
        <f t="shared" si="256"/>
        <v>0</v>
      </c>
      <c r="DJ169" s="99">
        <f t="shared" si="201"/>
        <v>0</v>
      </c>
      <c r="DK169" s="99">
        <f t="shared" si="202"/>
        <v>0</v>
      </c>
      <c r="DL169" s="99">
        <f t="shared" si="203"/>
        <v>0</v>
      </c>
      <c r="DM169" s="99">
        <f t="shared" si="204"/>
        <v>0</v>
      </c>
      <c r="DN169" s="99">
        <f t="shared" si="205"/>
        <v>0</v>
      </c>
      <c r="DO169" s="99">
        <f t="shared" si="206"/>
        <v>0</v>
      </c>
      <c r="DP169" s="99">
        <f t="shared" si="207"/>
        <v>0</v>
      </c>
      <c r="DQ169" s="99">
        <f t="shared" si="208"/>
        <v>0</v>
      </c>
      <c r="DR169" s="99">
        <f t="shared" si="209"/>
        <v>0</v>
      </c>
      <c r="DS169" s="99">
        <f t="shared" si="210"/>
        <v>0</v>
      </c>
      <c r="DT169" s="99">
        <f t="shared" si="211"/>
        <v>0</v>
      </c>
      <c r="DU169" s="99">
        <f t="shared" si="212"/>
        <v>0</v>
      </c>
      <c r="DV169" s="99">
        <f t="shared" si="213"/>
        <v>0</v>
      </c>
      <c r="DW169" s="99">
        <f t="shared" si="214"/>
        <v>0</v>
      </c>
      <c r="DX169" s="99">
        <f t="shared" si="215"/>
        <v>0</v>
      </c>
      <c r="DY169" s="99">
        <f t="shared" si="216"/>
        <v>0</v>
      </c>
      <c r="DZ169" s="99">
        <f t="shared" si="217"/>
        <v>0</v>
      </c>
      <c r="EA169" s="121">
        <f t="shared" si="257"/>
        <v>0.18493423574741863</v>
      </c>
      <c r="EB169" s="122">
        <f t="shared" si="218"/>
        <v>1.0628404353299922E-2</v>
      </c>
      <c r="EC169" s="122">
        <f t="shared" si="219"/>
        <v>0.11845759854137899</v>
      </c>
      <c r="ED169" s="122">
        <f t="shared" si="220"/>
        <v>6.8079079621482181E-3</v>
      </c>
      <c r="EE169" s="122">
        <f t="shared" si="221"/>
        <v>1.7005446965279874E-2</v>
      </c>
      <c r="EF169" s="122">
        <f t="shared" si="222"/>
        <v>1.0892652739437148E-2</v>
      </c>
      <c r="EG169" s="122">
        <f t="shared" si="223"/>
        <v>0.19185165225134357</v>
      </c>
      <c r="EH169" s="122">
        <f t="shared" si="224"/>
        <v>2.7587238755894396E-2</v>
      </c>
      <c r="EI169" s="122">
        <f t="shared" si="225"/>
        <v>7.6831291662368989E-2</v>
      </c>
      <c r="EJ169" s="122">
        <f t="shared" si="226"/>
        <v>1.1047927719885916E-2</v>
      </c>
      <c r="EK169" s="122">
        <f t="shared" si="227"/>
        <v>3.9917497696763726E-2</v>
      </c>
      <c r="EL169" s="122">
        <f t="shared" si="228"/>
        <v>1.5985856113212172E-2</v>
      </c>
      <c r="EM169" s="122">
        <f t="shared" si="229"/>
        <v>0.10467457493044048</v>
      </c>
      <c r="EN169" s="122">
        <f t="shared" si="230"/>
        <v>1.4953510704348643E-2</v>
      </c>
      <c r="EO169" s="122">
        <f t="shared" si="231"/>
        <v>9.6962027713657403E-2</v>
      </c>
      <c r="EP169" s="122">
        <f t="shared" si="232"/>
        <v>1.3851718244808202E-2</v>
      </c>
      <c r="EQ169" s="122">
        <f t="shared" si="233"/>
        <v>2.9907021408697287E-2</v>
      </c>
      <c r="ER169" s="122">
        <f t="shared" si="234"/>
        <v>2.7703436489616404E-2</v>
      </c>
      <c r="ES169" s="110">
        <f t="shared" si="258"/>
        <v>0</v>
      </c>
      <c r="ET169" s="111">
        <f t="shared" si="235"/>
        <v>0</v>
      </c>
      <c r="EU169" s="111">
        <f t="shared" si="236"/>
        <v>0</v>
      </c>
      <c r="EV169" s="111">
        <f t="shared" si="237"/>
        <v>0</v>
      </c>
      <c r="EW169" s="111">
        <f t="shared" si="238"/>
        <v>0</v>
      </c>
      <c r="EX169" s="111">
        <f t="shared" si="239"/>
        <v>0</v>
      </c>
      <c r="EY169" s="111">
        <f t="shared" si="240"/>
        <v>0</v>
      </c>
      <c r="EZ169" s="111">
        <f t="shared" si="241"/>
        <v>0</v>
      </c>
      <c r="FA169" s="111">
        <f t="shared" si="242"/>
        <v>0</v>
      </c>
      <c r="FB169" s="111">
        <f t="shared" si="243"/>
        <v>0</v>
      </c>
      <c r="FC169" s="111">
        <f t="shared" si="244"/>
        <v>0</v>
      </c>
      <c r="FD169" s="111">
        <f t="shared" si="245"/>
        <v>0</v>
      </c>
      <c r="FE169" s="111">
        <f t="shared" si="246"/>
        <v>0</v>
      </c>
      <c r="FF169" s="111">
        <f t="shared" si="247"/>
        <v>0</v>
      </c>
      <c r="FG169" s="111">
        <f t="shared" si="248"/>
        <v>0</v>
      </c>
      <c r="FH169" s="111">
        <f t="shared" si="249"/>
        <v>0</v>
      </c>
      <c r="FI169" s="111">
        <f t="shared" si="250"/>
        <v>0</v>
      </c>
      <c r="FJ169" s="112">
        <f t="shared" si="251"/>
        <v>0</v>
      </c>
    </row>
    <row r="170" spans="2:166" s="75" customFormat="1">
      <c r="B170" s="76"/>
      <c r="C170" s="78"/>
      <c r="D170" s="85"/>
      <c r="E170" s="77"/>
      <c r="F170" s="77"/>
      <c r="G170" s="77"/>
      <c r="H170" s="77"/>
      <c r="I170" s="77"/>
      <c r="K170" s="81">
        <v>10</v>
      </c>
      <c r="L170" s="81" t="s">
        <v>928</v>
      </c>
      <c r="M170" s="77">
        <f t="shared" ref="M170:R170" si="281">IF(M148&lt;=0,0,M148-M148/SUM($M148:$R148)*$S170)</f>
        <v>0</v>
      </c>
      <c r="N170" s="77">
        <f t="shared" si="281"/>
        <v>0</v>
      </c>
      <c r="O170" s="77">
        <f t="shared" si="281"/>
        <v>0</v>
      </c>
      <c r="P170" s="77">
        <f t="shared" si="281"/>
        <v>0</v>
      </c>
      <c r="Q170" s="77">
        <f t="shared" si="281"/>
        <v>0</v>
      </c>
      <c r="R170" s="77">
        <f t="shared" si="281"/>
        <v>0</v>
      </c>
      <c r="S170" s="82">
        <f t="shared" si="187"/>
        <v>0</v>
      </c>
      <c r="T170" s="81">
        <v>10</v>
      </c>
      <c r="U170" s="81" t="s">
        <v>928</v>
      </c>
      <c r="V170" s="77">
        <f t="shared" ref="V170:AA170" si="282">IF(V148&lt;=0,0,V148-V148/SUM($V148:$AA148)*$AB170)</f>
        <v>0.28571500057522309</v>
      </c>
      <c r="W170" s="77">
        <f t="shared" si="282"/>
        <v>4.2199230677486183E-2</v>
      </c>
      <c r="X170" s="77">
        <f t="shared" si="282"/>
        <v>0.11010677457950784</v>
      </c>
      <c r="Y170" s="77">
        <f t="shared" si="282"/>
        <v>1.6733823688487796E-2</v>
      </c>
      <c r="Z170" s="77">
        <f t="shared" si="282"/>
        <v>0.33749361884855056</v>
      </c>
      <c r="AA170" s="77">
        <f t="shared" si="282"/>
        <v>6.2533238020005447E-2</v>
      </c>
      <c r="AB170" s="82">
        <f t="shared" si="189"/>
        <v>0.14521831361073897</v>
      </c>
      <c r="AC170" s="81">
        <v>10</v>
      </c>
      <c r="AD170" s="81" t="s">
        <v>928</v>
      </c>
      <c r="AE170" s="77">
        <f t="shared" ref="AE170:AJ170" si="283">IF(AE148&lt;=0,0,AE148-AE148/SUM($AE148:$AJ148)*$AK170)</f>
        <v>0.19514935479664447</v>
      </c>
      <c r="AF170" s="77">
        <f t="shared" si="283"/>
        <v>6.2504146887358253E-2</v>
      </c>
      <c r="AG170" s="77">
        <f t="shared" si="283"/>
        <v>0.17312130169916909</v>
      </c>
      <c r="AH170" s="77">
        <f t="shared" si="283"/>
        <v>3.2070564146120965E-2</v>
      </c>
      <c r="AI170" s="77">
        <f t="shared" si="283"/>
        <v>0.33088804799971661</v>
      </c>
      <c r="AJ170" s="77">
        <f t="shared" si="283"/>
        <v>6.1048270860251545E-2</v>
      </c>
      <c r="AK170" s="82">
        <f t="shared" si="191"/>
        <v>0.145218313610739</v>
      </c>
      <c r="AL170" s="76"/>
      <c r="AM170" s="76"/>
      <c r="AN170" s="77"/>
      <c r="AO170" s="77"/>
      <c r="AP170" s="77"/>
      <c r="AQ170" s="77"/>
      <c r="AR170" s="77"/>
      <c r="AS170" s="77"/>
      <c r="AU170" s="93">
        <f t="shared" si="262"/>
        <v>0.87</v>
      </c>
      <c r="AV170" s="93">
        <f t="shared" si="255"/>
        <v>0.05</v>
      </c>
      <c r="AW170" s="93">
        <f t="shared" si="255"/>
        <v>0.08</v>
      </c>
      <c r="AX170" s="93">
        <f t="shared" si="255"/>
        <v>0.73972209903917208</v>
      </c>
      <c r="AY170" s="93">
        <f t="shared" si="255"/>
        <v>0.10636807095343682</v>
      </c>
      <c r="AZ170" s="93">
        <f t="shared" si="255"/>
        <v>0.153909830007391</v>
      </c>
      <c r="BA170" s="93">
        <f t="shared" si="255"/>
        <v>0.7</v>
      </c>
      <c r="BB170" s="93">
        <f t="shared" si="255"/>
        <v>0.1</v>
      </c>
      <c r="BC170" s="101">
        <f t="shared" si="255"/>
        <v>0.2</v>
      </c>
      <c r="BD170" s="104">
        <f t="shared" si="192"/>
        <v>0</v>
      </c>
      <c r="BE170" s="99">
        <f t="shared" si="192"/>
        <v>0</v>
      </c>
      <c r="BF170" s="99">
        <f t="shared" si="192"/>
        <v>0</v>
      </c>
      <c r="BG170" s="99">
        <f t="shared" si="192"/>
        <v>0</v>
      </c>
      <c r="BH170" s="99">
        <f t="shared" si="192"/>
        <v>0</v>
      </c>
      <c r="BI170" s="99">
        <f t="shared" si="192"/>
        <v>0</v>
      </c>
      <c r="BJ170" s="99">
        <f t="shared" si="192"/>
        <v>0</v>
      </c>
      <c r="BK170" s="99">
        <f t="shared" si="192"/>
        <v>0</v>
      </c>
      <c r="BL170" s="99">
        <f t="shared" si="192"/>
        <v>0</v>
      </c>
      <c r="BM170" s="99">
        <f t="shared" si="192"/>
        <v>0</v>
      </c>
      <c r="BN170" s="99">
        <f t="shared" si="193"/>
        <v>0</v>
      </c>
      <c r="BO170" s="99">
        <f t="shared" si="193"/>
        <v>0</v>
      </c>
      <c r="BP170" s="99">
        <f t="shared" si="193"/>
        <v>0</v>
      </c>
      <c r="BQ170" s="99">
        <f t="shared" si="193"/>
        <v>0</v>
      </c>
      <c r="BR170" s="99">
        <f t="shared" si="193"/>
        <v>0</v>
      </c>
      <c r="BS170" s="99">
        <f t="shared" si="193"/>
        <v>0</v>
      </c>
      <c r="BT170" s="99">
        <f t="shared" si="193"/>
        <v>0</v>
      </c>
      <c r="BU170" s="99">
        <f t="shared" si="193"/>
        <v>0</v>
      </c>
      <c r="BV170" s="105">
        <f t="shared" si="194"/>
        <v>0</v>
      </c>
      <c r="BW170" s="121">
        <f t="shared" si="195"/>
        <v>0.24857205050044409</v>
      </c>
      <c r="BX170" s="122">
        <f t="shared" si="195"/>
        <v>1.4285750028761155E-2</v>
      </c>
      <c r="BY170" s="122">
        <f t="shared" si="195"/>
        <v>3.671333068941298E-2</v>
      </c>
      <c r="BZ170" s="122">
        <f t="shared" si="195"/>
        <v>2.1099615338743094E-3</v>
      </c>
      <c r="CA170" s="122">
        <f t="shared" si="195"/>
        <v>2.2857200046017847E-2</v>
      </c>
      <c r="CB170" s="122">
        <f t="shared" si="195"/>
        <v>3.3759384541988948E-3</v>
      </c>
      <c r="CC170" s="122">
        <f t="shared" si="195"/>
        <v>8.1448414410386485E-2</v>
      </c>
      <c r="CD170" s="122">
        <f t="shared" si="195"/>
        <v>1.1711845210927163E-2</v>
      </c>
      <c r="CE170" s="122">
        <f t="shared" si="195"/>
        <v>1.2378379183799613E-2</v>
      </c>
      <c r="CF170" s="122">
        <f t="shared" si="195"/>
        <v>1.7799445454193719E-3</v>
      </c>
      <c r="CG170" s="122">
        <f t="shared" si="196"/>
        <v>1.6946514958194173E-2</v>
      </c>
      <c r="CH170" s="122">
        <f t="shared" si="196"/>
        <v>2.5754999592688095E-3</v>
      </c>
      <c r="CI170" s="122">
        <f t="shared" si="196"/>
        <v>0.23624553319398536</v>
      </c>
      <c r="CJ170" s="122">
        <f t="shared" si="196"/>
        <v>3.3749361884855056E-2</v>
      </c>
      <c r="CK170" s="122">
        <f t="shared" si="196"/>
        <v>4.3773266614003811E-2</v>
      </c>
      <c r="CL170" s="122">
        <f t="shared" si="196"/>
        <v>6.2533238020005448E-3</v>
      </c>
      <c r="CM170" s="122">
        <f t="shared" si="196"/>
        <v>6.7498723769710112E-2</v>
      </c>
      <c r="CN170" s="122">
        <f t="shared" si="196"/>
        <v>1.250664760400109E-2</v>
      </c>
      <c r="CO170" s="123">
        <f t="shared" si="197"/>
        <v>0.14521831361073897</v>
      </c>
      <c r="CP170" s="110">
        <f t="shared" si="198"/>
        <v>0.16977993867308069</v>
      </c>
      <c r="CQ170" s="111">
        <f t="shared" si="198"/>
        <v>9.7574677398322238E-3</v>
      </c>
      <c r="CR170" s="111">
        <f t="shared" si="198"/>
        <v>5.4378607792001682E-2</v>
      </c>
      <c r="CS170" s="111">
        <f t="shared" si="198"/>
        <v>3.1252073443679127E-3</v>
      </c>
      <c r="CT170" s="111">
        <f t="shared" si="198"/>
        <v>1.5611948383731557E-2</v>
      </c>
      <c r="CU170" s="111">
        <f t="shared" si="198"/>
        <v>5.0003317509886604E-3</v>
      </c>
      <c r="CV170" s="111">
        <f t="shared" si="198"/>
        <v>0.12806165268130315</v>
      </c>
      <c r="CW170" s="111">
        <f t="shared" si="198"/>
        <v>1.841457890268856E-2</v>
      </c>
      <c r="CX170" s="111">
        <f t="shared" si="198"/>
        <v>2.3723305027539013E-2</v>
      </c>
      <c r="CY170" s="111">
        <f t="shared" si="198"/>
        <v>3.4112840426113421E-3</v>
      </c>
      <c r="CZ170" s="111">
        <f t="shared" si="199"/>
        <v>2.6645070115177364E-2</v>
      </c>
      <c r="DA170" s="111">
        <f t="shared" si="199"/>
        <v>4.9359750759706061E-3</v>
      </c>
      <c r="DB170" s="111">
        <f t="shared" si="199"/>
        <v>0.23162163359980162</v>
      </c>
      <c r="DC170" s="111">
        <f t="shared" si="199"/>
        <v>3.3088804799971665E-2</v>
      </c>
      <c r="DD170" s="111">
        <f t="shared" si="199"/>
        <v>4.2733789602176081E-2</v>
      </c>
      <c r="DE170" s="111">
        <f t="shared" si="199"/>
        <v>6.1048270860251551E-3</v>
      </c>
      <c r="DF170" s="111">
        <f t="shared" si="199"/>
        <v>6.6177609599943329E-2</v>
      </c>
      <c r="DG170" s="111">
        <f t="shared" si="199"/>
        <v>1.220965417205031E-2</v>
      </c>
      <c r="DH170" s="112">
        <f t="shared" si="200"/>
        <v>0.145218313610739</v>
      </c>
      <c r="DI170" s="104">
        <f t="shared" si="256"/>
        <v>0</v>
      </c>
      <c r="DJ170" s="99">
        <f t="shared" si="201"/>
        <v>0</v>
      </c>
      <c r="DK170" s="99">
        <f t="shared" si="202"/>
        <v>0</v>
      </c>
      <c r="DL170" s="99">
        <f t="shared" si="203"/>
        <v>0</v>
      </c>
      <c r="DM170" s="99">
        <f t="shared" si="204"/>
        <v>0</v>
      </c>
      <c r="DN170" s="99">
        <f t="shared" si="205"/>
        <v>0</v>
      </c>
      <c r="DO170" s="99">
        <f t="shared" si="206"/>
        <v>0</v>
      </c>
      <c r="DP170" s="99">
        <f t="shared" si="207"/>
        <v>0</v>
      </c>
      <c r="DQ170" s="99">
        <f t="shared" si="208"/>
        <v>0</v>
      </c>
      <c r="DR170" s="99">
        <f t="shared" si="209"/>
        <v>0</v>
      </c>
      <c r="DS170" s="99">
        <f t="shared" si="210"/>
        <v>0</v>
      </c>
      <c r="DT170" s="99">
        <f t="shared" si="211"/>
        <v>0</v>
      </c>
      <c r="DU170" s="99">
        <f t="shared" si="212"/>
        <v>0</v>
      </c>
      <c r="DV170" s="99">
        <f t="shared" si="213"/>
        <v>0</v>
      </c>
      <c r="DW170" s="99">
        <f t="shared" si="214"/>
        <v>0</v>
      </c>
      <c r="DX170" s="99">
        <f t="shared" si="215"/>
        <v>0</v>
      </c>
      <c r="DY170" s="99">
        <f t="shared" si="216"/>
        <v>0</v>
      </c>
      <c r="DZ170" s="99">
        <f t="shared" si="217"/>
        <v>0</v>
      </c>
      <c r="EA170" s="121">
        <f t="shared" si="257"/>
        <v>0.29080179706522902</v>
      </c>
      <c r="EB170" s="122">
        <f t="shared" si="218"/>
        <v>1.6712746957771783E-2</v>
      </c>
      <c r="EC170" s="122">
        <f t="shared" si="219"/>
        <v>4.2950534942432089E-2</v>
      </c>
      <c r="ED170" s="122">
        <f t="shared" si="220"/>
        <v>2.4684215484156377E-3</v>
      </c>
      <c r="EE170" s="122">
        <f t="shared" si="221"/>
        <v>2.6740395132434851E-2</v>
      </c>
      <c r="EF170" s="122">
        <f t="shared" si="222"/>
        <v>3.9494744774650203E-3</v>
      </c>
      <c r="EG170" s="122">
        <f t="shared" si="223"/>
        <v>9.5285633404756306E-2</v>
      </c>
      <c r="EH170" s="122">
        <f t="shared" si="224"/>
        <v>1.3701563097824349E-2</v>
      </c>
      <c r="EI170" s="122">
        <f t="shared" si="225"/>
        <v>1.4481334100743235E-2</v>
      </c>
      <c r="EJ170" s="122">
        <f t="shared" si="226"/>
        <v>2.0823381850144122E-3</v>
      </c>
      <c r="EK170" s="122">
        <f t="shared" si="227"/>
        <v>1.9825547538084319E-2</v>
      </c>
      <c r="EL170" s="122">
        <f t="shared" si="228"/>
        <v>3.0130499989396674E-3</v>
      </c>
      <c r="EM170" s="122">
        <f t="shared" si="229"/>
        <v>0.27638113562297473</v>
      </c>
      <c r="EN170" s="122">
        <f t="shared" si="230"/>
        <v>3.948301937471068E-2</v>
      </c>
      <c r="EO170" s="122">
        <f t="shared" si="231"/>
        <v>5.1209878862647752E-2</v>
      </c>
      <c r="EP170" s="122">
        <f t="shared" si="232"/>
        <v>7.3156969803782508E-3</v>
      </c>
      <c r="EQ170" s="122">
        <f t="shared" si="233"/>
        <v>7.8966038749421361E-2</v>
      </c>
      <c r="ER170" s="122">
        <f t="shared" si="234"/>
        <v>1.4631393960756502E-2</v>
      </c>
      <c r="ES170" s="110">
        <f t="shared" si="258"/>
        <v>0.19862374378919981</v>
      </c>
      <c r="ET170" s="111">
        <f t="shared" si="235"/>
        <v>1.1415157689034472E-2</v>
      </c>
      <c r="EU170" s="111">
        <f t="shared" si="236"/>
        <v>6.361695466558942E-2</v>
      </c>
      <c r="EV170" s="111">
        <f t="shared" si="237"/>
        <v>3.6561468198614607E-3</v>
      </c>
      <c r="EW170" s="111">
        <f t="shared" si="238"/>
        <v>1.8264252302455153E-2</v>
      </c>
      <c r="EX170" s="111">
        <f t="shared" si="239"/>
        <v>5.8498349117783377E-3</v>
      </c>
      <c r="EY170" s="111">
        <f t="shared" si="240"/>
        <v>0.14981796489142946</v>
      </c>
      <c r="EZ170" s="111">
        <f t="shared" si="241"/>
        <v>2.1543019926497004E-2</v>
      </c>
      <c r="FA170" s="111">
        <f t="shared" si="242"/>
        <v>2.7753642134929417E-2</v>
      </c>
      <c r="FB170" s="111">
        <f t="shared" si="243"/>
        <v>3.9908249052704554E-3</v>
      </c>
      <c r="FC170" s="111">
        <f t="shared" si="244"/>
        <v>3.1171784023275632E-2</v>
      </c>
      <c r="FD170" s="111">
        <f t="shared" si="245"/>
        <v>5.7745447224319705E-3</v>
      </c>
      <c r="FE170" s="111">
        <f t="shared" si="246"/>
        <v>0.27097168468619126</v>
      </c>
      <c r="FF170" s="111">
        <f t="shared" si="247"/>
        <v>3.87102406694559E-2</v>
      </c>
      <c r="FG170" s="111">
        <f t="shared" si="248"/>
        <v>4.999380576658196E-2</v>
      </c>
      <c r="FH170" s="111">
        <f t="shared" si="249"/>
        <v>7.1419722523688514E-3</v>
      </c>
      <c r="FI170" s="111">
        <f t="shared" si="250"/>
        <v>7.7420481338911801E-2</v>
      </c>
      <c r="FJ170" s="112">
        <f t="shared" si="251"/>
        <v>1.4283944504737703E-2</v>
      </c>
    </row>
    <row r="171" spans="2:166" s="75" customFormat="1">
      <c r="B171" s="76"/>
      <c r="C171" s="76"/>
      <c r="D171" s="77"/>
      <c r="E171" s="77"/>
      <c r="F171" s="77"/>
      <c r="G171" s="77"/>
      <c r="H171" s="77"/>
      <c r="I171" s="77"/>
      <c r="K171" s="81">
        <v>11</v>
      </c>
      <c r="L171" s="81" t="s">
        <v>928</v>
      </c>
      <c r="M171" s="77">
        <f t="shared" ref="M171:R171" si="284">IF(M149&lt;=0,0,M149-M149/SUM($M149:$R149)*$S171)</f>
        <v>0.17628727931301882</v>
      </c>
      <c r="N171" s="77">
        <f t="shared" si="284"/>
        <v>1.8151618334026402E-2</v>
      </c>
      <c r="O171" s="77">
        <f t="shared" si="284"/>
        <v>0.1098806455195955</v>
      </c>
      <c r="P171" s="77">
        <f t="shared" si="284"/>
        <v>2.241720434990629E-3</v>
      </c>
      <c r="Q171" s="77">
        <f t="shared" si="284"/>
        <v>0.40764179914317589</v>
      </c>
      <c r="R171" s="77">
        <f t="shared" si="284"/>
        <v>0.14057862364445375</v>
      </c>
      <c r="S171" s="82">
        <f t="shared" si="187"/>
        <v>0.14521831361073897</v>
      </c>
      <c r="T171" s="81">
        <v>11</v>
      </c>
      <c r="U171" s="81" t="s">
        <v>928</v>
      </c>
      <c r="V171" s="77">
        <f t="shared" ref="V171:AA171" si="285">IF(V149&lt;=0,0,V149-V149/SUM($V149:$AA149)*$AB171)</f>
        <v>0</v>
      </c>
      <c r="W171" s="77">
        <f t="shared" si="285"/>
        <v>0</v>
      </c>
      <c r="X171" s="77">
        <f t="shared" si="285"/>
        <v>0</v>
      </c>
      <c r="Y171" s="77">
        <f t="shared" si="285"/>
        <v>0</v>
      </c>
      <c r="Z171" s="77">
        <f t="shared" si="285"/>
        <v>0</v>
      </c>
      <c r="AA171" s="77">
        <f t="shared" si="285"/>
        <v>0</v>
      </c>
      <c r="AB171" s="82">
        <f t="shared" si="189"/>
        <v>0</v>
      </c>
      <c r="AC171" s="81">
        <v>11</v>
      </c>
      <c r="AD171" s="81" t="s">
        <v>928</v>
      </c>
      <c r="AE171" s="77">
        <f t="shared" ref="AE171:AJ171" si="286">IF(AE149&lt;=0,0,AE149-AE149/SUM($AE149:$AJ149)*$AK171)</f>
        <v>0</v>
      </c>
      <c r="AF171" s="77">
        <f t="shared" si="286"/>
        <v>0</v>
      </c>
      <c r="AG171" s="77">
        <f t="shared" si="286"/>
        <v>0</v>
      </c>
      <c r="AH171" s="77">
        <f t="shared" si="286"/>
        <v>0</v>
      </c>
      <c r="AI171" s="77">
        <f t="shared" si="286"/>
        <v>0</v>
      </c>
      <c r="AJ171" s="77">
        <f t="shared" si="286"/>
        <v>0</v>
      </c>
      <c r="AK171" s="82">
        <f t="shared" si="191"/>
        <v>0</v>
      </c>
      <c r="AL171" s="76"/>
      <c r="AM171" s="76"/>
      <c r="AN171" s="77"/>
      <c r="AO171" s="77"/>
      <c r="AP171" s="77"/>
      <c r="AQ171" s="77"/>
      <c r="AR171" s="77"/>
      <c r="AS171" s="77"/>
      <c r="AU171" s="93">
        <f t="shared" si="262"/>
        <v>0.87</v>
      </c>
      <c r="AV171" s="93">
        <f t="shared" si="255"/>
        <v>0.05</v>
      </c>
      <c r="AW171" s="93">
        <f t="shared" si="255"/>
        <v>0.08</v>
      </c>
      <c r="AX171" s="93">
        <f t="shared" si="255"/>
        <v>0.73972209903917208</v>
      </c>
      <c r="AY171" s="93">
        <f t="shared" si="255"/>
        <v>0.10636807095343682</v>
      </c>
      <c r="AZ171" s="93">
        <f t="shared" si="255"/>
        <v>0.153909830007391</v>
      </c>
      <c r="BA171" s="93">
        <f t="shared" si="255"/>
        <v>0.7</v>
      </c>
      <c r="BB171" s="93">
        <f t="shared" si="255"/>
        <v>0.1</v>
      </c>
      <c r="BC171" s="101">
        <f t="shared" si="255"/>
        <v>0.2</v>
      </c>
      <c r="BD171" s="104">
        <f t="shared" ref="BD171:BM176" si="287">HLOOKUP(BD$158,PGE_DEER_HVAC,$K171+1,FALSE)*HLOOKUP(BD$159,RASS_HVAC,$K171+2,FALSE)</f>
        <v>0.15336993300232638</v>
      </c>
      <c r="BE171" s="99">
        <f t="shared" si="287"/>
        <v>8.8143639656509416E-3</v>
      </c>
      <c r="BF171" s="99">
        <f t="shared" si="287"/>
        <v>1.5791907950602969E-2</v>
      </c>
      <c r="BG171" s="99">
        <f t="shared" si="287"/>
        <v>9.0758091670132017E-4</v>
      </c>
      <c r="BH171" s="99">
        <f t="shared" si="287"/>
        <v>1.4102982345041506E-2</v>
      </c>
      <c r="BI171" s="99">
        <f t="shared" si="287"/>
        <v>1.452129466722112E-3</v>
      </c>
      <c r="BJ171" s="99">
        <f t="shared" si="287"/>
        <v>8.1281141747534383E-2</v>
      </c>
      <c r="BK171" s="99">
        <f t="shared" si="287"/>
        <v>1.1687792299037774E-2</v>
      </c>
      <c r="BL171" s="99">
        <f t="shared" si="287"/>
        <v>1.6582501456302739E-3</v>
      </c>
      <c r="BM171" s="99">
        <f t="shared" si="287"/>
        <v>2.3844747828685248E-4</v>
      </c>
      <c r="BN171" s="99">
        <f t="shared" ref="BN171:BU176" si="288">HLOOKUP(BN$158,PGE_DEER_HVAC,$K171+1,FALSE)*HLOOKUP(BN$159,RASS_HVAC,$K171+2,FALSE)</f>
        <v>1.6911711473023335E-2</v>
      </c>
      <c r="BO171" s="99">
        <f t="shared" si="288"/>
        <v>3.4502281107350231E-4</v>
      </c>
      <c r="BP171" s="99">
        <f t="shared" si="288"/>
        <v>0.2853492594002231</v>
      </c>
      <c r="BQ171" s="99">
        <f t="shared" si="288"/>
        <v>4.0764179914317591E-2</v>
      </c>
      <c r="BR171" s="99">
        <f t="shared" si="288"/>
        <v>9.8405036551117625E-2</v>
      </c>
      <c r="BS171" s="99">
        <f t="shared" si="288"/>
        <v>1.4057862364445376E-2</v>
      </c>
      <c r="BT171" s="99">
        <f t="shared" si="288"/>
        <v>8.1528359828635183E-2</v>
      </c>
      <c r="BU171" s="99">
        <f t="shared" si="288"/>
        <v>2.8115724728890751E-2</v>
      </c>
      <c r="BV171" s="105">
        <f t="shared" si="194"/>
        <v>0.14521831361073897</v>
      </c>
      <c r="BW171" s="121">
        <f t="shared" ref="BW171:CF176" si="289">HLOOKUP(BW$158,SCE_DEER_HVAC,$K171+1,FALSE)*HLOOKUP(BW$159,RASS_HVAC,$K171+2,FALSE)</f>
        <v>0</v>
      </c>
      <c r="BX171" s="122">
        <f t="shared" si="289"/>
        <v>0</v>
      </c>
      <c r="BY171" s="122">
        <f t="shared" si="289"/>
        <v>0</v>
      </c>
      <c r="BZ171" s="122">
        <f t="shared" si="289"/>
        <v>0</v>
      </c>
      <c r="CA171" s="122">
        <f t="shared" si="289"/>
        <v>0</v>
      </c>
      <c r="CB171" s="122">
        <f t="shared" si="289"/>
        <v>0</v>
      </c>
      <c r="CC171" s="122">
        <f t="shared" si="289"/>
        <v>0</v>
      </c>
      <c r="CD171" s="122">
        <f t="shared" si="289"/>
        <v>0</v>
      </c>
      <c r="CE171" s="122">
        <f t="shared" si="289"/>
        <v>0</v>
      </c>
      <c r="CF171" s="122">
        <f t="shared" si="289"/>
        <v>0</v>
      </c>
      <c r="CG171" s="122">
        <f t="shared" ref="CG171:CN176" si="290">HLOOKUP(CG$158,SCE_DEER_HVAC,$K171+1,FALSE)*HLOOKUP(CG$159,RASS_HVAC,$K171+2,FALSE)</f>
        <v>0</v>
      </c>
      <c r="CH171" s="122">
        <f t="shared" si="290"/>
        <v>0</v>
      </c>
      <c r="CI171" s="122">
        <f t="shared" si="290"/>
        <v>0</v>
      </c>
      <c r="CJ171" s="122">
        <f t="shared" si="290"/>
        <v>0</v>
      </c>
      <c r="CK171" s="122">
        <f t="shared" si="290"/>
        <v>0</v>
      </c>
      <c r="CL171" s="122">
        <f t="shared" si="290"/>
        <v>0</v>
      </c>
      <c r="CM171" s="122">
        <f t="shared" si="290"/>
        <v>0</v>
      </c>
      <c r="CN171" s="122">
        <f t="shared" si="290"/>
        <v>0</v>
      </c>
      <c r="CO171" s="123">
        <f t="shared" si="197"/>
        <v>0</v>
      </c>
      <c r="CP171" s="110">
        <f t="shared" ref="CP171:CY176" si="291">HLOOKUP(CP$158,SDGE_DEER_HVAC,$K171+1,FALSE)*HLOOKUP(CP$159,RASS_HVAC,$K171+2,FALSE)</f>
        <v>0</v>
      </c>
      <c r="CQ171" s="111">
        <f t="shared" si="291"/>
        <v>0</v>
      </c>
      <c r="CR171" s="111">
        <f t="shared" si="291"/>
        <v>0</v>
      </c>
      <c r="CS171" s="111">
        <f t="shared" si="291"/>
        <v>0</v>
      </c>
      <c r="CT171" s="111">
        <f t="shared" si="291"/>
        <v>0</v>
      </c>
      <c r="CU171" s="111">
        <f t="shared" si="291"/>
        <v>0</v>
      </c>
      <c r="CV171" s="111">
        <f t="shared" si="291"/>
        <v>0</v>
      </c>
      <c r="CW171" s="111">
        <f t="shared" si="291"/>
        <v>0</v>
      </c>
      <c r="CX171" s="111">
        <f t="shared" si="291"/>
        <v>0</v>
      </c>
      <c r="CY171" s="111">
        <f t="shared" si="291"/>
        <v>0</v>
      </c>
      <c r="CZ171" s="111">
        <f t="shared" ref="CZ171:DG176" si="292">HLOOKUP(CZ$158,SDGE_DEER_HVAC,$K171+1,FALSE)*HLOOKUP(CZ$159,RASS_HVAC,$K171+2,FALSE)</f>
        <v>0</v>
      </c>
      <c r="DA171" s="111">
        <f t="shared" si="292"/>
        <v>0</v>
      </c>
      <c r="DB171" s="111">
        <f t="shared" si="292"/>
        <v>0</v>
      </c>
      <c r="DC171" s="111">
        <f t="shared" si="292"/>
        <v>0</v>
      </c>
      <c r="DD171" s="111">
        <f t="shared" si="292"/>
        <v>0</v>
      </c>
      <c r="DE171" s="111">
        <f t="shared" si="292"/>
        <v>0</v>
      </c>
      <c r="DF171" s="111">
        <f t="shared" si="292"/>
        <v>0</v>
      </c>
      <c r="DG171" s="111">
        <f t="shared" si="292"/>
        <v>0</v>
      </c>
      <c r="DH171" s="112">
        <f t="shared" si="200"/>
        <v>0</v>
      </c>
      <c r="DI171" s="104">
        <f t="shared" si="256"/>
        <v>0.17942585275801393</v>
      </c>
      <c r="DJ171" s="99">
        <f t="shared" si="201"/>
        <v>1.0311830618276662E-2</v>
      </c>
      <c r="DK171" s="99">
        <f t="shared" si="202"/>
        <v>1.8474785084961982E-2</v>
      </c>
      <c r="DL171" s="99">
        <f t="shared" si="203"/>
        <v>1.0617692577564359E-3</v>
      </c>
      <c r="DM171" s="99">
        <f t="shared" si="204"/>
        <v>1.649892898924266E-2</v>
      </c>
      <c r="DN171" s="99">
        <f t="shared" si="205"/>
        <v>1.6988308124102972E-3</v>
      </c>
      <c r="DO171" s="99">
        <f t="shared" si="206"/>
        <v>9.5089942896272553E-2</v>
      </c>
      <c r="DP171" s="99">
        <f t="shared" si="207"/>
        <v>1.3673423852128769E-2</v>
      </c>
      <c r="DQ171" s="99">
        <f t="shared" si="208"/>
        <v>1.9399692015337816E-3</v>
      </c>
      <c r="DR171" s="99">
        <f t="shared" si="209"/>
        <v>2.7895716775834777E-4</v>
      </c>
      <c r="DS171" s="99">
        <f t="shared" si="210"/>
        <v>1.9784831311093241E-2</v>
      </c>
      <c r="DT171" s="99">
        <f t="shared" si="211"/>
        <v>4.0363851562021135E-4</v>
      </c>
      <c r="DU171" s="99">
        <f t="shared" si="212"/>
        <v>0.33382706244630195</v>
      </c>
      <c r="DV171" s="99">
        <f t="shared" si="213"/>
        <v>4.7689580349471711E-2</v>
      </c>
      <c r="DW171" s="99">
        <f t="shared" si="214"/>
        <v>0.11512300522814983</v>
      </c>
      <c r="DX171" s="99">
        <f t="shared" si="215"/>
        <v>1.6446143604021406E-2</v>
      </c>
      <c r="DY171" s="99">
        <f t="shared" si="216"/>
        <v>9.5379160698943422E-2</v>
      </c>
      <c r="DZ171" s="99">
        <f t="shared" si="217"/>
        <v>3.2892287208042811E-2</v>
      </c>
      <c r="EA171" s="121">
        <f t="shared" si="257"/>
        <v>0</v>
      </c>
      <c r="EB171" s="122">
        <f t="shared" si="218"/>
        <v>0</v>
      </c>
      <c r="EC171" s="122">
        <f t="shared" si="219"/>
        <v>0</v>
      </c>
      <c r="ED171" s="122">
        <f t="shared" si="220"/>
        <v>0</v>
      </c>
      <c r="EE171" s="122">
        <f t="shared" si="221"/>
        <v>0</v>
      </c>
      <c r="EF171" s="122">
        <f t="shared" si="222"/>
        <v>0</v>
      </c>
      <c r="EG171" s="122">
        <f t="shared" si="223"/>
        <v>0</v>
      </c>
      <c r="EH171" s="122">
        <f t="shared" si="224"/>
        <v>0</v>
      </c>
      <c r="EI171" s="122">
        <f t="shared" si="225"/>
        <v>0</v>
      </c>
      <c r="EJ171" s="122">
        <f t="shared" si="226"/>
        <v>0</v>
      </c>
      <c r="EK171" s="122">
        <f t="shared" si="227"/>
        <v>0</v>
      </c>
      <c r="EL171" s="122">
        <f t="shared" si="228"/>
        <v>0</v>
      </c>
      <c r="EM171" s="122">
        <f t="shared" si="229"/>
        <v>0</v>
      </c>
      <c r="EN171" s="122">
        <f t="shared" si="230"/>
        <v>0</v>
      </c>
      <c r="EO171" s="122">
        <f t="shared" si="231"/>
        <v>0</v>
      </c>
      <c r="EP171" s="122">
        <f t="shared" si="232"/>
        <v>0</v>
      </c>
      <c r="EQ171" s="122">
        <f t="shared" si="233"/>
        <v>0</v>
      </c>
      <c r="ER171" s="122">
        <f t="shared" si="234"/>
        <v>0</v>
      </c>
      <c r="ES171" s="110">
        <f t="shared" si="258"/>
        <v>0</v>
      </c>
      <c r="ET171" s="111">
        <f t="shared" si="235"/>
        <v>0</v>
      </c>
      <c r="EU171" s="111">
        <f t="shared" si="236"/>
        <v>0</v>
      </c>
      <c r="EV171" s="111">
        <f t="shared" si="237"/>
        <v>0</v>
      </c>
      <c r="EW171" s="111">
        <f t="shared" si="238"/>
        <v>0</v>
      </c>
      <c r="EX171" s="111">
        <f t="shared" si="239"/>
        <v>0</v>
      </c>
      <c r="EY171" s="111">
        <f t="shared" si="240"/>
        <v>0</v>
      </c>
      <c r="EZ171" s="111">
        <f t="shared" si="241"/>
        <v>0</v>
      </c>
      <c r="FA171" s="111">
        <f t="shared" si="242"/>
        <v>0</v>
      </c>
      <c r="FB171" s="111">
        <f t="shared" si="243"/>
        <v>0</v>
      </c>
      <c r="FC171" s="111">
        <f t="shared" si="244"/>
        <v>0</v>
      </c>
      <c r="FD171" s="111">
        <f t="shared" si="245"/>
        <v>0</v>
      </c>
      <c r="FE171" s="111">
        <f t="shared" si="246"/>
        <v>0</v>
      </c>
      <c r="FF171" s="111">
        <f t="shared" si="247"/>
        <v>0</v>
      </c>
      <c r="FG171" s="111">
        <f t="shared" si="248"/>
        <v>0</v>
      </c>
      <c r="FH171" s="111">
        <f t="shared" si="249"/>
        <v>0</v>
      </c>
      <c r="FI171" s="111">
        <f t="shared" si="250"/>
        <v>0</v>
      </c>
      <c r="FJ171" s="112">
        <f t="shared" si="251"/>
        <v>0</v>
      </c>
    </row>
    <row r="172" spans="2:166" s="75" customFormat="1">
      <c r="B172" s="76"/>
      <c r="C172" s="76"/>
      <c r="D172" s="77"/>
      <c r="E172" s="77"/>
      <c r="F172" s="77"/>
      <c r="G172" s="77"/>
      <c r="H172" s="77"/>
      <c r="I172" s="77"/>
      <c r="K172" s="81">
        <v>12</v>
      </c>
      <c r="L172" s="81" t="s">
        <v>928</v>
      </c>
      <c r="M172" s="77">
        <f t="shared" ref="M172:R172" si="293">IF(M150&lt;=0,0,M150-M150/SUM($M150:$R150)*$S172)</f>
        <v>0.2955211990241115</v>
      </c>
      <c r="N172" s="77">
        <f t="shared" si="293"/>
        <v>5.8155711357147997E-2</v>
      </c>
      <c r="O172" s="77">
        <f t="shared" si="293"/>
        <v>0.29617268147499698</v>
      </c>
      <c r="P172" s="77">
        <f t="shared" si="293"/>
        <v>3.1254987665689647E-2</v>
      </c>
      <c r="Q172" s="77">
        <f t="shared" si="293"/>
        <v>0.15152651282025639</v>
      </c>
      <c r="R172" s="77">
        <f t="shared" si="293"/>
        <v>2.2150594047058592E-2</v>
      </c>
      <c r="S172" s="82">
        <f t="shared" si="187"/>
        <v>0.145218313610739</v>
      </c>
      <c r="T172" s="81">
        <v>12</v>
      </c>
      <c r="U172" s="81" t="s">
        <v>928</v>
      </c>
      <c r="V172" s="77">
        <f t="shared" ref="V172:AA172" si="294">IF(V150&lt;=0,0,V150-V150/SUM($V150:$AA150)*$AB172)</f>
        <v>0</v>
      </c>
      <c r="W172" s="77">
        <f t="shared" si="294"/>
        <v>0</v>
      </c>
      <c r="X172" s="77">
        <f t="shared" si="294"/>
        <v>0</v>
      </c>
      <c r="Y172" s="77">
        <f t="shared" si="294"/>
        <v>0</v>
      </c>
      <c r="Z172" s="77">
        <f t="shared" si="294"/>
        <v>0</v>
      </c>
      <c r="AA172" s="77">
        <f t="shared" si="294"/>
        <v>0</v>
      </c>
      <c r="AB172" s="82">
        <f t="shared" si="189"/>
        <v>0</v>
      </c>
      <c r="AC172" s="81">
        <v>12</v>
      </c>
      <c r="AD172" s="81" t="s">
        <v>928</v>
      </c>
      <c r="AE172" s="77">
        <f t="shared" ref="AE172:AJ172" si="295">IF(AE150&lt;=0,0,AE150-AE150/SUM($AE150:$AJ150)*$AK172)</f>
        <v>0</v>
      </c>
      <c r="AF172" s="77">
        <f t="shared" si="295"/>
        <v>0</v>
      </c>
      <c r="AG172" s="77">
        <f t="shared" si="295"/>
        <v>0</v>
      </c>
      <c r="AH172" s="77">
        <f t="shared" si="295"/>
        <v>0</v>
      </c>
      <c r="AI172" s="77">
        <f t="shared" si="295"/>
        <v>0</v>
      </c>
      <c r="AJ172" s="77">
        <f t="shared" si="295"/>
        <v>0</v>
      </c>
      <c r="AK172" s="82">
        <f t="shared" si="191"/>
        <v>0</v>
      </c>
      <c r="AL172" s="76"/>
      <c r="AM172" s="76"/>
      <c r="AN172" s="77"/>
      <c r="AO172" s="77"/>
      <c r="AP172" s="77"/>
      <c r="AQ172" s="77"/>
      <c r="AR172" s="77"/>
      <c r="AS172" s="77"/>
      <c r="AU172" s="93">
        <f t="shared" si="262"/>
        <v>0.87</v>
      </c>
      <c r="AV172" s="93">
        <f t="shared" si="255"/>
        <v>0.05</v>
      </c>
      <c r="AW172" s="93">
        <f t="shared" si="255"/>
        <v>0.08</v>
      </c>
      <c r="AX172" s="93">
        <f t="shared" si="255"/>
        <v>0.73972209903917208</v>
      </c>
      <c r="AY172" s="93">
        <f t="shared" si="255"/>
        <v>0.10636807095343682</v>
      </c>
      <c r="AZ172" s="93">
        <f t="shared" si="255"/>
        <v>0.153909830007391</v>
      </c>
      <c r="BA172" s="93">
        <f t="shared" si="255"/>
        <v>0.7</v>
      </c>
      <c r="BB172" s="93">
        <f t="shared" si="255"/>
        <v>0.1</v>
      </c>
      <c r="BC172" s="101">
        <f t="shared" si="255"/>
        <v>0.2</v>
      </c>
      <c r="BD172" s="104">
        <f t="shared" si="287"/>
        <v>0.257103443150977</v>
      </c>
      <c r="BE172" s="99">
        <f t="shared" si="287"/>
        <v>1.4776059951205575E-2</v>
      </c>
      <c r="BF172" s="99">
        <f t="shared" si="287"/>
        <v>5.0595468880718759E-2</v>
      </c>
      <c r="BG172" s="99">
        <f t="shared" si="287"/>
        <v>2.9077855678574E-3</v>
      </c>
      <c r="BH172" s="99">
        <f t="shared" si="287"/>
        <v>2.3641695921928919E-2</v>
      </c>
      <c r="BI172" s="99">
        <f t="shared" si="287"/>
        <v>4.6524569085718403E-3</v>
      </c>
      <c r="BJ172" s="99">
        <f t="shared" si="287"/>
        <v>0.21908547761874489</v>
      </c>
      <c r="BK172" s="99">
        <f t="shared" si="287"/>
        <v>3.150331679760212E-2</v>
      </c>
      <c r="BL172" s="99">
        <f t="shared" si="287"/>
        <v>2.312000508150738E-2</v>
      </c>
      <c r="BM172" s="99">
        <f t="shared" si="287"/>
        <v>3.3245327456728692E-3</v>
      </c>
      <c r="BN172" s="99">
        <f t="shared" si="288"/>
        <v>4.5583887058649949E-2</v>
      </c>
      <c r="BO172" s="99">
        <f t="shared" si="288"/>
        <v>4.8104498385093961E-3</v>
      </c>
      <c r="BP172" s="99">
        <f t="shared" si="288"/>
        <v>0.10606855897417947</v>
      </c>
      <c r="BQ172" s="99">
        <f t="shared" si="288"/>
        <v>1.515265128202564E-2</v>
      </c>
      <c r="BR172" s="99">
        <f t="shared" si="288"/>
        <v>1.5505415832941013E-2</v>
      </c>
      <c r="BS172" s="99">
        <f t="shared" si="288"/>
        <v>2.2150594047058592E-3</v>
      </c>
      <c r="BT172" s="99">
        <f t="shared" si="288"/>
        <v>3.0305302564051281E-2</v>
      </c>
      <c r="BU172" s="99">
        <f t="shared" si="288"/>
        <v>4.4301188094117185E-3</v>
      </c>
      <c r="BV172" s="105">
        <f t="shared" si="194"/>
        <v>0.145218313610739</v>
      </c>
      <c r="BW172" s="121">
        <f t="shared" si="289"/>
        <v>0</v>
      </c>
      <c r="BX172" s="122">
        <f t="shared" si="289"/>
        <v>0</v>
      </c>
      <c r="BY172" s="122">
        <f t="shared" si="289"/>
        <v>0</v>
      </c>
      <c r="BZ172" s="122">
        <f t="shared" si="289"/>
        <v>0</v>
      </c>
      <c r="CA172" s="122">
        <f t="shared" si="289"/>
        <v>0</v>
      </c>
      <c r="CB172" s="122">
        <f t="shared" si="289"/>
        <v>0</v>
      </c>
      <c r="CC172" s="122">
        <f t="shared" si="289"/>
        <v>0</v>
      </c>
      <c r="CD172" s="122">
        <f t="shared" si="289"/>
        <v>0</v>
      </c>
      <c r="CE172" s="122">
        <f t="shared" si="289"/>
        <v>0</v>
      </c>
      <c r="CF172" s="122">
        <f t="shared" si="289"/>
        <v>0</v>
      </c>
      <c r="CG172" s="122">
        <f t="shared" si="290"/>
        <v>0</v>
      </c>
      <c r="CH172" s="122">
        <f t="shared" si="290"/>
        <v>0</v>
      </c>
      <c r="CI172" s="122">
        <f t="shared" si="290"/>
        <v>0</v>
      </c>
      <c r="CJ172" s="122">
        <f t="shared" si="290"/>
        <v>0</v>
      </c>
      <c r="CK172" s="122">
        <f t="shared" si="290"/>
        <v>0</v>
      </c>
      <c r="CL172" s="122">
        <f t="shared" si="290"/>
        <v>0</v>
      </c>
      <c r="CM172" s="122">
        <f t="shared" si="290"/>
        <v>0</v>
      </c>
      <c r="CN172" s="122">
        <f t="shared" si="290"/>
        <v>0</v>
      </c>
      <c r="CO172" s="123">
        <f t="shared" si="197"/>
        <v>0</v>
      </c>
      <c r="CP172" s="110">
        <f t="shared" si="291"/>
        <v>0</v>
      </c>
      <c r="CQ172" s="111">
        <f t="shared" si="291"/>
        <v>0</v>
      </c>
      <c r="CR172" s="111">
        <f t="shared" si="291"/>
        <v>0</v>
      </c>
      <c r="CS172" s="111">
        <f t="shared" si="291"/>
        <v>0</v>
      </c>
      <c r="CT172" s="111">
        <f t="shared" si="291"/>
        <v>0</v>
      </c>
      <c r="CU172" s="111">
        <f t="shared" si="291"/>
        <v>0</v>
      </c>
      <c r="CV172" s="111">
        <f t="shared" si="291"/>
        <v>0</v>
      </c>
      <c r="CW172" s="111">
        <f t="shared" si="291"/>
        <v>0</v>
      </c>
      <c r="CX172" s="111">
        <f t="shared" si="291"/>
        <v>0</v>
      </c>
      <c r="CY172" s="111">
        <f t="shared" si="291"/>
        <v>0</v>
      </c>
      <c r="CZ172" s="111">
        <f t="shared" si="292"/>
        <v>0</v>
      </c>
      <c r="DA172" s="111">
        <f t="shared" si="292"/>
        <v>0</v>
      </c>
      <c r="DB172" s="111">
        <f t="shared" si="292"/>
        <v>0</v>
      </c>
      <c r="DC172" s="111">
        <f t="shared" si="292"/>
        <v>0</v>
      </c>
      <c r="DD172" s="111">
        <f t="shared" si="292"/>
        <v>0</v>
      </c>
      <c r="DE172" s="111">
        <f t="shared" si="292"/>
        <v>0</v>
      </c>
      <c r="DF172" s="111">
        <f t="shared" si="292"/>
        <v>0</v>
      </c>
      <c r="DG172" s="111">
        <f t="shared" si="292"/>
        <v>0</v>
      </c>
      <c r="DH172" s="112">
        <f t="shared" si="200"/>
        <v>0</v>
      </c>
      <c r="DI172" s="104">
        <f t="shared" si="256"/>
        <v>0.30078258255277368</v>
      </c>
      <c r="DJ172" s="99">
        <f t="shared" si="201"/>
        <v>1.7286355319124924E-2</v>
      </c>
      <c r="DK172" s="99">
        <f t="shared" si="202"/>
        <v>5.9191100706008776E-2</v>
      </c>
      <c r="DL172" s="99">
        <f t="shared" si="203"/>
        <v>3.4017873968970563E-3</v>
      </c>
      <c r="DM172" s="99">
        <f t="shared" si="204"/>
        <v>2.7658168510599879E-2</v>
      </c>
      <c r="DN172" s="99">
        <f t="shared" si="205"/>
        <v>5.4428598350352905E-3</v>
      </c>
      <c r="DO172" s="99">
        <f t="shared" si="206"/>
        <v>0.25630576918908748</v>
      </c>
      <c r="DP172" s="99">
        <f t="shared" si="207"/>
        <v>3.6855395125131113E-2</v>
      </c>
      <c r="DQ172" s="99">
        <f t="shared" si="208"/>
        <v>2.704784794719936E-2</v>
      </c>
      <c r="DR172" s="99">
        <f t="shared" si="209"/>
        <v>3.8893354860189441E-3</v>
      </c>
      <c r="DS172" s="99">
        <f t="shared" si="210"/>
        <v>5.3328104455774919E-2</v>
      </c>
      <c r="DT172" s="99">
        <f t="shared" si="211"/>
        <v>5.6276940827189809E-3</v>
      </c>
      <c r="DU172" s="99">
        <f t="shared" si="212"/>
        <v>0.12408847857074544</v>
      </c>
      <c r="DV172" s="99">
        <f t="shared" si="213"/>
        <v>1.7726925510106496E-2</v>
      </c>
      <c r="DW172" s="99">
        <f t="shared" si="214"/>
        <v>1.8139621004795329E-2</v>
      </c>
      <c r="DX172" s="99">
        <f t="shared" si="215"/>
        <v>2.5913744292564759E-3</v>
      </c>
      <c r="DY172" s="99">
        <f t="shared" si="216"/>
        <v>3.5453851020212993E-2</v>
      </c>
      <c r="DZ172" s="99">
        <f t="shared" si="217"/>
        <v>5.1827488585129517E-3</v>
      </c>
      <c r="EA172" s="121">
        <f t="shared" si="257"/>
        <v>0</v>
      </c>
      <c r="EB172" s="122">
        <f t="shared" si="218"/>
        <v>0</v>
      </c>
      <c r="EC172" s="122">
        <f t="shared" si="219"/>
        <v>0</v>
      </c>
      <c r="ED172" s="122">
        <f t="shared" si="220"/>
        <v>0</v>
      </c>
      <c r="EE172" s="122">
        <f t="shared" si="221"/>
        <v>0</v>
      </c>
      <c r="EF172" s="122">
        <f t="shared" si="222"/>
        <v>0</v>
      </c>
      <c r="EG172" s="122">
        <f t="shared" si="223"/>
        <v>0</v>
      </c>
      <c r="EH172" s="122">
        <f t="shared" si="224"/>
        <v>0</v>
      </c>
      <c r="EI172" s="122">
        <f t="shared" si="225"/>
        <v>0</v>
      </c>
      <c r="EJ172" s="122">
        <f t="shared" si="226"/>
        <v>0</v>
      </c>
      <c r="EK172" s="122">
        <f t="shared" si="227"/>
        <v>0</v>
      </c>
      <c r="EL172" s="122">
        <f t="shared" si="228"/>
        <v>0</v>
      </c>
      <c r="EM172" s="122">
        <f t="shared" si="229"/>
        <v>0</v>
      </c>
      <c r="EN172" s="122">
        <f t="shared" si="230"/>
        <v>0</v>
      </c>
      <c r="EO172" s="122">
        <f t="shared" si="231"/>
        <v>0</v>
      </c>
      <c r="EP172" s="122">
        <f t="shared" si="232"/>
        <v>0</v>
      </c>
      <c r="EQ172" s="122">
        <f t="shared" si="233"/>
        <v>0</v>
      </c>
      <c r="ER172" s="122">
        <f t="shared" si="234"/>
        <v>0</v>
      </c>
      <c r="ES172" s="110">
        <f t="shared" si="258"/>
        <v>0</v>
      </c>
      <c r="ET172" s="111">
        <f t="shared" si="235"/>
        <v>0</v>
      </c>
      <c r="EU172" s="111">
        <f t="shared" si="236"/>
        <v>0</v>
      </c>
      <c r="EV172" s="111">
        <f t="shared" si="237"/>
        <v>0</v>
      </c>
      <c r="EW172" s="111">
        <f t="shared" si="238"/>
        <v>0</v>
      </c>
      <c r="EX172" s="111">
        <f t="shared" si="239"/>
        <v>0</v>
      </c>
      <c r="EY172" s="111">
        <f t="shared" si="240"/>
        <v>0</v>
      </c>
      <c r="EZ172" s="111">
        <f t="shared" si="241"/>
        <v>0</v>
      </c>
      <c r="FA172" s="111">
        <f t="shared" si="242"/>
        <v>0</v>
      </c>
      <c r="FB172" s="111">
        <f t="shared" si="243"/>
        <v>0</v>
      </c>
      <c r="FC172" s="111">
        <f t="shared" si="244"/>
        <v>0</v>
      </c>
      <c r="FD172" s="111">
        <f t="shared" si="245"/>
        <v>0</v>
      </c>
      <c r="FE172" s="111">
        <f t="shared" si="246"/>
        <v>0</v>
      </c>
      <c r="FF172" s="111">
        <f t="shared" si="247"/>
        <v>0</v>
      </c>
      <c r="FG172" s="111">
        <f t="shared" si="248"/>
        <v>0</v>
      </c>
      <c r="FH172" s="111">
        <f t="shared" si="249"/>
        <v>0</v>
      </c>
      <c r="FI172" s="111">
        <f t="shared" si="250"/>
        <v>0</v>
      </c>
      <c r="FJ172" s="112">
        <f t="shared" si="251"/>
        <v>0</v>
      </c>
    </row>
    <row r="173" spans="2:166" s="75" customFormat="1">
      <c r="B173" s="76"/>
      <c r="C173" s="76"/>
      <c r="D173" s="77"/>
      <c r="E173" s="77"/>
      <c r="F173" s="77"/>
      <c r="G173" s="77"/>
      <c r="H173" s="77"/>
      <c r="I173" s="77"/>
      <c r="K173" s="81">
        <v>13</v>
      </c>
      <c r="L173" s="81" t="s">
        <v>928</v>
      </c>
      <c r="M173" s="77">
        <f t="shared" ref="M173:R173" si="296">IF(M151&lt;=0,0,M151-M151/SUM($M151:$R151)*$S173)</f>
        <v>0.25970535535821515</v>
      </c>
      <c r="N173" s="77">
        <f t="shared" si="296"/>
        <v>1.4938593572377238E-2</v>
      </c>
      <c r="O173" s="77">
        <f t="shared" si="296"/>
        <v>0.25040818228760781</v>
      </c>
      <c r="P173" s="77">
        <f t="shared" si="296"/>
        <v>5.9839367949405791E-3</v>
      </c>
      <c r="Q173" s="77">
        <f t="shared" si="296"/>
        <v>0.24798444032805325</v>
      </c>
      <c r="R173" s="77">
        <f t="shared" si="296"/>
        <v>7.5761178048067035E-2</v>
      </c>
      <c r="S173" s="82">
        <f t="shared" si="187"/>
        <v>0.145218313610739</v>
      </c>
      <c r="T173" s="81">
        <v>13</v>
      </c>
      <c r="U173" s="81" t="s">
        <v>928</v>
      </c>
      <c r="V173" s="77">
        <f t="shared" ref="V173:AA173" si="297">IF(V151&lt;=0,0,V151-V151/SUM($V151:$AA151)*$AB173)</f>
        <v>0.37718133003605697</v>
      </c>
      <c r="W173" s="77">
        <f t="shared" si="297"/>
        <v>1.9725665627724955E-2</v>
      </c>
      <c r="X173" s="77">
        <f t="shared" si="297"/>
        <v>7.5737443015252912E-2</v>
      </c>
      <c r="Y173" s="77">
        <f t="shared" si="297"/>
        <v>1.1145361498844618E-2</v>
      </c>
      <c r="Z173" s="77">
        <f t="shared" si="297"/>
        <v>0.37099188621138163</v>
      </c>
      <c r="AA173" s="77">
        <f t="shared" si="297"/>
        <v>0</v>
      </c>
      <c r="AB173" s="82">
        <f t="shared" si="189"/>
        <v>0.145218313610739</v>
      </c>
      <c r="AC173" s="81">
        <v>13</v>
      </c>
      <c r="AD173" s="81" t="s">
        <v>928</v>
      </c>
      <c r="AE173" s="77">
        <f t="shared" ref="AE173:AJ173" si="298">IF(AE151&lt;=0,0,AE151-AE151/SUM($AE151:$AJ151)*$AK173)</f>
        <v>0</v>
      </c>
      <c r="AF173" s="77">
        <f t="shared" si="298"/>
        <v>0</v>
      </c>
      <c r="AG173" s="77">
        <f t="shared" si="298"/>
        <v>0</v>
      </c>
      <c r="AH173" s="77">
        <f t="shared" si="298"/>
        <v>0</v>
      </c>
      <c r="AI173" s="77">
        <f t="shared" si="298"/>
        <v>0</v>
      </c>
      <c r="AJ173" s="77">
        <f t="shared" si="298"/>
        <v>0</v>
      </c>
      <c r="AK173" s="82">
        <f t="shared" si="191"/>
        <v>0</v>
      </c>
      <c r="AL173" s="76"/>
      <c r="AM173" s="76"/>
      <c r="AN173" s="77"/>
      <c r="AO173" s="77"/>
      <c r="AP173" s="77"/>
      <c r="AQ173" s="77"/>
      <c r="AR173" s="77"/>
      <c r="AS173" s="77"/>
      <c r="AU173" s="93">
        <f t="shared" si="262"/>
        <v>0.87</v>
      </c>
      <c r="AV173" s="93">
        <f t="shared" si="255"/>
        <v>0.05</v>
      </c>
      <c r="AW173" s="93">
        <f t="shared" si="255"/>
        <v>0.08</v>
      </c>
      <c r="AX173" s="93">
        <f t="shared" si="255"/>
        <v>0.73972209903917208</v>
      </c>
      <c r="AY173" s="93">
        <f t="shared" si="255"/>
        <v>0.10636807095343682</v>
      </c>
      <c r="AZ173" s="93">
        <f t="shared" si="255"/>
        <v>0.153909830007391</v>
      </c>
      <c r="BA173" s="93">
        <f t="shared" si="255"/>
        <v>0.7</v>
      </c>
      <c r="BB173" s="93">
        <f t="shared" si="255"/>
        <v>0.1</v>
      </c>
      <c r="BC173" s="101">
        <f t="shared" si="255"/>
        <v>0.2</v>
      </c>
      <c r="BD173" s="104">
        <f t="shared" si="287"/>
        <v>0.22594365916164719</v>
      </c>
      <c r="BE173" s="99">
        <f t="shared" si="287"/>
        <v>1.2985267767910758E-2</v>
      </c>
      <c r="BF173" s="99">
        <f t="shared" si="287"/>
        <v>1.2996576407968197E-2</v>
      </c>
      <c r="BG173" s="99">
        <f t="shared" si="287"/>
        <v>7.4692967861886197E-4</v>
      </c>
      <c r="BH173" s="99">
        <f t="shared" si="287"/>
        <v>2.0776428428657213E-2</v>
      </c>
      <c r="BI173" s="99">
        <f t="shared" si="287"/>
        <v>1.195087485790179E-3</v>
      </c>
      <c r="BJ173" s="99">
        <f t="shared" si="287"/>
        <v>0.18523246621837289</v>
      </c>
      <c r="BK173" s="99">
        <f t="shared" si="287"/>
        <v>2.663543530088941E-2</v>
      </c>
      <c r="BL173" s="99">
        <f t="shared" si="287"/>
        <v>4.4264502864711812E-3</v>
      </c>
      <c r="BM173" s="99">
        <f t="shared" si="287"/>
        <v>6.3649981358512083E-4</v>
      </c>
      <c r="BN173" s="99">
        <f t="shared" si="288"/>
        <v>3.8540280768345495E-2</v>
      </c>
      <c r="BO173" s="99">
        <f t="shared" si="288"/>
        <v>9.2098669488427669E-4</v>
      </c>
      <c r="BP173" s="99">
        <f t="shared" si="288"/>
        <v>0.17358910822963727</v>
      </c>
      <c r="BQ173" s="99">
        <f t="shared" si="288"/>
        <v>2.4798444032805327E-2</v>
      </c>
      <c r="BR173" s="99">
        <f t="shared" si="288"/>
        <v>5.3032824633646919E-2</v>
      </c>
      <c r="BS173" s="99">
        <f t="shared" si="288"/>
        <v>7.5761178048067042E-3</v>
      </c>
      <c r="BT173" s="99">
        <f t="shared" si="288"/>
        <v>4.9596888065610654E-2</v>
      </c>
      <c r="BU173" s="99">
        <f t="shared" si="288"/>
        <v>1.5152235609613408E-2</v>
      </c>
      <c r="BV173" s="105">
        <f t="shared" si="194"/>
        <v>0.145218313610739</v>
      </c>
      <c r="BW173" s="121">
        <f t="shared" si="289"/>
        <v>0.32814775713136957</v>
      </c>
      <c r="BX173" s="122">
        <f t="shared" si="289"/>
        <v>1.885906650180285E-2</v>
      </c>
      <c r="BY173" s="122">
        <f t="shared" si="289"/>
        <v>1.7161329096120712E-2</v>
      </c>
      <c r="BZ173" s="122">
        <f t="shared" si="289"/>
        <v>9.8628328138624776E-4</v>
      </c>
      <c r="CA173" s="122">
        <f t="shared" si="289"/>
        <v>3.0174506402884559E-2</v>
      </c>
      <c r="CB173" s="122">
        <f t="shared" si="289"/>
        <v>1.5780532502179965E-3</v>
      </c>
      <c r="CC173" s="122">
        <f t="shared" si="289"/>
        <v>5.6024660323102562E-2</v>
      </c>
      <c r="CD173" s="122">
        <f t="shared" si="289"/>
        <v>8.0560457124782998E-3</v>
      </c>
      <c r="CE173" s="122">
        <f t="shared" si="289"/>
        <v>8.2444702024757135E-3</v>
      </c>
      <c r="CF173" s="122">
        <f t="shared" si="289"/>
        <v>1.1855106027108073E-3</v>
      </c>
      <c r="CG173" s="122">
        <f t="shared" si="290"/>
        <v>1.1656736979672039E-2</v>
      </c>
      <c r="CH173" s="122">
        <f t="shared" si="290"/>
        <v>1.7153806936580957E-3</v>
      </c>
      <c r="CI173" s="122">
        <f t="shared" si="290"/>
        <v>0.25969432034796713</v>
      </c>
      <c r="CJ173" s="122">
        <f t="shared" si="290"/>
        <v>3.7099188621138167E-2</v>
      </c>
      <c r="CK173" s="122">
        <f t="shared" si="290"/>
        <v>0</v>
      </c>
      <c r="CL173" s="122">
        <f t="shared" si="290"/>
        <v>0</v>
      </c>
      <c r="CM173" s="122">
        <f t="shared" si="290"/>
        <v>7.4198377242276334E-2</v>
      </c>
      <c r="CN173" s="122">
        <f t="shared" si="290"/>
        <v>0</v>
      </c>
      <c r="CO173" s="123">
        <f t="shared" si="197"/>
        <v>0.145218313610739</v>
      </c>
      <c r="CP173" s="110">
        <f t="shared" si="291"/>
        <v>0</v>
      </c>
      <c r="CQ173" s="111">
        <f t="shared" si="291"/>
        <v>0</v>
      </c>
      <c r="CR173" s="111">
        <f t="shared" si="291"/>
        <v>0</v>
      </c>
      <c r="CS173" s="111">
        <f t="shared" si="291"/>
        <v>0</v>
      </c>
      <c r="CT173" s="111">
        <f t="shared" si="291"/>
        <v>0</v>
      </c>
      <c r="CU173" s="111">
        <f t="shared" si="291"/>
        <v>0</v>
      </c>
      <c r="CV173" s="111">
        <f t="shared" si="291"/>
        <v>0</v>
      </c>
      <c r="CW173" s="111">
        <f t="shared" si="291"/>
        <v>0</v>
      </c>
      <c r="CX173" s="111">
        <f t="shared" si="291"/>
        <v>0</v>
      </c>
      <c r="CY173" s="111">
        <f t="shared" si="291"/>
        <v>0</v>
      </c>
      <c r="CZ173" s="111">
        <f t="shared" si="292"/>
        <v>0</v>
      </c>
      <c r="DA173" s="111">
        <f t="shared" si="292"/>
        <v>0</v>
      </c>
      <c r="DB173" s="111">
        <f t="shared" si="292"/>
        <v>0</v>
      </c>
      <c r="DC173" s="111">
        <f t="shared" si="292"/>
        <v>0</v>
      </c>
      <c r="DD173" s="111">
        <f t="shared" si="292"/>
        <v>0</v>
      </c>
      <c r="DE173" s="111">
        <f t="shared" si="292"/>
        <v>0</v>
      </c>
      <c r="DF173" s="111">
        <f t="shared" si="292"/>
        <v>0</v>
      </c>
      <c r="DG173" s="111">
        <f t="shared" si="292"/>
        <v>0</v>
      </c>
      <c r="DH173" s="112">
        <f t="shared" si="200"/>
        <v>0</v>
      </c>
      <c r="DI173" s="104">
        <f t="shared" si="256"/>
        <v>0.26432908280483935</v>
      </c>
      <c r="DJ173" s="99">
        <f t="shared" si="201"/>
        <v>1.5191326597979272E-2</v>
      </c>
      <c r="DK173" s="99">
        <f t="shared" si="202"/>
        <v>1.5204556455658148E-2</v>
      </c>
      <c r="DL173" s="99">
        <f t="shared" si="203"/>
        <v>8.7382508365851431E-4</v>
      </c>
      <c r="DM173" s="99">
        <f t="shared" si="204"/>
        <v>2.4306122556766837E-2</v>
      </c>
      <c r="DN173" s="99">
        <f t="shared" si="205"/>
        <v>1.3981201338536227E-3</v>
      </c>
      <c r="DO173" s="99">
        <f t="shared" si="206"/>
        <v>0.21670149134900799</v>
      </c>
      <c r="DP173" s="99">
        <f t="shared" si="207"/>
        <v>3.1160512356554908E-2</v>
      </c>
      <c r="DQ173" s="99">
        <f t="shared" si="208"/>
        <v>5.178457092558029E-3</v>
      </c>
      <c r="DR173" s="99">
        <f t="shared" si="209"/>
        <v>7.4463435953313545E-4</v>
      </c>
      <c r="DS173" s="99">
        <f t="shared" si="210"/>
        <v>4.5087864400963018E-2</v>
      </c>
      <c r="DT173" s="99">
        <f t="shared" si="211"/>
        <v>1.0774525350147317E-3</v>
      </c>
      <c r="DU173" s="99">
        <f t="shared" si="212"/>
        <v>0.2030800507237191</v>
      </c>
      <c r="DV173" s="99">
        <f t="shared" si="213"/>
        <v>2.901143581767416E-2</v>
      </c>
      <c r="DW173" s="99">
        <f t="shared" si="214"/>
        <v>6.2042537267809665E-2</v>
      </c>
      <c r="DX173" s="99">
        <f t="shared" si="215"/>
        <v>8.8632196096870963E-3</v>
      </c>
      <c r="DY173" s="99">
        <f t="shared" si="216"/>
        <v>5.8022871635348319E-2</v>
      </c>
      <c r="DZ173" s="99">
        <f t="shared" si="217"/>
        <v>1.7726439219374193E-2</v>
      </c>
      <c r="EA173" s="121">
        <f t="shared" si="257"/>
        <v>0.38389656956446955</v>
      </c>
      <c r="EB173" s="122">
        <f t="shared" si="218"/>
        <v>2.2063021239337333E-2</v>
      </c>
      <c r="EC173" s="122">
        <f t="shared" si="219"/>
        <v>2.0076856312414692E-2</v>
      </c>
      <c r="ED173" s="122">
        <f t="shared" si="220"/>
        <v>1.1538423168054419E-3</v>
      </c>
      <c r="EE173" s="122">
        <f t="shared" si="221"/>
        <v>3.5300833982939733E-2</v>
      </c>
      <c r="EF173" s="122">
        <f t="shared" si="222"/>
        <v>1.8461477068887073E-3</v>
      </c>
      <c r="EG173" s="122">
        <f t="shared" si="223"/>
        <v>6.5542654007668288E-2</v>
      </c>
      <c r="EH173" s="122">
        <f t="shared" si="224"/>
        <v>9.4246821624225079E-3</v>
      </c>
      <c r="EI173" s="122">
        <f t="shared" si="225"/>
        <v>9.6451179684273729E-3</v>
      </c>
      <c r="EJ173" s="122">
        <f t="shared" si="226"/>
        <v>1.3869162402374339E-3</v>
      </c>
      <c r="EK173" s="122">
        <f t="shared" si="227"/>
        <v>1.3637092564432468E-2</v>
      </c>
      <c r="EL173" s="122">
        <f t="shared" si="228"/>
        <v>2.0068056218005169E-3</v>
      </c>
      <c r="EM173" s="122">
        <f t="shared" si="229"/>
        <v>0.30381362221850916</v>
      </c>
      <c r="EN173" s="122">
        <f t="shared" si="230"/>
        <v>4.3401946031215596E-2</v>
      </c>
      <c r="EO173" s="122">
        <f t="shared" si="231"/>
        <v>0</v>
      </c>
      <c r="EP173" s="122">
        <f t="shared" si="232"/>
        <v>0</v>
      </c>
      <c r="EQ173" s="122">
        <f t="shared" si="233"/>
        <v>8.6803892062431193E-2</v>
      </c>
      <c r="ER173" s="122">
        <f t="shared" si="234"/>
        <v>0</v>
      </c>
      <c r="ES173" s="110">
        <f t="shared" si="258"/>
        <v>0</v>
      </c>
      <c r="ET173" s="111">
        <f t="shared" si="235"/>
        <v>0</v>
      </c>
      <c r="EU173" s="111">
        <f t="shared" si="236"/>
        <v>0</v>
      </c>
      <c r="EV173" s="111">
        <f t="shared" si="237"/>
        <v>0</v>
      </c>
      <c r="EW173" s="111">
        <f t="shared" si="238"/>
        <v>0</v>
      </c>
      <c r="EX173" s="111">
        <f t="shared" si="239"/>
        <v>0</v>
      </c>
      <c r="EY173" s="111">
        <f t="shared" si="240"/>
        <v>0</v>
      </c>
      <c r="EZ173" s="111">
        <f t="shared" si="241"/>
        <v>0</v>
      </c>
      <c r="FA173" s="111">
        <f t="shared" si="242"/>
        <v>0</v>
      </c>
      <c r="FB173" s="111">
        <f t="shared" si="243"/>
        <v>0</v>
      </c>
      <c r="FC173" s="111">
        <f t="shared" si="244"/>
        <v>0</v>
      </c>
      <c r="FD173" s="111">
        <f t="shared" si="245"/>
        <v>0</v>
      </c>
      <c r="FE173" s="111">
        <f t="shared" si="246"/>
        <v>0</v>
      </c>
      <c r="FF173" s="111">
        <f t="shared" si="247"/>
        <v>0</v>
      </c>
      <c r="FG173" s="111">
        <f t="shared" si="248"/>
        <v>0</v>
      </c>
      <c r="FH173" s="111">
        <f t="shared" si="249"/>
        <v>0</v>
      </c>
      <c r="FI173" s="111">
        <f t="shared" si="250"/>
        <v>0</v>
      </c>
      <c r="FJ173" s="112">
        <f t="shared" si="251"/>
        <v>0</v>
      </c>
    </row>
    <row r="174" spans="2:166" s="75" customFormat="1">
      <c r="B174" s="76"/>
      <c r="C174" s="76"/>
      <c r="D174" s="77"/>
      <c r="E174" s="77"/>
      <c r="F174" s="77"/>
      <c r="G174" s="77"/>
      <c r="H174" s="77"/>
      <c r="I174" s="77"/>
      <c r="K174" s="81">
        <v>14</v>
      </c>
      <c r="L174" s="81" t="s">
        <v>928</v>
      </c>
      <c r="M174" s="77">
        <f t="shared" ref="M174:R174" si="299">IF(M152&lt;=0,0,M152-M152/SUM($M152:$R152)*$S174)</f>
        <v>0</v>
      </c>
      <c r="N174" s="77">
        <f t="shared" si="299"/>
        <v>0</v>
      </c>
      <c r="O174" s="77">
        <f t="shared" si="299"/>
        <v>0</v>
      </c>
      <c r="P174" s="77">
        <f t="shared" si="299"/>
        <v>0</v>
      </c>
      <c r="Q174" s="77">
        <f t="shared" si="299"/>
        <v>0</v>
      </c>
      <c r="R174" s="77">
        <f t="shared" si="299"/>
        <v>0</v>
      </c>
      <c r="S174" s="82">
        <f t="shared" si="187"/>
        <v>0</v>
      </c>
      <c r="T174" s="81">
        <v>14</v>
      </c>
      <c r="U174" s="81" t="s">
        <v>928</v>
      </c>
      <c r="V174" s="77">
        <f t="shared" ref="V174:AA174" si="300">IF(V152&lt;=0,0,V152-V152/SUM($V152:$AA152)*$AB174)</f>
        <v>0.33019101881820467</v>
      </c>
      <c r="W174" s="77">
        <f t="shared" si="300"/>
        <v>3.8202304250900238E-2</v>
      </c>
      <c r="X174" s="77">
        <f t="shared" si="300"/>
        <v>0.1068543379251236</v>
      </c>
      <c r="Y174" s="77">
        <f t="shared" si="300"/>
        <v>0</v>
      </c>
      <c r="Z174" s="77">
        <f t="shared" si="300"/>
        <v>0.29577412023088157</v>
      </c>
      <c r="AA174" s="77">
        <f t="shared" si="300"/>
        <v>8.3759905164150938E-2</v>
      </c>
      <c r="AB174" s="82">
        <f t="shared" si="189"/>
        <v>0.145218313610739</v>
      </c>
      <c r="AC174" s="81">
        <v>14</v>
      </c>
      <c r="AD174" s="81" t="s">
        <v>928</v>
      </c>
      <c r="AE174" s="77">
        <f t="shared" ref="AE174:AJ174" si="301">IF(AE152&lt;=0,0,AE152-AE152/SUM($AE152:$AJ152)*$AK174)</f>
        <v>0.22192204706764534</v>
      </c>
      <c r="AF174" s="77">
        <f t="shared" si="301"/>
        <v>8.2453614245995871E-2</v>
      </c>
      <c r="AG174" s="77">
        <f t="shared" si="301"/>
        <v>2.6655908965988569E-2</v>
      </c>
      <c r="AH174" s="77">
        <f t="shared" si="301"/>
        <v>0</v>
      </c>
      <c r="AI174" s="77">
        <f t="shared" si="301"/>
        <v>8.4722843534304967E-2</v>
      </c>
      <c r="AJ174" s="77">
        <f t="shared" si="301"/>
        <v>0.43902727257532626</v>
      </c>
      <c r="AK174" s="82">
        <f t="shared" si="191"/>
        <v>0.145218313610739</v>
      </c>
      <c r="AL174" s="76"/>
      <c r="AM174" s="76"/>
      <c r="AN174" s="77"/>
      <c r="AO174" s="77"/>
      <c r="AP174" s="77"/>
      <c r="AQ174" s="77"/>
      <c r="AR174" s="77"/>
      <c r="AS174" s="77"/>
      <c r="AU174" s="93">
        <f t="shared" si="262"/>
        <v>0.87</v>
      </c>
      <c r="AV174" s="93">
        <f t="shared" si="255"/>
        <v>0.05</v>
      </c>
      <c r="AW174" s="93">
        <f t="shared" si="255"/>
        <v>0.08</v>
      </c>
      <c r="AX174" s="93">
        <f t="shared" si="255"/>
        <v>0.73972209903917208</v>
      </c>
      <c r="AY174" s="93">
        <f t="shared" si="255"/>
        <v>0.10636807095343682</v>
      </c>
      <c r="AZ174" s="93">
        <f t="shared" si="255"/>
        <v>0.153909830007391</v>
      </c>
      <c r="BA174" s="93">
        <f t="shared" si="255"/>
        <v>0.7</v>
      </c>
      <c r="BB174" s="93">
        <f t="shared" si="255"/>
        <v>0.1</v>
      </c>
      <c r="BC174" s="101">
        <f t="shared" si="255"/>
        <v>0.2</v>
      </c>
      <c r="BD174" s="104">
        <f t="shared" si="287"/>
        <v>0</v>
      </c>
      <c r="BE174" s="99">
        <f t="shared" si="287"/>
        <v>0</v>
      </c>
      <c r="BF174" s="99">
        <f t="shared" si="287"/>
        <v>0</v>
      </c>
      <c r="BG174" s="99">
        <f t="shared" si="287"/>
        <v>0</v>
      </c>
      <c r="BH174" s="99">
        <f t="shared" si="287"/>
        <v>0</v>
      </c>
      <c r="BI174" s="99">
        <f t="shared" si="287"/>
        <v>0</v>
      </c>
      <c r="BJ174" s="99">
        <f t="shared" si="287"/>
        <v>0</v>
      </c>
      <c r="BK174" s="99">
        <f t="shared" si="287"/>
        <v>0</v>
      </c>
      <c r="BL174" s="99">
        <f t="shared" si="287"/>
        <v>0</v>
      </c>
      <c r="BM174" s="99">
        <f t="shared" si="287"/>
        <v>0</v>
      </c>
      <c r="BN174" s="99">
        <f t="shared" si="288"/>
        <v>0</v>
      </c>
      <c r="BO174" s="99">
        <f t="shared" si="288"/>
        <v>0</v>
      </c>
      <c r="BP174" s="99">
        <f t="shared" si="288"/>
        <v>0</v>
      </c>
      <c r="BQ174" s="99">
        <f t="shared" si="288"/>
        <v>0</v>
      </c>
      <c r="BR174" s="99">
        <f t="shared" si="288"/>
        <v>0</v>
      </c>
      <c r="BS174" s="99">
        <f t="shared" si="288"/>
        <v>0</v>
      </c>
      <c r="BT174" s="99">
        <f t="shared" si="288"/>
        <v>0</v>
      </c>
      <c r="BU174" s="99">
        <f t="shared" si="288"/>
        <v>0</v>
      </c>
      <c r="BV174" s="105">
        <f t="shared" si="194"/>
        <v>0</v>
      </c>
      <c r="BW174" s="121">
        <f t="shared" si="289"/>
        <v>0.28726618637183804</v>
      </c>
      <c r="BX174" s="122">
        <f t="shared" si="289"/>
        <v>1.6509550940910233E-2</v>
      </c>
      <c r="BY174" s="122">
        <f t="shared" si="289"/>
        <v>3.3236004698283209E-2</v>
      </c>
      <c r="BZ174" s="122">
        <f t="shared" si="289"/>
        <v>1.910115212545012E-3</v>
      </c>
      <c r="CA174" s="122">
        <f t="shared" si="289"/>
        <v>2.6415281505456373E-2</v>
      </c>
      <c r="CB174" s="122">
        <f t="shared" si="289"/>
        <v>3.0561843400720191E-3</v>
      </c>
      <c r="CC174" s="122">
        <f t="shared" si="289"/>
        <v>7.9042515141413444E-2</v>
      </c>
      <c r="CD174" s="122">
        <f t="shared" si="289"/>
        <v>1.1365889798102062E-2</v>
      </c>
      <c r="CE174" s="122">
        <f t="shared" si="289"/>
        <v>0</v>
      </c>
      <c r="CF174" s="122">
        <f t="shared" si="289"/>
        <v>0</v>
      </c>
      <c r="CG174" s="122">
        <f t="shared" si="290"/>
        <v>1.6445932985608085E-2</v>
      </c>
      <c r="CH174" s="122">
        <f t="shared" si="290"/>
        <v>0</v>
      </c>
      <c r="CI174" s="122">
        <f t="shared" si="290"/>
        <v>0.20704188416161709</v>
      </c>
      <c r="CJ174" s="122">
        <f t="shared" si="290"/>
        <v>2.9577412023088157E-2</v>
      </c>
      <c r="CK174" s="122">
        <f t="shared" si="290"/>
        <v>5.8631933614905651E-2</v>
      </c>
      <c r="CL174" s="122">
        <f t="shared" si="290"/>
        <v>8.3759905164150945E-3</v>
      </c>
      <c r="CM174" s="122">
        <f t="shared" si="290"/>
        <v>5.9154824046176314E-2</v>
      </c>
      <c r="CN174" s="122">
        <f t="shared" si="290"/>
        <v>1.6751981032830189E-2</v>
      </c>
      <c r="CO174" s="123">
        <f t="shared" si="197"/>
        <v>0.145218313610739</v>
      </c>
      <c r="CP174" s="110">
        <f t="shared" si="291"/>
        <v>0.19307218094885145</v>
      </c>
      <c r="CQ174" s="111">
        <f t="shared" si="291"/>
        <v>1.1096102353382268E-2</v>
      </c>
      <c r="CR174" s="111">
        <f t="shared" si="291"/>
        <v>7.1734644394016403E-2</v>
      </c>
      <c r="CS174" s="111">
        <f t="shared" si="291"/>
        <v>4.1226807122997939E-3</v>
      </c>
      <c r="CT174" s="111">
        <f t="shared" si="291"/>
        <v>1.7753763765411629E-2</v>
      </c>
      <c r="CU174" s="111">
        <f t="shared" si="291"/>
        <v>6.5962891396796697E-3</v>
      </c>
      <c r="CV174" s="111">
        <f t="shared" si="291"/>
        <v>1.9717964932118151E-2</v>
      </c>
      <c r="CW174" s="111">
        <f t="shared" si="291"/>
        <v>2.8353376162226249E-3</v>
      </c>
      <c r="CX174" s="111">
        <f t="shared" si="291"/>
        <v>0</v>
      </c>
      <c r="CY174" s="111">
        <f t="shared" si="291"/>
        <v>0</v>
      </c>
      <c r="CZ174" s="111">
        <f t="shared" si="292"/>
        <v>4.1026064176477904E-3</v>
      </c>
      <c r="DA174" s="111">
        <f t="shared" si="292"/>
        <v>0</v>
      </c>
      <c r="DB174" s="111">
        <f t="shared" si="292"/>
        <v>5.930599047401347E-2</v>
      </c>
      <c r="DC174" s="111">
        <f t="shared" si="292"/>
        <v>8.4722843534304967E-3</v>
      </c>
      <c r="DD174" s="111">
        <f t="shared" si="292"/>
        <v>0.30731909080272835</v>
      </c>
      <c r="DE174" s="111">
        <f t="shared" si="292"/>
        <v>4.390272725753263E-2</v>
      </c>
      <c r="DF174" s="111">
        <f t="shared" si="292"/>
        <v>1.6944568706860993E-2</v>
      </c>
      <c r="DG174" s="111">
        <f t="shared" si="292"/>
        <v>8.7805454515065259E-2</v>
      </c>
      <c r="DH174" s="112">
        <f t="shared" si="200"/>
        <v>0.145218313610739</v>
      </c>
      <c r="DI174" s="104">
        <f t="shared" si="256"/>
        <v>0</v>
      </c>
      <c r="DJ174" s="99">
        <f t="shared" si="201"/>
        <v>0</v>
      </c>
      <c r="DK174" s="99">
        <f t="shared" si="202"/>
        <v>0</v>
      </c>
      <c r="DL174" s="99">
        <f t="shared" si="203"/>
        <v>0</v>
      </c>
      <c r="DM174" s="99">
        <f t="shared" si="204"/>
        <v>0</v>
      </c>
      <c r="DN174" s="99">
        <f t="shared" si="205"/>
        <v>0</v>
      </c>
      <c r="DO174" s="99">
        <f t="shared" si="206"/>
        <v>0</v>
      </c>
      <c r="DP174" s="99">
        <f t="shared" si="207"/>
        <v>0</v>
      </c>
      <c r="DQ174" s="99">
        <f t="shared" si="208"/>
        <v>0</v>
      </c>
      <c r="DR174" s="99">
        <f t="shared" si="209"/>
        <v>0</v>
      </c>
      <c r="DS174" s="99">
        <f t="shared" si="210"/>
        <v>0</v>
      </c>
      <c r="DT174" s="99">
        <f t="shared" si="211"/>
        <v>0</v>
      </c>
      <c r="DU174" s="99">
        <f t="shared" si="212"/>
        <v>0</v>
      </c>
      <c r="DV174" s="99">
        <f t="shared" si="213"/>
        <v>0</v>
      </c>
      <c r="DW174" s="99">
        <f t="shared" si="214"/>
        <v>0</v>
      </c>
      <c r="DX174" s="99">
        <f t="shared" si="215"/>
        <v>0</v>
      </c>
      <c r="DY174" s="99">
        <f t="shared" si="216"/>
        <v>0</v>
      </c>
      <c r="DZ174" s="99">
        <f t="shared" si="217"/>
        <v>0</v>
      </c>
      <c r="EA174" s="121">
        <f t="shared" si="257"/>
        <v>0.33606965491422475</v>
      </c>
      <c r="EB174" s="122">
        <f t="shared" si="218"/>
        <v>1.9314347983576133E-2</v>
      </c>
      <c r="EC174" s="122">
        <f t="shared" si="219"/>
        <v>3.8882448264278537E-2</v>
      </c>
      <c r="ED174" s="122">
        <f t="shared" si="220"/>
        <v>2.2346234634642837E-3</v>
      </c>
      <c r="EE174" s="122">
        <f t="shared" si="221"/>
        <v>3.0902956773721815E-2</v>
      </c>
      <c r="EF174" s="122">
        <f t="shared" si="222"/>
        <v>3.5753975415428541E-3</v>
      </c>
      <c r="EG174" s="122">
        <f t="shared" si="223"/>
        <v>9.2470997448836412E-2</v>
      </c>
      <c r="EH174" s="122">
        <f t="shared" si="224"/>
        <v>1.3296833541337854E-2</v>
      </c>
      <c r="EI174" s="122">
        <f t="shared" si="225"/>
        <v>0</v>
      </c>
      <c r="EJ174" s="122">
        <f t="shared" si="226"/>
        <v>0</v>
      </c>
      <c r="EK174" s="122">
        <f t="shared" si="227"/>
        <v>1.9239922014565404E-2</v>
      </c>
      <c r="EL174" s="122">
        <f t="shared" si="228"/>
        <v>0</v>
      </c>
      <c r="EM174" s="122">
        <f t="shared" si="229"/>
        <v>0.24221609734784583</v>
      </c>
      <c r="EN174" s="122">
        <f t="shared" si="230"/>
        <v>3.4602299621120831E-2</v>
      </c>
      <c r="EO174" s="122">
        <f t="shared" si="231"/>
        <v>6.8592875290270444E-2</v>
      </c>
      <c r="EP174" s="122">
        <f t="shared" si="232"/>
        <v>9.7989821843243521E-3</v>
      </c>
      <c r="EQ174" s="122">
        <f t="shared" si="233"/>
        <v>6.9204599242241663E-2</v>
      </c>
      <c r="ER174" s="122">
        <f t="shared" si="234"/>
        <v>1.9597964368648704E-2</v>
      </c>
      <c r="ES174" s="110">
        <f t="shared" si="258"/>
        <v>0.22587309019735813</v>
      </c>
      <c r="ET174" s="111">
        <f t="shared" si="235"/>
        <v>1.2981212080307938E-2</v>
      </c>
      <c r="EU174" s="111">
        <f t="shared" si="236"/>
        <v>8.3921597217454874E-2</v>
      </c>
      <c r="EV174" s="111">
        <f t="shared" si="237"/>
        <v>4.8230802998537291E-3</v>
      </c>
      <c r="EW174" s="111">
        <f t="shared" si="238"/>
        <v>2.0769939328492703E-2</v>
      </c>
      <c r="EX174" s="111">
        <f t="shared" si="239"/>
        <v>7.7169284797659662E-3</v>
      </c>
      <c r="EY174" s="111">
        <f t="shared" si="240"/>
        <v>2.3067837374254108E-2</v>
      </c>
      <c r="EZ174" s="111">
        <f t="shared" si="241"/>
        <v>3.317031309128251E-3</v>
      </c>
      <c r="FA174" s="111">
        <f t="shared" si="242"/>
        <v>0</v>
      </c>
      <c r="FB174" s="111">
        <f t="shared" si="243"/>
        <v>0</v>
      </c>
      <c r="FC174" s="111">
        <f t="shared" si="244"/>
        <v>4.7995955961315419E-3</v>
      </c>
      <c r="FD174" s="111">
        <f t="shared" si="245"/>
        <v>0</v>
      </c>
      <c r="FE174" s="111">
        <f t="shared" si="246"/>
        <v>6.9381447237752317E-2</v>
      </c>
      <c r="FF174" s="111">
        <f t="shared" si="247"/>
        <v>9.9116353196789034E-3</v>
      </c>
      <c r="FG174" s="111">
        <f t="shared" si="248"/>
        <v>0.3595293344443245</v>
      </c>
      <c r="FH174" s="111">
        <f t="shared" si="249"/>
        <v>5.1361333492046364E-2</v>
      </c>
      <c r="FI174" s="111">
        <f t="shared" si="250"/>
        <v>1.9823270639357807E-2</v>
      </c>
      <c r="FJ174" s="112">
        <f t="shared" si="251"/>
        <v>0.10272266698409273</v>
      </c>
    </row>
    <row r="175" spans="2:166" s="75" customFormat="1">
      <c r="B175" s="76"/>
      <c r="C175" s="76"/>
      <c r="D175" s="77"/>
      <c r="E175" s="77"/>
      <c r="F175" s="77"/>
      <c r="G175" s="77"/>
      <c r="H175" s="77"/>
      <c r="I175" s="77"/>
      <c r="K175" s="81">
        <v>15</v>
      </c>
      <c r="L175" s="81" t="s">
        <v>928</v>
      </c>
      <c r="M175" s="77">
        <f t="shared" ref="M175:R175" si="302">IF(M153&lt;=0,0,M153-M153/SUM($M153:$R153)*$S175)</f>
        <v>0</v>
      </c>
      <c r="N175" s="77">
        <f t="shared" si="302"/>
        <v>0</v>
      </c>
      <c r="O175" s="77">
        <f t="shared" si="302"/>
        <v>0</v>
      </c>
      <c r="P175" s="77">
        <f t="shared" si="302"/>
        <v>0</v>
      </c>
      <c r="Q175" s="77">
        <f t="shared" si="302"/>
        <v>0</v>
      </c>
      <c r="R175" s="77">
        <f t="shared" si="302"/>
        <v>0</v>
      </c>
      <c r="S175" s="82">
        <f t="shared" si="187"/>
        <v>0</v>
      </c>
      <c r="T175" s="81">
        <v>15</v>
      </c>
      <c r="U175" s="81" t="s">
        <v>928</v>
      </c>
      <c r="V175" s="77">
        <f t="shared" ref="V175:AA175" si="303">IF(V153&lt;=0,0,V153-V153/SUM($V153:$AA153)*$AB175)</f>
        <v>0.16372527226852573</v>
      </c>
      <c r="W175" s="77">
        <f t="shared" si="303"/>
        <v>2.9280455101770219E-3</v>
      </c>
      <c r="X175" s="77">
        <f t="shared" si="303"/>
        <v>0.46632094518267297</v>
      </c>
      <c r="Y175" s="77">
        <f t="shared" si="303"/>
        <v>7.519759929616226E-3</v>
      </c>
      <c r="Z175" s="77">
        <f t="shared" si="303"/>
        <v>0.214287663498269</v>
      </c>
      <c r="AA175" s="77">
        <f t="shared" si="303"/>
        <v>0</v>
      </c>
      <c r="AB175" s="82">
        <f t="shared" si="189"/>
        <v>0.145218313610739</v>
      </c>
      <c r="AC175" s="81">
        <v>15</v>
      </c>
      <c r="AD175" s="81" t="s">
        <v>928</v>
      </c>
      <c r="AE175" s="77">
        <f t="shared" ref="AE175:AJ175" si="304">IF(AE153&lt;=0,0,AE153-AE153/SUM($AE153:$AJ153)*$AK175)</f>
        <v>0.73720605477395296</v>
      </c>
      <c r="AF175" s="77">
        <f t="shared" si="304"/>
        <v>0</v>
      </c>
      <c r="AG175" s="77">
        <f t="shared" si="304"/>
        <v>0.11757563161530803</v>
      </c>
      <c r="AH175" s="77">
        <f t="shared" si="304"/>
        <v>0</v>
      </c>
      <c r="AI175" s="77">
        <f t="shared" si="304"/>
        <v>0</v>
      </c>
      <c r="AJ175" s="77">
        <f t="shared" si="304"/>
        <v>0</v>
      </c>
      <c r="AK175" s="82">
        <f t="shared" si="191"/>
        <v>0.145218313610739</v>
      </c>
      <c r="AL175" s="76"/>
      <c r="AM175" s="76"/>
      <c r="AN175" s="77"/>
      <c r="AO175" s="77"/>
      <c r="AP175" s="77"/>
      <c r="AQ175" s="77"/>
      <c r="AR175" s="77"/>
      <c r="AS175" s="77"/>
      <c r="AU175" s="93">
        <f t="shared" si="262"/>
        <v>0.87</v>
      </c>
      <c r="AV175" s="93">
        <f t="shared" si="255"/>
        <v>0.05</v>
      </c>
      <c r="AW175" s="93">
        <f t="shared" si="255"/>
        <v>0.08</v>
      </c>
      <c r="AX175" s="93">
        <f t="shared" si="255"/>
        <v>0.73972209903917208</v>
      </c>
      <c r="AY175" s="93">
        <f t="shared" si="255"/>
        <v>0.10636807095343682</v>
      </c>
      <c r="AZ175" s="93">
        <f t="shared" si="255"/>
        <v>0.153909830007391</v>
      </c>
      <c r="BA175" s="93">
        <f t="shared" si="255"/>
        <v>0.7</v>
      </c>
      <c r="BB175" s="93">
        <f t="shared" si="255"/>
        <v>0.1</v>
      </c>
      <c r="BC175" s="101">
        <f t="shared" si="255"/>
        <v>0.2</v>
      </c>
      <c r="BD175" s="104">
        <f t="shared" si="287"/>
        <v>0</v>
      </c>
      <c r="BE175" s="99">
        <f t="shared" si="287"/>
        <v>0</v>
      </c>
      <c r="BF175" s="99">
        <f t="shared" si="287"/>
        <v>0</v>
      </c>
      <c r="BG175" s="99">
        <f t="shared" si="287"/>
        <v>0</v>
      </c>
      <c r="BH175" s="99">
        <f t="shared" si="287"/>
        <v>0</v>
      </c>
      <c r="BI175" s="99">
        <f t="shared" si="287"/>
        <v>0</v>
      </c>
      <c r="BJ175" s="99">
        <f t="shared" si="287"/>
        <v>0</v>
      </c>
      <c r="BK175" s="99">
        <f t="shared" si="287"/>
        <v>0</v>
      </c>
      <c r="BL175" s="99">
        <f t="shared" si="287"/>
        <v>0</v>
      </c>
      <c r="BM175" s="99">
        <f t="shared" si="287"/>
        <v>0</v>
      </c>
      <c r="BN175" s="99">
        <f t="shared" si="288"/>
        <v>0</v>
      </c>
      <c r="BO175" s="99">
        <f t="shared" si="288"/>
        <v>0</v>
      </c>
      <c r="BP175" s="99">
        <f t="shared" si="288"/>
        <v>0</v>
      </c>
      <c r="BQ175" s="99">
        <f t="shared" si="288"/>
        <v>0</v>
      </c>
      <c r="BR175" s="99">
        <f t="shared" si="288"/>
        <v>0</v>
      </c>
      <c r="BS175" s="99">
        <f t="shared" si="288"/>
        <v>0</v>
      </c>
      <c r="BT175" s="99">
        <f t="shared" si="288"/>
        <v>0</v>
      </c>
      <c r="BU175" s="99">
        <f t="shared" si="288"/>
        <v>0</v>
      </c>
      <c r="BV175" s="105">
        <f t="shared" si="194"/>
        <v>0</v>
      </c>
      <c r="BW175" s="121">
        <f t="shared" si="289"/>
        <v>0.14244098687361739</v>
      </c>
      <c r="BX175" s="122">
        <f t="shared" si="289"/>
        <v>8.1862636134262864E-3</v>
      </c>
      <c r="BY175" s="122">
        <f t="shared" si="289"/>
        <v>2.547399593854009E-3</v>
      </c>
      <c r="BZ175" s="122">
        <f t="shared" si="289"/>
        <v>1.464022755088511E-4</v>
      </c>
      <c r="CA175" s="122">
        <f t="shared" si="289"/>
        <v>1.3098021781482059E-2</v>
      </c>
      <c r="CB175" s="122">
        <f t="shared" si="289"/>
        <v>2.3424364081416177E-4</v>
      </c>
      <c r="CC175" s="122">
        <f t="shared" si="289"/>
        <v>0.34494790839645756</v>
      </c>
      <c r="CD175" s="122">
        <f t="shared" si="289"/>
        <v>4.9601659384264286E-2</v>
      </c>
      <c r="CE175" s="122">
        <f t="shared" si="289"/>
        <v>5.562532599406372E-3</v>
      </c>
      <c r="CF175" s="122">
        <f t="shared" si="289"/>
        <v>7.9986235774622981E-4</v>
      </c>
      <c r="CG175" s="122">
        <f t="shared" si="290"/>
        <v>7.1771377401951095E-2</v>
      </c>
      <c r="CH175" s="122">
        <f t="shared" si="290"/>
        <v>1.1573649724636239E-3</v>
      </c>
      <c r="CI175" s="122">
        <f t="shared" si="290"/>
        <v>0.15000136444878828</v>
      </c>
      <c r="CJ175" s="122">
        <f t="shared" si="290"/>
        <v>2.1428766349826902E-2</v>
      </c>
      <c r="CK175" s="122">
        <f t="shared" si="290"/>
        <v>0</v>
      </c>
      <c r="CL175" s="122">
        <f t="shared" si="290"/>
        <v>0</v>
      </c>
      <c r="CM175" s="122">
        <f t="shared" si="290"/>
        <v>4.2857532699653804E-2</v>
      </c>
      <c r="CN175" s="122">
        <f t="shared" si="290"/>
        <v>0</v>
      </c>
      <c r="CO175" s="123">
        <f t="shared" si="197"/>
        <v>0.145218313610739</v>
      </c>
      <c r="CP175" s="110">
        <f t="shared" si="291"/>
        <v>0.64136926765333901</v>
      </c>
      <c r="CQ175" s="111">
        <f t="shared" si="291"/>
        <v>3.6860302738697649E-2</v>
      </c>
      <c r="CR175" s="111">
        <f t="shared" si="291"/>
        <v>0</v>
      </c>
      <c r="CS175" s="111">
        <f t="shared" si="291"/>
        <v>0</v>
      </c>
      <c r="CT175" s="111">
        <f t="shared" si="291"/>
        <v>5.8976484381916237E-2</v>
      </c>
      <c r="CU175" s="111">
        <f t="shared" si="291"/>
        <v>0</v>
      </c>
      <c r="CV175" s="111">
        <f t="shared" si="291"/>
        <v>8.6973293014332098E-2</v>
      </c>
      <c r="CW175" s="111">
        <f t="shared" si="291"/>
        <v>1.2506293126052235E-2</v>
      </c>
      <c r="CX175" s="111">
        <f t="shared" si="291"/>
        <v>0</v>
      </c>
      <c r="CY175" s="111">
        <f t="shared" si="291"/>
        <v>0</v>
      </c>
      <c r="CZ175" s="111">
        <f t="shared" si="292"/>
        <v>1.8096045474923685E-2</v>
      </c>
      <c r="DA175" s="111">
        <f t="shared" si="292"/>
        <v>0</v>
      </c>
      <c r="DB175" s="111">
        <f t="shared" si="292"/>
        <v>0</v>
      </c>
      <c r="DC175" s="111">
        <f t="shared" si="292"/>
        <v>0</v>
      </c>
      <c r="DD175" s="111">
        <f t="shared" si="292"/>
        <v>0</v>
      </c>
      <c r="DE175" s="111">
        <f t="shared" si="292"/>
        <v>0</v>
      </c>
      <c r="DF175" s="111">
        <f t="shared" si="292"/>
        <v>0</v>
      </c>
      <c r="DG175" s="111">
        <f t="shared" si="292"/>
        <v>0</v>
      </c>
      <c r="DH175" s="112">
        <f t="shared" si="200"/>
        <v>0.145218313610739</v>
      </c>
      <c r="DI175" s="104">
        <f t="shared" si="256"/>
        <v>0</v>
      </c>
      <c r="DJ175" s="99">
        <f t="shared" si="201"/>
        <v>0</v>
      </c>
      <c r="DK175" s="99">
        <f t="shared" si="202"/>
        <v>0</v>
      </c>
      <c r="DL175" s="99">
        <f t="shared" si="203"/>
        <v>0</v>
      </c>
      <c r="DM175" s="99">
        <f t="shared" si="204"/>
        <v>0</v>
      </c>
      <c r="DN175" s="99">
        <f t="shared" si="205"/>
        <v>0</v>
      </c>
      <c r="DO175" s="99">
        <f t="shared" si="206"/>
        <v>0</v>
      </c>
      <c r="DP175" s="99">
        <f t="shared" si="207"/>
        <v>0</v>
      </c>
      <c r="DQ175" s="99">
        <f t="shared" si="208"/>
        <v>0</v>
      </c>
      <c r="DR175" s="99">
        <f t="shared" si="209"/>
        <v>0</v>
      </c>
      <c r="DS175" s="99">
        <f t="shared" si="210"/>
        <v>0</v>
      </c>
      <c r="DT175" s="99">
        <f t="shared" si="211"/>
        <v>0</v>
      </c>
      <c r="DU175" s="99">
        <f t="shared" si="212"/>
        <v>0</v>
      </c>
      <c r="DV175" s="99">
        <f t="shared" si="213"/>
        <v>0</v>
      </c>
      <c r="DW175" s="99">
        <f t="shared" si="214"/>
        <v>0</v>
      </c>
      <c r="DX175" s="99">
        <f t="shared" si="215"/>
        <v>0</v>
      </c>
      <c r="DY175" s="99">
        <f t="shared" si="216"/>
        <v>0</v>
      </c>
      <c r="DZ175" s="99">
        <f t="shared" si="217"/>
        <v>0</v>
      </c>
      <c r="EA175" s="121">
        <f t="shared" si="257"/>
        <v>0.16664019496640323</v>
      </c>
      <c r="EB175" s="122">
        <f t="shared" si="218"/>
        <v>9.5770226992185764E-3</v>
      </c>
      <c r="EC175" s="122">
        <f t="shared" si="219"/>
        <v>2.9801756804297545E-3</v>
      </c>
      <c r="ED175" s="122">
        <f t="shared" si="220"/>
        <v>1.7127446439251464E-4</v>
      </c>
      <c r="EE175" s="122">
        <f t="shared" si="221"/>
        <v>1.5323236318749722E-2</v>
      </c>
      <c r="EF175" s="122">
        <f t="shared" si="222"/>
        <v>2.7403914302802346E-4</v>
      </c>
      <c r="EG175" s="122">
        <f t="shared" si="223"/>
        <v>0.40355088777530373</v>
      </c>
      <c r="EH175" s="122">
        <f t="shared" si="224"/>
        <v>5.8028453550274209E-2</v>
      </c>
      <c r="EI175" s="122">
        <f t="shared" si="225"/>
        <v>6.5075477025056871E-3</v>
      </c>
      <c r="EJ175" s="122">
        <f t="shared" si="226"/>
        <v>9.3575046176407983E-4</v>
      </c>
      <c r="EK175" s="122">
        <f t="shared" si="227"/>
        <v>8.3964570772597211E-2</v>
      </c>
      <c r="EL175" s="122">
        <f t="shared" si="228"/>
        <v>1.3539889668817363E-3</v>
      </c>
      <c r="EM175" s="122">
        <f t="shared" si="229"/>
        <v>0.17548500024891597</v>
      </c>
      <c r="EN175" s="122">
        <f t="shared" si="230"/>
        <v>2.5069285749845144E-2</v>
      </c>
      <c r="EO175" s="122">
        <f t="shared" si="231"/>
        <v>0</v>
      </c>
      <c r="EP175" s="122">
        <f t="shared" si="232"/>
        <v>0</v>
      </c>
      <c r="EQ175" s="122">
        <f t="shared" si="233"/>
        <v>5.0138571499690289E-2</v>
      </c>
      <c r="ER175" s="122">
        <f t="shared" si="234"/>
        <v>0</v>
      </c>
      <c r="ES175" s="110">
        <f t="shared" si="258"/>
        <v>0.75033108203638377</v>
      </c>
      <c r="ET175" s="111">
        <f t="shared" si="235"/>
        <v>4.3122475979102515E-2</v>
      </c>
      <c r="EU175" s="111">
        <f t="shared" si="236"/>
        <v>0</v>
      </c>
      <c r="EV175" s="111">
        <f t="shared" si="237"/>
        <v>0</v>
      </c>
      <c r="EW175" s="111">
        <f t="shared" si="238"/>
        <v>6.8995961566564026E-2</v>
      </c>
      <c r="EX175" s="111">
        <f t="shared" si="239"/>
        <v>0</v>
      </c>
      <c r="EY175" s="111">
        <f t="shared" si="240"/>
        <v>0.10174913009861225</v>
      </c>
      <c r="EZ175" s="111">
        <f t="shared" si="241"/>
        <v>1.4630979260775792E-2</v>
      </c>
      <c r="FA175" s="111">
        <f t="shared" si="242"/>
        <v>0</v>
      </c>
      <c r="FB175" s="111">
        <f t="shared" si="243"/>
        <v>0</v>
      </c>
      <c r="FC175" s="111">
        <f t="shared" si="244"/>
        <v>2.1170371058561597E-2</v>
      </c>
      <c r="FD175" s="111">
        <f t="shared" si="245"/>
        <v>0</v>
      </c>
      <c r="FE175" s="111">
        <f t="shared" si="246"/>
        <v>0</v>
      </c>
      <c r="FF175" s="111">
        <f t="shared" si="247"/>
        <v>0</v>
      </c>
      <c r="FG175" s="111">
        <f t="shared" si="248"/>
        <v>0</v>
      </c>
      <c r="FH175" s="111">
        <f t="shared" si="249"/>
        <v>0</v>
      </c>
      <c r="FI175" s="111">
        <f t="shared" si="250"/>
        <v>0</v>
      </c>
      <c r="FJ175" s="112">
        <f t="shared" si="251"/>
        <v>0</v>
      </c>
    </row>
    <row r="176" spans="2:166" s="75" customFormat="1" ht="13.5" thickBot="1">
      <c r="B176" s="76"/>
      <c r="C176" s="76"/>
      <c r="D176" s="77"/>
      <c r="E176" s="77"/>
      <c r="F176" s="77"/>
      <c r="G176" s="77"/>
      <c r="H176" s="77"/>
      <c r="I176" s="77"/>
      <c r="K176" s="83">
        <v>16</v>
      </c>
      <c r="L176" s="83" t="s">
        <v>928</v>
      </c>
      <c r="M176" s="84">
        <f t="shared" ref="M176:R176" si="305">IF(M154&lt;=0,0,M154-M154/SUM($M154:$R154)*$S176)</f>
        <v>7.8014879021388803E-2</v>
      </c>
      <c r="N176" s="84">
        <f t="shared" si="305"/>
        <v>8.7519400543262418E-2</v>
      </c>
      <c r="O176" s="84">
        <f t="shared" si="305"/>
        <v>2.3263067556698598E-3</v>
      </c>
      <c r="P176" s="84">
        <f t="shared" si="305"/>
        <v>6.5968915797647173E-4</v>
      </c>
      <c r="Q176" s="84">
        <f t="shared" si="305"/>
        <v>0.1670919106814677</v>
      </c>
      <c r="R176" s="84">
        <f t="shared" si="305"/>
        <v>0.51916950022949571</v>
      </c>
      <c r="S176" s="84">
        <f t="shared" si="187"/>
        <v>0.145218313610739</v>
      </c>
      <c r="T176" s="83">
        <v>16</v>
      </c>
      <c r="U176" s="83" t="s">
        <v>928</v>
      </c>
      <c r="V176" s="84">
        <f t="shared" ref="V176:AA176" si="306">IF(V154&lt;=0,0,V154-V154/SUM($V154:$AA154)*$AB176)</f>
        <v>0.1483088908595292</v>
      </c>
      <c r="W176" s="84">
        <f t="shared" si="306"/>
        <v>0.20254503820623615</v>
      </c>
      <c r="X176" s="84">
        <f t="shared" si="306"/>
        <v>7.3497132671502846E-2</v>
      </c>
      <c r="Y176" s="84">
        <f t="shared" si="306"/>
        <v>3.4202475407349844E-2</v>
      </c>
      <c r="Z176" s="84">
        <f t="shared" si="306"/>
        <v>0.39622814924464289</v>
      </c>
      <c r="AA176" s="84">
        <f t="shared" si="306"/>
        <v>0</v>
      </c>
      <c r="AB176" s="84">
        <f t="shared" si="189"/>
        <v>0.145218313610739</v>
      </c>
      <c r="AC176" s="83">
        <v>16</v>
      </c>
      <c r="AD176" s="83" t="s">
        <v>928</v>
      </c>
      <c r="AE176" s="84">
        <f t="shared" ref="AE176:AJ176" si="307">IF(AE154&lt;=0,0,AE154-AE154/SUM($AE154:$AJ154)*$AK176)</f>
        <v>0</v>
      </c>
      <c r="AF176" s="84">
        <f t="shared" si="307"/>
        <v>0</v>
      </c>
      <c r="AG176" s="84">
        <f t="shared" si="307"/>
        <v>0</v>
      </c>
      <c r="AH176" s="84">
        <f t="shared" si="307"/>
        <v>0</v>
      </c>
      <c r="AI176" s="84">
        <f t="shared" si="307"/>
        <v>0</v>
      </c>
      <c r="AJ176" s="84">
        <f t="shared" si="307"/>
        <v>0</v>
      </c>
      <c r="AK176" s="84">
        <f t="shared" si="191"/>
        <v>0</v>
      </c>
      <c r="AL176" s="76"/>
      <c r="AM176" s="76"/>
      <c r="AN176" s="77"/>
      <c r="AO176" s="77"/>
      <c r="AP176" s="77"/>
      <c r="AQ176" s="77"/>
      <c r="AR176" s="77"/>
      <c r="AS176" s="77"/>
      <c r="AU176" s="96">
        <f t="shared" si="262"/>
        <v>0.87</v>
      </c>
      <c r="AV176" s="96">
        <f t="shared" si="255"/>
        <v>0.05</v>
      </c>
      <c r="AW176" s="96">
        <f t="shared" si="255"/>
        <v>0.08</v>
      </c>
      <c r="AX176" s="96">
        <f t="shared" si="255"/>
        <v>0.73972209903917208</v>
      </c>
      <c r="AY176" s="96">
        <f t="shared" si="255"/>
        <v>0.10636807095343682</v>
      </c>
      <c r="AZ176" s="96">
        <f t="shared" si="255"/>
        <v>0.153909830007391</v>
      </c>
      <c r="BA176" s="96">
        <f t="shared" si="255"/>
        <v>0.7</v>
      </c>
      <c r="BB176" s="96">
        <f t="shared" si="255"/>
        <v>0.1</v>
      </c>
      <c r="BC176" s="103">
        <f t="shared" si="255"/>
        <v>0.2</v>
      </c>
      <c r="BD176" s="107">
        <f t="shared" si="287"/>
        <v>6.7872944748608263E-2</v>
      </c>
      <c r="BE176" s="108">
        <f t="shared" si="287"/>
        <v>3.9007439510694401E-3</v>
      </c>
      <c r="BF176" s="108">
        <f t="shared" si="287"/>
        <v>7.61418784726383E-2</v>
      </c>
      <c r="BG176" s="108">
        <f t="shared" si="287"/>
        <v>4.3759700271631214E-3</v>
      </c>
      <c r="BH176" s="108">
        <f t="shared" si="287"/>
        <v>6.2411903217111046E-3</v>
      </c>
      <c r="BI176" s="108">
        <f t="shared" si="287"/>
        <v>7.0015520434609938E-3</v>
      </c>
      <c r="BJ176" s="108">
        <f t="shared" si="287"/>
        <v>1.7208205163131152E-3</v>
      </c>
      <c r="BK176" s="108">
        <f t="shared" si="287"/>
        <v>2.4744476204655106E-4</v>
      </c>
      <c r="BL176" s="108">
        <f t="shared" si="287"/>
        <v>4.8798664865173967E-4</v>
      </c>
      <c r="BM176" s="108">
        <f t="shared" si="287"/>
        <v>7.0169863162854342E-5</v>
      </c>
      <c r="BN176" s="108">
        <f t="shared" si="288"/>
        <v>3.580414773101934E-4</v>
      </c>
      <c r="BO176" s="108">
        <f t="shared" si="288"/>
        <v>1.0153264616187767E-4</v>
      </c>
      <c r="BP176" s="108">
        <f t="shared" si="288"/>
        <v>0.11696433747702738</v>
      </c>
      <c r="BQ176" s="108">
        <f t="shared" si="288"/>
        <v>1.6709191068146771E-2</v>
      </c>
      <c r="BR176" s="108">
        <f t="shared" si="288"/>
        <v>0.36341865016064695</v>
      </c>
      <c r="BS176" s="108">
        <f t="shared" si="288"/>
        <v>5.1916950022949576E-2</v>
      </c>
      <c r="BT176" s="108">
        <f t="shared" si="288"/>
        <v>3.3418382136293542E-2</v>
      </c>
      <c r="BU176" s="108">
        <f t="shared" si="288"/>
        <v>0.10383390004589915</v>
      </c>
      <c r="BV176" s="109">
        <f t="shared" si="194"/>
        <v>0.145218313610739</v>
      </c>
      <c r="BW176" s="126">
        <f t="shared" si="289"/>
        <v>0.12902873504779039</v>
      </c>
      <c r="BX176" s="127">
        <f t="shared" si="289"/>
        <v>7.41544454297646E-3</v>
      </c>
      <c r="BY176" s="127">
        <f t="shared" si="289"/>
        <v>0.17621418323942545</v>
      </c>
      <c r="BZ176" s="127">
        <f t="shared" si="289"/>
        <v>1.0127251910311809E-2</v>
      </c>
      <c r="CA176" s="127">
        <f t="shared" si="289"/>
        <v>1.1864711268762335E-2</v>
      </c>
      <c r="CB176" s="127">
        <f t="shared" si="289"/>
        <v>1.6203603056498893E-2</v>
      </c>
      <c r="CC176" s="127">
        <f t="shared" si="289"/>
        <v>5.4367453253124601E-2</v>
      </c>
      <c r="CD176" s="127">
        <f t="shared" si="289"/>
        <v>7.8177482228765742E-3</v>
      </c>
      <c r="CE176" s="127">
        <f t="shared" si="289"/>
        <v>2.5300326900660489E-2</v>
      </c>
      <c r="CF176" s="127">
        <f t="shared" si="289"/>
        <v>3.6380513309121664E-3</v>
      </c>
      <c r="CG176" s="127">
        <f t="shared" si="290"/>
        <v>1.1311931195501666E-2</v>
      </c>
      <c r="CH176" s="127">
        <f t="shared" si="290"/>
        <v>5.2640971757771859E-3</v>
      </c>
      <c r="CI176" s="127">
        <f t="shared" si="290"/>
        <v>0.27735970447125002</v>
      </c>
      <c r="CJ176" s="127">
        <f t="shared" si="290"/>
        <v>3.9622814924464289E-2</v>
      </c>
      <c r="CK176" s="127">
        <f t="shared" si="290"/>
        <v>0</v>
      </c>
      <c r="CL176" s="127">
        <f t="shared" si="290"/>
        <v>0</v>
      </c>
      <c r="CM176" s="127">
        <f t="shared" si="290"/>
        <v>7.9245629848928578E-2</v>
      </c>
      <c r="CN176" s="127">
        <f t="shared" si="290"/>
        <v>0</v>
      </c>
      <c r="CO176" s="128">
        <f t="shared" si="197"/>
        <v>0.145218313610739</v>
      </c>
      <c r="CP176" s="115">
        <f t="shared" si="291"/>
        <v>0</v>
      </c>
      <c r="CQ176" s="116">
        <f t="shared" si="291"/>
        <v>0</v>
      </c>
      <c r="CR176" s="116">
        <f t="shared" si="291"/>
        <v>0</v>
      </c>
      <c r="CS176" s="116">
        <f t="shared" si="291"/>
        <v>0</v>
      </c>
      <c r="CT176" s="116">
        <f t="shared" si="291"/>
        <v>0</v>
      </c>
      <c r="CU176" s="116">
        <f t="shared" si="291"/>
        <v>0</v>
      </c>
      <c r="CV176" s="116">
        <f t="shared" si="291"/>
        <v>0</v>
      </c>
      <c r="CW176" s="116">
        <f t="shared" si="291"/>
        <v>0</v>
      </c>
      <c r="CX176" s="116">
        <f t="shared" si="291"/>
        <v>0</v>
      </c>
      <c r="CY176" s="116">
        <f t="shared" si="291"/>
        <v>0</v>
      </c>
      <c r="CZ176" s="116">
        <f t="shared" si="292"/>
        <v>0</v>
      </c>
      <c r="DA176" s="116">
        <f t="shared" si="292"/>
        <v>0</v>
      </c>
      <c r="DB176" s="116">
        <f t="shared" si="292"/>
        <v>0</v>
      </c>
      <c r="DC176" s="116">
        <f t="shared" si="292"/>
        <v>0</v>
      </c>
      <c r="DD176" s="116">
        <f t="shared" si="292"/>
        <v>0</v>
      </c>
      <c r="DE176" s="116">
        <f t="shared" si="292"/>
        <v>0</v>
      </c>
      <c r="DF176" s="116">
        <f t="shared" si="292"/>
        <v>0</v>
      </c>
      <c r="DG176" s="116">
        <f t="shared" si="292"/>
        <v>0</v>
      </c>
      <c r="DH176" s="117">
        <f t="shared" si="200"/>
        <v>0</v>
      </c>
      <c r="DI176" s="107">
        <f t="shared" si="256"/>
        <v>7.9403835890910102E-2</v>
      </c>
      <c r="DJ176" s="108">
        <f t="shared" si="201"/>
        <v>4.5634388443051774E-3</v>
      </c>
      <c r="DK176" s="108">
        <f t="shared" si="202"/>
        <v>8.9077573472911162E-2</v>
      </c>
      <c r="DL176" s="108">
        <f t="shared" si="203"/>
        <v>5.1194007743052402E-3</v>
      </c>
      <c r="DM176" s="108">
        <f t="shared" si="204"/>
        <v>7.301502150888285E-3</v>
      </c>
      <c r="DN176" s="108">
        <f t="shared" si="205"/>
        <v>8.1910412388883826E-3</v>
      </c>
      <c r="DO176" s="108">
        <f t="shared" si="206"/>
        <v>2.013169612444723E-3</v>
      </c>
      <c r="DP176" s="108">
        <f t="shared" si="207"/>
        <v>2.8948299429740779E-4</v>
      </c>
      <c r="DQ176" s="108">
        <f t="shared" si="208"/>
        <v>5.7089038806279978E-4</v>
      </c>
      <c r="DR176" s="108">
        <f t="shared" si="209"/>
        <v>8.2090976304444971E-5</v>
      </c>
      <c r="DS176" s="108">
        <f t="shared" si="210"/>
        <v>4.1886891473145587E-4</v>
      </c>
      <c r="DT176" s="108">
        <f t="shared" si="211"/>
        <v>1.1878196243390326E-4</v>
      </c>
      <c r="DU176" s="108">
        <f t="shared" si="212"/>
        <v>0.13683533390976596</v>
      </c>
      <c r="DV176" s="108">
        <f t="shared" si="213"/>
        <v>1.9547904844252284E-2</v>
      </c>
      <c r="DW176" s="108">
        <f t="shared" si="214"/>
        <v>0.42515961203589581</v>
      </c>
      <c r="DX176" s="108">
        <f t="shared" si="215"/>
        <v>6.0737087433699412E-2</v>
      </c>
      <c r="DY176" s="108">
        <f t="shared" si="216"/>
        <v>3.9095809688504568E-2</v>
      </c>
      <c r="DZ176" s="108">
        <f t="shared" si="217"/>
        <v>0.12147417486739882</v>
      </c>
      <c r="EA176" s="126">
        <f t="shared" si="257"/>
        <v>0.15094934426219295</v>
      </c>
      <c r="EB176" s="127">
        <f t="shared" si="218"/>
        <v>8.675249670240975E-3</v>
      </c>
      <c r="EC176" s="127">
        <f t="shared" si="219"/>
        <v>0.20615109804678114</v>
      </c>
      <c r="ED176" s="127">
        <f t="shared" si="220"/>
        <v>1.1847764255562136E-2</v>
      </c>
      <c r="EE176" s="127">
        <f t="shared" si="221"/>
        <v>1.3880399472385559E-2</v>
      </c>
      <c r="EF176" s="127">
        <f t="shared" si="222"/>
        <v>1.8956422808899417E-2</v>
      </c>
      <c r="EG176" s="127">
        <f t="shared" si="223"/>
        <v>6.3603905089241797E-2</v>
      </c>
      <c r="EH176" s="127">
        <f t="shared" si="224"/>
        <v>9.145900464831009E-3</v>
      </c>
      <c r="EI176" s="127">
        <f t="shared" si="225"/>
        <v>2.9598583244726792E-2</v>
      </c>
      <c r="EJ176" s="127">
        <f t="shared" si="226"/>
        <v>4.256117543041775E-3</v>
      </c>
      <c r="EK176" s="127">
        <f t="shared" si="227"/>
        <v>1.3233707946277058E-2</v>
      </c>
      <c r="EL176" s="127">
        <f t="shared" si="228"/>
        <v>6.1584112757651632E-3</v>
      </c>
      <c r="EM176" s="127">
        <f t="shared" si="229"/>
        <v>0.32448016714403799</v>
      </c>
      <c r="EN176" s="127">
        <f t="shared" si="230"/>
        <v>4.6354309592005427E-2</v>
      </c>
      <c r="EO176" s="127">
        <f t="shared" si="231"/>
        <v>0</v>
      </c>
      <c r="EP176" s="127">
        <f t="shared" si="232"/>
        <v>0</v>
      </c>
      <c r="EQ176" s="127">
        <f t="shared" si="233"/>
        <v>9.2708619184010854E-2</v>
      </c>
      <c r="ER176" s="127">
        <f t="shared" si="234"/>
        <v>0</v>
      </c>
      <c r="ES176" s="115">
        <f t="shared" si="258"/>
        <v>0</v>
      </c>
      <c r="ET176" s="116">
        <f t="shared" si="235"/>
        <v>0</v>
      </c>
      <c r="EU176" s="116">
        <f t="shared" si="236"/>
        <v>0</v>
      </c>
      <c r="EV176" s="116">
        <f t="shared" si="237"/>
        <v>0</v>
      </c>
      <c r="EW176" s="116">
        <f t="shared" si="238"/>
        <v>0</v>
      </c>
      <c r="EX176" s="116">
        <f t="shared" si="239"/>
        <v>0</v>
      </c>
      <c r="EY176" s="116">
        <f t="shared" si="240"/>
        <v>0</v>
      </c>
      <c r="EZ176" s="116">
        <f t="shared" si="241"/>
        <v>0</v>
      </c>
      <c r="FA176" s="116">
        <f t="shared" si="242"/>
        <v>0</v>
      </c>
      <c r="FB176" s="116">
        <f t="shared" si="243"/>
        <v>0</v>
      </c>
      <c r="FC176" s="116">
        <f t="shared" si="244"/>
        <v>0</v>
      </c>
      <c r="FD176" s="116">
        <f t="shared" si="245"/>
        <v>0</v>
      </c>
      <c r="FE176" s="116">
        <f t="shared" si="246"/>
        <v>0</v>
      </c>
      <c r="FF176" s="116">
        <f t="shared" si="247"/>
        <v>0</v>
      </c>
      <c r="FG176" s="116">
        <f t="shared" si="248"/>
        <v>0</v>
      </c>
      <c r="FH176" s="116">
        <f t="shared" si="249"/>
        <v>0</v>
      </c>
      <c r="FI176" s="116">
        <f t="shared" si="250"/>
        <v>0</v>
      </c>
      <c r="FJ176" s="117">
        <f t="shared" si="251"/>
        <v>0</v>
      </c>
    </row>
    <row r="177" spans="2:84" s="75" customFormat="1">
      <c r="B177" s="76"/>
      <c r="C177" s="76"/>
      <c r="D177" s="77"/>
      <c r="E177" s="77"/>
      <c r="F177" s="77"/>
      <c r="G177" s="77"/>
      <c r="H177" s="77"/>
      <c r="I177" s="77"/>
      <c r="K177" s="76"/>
      <c r="L177" s="76"/>
      <c r="M177" s="77"/>
      <c r="N177" s="77"/>
      <c r="O177" s="77"/>
      <c r="P177" s="77"/>
      <c r="Q177" s="77"/>
      <c r="R177" s="77"/>
      <c r="T177" s="76"/>
      <c r="U177" s="76"/>
      <c r="V177" s="77"/>
      <c r="W177" s="77"/>
      <c r="X177" s="77"/>
      <c r="Y177" s="77"/>
      <c r="Z177" s="77"/>
      <c r="AA177" s="77"/>
      <c r="AC177" s="76"/>
      <c r="AD177" s="76"/>
      <c r="AE177" s="77"/>
      <c r="AF177" s="77"/>
      <c r="AG177" s="77"/>
      <c r="AH177" s="77"/>
      <c r="AI177" s="77"/>
      <c r="AJ177" s="77"/>
      <c r="AL177" s="76"/>
      <c r="AM177" s="76"/>
      <c r="AN177" s="77"/>
      <c r="AO177" s="77"/>
      <c r="AP177" s="77"/>
      <c r="AQ177" s="77"/>
      <c r="AR177" s="77"/>
      <c r="AS177" s="77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7"/>
      <c r="BX177" s="93"/>
      <c r="BY177" s="93"/>
      <c r="BZ177" s="93"/>
      <c r="CA177" s="93"/>
      <c r="CB177" s="93"/>
      <c r="CC177" s="93"/>
      <c r="CD177" s="93"/>
      <c r="CE177" s="93"/>
      <c r="CF177" s="93"/>
    </row>
    <row r="178" spans="2:84">
      <c r="B178" s="55"/>
      <c r="C178" s="55"/>
      <c r="D178" s="73"/>
      <c r="E178" s="73"/>
      <c r="F178" s="73"/>
      <c r="G178" s="73"/>
      <c r="H178" s="73"/>
      <c r="I178" s="73"/>
      <c r="K178" s="55"/>
      <c r="L178" s="55"/>
      <c r="M178" s="73"/>
      <c r="N178" s="73"/>
      <c r="O178" s="73"/>
      <c r="P178" s="73"/>
      <c r="Q178" s="73"/>
      <c r="R178" s="73"/>
      <c r="T178" s="55"/>
      <c r="U178" s="55"/>
      <c r="V178" s="73"/>
      <c r="W178" s="73"/>
      <c r="X178" s="73"/>
      <c r="Y178" s="73"/>
      <c r="Z178" s="73"/>
      <c r="AA178" s="73"/>
      <c r="AC178" s="55"/>
      <c r="AD178" s="55"/>
      <c r="AE178" s="73"/>
      <c r="AF178" s="73"/>
      <c r="AG178" s="73"/>
      <c r="AH178" s="73"/>
      <c r="AI178" s="73"/>
      <c r="AJ178" s="73"/>
      <c r="AL178" s="55"/>
      <c r="AM178" s="55"/>
      <c r="AN178" s="73"/>
      <c r="AO178" s="73"/>
      <c r="AP178" s="73"/>
      <c r="AQ178" s="73"/>
      <c r="AR178" s="73"/>
      <c r="AS178" s="73"/>
    </row>
    <row r="179" spans="2:84">
      <c r="B179" s="66">
        <v>1</v>
      </c>
      <c r="C179" s="66" t="s">
        <v>941</v>
      </c>
      <c r="D179" s="71">
        <f t="shared" ref="D179:I179" si="308">+D10/D$195</f>
        <v>0</v>
      </c>
      <c r="E179" s="71">
        <f t="shared" si="308"/>
        <v>9.2004516265380754E-2</v>
      </c>
      <c r="F179" s="71">
        <f t="shared" si="308"/>
        <v>0</v>
      </c>
      <c r="G179" s="71">
        <f t="shared" si="308"/>
        <v>7.8495900044071712E-2</v>
      </c>
      <c r="H179" s="71">
        <f t="shared" si="308"/>
        <v>0</v>
      </c>
      <c r="I179" s="71">
        <f t="shared" si="308"/>
        <v>0</v>
      </c>
      <c r="K179" s="66">
        <v>1</v>
      </c>
      <c r="L179" s="66" t="s">
        <v>941</v>
      </c>
      <c r="M179" s="71">
        <f t="shared" ref="M179:R179" si="309">+M10/M$195</f>
        <v>0</v>
      </c>
      <c r="N179" s="71">
        <f t="shared" si="309"/>
        <v>0.24684717282523322</v>
      </c>
      <c r="O179" s="71">
        <f t="shared" si="309"/>
        <v>0</v>
      </c>
      <c r="P179" s="71">
        <f t="shared" si="309"/>
        <v>0.12288176136735608</v>
      </c>
      <c r="Q179" s="71">
        <f t="shared" si="309"/>
        <v>0</v>
      </c>
      <c r="R179" s="71">
        <f t="shared" si="309"/>
        <v>0</v>
      </c>
      <c r="T179" s="66">
        <v>1</v>
      </c>
      <c r="U179" s="66" t="s">
        <v>941</v>
      </c>
      <c r="V179" s="71">
        <f t="shared" ref="V179:AA179" si="310">+V10/V$195</f>
        <v>0</v>
      </c>
      <c r="W179" s="71">
        <f t="shared" si="310"/>
        <v>0</v>
      </c>
      <c r="X179" s="71">
        <f t="shared" si="310"/>
        <v>0</v>
      </c>
      <c r="Y179" s="71">
        <f t="shared" si="310"/>
        <v>0</v>
      </c>
      <c r="Z179" s="71">
        <f t="shared" si="310"/>
        <v>0</v>
      </c>
      <c r="AA179" s="71">
        <f t="shared" si="310"/>
        <v>0</v>
      </c>
      <c r="AC179" s="66">
        <v>1</v>
      </c>
      <c r="AD179" s="66" t="s">
        <v>941</v>
      </c>
      <c r="AE179" s="71">
        <f t="shared" ref="AE179:AJ179" si="311">+AE10/AE$195</f>
        <v>0</v>
      </c>
      <c r="AF179" s="71">
        <f t="shared" si="311"/>
        <v>0</v>
      </c>
      <c r="AG179" s="71">
        <f t="shared" si="311"/>
        <v>0</v>
      </c>
      <c r="AH179" s="71">
        <f t="shared" si="311"/>
        <v>0</v>
      </c>
      <c r="AI179" s="71">
        <f t="shared" si="311"/>
        <v>0</v>
      </c>
      <c r="AJ179" s="71">
        <f t="shared" si="311"/>
        <v>0</v>
      </c>
      <c r="AL179" s="66">
        <v>1</v>
      </c>
      <c r="AM179" s="66" t="s">
        <v>941</v>
      </c>
      <c r="AN179" s="71">
        <f t="shared" ref="AN179:AS179" si="312">+AN10/AN$195</f>
        <v>0</v>
      </c>
      <c r="AO179" s="71">
        <f t="shared" si="312"/>
        <v>0</v>
      </c>
      <c r="AP179" s="71">
        <f t="shared" si="312"/>
        <v>0</v>
      </c>
      <c r="AQ179" s="71">
        <f t="shared" si="312"/>
        <v>0</v>
      </c>
      <c r="AR179" s="71">
        <f t="shared" si="312"/>
        <v>0</v>
      </c>
      <c r="AS179" s="71">
        <f t="shared" si="312"/>
        <v>0</v>
      </c>
    </row>
    <row r="180" spans="2:84">
      <c r="B180" s="66">
        <v>2</v>
      </c>
      <c r="C180" s="66" t="s">
        <v>941</v>
      </c>
      <c r="D180" s="71">
        <f t="shared" ref="D180:I180" si="313">+D15/D$195</f>
        <v>1.7983402841551553E-2</v>
      </c>
      <c r="E180" s="71">
        <f t="shared" si="313"/>
        <v>7.7537993945967646E-3</v>
      </c>
      <c r="F180" s="71">
        <f t="shared" si="313"/>
        <v>1.7794657335495432E-2</v>
      </c>
      <c r="G180" s="71">
        <f t="shared" si="313"/>
        <v>0.12102349311741412</v>
      </c>
      <c r="H180" s="71">
        <f t="shared" si="313"/>
        <v>4.2161922953610501E-2</v>
      </c>
      <c r="I180" s="71">
        <f t="shared" si="313"/>
        <v>0</v>
      </c>
      <c r="K180" s="66">
        <v>2</v>
      </c>
      <c r="L180" s="66" t="s">
        <v>941</v>
      </c>
      <c r="M180" s="71">
        <f t="shared" ref="M180:R180" si="314">+M15/M$195</f>
        <v>4.2971143238989096E-2</v>
      </c>
      <c r="N180" s="71">
        <f t="shared" si="314"/>
        <v>2.0803364192355556E-2</v>
      </c>
      <c r="O180" s="71">
        <f t="shared" si="314"/>
        <v>5.1340481415562203E-2</v>
      </c>
      <c r="P180" s="71">
        <f t="shared" si="314"/>
        <v>0.18945677408308279</v>
      </c>
      <c r="Q180" s="71">
        <f t="shared" si="314"/>
        <v>0.15355669730081772</v>
      </c>
      <c r="R180" s="71">
        <f t="shared" si="314"/>
        <v>0</v>
      </c>
      <c r="T180" s="66">
        <v>2</v>
      </c>
      <c r="U180" s="66" t="s">
        <v>941</v>
      </c>
      <c r="V180" s="71">
        <f t="shared" ref="V180:AA180" si="315">+V15/V$195</f>
        <v>0</v>
      </c>
      <c r="W180" s="71">
        <f t="shared" si="315"/>
        <v>0</v>
      </c>
      <c r="X180" s="71">
        <f t="shared" si="315"/>
        <v>0</v>
      </c>
      <c r="Y180" s="71">
        <f t="shared" si="315"/>
        <v>0</v>
      </c>
      <c r="Z180" s="71">
        <f t="shared" si="315"/>
        <v>0</v>
      </c>
      <c r="AA180" s="71">
        <f t="shared" si="315"/>
        <v>0</v>
      </c>
      <c r="AC180" s="66">
        <v>2</v>
      </c>
      <c r="AD180" s="66" t="s">
        <v>941</v>
      </c>
      <c r="AE180" s="71">
        <f t="shared" ref="AE180:AJ180" si="316">+AE15/AE$195</f>
        <v>0</v>
      </c>
      <c r="AF180" s="71">
        <f t="shared" si="316"/>
        <v>0</v>
      </c>
      <c r="AG180" s="71">
        <f t="shared" si="316"/>
        <v>0</v>
      </c>
      <c r="AH180" s="71">
        <f t="shared" si="316"/>
        <v>0</v>
      </c>
      <c r="AI180" s="71">
        <f t="shared" si="316"/>
        <v>0</v>
      </c>
      <c r="AJ180" s="71">
        <f t="shared" si="316"/>
        <v>0</v>
      </c>
      <c r="AL180" s="66">
        <v>2</v>
      </c>
      <c r="AM180" s="66" t="s">
        <v>941</v>
      </c>
      <c r="AN180" s="71">
        <f t="shared" ref="AN180:AS180" si="317">+AN15/AN$195</f>
        <v>0</v>
      </c>
      <c r="AO180" s="71">
        <f t="shared" si="317"/>
        <v>0</v>
      </c>
      <c r="AP180" s="71">
        <f t="shared" si="317"/>
        <v>0</v>
      </c>
      <c r="AQ180" s="71">
        <f t="shared" si="317"/>
        <v>0</v>
      </c>
      <c r="AR180" s="71">
        <f t="shared" si="317"/>
        <v>0</v>
      </c>
      <c r="AS180" s="71">
        <f t="shared" si="317"/>
        <v>0</v>
      </c>
    </row>
    <row r="181" spans="2:84">
      <c r="B181" s="66">
        <v>3</v>
      </c>
      <c r="C181" s="66" t="s">
        <v>941</v>
      </c>
      <c r="D181" s="71">
        <f t="shared" ref="D181:I181" si="318">+D20/D$195</f>
        <v>1.378992446215321E-2</v>
      </c>
      <c r="E181" s="71">
        <f t="shared" si="318"/>
        <v>0.21134674671826545</v>
      </c>
      <c r="F181" s="71">
        <f t="shared" si="318"/>
        <v>4.5814373776893375E-2</v>
      </c>
      <c r="G181" s="71">
        <f t="shared" si="318"/>
        <v>0.40214149914590958</v>
      </c>
      <c r="H181" s="71">
        <f t="shared" si="318"/>
        <v>0</v>
      </c>
      <c r="I181" s="71">
        <f t="shared" si="318"/>
        <v>2.6932987491681028E-2</v>
      </c>
      <c r="K181" s="66">
        <v>3</v>
      </c>
      <c r="L181" s="66" t="s">
        <v>941</v>
      </c>
      <c r="M181" s="71">
        <f t="shared" ref="M181:R181" si="319">+M20/M$195</f>
        <v>3.2950872787482988E-2</v>
      </c>
      <c r="N181" s="71">
        <f t="shared" si="319"/>
        <v>0.56704115222705653</v>
      </c>
      <c r="O181" s="71">
        <f t="shared" si="319"/>
        <v>0.13218192186069019</v>
      </c>
      <c r="P181" s="71">
        <f t="shared" si="319"/>
        <v>0.62953422670755843</v>
      </c>
      <c r="Q181" s="71">
        <f t="shared" si="319"/>
        <v>0</v>
      </c>
      <c r="R181" s="71">
        <f t="shared" si="319"/>
        <v>0.1301164890065046</v>
      </c>
      <c r="T181" s="66">
        <v>3</v>
      </c>
      <c r="U181" s="66" t="s">
        <v>941</v>
      </c>
      <c r="V181" s="71">
        <f t="shared" ref="V181:AA181" si="320">+V20/V$195</f>
        <v>0</v>
      </c>
      <c r="W181" s="71">
        <f t="shared" si="320"/>
        <v>0</v>
      </c>
      <c r="X181" s="71">
        <f t="shared" si="320"/>
        <v>0</v>
      </c>
      <c r="Y181" s="71">
        <f t="shared" si="320"/>
        <v>0</v>
      </c>
      <c r="Z181" s="71">
        <f t="shared" si="320"/>
        <v>0</v>
      </c>
      <c r="AA181" s="71">
        <f t="shared" si="320"/>
        <v>0</v>
      </c>
      <c r="AC181" s="66">
        <v>3</v>
      </c>
      <c r="AD181" s="66" t="s">
        <v>941</v>
      </c>
      <c r="AE181" s="71">
        <f t="shared" ref="AE181:AJ181" si="321">+AE20/AE$195</f>
        <v>0</v>
      </c>
      <c r="AF181" s="71">
        <f t="shared" si="321"/>
        <v>0</v>
      </c>
      <c r="AG181" s="71">
        <f t="shared" si="321"/>
        <v>0</v>
      </c>
      <c r="AH181" s="71">
        <f t="shared" si="321"/>
        <v>0</v>
      </c>
      <c r="AI181" s="71">
        <f t="shared" si="321"/>
        <v>0</v>
      </c>
      <c r="AJ181" s="71">
        <f t="shared" si="321"/>
        <v>0</v>
      </c>
      <c r="AL181" s="66">
        <v>3</v>
      </c>
      <c r="AM181" s="66" t="s">
        <v>941</v>
      </c>
      <c r="AN181" s="71">
        <f t="shared" ref="AN181:AS181" si="322">+AN20/AN$195</f>
        <v>0</v>
      </c>
      <c r="AO181" s="71">
        <f t="shared" si="322"/>
        <v>0</v>
      </c>
      <c r="AP181" s="71">
        <f t="shared" si="322"/>
        <v>0</v>
      </c>
      <c r="AQ181" s="71">
        <f t="shared" si="322"/>
        <v>0</v>
      </c>
      <c r="AR181" s="71">
        <f t="shared" si="322"/>
        <v>0</v>
      </c>
      <c r="AS181" s="71">
        <f t="shared" si="322"/>
        <v>0</v>
      </c>
    </row>
    <row r="182" spans="2:84">
      <c r="B182" s="66">
        <v>4</v>
      </c>
      <c r="C182" s="66" t="s">
        <v>941</v>
      </c>
      <c r="D182" s="71">
        <f t="shared" ref="D182:I182" si="323">+D25/D$195</f>
        <v>5.2669446995395462E-2</v>
      </c>
      <c r="E182" s="71">
        <f t="shared" si="323"/>
        <v>7.8722156755196542E-3</v>
      </c>
      <c r="F182" s="71">
        <f t="shared" si="323"/>
        <v>0.1118056085849171</v>
      </c>
      <c r="G182" s="71">
        <f t="shared" si="323"/>
        <v>2.8144773963590976E-2</v>
      </c>
      <c r="H182" s="71">
        <f t="shared" si="323"/>
        <v>8.4323845907221001E-2</v>
      </c>
      <c r="I182" s="71">
        <f t="shared" si="323"/>
        <v>7.966416955342058E-2</v>
      </c>
      <c r="K182" s="66">
        <v>4</v>
      </c>
      <c r="L182" s="66" t="s">
        <v>941</v>
      </c>
      <c r="M182" s="71">
        <f t="shared" ref="M182:R182" si="324">+M25/M$195</f>
        <v>0.12585306413356276</v>
      </c>
      <c r="N182" s="71">
        <f t="shared" si="324"/>
        <v>2.1121073858672151E-2</v>
      </c>
      <c r="O182" s="71">
        <f t="shared" si="324"/>
        <v>0.32257737035821055</v>
      </c>
      <c r="P182" s="71">
        <f t="shared" si="324"/>
        <v>4.4059363558993418E-2</v>
      </c>
      <c r="Q182" s="71">
        <f t="shared" si="324"/>
        <v>0.30711339460163545</v>
      </c>
      <c r="R182" s="71">
        <f t="shared" si="324"/>
        <v>0.38486714647276565</v>
      </c>
      <c r="T182" s="66">
        <v>4</v>
      </c>
      <c r="U182" s="66" t="s">
        <v>941</v>
      </c>
      <c r="V182" s="71">
        <f t="shared" ref="V182:AA182" si="325">+V25/V$195</f>
        <v>0</v>
      </c>
      <c r="W182" s="71">
        <f t="shared" si="325"/>
        <v>0</v>
      </c>
      <c r="X182" s="71">
        <f t="shared" si="325"/>
        <v>0</v>
      </c>
      <c r="Y182" s="71">
        <f t="shared" si="325"/>
        <v>0</v>
      </c>
      <c r="Z182" s="71">
        <f t="shared" si="325"/>
        <v>0</v>
      </c>
      <c r="AA182" s="71">
        <f t="shared" si="325"/>
        <v>0</v>
      </c>
      <c r="AC182" s="66">
        <v>4</v>
      </c>
      <c r="AD182" s="66" t="s">
        <v>941</v>
      </c>
      <c r="AE182" s="71">
        <f t="shared" ref="AE182:AJ182" si="326">+AE25/AE$195</f>
        <v>0</v>
      </c>
      <c r="AF182" s="71">
        <f t="shared" si="326"/>
        <v>0</v>
      </c>
      <c r="AG182" s="71">
        <f t="shared" si="326"/>
        <v>0</v>
      </c>
      <c r="AH182" s="71">
        <f t="shared" si="326"/>
        <v>0</v>
      </c>
      <c r="AI182" s="71">
        <f t="shared" si="326"/>
        <v>0</v>
      </c>
      <c r="AJ182" s="71">
        <f t="shared" si="326"/>
        <v>0</v>
      </c>
      <c r="AL182" s="66">
        <v>4</v>
      </c>
      <c r="AM182" s="66" t="s">
        <v>941</v>
      </c>
      <c r="AN182" s="71">
        <f t="shared" ref="AN182:AS182" si="327">+AN25/AN$195</f>
        <v>4.7053557049762183E-2</v>
      </c>
      <c r="AO182" s="71">
        <f t="shared" si="327"/>
        <v>0</v>
      </c>
      <c r="AP182" s="71">
        <f t="shared" si="327"/>
        <v>0</v>
      </c>
      <c r="AQ182" s="71">
        <f t="shared" si="327"/>
        <v>0</v>
      </c>
      <c r="AR182" s="71">
        <f t="shared" si="327"/>
        <v>0</v>
      </c>
      <c r="AS182" s="71">
        <f t="shared" si="327"/>
        <v>0</v>
      </c>
    </row>
    <row r="183" spans="2:84">
      <c r="B183" s="66">
        <v>5</v>
      </c>
      <c r="C183" s="66" t="s">
        <v>941</v>
      </c>
      <c r="D183" s="71">
        <f t="shared" ref="D183:I183" si="328">+D30/D$195</f>
        <v>1.7306673252218436E-3</v>
      </c>
      <c r="E183" s="71">
        <f t="shared" si="328"/>
        <v>3.7451615847716661E-2</v>
      </c>
      <c r="F183" s="71">
        <f t="shared" si="328"/>
        <v>0</v>
      </c>
      <c r="G183" s="71">
        <f t="shared" si="328"/>
        <v>0</v>
      </c>
      <c r="H183" s="71">
        <f t="shared" si="328"/>
        <v>0</v>
      </c>
      <c r="I183" s="71">
        <f t="shared" si="328"/>
        <v>2.0730021671985118E-2</v>
      </c>
      <c r="K183" s="66">
        <v>5</v>
      </c>
      <c r="L183" s="66" t="s">
        <v>941</v>
      </c>
      <c r="M183" s="71">
        <f t="shared" ref="M183:R183" si="329">+M30/M$195</f>
        <v>3.0965552153730158E-3</v>
      </c>
      <c r="N183" s="71">
        <f t="shared" si="329"/>
        <v>0.10048230092400562</v>
      </c>
      <c r="O183" s="71">
        <f t="shared" si="329"/>
        <v>0</v>
      </c>
      <c r="P183" s="71">
        <f t="shared" si="329"/>
        <v>0</v>
      </c>
      <c r="Q183" s="71">
        <f t="shared" si="329"/>
        <v>0</v>
      </c>
      <c r="R183" s="71">
        <f t="shared" si="329"/>
        <v>0.10014921804796413</v>
      </c>
      <c r="T183" s="66">
        <v>5</v>
      </c>
      <c r="U183" s="66" t="s">
        <v>941</v>
      </c>
      <c r="V183" s="71">
        <f t="shared" ref="V183:AA183" si="330">+V30/V$195</f>
        <v>1.0058031544295323E-3</v>
      </c>
      <c r="W183" s="71">
        <f t="shared" si="330"/>
        <v>0</v>
      </c>
      <c r="X183" s="71">
        <f t="shared" si="330"/>
        <v>0</v>
      </c>
      <c r="Y183" s="71">
        <f t="shared" si="330"/>
        <v>0</v>
      </c>
      <c r="Z183" s="71">
        <f t="shared" si="330"/>
        <v>0</v>
      </c>
      <c r="AA183" s="71">
        <f t="shared" si="330"/>
        <v>0</v>
      </c>
      <c r="AC183" s="66">
        <v>5</v>
      </c>
      <c r="AD183" s="66" t="s">
        <v>941</v>
      </c>
      <c r="AE183" s="71">
        <f t="shared" ref="AE183:AJ183" si="331">+AE30/AE$195</f>
        <v>0</v>
      </c>
      <c r="AF183" s="71">
        <f t="shared" si="331"/>
        <v>0</v>
      </c>
      <c r="AG183" s="71">
        <f t="shared" si="331"/>
        <v>0</v>
      </c>
      <c r="AH183" s="71">
        <f t="shared" si="331"/>
        <v>0</v>
      </c>
      <c r="AI183" s="71">
        <f t="shared" si="331"/>
        <v>0</v>
      </c>
      <c r="AJ183" s="71">
        <f t="shared" si="331"/>
        <v>0</v>
      </c>
      <c r="AL183" s="66">
        <v>5</v>
      </c>
      <c r="AM183" s="66" t="s">
        <v>941</v>
      </c>
      <c r="AN183" s="71">
        <f t="shared" ref="AN183:AS183" si="332">+AN30/AN$195</f>
        <v>2.4224165009734313E-3</v>
      </c>
      <c r="AO183" s="71">
        <f t="shared" si="332"/>
        <v>0.10888772147667035</v>
      </c>
      <c r="AP183" s="71">
        <f t="shared" si="332"/>
        <v>0</v>
      </c>
      <c r="AQ183" s="71">
        <f t="shared" si="332"/>
        <v>0</v>
      </c>
      <c r="AR183" s="71">
        <f t="shared" si="332"/>
        <v>0</v>
      </c>
      <c r="AS183" s="71">
        <f t="shared" si="332"/>
        <v>5.4632373773942138E-2</v>
      </c>
    </row>
    <row r="184" spans="2:84">
      <c r="B184" s="66">
        <v>6</v>
      </c>
      <c r="C184" s="66" t="s">
        <v>941</v>
      </c>
      <c r="D184" s="71">
        <f t="shared" ref="D184:I184" si="333">+D35/D$195</f>
        <v>8.6320975089295163E-2</v>
      </c>
      <c r="E184" s="71">
        <f t="shared" si="333"/>
        <v>0.17993353886233202</v>
      </c>
      <c r="F184" s="71">
        <f t="shared" si="333"/>
        <v>0.14150080330124618</v>
      </c>
      <c r="G184" s="71">
        <f t="shared" si="333"/>
        <v>0.10352991890161714</v>
      </c>
      <c r="H184" s="71">
        <f t="shared" si="333"/>
        <v>1.6057728346225576E-2</v>
      </c>
      <c r="I184" s="71">
        <f t="shared" si="333"/>
        <v>0.68651900138222899</v>
      </c>
      <c r="K184" s="66">
        <v>6</v>
      </c>
      <c r="L184" s="66" t="s">
        <v>941</v>
      </c>
      <c r="M184" s="71">
        <f t="shared" ref="M184:R184" si="334">+M35/M$195</f>
        <v>0</v>
      </c>
      <c r="N184" s="71">
        <f t="shared" si="334"/>
        <v>0</v>
      </c>
      <c r="O184" s="71">
        <f t="shared" si="334"/>
        <v>0</v>
      </c>
      <c r="P184" s="71">
        <f t="shared" si="334"/>
        <v>0</v>
      </c>
      <c r="Q184" s="71">
        <f t="shared" si="334"/>
        <v>0</v>
      </c>
      <c r="R184" s="71">
        <f t="shared" si="334"/>
        <v>0</v>
      </c>
      <c r="T184" s="66">
        <v>6</v>
      </c>
      <c r="U184" s="66" t="s">
        <v>941</v>
      </c>
      <c r="V184" s="71">
        <f t="shared" ref="V184:AA184" si="335">+V35/V$195</f>
        <v>0.13516798973751012</v>
      </c>
      <c r="W184" s="71">
        <f t="shared" si="335"/>
        <v>0.40599087853495719</v>
      </c>
      <c r="X184" s="71">
        <f t="shared" si="335"/>
        <v>0.29494879961764675</v>
      </c>
      <c r="Y184" s="71">
        <f t="shared" si="335"/>
        <v>0.51746272958314776</v>
      </c>
      <c r="Z184" s="71">
        <f t="shared" si="335"/>
        <v>3.3203048405861517E-2</v>
      </c>
      <c r="AA184" s="71">
        <f t="shared" si="335"/>
        <v>0.95530866680072379</v>
      </c>
      <c r="AC184" s="66">
        <v>6</v>
      </c>
      <c r="AD184" s="66" t="s">
        <v>941</v>
      </c>
      <c r="AE184" s="71">
        <f t="shared" ref="AE184:AJ184" si="336">+AE35/AE$195</f>
        <v>0.18844132329010641</v>
      </c>
      <c r="AF184" s="71">
        <f t="shared" si="336"/>
        <v>0.22801535666022496</v>
      </c>
      <c r="AG184" s="71">
        <f t="shared" si="336"/>
        <v>4.9226633864097133E-2</v>
      </c>
      <c r="AH184" s="71">
        <f t="shared" si="336"/>
        <v>0</v>
      </c>
      <c r="AI184" s="71">
        <f t="shared" si="336"/>
        <v>0</v>
      </c>
      <c r="AJ184" s="71">
        <f t="shared" si="336"/>
        <v>0</v>
      </c>
      <c r="AL184" s="66">
        <v>6</v>
      </c>
      <c r="AM184" s="66" t="s">
        <v>941</v>
      </c>
      <c r="AN184" s="71">
        <f t="shared" ref="AN184:AS184" si="337">+AN35/AN$195</f>
        <v>0.19311486806460201</v>
      </c>
      <c r="AO184" s="71">
        <f t="shared" si="337"/>
        <v>0.6146959094063148</v>
      </c>
      <c r="AP184" s="71">
        <f t="shared" si="337"/>
        <v>0.29546982782656045</v>
      </c>
      <c r="AQ184" s="71">
        <f t="shared" si="337"/>
        <v>0.74673629242819817</v>
      </c>
      <c r="AR184" s="71">
        <f t="shared" si="337"/>
        <v>0.15361885589376278</v>
      </c>
      <c r="AS184" s="71">
        <f t="shared" si="337"/>
        <v>0.86540684208869445</v>
      </c>
    </row>
    <row r="185" spans="2:84">
      <c r="B185" s="66">
        <v>7</v>
      </c>
      <c r="C185" s="66" t="s">
        <v>941</v>
      </c>
      <c r="D185" s="71">
        <f t="shared" ref="D185:I185" si="338">+D40/D$195</f>
        <v>4.4575419000385932E-2</v>
      </c>
      <c r="E185" s="71">
        <f t="shared" si="338"/>
        <v>0.30869150831915493</v>
      </c>
      <c r="F185" s="71">
        <f t="shared" si="338"/>
        <v>0.12638331768655231</v>
      </c>
      <c r="G185" s="71">
        <f t="shared" si="338"/>
        <v>3.0919361635736047E-2</v>
      </c>
      <c r="H185" s="71">
        <f t="shared" si="338"/>
        <v>4.0301466238580996E-2</v>
      </c>
      <c r="I185" s="71">
        <f t="shared" si="338"/>
        <v>7.61488711796727E-2</v>
      </c>
      <c r="K185" s="66">
        <v>7</v>
      </c>
      <c r="L185" s="66" t="s">
        <v>941</v>
      </c>
      <c r="M185" s="71">
        <f t="shared" ref="M185:R185" si="339">+M40/M$195</f>
        <v>0</v>
      </c>
      <c r="N185" s="71">
        <f t="shared" si="339"/>
        <v>0</v>
      </c>
      <c r="O185" s="71">
        <f t="shared" si="339"/>
        <v>0</v>
      </c>
      <c r="P185" s="71">
        <f t="shared" si="339"/>
        <v>0</v>
      </c>
      <c r="Q185" s="71">
        <f t="shared" si="339"/>
        <v>0</v>
      </c>
      <c r="R185" s="71">
        <f t="shared" si="339"/>
        <v>0</v>
      </c>
      <c r="T185" s="66">
        <v>7</v>
      </c>
      <c r="U185" s="66" t="s">
        <v>941</v>
      </c>
      <c r="V185" s="71">
        <f t="shared" ref="V185:AA185" si="340">+V40/V$195</f>
        <v>0</v>
      </c>
      <c r="W185" s="71">
        <f t="shared" si="340"/>
        <v>0</v>
      </c>
      <c r="X185" s="71">
        <f t="shared" si="340"/>
        <v>0</v>
      </c>
      <c r="Y185" s="71">
        <f t="shared" si="340"/>
        <v>0</v>
      </c>
      <c r="Z185" s="71">
        <f t="shared" si="340"/>
        <v>0</v>
      </c>
      <c r="AA185" s="71">
        <f t="shared" si="340"/>
        <v>0</v>
      </c>
      <c r="AC185" s="66">
        <v>7</v>
      </c>
      <c r="AD185" s="66" t="s">
        <v>941</v>
      </c>
      <c r="AE185" s="71">
        <f t="shared" ref="AE185:AJ185" si="341">+AE40/AE$195</f>
        <v>0.30585709552517271</v>
      </c>
      <c r="AF185" s="71">
        <f t="shared" si="341"/>
        <v>0.74710271408470053</v>
      </c>
      <c r="AG185" s="71">
        <f t="shared" si="341"/>
        <v>0.64092196481316965</v>
      </c>
      <c r="AH185" s="71">
        <f t="shared" si="341"/>
        <v>0.29132820077594568</v>
      </c>
      <c r="AI185" s="71">
        <f t="shared" si="341"/>
        <v>0.16666666666666666</v>
      </c>
      <c r="AJ185" s="71">
        <f t="shared" si="341"/>
        <v>1</v>
      </c>
      <c r="AL185" s="66">
        <v>7</v>
      </c>
      <c r="AM185" s="66" t="s">
        <v>941</v>
      </c>
      <c r="AN185" s="71">
        <f t="shared" ref="AN185:AS185" si="342">+AN40/AN$195</f>
        <v>0</v>
      </c>
      <c r="AO185" s="71">
        <f t="shared" si="342"/>
        <v>0</v>
      </c>
      <c r="AP185" s="71">
        <f t="shared" si="342"/>
        <v>0</v>
      </c>
      <c r="AQ185" s="71">
        <f t="shared" si="342"/>
        <v>0</v>
      </c>
      <c r="AR185" s="71">
        <f t="shared" si="342"/>
        <v>0</v>
      </c>
      <c r="AS185" s="71">
        <f t="shared" si="342"/>
        <v>0</v>
      </c>
    </row>
    <row r="186" spans="2:84">
      <c r="B186" s="66">
        <v>8</v>
      </c>
      <c r="C186" s="66" t="s">
        <v>941</v>
      </c>
      <c r="D186" s="71">
        <f t="shared" ref="D186:I186" si="343">+D45/D$195</f>
        <v>4.1840526302472827E-2</v>
      </c>
      <c r="E186" s="71">
        <f t="shared" si="343"/>
        <v>8.1198208295882812E-2</v>
      </c>
      <c r="F186" s="71">
        <f t="shared" si="343"/>
        <v>0.20683846682508097</v>
      </c>
      <c r="G186" s="71">
        <f t="shared" si="343"/>
        <v>2.9622945598780148E-2</v>
      </c>
      <c r="H186" s="71">
        <f t="shared" si="343"/>
        <v>9.4773110078527525E-2</v>
      </c>
      <c r="I186" s="71">
        <f t="shared" si="343"/>
        <v>3.0340779167590998E-2</v>
      </c>
      <c r="K186" s="66">
        <v>8</v>
      </c>
      <c r="L186" s="66" t="s">
        <v>941</v>
      </c>
      <c r="M186" s="71">
        <f t="shared" ref="M186:R186" si="344">+M45/M$195</f>
        <v>0</v>
      </c>
      <c r="N186" s="71">
        <f t="shared" si="344"/>
        <v>0</v>
      </c>
      <c r="O186" s="71">
        <f t="shared" si="344"/>
        <v>0</v>
      </c>
      <c r="P186" s="71">
        <f t="shared" si="344"/>
        <v>0</v>
      </c>
      <c r="Q186" s="71">
        <f t="shared" si="344"/>
        <v>0</v>
      </c>
      <c r="R186" s="71">
        <f t="shared" si="344"/>
        <v>0</v>
      </c>
      <c r="T186" s="66">
        <v>8</v>
      </c>
      <c r="U186" s="66" t="s">
        <v>941</v>
      </c>
      <c r="V186" s="71">
        <f t="shared" ref="V186:AA186" si="345">+V45/V$195</f>
        <v>9.0230436098110336E-2</v>
      </c>
      <c r="W186" s="71">
        <f t="shared" si="345"/>
        <v>0.37056828051426055</v>
      </c>
      <c r="X186" s="71">
        <f t="shared" si="345"/>
        <v>0.35140475587529291</v>
      </c>
      <c r="Y186" s="71">
        <f t="shared" si="345"/>
        <v>0.48253727041685229</v>
      </c>
      <c r="Z186" s="71">
        <f t="shared" si="345"/>
        <v>0.19596521336413358</v>
      </c>
      <c r="AA186" s="71">
        <f t="shared" si="345"/>
        <v>4.4691333199276088E-2</v>
      </c>
      <c r="AC186" s="66">
        <v>8</v>
      </c>
      <c r="AD186" s="66" t="s">
        <v>941</v>
      </c>
      <c r="AE186" s="71">
        <f t="shared" ref="AE186:AJ186" si="346">+AE45/AE$195</f>
        <v>1.9474747869930351E-2</v>
      </c>
      <c r="AF186" s="71">
        <f t="shared" si="346"/>
        <v>0</v>
      </c>
      <c r="AG186" s="71">
        <f t="shared" si="346"/>
        <v>0.24503215714860627</v>
      </c>
      <c r="AH186" s="71">
        <f t="shared" si="346"/>
        <v>0</v>
      </c>
      <c r="AI186" s="71">
        <f t="shared" si="346"/>
        <v>0</v>
      </c>
      <c r="AJ186" s="71">
        <f t="shared" si="346"/>
        <v>0</v>
      </c>
      <c r="AL186" s="66">
        <v>8</v>
      </c>
      <c r="AM186" s="66" t="s">
        <v>941</v>
      </c>
      <c r="AN186" s="71">
        <f t="shared" ref="AN186:AS186" si="347">+AN45/AN$195</f>
        <v>9.3604852327066473E-2</v>
      </c>
      <c r="AO186" s="71">
        <f t="shared" si="347"/>
        <v>0.26588999418478892</v>
      </c>
      <c r="AP186" s="71">
        <f t="shared" si="347"/>
        <v>0.34712513981506693</v>
      </c>
      <c r="AQ186" s="71">
        <f t="shared" si="347"/>
        <v>0.12753564972886117</v>
      </c>
      <c r="AR186" s="71">
        <f t="shared" si="347"/>
        <v>0</v>
      </c>
      <c r="AS186" s="71">
        <f t="shared" si="347"/>
        <v>7.9960784137363461E-2</v>
      </c>
    </row>
    <row r="187" spans="2:84">
      <c r="B187" s="66">
        <v>9</v>
      </c>
      <c r="C187" s="66" t="s">
        <v>941</v>
      </c>
      <c r="D187" s="71">
        <f t="shared" ref="D187:I187" si="348">+D50/D$195</f>
        <v>6.354683278792278E-2</v>
      </c>
      <c r="E187" s="71">
        <f t="shared" si="348"/>
        <v>0</v>
      </c>
      <c r="F187" s="71">
        <f t="shared" si="348"/>
        <v>0.15868531104153658</v>
      </c>
      <c r="G187" s="71">
        <f t="shared" si="348"/>
        <v>0.12192262036885128</v>
      </c>
      <c r="H187" s="71">
        <f t="shared" si="348"/>
        <v>0.239154485642422</v>
      </c>
      <c r="I187" s="71">
        <f t="shared" si="348"/>
        <v>0</v>
      </c>
      <c r="K187" s="66">
        <v>9</v>
      </c>
      <c r="L187" s="66" t="s">
        <v>941</v>
      </c>
      <c r="M187" s="71">
        <f t="shared" ref="M187:R187" si="349">+M50/M$195</f>
        <v>0</v>
      </c>
      <c r="N187" s="71">
        <f t="shared" si="349"/>
        <v>0</v>
      </c>
      <c r="O187" s="71">
        <f t="shared" si="349"/>
        <v>0</v>
      </c>
      <c r="P187" s="71">
        <f t="shared" si="349"/>
        <v>0</v>
      </c>
      <c r="Q187" s="71">
        <f t="shared" si="349"/>
        <v>0</v>
      </c>
      <c r="R187" s="71">
        <f t="shared" si="349"/>
        <v>0</v>
      </c>
      <c r="T187" s="66">
        <v>9</v>
      </c>
      <c r="U187" s="66" t="s">
        <v>941</v>
      </c>
      <c r="V187" s="71">
        <f t="shared" ref="V187:AA187" si="350">+V50/V$195</f>
        <v>0.13989237906247604</v>
      </c>
      <c r="W187" s="71">
        <f t="shared" si="350"/>
        <v>0</v>
      </c>
      <c r="X187" s="71">
        <f t="shared" si="350"/>
        <v>0.33647264854530995</v>
      </c>
      <c r="Y187" s="71">
        <f t="shared" si="350"/>
        <v>0</v>
      </c>
      <c r="Z187" s="71">
        <f t="shared" si="350"/>
        <v>0.49450693099629683</v>
      </c>
      <c r="AA187" s="71">
        <f t="shared" si="350"/>
        <v>0</v>
      </c>
      <c r="AC187" s="66">
        <v>9</v>
      </c>
      <c r="AD187" s="66" t="s">
        <v>941</v>
      </c>
      <c r="AE187" s="71">
        <f t="shared" ref="AE187:AJ187" si="351">+AE50/AE$195</f>
        <v>0</v>
      </c>
      <c r="AF187" s="71">
        <f t="shared" si="351"/>
        <v>0</v>
      </c>
      <c r="AG187" s="71">
        <f t="shared" si="351"/>
        <v>0</v>
      </c>
      <c r="AH187" s="71">
        <f t="shared" si="351"/>
        <v>0</v>
      </c>
      <c r="AI187" s="71">
        <f t="shared" si="351"/>
        <v>0</v>
      </c>
      <c r="AJ187" s="71">
        <f t="shared" si="351"/>
        <v>0</v>
      </c>
      <c r="AL187" s="66">
        <v>9</v>
      </c>
      <c r="AM187" s="66" t="s">
        <v>941</v>
      </c>
      <c r="AN187" s="71">
        <f t="shared" ref="AN187:AS187" si="352">+AN50/AN$195</f>
        <v>0.13114214327056922</v>
      </c>
      <c r="AO187" s="71">
        <f t="shared" si="352"/>
        <v>0</v>
      </c>
      <c r="AP187" s="71">
        <f t="shared" si="352"/>
        <v>0.33899864531090607</v>
      </c>
      <c r="AQ187" s="71">
        <f t="shared" si="352"/>
        <v>0.12572805784294069</v>
      </c>
      <c r="AR187" s="71">
        <f t="shared" si="352"/>
        <v>0.47458549692848684</v>
      </c>
      <c r="AS187" s="71">
        <f t="shared" si="352"/>
        <v>0</v>
      </c>
    </row>
    <row r="188" spans="2:84">
      <c r="B188" s="66">
        <v>10</v>
      </c>
      <c r="C188" s="66" t="s">
        <v>941</v>
      </c>
      <c r="D188" s="71">
        <f t="shared" ref="D188:I188" si="353">+D55/D$195</f>
        <v>0.27959177418969738</v>
      </c>
      <c r="E188" s="71">
        <f t="shared" si="353"/>
        <v>7.9009974104661904E-3</v>
      </c>
      <c r="F188" s="71">
        <f t="shared" si="353"/>
        <v>1.7588029987916792E-2</v>
      </c>
      <c r="G188" s="71">
        <f t="shared" si="353"/>
        <v>7.5213040079522106E-2</v>
      </c>
      <c r="H188" s="71">
        <f t="shared" si="353"/>
        <v>0.26338828905717293</v>
      </c>
      <c r="I188" s="71">
        <f t="shared" si="353"/>
        <v>0</v>
      </c>
      <c r="K188" s="66">
        <v>10</v>
      </c>
      <c r="L188" s="66" t="s">
        <v>941</v>
      </c>
      <c r="M188" s="71">
        <f t="shared" ref="M188:R188" si="354">+M55/M$195</f>
        <v>0</v>
      </c>
      <c r="N188" s="71">
        <f t="shared" si="354"/>
        <v>0</v>
      </c>
      <c r="O188" s="71">
        <f t="shared" si="354"/>
        <v>0</v>
      </c>
      <c r="P188" s="71">
        <f t="shared" si="354"/>
        <v>0</v>
      </c>
      <c r="Q188" s="71">
        <f t="shared" si="354"/>
        <v>0</v>
      </c>
      <c r="R188" s="71">
        <f t="shared" si="354"/>
        <v>0</v>
      </c>
      <c r="T188" s="66">
        <v>10</v>
      </c>
      <c r="U188" s="66" t="s">
        <v>941</v>
      </c>
      <c r="V188" s="71">
        <f t="shared" ref="V188:AA188" si="355">+V55/V$195</f>
        <v>0.48403988256835961</v>
      </c>
      <c r="W188" s="71">
        <f t="shared" si="355"/>
        <v>1.1166199947810604E-2</v>
      </c>
      <c r="X188" s="71">
        <f t="shared" si="355"/>
        <v>1.1449197307833605E-2</v>
      </c>
      <c r="Y188" s="71">
        <f t="shared" si="355"/>
        <v>0</v>
      </c>
      <c r="Z188" s="71">
        <f t="shared" si="355"/>
        <v>0.12795311983536664</v>
      </c>
      <c r="AA188" s="71">
        <f t="shared" si="355"/>
        <v>0</v>
      </c>
      <c r="AC188" s="66">
        <v>10</v>
      </c>
      <c r="AD188" s="66" t="s">
        <v>941</v>
      </c>
      <c r="AE188" s="71">
        <f t="shared" ref="AE188:AJ188" si="356">+AE55/AE$195</f>
        <v>0.48281089725172427</v>
      </c>
      <c r="AF188" s="71">
        <f t="shared" si="356"/>
        <v>1.3416180219841457E-2</v>
      </c>
      <c r="AG188" s="71">
        <f t="shared" si="356"/>
        <v>6.4819244174126975E-2</v>
      </c>
      <c r="AH188" s="71">
        <f t="shared" si="356"/>
        <v>0.70867179922405432</v>
      </c>
      <c r="AI188" s="71">
        <f t="shared" si="356"/>
        <v>0.83333333333333326</v>
      </c>
      <c r="AJ188" s="71">
        <f t="shared" si="356"/>
        <v>0</v>
      </c>
      <c r="AL188" s="66">
        <v>10</v>
      </c>
      <c r="AM188" s="66" t="s">
        <v>941</v>
      </c>
      <c r="AN188" s="71">
        <f t="shared" ref="AN188:AS188" si="357">+AN55/AN$195</f>
        <v>0.42727568431173396</v>
      </c>
      <c r="AO188" s="71">
        <f t="shared" si="357"/>
        <v>0</v>
      </c>
      <c r="AP188" s="71">
        <f t="shared" si="357"/>
        <v>1.0529181577540372E-2</v>
      </c>
      <c r="AQ188" s="71">
        <f t="shared" si="357"/>
        <v>0</v>
      </c>
      <c r="AR188" s="71">
        <f t="shared" si="357"/>
        <v>0.13866304939476934</v>
      </c>
      <c r="AS188" s="71">
        <f t="shared" si="357"/>
        <v>0</v>
      </c>
    </row>
    <row r="189" spans="2:84">
      <c r="B189" s="66">
        <v>11</v>
      </c>
      <c r="C189" s="66" t="s">
        <v>941</v>
      </c>
      <c r="D189" s="71">
        <f t="shared" ref="D189:I189" si="358">+D60/D$195</f>
        <v>7.8969068931982439E-2</v>
      </c>
      <c r="E189" s="71">
        <f t="shared" si="358"/>
        <v>0</v>
      </c>
      <c r="F189" s="71">
        <f t="shared" si="358"/>
        <v>6.4960344019560712E-3</v>
      </c>
      <c r="G189" s="71">
        <f t="shared" si="358"/>
        <v>0</v>
      </c>
      <c r="H189" s="71">
        <f t="shared" si="358"/>
        <v>7.434601785496564E-2</v>
      </c>
      <c r="I189" s="71">
        <f t="shared" si="358"/>
        <v>0</v>
      </c>
      <c r="K189" s="66">
        <v>11</v>
      </c>
      <c r="L189" s="66" t="s">
        <v>941</v>
      </c>
      <c r="M189" s="71">
        <f t="shared" ref="M189:R189" si="359">+M60/M$195</f>
        <v>0.18869572140625251</v>
      </c>
      <c r="N189" s="71">
        <f t="shared" si="359"/>
        <v>0</v>
      </c>
      <c r="O189" s="71">
        <f t="shared" si="359"/>
        <v>1.8742116085776989E-2</v>
      </c>
      <c r="P189" s="71">
        <f t="shared" si="359"/>
        <v>0</v>
      </c>
      <c r="Q189" s="71">
        <f t="shared" si="359"/>
        <v>0.27077344104625384</v>
      </c>
      <c r="R189" s="71">
        <f t="shared" si="359"/>
        <v>0</v>
      </c>
      <c r="T189" s="66">
        <v>11</v>
      </c>
      <c r="U189" s="66" t="s">
        <v>941</v>
      </c>
      <c r="V189" s="71">
        <f t="shared" ref="V189:AA189" si="360">+V60/V$195</f>
        <v>0</v>
      </c>
      <c r="W189" s="71">
        <f t="shared" si="360"/>
        <v>0</v>
      </c>
      <c r="X189" s="71">
        <f t="shared" si="360"/>
        <v>0</v>
      </c>
      <c r="Y189" s="71">
        <f t="shared" si="360"/>
        <v>0</v>
      </c>
      <c r="Z189" s="71">
        <f t="shared" si="360"/>
        <v>0</v>
      </c>
      <c r="AA189" s="71">
        <f t="shared" si="360"/>
        <v>0</v>
      </c>
      <c r="AC189" s="66">
        <v>11</v>
      </c>
      <c r="AD189" s="66" t="s">
        <v>941</v>
      </c>
      <c r="AE189" s="71">
        <f t="shared" ref="AE189:AJ189" si="361">+AE60/AE$195</f>
        <v>0</v>
      </c>
      <c r="AF189" s="71">
        <f t="shared" si="361"/>
        <v>0</v>
      </c>
      <c r="AG189" s="71">
        <f t="shared" si="361"/>
        <v>0</v>
      </c>
      <c r="AH189" s="71">
        <f t="shared" si="361"/>
        <v>0</v>
      </c>
      <c r="AI189" s="71">
        <f t="shared" si="361"/>
        <v>0</v>
      </c>
      <c r="AJ189" s="71">
        <f t="shared" si="361"/>
        <v>0</v>
      </c>
      <c r="AL189" s="66">
        <v>11</v>
      </c>
      <c r="AM189" s="66" t="s">
        <v>941</v>
      </c>
      <c r="AN189" s="71">
        <f t="shared" ref="AN189:AS189" si="362">+AN60/AN$195</f>
        <v>0</v>
      </c>
      <c r="AO189" s="71">
        <f t="shared" si="362"/>
        <v>0</v>
      </c>
      <c r="AP189" s="71">
        <f t="shared" si="362"/>
        <v>0</v>
      </c>
      <c r="AQ189" s="71">
        <f t="shared" si="362"/>
        <v>0</v>
      </c>
      <c r="AR189" s="71">
        <f t="shared" si="362"/>
        <v>0</v>
      </c>
      <c r="AS189" s="71">
        <f t="shared" si="362"/>
        <v>0</v>
      </c>
    </row>
    <row r="190" spans="2:84">
      <c r="B190" s="66">
        <v>12</v>
      </c>
      <c r="C190" s="66" t="s">
        <v>941</v>
      </c>
      <c r="D190" s="71">
        <f t="shared" ref="D190:I190" si="363">+D65/D$195</f>
        <v>0.17734894479718247</v>
      </c>
      <c r="E190" s="71">
        <f t="shared" si="363"/>
        <v>1.1168957829824269E-2</v>
      </c>
      <c r="F190" s="71">
        <f t="shared" si="363"/>
        <v>0.14556297717067268</v>
      </c>
      <c r="G190" s="71">
        <f t="shared" si="363"/>
        <v>8.9864471445069601E-3</v>
      </c>
      <c r="H190" s="71">
        <f t="shared" si="363"/>
        <v>7.3737305318106489E-2</v>
      </c>
      <c r="I190" s="71">
        <f t="shared" si="363"/>
        <v>0</v>
      </c>
      <c r="K190" s="66">
        <v>12</v>
      </c>
      <c r="L190" s="66" t="s">
        <v>941</v>
      </c>
      <c r="M190" s="71">
        <f t="shared" ref="M190:R190" si="364">+M65/M$195</f>
        <v>0.42377335242442865</v>
      </c>
      <c r="N190" s="71">
        <f t="shared" si="364"/>
        <v>2.9966199221611256E-2</v>
      </c>
      <c r="O190" s="71">
        <f t="shared" si="364"/>
        <v>0.41997287069516687</v>
      </c>
      <c r="P190" s="71">
        <f t="shared" si="364"/>
        <v>1.406787428300927E-2</v>
      </c>
      <c r="Q190" s="71">
        <f t="shared" si="364"/>
        <v>0.26855646705129305</v>
      </c>
      <c r="R190" s="71">
        <f t="shared" si="364"/>
        <v>0</v>
      </c>
      <c r="T190" s="66">
        <v>12</v>
      </c>
      <c r="U190" s="66" t="s">
        <v>941</v>
      </c>
      <c r="V190" s="71">
        <f t="shared" ref="V190:AA190" si="365">+V65/V$195</f>
        <v>0</v>
      </c>
      <c r="W190" s="71">
        <f t="shared" si="365"/>
        <v>0</v>
      </c>
      <c r="X190" s="71">
        <f t="shared" si="365"/>
        <v>0</v>
      </c>
      <c r="Y190" s="71">
        <f t="shared" si="365"/>
        <v>0</v>
      </c>
      <c r="Z190" s="71">
        <f t="shared" si="365"/>
        <v>0</v>
      </c>
      <c r="AA190" s="71">
        <f t="shared" si="365"/>
        <v>0</v>
      </c>
      <c r="AC190" s="66">
        <v>12</v>
      </c>
      <c r="AD190" s="66" t="s">
        <v>941</v>
      </c>
      <c r="AE190" s="71">
        <f t="shared" ref="AE190:AJ190" si="366">+AE65/AE$195</f>
        <v>0</v>
      </c>
      <c r="AF190" s="71">
        <f t="shared" si="366"/>
        <v>0</v>
      </c>
      <c r="AG190" s="71">
        <f t="shared" si="366"/>
        <v>0</v>
      </c>
      <c r="AH190" s="71">
        <f t="shared" si="366"/>
        <v>0</v>
      </c>
      <c r="AI190" s="71">
        <f t="shared" si="366"/>
        <v>0</v>
      </c>
      <c r="AJ190" s="71">
        <f t="shared" si="366"/>
        <v>0</v>
      </c>
      <c r="AL190" s="66">
        <v>12</v>
      </c>
      <c r="AM190" s="66" t="s">
        <v>941</v>
      </c>
      <c r="AN190" s="71">
        <f t="shared" ref="AN190:AS190" si="367">+AN65/AN$195</f>
        <v>0</v>
      </c>
      <c r="AO190" s="71">
        <f t="shared" si="367"/>
        <v>0</v>
      </c>
      <c r="AP190" s="71">
        <f t="shared" si="367"/>
        <v>0</v>
      </c>
      <c r="AQ190" s="71">
        <f t="shared" si="367"/>
        <v>0</v>
      </c>
      <c r="AR190" s="71">
        <f t="shared" si="367"/>
        <v>0</v>
      </c>
      <c r="AS190" s="71">
        <f t="shared" si="367"/>
        <v>0</v>
      </c>
    </row>
    <row r="191" spans="2:84">
      <c r="B191" s="66">
        <v>13</v>
      </c>
      <c r="C191" s="66" t="s">
        <v>941</v>
      </c>
      <c r="D191" s="71">
        <f t="shared" ref="D191:I191" si="368">+D70/D$195</f>
        <v>9.96476302169918E-2</v>
      </c>
      <c r="E191" s="71">
        <f t="shared" si="368"/>
        <v>0</v>
      </c>
      <c r="F191" s="71">
        <f t="shared" si="368"/>
        <v>2.1530419887732469E-2</v>
      </c>
      <c r="G191" s="71">
        <f t="shared" si="368"/>
        <v>0</v>
      </c>
      <c r="H191" s="71">
        <f t="shared" si="368"/>
        <v>0</v>
      </c>
      <c r="I191" s="71">
        <f t="shared" si="368"/>
        <v>7.966416955342058E-2</v>
      </c>
      <c r="K191" s="66">
        <v>13</v>
      </c>
      <c r="L191" s="66" t="s">
        <v>941</v>
      </c>
      <c r="M191" s="71">
        <f t="shared" ref="M191:R191" si="369">+M70/M$195</f>
        <v>0.1800080809319384</v>
      </c>
      <c r="N191" s="71">
        <f t="shared" si="369"/>
        <v>0</v>
      </c>
      <c r="O191" s="71">
        <f t="shared" si="369"/>
        <v>5.5185239584593329E-2</v>
      </c>
      <c r="P191" s="71">
        <f t="shared" si="369"/>
        <v>0</v>
      </c>
      <c r="Q191" s="71">
        <f t="shared" si="369"/>
        <v>0</v>
      </c>
      <c r="R191" s="71">
        <f t="shared" si="369"/>
        <v>0.38486714647276565</v>
      </c>
      <c r="T191" s="66">
        <v>13</v>
      </c>
      <c r="U191" s="66" t="s">
        <v>941</v>
      </c>
      <c r="V191" s="71">
        <f t="shared" ref="V191:AA191" si="370">+V70/V$195</f>
        <v>5.6250365840286705E-2</v>
      </c>
      <c r="W191" s="71">
        <f t="shared" si="370"/>
        <v>0</v>
      </c>
      <c r="X191" s="71">
        <f t="shared" si="370"/>
        <v>5.7245986539168027E-3</v>
      </c>
      <c r="Y191" s="71">
        <f t="shared" si="370"/>
        <v>0</v>
      </c>
      <c r="Z191" s="71">
        <f t="shared" si="370"/>
        <v>0</v>
      </c>
      <c r="AA191" s="71">
        <f t="shared" si="370"/>
        <v>0</v>
      </c>
      <c r="AC191" s="66">
        <v>13</v>
      </c>
      <c r="AD191" s="66" t="s">
        <v>941</v>
      </c>
      <c r="AE191" s="71">
        <f t="shared" ref="AE191:AJ191" si="371">+AE70/AE$195</f>
        <v>0</v>
      </c>
      <c r="AF191" s="71">
        <f t="shared" si="371"/>
        <v>0</v>
      </c>
      <c r="AG191" s="71">
        <f t="shared" si="371"/>
        <v>0</v>
      </c>
      <c r="AH191" s="71">
        <f t="shared" si="371"/>
        <v>0</v>
      </c>
      <c r="AI191" s="71">
        <f t="shared" si="371"/>
        <v>0</v>
      </c>
      <c r="AJ191" s="71">
        <f t="shared" si="371"/>
        <v>0</v>
      </c>
      <c r="AL191" s="66">
        <v>13</v>
      </c>
      <c r="AM191" s="66" t="s">
        <v>941</v>
      </c>
      <c r="AN191" s="71">
        <f t="shared" ref="AN191:AS191" si="372">+AN70/AN$195</f>
        <v>5.9558679322600339E-2</v>
      </c>
      <c r="AO191" s="71">
        <f t="shared" si="372"/>
        <v>0</v>
      </c>
      <c r="AP191" s="71">
        <f t="shared" si="372"/>
        <v>7.8772054699262316E-3</v>
      </c>
      <c r="AQ191" s="71">
        <f t="shared" si="372"/>
        <v>0</v>
      </c>
      <c r="AR191" s="71">
        <f t="shared" si="372"/>
        <v>0</v>
      </c>
      <c r="AS191" s="71">
        <f t="shared" si="372"/>
        <v>0</v>
      </c>
    </row>
    <row r="192" spans="2:84">
      <c r="B192" s="66">
        <v>14</v>
      </c>
      <c r="C192" s="66" t="s">
        <v>941</v>
      </c>
      <c r="D192" s="71">
        <f t="shared" ref="D192:I192" si="373">+D75/D$195</f>
        <v>3.2892835468470424E-2</v>
      </c>
      <c r="E192" s="71">
        <f t="shared" si="373"/>
        <v>4.7374735721998048E-3</v>
      </c>
      <c r="F192" s="71">
        <f t="shared" si="373"/>
        <v>0</v>
      </c>
      <c r="G192" s="71">
        <f t="shared" si="373"/>
        <v>0</v>
      </c>
      <c r="H192" s="71">
        <f t="shared" si="373"/>
        <v>0</v>
      </c>
      <c r="I192" s="71">
        <f t="shared" si="373"/>
        <v>0</v>
      </c>
      <c r="K192" s="66">
        <v>14</v>
      </c>
      <c r="L192" s="66" t="s">
        <v>941</v>
      </c>
      <c r="M192" s="71">
        <f t="shared" ref="M192:R192" si="374">+M75/M$195</f>
        <v>0</v>
      </c>
      <c r="N192" s="71">
        <f t="shared" si="374"/>
        <v>0</v>
      </c>
      <c r="O192" s="71">
        <f t="shared" si="374"/>
        <v>0</v>
      </c>
      <c r="P192" s="71">
        <f t="shared" si="374"/>
        <v>0</v>
      </c>
      <c r="Q192" s="71">
        <f t="shared" si="374"/>
        <v>0</v>
      </c>
      <c r="R192" s="71">
        <f t="shared" si="374"/>
        <v>0</v>
      </c>
      <c r="T192" s="66">
        <v>14</v>
      </c>
      <c r="U192" s="66" t="s">
        <v>941</v>
      </c>
      <c r="V192" s="71">
        <f t="shared" ref="V192:AA192" si="375">+V75/V$195</f>
        <v>7.4944701437226757E-2</v>
      </c>
      <c r="W192" s="71">
        <f t="shared" si="375"/>
        <v>0</v>
      </c>
      <c r="X192" s="71">
        <f t="shared" si="375"/>
        <v>0</v>
      </c>
      <c r="Y192" s="71">
        <f t="shared" si="375"/>
        <v>0</v>
      </c>
      <c r="Z192" s="71">
        <f t="shared" si="375"/>
        <v>0</v>
      </c>
      <c r="AA192" s="71">
        <f t="shared" si="375"/>
        <v>0</v>
      </c>
      <c r="AC192" s="66">
        <v>14</v>
      </c>
      <c r="AD192" s="66" t="s">
        <v>941</v>
      </c>
      <c r="AE192" s="71">
        <f t="shared" ref="AE192:AJ192" si="376">+AE75/AE$195</f>
        <v>3.4159360630664454E-3</v>
      </c>
      <c r="AF192" s="71">
        <f t="shared" si="376"/>
        <v>1.1465749035233147E-2</v>
      </c>
      <c r="AG192" s="71">
        <f t="shared" si="376"/>
        <v>0</v>
      </c>
      <c r="AH192" s="71">
        <f t="shared" si="376"/>
        <v>0</v>
      </c>
      <c r="AI192" s="71">
        <f t="shared" si="376"/>
        <v>0</v>
      </c>
      <c r="AJ192" s="71">
        <f t="shared" si="376"/>
        <v>0</v>
      </c>
      <c r="AL192" s="66">
        <v>14</v>
      </c>
      <c r="AM192" s="66" t="s">
        <v>941</v>
      </c>
      <c r="AN192" s="71">
        <f t="shared" ref="AN192:AS192" si="377">+AN75/AN$195</f>
        <v>3.3578192591080788E-2</v>
      </c>
      <c r="AO192" s="71">
        <f t="shared" si="377"/>
        <v>0</v>
      </c>
      <c r="AP192" s="71">
        <f t="shared" si="377"/>
        <v>0</v>
      </c>
      <c r="AQ192" s="71">
        <f t="shared" si="377"/>
        <v>0</v>
      </c>
      <c r="AR192" s="71">
        <f t="shared" si="377"/>
        <v>0</v>
      </c>
      <c r="AS192" s="71">
        <f t="shared" si="377"/>
        <v>0</v>
      </c>
    </row>
    <row r="193" spans="2:45">
      <c r="B193" s="66">
        <v>15</v>
      </c>
      <c r="C193" s="66" t="s">
        <v>941</v>
      </c>
      <c r="D193" s="71">
        <f t="shared" ref="D193:I193" si="378">+D80/D$195</f>
        <v>6.3448298964094126E-3</v>
      </c>
      <c r="E193" s="71">
        <f t="shared" si="378"/>
        <v>0</v>
      </c>
      <c r="F193" s="71">
        <f t="shared" si="378"/>
        <v>0</v>
      </c>
      <c r="G193" s="71">
        <f t="shared" si="378"/>
        <v>0</v>
      </c>
      <c r="H193" s="71">
        <f t="shared" si="378"/>
        <v>5.5711647271856971E-2</v>
      </c>
      <c r="I193" s="71">
        <f t="shared" si="378"/>
        <v>0</v>
      </c>
      <c r="K193" s="66">
        <v>15</v>
      </c>
      <c r="L193" s="66" t="s">
        <v>941</v>
      </c>
      <c r="M193" s="71">
        <f t="shared" ref="M193:R193" si="379">+M80/M$195</f>
        <v>0</v>
      </c>
      <c r="N193" s="71">
        <f t="shared" si="379"/>
        <v>0</v>
      </c>
      <c r="O193" s="71">
        <f t="shared" si="379"/>
        <v>0</v>
      </c>
      <c r="P193" s="71">
        <f t="shared" si="379"/>
        <v>0</v>
      </c>
      <c r="Q193" s="71">
        <f t="shared" si="379"/>
        <v>0</v>
      </c>
      <c r="R193" s="71">
        <f t="shared" si="379"/>
        <v>0</v>
      </c>
      <c r="T193" s="66">
        <v>15</v>
      </c>
      <c r="U193" s="66" t="s">
        <v>941</v>
      </c>
      <c r="V193" s="71">
        <f t="shared" ref="V193:AA193" si="380">+V80/V$195</f>
        <v>1.4678542838557877E-2</v>
      </c>
      <c r="W193" s="71">
        <f t="shared" si="380"/>
        <v>0</v>
      </c>
      <c r="X193" s="71">
        <f t="shared" si="380"/>
        <v>0</v>
      </c>
      <c r="Y193" s="71">
        <f t="shared" si="380"/>
        <v>0</v>
      </c>
      <c r="Z193" s="71">
        <f t="shared" si="380"/>
        <v>0.11519665056312593</v>
      </c>
      <c r="AA193" s="71">
        <f t="shared" si="380"/>
        <v>0</v>
      </c>
      <c r="AC193" s="66">
        <v>15</v>
      </c>
      <c r="AD193" s="66" t="s">
        <v>941</v>
      </c>
      <c r="AE193" s="71">
        <f t="shared" ref="AE193:AJ193" si="381">+AE80/AE$195</f>
        <v>0</v>
      </c>
      <c r="AF193" s="71">
        <f t="shared" si="381"/>
        <v>0</v>
      </c>
      <c r="AG193" s="71">
        <f t="shared" si="381"/>
        <v>0</v>
      </c>
      <c r="AH193" s="71">
        <f t="shared" si="381"/>
        <v>0</v>
      </c>
      <c r="AI193" s="71">
        <f t="shared" si="381"/>
        <v>0</v>
      </c>
      <c r="AJ193" s="71">
        <f t="shared" si="381"/>
        <v>0</v>
      </c>
      <c r="AL193" s="66">
        <v>15</v>
      </c>
      <c r="AM193" s="66" t="s">
        <v>941</v>
      </c>
      <c r="AN193" s="71">
        <f t="shared" ref="AN193:AS193" si="382">+AN80/AN$195</f>
        <v>1.0755975719230884E-2</v>
      </c>
      <c r="AO193" s="71">
        <f t="shared" si="382"/>
        <v>0</v>
      </c>
      <c r="AP193" s="71">
        <f t="shared" si="382"/>
        <v>0</v>
      </c>
      <c r="AQ193" s="71">
        <f t="shared" si="382"/>
        <v>0</v>
      </c>
      <c r="AR193" s="71">
        <f t="shared" si="382"/>
        <v>7.9643341598914813E-2</v>
      </c>
      <c r="AS193" s="71">
        <f t="shared" si="382"/>
        <v>0</v>
      </c>
    </row>
    <row r="194" spans="2:45">
      <c r="B194" s="59">
        <v>16</v>
      </c>
      <c r="C194" s="59" t="s">
        <v>941</v>
      </c>
      <c r="D194" s="72">
        <f t="shared" ref="D194:I194" si="383">+D85/D$195</f>
        <v>2.7477216948672968E-3</v>
      </c>
      <c r="E194" s="72">
        <f t="shared" si="383"/>
        <v>4.9940421808660665E-2</v>
      </c>
      <c r="F194" s="72">
        <f t="shared" si="383"/>
        <v>0</v>
      </c>
      <c r="G194" s="72">
        <f t="shared" si="383"/>
        <v>0</v>
      </c>
      <c r="H194" s="72">
        <f t="shared" si="383"/>
        <v>1.604418133131031E-2</v>
      </c>
      <c r="I194" s="72">
        <f t="shared" si="383"/>
        <v>0</v>
      </c>
      <c r="K194" s="59">
        <v>16</v>
      </c>
      <c r="L194" s="59" t="s">
        <v>941</v>
      </c>
      <c r="M194" s="72">
        <f t="shared" ref="M194:R194" si="384">+M85/M$195</f>
        <v>2.6512098619727443E-3</v>
      </c>
      <c r="N194" s="72">
        <f t="shared" si="384"/>
        <v>1.3738736751065654E-2</v>
      </c>
      <c r="O194" s="72">
        <f t="shared" si="384"/>
        <v>0</v>
      </c>
      <c r="P194" s="72">
        <f t="shared" si="384"/>
        <v>0</v>
      </c>
      <c r="Q194" s="72">
        <f t="shared" si="384"/>
        <v>0</v>
      </c>
      <c r="R194" s="72">
        <f t="shared" si="384"/>
        <v>0</v>
      </c>
      <c r="T194" s="59">
        <v>16</v>
      </c>
      <c r="U194" s="59" t="s">
        <v>941</v>
      </c>
      <c r="V194" s="72">
        <f t="shared" ref="V194:AA194" si="385">+V85/V$195</f>
        <v>3.7898992630430823E-3</v>
      </c>
      <c r="W194" s="72">
        <f t="shared" si="385"/>
        <v>0.21227464100297166</v>
      </c>
      <c r="X194" s="72">
        <f t="shared" si="385"/>
        <v>0</v>
      </c>
      <c r="Y194" s="72">
        <f t="shared" si="385"/>
        <v>0</v>
      </c>
      <c r="Z194" s="72">
        <f t="shared" si="385"/>
        <v>3.3175036835215395E-2</v>
      </c>
      <c r="AA194" s="72">
        <f t="shared" si="385"/>
        <v>0</v>
      </c>
      <c r="AC194" s="59">
        <v>16</v>
      </c>
      <c r="AD194" s="59" t="s">
        <v>941</v>
      </c>
      <c r="AE194" s="72">
        <f t="shared" ref="AE194:AJ194" si="386">+AE85/AE$195</f>
        <v>0</v>
      </c>
      <c r="AF194" s="72">
        <f t="shared" si="386"/>
        <v>0</v>
      </c>
      <c r="AG194" s="72">
        <f t="shared" si="386"/>
        <v>0</v>
      </c>
      <c r="AH194" s="72">
        <f t="shared" si="386"/>
        <v>0</v>
      </c>
      <c r="AI194" s="72">
        <f t="shared" si="386"/>
        <v>0</v>
      </c>
      <c r="AJ194" s="72">
        <f t="shared" si="386"/>
        <v>0</v>
      </c>
      <c r="AL194" s="59">
        <v>16</v>
      </c>
      <c r="AM194" s="59" t="s">
        <v>941</v>
      </c>
      <c r="AN194" s="72">
        <f t="shared" ref="AN194:AS194" si="387">+AN85/AN$195</f>
        <v>1.4936308423806888E-3</v>
      </c>
      <c r="AO194" s="72">
        <f t="shared" si="387"/>
        <v>1.0526374932226103E-2</v>
      </c>
      <c r="AP194" s="72">
        <f t="shared" si="387"/>
        <v>0</v>
      </c>
      <c r="AQ194" s="72">
        <f t="shared" si="387"/>
        <v>0</v>
      </c>
      <c r="AR194" s="72">
        <f t="shared" si="387"/>
        <v>0.15348925618406614</v>
      </c>
      <c r="AS194" s="72">
        <f t="shared" si="387"/>
        <v>0</v>
      </c>
    </row>
    <row r="195" spans="2:45">
      <c r="C195" s="66" t="s">
        <v>942</v>
      </c>
      <c r="D195" s="67">
        <f t="shared" ref="D195:I195" si="388">SUM(D10,D15,D20,D25,D30,D35,D40,D45,D50,D55,D60,D65,D70,D75,D80,D85)</f>
        <v>112245.72</v>
      </c>
      <c r="E195" s="67">
        <f t="shared" si="388"/>
        <v>24320.98</v>
      </c>
      <c r="F195" s="67">
        <f t="shared" si="388"/>
        <v>26714.760000000002</v>
      </c>
      <c r="G195" s="67">
        <f t="shared" si="388"/>
        <v>12434.279999999999</v>
      </c>
      <c r="H195" s="67">
        <f t="shared" si="388"/>
        <v>4429.0200000000004</v>
      </c>
      <c r="I195" s="67">
        <f t="shared" si="388"/>
        <v>2344.04</v>
      </c>
      <c r="K195" s="66"/>
      <c r="L195" s="66" t="s">
        <v>942</v>
      </c>
      <c r="M195" s="67">
        <f t="shared" ref="M195:R195" si="389">SUM(M10,M15,M20,M25,M30,M35,M40,M45,M50,M55,M60,M65,M70,M75,M80,M85)</f>
        <v>46974.779999999992</v>
      </c>
      <c r="N195" s="67">
        <f t="shared" si="389"/>
        <v>9064.8799999999992</v>
      </c>
      <c r="O195" s="67">
        <f t="shared" si="389"/>
        <v>9259.3599999999988</v>
      </c>
      <c r="P195" s="67">
        <f t="shared" si="389"/>
        <v>7942.92</v>
      </c>
      <c r="Q195" s="67">
        <f t="shared" si="389"/>
        <v>1216.0719999999999</v>
      </c>
      <c r="R195" s="67">
        <f t="shared" si="389"/>
        <v>485.19599999999997</v>
      </c>
      <c r="T195" s="66"/>
      <c r="U195" s="66" t="s">
        <v>942</v>
      </c>
      <c r="V195" s="67">
        <f t="shared" ref="V195:AA195" si="390">SUM(V10,V15,V20,V25,V30,V35,V40,V45,V50,V55,V60,V65,V70,V75,V80,V85)</f>
        <v>48518.439999999995</v>
      </c>
      <c r="W195" s="67">
        <f t="shared" si="390"/>
        <v>5135.1400000000003</v>
      </c>
      <c r="X195" s="67">
        <f t="shared" si="390"/>
        <v>11214.76</v>
      </c>
      <c r="Y195" s="67">
        <f t="shared" si="390"/>
        <v>763.33999999999992</v>
      </c>
      <c r="Z195" s="67">
        <f t="shared" si="390"/>
        <v>2141.9720000000002</v>
      </c>
      <c r="AA195" s="67">
        <f t="shared" si="390"/>
        <v>1591.3600000000001</v>
      </c>
      <c r="AC195" s="66"/>
      <c r="AD195" s="66" t="s">
        <v>942</v>
      </c>
      <c r="AE195" s="67">
        <f t="shared" ref="AE195:AJ195" si="391">SUM(AE10,AE15,AE20,AE25,AE30,AE35,AE40,AE45,AE50,AE55,AE60,AE65,AE70,AE75,AE80,AE85)</f>
        <v>16358.619999999997</v>
      </c>
      <c r="AF195" s="67">
        <f t="shared" si="391"/>
        <v>10049.06</v>
      </c>
      <c r="AG195" s="67">
        <f t="shared" si="391"/>
        <v>5267.88</v>
      </c>
      <c r="AH195" s="67">
        <f t="shared" si="391"/>
        <v>1319.68</v>
      </c>
      <c r="AI195" s="67">
        <f t="shared" si="391"/>
        <v>1070.9760000000001</v>
      </c>
      <c r="AJ195" s="67">
        <f t="shared" si="391"/>
        <v>178.49600000000001</v>
      </c>
      <c r="AL195" s="66"/>
      <c r="AM195" s="66" t="s">
        <v>942</v>
      </c>
      <c r="AN195" s="67">
        <f t="shared" ref="AN195:AS195" si="392">SUM(AN10,AN15,AN20,AN25,AN30,AN35,AN40,AN45,AN50,AN55,AN60,AN65,AN70,AN75,AN80,AN85)</f>
        <v>50173.04</v>
      </c>
      <c r="AO195" s="67">
        <f t="shared" si="392"/>
        <v>7119.2599999999993</v>
      </c>
      <c r="AP195" s="67">
        <f t="shared" si="392"/>
        <v>12194.679999999998</v>
      </c>
      <c r="AQ195" s="67">
        <f t="shared" si="392"/>
        <v>1593.2800000000007</v>
      </c>
      <c r="AR195" s="67">
        <f t="shared" si="392"/>
        <v>462.96400000000006</v>
      </c>
      <c r="AS195" s="67">
        <f t="shared" si="392"/>
        <v>889.43600000000004</v>
      </c>
    </row>
  </sheetData>
  <conditionalFormatting sqref="M161:R195 D118:I194 AN118:AS194 M118:R159 V118:AA195 AE118:AJ195">
    <cfRule type="cellIs" dxfId="0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B1:AB126"/>
  <sheetViews>
    <sheetView zoomScaleNormal="100" workbookViewId="0"/>
  </sheetViews>
  <sheetFormatPr defaultRowHeight="11.25"/>
  <cols>
    <col min="1" max="13" width="9.140625" style="4"/>
    <col min="14" max="14" width="47.42578125" style="4" bestFit="1" customWidth="1"/>
    <col min="15" max="15" width="9.140625" style="4"/>
    <col min="16" max="16" width="9.5703125" style="4" bestFit="1" customWidth="1"/>
    <col min="17" max="19" width="9.140625" style="4"/>
    <col min="20" max="20" width="21.28515625" style="4" bestFit="1" customWidth="1"/>
    <col min="21" max="21" width="9.140625" style="4"/>
    <col min="22" max="22" width="9.5703125" style="4" bestFit="1" customWidth="1"/>
    <col min="23" max="24" width="9.140625" style="4"/>
    <col min="25" max="25" width="3.7109375" style="4" customWidth="1"/>
    <col min="26" max="16384" width="9.140625" style="4"/>
  </cols>
  <sheetData>
    <row r="1" spans="8:15" ht="12" thickBot="1"/>
    <row r="2" spans="8:15" ht="12" thickTop="1">
      <c r="H2" s="1"/>
      <c r="I2" s="2"/>
      <c r="J2" s="2"/>
      <c r="K2" s="2"/>
      <c r="L2" s="2"/>
      <c r="M2" s="2"/>
      <c r="N2" s="2"/>
      <c r="O2" s="3"/>
    </row>
    <row r="3" spans="8:15">
      <c r="H3" s="5"/>
      <c r="I3" s="6" t="s">
        <v>24</v>
      </c>
      <c r="J3" s="6"/>
      <c r="K3" s="6"/>
      <c r="L3" s="6"/>
      <c r="M3" s="6"/>
      <c r="N3" s="6"/>
      <c r="O3" s="7"/>
    </row>
    <row r="4" spans="8:15">
      <c r="H4" s="5"/>
      <c r="I4" s="6" t="s">
        <v>25</v>
      </c>
      <c r="J4" s="6"/>
      <c r="K4" s="6"/>
      <c r="L4" s="6"/>
      <c r="M4" s="6"/>
      <c r="N4" s="6"/>
      <c r="O4" s="7"/>
    </row>
    <row r="5" spans="8:15">
      <c r="H5" s="5"/>
      <c r="I5" s="6" t="s">
        <v>26</v>
      </c>
      <c r="J5" s="6"/>
      <c r="K5" s="6"/>
      <c r="L5" s="6"/>
      <c r="M5" s="6"/>
      <c r="N5" s="6"/>
      <c r="O5" s="7"/>
    </row>
    <row r="6" spans="8:15">
      <c r="H6" s="5"/>
      <c r="I6" s="6" t="s">
        <v>27</v>
      </c>
      <c r="J6" s="6"/>
      <c r="K6" s="6"/>
      <c r="L6" s="6"/>
      <c r="M6" s="6"/>
      <c r="N6" s="6"/>
      <c r="O6" s="7"/>
    </row>
    <row r="7" spans="8:15">
      <c r="H7" s="5"/>
      <c r="I7" s="6" t="s">
        <v>28</v>
      </c>
      <c r="J7" s="6"/>
      <c r="K7" s="6"/>
      <c r="L7" s="6"/>
      <c r="M7" s="6"/>
      <c r="N7" s="6"/>
      <c r="O7" s="7"/>
    </row>
    <row r="8" spans="8:15">
      <c r="H8" s="5"/>
      <c r="I8" s="6" t="s">
        <v>29</v>
      </c>
      <c r="J8" s="6"/>
      <c r="K8" s="6"/>
      <c r="L8" s="6"/>
      <c r="M8" s="6"/>
      <c r="N8" s="6"/>
      <c r="O8" s="7"/>
    </row>
    <row r="9" spans="8:15">
      <c r="H9" s="5"/>
      <c r="I9" s="6"/>
      <c r="J9" s="6" t="s">
        <v>30</v>
      </c>
      <c r="K9" s="6"/>
      <c r="L9" s="6"/>
      <c r="M9" s="6"/>
      <c r="N9" s="6"/>
      <c r="O9" s="7"/>
    </row>
    <row r="10" spans="8:15">
      <c r="H10" s="5"/>
      <c r="I10" s="6"/>
      <c r="J10" s="6" t="s">
        <v>31</v>
      </c>
      <c r="K10" s="6"/>
      <c r="L10" s="6"/>
      <c r="M10" s="6"/>
      <c r="N10" s="6"/>
      <c r="O10" s="7"/>
    </row>
    <row r="11" spans="8:15">
      <c r="H11" s="5"/>
      <c r="I11" s="6"/>
      <c r="J11" s="6" t="s">
        <v>32</v>
      </c>
      <c r="K11" s="6"/>
      <c r="L11" s="6"/>
      <c r="M11" s="6"/>
      <c r="N11" s="6"/>
      <c r="O11" s="7"/>
    </row>
    <row r="12" spans="8:15">
      <c r="H12" s="5"/>
      <c r="I12" s="6"/>
      <c r="J12" s="6"/>
      <c r="K12" s="6"/>
      <c r="L12" s="6"/>
      <c r="M12" s="6"/>
      <c r="N12" s="6"/>
      <c r="O12" s="7"/>
    </row>
    <row r="13" spans="8:15">
      <c r="H13" s="5"/>
      <c r="I13" s="6"/>
      <c r="J13" s="6"/>
      <c r="K13" s="6"/>
      <c r="L13" s="6"/>
      <c r="M13" s="6"/>
      <c r="N13" s="6"/>
      <c r="O13" s="7"/>
    </row>
    <row r="14" spans="8:15">
      <c r="H14" s="5"/>
      <c r="I14" s="6"/>
      <c r="J14" s="6"/>
      <c r="K14" s="6"/>
      <c r="L14" s="6"/>
      <c r="M14" s="6"/>
      <c r="N14" s="6"/>
      <c r="O14" s="7"/>
    </row>
    <row r="15" spans="8:15">
      <c r="H15" s="5"/>
      <c r="I15" s="6"/>
      <c r="J15" s="6"/>
      <c r="K15" s="6"/>
      <c r="L15" s="6"/>
      <c r="M15" s="6"/>
      <c r="N15" s="6"/>
      <c r="O15" s="7"/>
    </row>
    <row r="16" spans="8:15">
      <c r="H16" s="5"/>
      <c r="I16" s="6"/>
      <c r="J16" s="6"/>
      <c r="K16" s="6"/>
      <c r="L16" s="6"/>
      <c r="M16" s="6"/>
      <c r="N16" s="6"/>
      <c r="O16" s="7"/>
    </row>
    <row r="17" spans="8:15">
      <c r="H17" s="5"/>
      <c r="I17" s="6"/>
      <c r="J17" s="6"/>
      <c r="K17" s="6"/>
      <c r="L17" s="6"/>
      <c r="M17" s="6"/>
      <c r="N17" s="6"/>
      <c r="O17" s="7"/>
    </row>
    <row r="18" spans="8:15">
      <c r="H18" s="5"/>
      <c r="I18" s="6"/>
      <c r="J18" s="6"/>
      <c r="K18" s="6"/>
      <c r="L18" s="6"/>
      <c r="M18" s="6"/>
      <c r="N18" s="6"/>
      <c r="O18" s="7"/>
    </row>
    <row r="19" spans="8:15">
      <c r="H19" s="5"/>
      <c r="I19" s="6"/>
      <c r="J19" s="6"/>
      <c r="K19" s="6"/>
      <c r="L19" s="6"/>
      <c r="M19" s="6"/>
      <c r="N19" s="6"/>
      <c r="O19" s="7"/>
    </row>
    <row r="20" spans="8:15">
      <c r="H20" s="5"/>
      <c r="I20" s="6"/>
      <c r="J20" s="6"/>
      <c r="K20" s="6"/>
      <c r="L20" s="6"/>
      <c r="M20" s="6"/>
      <c r="N20" s="6"/>
      <c r="O20" s="7"/>
    </row>
    <row r="21" spans="8:15">
      <c r="H21" s="5"/>
      <c r="I21" s="6"/>
      <c r="J21" s="6"/>
      <c r="K21" s="6"/>
      <c r="L21" s="6"/>
      <c r="M21" s="6"/>
      <c r="N21" s="6"/>
      <c r="O21" s="7"/>
    </row>
    <row r="22" spans="8:15">
      <c r="H22" s="5"/>
      <c r="I22" s="6"/>
      <c r="J22" s="6"/>
      <c r="K22" s="6"/>
      <c r="L22" s="6"/>
      <c r="M22" s="6"/>
      <c r="N22" s="6"/>
      <c r="O22" s="7"/>
    </row>
    <row r="23" spans="8:15">
      <c r="H23" s="5"/>
      <c r="I23" s="6"/>
      <c r="J23" s="6"/>
      <c r="K23" s="6"/>
      <c r="L23" s="6"/>
      <c r="M23" s="6"/>
      <c r="N23" s="6"/>
      <c r="O23" s="7"/>
    </row>
    <row r="24" spans="8:15">
      <c r="H24" s="5"/>
      <c r="I24" s="6"/>
      <c r="J24" s="6"/>
      <c r="K24" s="6"/>
      <c r="L24" s="6"/>
      <c r="M24" s="6"/>
      <c r="N24" s="6"/>
      <c r="O24" s="7"/>
    </row>
    <row r="25" spans="8:15">
      <c r="H25" s="5"/>
      <c r="I25" s="6"/>
      <c r="J25" s="6"/>
      <c r="K25" s="6"/>
      <c r="L25" s="6"/>
      <c r="M25" s="6"/>
      <c r="N25" s="6"/>
      <c r="O25" s="7"/>
    </row>
    <row r="26" spans="8:15">
      <c r="H26" s="5"/>
      <c r="I26" s="6"/>
      <c r="J26" s="6"/>
      <c r="K26" s="6"/>
      <c r="L26" s="6"/>
      <c r="M26" s="6"/>
      <c r="N26" s="6"/>
      <c r="O26" s="7"/>
    </row>
    <row r="27" spans="8:15">
      <c r="H27" s="5"/>
      <c r="I27" s="6"/>
      <c r="J27" s="6"/>
      <c r="K27" s="6"/>
      <c r="L27" s="6"/>
      <c r="M27" s="6"/>
      <c r="N27" s="6"/>
      <c r="O27" s="7"/>
    </row>
    <row r="28" spans="8:15">
      <c r="H28" s="5"/>
      <c r="I28" s="6"/>
      <c r="J28" s="6"/>
      <c r="K28" s="6"/>
      <c r="L28" s="6"/>
      <c r="M28" s="6"/>
      <c r="N28" s="6"/>
      <c r="O28" s="7"/>
    </row>
    <row r="29" spans="8:15">
      <c r="H29" s="5"/>
      <c r="I29" s="6"/>
      <c r="J29" s="6"/>
      <c r="K29" s="6"/>
      <c r="L29" s="6"/>
      <c r="M29" s="6"/>
      <c r="N29" s="6"/>
      <c r="O29" s="7"/>
    </row>
    <row r="30" spans="8:15">
      <c r="H30" s="5"/>
      <c r="I30" s="6"/>
      <c r="J30" s="6"/>
      <c r="K30" s="6"/>
      <c r="L30" s="6"/>
      <c r="M30" s="6"/>
      <c r="N30" s="6"/>
      <c r="O30" s="7"/>
    </row>
    <row r="31" spans="8:15">
      <c r="H31" s="5"/>
      <c r="I31" s="6"/>
      <c r="J31" s="6"/>
      <c r="K31" s="6"/>
      <c r="L31" s="6"/>
      <c r="M31" s="6"/>
      <c r="N31" s="6"/>
      <c r="O31" s="7"/>
    </row>
    <row r="32" spans="8:15">
      <c r="H32" s="5"/>
      <c r="I32" s="6"/>
      <c r="J32" s="6"/>
      <c r="K32" s="6"/>
      <c r="L32" s="6"/>
      <c r="M32" s="6"/>
      <c r="N32" s="6"/>
      <c r="O32" s="7"/>
    </row>
    <row r="33" spans="8:15">
      <c r="H33" s="5"/>
      <c r="I33" s="6"/>
      <c r="J33" s="6"/>
      <c r="K33" s="6"/>
      <c r="L33" s="6"/>
      <c r="M33" s="6"/>
      <c r="N33" s="6"/>
      <c r="O33" s="7"/>
    </row>
    <row r="34" spans="8:15">
      <c r="H34" s="5"/>
      <c r="I34" s="6"/>
      <c r="J34" s="6"/>
      <c r="K34" s="6"/>
      <c r="L34" s="6"/>
      <c r="M34" s="6"/>
      <c r="N34" s="6"/>
      <c r="O34" s="7"/>
    </row>
    <row r="35" spans="8:15">
      <c r="H35" s="5"/>
      <c r="I35" s="6"/>
      <c r="J35" s="6"/>
      <c r="K35" s="6"/>
      <c r="L35" s="6"/>
      <c r="M35" s="6"/>
      <c r="N35" s="6"/>
      <c r="O35" s="7"/>
    </row>
    <row r="36" spans="8:15">
      <c r="H36" s="5"/>
      <c r="I36" s="6"/>
      <c r="J36" s="6"/>
      <c r="K36" s="6"/>
      <c r="L36" s="6"/>
      <c r="M36" s="6"/>
      <c r="N36" s="6"/>
      <c r="O36" s="7"/>
    </row>
    <row r="37" spans="8:15">
      <c r="H37" s="5"/>
      <c r="I37" s="6"/>
      <c r="J37" s="6"/>
      <c r="K37" s="6"/>
      <c r="L37" s="6"/>
      <c r="M37" s="6"/>
      <c r="N37" s="6"/>
      <c r="O37" s="7"/>
    </row>
    <row r="38" spans="8:15">
      <c r="H38" s="5"/>
      <c r="I38" s="6"/>
      <c r="J38" s="6"/>
      <c r="K38" s="6"/>
      <c r="L38" s="6"/>
      <c r="M38" s="6"/>
      <c r="N38" s="6"/>
      <c r="O38" s="7"/>
    </row>
    <row r="39" spans="8:15">
      <c r="H39" s="5"/>
      <c r="I39" s="6"/>
      <c r="J39" s="6"/>
      <c r="K39" s="6"/>
      <c r="L39" s="6"/>
      <c r="M39" s="6"/>
      <c r="N39" s="6"/>
      <c r="O39" s="7"/>
    </row>
    <row r="40" spans="8:15">
      <c r="H40" s="5"/>
      <c r="I40" s="6"/>
      <c r="J40" s="6"/>
      <c r="K40" s="6"/>
      <c r="L40" s="6"/>
      <c r="M40" s="6"/>
      <c r="N40" s="6"/>
      <c r="O40" s="7"/>
    </row>
    <row r="41" spans="8:15">
      <c r="H41" s="5"/>
      <c r="I41" s="6"/>
      <c r="J41" s="6"/>
      <c r="K41" s="6"/>
      <c r="L41" s="6"/>
      <c r="M41" s="6"/>
      <c r="N41" s="6"/>
      <c r="O41" s="7"/>
    </row>
    <row r="42" spans="8:15">
      <c r="H42" s="5"/>
      <c r="I42" s="6"/>
      <c r="J42" s="6"/>
      <c r="K42" s="6"/>
      <c r="L42" s="6"/>
      <c r="M42" s="6"/>
      <c r="N42" s="6"/>
      <c r="O42" s="7"/>
    </row>
    <row r="43" spans="8:15">
      <c r="H43" s="5"/>
      <c r="I43" s="6"/>
      <c r="J43" s="6"/>
      <c r="K43" s="6"/>
      <c r="L43" s="6"/>
      <c r="M43" s="6"/>
      <c r="N43" s="6"/>
      <c r="O43" s="7"/>
    </row>
    <row r="44" spans="8:15">
      <c r="H44" s="5"/>
      <c r="I44" s="6"/>
      <c r="J44" s="6"/>
      <c r="K44" s="6"/>
      <c r="L44" s="6"/>
      <c r="M44" s="6"/>
      <c r="N44" s="6"/>
      <c r="O44" s="7"/>
    </row>
    <row r="45" spans="8:15">
      <c r="H45" s="5"/>
      <c r="I45" s="6"/>
      <c r="J45" s="6"/>
      <c r="K45" s="6"/>
      <c r="L45" s="6"/>
      <c r="M45" s="6"/>
      <c r="N45" s="6"/>
      <c r="O45" s="7"/>
    </row>
    <row r="46" spans="8:15">
      <c r="H46" s="5"/>
      <c r="I46" s="6"/>
      <c r="J46" s="6"/>
      <c r="K46" s="6"/>
      <c r="L46" s="6"/>
      <c r="M46" s="6"/>
      <c r="N46" s="6"/>
      <c r="O46" s="7"/>
    </row>
    <row r="47" spans="8:15">
      <c r="H47" s="5"/>
      <c r="I47" s="6"/>
      <c r="J47" s="6"/>
      <c r="K47" s="6"/>
      <c r="L47" s="6"/>
      <c r="M47" s="6"/>
      <c r="N47" s="6"/>
      <c r="O47" s="7"/>
    </row>
    <row r="48" spans="8:15">
      <c r="H48" s="5"/>
      <c r="I48" s="6"/>
      <c r="J48" s="6"/>
      <c r="K48" s="6"/>
      <c r="L48" s="6"/>
      <c r="M48" s="6"/>
      <c r="N48" s="6"/>
      <c r="O48" s="7"/>
    </row>
    <row r="49" spans="2:15">
      <c r="H49" s="5"/>
      <c r="I49" s="6"/>
      <c r="J49" s="6"/>
      <c r="K49" s="6"/>
      <c r="L49" s="6"/>
      <c r="M49" s="6"/>
      <c r="N49" s="6"/>
      <c r="O49" s="7"/>
    </row>
    <row r="50" spans="2:15">
      <c r="H50" s="5"/>
      <c r="I50" s="6"/>
      <c r="J50" s="6"/>
      <c r="K50" s="6"/>
      <c r="L50" s="6"/>
      <c r="M50" s="6"/>
      <c r="N50" s="6"/>
      <c r="O50" s="7"/>
    </row>
    <row r="51" spans="2:15">
      <c r="H51" s="5"/>
      <c r="I51" s="6"/>
      <c r="J51" s="6"/>
      <c r="K51" s="6"/>
      <c r="L51" s="6"/>
      <c r="M51" s="6"/>
      <c r="N51" s="6"/>
      <c r="O51" s="7"/>
    </row>
    <row r="52" spans="2:15">
      <c r="H52" s="5"/>
      <c r="I52" s="6"/>
      <c r="J52" s="6"/>
      <c r="K52" s="6"/>
      <c r="L52" s="6"/>
      <c r="M52" s="6"/>
      <c r="N52" s="6"/>
      <c r="O52" s="7"/>
    </row>
    <row r="53" spans="2:15">
      <c r="H53" s="5"/>
      <c r="I53" s="6"/>
      <c r="J53" s="6"/>
      <c r="K53" s="6"/>
      <c r="L53" s="6"/>
      <c r="M53" s="6"/>
      <c r="N53" s="6"/>
      <c r="O53" s="7"/>
    </row>
    <row r="54" spans="2:15">
      <c r="H54" s="5"/>
      <c r="I54" s="6"/>
      <c r="J54" s="6"/>
      <c r="K54" s="6"/>
      <c r="L54" s="6"/>
      <c r="M54" s="6"/>
      <c r="N54" s="6"/>
      <c r="O54" s="7"/>
    </row>
    <row r="55" spans="2:15" ht="12" thickBot="1">
      <c r="H55" s="8"/>
      <c r="I55" s="9"/>
      <c r="J55" s="9"/>
      <c r="K55" s="9"/>
      <c r="L55" s="9"/>
      <c r="M55" s="9"/>
      <c r="N55" s="9"/>
      <c r="O55" s="10"/>
    </row>
    <row r="56" spans="2:15" ht="12" thickTop="1"/>
    <row r="62" spans="2:15">
      <c r="B62" s="4" t="s">
        <v>34</v>
      </c>
    </row>
    <row r="64" spans="2:15">
      <c r="B64" s="4" t="s">
        <v>35</v>
      </c>
      <c r="L64" s="4" t="s">
        <v>36</v>
      </c>
    </row>
    <row r="66" spans="2:28">
      <c r="B66" s="4" t="s">
        <v>6</v>
      </c>
      <c r="C66" s="4" t="s">
        <v>8</v>
      </c>
      <c r="F66" s="11">
        <v>0.44400000000000001</v>
      </c>
      <c r="L66" s="4" t="s">
        <v>0</v>
      </c>
    </row>
    <row r="67" spans="2:28">
      <c r="C67" s="4" t="s">
        <v>10</v>
      </c>
      <c r="F67" s="11">
        <v>0.214</v>
      </c>
    </row>
    <row r="68" spans="2:28">
      <c r="C68" s="4" t="s">
        <v>12</v>
      </c>
      <c r="F68" s="11">
        <v>3.7999999999999999E-2</v>
      </c>
      <c r="L68" s="4" t="s">
        <v>1</v>
      </c>
      <c r="M68" s="4" t="s">
        <v>2</v>
      </c>
      <c r="N68" s="4" t="s">
        <v>3</v>
      </c>
      <c r="O68" s="4" t="s">
        <v>4</v>
      </c>
      <c r="P68" s="4" t="s">
        <v>5</v>
      </c>
      <c r="Y68" s="12" t="s">
        <v>39</v>
      </c>
    </row>
    <row r="69" spans="2:28">
      <c r="C69" s="4" t="s">
        <v>14</v>
      </c>
      <c r="F69" s="11">
        <v>0.14099999999999999</v>
      </c>
      <c r="L69" s="4" t="s">
        <v>6</v>
      </c>
      <c r="M69" s="4">
        <v>1</v>
      </c>
      <c r="N69" s="4" t="s">
        <v>7</v>
      </c>
      <c r="O69" s="4">
        <v>37</v>
      </c>
      <c r="P69" s="13">
        <v>64260.959999999999</v>
      </c>
      <c r="S69" s="4" t="s">
        <v>6</v>
      </c>
      <c r="T69" s="4" t="s">
        <v>8</v>
      </c>
      <c r="U69" s="14">
        <f>O72</f>
        <v>72</v>
      </c>
      <c r="V69" s="14">
        <f>P72</f>
        <v>142672.32000000001</v>
      </c>
      <c r="W69" s="11">
        <f>V69/$V$79</f>
        <v>0.45632269316269769</v>
      </c>
      <c r="Y69" s="15"/>
      <c r="Z69" s="4" t="s">
        <v>41</v>
      </c>
    </row>
    <row r="70" spans="2:28">
      <c r="L70" s="4" t="s">
        <v>6</v>
      </c>
      <c r="M70" s="4">
        <v>2</v>
      </c>
      <c r="N70" s="4" t="s">
        <v>9</v>
      </c>
      <c r="O70" s="4">
        <v>17</v>
      </c>
      <c r="P70" s="13">
        <v>44693.35</v>
      </c>
      <c r="T70" s="4" t="s">
        <v>10</v>
      </c>
      <c r="U70" s="14">
        <f>O69+O73</f>
        <v>41</v>
      </c>
      <c r="V70" s="14">
        <f>P69+P73</f>
        <v>68536.63</v>
      </c>
      <c r="W70" s="11">
        <f t="shared" ref="W70:W72" si="0">V70/$V$79</f>
        <v>0.21920733875986134</v>
      </c>
      <c r="Y70" s="15"/>
      <c r="Z70" s="4" t="s">
        <v>42</v>
      </c>
    </row>
    <row r="71" spans="2:28">
      <c r="B71" s="4" t="s">
        <v>17</v>
      </c>
      <c r="C71" s="4" t="s">
        <v>8</v>
      </c>
      <c r="F71" s="11">
        <v>3.6999999999999998E-2</v>
      </c>
      <c r="L71" s="4" t="s">
        <v>6</v>
      </c>
      <c r="M71" s="4">
        <v>3</v>
      </c>
      <c r="N71" s="4" t="s">
        <v>11</v>
      </c>
      <c r="O71" s="4">
        <v>4</v>
      </c>
      <c r="P71" s="13">
        <v>11350.87</v>
      </c>
      <c r="T71" s="4" t="s">
        <v>12</v>
      </c>
      <c r="U71" s="14">
        <f>O71</f>
        <v>4</v>
      </c>
      <c r="V71" s="14">
        <f>P71</f>
        <v>11350.87</v>
      </c>
      <c r="W71" s="11">
        <f t="shared" si="0"/>
        <v>3.6304586398676841E-2</v>
      </c>
      <c r="Y71" s="15"/>
      <c r="AA71" s="161" t="s">
        <v>1076</v>
      </c>
      <c r="AB71" s="162" t="s">
        <v>1078</v>
      </c>
    </row>
    <row r="72" spans="2:28">
      <c r="C72" s="4" t="s">
        <v>10</v>
      </c>
      <c r="F72" s="11">
        <v>7.4999999999999997E-2</v>
      </c>
      <c r="L72" s="4" t="s">
        <v>6</v>
      </c>
      <c r="M72" s="4">
        <v>4</v>
      </c>
      <c r="N72" s="4" t="s">
        <v>13</v>
      </c>
      <c r="O72" s="4">
        <v>72</v>
      </c>
      <c r="P72" s="13">
        <v>142672.32000000001</v>
      </c>
      <c r="T72" s="4" t="s">
        <v>14</v>
      </c>
      <c r="U72" s="14">
        <f>O70</f>
        <v>17</v>
      </c>
      <c r="V72" s="14">
        <f>P70</f>
        <v>44693.35</v>
      </c>
      <c r="W72" s="11">
        <f t="shared" si="0"/>
        <v>0.14294706806802504</v>
      </c>
      <c r="Y72" s="15"/>
      <c r="AA72" s="4" t="s">
        <v>1081</v>
      </c>
    </row>
    <row r="73" spans="2:28">
      <c r="C73" s="4" t="s">
        <v>12</v>
      </c>
      <c r="F73" s="11">
        <v>0.08</v>
      </c>
      <c r="L73" s="4" t="s">
        <v>6</v>
      </c>
      <c r="M73" s="4">
        <v>5</v>
      </c>
      <c r="N73" s="4" t="s">
        <v>15</v>
      </c>
      <c r="O73" s="4">
        <v>4</v>
      </c>
      <c r="P73" s="13">
        <v>4275.67</v>
      </c>
      <c r="W73" s="11"/>
      <c r="Y73" s="15"/>
      <c r="AA73" s="4" t="s">
        <v>1082</v>
      </c>
    </row>
    <row r="74" spans="2:28">
      <c r="C74" s="4" t="s">
        <v>14</v>
      </c>
      <c r="F74" s="11">
        <v>4.2000000000000003E-2</v>
      </c>
      <c r="L74" s="4" t="s">
        <v>6</v>
      </c>
      <c r="M74" s="4">
        <v>6</v>
      </c>
      <c r="N74" s="4" t="s">
        <v>16</v>
      </c>
      <c r="O74" s="4">
        <v>4</v>
      </c>
      <c r="P74" s="13">
        <v>4275.67</v>
      </c>
      <c r="S74" s="4" t="s">
        <v>17</v>
      </c>
      <c r="T74" s="4" t="s">
        <v>8</v>
      </c>
      <c r="U74" s="14">
        <f>O79</f>
        <v>14</v>
      </c>
      <c r="V74" s="14">
        <f>P79</f>
        <v>11072.18</v>
      </c>
      <c r="W74" s="11">
        <f>V74/$V$79</f>
        <v>3.5413225191699114E-2</v>
      </c>
      <c r="Y74" s="15"/>
      <c r="AA74" s="4" t="s">
        <v>1083</v>
      </c>
    </row>
    <row r="75" spans="2:28">
      <c r="L75" s="4" t="s">
        <v>6</v>
      </c>
      <c r="M75" s="4">
        <v>98</v>
      </c>
      <c r="N75" s="4" t="s">
        <v>18</v>
      </c>
      <c r="O75" s="4">
        <v>5</v>
      </c>
      <c r="P75" s="13">
        <v>6796.51</v>
      </c>
      <c r="T75" s="4" t="s">
        <v>10</v>
      </c>
      <c r="U75" s="14">
        <f>O76+O80</f>
        <v>17</v>
      </c>
      <c r="V75" s="14">
        <f>P76+P80</f>
        <v>20946.91</v>
      </c>
      <c r="W75" s="11">
        <f t="shared" ref="W75:W77" si="1">V75/$V$79</f>
        <v>6.6996530123268783E-2</v>
      </c>
      <c r="Y75" s="15"/>
      <c r="AA75" s="4" t="s">
        <v>1084</v>
      </c>
    </row>
    <row r="76" spans="2:28">
      <c r="B76" s="4" t="s">
        <v>33</v>
      </c>
      <c r="C76" s="4" t="s">
        <v>8</v>
      </c>
      <c r="F76" s="16">
        <f>F66+F71</f>
        <v>0.48099999999999998</v>
      </c>
      <c r="L76" s="4" t="s">
        <v>17</v>
      </c>
      <c r="M76" s="4">
        <v>1</v>
      </c>
      <c r="N76" s="4" t="s">
        <v>7</v>
      </c>
      <c r="O76" s="4">
        <v>15</v>
      </c>
      <c r="P76" s="13">
        <v>15905.22</v>
      </c>
      <c r="T76" s="4" t="s">
        <v>12</v>
      </c>
      <c r="U76" s="14">
        <f>O78</f>
        <v>2</v>
      </c>
      <c r="V76" s="14">
        <f>P78</f>
        <v>0</v>
      </c>
      <c r="W76" s="11">
        <f t="shared" si="1"/>
        <v>0</v>
      </c>
      <c r="Y76" s="15"/>
      <c r="AA76" s="4" t="s">
        <v>1085</v>
      </c>
    </row>
    <row r="77" spans="2:28">
      <c r="C77" s="4" t="s">
        <v>10</v>
      </c>
      <c r="F77" s="16">
        <f t="shared" ref="F77:F79" si="2">F67+F72</f>
        <v>0.28899999999999998</v>
      </c>
      <c r="L77" s="4" t="s">
        <v>17</v>
      </c>
      <c r="M77" s="4">
        <v>2</v>
      </c>
      <c r="N77" s="4" t="s">
        <v>9</v>
      </c>
      <c r="O77" s="4">
        <v>24</v>
      </c>
      <c r="P77" s="13">
        <v>13384.38</v>
      </c>
      <c r="T77" s="4" t="s">
        <v>14</v>
      </c>
      <c r="U77" s="14">
        <f>O77</f>
        <v>24</v>
      </c>
      <c r="V77" s="14">
        <f>P77</f>
        <v>13384.38</v>
      </c>
      <c r="W77" s="11">
        <f t="shared" si="1"/>
        <v>4.2808558295771362E-2</v>
      </c>
      <c r="Y77" s="15"/>
      <c r="AA77" s="4" t="s">
        <v>1086</v>
      </c>
    </row>
    <row r="78" spans="2:28">
      <c r="C78" s="4" t="s">
        <v>12</v>
      </c>
      <c r="F78" s="16">
        <f t="shared" si="2"/>
        <v>0.11799999999999999</v>
      </c>
      <c r="L78" s="4" t="s">
        <v>17</v>
      </c>
      <c r="M78" s="4">
        <v>3</v>
      </c>
      <c r="N78" s="4" t="s">
        <v>11</v>
      </c>
      <c r="O78" s="4">
        <v>2</v>
      </c>
      <c r="P78" s="13">
        <v>0</v>
      </c>
      <c r="Y78" s="15"/>
      <c r="AA78" s="4" t="s">
        <v>1087</v>
      </c>
    </row>
    <row r="79" spans="2:28">
      <c r="C79" s="4" t="s">
        <v>14</v>
      </c>
      <c r="F79" s="16">
        <f t="shared" si="2"/>
        <v>0.183</v>
      </c>
      <c r="L79" s="4" t="s">
        <v>17</v>
      </c>
      <c r="M79" s="4">
        <v>4</v>
      </c>
      <c r="N79" s="4" t="s">
        <v>13</v>
      </c>
      <c r="O79" s="4">
        <v>14</v>
      </c>
      <c r="P79" s="13">
        <v>11072.18</v>
      </c>
      <c r="U79" s="14">
        <f>SUM(U69:U77)</f>
        <v>191</v>
      </c>
      <c r="V79" s="14">
        <f>SUM(V69:V77)</f>
        <v>312656.63999999996</v>
      </c>
      <c r="W79" s="16">
        <f>SUM(W69:W77)</f>
        <v>1.0000000000000002</v>
      </c>
      <c r="Y79" s="15"/>
      <c r="AA79" s="4" t="s">
        <v>1088</v>
      </c>
    </row>
    <row r="80" spans="2:28">
      <c r="L80" s="4" t="s">
        <v>17</v>
      </c>
      <c r="M80" s="4">
        <v>5</v>
      </c>
      <c r="N80" s="4" t="s">
        <v>15</v>
      </c>
      <c r="O80" s="4">
        <v>2</v>
      </c>
      <c r="P80" s="13">
        <v>5041.6899999999996</v>
      </c>
      <c r="Y80" s="15"/>
      <c r="AA80" s="161" t="s">
        <v>1089</v>
      </c>
      <c r="AB80" s="162" t="s">
        <v>1077</v>
      </c>
    </row>
    <row r="81" spans="12:28">
      <c r="L81" s="4" t="s">
        <v>17</v>
      </c>
      <c r="M81" s="4">
        <v>98</v>
      </c>
      <c r="N81" s="4" t="s">
        <v>18</v>
      </c>
      <c r="O81" s="4">
        <v>4</v>
      </c>
      <c r="P81" s="13">
        <v>1754.82</v>
      </c>
      <c r="S81" s="4" t="s">
        <v>33</v>
      </c>
      <c r="T81" s="4" t="s">
        <v>8</v>
      </c>
      <c r="W81" s="16">
        <f>W74+W69</f>
        <v>0.49173591835439678</v>
      </c>
      <c r="Y81" s="15"/>
      <c r="AA81" s="4" t="s">
        <v>1090</v>
      </c>
    </row>
    <row r="82" spans="12:28">
      <c r="L82" s="4" t="s">
        <v>19</v>
      </c>
      <c r="M82" s="4">
        <v>4</v>
      </c>
      <c r="N82" s="4" t="s">
        <v>13</v>
      </c>
      <c r="O82" s="4">
        <v>1</v>
      </c>
      <c r="P82" s="13">
        <v>4554.3599999999997</v>
      </c>
      <c r="T82" s="4" t="s">
        <v>10</v>
      </c>
      <c r="W82" s="16">
        <f t="shared" ref="W82:W84" si="3">W75+W70</f>
        <v>0.2862038688831301</v>
      </c>
      <c r="Y82" s="15"/>
      <c r="AA82" s="4" t="s">
        <v>1091</v>
      </c>
    </row>
    <row r="83" spans="12:28">
      <c r="L83" s="4">
        <v>99</v>
      </c>
      <c r="M83" s="4">
        <v>98</v>
      </c>
      <c r="N83" s="4" t="s">
        <v>18</v>
      </c>
      <c r="O83" s="4">
        <v>5</v>
      </c>
      <c r="P83" s="13">
        <v>1754.82</v>
      </c>
      <c r="T83" s="4" t="s">
        <v>12</v>
      </c>
      <c r="W83" s="16">
        <f t="shared" si="3"/>
        <v>3.6304586398676841E-2</v>
      </c>
      <c r="Y83" s="15"/>
      <c r="AA83" s="161" t="s">
        <v>1079</v>
      </c>
      <c r="AB83" s="162" t="s">
        <v>1080</v>
      </c>
    </row>
    <row r="84" spans="12:28">
      <c r="L84" s="4" t="s">
        <v>20</v>
      </c>
      <c r="O84" s="4">
        <v>210</v>
      </c>
      <c r="P84" s="13">
        <v>331792.82</v>
      </c>
      <c r="T84" s="4" t="s">
        <v>14</v>
      </c>
      <c r="W84" s="16">
        <f t="shared" si="3"/>
        <v>0.18575562636379639</v>
      </c>
      <c r="Y84" s="15"/>
      <c r="AA84" s="4" t="s">
        <v>1092</v>
      </c>
    </row>
    <row r="85" spans="12:28">
      <c r="Y85" s="15"/>
      <c r="AA85" s="4" t="s">
        <v>1093</v>
      </c>
    </row>
    <row r="87" spans="12:28" ht="12" thickBot="1">
      <c r="Z87" s="12" t="s">
        <v>1094</v>
      </c>
    </row>
    <row r="88" spans="12:28">
      <c r="L88" s="4" t="s">
        <v>21</v>
      </c>
      <c r="Z88" s="17"/>
      <c r="AA88" s="18" t="s">
        <v>1073</v>
      </c>
      <c r="AB88" s="19">
        <f>SUM(W69:W71)</f>
        <v>0.71183461832123585</v>
      </c>
    </row>
    <row r="89" spans="12:28">
      <c r="Z89" s="158"/>
      <c r="AA89" s="159" t="s">
        <v>1074</v>
      </c>
      <c r="AB89" s="160">
        <v>0</v>
      </c>
    </row>
    <row r="90" spans="12:28" ht="12" thickBot="1">
      <c r="L90" s="4" t="s">
        <v>22</v>
      </c>
      <c r="N90" s="4" t="s">
        <v>3</v>
      </c>
      <c r="O90" s="4" t="s">
        <v>4</v>
      </c>
      <c r="P90" s="4" t="s">
        <v>5</v>
      </c>
      <c r="S90" s="12"/>
      <c r="Z90" s="20"/>
      <c r="AA90" s="21" t="s">
        <v>1075</v>
      </c>
      <c r="AB90" s="22">
        <f>1-Refrig_Split-AB89</f>
        <v>0.28816538167876415</v>
      </c>
    </row>
    <row r="91" spans="12:28">
      <c r="L91" s="4" t="s">
        <v>6</v>
      </c>
      <c r="M91" s="4">
        <v>1</v>
      </c>
      <c r="N91" s="4" t="s">
        <v>7</v>
      </c>
      <c r="O91" s="4">
        <v>7</v>
      </c>
      <c r="P91" s="13">
        <v>1329.75</v>
      </c>
      <c r="S91" s="4" t="s">
        <v>6</v>
      </c>
      <c r="T91" s="4" t="s">
        <v>8</v>
      </c>
      <c r="U91" s="14">
        <f>O94</f>
        <v>16</v>
      </c>
      <c r="V91" s="14">
        <f>P94</f>
        <v>3002.96</v>
      </c>
      <c r="W91" s="11">
        <f>V91/$V$101</f>
        <v>0.19558084311250573</v>
      </c>
    </row>
    <row r="92" spans="12:28">
      <c r="L92" s="4" t="s">
        <v>6</v>
      </c>
      <c r="M92" s="4">
        <v>2</v>
      </c>
      <c r="N92" s="4" t="s">
        <v>9</v>
      </c>
      <c r="O92" s="4">
        <v>7</v>
      </c>
      <c r="P92" s="13">
        <v>1656.62</v>
      </c>
      <c r="T92" s="4" t="s">
        <v>10</v>
      </c>
      <c r="U92" s="14">
        <f>O91+O95</f>
        <v>11</v>
      </c>
      <c r="V92" s="14">
        <f>P91+P95</f>
        <v>1797.73</v>
      </c>
      <c r="W92" s="11">
        <f t="shared" ref="W92:W94" si="4">V92/$V$101</f>
        <v>0.11708499250361142</v>
      </c>
    </row>
    <row r="93" spans="12:28">
      <c r="L93" s="4" t="s">
        <v>6</v>
      </c>
      <c r="M93" s="4">
        <v>3</v>
      </c>
      <c r="N93" s="4" t="s">
        <v>11</v>
      </c>
      <c r="O93" s="4">
        <v>6</v>
      </c>
      <c r="P93" s="13">
        <v>1246.24</v>
      </c>
      <c r="T93" s="4" t="s">
        <v>12</v>
      </c>
      <c r="U93" s="14">
        <f>O93</f>
        <v>6</v>
      </c>
      <c r="V93" s="14">
        <f>P93</f>
        <v>1246.24</v>
      </c>
      <c r="W93" s="11">
        <f t="shared" si="4"/>
        <v>8.1166805392189414E-2</v>
      </c>
    </row>
    <row r="94" spans="12:28">
      <c r="L94" s="4" t="s">
        <v>6</v>
      </c>
      <c r="M94" s="4">
        <v>4</v>
      </c>
      <c r="N94" s="4" t="s">
        <v>13</v>
      </c>
      <c r="O94" s="4">
        <v>16</v>
      </c>
      <c r="P94" s="13">
        <v>3002.96</v>
      </c>
      <c r="T94" s="4" t="s">
        <v>14</v>
      </c>
      <c r="U94" s="14">
        <f>O92</f>
        <v>7</v>
      </c>
      <c r="V94" s="14">
        <f>P92</f>
        <v>1656.62</v>
      </c>
      <c r="W94" s="11">
        <f t="shared" si="4"/>
        <v>0.1078945894440949</v>
      </c>
    </row>
    <row r="95" spans="12:28">
      <c r="L95" s="4" t="s">
        <v>6</v>
      </c>
      <c r="M95" s="4">
        <v>6</v>
      </c>
      <c r="N95" s="4" t="s">
        <v>16</v>
      </c>
      <c r="O95" s="4">
        <v>4</v>
      </c>
      <c r="P95" s="13">
        <v>467.98</v>
      </c>
      <c r="W95" s="11"/>
    </row>
    <row r="96" spans="12:28">
      <c r="L96" s="4" t="s">
        <v>6</v>
      </c>
      <c r="M96" s="4">
        <v>98</v>
      </c>
      <c r="N96" s="4" t="s">
        <v>18</v>
      </c>
      <c r="O96" s="4">
        <v>1</v>
      </c>
      <c r="P96" s="13">
        <v>372.54</v>
      </c>
      <c r="S96" s="4" t="s">
        <v>17</v>
      </c>
      <c r="T96" s="4" t="s">
        <v>8</v>
      </c>
      <c r="U96" s="14">
        <f>O101</f>
        <v>5</v>
      </c>
      <c r="V96" s="14">
        <f>P101</f>
        <v>1040.9100000000001</v>
      </c>
      <c r="W96" s="11">
        <f>V96/$V$101</f>
        <v>6.7793795256759451E-2</v>
      </c>
    </row>
    <row r="97" spans="2:28">
      <c r="L97" s="4" t="s">
        <v>17</v>
      </c>
      <c r="M97" s="4">
        <v>1</v>
      </c>
      <c r="N97" s="4" t="s">
        <v>7</v>
      </c>
      <c r="O97" s="4">
        <v>9</v>
      </c>
      <c r="P97" s="13">
        <v>1807.24</v>
      </c>
      <c r="T97" s="4" t="s">
        <v>10</v>
      </c>
      <c r="U97" s="14">
        <f>O98+O102</f>
        <v>20</v>
      </c>
      <c r="V97" s="14">
        <f>P98+P102</f>
        <v>3625.19</v>
      </c>
      <c r="W97" s="11">
        <f t="shared" ref="W97:W99" si="5">V97/$V$101</f>
        <v>0.23610628068406661</v>
      </c>
    </row>
    <row r="98" spans="2:28">
      <c r="L98" s="4" t="s">
        <v>17</v>
      </c>
      <c r="M98" s="4">
        <v>2</v>
      </c>
      <c r="N98" s="4" t="s">
        <v>9</v>
      </c>
      <c r="O98" s="4">
        <v>18</v>
      </c>
      <c r="P98" s="13">
        <v>3216.3</v>
      </c>
      <c r="T98" s="4" t="s">
        <v>12</v>
      </c>
      <c r="U98" s="14">
        <f>O100</f>
        <v>14</v>
      </c>
      <c r="V98" s="14">
        <f>P100</f>
        <v>2611.87</v>
      </c>
      <c r="W98" s="11">
        <f t="shared" si="5"/>
        <v>0.17010940428785609</v>
      </c>
    </row>
    <row r="99" spans="2:28">
      <c r="L99" s="4" t="s">
        <v>17</v>
      </c>
      <c r="M99" s="4">
        <v>3</v>
      </c>
      <c r="N99" s="4" t="s">
        <v>11</v>
      </c>
      <c r="O99" s="4">
        <v>1</v>
      </c>
      <c r="P99" s="13">
        <v>372.54</v>
      </c>
      <c r="T99" s="4" t="s">
        <v>14</v>
      </c>
      <c r="U99" s="14">
        <f>O99</f>
        <v>1</v>
      </c>
      <c r="V99" s="14">
        <f>P99</f>
        <v>372.54</v>
      </c>
      <c r="W99" s="11">
        <f t="shared" si="5"/>
        <v>2.42632893189163E-2</v>
      </c>
    </row>
    <row r="100" spans="2:28">
      <c r="L100" s="4" t="s">
        <v>17</v>
      </c>
      <c r="M100" s="4">
        <v>4</v>
      </c>
      <c r="N100" s="4" t="s">
        <v>13</v>
      </c>
      <c r="O100" s="4">
        <v>14</v>
      </c>
      <c r="P100" s="13">
        <v>2611.87</v>
      </c>
    </row>
    <row r="101" spans="2:28">
      <c r="L101" s="4" t="s">
        <v>17</v>
      </c>
      <c r="M101" s="4">
        <v>6</v>
      </c>
      <c r="N101" s="4" t="s">
        <v>16</v>
      </c>
      <c r="O101" s="4">
        <v>5</v>
      </c>
      <c r="P101" s="13">
        <v>1040.9100000000001</v>
      </c>
      <c r="U101" s="14">
        <f>SUM(U91:U99)</f>
        <v>80</v>
      </c>
      <c r="V101" s="14">
        <f>SUM(V91:V99)</f>
        <v>15354.060000000001</v>
      </c>
      <c r="W101" s="16">
        <f>SUM(W91:W99)</f>
        <v>0.99999999999999978</v>
      </c>
    </row>
    <row r="102" spans="2:28">
      <c r="L102" s="4" t="s">
        <v>17</v>
      </c>
      <c r="M102" s="4">
        <v>98</v>
      </c>
      <c r="N102" s="4" t="s">
        <v>18</v>
      </c>
      <c r="O102" s="4">
        <v>2</v>
      </c>
      <c r="P102" s="13">
        <v>408.89</v>
      </c>
    </row>
    <row r="103" spans="2:28">
      <c r="L103" s="4" t="s">
        <v>17</v>
      </c>
      <c r="M103" s="4">
        <v>99</v>
      </c>
      <c r="N103" s="4" t="s">
        <v>23</v>
      </c>
      <c r="O103" s="4">
        <v>2</v>
      </c>
      <c r="P103" s="13">
        <v>745.08</v>
      </c>
      <c r="S103" s="4" t="s">
        <v>33</v>
      </c>
      <c r="T103" s="4" t="s">
        <v>8</v>
      </c>
      <c r="W103" s="16">
        <f>W96+W91</f>
        <v>0.26337463836926517</v>
      </c>
    </row>
    <row r="104" spans="2:28">
      <c r="L104" s="4" t="s">
        <v>20</v>
      </c>
      <c r="O104" s="4">
        <v>92</v>
      </c>
      <c r="P104" s="13">
        <v>18278.919999999998</v>
      </c>
      <c r="T104" s="4" t="s">
        <v>10</v>
      </c>
      <c r="W104" s="16">
        <f t="shared" ref="W104:W106" si="6">W97+W92</f>
        <v>0.35319127318767801</v>
      </c>
    </row>
    <row r="105" spans="2:28">
      <c r="T105" s="4" t="s">
        <v>12</v>
      </c>
      <c r="W105" s="16">
        <f t="shared" si="6"/>
        <v>0.25127620968004549</v>
      </c>
    </row>
    <row r="106" spans="2:28">
      <c r="T106" s="4" t="s">
        <v>14</v>
      </c>
      <c r="W106" s="16">
        <f t="shared" si="6"/>
        <v>0.13215787876301119</v>
      </c>
    </row>
    <row r="107" spans="2:28">
      <c r="B107" s="4" t="s">
        <v>37</v>
      </c>
    </row>
    <row r="109" spans="2:28">
      <c r="B109" s="4" t="s">
        <v>38</v>
      </c>
      <c r="Y109" s="12" t="s">
        <v>45</v>
      </c>
    </row>
    <row r="110" spans="2:28">
      <c r="Y110" s="15"/>
      <c r="Z110" s="4" t="s">
        <v>46</v>
      </c>
    </row>
    <row r="111" spans="2:28">
      <c r="B111" s="4" t="s">
        <v>33</v>
      </c>
      <c r="C111" s="4" t="s">
        <v>8</v>
      </c>
      <c r="F111" s="16">
        <v>0.18099999999999999</v>
      </c>
      <c r="Y111" s="15"/>
      <c r="Z111" s="4" t="s">
        <v>47</v>
      </c>
    </row>
    <row r="112" spans="2:28">
      <c r="C112" s="4" t="s">
        <v>10</v>
      </c>
      <c r="F112" s="16">
        <v>0.433</v>
      </c>
      <c r="Y112" s="15"/>
      <c r="AA112" s="161" t="s">
        <v>1076</v>
      </c>
      <c r="AB112" s="162" t="s">
        <v>1095</v>
      </c>
    </row>
    <row r="113" spans="3:28">
      <c r="C113" s="4" t="s">
        <v>12</v>
      </c>
      <c r="F113" s="16">
        <v>0</v>
      </c>
      <c r="Y113" s="15"/>
      <c r="AA113" s="4" t="s">
        <v>1101</v>
      </c>
    </row>
    <row r="114" spans="3:28">
      <c r="C114" s="4" t="s">
        <v>14</v>
      </c>
      <c r="F114" s="16">
        <v>0.38700000000000001</v>
      </c>
      <c r="Y114" s="15"/>
      <c r="AA114" s="4" t="s">
        <v>1102</v>
      </c>
    </row>
    <row r="115" spans="3:28">
      <c r="Y115" s="15"/>
      <c r="AA115" s="4" t="s">
        <v>1103</v>
      </c>
    </row>
    <row r="116" spans="3:28">
      <c r="Y116" s="15"/>
      <c r="AA116" s="161" t="s">
        <v>1089</v>
      </c>
      <c r="AB116" s="162" t="s">
        <v>1096</v>
      </c>
    </row>
    <row r="117" spans="3:28">
      <c r="Y117" s="15"/>
      <c r="AA117" s="4" t="s">
        <v>1097</v>
      </c>
    </row>
    <row r="118" spans="3:28">
      <c r="Y118" s="15"/>
      <c r="AA118" s="4" t="s">
        <v>1098</v>
      </c>
    </row>
    <row r="119" spans="3:28">
      <c r="Y119" s="15"/>
      <c r="AA119" s="161" t="s">
        <v>1079</v>
      </c>
      <c r="AB119" s="162" t="s">
        <v>1099</v>
      </c>
    </row>
    <row r="120" spans="3:28">
      <c r="Y120" s="15"/>
      <c r="AA120" s="4" t="s">
        <v>1100</v>
      </c>
    </row>
    <row r="121" spans="3:28">
      <c r="Y121" s="15"/>
      <c r="AA121" s="4" t="s">
        <v>1093</v>
      </c>
    </row>
    <row r="122" spans="3:28">
      <c r="Y122" s="15"/>
    </row>
    <row r="123" spans="3:28" ht="12" thickBot="1">
      <c r="Z123" s="12" t="s">
        <v>1104</v>
      </c>
    </row>
    <row r="124" spans="3:28">
      <c r="Z124" s="17"/>
      <c r="AA124" s="18" t="s">
        <v>1073</v>
      </c>
      <c r="AB124" s="19">
        <f>F111+F112+F113</f>
        <v>0.61399999999999999</v>
      </c>
    </row>
    <row r="125" spans="3:28">
      <c r="Z125" s="158"/>
      <c r="AA125" s="159" t="s">
        <v>1074</v>
      </c>
      <c r="AB125" s="160">
        <v>0</v>
      </c>
    </row>
    <row r="126" spans="3:28" ht="12" thickBot="1">
      <c r="Z126" s="20"/>
      <c r="AA126" s="21" t="s">
        <v>1075</v>
      </c>
      <c r="AB126" s="22">
        <f>1-Refrig_Split-AB125</f>
        <v>0.28816538167876415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17"/>
  <sheetViews>
    <sheetView workbookViewId="0">
      <selection activeCell="E34" sqref="E34"/>
    </sheetView>
  </sheetViews>
  <sheetFormatPr defaultRowHeight="15"/>
  <cols>
    <col min="1" max="1" width="12.5703125" style="225" bestFit="1" customWidth="1"/>
    <col min="2" max="2" width="74.42578125" style="225" bestFit="1" customWidth="1"/>
    <col min="3" max="3" width="10.5703125" style="225" bestFit="1" customWidth="1"/>
    <col min="4" max="4" width="15.5703125" style="225" bestFit="1" customWidth="1"/>
    <col min="5" max="5" width="13.5703125" style="225" bestFit="1" customWidth="1"/>
    <col min="6" max="6" width="9.140625" style="225" bestFit="1" customWidth="1"/>
    <col min="7" max="7" width="12.140625" style="225" bestFit="1" customWidth="1"/>
    <col min="8" max="8" width="9.5703125" style="225" bestFit="1" customWidth="1"/>
    <col min="9" max="9" width="14.28515625" style="225" bestFit="1" customWidth="1"/>
    <col min="10" max="10" width="8" style="225" bestFit="1" customWidth="1"/>
    <col min="11" max="11" width="11.28515625" style="225" bestFit="1" customWidth="1"/>
    <col min="12" max="16384" width="9.140625" style="225"/>
  </cols>
  <sheetData>
    <row r="1" spans="1:11">
      <c r="A1" s="225" t="s">
        <v>1171</v>
      </c>
      <c r="B1" s="225" t="s">
        <v>1172</v>
      </c>
      <c r="C1" s="225" t="s">
        <v>1173</v>
      </c>
      <c r="D1" s="225" t="s">
        <v>1174</v>
      </c>
      <c r="E1" s="225" t="s">
        <v>1175</v>
      </c>
      <c r="F1" s="225" t="s">
        <v>1176</v>
      </c>
      <c r="G1" s="225" t="s">
        <v>1177</v>
      </c>
      <c r="H1" s="225" t="s">
        <v>1178</v>
      </c>
      <c r="I1" s="225" t="s">
        <v>1179</v>
      </c>
      <c r="J1" s="225" t="s">
        <v>1180</v>
      </c>
      <c r="K1" s="225" t="s">
        <v>1181</v>
      </c>
    </row>
    <row r="2" spans="1:11">
      <c r="A2" s="225" t="s">
        <v>1182</v>
      </c>
      <c r="B2" s="225" t="s">
        <v>1183</v>
      </c>
      <c r="C2" s="226">
        <v>42302</v>
      </c>
      <c r="D2" s="227">
        <v>0</v>
      </c>
      <c r="E2" s="227">
        <v>1480570</v>
      </c>
      <c r="F2" s="226">
        <v>0.2</v>
      </c>
      <c r="G2" s="226">
        <v>8460.4</v>
      </c>
      <c r="H2" s="226">
        <v>886</v>
      </c>
      <c r="I2" s="226">
        <v>37479572</v>
      </c>
      <c r="J2" s="226">
        <v>-0.46</v>
      </c>
      <c r="K2" s="226">
        <v>-19458.919999999998</v>
      </c>
    </row>
    <row r="3" spans="1:11">
      <c r="A3" s="225" t="s">
        <v>1182</v>
      </c>
      <c r="B3" s="225" t="s">
        <v>1184</v>
      </c>
      <c r="C3" s="226">
        <v>302</v>
      </c>
      <c r="D3" s="227">
        <v>0</v>
      </c>
      <c r="E3" s="227">
        <v>10570</v>
      </c>
      <c r="F3" s="226">
        <v>0.24</v>
      </c>
      <c r="G3" s="226">
        <v>72.48</v>
      </c>
      <c r="H3" s="226">
        <v>1095</v>
      </c>
      <c r="I3" s="226">
        <v>330690</v>
      </c>
      <c r="J3" s="226">
        <v>-27.5</v>
      </c>
      <c r="K3" s="226">
        <v>-8305</v>
      </c>
    </row>
    <row r="4" spans="1:11">
      <c r="A4" s="225" t="s">
        <v>1182</v>
      </c>
      <c r="B4" s="225" t="s">
        <v>1185</v>
      </c>
      <c r="C4" s="226">
        <v>756</v>
      </c>
      <c r="D4" s="227">
        <v>0</v>
      </c>
      <c r="E4" s="227">
        <v>26460</v>
      </c>
      <c r="F4" s="226">
        <v>0.2</v>
      </c>
      <c r="G4" s="226">
        <v>151.19999999999999</v>
      </c>
      <c r="H4" s="226">
        <v>886</v>
      </c>
      <c r="I4" s="226">
        <v>669816</v>
      </c>
      <c r="J4" s="226">
        <v>-0.46</v>
      </c>
      <c r="K4" s="226">
        <v>-347.76</v>
      </c>
    </row>
    <row r="5" spans="1:11">
      <c r="A5" s="225" t="s">
        <v>1182</v>
      </c>
      <c r="B5" s="225" t="s">
        <v>1186</v>
      </c>
      <c r="C5" s="226">
        <v>1062</v>
      </c>
      <c r="D5" s="227">
        <v>0</v>
      </c>
      <c r="E5" s="227">
        <v>37170</v>
      </c>
      <c r="F5" s="226">
        <v>0.14000000000000001</v>
      </c>
      <c r="G5" s="226">
        <v>148.68</v>
      </c>
      <c r="H5" s="226">
        <v>652</v>
      </c>
      <c r="I5" s="226">
        <v>692424</v>
      </c>
      <c r="J5" s="226">
        <v>-16.399999999999999</v>
      </c>
      <c r="K5" s="226">
        <v>-17416.8</v>
      </c>
    </row>
    <row r="6" spans="1:11">
      <c r="A6" s="225" t="s">
        <v>1182</v>
      </c>
      <c r="B6" s="225" t="s">
        <v>1187</v>
      </c>
      <c r="C6" s="226">
        <v>2934</v>
      </c>
      <c r="D6" s="227">
        <v>0</v>
      </c>
      <c r="E6" s="227">
        <v>102690</v>
      </c>
      <c r="F6" s="226">
        <v>0.12</v>
      </c>
      <c r="G6" s="226">
        <v>352.08</v>
      </c>
      <c r="H6" s="226">
        <v>528</v>
      </c>
      <c r="I6" s="226">
        <v>1549152</v>
      </c>
      <c r="J6" s="226">
        <v>-0.27</v>
      </c>
      <c r="K6" s="226">
        <v>-792.18</v>
      </c>
    </row>
    <row r="7" spans="1:11">
      <c r="A7" s="225" t="s">
        <v>1182</v>
      </c>
      <c r="B7" s="225" t="s">
        <v>1188</v>
      </c>
      <c r="C7" s="226">
        <v>2924</v>
      </c>
      <c r="D7" s="227">
        <v>0</v>
      </c>
      <c r="E7" s="227">
        <v>102340</v>
      </c>
      <c r="F7" s="226">
        <v>0.2</v>
      </c>
      <c r="G7" s="226">
        <v>584.79999999999995</v>
      </c>
      <c r="H7" s="226">
        <v>886</v>
      </c>
      <c r="I7" s="226">
        <v>2590664</v>
      </c>
      <c r="J7" s="226">
        <v>-0.46</v>
      </c>
      <c r="K7" s="226">
        <v>-1345.04</v>
      </c>
    </row>
    <row r="8" spans="1:11">
      <c r="A8" s="225" t="s">
        <v>1182</v>
      </c>
      <c r="B8" s="225" t="s">
        <v>1189</v>
      </c>
      <c r="C8" s="226">
        <v>34</v>
      </c>
      <c r="D8" s="227">
        <v>0</v>
      </c>
      <c r="E8" s="227">
        <v>1190</v>
      </c>
      <c r="F8" s="226">
        <v>0.24</v>
      </c>
      <c r="G8" s="226">
        <v>8.16</v>
      </c>
      <c r="H8" s="226">
        <v>1095</v>
      </c>
      <c r="I8" s="226">
        <v>37230</v>
      </c>
      <c r="J8" s="226">
        <v>-27.5</v>
      </c>
      <c r="K8" s="226">
        <v>-935</v>
      </c>
    </row>
    <row r="9" spans="1:11">
      <c r="A9" s="225" t="s">
        <v>1182</v>
      </c>
      <c r="B9" s="225" t="s">
        <v>1190</v>
      </c>
      <c r="C9" s="226">
        <v>48</v>
      </c>
      <c r="D9" s="227">
        <v>0</v>
      </c>
      <c r="E9" s="227">
        <v>1680</v>
      </c>
      <c r="F9" s="226">
        <v>0.2</v>
      </c>
      <c r="G9" s="226">
        <v>9.6</v>
      </c>
      <c r="H9" s="226">
        <v>886</v>
      </c>
      <c r="I9" s="226">
        <v>42528</v>
      </c>
      <c r="J9" s="226">
        <v>-0.46</v>
      </c>
      <c r="K9" s="226">
        <v>-22.08</v>
      </c>
    </row>
    <row r="10" spans="1:11">
      <c r="A10" s="225" t="s">
        <v>1182</v>
      </c>
      <c r="B10" s="225" t="s">
        <v>1191</v>
      </c>
      <c r="C10" s="226">
        <v>44</v>
      </c>
      <c r="D10" s="227">
        <v>0</v>
      </c>
      <c r="E10" s="227">
        <v>1540</v>
      </c>
      <c r="F10" s="226">
        <v>0.14000000000000001</v>
      </c>
      <c r="G10" s="226">
        <v>6.16</v>
      </c>
      <c r="H10" s="226">
        <v>652</v>
      </c>
      <c r="I10" s="226">
        <v>28688</v>
      </c>
      <c r="J10" s="226">
        <v>-16.399999999999999</v>
      </c>
      <c r="K10" s="226">
        <v>-721.6</v>
      </c>
    </row>
    <row r="11" spans="1:11">
      <c r="A11" s="225" t="s">
        <v>1182</v>
      </c>
      <c r="B11" s="225" t="s">
        <v>1192</v>
      </c>
      <c r="C11" s="226">
        <v>226</v>
      </c>
      <c r="D11" s="227">
        <v>0</v>
      </c>
      <c r="E11" s="227">
        <v>7910</v>
      </c>
      <c r="F11" s="226">
        <v>0.12</v>
      </c>
      <c r="G11" s="226">
        <v>27.12</v>
      </c>
      <c r="H11" s="226">
        <v>528</v>
      </c>
      <c r="I11" s="226">
        <v>119328</v>
      </c>
      <c r="J11" s="226">
        <v>-0.27</v>
      </c>
      <c r="K11" s="226">
        <v>-61.02</v>
      </c>
    </row>
    <row r="12" spans="1:11">
      <c r="A12" s="225" t="s">
        <v>1193</v>
      </c>
      <c r="B12" s="225" t="s">
        <v>1039</v>
      </c>
      <c r="C12" s="226">
        <v>11942</v>
      </c>
      <c r="D12" s="227">
        <v>1627273</v>
      </c>
      <c r="E12" s="227">
        <v>1627273</v>
      </c>
      <c r="F12" s="226">
        <v>0.14201</v>
      </c>
      <c r="G12" s="226">
        <v>1695.8834199999999</v>
      </c>
      <c r="H12" s="226">
        <v>921.57</v>
      </c>
      <c r="I12" s="226">
        <v>11005388.939999999</v>
      </c>
      <c r="J12" s="226" t="s">
        <v>1194</v>
      </c>
      <c r="K12" s="226" t="s">
        <v>1194</v>
      </c>
    </row>
    <row r="13" spans="1:11">
      <c r="A13" s="225" t="s">
        <v>1193</v>
      </c>
      <c r="B13" s="225" t="s">
        <v>1040</v>
      </c>
      <c r="C13" s="226">
        <v>71574</v>
      </c>
      <c r="D13" s="227">
        <v>9877754.0000000093</v>
      </c>
      <c r="E13" s="227">
        <v>9877754</v>
      </c>
      <c r="F13" s="226">
        <v>0.19786999999999999</v>
      </c>
      <c r="G13" s="226">
        <v>14162.347379999999</v>
      </c>
      <c r="H13" s="226">
        <v>1283.99</v>
      </c>
      <c r="I13" s="226">
        <v>91900300.260000005</v>
      </c>
      <c r="J13" s="226" t="s">
        <v>1194</v>
      </c>
      <c r="K13" s="226" t="s">
        <v>1194</v>
      </c>
    </row>
    <row r="14" spans="1:11">
      <c r="A14" s="225" t="s">
        <v>1193</v>
      </c>
      <c r="B14" s="225" t="s">
        <v>1041</v>
      </c>
      <c r="C14" s="226">
        <v>57844</v>
      </c>
      <c r="D14" s="227">
        <v>7954757.5</v>
      </c>
      <c r="E14" s="227">
        <v>7954757.5</v>
      </c>
      <c r="F14" s="226">
        <v>0.25670999999999999</v>
      </c>
      <c r="G14" s="226">
        <v>14849.133239999999</v>
      </c>
      <c r="H14" s="226">
        <v>1665.86</v>
      </c>
      <c r="I14" s="226">
        <v>96360005.840000004</v>
      </c>
      <c r="J14" s="226" t="s">
        <v>1194</v>
      </c>
      <c r="K14" s="226" t="s">
        <v>1194</v>
      </c>
    </row>
    <row r="15" spans="1:11">
      <c r="A15" s="225" t="s">
        <v>1193</v>
      </c>
      <c r="B15" s="225" t="s">
        <v>1042</v>
      </c>
      <c r="C15" s="226">
        <v>19044</v>
      </c>
      <c r="D15" s="227">
        <v>2597344</v>
      </c>
      <c r="E15" s="227">
        <v>2597344</v>
      </c>
      <c r="F15" s="226">
        <v>0.30646000000000001</v>
      </c>
      <c r="G15" s="226">
        <v>5836.2242399999996</v>
      </c>
      <c r="H15" s="226">
        <v>1988.73</v>
      </c>
      <c r="I15" s="226">
        <v>37873374.119999997</v>
      </c>
      <c r="J15" s="226" t="s">
        <v>1194</v>
      </c>
      <c r="K15" s="226" t="s">
        <v>1194</v>
      </c>
    </row>
    <row r="16" spans="1:11">
      <c r="A16" s="225" t="s">
        <v>1193</v>
      </c>
      <c r="B16" s="225" t="s">
        <v>1043</v>
      </c>
      <c r="C16" s="226">
        <v>696</v>
      </c>
      <c r="D16" s="227">
        <v>94177.000000000102</v>
      </c>
      <c r="E16" s="227">
        <v>94177</v>
      </c>
      <c r="F16" s="226">
        <v>0.32529000000000002</v>
      </c>
      <c r="G16" s="226">
        <v>226.40183999999999</v>
      </c>
      <c r="H16" s="226">
        <v>2110.91</v>
      </c>
      <c r="I16" s="226">
        <v>1469193.36</v>
      </c>
      <c r="J16" s="226" t="s">
        <v>1194</v>
      </c>
      <c r="K16" s="226" t="s">
        <v>1194</v>
      </c>
    </row>
    <row r="17" spans="1:11">
      <c r="A17" s="225" t="s">
        <v>1195</v>
      </c>
      <c r="B17" s="225" t="s">
        <v>1045</v>
      </c>
      <c r="C17" s="226">
        <v>43524</v>
      </c>
      <c r="D17" s="227">
        <v>3357006.12</v>
      </c>
      <c r="E17" s="227">
        <v>2176200</v>
      </c>
      <c r="F17" s="226">
        <v>0.157886</v>
      </c>
      <c r="G17" s="226">
        <v>6871.8302640000002</v>
      </c>
      <c r="H17" s="226">
        <v>1160.98</v>
      </c>
      <c r="I17" s="226">
        <v>50530493.520000003</v>
      </c>
      <c r="J17" s="226">
        <v>0</v>
      </c>
      <c r="K17" s="226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0"/>
  <sheetViews>
    <sheetView topLeftCell="B1" workbookViewId="0">
      <selection activeCell="E35" sqref="E35"/>
    </sheetView>
  </sheetViews>
  <sheetFormatPr defaultRowHeight="15"/>
  <cols>
    <col min="1" max="1" width="12.5703125" style="225" bestFit="1" customWidth="1"/>
    <col min="2" max="2" width="60.42578125" style="225" bestFit="1" customWidth="1"/>
    <col min="3" max="3" width="7.140625" style="225" bestFit="1" customWidth="1"/>
    <col min="4" max="4" width="15.28515625" style="225" bestFit="1" customWidth="1"/>
    <col min="5" max="5" width="11.5703125" style="225" bestFit="1" customWidth="1"/>
    <col min="6" max="6" width="9" style="225" bestFit="1" customWidth="1"/>
    <col min="7" max="7" width="11" style="225" bestFit="1" customWidth="1"/>
    <col min="8" max="8" width="8" style="225" bestFit="1" customWidth="1"/>
    <col min="9" max="9" width="14.28515625" style="225" bestFit="1" customWidth="1"/>
    <col min="10" max="10" width="7.85546875" style="225" bestFit="1" customWidth="1"/>
    <col min="11" max="11" width="10.28515625" style="225" bestFit="1" customWidth="1"/>
    <col min="12" max="16384" width="9.140625" style="225"/>
  </cols>
  <sheetData>
    <row r="1" spans="1:11">
      <c r="A1" s="225" t="s">
        <v>1171</v>
      </c>
      <c r="B1" s="225" t="s">
        <v>1172</v>
      </c>
      <c r="C1" s="225" t="s">
        <v>1173</v>
      </c>
      <c r="D1" s="225" t="s">
        <v>1174</v>
      </c>
      <c r="E1" s="225" t="s">
        <v>1175</v>
      </c>
      <c r="F1" s="225" t="s">
        <v>1176</v>
      </c>
      <c r="G1" s="225" t="s">
        <v>1177</v>
      </c>
      <c r="H1" s="225" t="s">
        <v>1178</v>
      </c>
      <c r="I1" s="225" t="s">
        <v>1179</v>
      </c>
      <c r="J1" s="225" t="s">
        <v>1180</v>
      </c>
      <c r="K1" s="225" t="s">
        <v>1181</v>
      </c>
    </row>
    <row r="2" spans="1:11">
      <c r="A2" s="225" t="s">
        <v>1182</v>
      </c>
      <c r="B2" s="225" t="s">
        <v>1196</v>
      </c>
      <c r="C2" s="225">
        <v>5748</v>
      </c>
      <c r="D2" s="228">
        <v>0</v>
      </c>
      <c r="E2" s="228">
        <v>201180</v>
      </c>
      <c r="F2" s="225">
        <v>0.16</v>
      </c>
      <c r="G2" s="226">
        <v>919.68</v>
      </c>
      <c r="H2" s="225">
        <v>673</v>
      </c>
      <c r="I2" s="226">
        <v>3868404</v>
      </c>
      <c r="J2" s="225">
        <v>-0.35</v>
      </c>
      <c r="K2" s="226">
        <v>-2011.8</v>
      </c>
    </row>
    <row r="3" spans="1:11">
      <c r="A3" s="225" t="s">
        <v>1182</v>
      </c>
      <c r="B3" s="225" t="s">
        <v>1197</v>
      </c>
      <c r="C3" s="225">
        <v>58</v>
      </c>
      <c r="D3" s="228">
        <v>0</v>
      </c>
      <c r="E3" s="228">
        <v>2030</v>
      </c>
      <c r="F3" s="225">
        <v>0.18</v>
      </c>
      <c r="G3" s="226">
        <v>10.44</v>
      </c>
      <c r="H3" s="225">
        <v>841</v>
      </c>
      <c r="I3" s="226">
        <v>48778</v>
      </c>
      <c r="J3" s="225">
        <v>-20.399999999999999</v>
      </c>
      <c r="K3" s="226">
        <v>-1183.2</v>
      </c>
    </row>
    <row r="4" spans="1:11">
      <c r="A4" s="225" t="s">
        <v>1182</v>
      </c>
      <c r="B4" s="225" t="s">
        <v>1198</v>
      </c>
      <c r="C4" s="225">
        <v>202</v>
      </c>
      <c r="D4" s="228">
        <v>0</v>
      </c>
      <c r="E4" s="228">
        <v>7070</v>
      </c>
      <c r="F4" s="225">
        <v>0.16</v>
      </c>
      <c r="G4" s="226">
        <v>32.32</v>
      </c>
      <c r="H4" s="225">
        <v>673</v>
      </c>
      <c r="I4" s="226">
        <v>135946</v>
      </c>
      <c r="J4" s="225">
        <v>-0.35</v>
      </c>
      <c r="K4" s="226">
        <v>-70.7</v>
      </c>
    </row>
    <row r="5" spans="1:11">
      <c r="A5" s="225" t="s">
        <v>1182</v>
      </c>
      <c r="B5" s="225" t="s">
        <v>1199</v>
      </c>
      <c r="C5" s="225">
        <v>56</v>
      </c>
      <c r="D5" s="228">
        <v>0</v>
      </c>
      <c r="E5" s="228">
        <v>1960</v>
      </c>
      <c r="F5" s="225">
        <v>0.1</v>
      </c>
      <c r="G5" s="226">
        <v>5.6</v>
      </c>
      <c r="H5" s="225">
        <v>466</v>
      </c>
      <c r="I5" s="226">
        <v>26096</v>
      </c>
      <c r="J5" s="225">
        <v>-11.3</v>
      </c>
      <c r="K5" s="226">
        <v>-632.79999999999995</v>
      </c>
    </row>
    <row r="6" spans="1:11">
      <c r="A6" s="225" t="s">
        <v>1182</v>
      </c>
      <c r="B6" s="225" t="s">
        <v>1200</v>
      </c>
      <c r="C6" s="225">
        <v>288</v>
      </c>
      <c r="D6" s="228">
        <v>0</v>
      </c>
      <c r="E6" s="228">
        <v>10080</v>
      </c>
      <c r="F6" s="225">
        <v>0.09</v>
      </c>
      <c r="G6" s="226">
        <v>25.92</v>
      </c>
      <c r="H6" s="225">
        <v>373</v>
      </c>
      <c r="I6" s="226">
        <v>107424</v>
      </c>
      <c r="J6" s="225">
        <v>-0.19</v>
      </c>
      <c r="K6" s="226">
        <v>-54.72</v>
      </c>
    </row>
    <row r="7" spans="1:11">
      <c r="A7" s="225" t="s">
        <v>1182</v>
      </c>
      <c r="B7" s="225" t="s">
        <v>1201</v>
      </c>
      <c r="C7" s="225">
        <v>886</v>
      </c>
      <c r="D7" s="228">
        <v>0</v>
      </c>
      <c r="E7" s="228">
        <v>31010</v>
      </c>
      <c r="F7" s="225">
        <v>0.16</v>
      </c>
      <c r="G7" s="226">
        <v>141.76</v>
      </c>
      <c r="H7" s="225">
        <v>673</v>
      </c>
      <c r="I7" s="226">
        <v>596278</v>
      </c>
      <c r="J7" s="225">
        <v>-0.35</v>
      </c>
      <c r="K7" s="226">
        <v>-310.10000000000002</v>
      </c>
    </row>
    <row r="8" spans="1:11">
      <c r="A8" s="225" t="s">
        <v>1182</v>
      </c>
      <c r="B8" s="225" t="s">
        <v>1202</v>
      </c>
      <c r="C8" s="225">
        <v>14</v>
      </c>
      <c r="D8" s="228">
        <v>0</v>
      </c>
      <c r="E8" s="228">
        <v>490</v>
      </c>
      <c r="F8" s="225">
        <v>0.18</v>
      </c>
      <c r="G8" s="226">
        <v>2.52</v>
      </c>
      <c r="H8" s="225">
        <v>841</v>
      </c>
      <c r="I8" s="226">
        <v>11774</v>
      </c>
      <c r="J8" s="225">
        <v>-20.399999999999999</v>
      </c>
      <c r="K8" s="226">
        <v>-285.60000000000002</v>
      </c>
    </row>
    <row r="9" spans="1:11">
      <c r="A9" s="225" t="s">
        <v>1182</v>
      </c>
      <c r="B9" s="225" t="s">
        <v>1203</v>
      </c>
      <c r="C9" s="225">
        <v>30</v>
      </c>
      <c r="D9" s="228">
        <v>0</v>
      </c>
      <c r="E9" s="228">
        <v>1050</v>
      </c>
      <c r="F9" s="225">
        <v>0.16</v>
      </c>
      <c r="G9" s="226">
        <v>4.8</v>
      </c>
      <c r="H9" s="225">
        <v>673</v>
      </c>
      <c r="I9" s="226">
        <v>20190</v>
      </c>
      <c r="J9" s="225">
        <v>-0.35</v>
      </c>
      <c r="K9" s="226">
        <v>-10.5</v>
      </c>
    </row>
    <row r="10" spans="1:11">
      <c r="A10" s="225" t="s">
        <v>1182</v>
      </c>
      <c r="B10" s="225" t="s">
        <v>1204</v>
      </c>
      <c r="C10" s="225">
        <v>12</v>
      </c>
      <c r="D10" s="228">
        <v>0</v>
      </c>
      <c r="E10" s="228">
        <v>420</v>
      </c>
      <c r="F10" s="225">
        <v>0.1</v>
      </c>
      <c r="G10" s="226">
        <v>1.2</v>
      </c>
      <c r="H10" s="225">
        <v>466</v>
      </c>
      <c r="I10" s="226">
        <v>5592</v>
      </c>
      <c r="J10" s="225">
        <v>-11.3</v>
      </c>
      <c r="K10" s="226">
        <v>-135.6</v>
      </c>
    </row>
    <row r="11" spans="1:11">
      <c r="A11" s="225" t="s">
        <v>1182</v>
      </c>
      <c r="B11" s="225" t="s">
        <v>1205</v>
      </c>
      <c r="C11" s="225">
        <v>56</v>
      </c>
      <c r="D11" s="228">
        <v>0</v>
      </c>
      <c r="E11" s="228">
        <v>1960</v>
      </c>
      <c r="F11" s="225">
        <v>0.09</v>
      </c>
      <c r="G11" s="226">
        <v>5.04</v>
      </c>
      <c r="H11" s="225">
        <v>373</v>
      </c>
      <c r="I11" s="226">
        <v>20888</v>
      </c>
      <c r="J11" s="225">
        <v>-0.19</v>
      </c>
      <c r="K11" s="226">
        <v>-10.64</v>
      </c>
    </row>
    <row r="12" spans="1:11">
      <c r="A12" s="225" t="s">
        <v>1193</v>
      </c>
      <c r="B12" s="225" t="s">
        <v>1062</v>
      </c>
      <c r="C12" s="225">
        <v>4126</v>
      </c>
      <c r="D12" s="228">
        <v>559798.5</v>
      </c>
      <c r="E12" s="228">
        <v>559798.5</v>
      </c>
      <c r="F12" s="225">
        <v>0.17313000000000001</v>
      </c>
      <c r="G12" s="226">
        <v>714.33438000000001</v>
      </c>
      <c r="H12" s="225">
        <v>1123.53</v>
      </c>
      <c r="I12" s="226">
        <v>4635684.78</v>
      </c>
      <c r="J12" s="225" t="s">
        <v>1194</v>
      </c>
      <c r="K12" s="226" t="s">
        <v>1194</v>
      </c>
    </row>
    <row r="13" spans="1:11">
      <c r="A13" s="225" t="s">
        <v>1193</v>
      </c>
      <c r="B13" s="225" t="s">
        <v>1063</v>
      </c>
      <c r="C13" s="225">
        <v>7862</v>
      </c>
      <c r="D13" s="228">
        <v>1067515.5</v>
      </c>
      <c r="E13" s="228">
        <v>1067515.5</v>
      </c>
      <c r="F13" s="225">
        <v>0.20588000000000001</v>
      </c>
      <c r="G13" s="226">
        <v>1618.6285600000001</v>
      </c>
      <c r="H13" s="225">
        <v>1336.02</v>
      </c>
      <c r="I13" s="226">
        <v>10503789.24</v>
      </c>
      <c r="J13" s="225" t="s">
        <v>1194</v>
      </c>
      <c r="K13" s="226" t="s">
        <v>1194</v>
      </c>
    </row>
    <row r="14" spans="1:11">
      <c r="A14" s="225" t="s">
        <v>1193</v>
      </c>
      <c r="B14" s="225" t="s">
        <v>1206</v>
      </c>
      <c r="C14" s="225">
        <v>3668</v>
      </c>
      <c r="D14" s="228">
        <v>497370.5</v>
      </c>
      <c r="E14" s="228">
        <v>497370.5</v>
      </c>
      <c r="F14" s="225">
        <v>0.23882999999999999</v>
      </c>
      <c r="G14" s="226">
        <v>876.02844000000005</v>
      </c>
      <c r="H14" s="225">
        <v>1549.82</v>
      </c>
      <c r="I14" s="226">
        <v>5684739.7599999998</v>
      </c>
      <c r="J14" s="225" t="s">
        <v>1194</v>
      </c>
      <c r="K14" s="226" t="s">
        <v>1194</v>
      </c>
    </row>
    <row r="15" spans="1:11">
      <c r="A15" s="225" t="s">
        <v>1193</v>
      </c>
      <c r="B15" s="225" t="s">
        <v>1207</v>
      </c>
      <c r="C15" s="225">
        <v>324</v>
      </c>
      <c r="D15" s="228">
        <v>44438.499999999898</v>
      </c>
      <c r="E15" s="228">
        <v>44438.5</v>
      </c>
      <c r="F15" s="225">
        <v>0.26967000000000002</v>
      </c>
      <c r="G15" s="226">
        <v>87.373080000000002</v>
      </c>
      <c r="H15" s="225">
        <v>1749.98</v>
      </c>
      <c r="I15" s="226">
        <v>566993.52</v>
      </c>
      <c r="J15" s="225" t="s">
        <v>1194</v>
      </c>
      <c r="K15" s="226" t="s">
        <v>1194</v>
      </c>
    </row>
    <row r="16" spans="1:11">
      <c r="A16" s="225" t="s">
        <v>1193</v>
      </c>
      <c r="B16" s="225" t="s">
        <v>1208</v>
      </c>
      <c r="C16" s="225">
        <v>32</v>
      </c>
      <c r="D16" s="228">
        <v>4285</v>
      </c>
      <c r="E16" s="228">
        <v>4285</v>
      </c>
      <c r="F16" s="225">
        <v>0.30219000000000001</v>
      </c>
      <c r="G16" s="226">
        <v>9.6700800000000005</v>
      </c>
      <c r="H16" s="225">
        <v>1961</v>
      </c>
      <c r="I16" s="226">
        <v>62752</v>
      </c>
      <c r="J16" s="225" t="s">
        <v>1194</v>
      </c>
      <c r="K16" s="226" t="s">
        <v>1194</v>
      </c>
    </row>
    <row r="17" spans="1:11">
      <c r="A17" s="225" t="s">
        <v>1195</v>
      </c>
      <c r="B17" s="225" t="s">
        <v>1209</v>
      </c>
      <c r="C17" s="225">
        <v>4802</v>
      </c>
      <c r="D17" s="228">
        <v>370378.26</v>
      </c>
      <c r="E17" s="228">
        <v>240100</v>
      </c>
      <c r="F17" s="225">
        <v>0.119542</v>
      </c>
      <c r="G17" s="226">
        <v>574.04068400000006</v>
      </c>
      <c r="H17" s="225">
        <v>882.13</v>
      </c>
      <c r="I17" s="226">
        <v>4235988.26</v>
      </c>
      <c r="J17" s="225">
        <v>0</v>
      </c>
      <c r="K17" s="226">
        <v>0</v>
      </c>
    </row>
    <row r="19" spans="1:11">
      <c r="C19" s="229">
        <f>C2/SUM(C2:C6)</f>
        <v>0.90491183879093195</v>
      </c>
    </row>
    <row r="20" spans="1:11">
      <c r="C20" s="229">
        <f>C7/SUM(C7:C11)</f>
        <v>0.88777555110220441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2:D9"/>
  <sheetViews>
    <sheetView workbookViewId="0">
      <selection activeCell="L1" sqref="L1"/>
    </sheetView>
  </sheetViews>
  <sheetFormatPr defaultRowHeight="12.75"/>
  <cols>
    <col min="2" max="2" width="14.42578125" bestFit="1" customWidth="1"/>
  </cols>
  <sheetData>
    <row r="2" spans="2:4">
      <c r="B2" s="36" t="s">
        <v>895</v>
      </c>
      <c r="C2" s="37"/>
      <c r="D2" s="37"/>
    </row>
    <row r="3" spans="2:4">
      <c r="B3" s="37"/>
      <c r="C3" s="37" t="s">
        <v>876</v>
      </c>
      <c r="D3" s="38" t="s">
        <v>894</v>
      </c>
    </row>
    <row r="4" spans="2:4">
      <c r="B4" s="37"/>
      <c r="C4" s="37" t="s">
        <v>877</v>
      </c>
      <c r="D4" s="38" t="s">
        <v>896</v>
      </c>
    </row>
    <row r="5" spans="2:4">
      <c r="B5" s="37"/>
      <c r="C5" s="37" t="s">
        <v>878</v>
      </c>
      <c r="D5" s="38" t="s">
        <v>878</v>
      </c>
    </row>
    <row r="6" spans="2:4">
      <c r="B6" s="37"/>
      <c r="C6" s="37" t="s">
        <v>880</v>
      </c>
      <c r="D6" s="38" t="s">
        <v>897</v>
      </c>
    </row>
    <row r="7" spans="2:4">
      <c r="B7" s="37"/>
      <c r="C7" s="37" t="s">
        <v>898</v>
      </c>
      <c r="D7" s="38" t="s">
        <v>899</v>
      </c>
    </row>
    <row r="8" spans="2:4">
      <c r="B8" s="37"/>
      <c r="C8" s="37" t="s">
        <v>900</v>
      </c>
      <c r="D8" s="38" t="s">
        <v>901</v>
      </c>
    </row>
    <row r="9" spans="2:4">
      <c r="B9" s="37"/>
      <c r="C9" s="39" t="s">
        <v>902</v>
      </c>
      <c r="D9" s="38" t="s">
        <v>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78"/>
  <sheetViews>
    <sheetView workbookViewId="0">
      <selection activeCell="A2" sqref="A2"/>
    </sheetView>
  </sheetViews>
  <sheetFormatPr defaultRowHeight="10.5"/>
  <cols>
    <col min="1" max="1" width="9.140625" style="86"/>
    <col min="2" max="2" width="26.7109375" style="86" customWidth="1"/>
    <col min="3" max="3" width="9.140625" style="86"/>
    <col min="4" max="4" width="9.28515625" style="244" bestFit="1" customWidth="1"/>
    <col min="5" max="5" width="9.5703125" style="244" bestFit="1" customWidth="1"/>
    <col min="6" max="6" width="9.28515625" style="239" bestFit="1" customWidth="1"/>
    <col min="7" max="7" width="9.5703125" style="239" bestFit="1" customWidth="1"/>
    <col min="8" max="8" width="9.28515625" style="239" bestFit="1" customWidth="1"/>
    <col min="9" max="9" width="2" style="86" customWidth="1"/>
    <col min="10" max="10" width="9.140625" style="86"/>
    <col min="11" max="11" width="2.140625" style="86" customWidth="1"/>
    <col min="12" max="18" width="9.140625" style="86"/>
    <col min="19" max="19" width="17.85546875" style="86" customWidth="1"/>
    <col min="20" max="24" width="9.28515625" style="86" bestFit="1" customWidth="1"/>
    <col min="25" max="16384" width="9.140625" style="86"/>
  </cols>
  <sheetData>
    <row r="1" spans="1:26">
      <c r="A1" s="198"/>
      <c r="B1" s="199"/>
      <c r="C1" s="200"/>
      <c r="D1" s="241"/>
      <c r="E1" s="240"/>
      <c r="F1" s="236"/>
      <c r="G1" s="245" t="s">
        <v>1072</v>
      </c>
      <c r="H1" s="246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spans="1:26" ht="53.25" thickBot="1">
      <c r="A2" s="205" t="s">
        <v>883</v>
      </c>
      <c r="B2" s="206" t="s">
        <v>1071</v>
      </c>
      <c r="C2" s="207" t="s">
        <v>885</v>
      </c>
      <c r="D2" s="242" t="s">
        <v>1046</v>
      </c>
      <c r="E2" s="242" t="s">
        <v>888</v>
      </c>
      <c r="F2" s="237" t="s">
        <v>1048</v>
      </c>
      <c r="G2" s="237" t="s">
        <v>1047</v>
      </c>
      <c r="H2" s="247" t="s">
        <v>1049</v>
      </c>
      <c r="I2" s="155"/>
      <c r="J2" s="165" t="s">
        <v>1053</v>
      </c>
      <c r="K2" s="165"/>
      <c r="L2" s="166" t="s">
        <v>1050</v>
      </c>
      <c r="M2" s="166" t="s">
        <v>1051</v>
      </c>
      <c r="N2" s="166" t="s">
        <v>1052</v>
      </c>
      <c r="O2" s="166" t="s">
        <v>1105</v>
      </c>
      <c r="P2" s="166" t="s">
        <v>1106</v>
      </c>
      <c r="Q2" s="166" t="s">
        <v>1107</v>
      </c>
      <c r="R2" s="165" t="s">
        <v>1034</v>
      </c>
      <c r="S2" s="165" t="s">
        <v>1035</v>
      </c>
      <c r="T2" s="166" t="s">
        <v>888</v>
      </c>
      <c r="U2" s="166" t="s">
        <v>889</v>
      </c>
      <c r="V2" s="166" t="s">
        <v>890</v>
      </c>
      <c r="W2" s="166" t="s">
        <v>891</v>
      </c>
      <c r="X2" s="166" t="s">
        <v>892</v>
      </c>
      <c r="Y2" s="164"/>
      <c r="Z2" s="164"/>
    </row>
    <row r="3" spans="1:26">
      <c r="A3" s="210" t="s">
        <v>1028</v>
      </c>
      <c r="B3" s="211" t="s">
        <v>1029</v>
      </c>
      <c r="C3" s="211">
        <v>1</v>
      </c>
      <c r="D3" s="212">
        <f t="shared" ref="D3:D34" ca="1" si="0">$J3*U3</f>
        <v>7.4569818451747483E-2</v>
      </c>
      <c r="E3" s="212">
        <f ca="1">$J3*T3</f>
        <v>503.44546762160064</v>
      </c>
      <c r="F3" s="212">
        <f t="shared" ref="F3:F34" ca="1" si="1">$J3*W3</f>
        <v>7.5014399966039771E-2</v>
      </c>
      <c r="G3" s="212">
        <f ca="1">$J3*V3</f>
        <v>482.19748713527406</v>
      </c>
      <c r="H3" s="213">
        <f ca="1">$J3*X3</f>
        <v>-17.882133926946015</v>
      </c>
      <c r="J3" s="167">
        <f>L3*Q3+(L3-M3)*O3-P3*L3</f>
        <v>820.77787485925785</v>
      </c>
      <c r="K3" s="164"/>
      <c r="L3" s="164">
        <f t="shared" ref="L3:L34" si="2">PGE_Refrig_Base_UEC</f>
        <v>1130</v>
      </c>
      <c r="M3" s="167">
        <f t="shared" ref="M3:M34" si="3">PGE_Refrig_Msr_UEC</f>
        <v>434.40163934426232</v>
      </c>
      <c r="N3" s="168" t="s">
        <v>1055</v>
      </c>
      <c r="O3" s="164">
        <f t="shared" ref="O3:O18" si="4">Refrig_Split</f>
        <v>0.71183461832123585</v>
      </c>
      <c r="P3" s="164">
        <f t="shared" ref="P3:P18" si="5">Refrig_Split_NoSvgs</f>
        <v>0</v>
      </c>
      <c r="Q3" s="164">
        <f>1-O3-P3</f>
        <v>0.28816538167876415</v>
      </c>
      <c r="R3" s="164">
        <f>IF(A3="PGE",C3+1,IF(A3="SCE",C3+17,C3+33))</f>
        <v>2</v>
      </c>
      <c r="S3" s="164" t="s">
        <v>1036</v>
      </c>
      <c r="T3" s="169">
        <f ca="1">HLOOKUP(T$2,INDIRECT($S3),$R3,FALSE)</f>
        <v>0.61337602175001182</v>
      </c>
      <c r="U3" s="169">
        <f t="shared" ref="U3:X3" ca="1" si="6">HLOOKUP(U$2,INDIRECT($S3),$R3,FALSE)</f>
        <v>9.0852617664108299E-5</v>
      </c>
      <c r="V3" s="169">
        <f t="shared" ca="1" si="6"/>
        <v>0.58748840813716918</v>
      </c>
      <c r="W3" s="169">
        <f t="shared" ca="1" si="6"/>
        <v>9.1394276409927349E-5</v>
      </c>
      <c r="X3" s="169">
        <f t="shared" ca="1" si="6"/>
        <v>-2.1786812820718808E-2</v>
      </c>
      <c r="Y3" s="164"/>
      <c r="Z3" s="164"/>
    </row>
    <row r="4" spans="1:26">
      <c r="A4" s="214" t="str">
        <f>A3</f>
        <v>PGE</v>
      </c>
      <c r="B4" s="215" t="str">
        <f>B3</f>
        <v>UNIT 1/2 - REFRIGERATOR</v>
      </c>
      <c r="C4" s="215">
        <f>C3+1</f>
        <v>2</v>
      </c>
      <c r="D4" s="216">
        <f t="shared" ca="1" si="0"/>
        <v>0.10184883945728122</v>
      </c>
      <c r="E4" s="216">
        <f t="shared" ref="E4:E67" ca="1" si="7">$J4*T4</f>
        <v>604.24837386636432</v>
      </c>
      <c r="F4" s="216">
        <f t="shared" ca="1" si="1"/>
        <v>0.1394077657325663</v>
      </c>
      <c r="G4" s="216">
        <f t="shared" ref="G4:G18" ca="1" si="8">$J4*V4</f>
        <v>626.09422638730234</v>
      </c>
      <c r="H4" s="217">
        <f t="shared" ref="H4:H18" ca="1" si="9">$J4*X4</f>
        <v>-16.054369868181748</v>
      </c>
      <c r="J4" s="167">
        <f t="shared" ref="J4:J67" si="10">L4*Q4+(L4-M4)*O4-P4*L4</f>
        <v>820.77787485925785</v>
      </c>
      <c r="K4" s="164"/>
      <c r="L4" s="164">
        <f t="shared" si="2"/>
        <v>1130</v>
      </c>
      <c r="M4" s="167">
        <f t="shared" si="3"/>
        <v>434.40163934426232</v>
      </c>
      <c r="N4" s="168" t="s">
        <v>1055</v>
      </c>
      <c r="O4" s="164">
        <f t="shared" si="4"/>
        <v>0.71183461832123585</v>
      </c>
      <c r="P4" s="164">
        <f t="shared" si="5"/>
        <v>0</v>
      </c>
      <c r="Q4" s="164">
        <f t="shared" ref="Q4:Q67" si="11">1-O4-P4</f>
        <v>0.28816538167876415</v>
      </c>
      <c r="R4" s="164">
        <f t="shared" ref="R4:R67" si="12">IF(A4="PGE",C4+1,IF(A4="SCE",C4+17,C4+33))</f>
        <v>3</v>
      </c>
      <c r="S4" s="164" t="s">
        <v>1036</v>
      </c>
      <c r="T4" s="169">
        <f t="shared" ref="T4:X67" ca="1" si="13">HLOOKUP(T$2,INDIRECT($S4),$R4,FALSE)</f>
        <v>0.73618989055958317</v>
      </c>
      <c r="U4" s="169">
        <f t="shared" ca="1" si="13"/>
        <v>1.240881882625621E-4</v>
      </c>
      <c r="V4" s="169">
        <f t="shared" ca="1" si="13"/>
        <v>0.76280592540906555</v>
      </c>
      <c r="W4" s="169">
        <f t="shared" ca="1" si="13"/>
        <v>1.698483475282166E-4</v>
      </c>
      <c r="X4" s="169">
        <f t="shared" ca="1" si="13"/>
        <v>-1.9559944730399386E-2</v>
      </c>
      <c r="Y4" s="164"/>
      <c r="Z4" s="164"/>
    </row>
    <row r="5" spans="1:26">
      <c r="A5" s="214" t="str">
        <f t="shared" ref="A5:A18" si="14">A4</f>
        <v>PGE</v>
      </c>
      <c r="B5" s="215" t="str">
        <f t="shared" ref="B5:B18" si="15">B4</f>
        <v>UNIT 1/2 - REFRIGERATOR</v>
      </c>
      <c r="C5" s="215">
        <f t="shared" ref="C5:C18" si="16">C4+1</f>
        <v>3</v>
      </c>
      <c r="D5" s="216">
        <f t="shared" ca="1" si="0"/>
        <v>8.5457779174758677E-2</v>
      </c>
      <c r="E5" s="216">
        <f t="shared" ca="1" si="7"/>
        <v>581.44054192511817</v>
      </c>
      <c r="F5" s="216">
        <f t="shared" ca="1" si="1"/>
        <v>9.1943740749268213E-2</v>
      </c>
      <c r="G5" s="216">
        <f t="shared" ca="1" si="8"/>
        <v>563.53052978698702</v>
      </c>
      <c r="H5" s="217">
        <f t="shared" ca="1" si="9"/>
        <v>-18.779964329234925</v>
      </c>
      <c r="J5" s="167">
        <f t="shared" si="10"/>
        <v>820.77787485925785</v>
      </c>
      <c r="K5" s="164"/>
      <c r="L5" s="164">
        <f t="shared" si="2"/>
        <v>1130</v>
      </c>
      <c r="M5" s="167">
        <f t="shared" si="3"/>
        <v>434.40163934426232</v>
      </c>
      <c r="N5" s="168" t="s">
        <v>1055</v>
      </c>
      <c r="O5" s="164">
        <f t="shared" si="4"/>
        <v>0.71183461832123585</v>
      </c>
      <c r="P5" s="164">
        <f t="shared" si="5"/>
        <v>0</v>
      </c>
      <c r="Q5" s="164">
        <f t="shared" si="11"/>
        <v>0.28816538167876415</v>
      </c>
      <c r="R5" s="164">
        <f t="shared" si="12"/>
        <v>4</v>
      </c>
      <c r="S5" s="164" t="s">
        <v>1036</v>
      </c>
      <c r="T5" s="169">
        <f t="shared" ca="1" si="13"/>
        <v>0.7084018218995245</v>
      </c>
      <c r="U5" s="169">
        <f t="shared" ca="1" si="13"/>
        <v>1.0411803460152051E-4</v>
      </c>
      <c r="V5" s="169">
        <f t="shared" ca="1" si="13"/>
        <v>0.68658104348100013</v>
      </c>
      <c r="W5" s="169">
        <f t="shared" ca="1" si="13"/>
        <v>1.120202475792055E-4</v>
      </c>
      <c r="X5" s="169">
        <f t="shared" ca="1" si="13"/>
        <v>-2.2880690262825618E-2</v>
      </c>
      <c r="Y5" s="164"/>
      <c r="Z5" s="164"/>
    </row>
    <row r="6" spans="1:26">
      <c r="A6" s="214" t="str">
        <f t="shared" si="14"/>
        <v>PGE</v>
      </c>
      <c r="B6" s="215" t="str">
        <f t="shared" si="15"/>
        <v>UNIT 1/2 - REFRIGERATOR</v>
      </c>
      <c r="C6" s="215">
        <f t="shared" si="16"/>
        <v>4</v>
      </c>
      <c r="D6" s="216">
        <f t="shared" ca="1" si="0"/>
        <v>9.4936658755269882E-2</v>
      </c>
      <c r="E6" s="216">
        <f t="shared" ca="1" si="7"/>
        <v>617.834748541924</v>
      </c>
      <c r="F6" s="216">
        <f t="shared" ca="1" si="1"/>
        <v>0.1233736335489603</v>
      </c>
      <c r="G6" s="216">
        <f t="shared" ca="1" si="8"/>
        <v>632.54769254228631</v>
      </c>
      <c r="H6" s="217">
        <f t="shared" ca="1" si="9"/>
        <v>-14.508514170200698</v>
      </c>
      <c r="J6" s="167">
        <f t="shared" si="10"/>
        <v>820.77787485925785</v>
      </c>
      <c r="K6" s="164"/>
      <c r="L6" s="164">
        <f t="shared" si="2"/>
        <v>1130</v>
      </c>
      <c r="M6" s="167">
        <f t="shared" si="3"/>
        <v>434.40163934426232</v>
      </c>
      <c r="N6" s="168" t="s">
        <v>1055</v>
      </c>
      <c r="O6" s="164">
        <f t="shared" si="4"/>
        <v>0.71183461832123585</v>
      </c>
      <c r="P6" s="164">
        <f t="shared" si="5"/>
        <v>0</v>
      </c>
      <c r="Q6" s="164">
        <f t="shared" si="11"/>
        <v>0.28816538167876415</v>
      </c>
      <c r="R6" s="164">
        <f t="shared" si="12"/>
        <v>5</v>
      </c>
      <c r="S6" s="164" t="s">
        <v>1036</v>
      </c>
      <c r="T6" s="169">
        <f t="shared" ca="1" si="13"/>
        <v>0.75274293748216192</v>
      </c>
      <c r="U6" s="169">
        <f t="shared" ca="1" si="13"/>
        <v>1.1566668847104225E-4</v>
      </c>
      <c r="V6" s="169">
        <f t="shared" ca="1" si="13"/>
        <v>0.77066854738348278</v>
      </c>
      <c r="W6" s="169">
        <f t="shared" ca="1" si="13"/>
        <v>1.5031305951091297E-4</v>
      </c>
      <c r="X6" s="169">
        <f t="shared" ca="1" si="13"/>
        <v>-1.7676541503617568E-2</v>
      </c>
      <c r="Y6" s="164"/>
      <c r="Z6" s="164"/>
    </row>
    <row r="7" spans="1:26">
      <c r="A7" s="214" t="str">
        <f t="shared" si="14"/>
        <v>PGE</v>
      </c>
      <c r="B7" s="215" t="str">
        <f t="shared" si="15"/>
        <v>UNIT 1/2 - REFRIGERATOR</v>
      </c>
      <c r="C7" s="215">
        <f t="shared" si="16"/>
        <v>5</v>
      </c>
      <c r="D7" s="216">
        <f t="shared" ca="1" si="0"/>
        <v>9.0344367265468697E-2</v>
      </c>
      <c r="E7" s="216">
        <f t="shared" ca="1" si="7"/>
        <v>553.5428611678293</v>
      </c>
      <c r="F7" s="216">
        <f t="shared" ca="1" si="1"/>
        <v>9.5168440032712673E-2</v>
      </c>
      <c r="G7" s="216">
        <f t="shared" ca="1" si="8"/>
        <v>533.63177978159888</v>
      </c>
      <c r="H7" s="217">
        <f t="shared" ca="1" si="9"/>
        <v>-19.262519083798651</v>
      </c>
      <c r="J7" s="167">
        <f t="shared" si="10"/>
        <v>820.77787485925785</v>
      </c>
      <c r="K7" s="164"/>
      <c r="L7" s="164">
        <f t="shared" si="2"/>
        <v>1130</v>
      </c>
      <c r="M7" s="167">
        <f t="shared" si="3"/>
        <v>434.40163934426232</v>
      </c>
      <c r="N7" s="168" t="s">
        <v>1055</v>
      </c>
      <c r="O7" s="164">
        <f t="shared" si="4"/>
        <v>0.71183461832123585</v>
      </c>
      <c r="P7" s="164">
        <f t="shared" si="5"/>
        <v>0</v>
      </c>
      <c r="Q7" s="164">
        <f t="shared" si="11"/>
        <v>0.28816538167876415</v>
      </c>
      <c r="R7" s="164">
        <f t="shared" si="12"/>
        <v>6</v>
      </c>
      <c r="S7" s="164" t="s">
        <v>1036</v>
      </c>
      <c r="T7" s="169">
        <f t="shared" ca="1" si="13"/>
        <v>0.67441250321562041</v>
      </c>
      <c r="U7" s="169">
        <f t="shared" ca="1" si="13"/>
        <v>1.1007164061404606E-4</v>
      </c>
      <c r="V7" s="169">
        <f t="shared" ca="1" si="13"/>
        <v>0.65015370921530125</v>
      </c>
      <c r="W7" s="169">
        <f t="shared" ca="1" si="13"/>
        <v>1.1594908068036263E-4</v>
      </c>
      <c r="X7" s="169">
        <f t="shared" ca="1" si="13"/>
        <v>-2.3468613950030845E-2</v>
      </c>
      <c r="Y7" s="164"/>
      <c r="Z7" s="164"/>
    </row>
    <row r="8" spans="1:26">
      <c r="A8" s="214" t="str">
        <f t="shared" si="14"/>
        <v>PGE</v>
      </c>
      <c r="B8" s="215" t="str">
        <f t="shared" si="15"/>
        <v>UNIT 1/2 - REFRIGERATOR</v>
      </c>
      <c r="C8" s="215">
        <f t="shared" si="16"/>
        <v>6</v>
      </c>
      <c r="D8" s="216">
        <f t="shared" ca="1" si="0"/>
        <v>0</v>
      </c>
      <c r="E8" s="216">
        <f t="shared" ca="1" si="7"/>
        <v>0</v>
      </c>
      <c r="F8" s="216">
        <f t="shared" ca="1" si="1"/>
        <v>0</v>
      </c>
      <c r="G8" s="216">
        <f t="shared" ca="1" si="8"/>
        <v>0</v>
      </c>
      <c r="H8" s="217">
        <f t="shared" ca="1" si="9"/>
        <v>0</v>
      </c>
      <c r="J8" s="167">
        <f t="shared" si="10"/>
        <v>820.77787485925785</v>
      </c>
      <c r="K8" s="164"/>
      <c r="L8" s="164">
        <f t="shared" si="2"/>
        <v>1130</v>
      </c>
      <c r="M8" s="167">
        <f t="shared" si="3"/>
        <v>434.40163934426232</v>
      </c>
      <c r="N8" s="168" t="s">
        <v>1055</v>
      </c>
      <c r="O8" s="164">
        <f t="shared" si="4"/>
        <v>0.71183461832123585</v>
      </c>
      <c r="P8" s="164">
        <f t="shared" si="5"/>
        <v>0</v>
      </c>
      <c r="Q8" s="164">
        <f t="shared" si="11"/>
        <v>0.28816538167876415</v>
      </c>
      <c r="R8" s="164">
        <f t="shared" si="12"/>
        <v>7</v>
      </c>
      <c r="S8" s="164" t="s">
        <v>1036</v>
      </c>
      <c r="T8" s="169">
        <f t="shared" ca="1" si="13"/>
        <v>0</v>
      </c>
      <c r="U8" s="169">
        <f t="shared" ca="1" si="13"/>
        <v>0</v>
      </c>
      <c r="V8" s="169">
        <f t="shared" ca="1" si="13"/>
        <v>0</v>
      </c>
      <c r="W8" s="169">
        <f t="shared" ca="1" si="13"/>
        <v>0</v>
      </c>
      <c r="X8" s="169">
        <f t="shared" ca="1" si="13"/>
        <v>0</v>
      </c>
      <c r="Y8" s="164"/>
      <c r="Z8" s="164"/>
    </row>
    <row r="9" spans="1:26">
      <c r="A9" s="214" t="str">
        <f t="shared" si="14"/>
        <v>PGE</v>
      </c>
      <c r="B9" s="215" t="str">
        <f t="shared" si="15"/>
        <v>UNIT 1/2 - REFRIGERATOR</v>
      </c>
      <c r="C9" s="215">
        <f t="shared" si="16"/>
        <v>7</v>
      </c>
      <c r="D9" s="216">
        <f t="shared" ca="1" si="0"/>
        <v>0</v>
      </c>
      <c r="E9" s="216">
        <f t="shared" ca="1" si="7"/>
        <v>0</v>
      </c>
      <c r="F9" s="216">
        <f t="shared" ca="1" si="1"/>
        <v>0</v>
      </c>
      <c r="G9" s="216">
        <f t="shared" ca="1" si="8"/>
        <v>0</v>
      </c>
      <c r="H9" s="217">
        <f t="shared" ca="1" si="9"/>
        <v>0</v>
      </c>
      <c r="J9" s="167">
        <f t="shared" si="10"/>
        <v>820.77787485925785</v>
      </c>
      <c r="K9" s="164"/>
      <c r="L9" s="164">
        <f t="shared" si="2"/>
        <v>1130</v>
      </c>
      <c r="M9" s="167">
        <f t="shared" si="3"/>
        <v>434.40163934426232</v>
      </c>
      <c r="N9" s="168" t="s">
        <v>1055</v>
      </c>
      <c r="O9" s="164">
        <f t="shared" si="4"/>
        <v>0.71183461832123585</v>
      </c>
      <c r="P9" s="164">
        <f t="shared" si="5"/>
        <v>0</v>
      </c>
      <c r="Q9" s="164">
        <f t="shared" si="11"/>
        <v>0.28816538167876415</v>
      </c>
      <c r="R9" s="164">
        <f t="shared" si="12"/>
        <v>8</v>
      </c>
      <c r="S9" s="164" t="s">
        <v>1036</v>
      </c>
      <c r="T9" s="169">
        <f t="shared" ca="1" si="13"/>
        <v>0</v>
      </c>
      <c r="U9" s="169">
        <f t="shared" ca="1" si="13"/>
        <v>0</v>
      </c>
      <c r="V9" s="169">
        <f t="shared" ca="1" si="13"/>
        <v>0</v>
      </c>
      <c r="W9" s="169">
        <f t="shared" ca="1" si="13"/>
        <v>0</v>
      </c>
      <c r="X9" s="169">
        <f t="shared" ca="1" si="13"/>
        <v>0</v>
      </c>
      <c r="Y9" s="164"/>
      <c r="Z9" s="164"/>
    </row>
    <row r="10" spans="1:26">
      <c r="A10" s="214" t="str">
        <f t="shared" si="14"/>
        <v>PGE</v>
      </c>
      <c r="B10" s="215" t="str">
        <f t="shared" si="15"/>
        <v>UNIT 1/2 - REFRIGERATOR</v>
      </c>
      <c r="C10" s="215">
        <f t="shared" si="16"/>
        <v>8</v>
      </c>
      <c r="D10" s="216">
        <f t="shared" ca="1" si="0"/>
        <v>0</v>
      </c>
      <c r="E10" s="216">
        <f t="shared" ca="1" si="7"/>
        <v>0</v>
      </c>
      <c r="F10" s="216">
        <f t="shared" ca="1" si="1"/>
        <v>0</v>
      </c>
      <c r="G10" s="216">
        <f t="shared" ca="1" si="8"/>
        <v>0</v>
      </c>
      <c r="H10" s="217">
        <f t="shared" ca="1" si="9"/>
        <v>0</v>
      </c>
      <c r="J10" s="167">
        <f t="shared" si="10"/>
        <v>820.77787485925785</v>
      </c>
      <c r="K10" s="164"/>
      <c r="L10" s="164">
        <f t="shared" si="2"/>
        <v>1130</v>
      </c>
      <c r="M10" s="167">
        <f t="shared" si="3"/>
        <v>434.40163934426232</v>
      </c>
      <c r="N10" s="168" t="s">
        <v>1055</v>
      </c>
      <c r="O10" s="164">
        <f t="shared" si="4"/>
        <v>0.71183461832123585</v>
      </c>
      <c r="P10" s="164">
        <f t="shared" si="5"/>
        <v>0</v>
      </c>
      <c r="Q10" s="164">
        <f t="shared" si="11"/>
        <v>0.28816538167876415</v>
      </c>
      <c r="R10" s="164">
        <f t="shared" si="12"/>
        <v>9</v>
      </c>
      <c r="S10" s="164" t="s">
        <v>1036</v>
      </c>
      <c r="T10" s="169">
        <f t="shared" ca="1" si="13"/>
        <v>0</v>
      </c>
      <c r="U10" s="169">
        <f t="shared" ca="1" si="13"/>
        <v>0</v>
      </c>
      <c r="V10" s="169">
        <f t="shared" ca="1" si="13"/>
        <v>0</v>
      </c>
      <c r="W10" s="169">
        <f t="shared" ca="1" si="13"/>
        <v>0</v>
      </c>
      <c r="X10" s="169">
        <f t="shared" ca="1" si="13"/>
        <v>0</v>
      </c>
      <c r="Y10" s="164"/>
      <c r="Z10" s="164"/>
    </row>
    <row r="11" spans="1:26">
      <c r="A11" s="214" t="str">
        <f t="shared" si="14"/>
        <v>PGE</v>
      </c>
      <c r="B11" s="215" t="str">
        <f t="shared" si="15"/>
        <v>UNIT 1/2 - REFRIGERATOR</v>
      </c>
      <c r="C11" s="215">
        <f t="shared" si="16"/>
        <v>9</v>
      </c>
      <c r="D11" s="216">
        <f t="shared" ca="1" si="0"/>
        <v>0</v>
      </c>
      <c r="E11" s="216">
        <f t="shared" ca="1" si="7"/>
        <v>0</v>
      </c>
      <c r="F11" s="216">
        <f t="shared" ca="1" si="1"/>
        <v>0</v>
      </c>
      <c r="G11" s="216">
        <f t="shared" ca="1" si="8"/>
        <v>0</v>
      </c>
      <c r="H11" s="217">
        <f t="shared" ca="1" si="9"/>
        <v>0</v>
      </c>
      <c r="J11" s="167">
        <f t="shared" si="10"/>
        <v>820.77787485925785</v>
      </c>
      <c r="K11" s="164"/>
      <c r="L11" s="164">
        <f t="shared" si="2"/>
        <v>1130</v>
      </c>
      <c r="M11" s="167">
        <f t="shared" si="3"/>
        <v>434.40163934426232</v>
      </c>
      <c r="N11" s="168" t="s">
        <v>1055</v>
      </c>
      <c r="O11" s="164">
        <f t="shared" si="4"/>
        <v>0.71183461832123585</v>
      </c>
      <c r="P11" s="164">
        <f t="shared" si="5"/>
        <v>0</v>
      </c>
      <c r="Q11" s="164">
        <f t="shared" si="11"/>
        <v>0.28816538167876415</v>
      </c>
      <c r="R11" s="164">
        <f t="shared" si="12"/>
        <v>10</v>
      </c>
      <c r="S11" s="164" t="s">
        <v>1036</v>
      </c>
      <c r="T11" s="169">
        <f t="shared" ca="1" si="13"/>
        <v>0</v>
      </c>
      <c r="U11" s="169">
        <f t="shared" ca="1" si="13"/>
        <v>0</v>
      </c>
      <c r="V11" s="169">
        <f t="shared" ca="1" si="13"/>
        <v>0</v>
      </c>
      <c r="W11" s="169">
        <f t="shared" ca="1" si="13"/>
        <v>0</v>
      </c>
      <c r="X11" s="169">
        <f t="shared" ca="1" si="13"/>
        <v>0</v>
      </c>
      <c r="Y11" s="164"/>
      <c r="Z11" s="164"/>
    </row>
    <row r="12" spans="1:26">
      <c r="A12" s="214" t="str">
        <f t="shared" si="14"/>
        <v>PGE</v>
      </c>
      <c r="B12" s="215" t="str">
        <f t="shared" si="15"/>
        <v>UNIT 1/2 - REFRIGERATOR</v>
      </c>
      <c r="C12" s="215">
        <f t="shared" si="16"/>
        <v>10</v>
      </c>
      <c r="D12" s="216">
        <f t="shared" ca="1" si="0"/>
        <v>0</v>
      </c>
      <c r="E12" s="216">
        <f t="shared" ca="1" si="7"/>
        <v>0</v>
      </c>
      <c r="F12" s="216">
        <f t="shared" ca="1" si="1"/>
        <v>0</v>
      </c>
      <c r="G12" s="216">
        <f t="shared" ca="1" si="8"/>
        <v>0</v>
      </c>
      <c r="H12" s="217">
        <f t="shared" ca="1" si="9"/>
        <v>0</v>
      </c>
      <c r="J12" s="167">
        <f t="shared" si="10"/>
        <v>820.77787485925785</v>
      </c>
      <c r="K12" s="164"/>
      <c r="L12" s="164">
        <f t="shared" si="2"/>
        <v>1130</v>
      </c>
      <c r="M12" s="167">
        <f t="shared" si="3"/>
        <v>434.40163934426232</v>
      </c>
      <c r="N12" s="168" t="s">
        <v>1055</v>
      </c>
      <c r="O12" s="164">
        <f t="shared" si="4"/>
        <v>0.71183461832123585</v>
      </c>
      <c r="P12" s="164">
        <f t="shared" si="5"/>
        <v>0</v>
      </c>
      <c r="Q12" s="164">
        <f t="shared" si="11"/>
        <v>0.28816538167876415</v>
      </c>
      <c r="R12" s="164">
        <f t="shared" si="12"/>
        <v>11</v>
      </c>
      <c r="S12" s="164" t="s">
        <v>1036</v>
      </c>
      <c r="T12" s="169">
        <f t="shared" ca="1" si="13"/>
        <v>0</v>
      </c>
      <c r="U12" s="169">
        <f t="shared" ca="1" si="13"/>
        <v>0</v>
      </c>
      <c r="V12" s="169">
        <f t="shared" ca="1" si="13"/>
        <v>0</v>
      </c>
      <c r="W12" s="169">
        <f t="shared" ca="1" si="13"/>
        <v>0</v>
      </c>
      <c r="X12" s="169">
        <f t="shared" ca="1" si="13"/>
        <v>0</v>
      </c>
      <c r="Y12" s="164"/>
      <c r="Z12" s="164"/>
    </row>
    <row r="13" spans="1:26">
      <c r="A13" s="214" t="str">
        <f t="shared" si="14"/>
        <v>PGE</v>
      </c>
      <c r="B13" s="215" t="str">
        <f t="shared" si="15"/>
        <v>UNIT 1/2 - REFRIGERATOR</v>
      </c>
      <c r="C13" s="215">
        <f t="shared" si="16"/>
        <v>11</v>
      </c>
      <c r="D13" s="216">
        <f t="shared" ca="1" si="0"/>
        <v>0.10124701903334293</v>
      </c>
      <c r="E13" s="216">
        <f t="shared" ca="1" si="7"/>
        <v>640.50666880204244</v>
      </c>
      <c r="F13" s="216">
        <f t="shared" ca="1" si="1"/>
        <v>0.16170896951225777</v>
      </c>
      <c r="G13" s="216">
        <f t="shared" ca="1" si="8"/>
        <v>729.77198185146892</v>
      </c>
      <c r="H13" s="217">
        <f t="shared" ca="1" si="9"/>
        <v>-14.108649373297366</v>
      </c>
      <c r="J13" s="167">
        <f t="shared" si="10"/>
        <v>820.77787485925785</v>
      </c>
      <c r="K13" s="164"/>
      <c r="L13" s="164">
        <f t="shared" si="2"/>
        <v>1130</v>
      </c>
      <c r="M13" s="167">
        <f t="shared" si="3"/>
        <v>434.40163934426232</v>
      </c>
      <c r="N13" s="168" t="s">
        <v>1055</v>
      </c>
      <c r="O13" s="164">
        <f t="shared" si="4"/>
        <v>0.71183461832123585</v>
      </c>
      <c r="P13" s="164">
        <f t="shared" si="5"/>
        <v>0</v>
      </c>
      <c r="Q13" s="164">
        <f t="shared" si="11"/>
        <v>0.28816538167876415</v>
      </c>
      <c r="R13" s="164">
        <f t="shared" si="12"/>
        <v>12</v>
      </c>
      <c r="S13" s="164" t="s">
        <v>1036</v>
      </c>
      <c r="T13" s="169">
        <f t="shared" ca="1" si="13"/>
        <v>0.78036541727184439</v>
      </c>
      <c r="U13" s="169">
        <f t="shared" ca="1" si="13"/>
        <v>1.2335495648040486E-4</v>
      </c>
      <c r="V13" s="169">
        <f t="shared" ca="1" si="13"/>
        <v>0.88912238524534537</v>
      </c>
      <c r="W13" s="169">
        <f t="shared" ca="1" si="13"/>
        <v>1.9701916251091279E-4</v>
      </c>
      <c r="X13" s="169">
        <f t="shared" ca="1" si="13"/>
        <v>-1.7189363657879587E-2</v>
      </c>
      <c r="Y13" s="164"/>
      <c r="Z13" s="164"/>
    </row>
    <row r="14" spans="1:26">
      <c r="A14" s="214" t="str">
        <f t="shared" si="14"/>
        <v>PGE</v>
      </c>
      <c r="B14" s="215" t="str">
        <f t="shared" si="15"/>
        <v>UNIT 1/2 - REFRIGERATOR</v>
      </c>
      <c r="C14" s="215">
        <f t="shared" si="16"/>
        <v>12</v>
      </c>
      <c r="D14" s="216">
        <f t="shared" ca="1" si="0"/>
        <v>0.10101507968438933</v>
      </c>
      <c r="E14" s="216">
        <f t="shared" ca="1" si="7"/>
        <v>647.05465613709816</v>
      </c>
      <c r="F14" s="216">
        <f t="shared" ca="1" si="1"/>
        <v>0.15919577001001531</v>
      </c>
      <c r="G14" s="216">
        <f t="shared" ca="1" si="8"/>
        <v>705.2513695809057</v>
      </c>
      <c r="H14" s="217">
        <f t="shared" ca="1" si="9"/>
        <v>-14.637193542746118</v>
      </c>
      <c r="J14" s="167">
        <f t="shared" si="10"/>
        <v>820.77787485925785</v>
      </c>
      <c r="K14" s="164"/>
      <c r="L14" s="164">
        <f t="shared" si="2"/>
        <v>1130</v>
      </c>
      <c r="M14" s="167">
        <f t="shared" si="3"/>
        <v>434.40163934426232</v>
      </c>
      <c r="N14" s="168" t="s">
        <v>1055</v>
      </c>
      <c r="O14" s="164">
        <f t="shared" si="4"/>
        <v>0.71183461832123585</v>
      </c>
      <c r="P14" s="164">
        <f t="shared" si="5"/>
        <v>0</v>
      </c>
      <c r="Q14" s="164">
        <f t="shared" si="11"/>
        <v>0.28816538167876415</v>
      </c>
      <c r="R14" s="164">
        <f t="shared" si="12"/>
        <v>13</v>
      </c>
      <c r="S14" s="164" t="s">
        <v>1036</v>
      </c>
      <c r="T14" s="169">
        <f t="shared" ca="1" si="13"/>
        <v>0.78834319973360789</v>
      </c>
      <c r="U14" s="169">
        <f t="shared" ca="1" si="13"/>
        <v>1.2307237168364315E-4</v>
      </c>
      <c r="V14" s="169">
        <f t="shared" ca="1" si="13"/>
        <v>0.8592475396608833</v>
      </c>
      <c r="W14" s="169">
        <f t="shared" ca="1" si="13"/>
        <v>1.9395718974188144E-4</v>
      </c>
      <c r="X14" s="169">
        <f t="shared" ca="1" si="13"/>
        <v>-1.7833318844341434E-2</v>
      </c>
      <c r="Y14" s="164"/>
      <c r="Z14" s="164"/>
    </row>
    <row r="15" spans="1:26">
      <c r="A15" s="214" t="str">
        <f t="shared" si="14"/>
        <v>PGE</v>
      </c>
      <c r="B15" s="215" t="str">
        <f t="shared" si="15"/>
        <v>UNIT 1/2 - REFRIGERATOR</v>
      </c>
      <c r="C15" s="215">
        <f t="shared" si="16"/>
        <v>13</v>
      </c>
      <c r="D15" s="216">
        <f t="shared" ca="1" si="0"/>
        <v>0.10541215127602023</v>
      </c>
      <c r="E15" s="216">
        <f t="shared" ca="1" si="7"/>
        <v>693.05104601026892</v>
      </c>
      <c r="F15" s="216">
        <f t="shared" ca="1" si="1"/>
        <v>0.16399015963868885</v>
      </c>
      <c r="G15" s="216">
        <f t="shared" ca="1" si="8"/>
        <v>803.17811386823428</v>
      </c>
      <c r="H15" s="217">
        <f t="shared" ca="1" si="9"/>
        <v>-13.143525494767472</v>
      </c>
      <c r="J15" s="167">
        <f t="shared" si="10"/>
        <v>820.77787485925785</v>
      </c>
      <c r="K15" s="164"/>
      <c r="L15" s="164">
        <f t="shared" si="2"/>
        <v>1130</v>
      </c>
      <c r="M15" s="167">
        <f t="shared" si="3"/>
        <v>434.40163934426232</v>
      </c>
      <c r="N15" s="168" t="s">
        <v>1055</v>
      </c>
      <c r="O15" s="164">
        <f t="shared" si="4"/>
        <v>0.71183461832123585</v>
      </c>
      <c r="P15" s="164">
        <f t="shared" si="5"/>
        <v>0</v>
      </c>
      <c r="Q15" s="164">
        <f t="shared" si="11"/>
        <v>0.28816538167876415</v>
      </c>
      <c r="R15" s="164">
        <f t="shared" si="12"/>
        <v>14</v>
      </c>
      <c r="S15" s="164" t="s">
        <v>1036</v>
      </c>
      <c r="T15" s="169">
        <f t="shared" ca="1" si="13"/>
        <v>0.84438319701187026</v>
      </c>
      <c r="U15" s="169">
        <f t="shared" ca="1" si="13"/>
        <v>1.2842957212278131E-4</v>
      </c>
      <c r="V15" s="169">
        <f t="shared" ca="1" si="13"/>
        <v>0.9785572180609261</v>
      </c>
      <c r="W15" s="169">
        <f t="shared" ca="1" si="13"/>
        <v>1.9979846516551011E-4</v>
      </c>
      <c r="X15" s="169">
        <f t="shared" ca="1" si="13"/>
        <v>-1.6013498776415294E-2</v>
      </c>
      <c r="Y15" s="164"/>
      <c r="Z15" s="164"/>
    </row>
    <row r="16" spans="1:26">
      <c r="A16" s="214" t="str">
        <f t="shared" si="14"/>
        <v>PGE</v>
      </c>
      <c r="B16" s="215" t="str">
        <f t="shared" si="15"/>
        <v>UNIT 1/2 - REFRIGERATOR</v>
      </c>
      <c r="C16" s="215">
        <f t="shared" si="16"/>
        <v>14</v>
      </c>
      <c r="D16" s="216">
        <f t="shared" ca="1" si="0"/>
        <v>0</v>
      </c>
      <c r="E16" s="216">
        <f t="shared" ca="1" si="7"/>
        <v>0</v>
      </c>
      <c r="F16" s="216">
        <f t="shared" ca="1" si="1"/>
        <v>0</v>
      </c>
      <c r="G16" s="216">
        <f t="shared" ca="1" si="8"/>
        <v>0</v>
      </c>
      <c r="H16" s="217">
        <f t="shared" ca="1" si="9"/>
        <v>0</v>
      </c>
      <c r="J16" s="167">
        <f t="shared" si="10"/>
        <v>820.77787485925785</v>
      </c>
      <c r="K16" s="164"/>
      <c r="L16" s="164">
        <f t="shared" si="2"/>
        <v>1130</v>
      </c>
      <c r="M16" s="167">
        <f t="shared" si="3"/>
        <v>434.40163934426232</v>
      </c>
      <c r="N16" s="168" t="s">
        <v>1055</v>
      </c>
      <c r="O16" s="164">
        <f t="shared" si="4"/>
        <v>0.71183461832123585</v>
      </c>
      <c r="P16" s="164">
        <f t="shared" si="5"/>
        <v>0</v>
      </c>
      <c r="Q16" s="164">
        <f t="shared" si="11"/>
        <v>0.28816538167876415</v>
      </c>
      <c r="R16" s="164">
        <f t="shared" si="12"/>
        <v>15</v>
      </c>
      <c r="S16" s="164" t="s">
        <v>1036</v>
      </c>
      <c r="T16" s="169">
        <f t="shared" ca="1" si="13"/>
        <v>0</v>
      </c>
      <c r="U16" s="169">
        <f t="shared" ca="1" si="13"/>
        <v>0</v>
      </c>
      <c r="V16" s="169">
        <f t="shared" ca="1" si="13"/>
        <v>0</v>
      </c>
      <c r="W16" s="169">
        <f t="shared" ca="1" si="13"/>
        <v>0</v>
      </c>
      <c r="X16" s="169">
        <f t="shared" ca="1" si="13"/>
        <v>0</v>
      </c>
      <c r="Y16" s="164"/>
      <c r="Z16" s="164"/>
    </row>
    <row r="17" spans="1:26">
      <c r="A17" s="214" t="str">
        <f t="shared" si="14"/>
        <v>PGE</v>
      </c>
      <c r="B17" s="215" t="str">
        <f t="shared" si="15"/>
        <v>UNIT 1/2 - REFRIGERATOR</v>
      </c>
      <c r="C17" s="215">
        <f t="shared" si="16"/>
        <v>15</v>
      </c>
      <c r="D17" s="216">
        <f t="shared" ca="1" si="0"/>
        <v>0</v>
      </c>
      <c r="E17" s="216">
        <f t="shared" ca="1" si="7"/>
        <v>0</v>
      </c>
      <c r="F17" s="216">
        <f t="shared" ca="1" si="1"/>
        <v>0</v>
      </c>
      <c r="G17" s="216">
        <f t="shared" ca="1" si="8"/>
        <v>0</v>
      </c>
      <c r="H17" s="217">
        <f t="shared" ca="1" si="9"/>
        <v>0</v>
      </c>
      <c r="J17" s="167">
        <f t="shared" si="10"/>
        <v>820.77787485925785</v>
      </c>
      <c r="K17" s="164"/>
      <c r="L17" s="164">
        <f t="shared" si="2"/>
        <v>1130</v>
      </c>
      <c r="M17" s="167">
        <f t="shared" si="3"/>
        <v>434.40163934426232</v>
      </c>
      <c r="N17" s="168" t="s">
        <v>1055</v>
      </c>
      <c r="O17" s="164">
        <f t="shared" si="4"/>
        <v>0.71183461832123585</v>
      </c>
      <c r="P17" s="164">
        <f t="shared" si="5"/>
        <v>0</v>
      </c>
      <c r="Q17" s="164">
        <f t="shared" si="11"/>
        <v>0.28816538167876415</v>
      </c>
      <c r="R17" s="164">
        <f t="shared" si="12"/>
        <v>16</v>
      </c>
      <c r="S17" s="164" t="s">
        <v>1036</v>
      </c>
      <c r="T17" s="169">
        <f t="shared" ca="1" si="13"/>
        <v>0</v>
      </c>
      <c r="U17" s="169">
        <f t="shared" ca="1" si="13"/>
        <v>0</v>
      </c>
      <c r="V17" s="169">
        <f t="shared" ca="1" si="13"/>
        <v>0</v>
      </c>
      <c r="W17" s="169">
        <f t="shared" ca="1" si="13"/>
        <v>0</v>
      </c>
      <c r="X17" s="169">
        <f t="shared" ca="1" si="13"/>
        <v>0</v>
      </c>
      <c r="Y17" s="164"/>
      <c r="Z17" s="164"/>
    </row>
    <row r="18" spans="1:26">
      <c r="A18" s="214" t="str">
        <f t="shared" si="14"/>
        <v>PGE</v>
      </c>
      <c r="B18" s="215" t="str">
        <f t="shared" si="15"/>
        <v>UNIT 1/2 - REFRIGERATOR</v>
      </c>
      <c r="C18" s="215">
        <f t="shared" si="16"/>
        <v>16</v>
      </c>
      <c r="D18" s="216">
        <f t="shared" ca="1" si="0"/>
        <v>9.7542281500300199E-2</v>
      </c>
      <c r="E18" s="216">
        <f t="shared" ca="1" si="7"/>
        <v>497.39762350043185</v>
      </c>
      <c r="F18" s="216">
        <f t="shared" ca="1" si="1"/>
        <v>0.11672675700249127</v>
      </c>
      <c r="G18" s="216">
        <f t="shared" ca="1" si="8"/>
        <v>497.86334536269158</v>
      </c>
      <c r="H18" s="217">
        <f t="shared" ca="1" si="9"/>
        <v>-18.133630114993402</v>
      </c>
      <c r="J18" s="167">
        <f t="shared" si="10"/>
        <v>820.77787485925785</v>
      </c>
      <c r="K18" s="164"/>
      <c r="L18" s="164">
        <f t="shared" si="2"/>
        <v>1130</v>
      </c>
      <c r="M18" s="167">
        <f t="shared" si="3"/>
        <v>434.40163934426232</v>
      </c>
      <c r="N18" s="168" t="s">
        <v>1055</v>
      </c>
      <c r="O18" s="164">
        <f t="shared" si="4"/>
        <v>0.71183461832123585</v>
      </c>
      <c r="P18" s="164">
        <f t="shared" si="5"/>
        <v>0</v>
      </c>
      <c r="Q18" s="164">
        <f t="shared" si="11"/>
        <v>0.28816538167876415</v>
      </c>
      <c r="R18" s="164">
        <f t="shared" si="12"/>
        <v>17</v>
      </c>
      <c r="S18" s="164" t="s">
        <v>1036</v>
      </c>
      <c r="T18" s="169">
        <f t="shared" ca="1" si="13"/>
        <v>0.60600759198793297</v>
      </c>
      <c r="U18" s="169">
        <f t="shared" ca="1" si="13"/>
        <v>1.1884126569204387E-4</v>
      </c>
      <c r="V18" s="169">
        <f t="shared" ca="1" si="13"/>
        <v>0.60657500721259361</v>
      </c>
      <c r="W18" s="169">
        <f t="shared" ca="1" si="13"/>
        <v>1.4221479474273949E-4</v>
      </c>
      <c r="X18" s="169">
        <f t="shared" ca="1" si="13"/>
        <v>-2.2093224818106664E-2</v>
      </c>
      <c r="Y18" s="164"/>
      <c r="Z18" s="164"/>
    </row>
    <row r="19" spans="1:26">
      <c r="A19" s="214" t="str">
        <f>A18</f>
        <v>PGE</v>
      </c>
      <c r="B19" s="215" t="s">
        <v>1030</v>
      </c>
      <c r="C19" s="215">
        <f>C3</f>
        <v>1</v>
      </c>
      <c r="D19" s="235">
        <f t="shared" ca="1" si="0"/>
        <v>0.10304231116981484</v>
      </c>
      <c r="E19" s="235">
        <f t="shared" ca="1" si="7"/>
        <v>718.79175386970519</v>
      </c>
      <c r="F19" s="216">
        <f t="shared" ca="1" si="1"/>
        <v>0.10342129441436872</v>
      </c>
      <c r="G19" s="216">
        <f t="shared" ref="G19:G82" ca="1" si="17">$J19*V19</f>
        <v>684.65136572633469</v>
      </c>
      <c r="H19" s="217">
        <f t="shared" ref="H19:H82" ca="1" si="18">$J19*X19</f>
        <v>-28.80162137236162</v>
      </c>
      <c r="J19" s="167">
        <f t="shared" si="10"/>
        <v>1130</v>
      </c>
      <c r="K19" s="164"/>
      <c r="L19" s="164">
        <f t="shared" si="2"/>
        <v>1130</v>
      </c>
      <c r="M19" s="167">
        <f t="shared" si="3"/>
        <v>434.40163934426232</v>
      </c>
      <c r="N19" s="168" t="s">
        <v>1056</v>
      </c>
      <c r="O19" s="164">
        <v>0</v>
      </c>
      <c r="P19" s="164">
        <v>0</v>
      </c>
      <c r="Q19" s="164">
        <f t="shared" si="11"/>
        <v>1</v>
      </c>
      <c r="R19" s="164">
        <f t="shared" si="12"/>
        <v>2</v>
      </c>
      <c r="S19" s="164" t="s">
        <v>1037</v>
      </c>
      <c r="T19" s="169">
        <f t="shared" ca="1" si="13"/>
        <v>0.6360988972298276</v>
      </c>
      <c r="U19" s="169">
        <f t="shared" ca="1" si="13"/>
        <v>9.1187885990986583E-5</v>
      </c>
      <c r="V19" s="169">
        <f t="shared" ca="1" si="13"/>
        <v>0.6058861643595882</v>
      </c>
      <c r="W19" s="169">
        <f t="shared" ca="1" si="13"/>
        <v>9.1523269393246654E-5</v>
      </c>
      <c r="X19" s="169">
        <f t="shared" ca="1" si="13"/>
        <v>-2.5488160506514708E-2</v>
      </c>
      <c r="Y19" s="164"/>
      <c r="Z19" s="164"/>
    </row>
    <row r="20" spans="1:26">
      <c r="A20" s="214" t="str">
        <f>A19</f>
        <v>PGE</v>
      </c>
      <c r="B20" s="215" t="str">
        <f>B19</f>
        <v>UNIT 1/2 REMOVE AND RECYCLE SECOND REFRIGERATOR IN CONDITIONED SPACE</v>
      </c>
      <c r="C20" s="215">
        <f t="shared" ref="C20:C83" si="19">C4</f>
        <v>2</v>
      </c>
      <c r="D20" s="235">
        <f t="shared" ca="1" si="0"/>
        <v>0.13729520607408105</v>
      </c>
      <c r="E20" s="235">
        <f t="shared" ca="1" si="7"/>
        <v>861.92632079123052</v>
      </c>
      <c r="F20" s="216">
        <f t="shared" ca="1" si="1"/>
        <v>0.1975311051704165</v>
      </c>
      <c r="G20" s="216">
        <f t="shared" ca="1" si="17"/>
        <v>896.99094862833294</v>
      </c>
      <c r="H20" s="217">
        <f t="shared" ca="1" si="18"/>
        <v>-25.857757480412239</v>
      </c>
      <c r="J20" s="167">
        <f t="shared" si="10"/>
        <v>1130</v>
      </c>
      <c r="K20" s="164"/>
      <c r="L20" s="164">
        <f t="shared" si="2"/>
        <v>1130</v>
      </c>
      <c r="M20" s="167">
        <f t="shared" si="3"/>
        <v>434.40163934426232</v>
      </c>
      <c r="N20" s="168" t="s">
        <v>1056</v>
      </c>
      <c r="O20" s="164">
        <v>0</v>
      </c>
      <c r="P20" s="164">
        <v>0</v>
      </c>
      <c r="Q20" s="164">
        <f t="shared" si="11"/>
        <v>1</v>
      </c>
      <c r="R20" s="164">
        <f t="shared" si="12"/>
        <v>3</v>
      </c>
      <c r="S20" s="164" t="s">
        <v>1037</v>
      </c>
      <c r="T20" s="169">
        <f t="shared" ca="1" si="13"/>
        <v>0.76276665556746059</v>
      </c>
      <c r="U20" s="169">
        <f t="shared" ca="1" si="13"/>
        <v>1.215001823664434E-4</v>
      </c>
      <c r="V20" s="169">
        <f t="shared" ca="1" si="13"/>
        <v>0.79379729967109114</v>
      </c>
      <c r="W20" s="169">
        <f t="shared" ca="1" si="13"/>
        <v>1.7480628776143052E-4</v>
      </c>
      <c r="X20" s="169">
        <f t="shared" ca="1" si="13"/>
        <v>-2.2882971221603751E-2</v>
      </c>
      <c r="Y20" s="164"/>
      <c r="Z20" s="164"/>
    </row>
    <row r="21" spans="1:26">
      <c r="A21" s="214" t="str">
        <f t="shared" ref="A21:A68" si="20">A20</f>
        <v>PGE</v>
      </c>
      <c r="B21" s="215" t="str">
        <f t="shared" ref="B21:B34" si="21">B20</f>
        <v>UNIT 1/2 REMOVE AND RECYCLE SECOND REFRIGERATOR IN CONDITIONED SPACE</v>
      </c>
      <c r="C21" s="215">
        <f t="shared" si="19"/>
        <v>3</v>
      </c>
      <c r="D21" s="235">
        <f t="shared" ca="1" si="0"/>
        <v>0.11585131663549064</v>
      </c>
      <c r="E21" s="235">
        <f t="shared" ca="1" si="7"/>
        <v>827.08262282865769</v>
      </c>
      <c r="F21" s="216">
        <f t="shared" ca="1" si="1"/>
        <v>0.12556354016691457</v>
      </c>
      <c r="G21" s="216">
        <f t="shared" ca="1" si="17"/>
        <v>798.55205860184515</v>
      </c>
      <c r="H21" s="217">
        <f t="shared" ca="1" si="18"/>
        <v>-30.247699978469935</v>
      </c>
      <c r="J21" s="167">
        <f t="shared" si="10"/>
        <v>1130</v>
      </c>
      <c r="K21" s="164"/>
      <c r="L21" s="164">
        <f t="shared" si="2"/>
        <v>1130</v>
      </c>
      <c r="M21" s="167">
        <f t="shared" si="3"/>
        <v>434.40163934426232</v>
      </c>
      <c r="N21" s="168" t="s">
        <v>1056</v>
      </c>
      <c r="O21" s="164">
        <v>0</v>
      </c>
      <c r="P21" s="164">
        <v>0</v>
      </c>
      <c r="Q21" s="164">
        <f t="shared" si="11"/>
        <v>1</v>
      </c>
      <c r="R21" s="164">
        <f t="shared" si="12"/>
        <v>4</v>
      </c>
      <c r="S21" s="164" t="s">
        <v>1037</v>
      </c>
      <c r="T21" s="169">
        <f t="shared" ca="1" si="13"/>
        <v>0.73193152462713074</v>
      </c>
      <c r="U21" s="169">
        <f t="shared" ca="1" si="13"/>
        <v>1.0252328905795632E-4</v>
      </c>
      <c r="V21" s="169">
        <f t="shared" ca="1" si="13"/>
        <v>0.70668323770074792</v>
      </c>
      <c r="W21" s="169">
        <f t="shared" ca="1" si="13"/>
        <v>1.1111817713886246E-4</v>
      </c>
      <c r="X21" s="169">
        <f t="shared" ca="1" si="13"/>
        <v>-2.6767876087141537E-2</v>
      </c>
      <c r="Y21" s="164"/>
      <c r="Z21" s="164"/>
    </row>
    <row r="22" spans="1:26">
      <c r="A22" s="214" t="str">
        <f t="shared" si="20"/>
        <v>PGE</v>
      </c>
      <c r="B22" s="215" t="str">
        <f t="shared" si="21"/>
        <v>UNIT 1/2 REMOVE AND RECYCLE SECOND REFRIGERATOR IN CONDITIONED SPACE</v>
      </c>
      <c r="C22" s="215">
        <f t="shared" si="19"/>
        <v>4</v>
      </c>
      <c r="D22" s="235">
        <f t="shared" ca="1" si="0"/>
        <v>0.12798947590336376</v>
      </c>
      <c r="E22" s="235">
        <f t="shared" ca="1" si="7"/>
        <v>878.31999008899379</v>
      </c>
      <c r="F22" s="216">
        <f t="shared" ca="1" si="1"/>
        <v>0.17307088533249526</v>
      </c>
      <c r="G22" s="216">
        <f t="shared" ca="1" si="17"/>
        <v>902.10518635273081</v>
      </c>
      <c r="H22" s="217">
        <f t="shared" ca="1" si="18"/>
        <v>-23.367945543456138</v>
      </c>
      <c r="J22" s="167">
        <f t="shared" si="10"/>
        <v>1130</v>
      </c>
      <c r="K22" s="164"/>
      <c r="L22" s="164">
        <f t="shared" si="2"/>
        <v>1130</v>
      </c>
      <c r="M22" s="167">
        <f t="shared" si="3"/>
        <v>434.40163934426232</v>
      </c>
      <c r="N22" s="168" t="s">
        <v>1056</v>
      </c>
      <c r="O22" s="164">
        <v>0</v>
      </c>
      <c r="P22" s="164">
        <v>0</v>
      </c>
      <c r="Q22" s="164">
        <f t="shared" si="11"/>
        <v>1</v>
      </c>
      <c r="R22" s="164">
        <f t="shared" si="12"/>
        <v>5</v>
      </c>
      <c r="S22" s="164" t="s">
        <v>1037</v>
      </c>
      <c r="T22" s="169">
        <f t="shared" ca="1" si="13"/>
        <v>0.7772743275123839</v>
      </c>
      <c r="U22" s="169">
        <f t="shared" ca="1" si="13"/>
        <v>1.1326502292333076E-4</v>
      </c>
      <c r="V22" s="169">
        <f t="shared" ca="1" si="13"/>
        <v>0.79832317376347861</v>
      </c>
      <c r="W22" s="169">
        <f t="shared" ca="1" si="13"/>
        <v>1.5316007551548254E-4</v>
      </c>
      <c r="X22" s="169">
        <f t="shared" ca="1" si="13"/>
        <v>-2.0679597826067379E-2</v>
      </c>
      <c r="Y22" s="164"/>
      <c r="Z22" s="164"/>
    </row>
    <row r="23" spans="1:26">
      <c r="A23" s="214" t="str">
        <f t="shared" si="20"/>
        <v>PGE</v>
      </c>
      <c r="B23" s="215" t="str">
        <f t="shared" si="21"/>
        <v>UNIT 1/2 REMOVE AND RECYCLE SECOND REFRIGERATOR IN CONDITIONED SPACE</v>
      </c>
      <c r="C23" s="215">
        <f t="shared" si="19"/>
        <v>5</v>
      </c>
      <c r="D23" s="235">
        <f t="shared" ca="1" si="0"/>
        <v>0.122701807762353</v>
      </c>
      <c r="E23" s="235">
        <f t="shared" ca="1" si="7"/>
        <v>780.04474841035312</v>
      </c>
      <c r="F23" s="216">
        <f t="shared" ca="1" si="1"/>
        <v>0.12932154636749035</v>
      </c>
      <c r="G23" s="216">
        <f t="shared" ca="1" si="17"/>
        <v>748.25023392974606</v>
      </c>
      <c r="H23" s="217">
        <f t="shared" ca="1" si="18"/>
        <v>-31.024920381200193</v>
      </c>
      <c r="J23" s="167">
        <f t="shared" si="10"/>
        <v>1130</v>
      </c>
      <c r="K23" s="164"/>
      <c r="L23" s="164">
        <f t="shared" si="2"/>
        <v>1130</v>
      </c>
      <c r="M23" s="167">
        <f t="shared" si="3"/>
        <v>434.40163934426232</v>
      </c>
      <c r="N23" s="168" t="s">
        <v>1056</v>
      </c>
      <c r="O23" s="164">
        <v>0</v>
      </c>
      <c r="P23" s="164">
        <v>0</v>
      </c>
      <c r="Q23" s="164">
        <f t="shared" si="11"/>
        <v>1</v>
      </c>
      <c r="R23" s="164">
        <f t="shared" si="12"/>
        <v>6</v>
      </c>
      <c r="S23" s="164" t="s">
        <v>1037</v>
      </c>
      <c r="T23" s="169">
        <f t="shared" ca="1" si="13"/>
        <v>0.69030508708880811</v>
      </c>
      <c r="U23" s="169">
        <f t="shared" ca="1" si="13"/>
        <v>1.085856705861531E-4</v>
      </c>
      <c r="V23" s="169">
        <f t="shared" ca="1" si="13"/>
        <v>0.66216834861039475</v>
      </c>
      <c r="W23" s="169">
        <f t="shared" ca="1" si="13"/>
        <v>1.1444384634291181E-4</v>
      </c>
      <c r="X23" s="169">
        <f t="shared" ca="1" si="13"/>
        <v>-2.7455681753274508E-2</v>
      </c>
      <c r="Y23" s="164"/>
      <c r="Z23" s="164"/>
    </row>
    <row r="24" spans="1:26">
      <c r="A24" s="214" t="str">
        <f t="shared" si="20"/>
        <v>PGE</v>
      </c>
      <c r="B24" s="215" t="str">
        <f t="shared" si="21"/>
        <v>UNIT 1/2 REMOVE AND RECYCLE SECOND REFRIGERATOR IN CONDITIONED SPACE</v>
      </c>
      <c r="C24" s="215">
        <f t="shared" si="19"/>
        <v>6</v>
      </c>
      <c r="D24" s="216">
        <f t="shared" ca="1" si="0"/>
        <v>0</v>
      </c>
      <c r="E24" s="216">
        <f t="shared" ca="1" si="7"/>
        <v>0</v>
      </c>
      <c r="F24" s="216">
        <f t="shared" ca="1" si="1"/>
        <v>0</v>
      </c>
      <c r="G24" s="216">
        <f t="shared" ca="1" si="17"/>
        <v>0</v>
      </c>
      <c r="H24" s="217">
        <f t="shared" ca="1" si="18"/>
        <v>0</v>
      </c>
      <c r="J24" s="167">
        <f t="shared" si="10"/>
        <v>1130</v>
      </c>
      <c r="K24" s="164"/>
      <c r="L24" s="164">
        <f t="shared" si="2"/>
        <v>1130</v>
      </c>
      <c r="M24" s="167">
        <f t="shared" si="3"/>
        <v>434.40163934426232</v>
      </c>
      <c r="N24" s="168" t="s">
        <v>1056</v>
      </c>
      <c r="O24" s="164">
        <v>0</v>
      </c>
      <c r="P24" s="164">
        <v>0</v>
      </c>
      <c r="Q24" s="164">
        <f t="shared" si="11"/>
        <v>1</v>
      </c>
      <c r="R24" s="164">
        <f t="shared" si="12"/>
        <v>7</v>
      </c>
      <c r="S24" s="164" t="s">
        <v>1037</v>
      </c>
      <c r="T24" s="169">
        <f t="shared" ca="1" si="13"/>
        <v>0</v>
      </c>
      <c r="U24" s="169">
        <f t="shared" ca="1" si="13"/>
        <v>0</v>
      </c>
      <c r="V24" s="169">
        <f t="shared" ca="1" si="13"/>
        <v>0</v>
      </c>
      <c r="W24" s="169">
        <f t="shared" ca="1" si="13"/>
        <v>0</v>
      </c>
      <c r="X24" s="169">
        <f t="shared" ca="1" si="13"/>
        <v>0</v>
      </c>
      <c r="Y24" s="164"/>
      <c r="Z24" s="164"/>
    </row>
    <row r="25" spans="1:26">
      <c r="A25" s="214" t="str">
        <f t="shared" si="20"/>
        <v>PGE</v>
      </c>
      <c r="B25" s="215" t="str">
        <f t="shared" si="21"/>
        <v>UNIT 1/2 REMOVE AND RECYCLE SECOND REFRIGERATOR IN CONDITIONED SPACE</v>
      </c>
      <c r="C25" s="215">
        <f t="shared" si="19"/>
        <v>7</v>
      </c>
      <c r="D25" s="216">
        <f t="shared" ca="1" si="0"/>
        <v>0</v>
      </c>
      <c r="E25" s="216">
        <f t="shared" ca="1" si="7"/>
        <v>0</v>
      </c>
      <c r="F25" s="216">
        <f t="shared" ca="1" si="1"/>
        <v>0</v>
      </c>
      <c r="G25" s="216">
        <f t="shared" ca="1" si="17"/>
        <v>0</v>
      </c>
      <c r="H25" s="217">
        <f t="shared" ca="1" si="18"/>
        <v>0</v>
      </c>
      <c r="J25" s="167">
        <f t="shared" si="10"/>
        <v>1130</v>
      </c>
      <c r="K25" s="164"/>
      <c r="L25" s="164">
        <f t="shared" si="2"/>
        <v>1130</v>
      </c>
      <c r="M25" s="167">
        <f t="shared" si="3"/>
        <v>434.40163934426232</v>
      </c>
      <c r="N25" s="168" t="s">
        <v>1056</v>
      </c>
      <c r="O25" s="164">
        <v>0</v>
      </c>
      <c r="P25" s="164">
        <v>0</v>
      </c>
      <c r="Q25" s="164">
        <f t="shared" si="11"/>
        <v>1</v>
      </c>
      <c r="R25" s="164">
        <f t="shared" si="12"/>
        <v>8</v>
      </c>
      <c r="S25" s="164" t="s">
        <v>1037</v>
      </c>
      <c r="T25" s="169">
        <f t="shared" ca="1" si="13"/>
        <v>0</v>
      </c>
      <c r="U25" s="169">
        <f t="shared" ca="1" si="13"/>
        <v>0</v>
      </c>
      <c r="V25" s="169">
        <f t="shared" ca="1" si="13"/>
        <v>0</v>
      </c>
      <c r="W25" s="169">
        <f t="shared" ca="1" si="13"/>
        <v>0</v>
      </c>
      <c r="X25" s="169">
        <f t="shared" ca="1" si="13"/>
        <v>0</v>
      </c>
      <c r="Y25" s="164"/>
      <c r="Z25" s="164"/>
    </row>
    <row r="26" spans="1:26">
      <c r="A26" s="214" t="str">
        <f t="shared" si="20"/>
        <v>PGE</v>
      </c>
      <c r="B26" s="215" t="str">
        <f t="shared" si="21"/>
        <v>UNIT 1/2 REMOVE AND RECYCLE SECOND REFRIGERATOR IN CONDITIONED SPACE</v>
      </c>
      <c r="C26" s="215">
        <f t="shared" si="19"/>
        <v>8</v>
      </c>
      <c r="D26" s="216">
        <f t="shared" ca="1" si="0"/>
        <v>0</v>
      </c>
      <c r="E26" s="216">
        <f t="shared" ca="1" si="7"/>
        <v>0</v>
      </c>
      <c r="F26" s="216">
        <f t="shared" ca="1" si="1"/>
        <v>0</v>
      </c>
      <c r="G26" s="216">
        <f t="shared" ca="1" si="17"/>
        <v>0</v>
      </c>
      <c r="H26" s="217">
        <f t="shared" ca="1" si="18"/>
        <v>0</v>
      </c>
      <c r="J26" s="167">
        <f t="shared" si="10"/>
        <v>1130</v>
      </c>
      <c r="K26" s="164"/>
      <c r="L26" s="164">
        <f t="shared" si="2"/>
        <v>1130</v>
      </c>
      <c r="M26" s="167">
        <f t="shared" si="3"/>
        <v>434.40163934426232</v>
      </c>
      <c r="N26" s="168" t="s">
        <v>1056</v>
      </c>
      <c r="O26" s="164">
        <v>0</v>
      </c>
      <c r="P26" s="164">
        <v>0</v>
      </c>
      <c r="Q26" s="164">
        <f t="shared" si="11"/>
        <v>1</v>
      </c>
      <c r="R26" s="164">
        <f t="shared" si="12"/>
        <v>9</v>
      </c>
      <c r="S26" s="164" t="s">
        <v>1037</v>
      </c>
      <c r="T26" s="169">
        <f t="shared" ca="1" si="13"/>
        <v>0</v>
      </c>
      <c r="U26" s="169">
        <f t="shared" ca="1" si="13"/>
        <v>0</v>
      </c>
      <c r="V26" s="169">
        <f t="shared" ca="1" si="13"/>
        <v>0</v>
      </c>
      <c r="W26" s="169">
        <f t="shared" ca="1" si="13"/>
        <v>0</v>
      </c>
      <c r="X26" s="169">
        <f t="shared" ca="1" si="13"/>
        <v>0</v>
      </c>
      <c r="Y26" s="164"/>
      <c r="Z26" s="164"/>
    </row>
    <row r="27" spans="1:26">
      <c r="A27" s="214" t="str">
        <f t="shared" si="20"/>
        <v>PGE</v>
      </c>
      <c r="B27" s="215" t="str">
        <f t="shared" si="21"/>
        <v>UNIT 1/2 REMOVE AND RECYCLE SECOND REFRIGERATOR IN CONDITIONED SPACE</v>
      </c>
      <c r="C27" s="215">
        <f t="shared" si="19"/>
        <v>9</v>
      </c>
      <c r="D27" s="216">
        <f t="shared" ca="1" si="0"/>
        <v>0</v>
      </c>
      <c r="E27" s="216">
        <f t="shared" ca="1" si="7"/>
        <v>0</v>
      </c>
      <c r="F27" s="216">
        <f t="shared" ca="1" si="1"/>
        <v>0</v>
      </c>
      <c r="G27" s="216">
        <f t="shared" ca="1" si="17"/>
        <v>0</v>
      </c>
      <c r="H27" s="217">
        <f t="shared" ca="1" si="18"/>
        <v>0</v>
      </c>
      <c r="J27" s="167">
        <f t="shared" si="10"/>
        <v>1130</v>
      </c>
      <c r="K27" s="164"/>
      <c r="L27" s="164">
        <f t="shared" si="2"/>
        <v>1130</v>
      </c>
      <c r="M27" s="167">
        <f t="shared" si="3"/>
        <v>434.40163934426232</v>
      </c>
      <c r="N27" s="168" t="s">
        <v>1056</v>
      </c>
      <c r="O27" s="164">
        <v>0</v>
      </c>
      <c r="P27" s="164">
        <v>0</v>
      </c>
      <c r="Q27" s="164">
        <f t="shared" si="11"/>
        <v>1</v>
      </c>
      <c r="R27" s="164">
        <f t="shared" si="12"/>
        <v>10</v>
      </c>
      <c r="S27" s="164" t="s">
        <v>1037</v>
      </c>
      <c r="T27" s="169">
        <f t="shared" ca="1" si="13"/>
        <v>0</v>
      </c>
      <c r="U27" s="169">
        <f t="shared" ca="1" si="13"/>
        <v>0</v>
      </c>
      <c r="V27" s="169">
        <f t="shared" ca="1" si="13"/>
        <v>0</v>
      </c>
      <c r="W27" s="169">
        <f t="shared" ca="1" si="13"/>
        <v>0</v>
      </c>
      <c r="X27" s="169">
        <f t="shared" ca="1" si="13"/>
        <v>0</v>
      </c>
      <c r="Y27" s="164"/>
      <c r="Z27" s="164"/>
    </row>
    <row r="28" spans="1:26">
      <c r="A28" s="214" t="str">
        <f t="shared" si="20"/>
        <v>PGE</v>
      </c>
      <c r="B28" s="215" t="str">
        <f t="shared" si="21"/>
        <v>UNIT 1/2 REMOVE AND RECYCLE SECOND REFRIGERATOR IN CONDITIONED SPACE</v>
      </c>
      <c r="C28" s="215">
        <f t="shared" si="19"/>
        <v>10</v>
      </c>
      <c r="D28" s="216">
        <f t="shared" ca="1" si="0"/>
        <v>0</v>
      </c>
      <c r="E28" s="216">
        <f t="shared" ca="1" si="7"/>
        <v>0</v>
      </c>
      <c r="F28" s="216">
        <f t="shared" ca="1" si="1"/>
        <v>0</v>
      </c>
      <c r="G28" s="216">
        <f t="shared" ca="1" si="17"/>
        <v>0</v>
      </c>
      <c r="H28" s="217">
        <f t="shared" ca="1" si="18"/>
        <v>0</v>
      </c>
      <c r="J28" s="167">
        <f t="shared" si="10"/>
        <v>1130</v>
      </c>
      <c r="K28" s="164"/>
      <c r="L28" s="164">
        <f t="shared" si="2"/>
        <v>1130</v>
      </c>
      <c r="M28" s="167">
        <f t="shared" si="3"/>
        <v>434.40163934426232</v>
      </c>
      <c r="N28" s="168" t="s">
        <v>1056</v>
      </c>
      <c r="O28" s="164">
        <v>0</v>
      </c>
      <c r="P28" s="164">
        <v>0</v>
      </c>
      <c r="Q28" s="164">
        <f t="shared" si="11"/>
        <v>1</v>
      </c>
      <c r="R28" s="164">
        <f t="shared" si="12"/>
        <v>11</v>
      </c>
      <c r="S28" s="164" t="s">
        <v>1037</v>
      </c>
      <c r="T28" s="169">
        <f t="shared" ca="1" si="13"/>
        <v>0</v>
      </c>
      <c r="U28" s="169">
        <f t="shared" ca="1" si="13"/>
        <v>0</v>
      </c>
      <c r="V28" s="169">
        <f t="shared" ca="1" si="13"/>
        <v>0</v>
      </c>
      <c r="W28" s="169">
        <f t="shared" ca="1" si="13"/>
        <v>0</v>
      </c>
      <c r="X28" s="169">
        <f t="shared" ca="1" si="13"/>
        <v>0</v>
      </c>
      <c r="Y28" s="164"/>
      <c r="Z28" s="164"/>
    </row>
    <row r="29" spans="1:26">
      <c r="A29" s="214" t="str">
        <f t="shared" si="20"/>
        <v>PGE</v>
      </c>
      <c r="B29" s="215" t="str">
        <f t="shared" si="21"/>
        <v>UNIT 1/2 REMOVE AND RECYCLE SECOND REFRIGERATOR IN CONDITIONED SPACE</v>
      </c>
      <c r="C29" s="215">
        <f t="shared" si="19"/>
        <v>11</v>
      </c>
      <c r="D29" s="235">
        <f t="shared" ca="1" si="0"/>
        <v>0.13471378213855464</v>
      </c>
      <c r="E29" s="235">
        <f t="shared" ca="1" si="7"/>
        <v>908.46936706276324</v>
      </c>
      <c r="F29" s="216">
        <f t="shared" ca="1" si="1"/>
        <v>0.2317151088441152</v>
      </c>
      <c r="G29" s="216">
        <f t="shared" ca="1" si="17"/>
        <v>1051.6621530299635</v>
      </c>
      <c r="H29" s="217">
        <f t="shared" ca="1" si="18"/>
        <v>-22.723908622158291</v>
      </c>
      <c r="J29" s="167">
        <f t="shared" si="10"/>
        <v>1130</v>
      </c>
      <c r="K29" s="164"/>
      <c r="L29" s="164">
        <f t="shared" si="2"/>
        <v>1130</v>
      </c>
      <c r="M29" s="167">
        <f t="shared" si="3"/>
        <v>434.40163934426232</v>
      </c>
      <c r="N29" s="168" t="s">
        <v>1056</v>
      </c>
      <c r="O29" s="164">
        <v>0</v>
      </c>
      <c r="P29" s="164">
        <v>0</v>
      </c>
      <c r="Q29" s="164">
        <f t="shared" si="11"/>
        <v>1</v>
      </c>
      <c r="R29" s="164">
        <f t="shared" si="12"/>
        <v>12</v>
      </c>
      <c r="S29" s="164" t="s">
        <v>1037</v>
      </c>
      <c r="T29" s="169">
        <f t="shared" ca="1" si="13"/>
        <v>0.80395519209094091</v>
      </c>
      <c r="U29" s="169">
        <f t="shared" ca="1" si="13"/>
        <v>1.1921573640580057E-4</v>
      </c>
      <c r="V29" s="169">
        <f t="shared" ca="1" si="13"/>
        <v>0.93067447170793238</v>
      </c>
      <c r="W29" s="169">
        <f t="shared" ca="1" si="13"/>
        <v>2.0505761844611965E-4</v>
      </c>
      <c r="X29" s="169">
        <f t="shared" ca="1" si="13"/>
        <v>-2.0109653647927692E-2</v>
      </c>
      <c r="Y29" s="164"/>
      <c r="Z29" s="164"/>
    </row>
    <row r="30" spans="1:26">
      <c r="A30" s="214" t="str">
        <f t="shared" si="20"/>
        <v>PGE</v>
      </c>
      <c r="B30" s="215" t="str">
        <f t="shared" si="21"/>
        <v>UNIT 1/2 REMOVE AND RECYCLE SECOND REFRIGERATOR IN CONDITIONED SPACE</v>
      </c>
      <c r="C30" s="215">
        <f t="shared" si="19"/>
        <v>12</v>
      </c>
      <c r="D30" s="235">
        <f t="shared" ca="1" si="0"/>
        <v>0.13411336167755025</v>
      </c>
      <c r="E30" s="235">
        <f t="shared" ca="1" si="7"/>
        <v>924.35254022205868</v>
      </c>
      <c r="F30" s="216">
        <f t="shared" ca="1" si="1"/>
        <v>0.22737449562437262</v>
      </c>
      <c r="G30" s="216">
        <f t="shared" ca="1" si="17"/>
        <v>1017.6223638224861</v>
      </c>
      <c r="H30" s="217">
        <f t="shared" ca="1" si="18"/>
        <v>-23.575201264816187</v>
      </c>
      <c r="J30" s="167">
        <f t="shared" si="10"/>
        <v>1130</v>
      </c>
      <c r="K30" s="164"/>
      <c r="L30" s="164">
        <f t="shared" si="2"/>
        <v>1130</v>
      </c>
      <c r="M30" s="167">
        <f t="shared" si="3"/>
        <v>434.40163934426232</v>
      </c>
      <c r="N30" s="168" t="s">
        <v>1056</v>
      </c>
      <c r="O30" s="164">
        <v>0</v>
      </c>
      <c r="P30" s="164">
        <v>0</v>
      </c>
      <c r="Q30" s="164">
        <f t="shared" si="11"/>
        <v>1</v>
      </c>
      <c r="R30" s="164">
        <f t="shared" si="12"/>
        <v>13</v>
      </c>
      <c r="S30" s="164" t="s">
        <v>1037</v>
      </c>
      <c r="T30" s="169">
        <f t="shared" ca="1" si="13"/>
        <v>0.8180110975416448</v>
      </c>
      <c r="U30" s="169">
        <f t="shared" ca="1" si="13"/>
        <v>1.1868439086508873E-4</v>
      </c>
      <c r="V30" s="169">
        <f t="shared" ca="1" si="13"/>
        <v>0.90055076444467796</v>
      </c>
      <c r="W30" s="169">
        <f t="shared" ca="1" si="13"/>
        <v>2.0121636780917932E-4</v>
      </c>
      <c r="X30" s="169">
        <f t="shared" ca="1" si="13"/>
        <v>-2.0863009968863883E-2</v>
      </c>
      <c r="Y30" s="164"/>
      <c r="Z30" s="164"/>
    </row>
    <row r="31" spans="1:26">
      <c r="A31" s="214" t="str">
        <f t="shared" si="20"/>
        <v>PGE</v>
      </c>
      <c r="B31" s="215" t="str">
        <f t="shared" si="21"/>
        <v>UNIT 1/2 REMOVE AND RECYCLE SECOND REFRIGERATOR IN CONDITIONED SPACE</v>
      </c>
      <c r="C31" s="215">
        <f t="shared" si="19"/>
        <v>13</v>
      </c>
      <c r="D31" s="235">
        <f t="shared" ca="1" si="0"/>
        <v>0.13920786567751942</v>
      </c>
      <c r="E31" s="235">
        <f t="shared" ca="1" si="7"/>
        <v>979.53991735909926</v>
      </c>
      <c r="F31" s="216">
        <f t="shared" ca="1" si="1"/>
        <v>0.23314397007397289</v>
      </c>
      <c r="G31" s="216">
        <f t="shared" ca="1" si="17"/>
        <v>1156.2446230484325</v>
      </c>
      <c r="H31" s="217">
        <f t="shared" ca="1" si="18"/>
        <v>-21.169444672810691</v>
      </c>
      <c r="J31" s="167">
        <f t="shared" si="10"/>
        <v>1130</v>
      </c>
      <c r="K31" s="164"/>
      <c r="L31" s="164">
        <f t="shared" si="2"/>
        <v>1130</v>
      </c>
      <c r="M31" s="167">
        <f t="shared" si="3"/>
        <v>434.40163934426232</v>
      </c>
      <c r="N31" s="168" t="s">
        <v>1056</v>
      </c>
      <c r="O31" s="164">
        <v>0</v>
      </c>
      <c r="P31" s="164">
        <v>0</v>
      </c>
      <c r="Q31" s="164">
        <f t="shared" si="11"/>
        <v>1</v>
      </c>
      <c r="R31" s="164">
        <f t="shared" si="12"/>
        <v>14</v>
      </c>
      <c r="S31" s="164" t="s">
        <v>1037</v>
      </c>
      <c r="T31" s="169">
        <f t="shared" ca="1" si="13"/>
        <v>0.86684948438858345</v>
      </c>
      <c r="U31" s="169">
        <f t="shared" ca="1" si="13"/>
        <v>1.2319280148453046E-4</v>
      </c>
      <c r="V31" s="169">
        <f t="shared" ca="1" si="13"/>
        <v>1.0232253301313561</v>
      </c>
      <c r="W31" s="169">
        <f t="shared" ca="1" si="13"/>
        <v>2.0632209741059548E-4</v>
      </c>
      <c r="X31" s="169">
        <f t="shared" ca="1" si="13"/>
        <v>-1.8734021834345745E-2</v>
      </c>
      <c r="Y31" s="164"/>
      <c r="Z31" s="164"/>
    </row>
    <row r="32" spans="1:26">
      <c r="A32" s="214" t="str">
        <f t="shared" si="20"/>
        <v>PGE</v>
      </c>
      <c r="B32" s="215" t="str">
        <f t="shared" si="21"/>
        <v>UNIT 1/2 REMOVE AND RECYCLE SECOND REFRIGERATOR IN CONDITIONED SPACE</v>
      </c>
      <c r="C32" s="215">
        <f t="shared" si="19"/>
        <v>14</v>
      </c>
      <c r="D32" s="216">
        <f t="shared" ca="1" si="0"/>
        <v>0</v>
      </c>
      <c r="E32" s="216">
        <f t="shared" ca="1" si="7"/>
        <v>0</v>
      </c>
      <c r="F32" s="216">
        <f t="shared" ca="1" si="1"/>
        <v>0</v>
      </c>
      <c r="G32" s="216">
        <f t="shared" ca="1" si="17"/>
        <v>0</v>
      </c>
      <c r="H32" s="217">
        <f t="shared" ca="1" si="18"/>
        <v>0</v>
      </c>
      <c r="J32" s="167">
        <f t="shared" si="10"/>
        <v>1130</v>
      </c>
      <c r="K32" s="164"/>
      <c r="L32" s="164">
        <f t="shared" si="2"/>
        <v>1130</v>
      </c>
      <c r="M32" s="167">
        <f t="shared" si="3"/>
        <v>434.40163934426232</v>
      </c>
      <c r="N32" s="168" t="s">
        <v>1056</v>
      </c>
      <c r="O32" s="164">
        <v>0</v>
      </c>
      <c r="P32" s="164">
        <v>0</v>
      </c>
      <c r="Q32" s="164">
        <f t="shared" si="11"/>
        <v>1</v>
      </c>
      <c r="R32" s="164">
        <f t="shared" si="12"/>
        <v>15</v>
      </c>
      <c r="S32" s="164" t="s">
        <v>1037</v>
      </c>
      <c r="T32" s="169">
        <f t="shared" ca="1" si="13"/>
        <v>0</v>
      </c>
      <c r="U32" s="169">
        <f t="shared" ca="1" si="13"/>
        <v>0</v>
      </c>
      <c r="V32" s="169">
        <f t="shared" ca="1" si="13"/>
        <v>0</v>
      </c>
      <c r="W32" s="169">
        <f t="shared" ca="1" si="13"/>
        <v>0</v>
      </c>
      <c r="X32" s="169">
        <f t="shared" ca="1" si="13"/>
        <v>0</v>
      </c>
      <c r="Y32" s="164"/>
      <c r="Z32" s="164"/>
    </row>
    <row r="33" spans="1:26">
      <c r="A33" s="214" t="str">
        <f t="shared" si="20"/>
        <v>PGE</v>
      </c>
      <c r="B33" s="215" t="str">
        <f t="shared" si="21"/>
        <v>UNIT 1/2 REMOVE AND RECYCLE SECOND REFRIGERATOR IN CONDITIONED SPACE</v>
      </c>
      <c r="C33" s="215">
        <f t="shared" si="19"/>
        <v>15</v>
      </c>
      <c r="D33" s="216">
        <f t="shared" ca="1" si="0"/>
        <v>0</v>
      </c>
      <c r="E33" s="216">
        <f t="shared" ca="1" si="7"/>
        <v>0</v>
      </c>
      <c r="F33" s="216">
        <f t="shared" ca="1" si="1"/>
        <v>0</v>
      </c>
      <c r="G33" s="216">
        <f t="shared" ca="1" si="17"/>
        <v>0</v>
      </c>
      <c r="H33" s="217">
        <f t="shared" ca="1" si="18"/>
        <v>0</v>
      </c>
      <c r="J33" s="167">
        <f t="shared" si="10"/>
        <v>1130</v>
      </c>
      <c r="K33" s="164"/>
      <c r="L33" s="164">
        <f t="shared" si="2"/>
        <v>1130</v>
      </c>
      <c r="M33" s="167">
        <f t="shared" si="3"/>
        <v>434.40163934426232</v>
      </c>
      <c r="N33" s="168" t="s">
        <v>1056</v>
      </c>
      <c r="O33" s="164">
        <v>0</v>
      </c>
      <c r="P33" s="164">
        <v>0</v>
      </c>
      <c r="Q33" s="164">
        <f t="shared" si="11"/>
        <v>1</v>
      </c>
      <c r="R33" s="164">
        <f t="shared" si="12"/>
        <v>16</v>
      </c>
      <c r="S33" s="164" t="s">
        <v>1037</v>
      </c>
      <c r="T33" s="169">
        <f t="shared" ca="1" si="13"/>
        <v>0</v>
      </c>
      <c r="U33" s="169">
        <f t="shared" ca="1" si="13"/>
        <v>0</v>
      </c>
      <c r="V33" s="169">
        <f t="shared" ca="1" si="13"/>
        <v>0</v>
      </c>
      <c r="W33" s="169">
        <f t="shared" ca="1" si="13"/>
        <v>0</v>
      </c>
      <c r="X33" s="169">
        <f t="shared" ca="1" si="13"/>
        <v>0</v>
      </c>
      <c r="Y33" s="164"/>
      <c r="Z33" s="164"/>
    </row>
    <row r="34" spans="1:26">
      <c r="A34" s="214" t="str">
        <f t="shared" si="20"/>
        <v>PGE</v>
      </c>
      <c r="B34" s="215" t="str">
        <f t="shared" si="21"/>
        <v>UNIT 1/2 REMOVE AND RECYCLE SECOND REFRIGERATOR IN CONDITIONED SPACE</v>
      </c>
      <c r="C34" s="215">
        <f t="shared" si="19"/>
        <v>16</v>
      </c>
      <c r="D34" s="235">
        <f t="shared" ca="1" si="0"/>
        <v>0.13110408859898101</v>
      </c>
      <c r="E34" s="235">
        <f t="shared" ca="1" si="7"/>
        <v>719.55430502224237</v>
      </c>
      <c r="F34" s="216">
        <f t="shared" ca="1" si="1"/>
        <v>0.16152513145131053</v>
      </c>
      <c r="G34" s="216">
        <f t="shared" ca="1" si="17"/>
        <v>720.29161541889277</v>
      </c>
      <c r="H34" s="217">
        <f t="shared" ca="1" si="18"/>
        <v>-29.206690365487663</v>
      </c>
      <c r="J34" s="167">
        <f t="shared" si="10"/>
        <v>1130</v>
      </c>
      <c r="K34" s="164"/>
      <c r="L34" s="164">
        <f t="shared" si="2"/>
        <v>1130</v>
      </c>
      <c r="M34" s="167">
        <f t="shared" si="3"/>
        <v>434.40163934426232</v>
      </c>
      <c r="N34" s="168" t="s">
        <v>1056</v>
      </c>
      <c r="O34" s="164">
        <v>0</v>
      </c>
      <c r="P34" s="164">
        <v>0</v>
      </c>
      <c r="Q34" s="164">
        <f t="shared" si="11"/>
        <v>1</v>
      </c>
      <c r="R34" s="164">
        <f t="shared" si="12"/>
        <v>17</v>
      </c>
      <c r="S34" s="164" t="s">
        <v>1037</v>
      </c>
      <c r="T34" s="169">
        <f t="shared" ca="1" si="13"/>
        <v>0.63677372125862153</v>
      </c>
      <c r="U34" s="169">
        <f t="shared" ca="1" si="13"/>
        <v>1.1602131734423098E-4</v>
      </c>
      <c r="V34" s="169">
        <f t="shared" ca="1" si="13"/>
        <v>0.63742620833530339</v>
      </c>
      <c r="W34" s="169">
        <f t="shared" ca="1" si="13"/>
        <v>1.4294259420469959E-4</v>
      </c>
      <c r="X34" s="169">
        <f t="shared" ca="1" si="13"/>
        <v>-2.5846628642024482E-2</v>
      </c>
      <c r="Y34" s="164"/>
      <c r="Z34" s="164"/>
    </row>
    <row r="35" spans="1:26">
      <c r="A35" s="214" t="str">
        <f t="shared" si="20"/>
        <v>PGE</v>
      </c>
      <c r="B35" s="215" t="s">
        <v>1031</v>
      </c>
      <c r="C35" s="215">
        <f t="shared" si="19"/>
        <v>1</v>
      </c>
      <c r="D35" s="235">
        <f t="shared" ref="D35:D66" ca="1" si="22">$J35*U35</f>
        <v>0.10043345833333332</v>
      </c>
      <c r="E35" s="235">
        <f t="shared" ca="1" si="7"/>
        <v>541.97624999999994</v>
      </c>
      <c r="F35" s="216">
        <f t="shared" ref="F35:F66" ca="1" si="23">$J35*W35</f>
        <v>0.10241755</v>
      </c>
      <c r="G35" s="216">
        <f t="shared" ca="1" si="17"/>
        <v>541.4912916666666</v>
      </c>
      <c r="H35" s="217">
        <f t="shared" ca="1" si="18"/>
        <v>0</v>
      </c>
      <c r="J35" s="167">
        <f t="shared" si="10"/>
        <v>1130</v>
      </c>
      <c r="K35" s="164"/>
      <c r="L35" s="164">
        <f t="shared" ref="L35:L66" si="24">PGE_Refrig_Base_UEC</f>
        <v>1130</v>
      </c>
      <c r="M35" s="167">
        <f t="shared" ref="M35:M66" si="25">PGE_Refrig_Msr_UEC</f>
        <v>434.40163934426232</v>
      </c>
      <c r="N35" s="168" t="s">
        <v>1056</v>
      </c>
      <c r="O35" s="164">
        <v>0</v>
      </c>
      <c r="P35" s="164">
        <v>0</v>
      </c>
      <c r="Q35" s="164">
        <f t="shared" si="11"/>
        <v>1</v>
      </c>
      <c r="R35" s="164">
        <f t="shared" si="12"/>
        <v>2</v>
      </c>
      <c r="S35" s="164" t="s">
        <v>1038</v>
      </c>
      <c r="T35" s="169">
        <f t="shared" ca="1" si="13"/>
        <v>0.47962499999999997</v>
      </c>
      <c r="U35" s="169">
        <f t="shared" ca="1" si="13"/>
        <v>8.8879166666666661E-5</v>
      </c>
      <c r="V35" s="169">
        <f t="shared" ca="1" si="13"/>
        <v>0.47919583333333332</v>
      </c>
      <c r="W35" s="169">
        <f t="shared" ca="1" si="13"/>
        <v>9.0635000000000002E-5</v>
      </c>
      <c r="X35" s="169">
        <f t="shared" ca="1" si="13"/>
        <v>0</v>
      </c>
      <c r="Y35" s="164"/>
      <c r="Z35" s="164"/>
    </row>
    <row r="36" spans="1:26">
      <c r="A36" s="214" t="str">
        <f t="shared" si="20"/>
        <v>PGE</v>
      </c>
      <c r="B36" s="215" t="str">
        <f>B35</f>
        <v>UNIT 1/2 REMOVE AND RECYCLE SECOND REFRIGERATOR IN UNCONDITIONED SPACE</v>
      </c>
      <c r="C36" s="215">
        <f t="shared" si="19"/>
        <v>2</v>
      </c>
      <c r="D36" s="235">
        <f t="shared" ca="1" si="22"/>
        <v>0.15743348333333335</v>
      </c>
      <c r="E36" s="235">
        <f t="shared" ca="1" si="7"/>
        <v>655.12220833333333</v>
      </c>
      <c r="F36" s="216">
        <f t="shared" ca="1" si="23"/>
        <v>0.15895144999999999</v>
      </c>
      <c r="G36" s="216">
        <f t="shared" ca="1" si="17"/>
        <v>655.83505000000002</v>
      </c>
      <c r="H36" s="217">
        <f t="shared" ca="1" si="18"/>
        <v>0</v>
      </c>
      <c r="J36" s="167">
        <f t="shared" si="10"/>
        <v>1130</v>
      </c>
      <c r="K36" s="164"/>
      <c r="L36" s="164">
        <f t="shared" si="24"/>
        <v>1130</v>
      </c>
      <c r="M36" s="167">
        <f t="shared" si="25"/>
        <v>434.40163934426232</v>
      </c>
      <c r="N36" s="168" t="s">
        <v>1056</v>
      </c>
      <c r="O36" s="164">
        <v>0</v>
      </c>
      <c r="P36" s="164">
        <v>0</v>
      </c>
      <c r="Q36" s="164">
        <f t="shared" si="11"/>
        <v>1</v>
      </c>
      <c r="R36" s="164">
        <f t="shared" si="12"/>
        <v>3</v>
      </c>
      <c r="S36" s="164" t="s">
        <v>1038</v>
      </c>
      <c r="T36" s="169">
        <f t="shared" ca="1" si="13"/>
        <v>0.57975416666666668</v>
      </c>
      <c r="U36" s="169">
        <f t="shared" ca="1" si="13"/>
        <v>1.3932166666666667E-4</v>
      </c>
      <c r="V36" s="169">
        <f t="shared" ca="1" si="13"/>
        <v>0.58038500000000004</v>
      </c>
      <c r="W36" s="169">
        <f t="shared" ca="1" si="13"/>
        <v>1.40665E-4</v>
      </c>
      <c r="X36" s="169">
        <f t="shared" ca="1" si="13"/>
        <v>0</v>
      </c>
      <c r="Y36" s="164"/>
      <c r="Z36" s="164"/>
    </row>
    <row r="37" spans="1:26">
      <c r="A37" s="214" t="str">
        <f t="shared" si="20"/>
        <v>PGE</v>
      </c>
      <c r="B37" s="215" t="str">
        <f t="shared" ref="B37:B50" si="26">B36</f>
        <v>UNIT 1/2 REMOVE AND RECYCLE SECOND REFRIGERATOR IN UNCONDITIONED SPACE</v>
      </c>
      <c r="C37" s="215">
        <f t="shared" si="19"/>
        <v>3</v>
      </c>
      <c r="D37" s="235">
        <f t="shared" ca="1" si="22"/>
        <v>0.12826065</v>
      </c>
      <c r="E37" s="235">
        <f t="shared" ca="1" si="7"/>
        <v>643.98888333333332</v>
      </c>
      <c r="F37" s="216">
        <f t="shared" ca="1" si="23"/>
        <v>0.1325829</v>
      </c>
      <c r="G37" s="216">
        <f t="shared" ca="1" si="17"/>
        <v>642.1290916666668</v>
      </c>
      <c r="H37" s="217">
        <f t="shared" ca="1" si="18"/>
        <v>0</v>
      </c>
      <c r="J37" s="167">
        <f t="shared" si="10"/>
        <v>1130</v>
      </c>
      <c r="K37" s="164"/>
      <c r="L37" s="164">
        <f t="shared" si="24"/>
        <v>1130</v>
      </c>
      <c r="M37" s="167">
        <f t="shared" si="25"/>
        <v>434.40163934426232</v>
      </c>
      <c r="N37" s="168" t="s">
        <v>1056</v>
      </c>
      <c r="O37" s="164">
        <v>0</v>
      </c>
      <c r="P37" s="164">
        <v>0</v>
      </c>
      <c r="Q37" s="164">
        <f t="shared" si="11"/>
        <v>1</v>
      </c>
      <c r="R37" s="164">
        <f t="shared" si="12"/>
        <v>4</v>
      </c>
      <c r="S37" s="164" t="s">
        <v>1038</v>
      </c>
      <c r="T37" s="169">
        <f t="shared" ca="1" si="13"/>
        <v>0.56990166666666664</v>
      </c>
      <c r="U37" s="169">
        <f t="shared" ca="1" si="13"/>
        <v>1.1350499999999999E-4</v>
      </c>
      <c r="V37" s="169">
        <f t="shared" ca="1" si="13"/>
        <v>0.5682558333333334</v>
      </c>
      <c r="W37" s="169">
        <f t="shared" ca="1" si="13"/>
        <v>1.1733E-4</v>
      </c>
      <c r="X37" s="169">
        <f t="shared" ca="1" si="13"/>
        <v>0</v>
      </c>
      <c r="Y37" s="164"/>
      <c r="Z37" s="164"/>
    </row>
    <row r="38" spans="1:26">
      <c r="A38" s="214" t="str">
        <f t="shared" si="20"/>
        <v>PGE</v>
      </c>
      <c r="B38" s="215" t="str">
        <f t="shared" si="26"/>
        <v>UNIT 1/2 REMOVE AND RECYCLE SECOND REFRIGERATOR IN UNCONDITIONED SPACE</v>
      </c>
      <c r="C38" s="215">
        <f t="shared" si="19"/>
        <v>4</v>
      </c>
      <c r="D38" s="235">
        <f t="shared" ca="1" si="22"/>
        <v>0.14667776666666668</v>
      </c>
      <c r="E38" s="235">
        <f t="shared" ca="1" si="7"/>
        <v>687.43173333333323</v>
      </c>
      <c r="F38" s="216">
        <f t="shared" ca="1" si="23"/>
        <v>0.15091715</v>
      </c>
      <c r="G38" s="216">
        <f t="shared" ca="1" si="17"/>
        <v>686.91381666666666</v>
      </c>
      <c r="H38" s="217">
        <f t="shared" ca="1" si="18"/>
        <v>0</v>
      </c>
      <c r="J38" s="167">
        <f t="shared" si="10"/>
        <v>1130</v>
      </c>
      <c r="K38" s="164"/>
      <c r="L38" s="164">
        <f t="shared" si="24"/>
        <v>1130</v>
      </c>
      <c r="M38" s="167">
        <f t="shared" si="25"/>
        <v>434.40163934426232</v>
      </c>
      <c r="N38" s="168" t="s">
        <v>1056</v>
      </c>
      <c r="O38" s="164">
        <v>0</v>
      </c>
      <c r="P38" s="164">
        <v>0</v>
      </c>
      <c r="Q38" s="164">
        <f t="shared" si="11"/>
        <v>1</v>
      </c>
      <c r="R38" s="164">
        <f t="shared" si="12"/>
        <v>5</v>
      </c>
      <c r="S38" s="164" t="s">
        <v>1038</v>
      </c>
      <c r="T38" s="169">
        <f t="shared" ca="1" si="13"/>
        <v>0.60834666666666659</v>
      </c>
      <c r="U38" s="169">
        <f t="shared" ca="1" si="13"/>
        <v>1.2980333333333335E-4</v>
      </c>
      <c r="V38" s="169">
        <f t="shared" ca="1" si="13"/>
        <v>0.60788833333333336</v>
      </c>
      <c r="W38" s="169">
        <f t="shared" ca="1" si="13"/>
        <v>1.3355499999999999E-4</v>
      </c>
      <c r="X38" s="169">
        <f t="shared" ca="1" si="13"/>
        <v>0</v>
      </c>
      <c r="Y38" s="164"/>
      <c r="Z38" s="164"/>
    </row>
    <row r="39" spans="1:26">
      <c r="A39" s="214" t="str">
        <f t="shared" si="20"/>
        <v>PGE</v>
      </c>
      <c r="B39" s="215" t="str">
        <f t="shared" si="26"/>
        <v>UNIT 1/2 REMOVE AND RECYCLE SECOND REFRIGERATOR IN UNCONDITIONED SPACE</v>
      </c>
      <c r="C39" s="215">
        <f t="shared" si="19"/>
        <v>5</v>
      </c>
      <c r="D39" s="235">
        <f t="shared" ca="1" si="22"/>
        <v>0.13426471666666664</v>
      </c>
      <c r="E39" s="235">
        <f t="shared" ca="1" si="7"/>
        <v>656.37839166666663</v>
      </c>
      <c r="F39" s="216">
        <f t="shared" ca="1" si="23"/>
        <v>0.14103435833333333</v>
      </c>
      <c r="G39" s="216">
        <f t="shared" ca="1" si="17"/>
        <v>654.7596666666667</v>
      </c>
      <c r="H39" s="217">
        <f t="shared" ca="1" si="18"/>
        <v>0</v>
      </c>
      <c r="J39" s="167">
        <f t="shared" si="10"/>
        <v>1130</v>
      </c>
      <c r="K39" s="164"/>
      <c r="L39" s="164">
        <f t="shared" si="24"/>
        <v>1130</v>
      </c>
      <c r="M39" s="167">
        <f t="shared" si="25"/>
        <v>434.40163934426232</v>
      </c>
      <c r="N39" s="168" t="s">
        <v>1056</v>
      </c>
      <c r="O39" s="164">
        <v>0</v>
      </c>
      <c r="P39" s="164">
        <v>0</v>
      </c>
      <c r="Q39" s="164">
        <f t="shared" si="11"/>
        <v>1</v>
      </c>
      <c r="R39" s="164">
        <f t="shared" si="12"/>
        <v>6</v>
      </c>
      <c r="S39" s="164" t="s">
        <v>1038</v>
      </c>
      <c r="T39" s="169">
        <f t="shared" ca="1" si="13"/>
        <v>0.5808658333333333</v>
      </c>
      <c r="U39" s="169">
        <f t="shared" ca="1" si="13"/>
        <v>1.1881833333333332E-4</v>
      </c>
      <c r="V39" s="169">
        <f t="shared" ca="1" si="13"/>
        <v>0.57943333333333336</v>
      </c>
      <c r="W39" s="169">
        <f t="shared" ca="1" si="13"/>
        <v>1.2480916666666666E-4</v>
      </c>
      <c r="X39" s="169">
        <f t="shared" ca="1" si="13"/>
        <v>0</v>
      </c>
      <c r="Y39" s="164"/>
      <c r="Z39" s="164"/>
    </row>
    <row r="40" spans="1:26">
      <c r="A40" s="214" t="str">
        <f t="shared" si="20"/>
        <v>PGE</v>
      </c>
      <c r="B40" s="215" t="str">
        <f t="shared" si="26"/>
        <v>UNIT 1/2 REMOVE AND RECYCLE SECOND REFRIGERATOR IN UNCONDITIONED SPACE</v>
      </c>
      <c r="C40" s="215">
        <f t="shared" si="19"/>
        <v>6</v>
      </c>
      <c r="D40" s="216">
        <f t="shared" ca="1" si="22"/>
        <v>0</v>
      </c>
      <c r="E40" s="216">
        <f t="shared" ca="1" si="7"/>
        <v>0</v>
      </c>
      <c r="F40" s="216">
        <f t="shared" ca="1" si="23"/>
        <v>0</v>
      </c>
      <c r="G40" s="216">
        <f t="shared" ca="1" si="17"/>
        <v>0</v>
      </c>
      <c r="H40" s="217">
        <f t="shared" ca="1" si="18"/>
        <v>0</v>
      </c>
      <c r="J40" s="167">
        <f t="shared" si="10"/>
        <v>1130</v>
      </c>
      <c r="K40" s="164"/>
      <c r="L40" s="164">
        <f t="shared" si="24"/>
        <v>1130</v>
      </c>
      <c r="M40" s="167">
        <f t="shared" si="25"/>
        <v>434.40163934426232</v>
      </c>
      <c r="N40" s="168" t="s">
        <v>1056</v>
      </c>
      <c r="O40" s="164">
        <v>0</v>
      </c>
      <c r="P40" s="164">
        <v>0</v>
      </c>
      <c r="Q40" s="164">
        <f t="shared" si="11"/>
        <v>1</v>
      </c>
      <c r="R40" s="164">
        <f t="shared" si="12"/>
        <v>7</v>
      </c>
      <c r="S40" s="164" t="s">
        <v>1038</v>
      </c>
      <c r="T40" s="169">
        <f t="shared" ca="1" si="13"/>
        <v>0</v>
      </c>
      <c r="U40" s="169">
        <f t="shared" ca="1" si="13"/>
        <v>0</v>
      </c>
      <c r="V40" s="169">
        <f t="shared" ca="1" si="13"/>
        <v>0</v>
      </c>
      <c r="W40" s="169">
        <f t="shared" ca="1" si="13"/>
        <v>0</v>
      </c>
      <c r="X40" s="169">
        <f t="shared" ca="1" si="13"/>
        <v>0</v>
      </c>
      <c r="Y40" s="164"/>
      <c r="Z40" s="164"/>
    </row>
    <row r="41" spans="1:26">
      <c r="A41" s="214" t="str">
        <f t="shared" si="20"/>
        <v>PGE</v>
      </c>
      <c r="B41" s="215" t="str">
        <f t="shared" si="26"/>
        <v>UNIT 1/2 REMOVE AND RECYCLE SECOND REFRIGERATOR IN UNCONDITIONED SPACE</v>
      </c>
      <c r="C41" s="215">
        <f t="shared" si="19"/>
        <v>7</v>
      </c>
      <c r="D41" s="216">
        <f t="shared" ca="1" si="22"/>
        <v>0</v>
      </c>
      <c r="E41" s="216">
        <f t="shared" ca="1" si="7"/>
        <v>0</v>
      </c>
      <c r="F41" s="216">
        <f t="shared" ca="1" si="23"/>
        <v>0</v>
      </c>
      <c r="G41" s="216">
        <f t="shared" ca="1" si="17"/>
        <v>0</v>
      </c>
      <c r="H41" s="217">
        <f t="shared" ca="1" si="18"/>
        <v>0</v>
      </c>
      <c r="J41" s="167">
        <f t="shared" si="10"/>
        <v>1130</v>
      </c>
      <c r="K41" s="164"/>
      <c r="L41" s="164">
        <f t="shared" si="24"/>
        <v>1130</v>
      </c>
      <c r="M41" s="167">
        <f t="shared" si="25"/>
        <v>434.40163934426232</v>
      </c>
      <c r="N41" s="168" t="s">
        <v>1056</v>
      </c>
      <c r="O41" s="164">
        <v>0</v>
      </c>
      <c r="P41" s="164">
        <v>0</v>
      </c>
      <c r="Q41" s="164">
        <f t="shared" si="11"/>
        <v>1</v>
      </c>
      <c r="R41" s="164">
        <f t="shared" si="12"/>
        <v>8</v>
      </c>
      <c r="S41" s="164" t="s">
        <v>1038</v>
      </c>
      <c r="T41" s="169">
        <f t="shared" ca="1" si="13"/>
        <v>0</v>
      </c>
      <c r="U41" s="169">
        <f t="shared" ca="1" si="13"/>
        <v>0</v>
      </c>
      <c r="V41" s="169">
        <f t="shared" ca="1" si="13"/>
        <v>0</v>
      </c>
      <c r="W41" s="169">
        <f t="shared" ca="1" si="13"/>
        <v>0</v>
      </c>
      <c r="X41" s="169">
        <f t="shared" ca="1" si="13"/>
        <v>0</v>
      </c>
      <c r="Y41" s="164"/>
      <c r="Z41" s="164"/>
    </row>
    <row r="42" spans="1:26">
      <c r="A42" s="214" t="str">
        <f t="shared" si="20"/>
        <v>PGE</v>
      </c>
      <c r="B42" s="215" t="str">
        <f t="shared" si="26"/>
        <v>UNIT 1/2 REMOVE AND RECYCLE SECOND REFRIGERATOR IN UNCONDITIONED SPACE</v>
      </c>
      <c r="C42" s="215">
        <f t="shared" si="19"/>
        <v>8</v>
      </c>
      <c r="D42" s="216">
        <f t="shared" ca="1" si="22"/>
        <v>0</v>
      </c>
      <c r="E42" s="216">
        <f t="shared" ca="1" si="7"/>
        <v>0</v>
      </c>
      <c r="F42" s="216">
        <f t="shared" ca="1" si="23"/>
        <v>0</v>
      </c>
      <c r="G42" s="216">
        <f t="shared" ca="1" si="17"/>
        <v>0</v>
      </c>
      <c r="H42" s="217">
        <f t="shared" ca="1" si="18"/>
        <v>0</v>
      </c>
      <c r="J42" s="167">
        <f t="shared" si="10"/>
        <v>1130</v>
      </c>
      <c r="K42" s="164"/>
      <c r="L42" s="164">
        <f t="shared" si="24"/>
        <v>1130</v>
      </c>
      <c r="M42" s="167">
        <f t="shared" si="25"/>
        <v>434.40163934426232</v>
      </c>
      <c r="N42" s="168" t="s">
        <v>1056</v>
      </c>
      <c r="O42" s="164">
        <v>0</v>
      </c>
      <c r="P42" s="164">
        <v>0</v>
      </c>
      <c r="Q42" s="164">
        <f t="shared" si="11"/>
        <v>1</v>
      </c>
      <c r="R42" s="164">
        <f t="shared" si="12"/>
        <v>9</v>
      </c>
      <c r="S42" s="164" t="s">
        <v>1038</v>
      </c>
      <c r="T42" s="169">
        <f t="shared" ca="1" si="13"/>
        <v>0</v>
      </c>
      <c r="U42" s="169">
        <f t="shared" ca="1" si="13"/>
        <v>0</v>
      </c>
      <c r="V42" s="169">
        <f t="shared" ca="1" si="13"/>
        <v>0</v>
      </c>
      <c r="W42" s="169">
        <f t="shared" ca="1" si="13"/>
        <v>0</v>
      </c>
      <c r="X42" s="169">
        <f t="shared" ca="1" si="13"/>
        <v>0</v>
      </c>
      <c r="Y42" s="164"/>
      <c r="Z42" s="164"/>
    </row>
    <row r="43" spans="1:26">
      <c r="A43" s="214" t="str">
        <f t="shared" si="20"/>
        <v>PGE</v>
      </c>
      <c r="B43" s="215" t="str">
        <f t="shared" si="26"/>
        <v>UNIT 1/2 REMOVE AND RECYCLE SECOND REFRIGERATOR IN UNCONDITIONED SPACE</v>
      </c>
      <c r="C43" s="215">
        <f t="shared" si="19"/>
        <v>9</v>
      </c>
      <c r="D43" s="216">
        <f t="shared" ca="1" si="22"/>
        <v>0</v>
      </c>
      <c r="E43" s="216">
        <f t="shared" ca="1" si="7"/>
        <v>0</v>
      </c>
      <c r="F43" s="216">
        <f t="shared" ca="1" si="23"/>
        <v>0</v>
      </c>
      <c r="G43" s="216">
        <f t="shared" ca="1" si="17"/>
        <v>0</v>
      </c>
      <c r="H43" s="217">
        <f t="shared" ca="1" si="18"/>
        <v>0</v>
      </c>
      <c r="J43" s="167">
        <f t="shared" si="10"/>
        <v>1130</v>
      </c>
      <c r="K43" s="164"/>
      <c r="L43" s="164">
        <f t="shared" si="24"/>
        <v>1130</v>
      </c>
      <c r="M43" s="167">
        <f t="shared" si="25"/>
        <v>434.40163934426232</v>
      </c>
      <c r="N43" s="168" t="s">
        <v>1056</v>
      </c>
      <c r="O43" s="164">
        <v>0</v>
      </c>
      <c r="P43" s="164">
        <v>0</v>
      </c>
      <c r="Q43" s="164">
        <f t="shared" si="11"/>
        <v>1</v>
      </c>
      <c r="R43" s="164">
        <f t="shared" si="12"/>
        <v>10</v>
      </c>
      <c r="S43" s="164" t="s">
        <v>1038</v>
      </c>
      <c r="T43" s="169">
        <f t="shared" ca="1" si="13"/>
        <v>0</v>
      </c>
      <c r="U43" s="169">
        <f t="shared" ca="1" si="13"/>
        <v>0</v>
      </c>
      <c r="V43" s="169">
        <f t="shared" ca="1" si="13"/>
        <v>0</v>
      </c>
      <c r="W43" s="169">
        <f t="shared" ca="1" si="13"/>
        <v>0</v>
      </c>
      <c r="X43" s="169">
        <f t="shared" ca="1" si="13"/>
        <v>0</v>
      </c>
      <c r="Y43" s="164"/>
      <c r="Z43" s="164"/>
    </row>
    <row r="44" spans="1:26">
      <c r="A44" s="214" t="str">
        <f t="shared" si="20"/>
        <v>PGE</v>
      </c>
      <c r="B44" s="215" t="str">
        <f t="shared" si="26"/>
        <v>UNIT 1/2 REMOVE AND RECYCLE SECOND REFRIGERATOR IN UNCONDITIONED SPACE</v>
      </c>
      <c r="C44" s="215">
        <f t="shared" si="19"/>
        <v>10</v>
      </c>
      <c r="D44" s="216">
        <f t="shared" ca="1" si="22"/>
        <v>0</v>
      </c>
      <c r="E44" s="216">
        <f t="shared" ca="1" si="7"/>
        <v>0</v>
      </c>
      <c r="F44" s="216">
        <f t="shared" ca="1" si="23"/>
        <v>0</v>
      </c>
      <c r="G44" s="216">
        <f t="shared" ca="1" si="17"/>
        <v>0</v>
      </c>
      <c r="H44" s="217">
        <f t="shared" ca="1" si="18"/>
        <v>0</v>
      </c>
      <c r="J44" s="167">
        <f t="shared" si="10"/>
        <v>1130</v>
      </c>
      <c r="K44" s="164"/>
      <c r="L44" s="164">
        <f t="shared" si="24"/>
        <v>1130</v>
      </c>
      <c r="M44" s="167">
        <f t="shared" si="25"/>
        <v>434.40163934426232</v>
      </c>
      <c r="N44" s="168" t="s">
        <v>1056</v>
      </c>
      <c r="O44" s="164">
        <v>0</v>
      </c>
      <c r="P44" s="164">
        <v>0</v>
      </c>
      <c r="Q44" s="164">
        <f t="shared" si="11"/>
        <v>1</v>
      </c>
      <c r="R44" s="164">
        <f t="shared" si="12"/>
        <v>11</v>
      </c>
      <c r="S44" s="164" t="s">
        <v>1038</v>
      </c>
      <c r="T44" s="169">
        <f t="shared" ca="1" si="13"/>
        <v>0</v>
      </c>
      <c r="U44" s="169">
        <f t="shared" ca="1" si="13"/>
        <v>0</v>
      </c>
      <c r="V44" s="169">
        <f t="shared" ca="1" si="13"/>
        <v>0</v>
      </c>
      <c r="W44" s="169">
        <f t="shared" ca="1" si="13"/>
        <v>0</v>
      </c>
      <c r="X44" s="169">
        <f t="shared" ca="1" si="13"/>
        <v>0</v>
      </c>
      <c r="Y44" s="164"/>
      <c r="Z44" s="164"/>
    </row>
    <row r="45" spans="1:26">
      <c r="A45" s="214" t="str">
        <f t="shared" si="20"/>
        <v>PGE</v>
      </c>
      <c r="B45" s="215" t="str">
        <f t="shared" si="26"/>
        <v>UNIT 1/2 REMOVE AND RECYCLE SECOND REFRIGERATOR IN UNCONDITIONED SPACE</v>
      </c>
      <c r="C45" s="215">
        <f t="shared" si="19"/>
        <v>11</v>
      </c>
      <c r="D45" s="235">
        <f t="shared" ca="1" si="22"/>
        <v>0.16692265833333333</v>
      </c>
      <c r="E45" s="235">
        <f t="shared" ca="1" si="7"/>
        <v>724.90818333333323</v>
      </c>
      <c r="F45" s="216">
        <f t="shared" ca="1" si="23"/>
        <v>0.16916476666666666</v>
      </c>
      <c r="G45" s="216">
        <f t="shared" ca="1" si="17"/>
        <v>728.32925833333331</v>
      </c>
      <c r="H45" s="217">
        <f t="shared" ca="1" si="18"/>
        <v>0</v>
      </c>
      <c r="J45" s="167">
        <f t="shared" si="10"/>
        <v>1130</v>
      </c>
      <c r="K45" s="164"/>
      <c r="L45" s="164">
        <f t="shared" si="24"/>
        <v>1130</v>
      </c>
      <c r="M45" s="167">
        <f t="shared" si="25"/>
        <v>434.40163934426232</v>
      </c>
      <c r="N45" s="168" t="s">
        <v>1056</v>
      </c>
      <c r="O45" s="164">
        <v>0</v>
      </c>
      <c r="P45" s="164">
        <v>0</v>
      </c>
      <c r="Q45" s="164">
        <f t="shared" si="11"/>
        <v>1</v>
      </c>
      <c r="R45" s="164">
        <f t="shared" si="12"/>
        <v>12</v>
      </c>
      <c r="S45" s="164" t="s">
        <v>1038</v>
      </c>
      <c r="T45" s="169">
        <f t="shared" ca="1" si="13"/>
        <v>0.64151166666666659</v>
      </c>
      <c r="U45" s="169">
        <f t="shared" ca="1" si="13"/>
        <v>1.4771916666666667E-4</v>
      </c>
      <c r="V45" s="169">
        <f t="shared" ca="1" si="13"/>
        <v>0.64453916666666666</v>
      </c>
      <c r="W45" s="169">
        <f t="shared" ca="1" si="13"/>
        <v>1.4970333333333332E-4</v>
      </c>
      <c r="X45" s="169">
        <f t="shared" ca="1" si="13"/>
        <v>0</v>
      </c>
      <c r="Y45" s="164"/>
      <c r="Z45" s="164"/>
    </row>
    <row r="46" spans="1:26">
      <c r="A46" s="214" t="str">
        <f t="shared" si="20"/>
        <v>PGE</v>
      </c>
      <c r="B46" s="215" t="str">
        <f t="shared" si="26"/>
        <v>UNIT 1/2 REMOVE AND RECYCLE SECOND REFRIGERATOR IN UNCONDITIONED SPACE</v>
      </c>
      <c r="C46" s="215">
        <f t="shared" si="19"/>
        <v>12</v>
      </c>
      <c r="D46" s="235">
        <f t="shared" ca="1" si="22"/>
        <v>0.16825794166666669</v>
      </c>
      <c r="E46" s="235">
        <f t="shared" ca="1" si="7"/>
        <v>693.49512500000003</v>
      </c>
      <c r="F46" s="216">
        <f t="shared" ca="1" si="23"/>
        <v>0.17088801666666667</v>
      </c>
      <c r="G46" s="216">
        <f t="shared" ca="1" si="17"/>
        <v>696.22595833333344</v>
      </c>
      <c r="H46" s="217">
        <f t="shared" ca="1" si="18"/>
        <v>0</v>
      </c>
      <c r="J46" s="167">
        <f t="shared" si="10"/>
        <v>1130</v>
      </c>
      <c r="K46" s="164"/>
      <c r="L46" s="164">
        <f t="shared" si="24"/>
        <v>1130</v>
      </c>
      <c r="M46" s="167">
        <f t="shared" si="25"/>
        <v>434.40163934426232</v>
      </c>
      <c r="N46" s="168" t="s">
        <v>1056</v>
      </c>
      <c r="O46" s="164">
        <v>0</v>
      </c>
      <c r="P46" s="164">
        <v>0</v>
      </c>
      <c r="Q46" s="164">
        <f t="shared" si="11"/>
        <v>1</v>
      </c>
      <c r="R46" s="164">
        <f t="shared" si="12"/>
        <v>13</v>
      </c>
      <c r="S46" s="164" t="s">
        <v>1038</v>
      </c>
      <c r="T46" s="169">
        <f t="shared" ca="1" si="13"/>
        <v>0.61371249999999999</v>
      </c>
      <c r="U46" s="169">
        <f t="shared" ca="1" si="13"/>
        <v>1.4890083333333334E-4</v>
      </c>
      <c r="V46" s="169">
        <f t="shared" ca="1" si="13"/>
        <v>0.61612916666666673</v>
      </c>
      <c r="W46" s="169">
        <f t="shared" ca="1" si="13"/>
        <v>1.5122833333333334E-4</v>
      </c>
      <c r="X46" s="169">
        <f t="shared" ca="1" si="13"/>
        <v>0</v>
      </c>
      <c r="Y46" s="164"/>
      <c r="Z46" s="164"/>
    </row>
    <row r="47" spans="1:26">
      <c r="A47" s="214" t="str">
        <f t="shared" si="20"/>
        <v>PGE</v>
      </c>
      <c r="B47" s="215" t="str">
        <f t="shared" si="26"/>
        <v>UNIT 1/2 REMOVE AND RECYCLE SECOND REFRIGERATOR IN UNCONDITIONED SPACE</v>
      </c>
      <c r="C47" s="215">
        <f t="shared" si="19"/>
        <v>13</v>
      </c>
      <c r="D47" s="235">
        <f t="shared" ca="1" si="22"/>
        <v>0.17995720833333334</v>
      </c>
      <c r="E47" s="235">
        <f t="shared" ca="1" si="7"/>
        <v>804.72102500000005</v>
      </c>
      <c r="F47" s="216">
        <f t="shared" ca="1" si="23"/>
        <v>0.18238105833333332</v>
      </c>
      <c r="G47" s="216">
        <f t="shared" ca="1" si="17"/>
        <v>808.66472499999998</v>
      </c>
      <c r="H47" s="217">
        <f t="shared" ca="1" si="18"/>
        <v>0</v>
      </c>
      <c r="J47" s="167">
        <f t="shared" si="10"/>
        <v>1130</v>
      </c>
      <c r="K47" s="164"/>
      <c r="L47" s="164">
        <f t="shared" si="24"/>
        <v>1130</v>
      </c>
      <c r="M47" s="167">
        <f t="shared" si="25"/>
        <v>434.40163934426232</v>
      </c>
      <c r="N47" s="168" t="s">
        <v>1056</v>
      </c>
      <c r="O47" s="164">
        <v>0</v>
      </c>
      <c r="P47" s="164">
        <v>0</v>
      </c>
      <c r="Q47" s="164">
        <f t="shared" si="11"/>
        <v>1</v>
      </c>
      <c r="R47" s="164">
        <f t="shared" si="12"/>
        <v>14</v>
      </c>
      <c r="S47" s="164" t="s">
        <v>1038</v>
      </c>
      <c r="T47" s="169">
        <f t="shared" ca="1" si="13"/>
        <v>0.71214250000000001</v>
      </c>
      <c r="U47" s="169">
        <f t="shared" ca="1" si="13"/>
        <v>1.5925416666666666E-4</v>
      </c>
      <c r="V47" s="169">
        <f t="shared" ca="1" si="13"/>
        <v>0.7156325</v>
      </c>
      <c r="W47" s="169">
        <f t="shared" ca="1" si="13"/>
        <v>1.6139916666666666E-4</v>
      </c>
      <c r="X47" s="169">
        <f t="shared" ca="1" si="13"/>
        <v>0</v>
      </c>
      <c r="Y47" s="164"/>
      <c r="Z47" s="164"/>
    </row>
    <row r="48" spans="1:26">
      <c r="A48" s="214" t="str">
        <f t="shared" si="20"/>
        <v>PGE</v>
      </c>
      <c r="B48" s="215" t="str">
        <f t="shared" si="26"/>
        <v>UNIT 1/2 REMOVE AND RECYCLE SECOND REFRIGERATOR IN UNCONDITIONED SPACE</v>
      </c>
      <c r="C48" s="215">
        <f t="shared" si="19"/>
        <v>14</v>
      </c>
      <c r="D48" s="216">
        <f t="shared" ca="1" si="22"/>
        <v>0</v>
      </c>
      <c r="E48" s="216">
        <f t="shared" ca="1" si="7"/>
        <v>0</v>
      </c>
      <c r="F48" s="216">
        <f t="shared" ca="1" si="23"/>
        <v>0</v>
      </c>
      <c r="G48" s="216">
        <f t="shared" ca="1" si="17"/>
        <v>0</v>
      </c>
      <c r="H48" s="217">
        <f t="shared" ca="1" si="18"/>
        <v>0</v>
      </c>
      <c r="J48" s="167">
        <f t="shared" si="10"/>
        <v>1130</v>
      </c>
      <c r="K48" s="164"/>
      <c r="L48" s="164">
        <f t="shared" si="24"/>
        <v>1130</v>
      </c>
      <c r="M48" s="167">
        <f t="shared" si="25"/>
        <v>434.40163934426232</v>
      </c>
      <c r="N48" s="168" t="s">
        <v>1056</v>
      </c>
      <c r="O48" s="164">
        <v>0</v>
      </c>
      <c r="P48" s="164">
        <v>0</v>
      </c>
      <c r="Q48" s="164">
        <f t="shared" si="11"/>
        <v>1</v>
      </c>
      <c r="R48" s="164">
        <f t="shared" si="12"/>
        <v>15</v>
      </c>
      <c r="S48" s="164" t="s">
        <v>1038</v>
      </c>
      <c r="T48" s="169">
        <f t="shared" ca="1" si="13"/>
        <v>0</v>
      </c>
      <c r="U48" s="169">
        <f t="shared" ca="1" si="13"/>
        <v>0</v>
      </c>
      <c r="V48" s="169">
        <f t="shared" ca="1" si="13"/>
        <v>0</v>
      </c>
      <c r="W48" s="169">
        <f t="shared" ca="1" si="13"/>
        <v>0</v>
      </c>
      <c r="X48" s="169">
        <f t="shared" ca="1" si="13"/>
        <v>0</v>
      </c>
      <c r="Y48" s="164"/>
      <c r="Z48" s="164"/>
    </row>
    <row r="49" spans="1:26">
      <c r="A49" s="214" t="str">
        <f t="shared" si="20"/>
        <v>PGE</v>
      </c>
      <c r="B49" s="215" t="str">
        <f t="shared" si="26"/>
        <v>UNIT 1/2 REMOVE AND RECYCLE SECOND REFRIGERATOR IN UNCONDITIONED SPACE</v>
      </c>
      <c r="C49" s="215">
        <f t="shared" si="19"/>
        <v>15</v>
      </c>
      <c r="D49" s="216">
        <f t="shared" ca="1" si="22"/>
        <v>0</v>
      </c>
      <c r="E49" s="216">
        <f t="shared" ca="1" si="7"/>
        <v>0</v>
      </c>
      <c r="F49" s="216">
        <f t="shared" ca="1" si="23"/>
        <v>0</v>
      </c>
      <c r="G49" s="216">
        <f t="shared" ca="1" si="17"/>
        <v>0</v>
      </c>
      <c r="H49" s="217">
        <f t="shared" ca="1" si="18"/>
        <v>0</v>
      </c>
      <c r="J49" s="167">
        <f t="shared" si="10"/>
        <v>1130</v>
      </c>
      <c r="K49" s="164"/>
      <c r="L49" s="164">
        <f t="shared" si="24"/>
        <v>1130</v>
      </c>
      <c r="M49" s="167">
        <f t="shared" si="25"/>
        <v>434.40163934426232</v>
      </c>
      <c r="N49" s="168" t="s">
        <v>1056</v>
      </c>
      <c r="O49" s="164">
        <v>0</v>
      </c>
      <c r="P49" s="164">
        <v>0</v>
      </c>
      <c r="Q49" s="164">
        <f t="shared" si="11"/>
        <v>1</v>
      </c>
      <c r="R49" s="164">
        <f t="shared" si="12"/>
        <v>16</v>
      </c>
      <c r="S49" s="164" t="s">
        <v>1038</v>
      </c>
      <c r="T49" s="169">
        <f t="shared" ca="1" si="13"/>
        <v>0</v>
      </c>
      <c r="U49" s="169">
        <f t="shared" ca="1" si="13"/>
        <v>0</v>
      </c>
      <c r="V49" s="169">
        <f t="shared" ca="1" si="13"/>
        <v>0</v>
      </c>
      <c r="W49" s="169">
        <f t="shared" ca="1" si="13"/>
        <v>0</v>
      </c>
      <c r="X49" s="169">
        <f t="shared" ca="1" si="13"/>
        <v>0</v>
      </c>
      <c r="Y49" s="164"/>
      <c r="Z49" s="164"/>
    </row>
    <row r="50" spans="1:26">
      <c r="A50" s="214" t="str">
        <f t="shared" si="20"/>
        <v>PGE</v>
      </c>
      <c r="B50" s="215" t="str">
        <f t="shared" si="26"/>
        <v>UNIT 1/2 REMOVE AND RECYCLE SECOND REFRIGERATOR IN UNCONDITIONED SPACE</v>
      </c>
      <c r="C50" s="215">
        <f t="shared" si="19"/>
        <v>16</v>
      </c>
      <c r="D50" s="235">
        <f t="shared" ca="1" si="22"/>
        <v>0.15304720000000002</v>
      </c>
      <c r="E50" s="235">
        <f t="shared" ca="1" si="7"/>
        <v>480.15112499999998</v>
      </c>
      <c r="F50" s="216">
        <f t="shared" ca="1" si="23"/>
        <v>0.15586184166666667</v>
      </c>
      <c r="G50" s="216">
        <f t="shared" ca="1" si="17"/>
        <v>480.22645833333337</v>
      </c>
      <c r="H50" s="217">
        <f t="shared" ca="1" si="18"/>
        <v>0</v>
      </c>
      <c r="J50" s="167">
        <f t="shared" si="10"/>
        <v>1130</v>
      </c>
      <c r="K50" s="164"/>
      <c r="L50" s="164">
        <f t="shared" si="24"/>
        <v>1130</v>
      </c>
      <c r="M50" s="167">
        <f t="shared" si="25"/>
        <v>434.40163934426232</v>
      </c>
      <c r="N50" s="168" t="s">
        <v>1056</v>
      </c>
      <c r="O50" s="164">
        <v>0</v>
      </c>
      <c r="P50" s="164">
        <v>0</v>
      </c>
      <c r="Q50" s="164">
        <f t="shared" si="11"/>
        <v>1</v>
      </c>
      <c r="R50" s="164">
        <f t="shared" si="12"/>
        <v>17</v>
      </c>
      <c r="S50" s="164" t="s">
        <v>1038</v>
      </c>
      <c r="T50" s="169">
        <f t="shared" ca="1" si="13"/>
        <v>0.42491249999999997</v>
      </c>
      <c r="U50" s="169">
        <f t="shared" ca="1" si="13"/>
        <v>1.3544000000000002E-4</v>
      </c>
      <c r="V50" s="169">
        <f t="shared" ca="1" si="13"/>
        <v>0.42497916666666669</v>
      </c>
      <c r="W50" s="169">
        <f t="shared" ca="1" si="13"/>
        <v>1.3793083333333333E-4</v>
      </c>
      <c r="X50" s="169">
        <f t="shared" ca="1" si="13"/>
        <v>0</v>
      </c>
      <c r="Y50" s="164"/>
      <c r="Z50" s="164"/>
    </row>
    <row r="51" spans="1:26">
      <c r="A51" s="214" t="str">
        <f t="shared" si="20"/>
        <v>PGE</v>
      </c>
      <c r="B51" s="215" t="s">
        <v>1032</v>
      </c>
      <c r="C51" s="215">
        <f t="shared" si="19"/>
        <v>1</v>
      </c>
      <c r="D51" s="216">
        <f t="shared" ca="1" si="22"/>
        <v>6.3430144006992581E-2</v>
      </c>
      <c r="E51" s="216">
        <f t="shared" ca="1" si="7"/>
        <v>442.46935012799065</v>
      </c>
      <c r="F51" s="216">
        <f t="shared" ca="1" si="23"/>
        <v>6.366343615179583E-2</v>
      </c>
      <c r="G51" s="216">
        <f t="shared" ca="1" si="17"/>
        <v>421.45342267252238</v>
      </c>
      <c r="H51" s="217">
        <f t="shared" ca="1" si="18"/>
        <v>-17.729522664461946</v>
      </c>
      <c r="J51" s="167">
        <f t="shared" si="10"/>
        <v>695.59836065573768</v>
      </c>
      <c r="K51" s="164"/>
      <c r="L51" s="164">
        <f t="shared" si="24"/>
        <v>1130</v>
      </c>
      <c r="M51" s="167">
        <f t="shared" si="25"/>
        <v>434.40163934426232</v>
      </c>
      <c r="N51" s="168" t="s">
        <v>1055</v>
      </c>
      <c r="O51" s="164">
        <v>1</v>
      </c>
      <c r="P51" s="164">
        <v>0</v>
      </c>
      <c r="Q51" s="164">
        <f t="shared" si="11"/>
        <v>0</v>
      </c>
      <c r="R51" s="164">
        <f t="shared" si="12"/>
        <v>2</v>
      </c>
      <c r="S51" s="164" t="s">
        <v>1037</v>
      </c>
      <c r="T51" s="169">
        <f t="shared" ca="1" si="13"/>
        <v>0.6360988972298276</v>
      </c>
      <c r="U51" s="169">
        <f t="shared" ca="1" si="13"/>
        <v>9.1187885990986583E-5</v>
      </c>
      <c r="V51" s="169">
        <f t="shared" ca="1" si="13"/>
        <v>0.6058861643595882</v>
      </c>
      <c r="W51" s="169">
        <f t="shared" ca="1" si="13"/>
        <v>9.1523269393246654E-5</v>
      </c>
      <c r="X51" s="169">
        <f t="shared" ref="U51:X66" ca="1" si="27">HLOOKUP(X$2,INDIRECT($S51),$R51,FALSE)</f>
        <v>-2.5488160506514708E-2</v>
      </c>
      <c r="Y51" s="164"/>
      <c r="Z51" s="164"/>
    </row>
    <row r="52" spans="1:26">
      <c r="A52" s="214" t="str">
        <f t="shared" si="20"/>
        <v>PGE</v>
      </c>
      <c r="B52" s="215" t="str">
        <f>B51</f>
        <v>UNIT 1/2 REPLACE AND RECYCLE SECOND REFRIGERATOR IN CONDITIONED SPACE</v>
      </c>
      <c r="C52" s="215">
        <f t="shared" si="19"/>
        <v>2</v>
      </c>
      <c r="D52" s="216">
        <f t="shared" ca="1" si="22"/>
        <v>8.4515327673471197E-2</v>
      </c>
      <c r="E52" s="216">
        <f t="shared" ca="1" si="7"/>
        <v>530.57923517558527</v>
      </c>
      <c r="F52" s="216">
        <f t="shared" ca="1" si="23"/>
        <v>0.12159496719916621</v>
      </c>
      <c r="G52" s="216">
        <f t="shared" ca="1" si="17"/>
        <v>552.16410034416231</v>
      </c>
      <c r="H52" s="217">
        <f t="shared" ca="1" si="18"/>
        <v>-15.917357268679993</v>
      </c>
      <c r="J52" s="167">
        <f t="shared" si="10"/>
        <v>695.59836065573768</v>
      </c>
      <c r="K52" s="164"/>
      <c r="L52" s="164">
        <f t="shared" si="24"/>
        <v>1130</v>
      </c>
      <c r="M52" s="167">
        <f t="shared" si="25"/>
        <v>434.40163934426232</v>
      </c>
      <c r="N52" s="168" t="s">
        <v>1055</v>
      </c>
      <c r="O52" s="164">
        <v>1</v>
      </c>
      <c r="P52" s="164">
        <v>0</v>
      </c>
      <c r="Q52" s="164">
        <f t="shared" si="11"/>
        <v>0</v>
      </c>
      <c r="R52" s="164">
        <f t="shared" si="12"/>
        <v>3</v>
      </c>
      <c r="S52" s="164" t="s">
        <v>1037</v>
      </c>
      <c r="T52" s="169">
        <f t="shared" ca="1" si="13"/>
        <v>0.76276665556746059</v>
      </c>
      <c r="U52" s="169">
        <f t="shared" ca="1" si="27"/>
        <v>1.215001823664434E-4</v>
      </c>
      <c r="V52" s="169">
        <f t="shared" ca="1" si="27"/>
        <v>0.79379729967109114</v>
      </c>
      <c r="W52" s="169">
        <f t="shared" ca="1" si="27"/>
        <v>1.7480628776143052E-4</v>
      </c>
      <c r="X52" s="169">
        <f t="shared" ca="1" si="27"/>
        <v>-2.2882971221603751E-2</v>
      </c>
      <c r="Y52" s="164"/>
      <c r="Z52" s="164"/>
    </row>
    <row r="53" spans="1:26">
      <c r="A53" s="214" t="str">
        <f t="shared" si="20"/>
        <v>PGE</v>
      </c>
      <c r="B53" s="215" t="str">
        <f t="shared" ref="B53:B66" si="28">B52</f>
        <v>UNIT 1/2 REPLACE AND RECYCLE SECOND REFRIGERATOR IN CONDITIONED SPACE</v>
      </c>
      <c r="C53" s="215">
        <f t="shared" si="19"/>
        <v>3</v>
      </c>
      <c r="D53" s="216">
        <f t="shared" ca="1" si="22"/>
        <v>7.1315031797748743E-2</v>
      </c>
      <c r="E53" s="216">
        <f t="shared" ca="1" si="7"/>
        <v>509.13036864288682</v>
      </c>
      <c r="F53" s="216">
        <f t="shared" ca="1" si="23"/>
        <v>7.72936218568466E-2</v>
      </c>
      <c r="G53" s="216">
        <f t="shared" ca="1" si="17"/>
        <v>491.56770164752925</v>
      </c>
      <c r="H53" s="217">
        <f t="shared" ca="1" si="18"/>
        <v>-18.619690724451576</v>
      </c>
      <c r="J53" s="167">
        <f t="shared" si="10"/>
        <v>695.59836065573768</v>
      </c>
      <c r="K53" s="164"/>
      <c r="L53" s="164">
        <f t="shared" si="24"/>
        <v>1130</v>
      </c>
      <c r="M53" s="167">
        <f t="shared" si="25"/>
        <v>434.40163934426232</v>
      </c>
      <c r="N53" s="168" t="s">
        <v>1055</v>
      </c>
      <c r="O53" s="164">
        <v>1</v>
      </c>
      <c r="P53" s="164">
        <v>0</v>
      </c>
      <c r="Q53" s="164">
        <f t="shared" si="11"/>
        <v>0</v>
      </c>
      <c r="R53" s="164">
        <f t="shared" si="12"/>
        <v>4</v>
      </c>
      <c r="S53" s="164" t="s">
        <v>1037</v>
      </c>
      <c r="T53" s="169">
        <f t="shared" ca="1" si="13"/>
        <v>0.73193152462713074</v>
      </c>
      <c r="U53" s="169">
        <f t="shared" ca="1" si="27"/>
        <v>1.0252328905795632E-4</v>
      </c>
      <c r="V53" s="169">
        <f t="shared" ca="1" si="27"/>
        <v>0.70668323770074792</v>
      </c>
      <c r="W53" s="169">
        <f t="shared" ca="1" si="27"/>
        <v>1.1111817713886246E-4</v>
      </c>
      <c r="X53" s="169">
        <f t="shared" ca="1" si="27"/>
        <v>-2.6767876087141537E-2</v>
      </c>
      <c r="Y53" s="164"/>
      <c r="Z53" s="164"/>
    </row>
    <row r="54" spans="1:26">
      <c r="A54" s="214" t="str">
        <f t="shared" si="20"/>
        <v>PGE</v>
      </c>
      <c r="B54" s="215" t="str">
        <f t="shared" si="28"/>
        <v>UNIT 1/2 REPLACE AND RECYCLE SECOND REFRIGERATOR IN CONDITIONED SPACE</v>
      </c>
      <c r="C54" s="215">
        <f t="shared" si="19"/>
        <v>4</v>
      </c>
      <c r="D54" s="216">
        <f t="shared" ca="1" si="22"/>
        <v>7.8786964265103426E-2</v>
      </c>
      <c r="E54" s="216">
        <f t="shared" ca="1" si="7"/>
        <v>540.67074799740521</v>
      </c>
      <c r="F54" s="216">
        <f t="shared" ca="1" si="23"/>
        <v>0.10653789744647864</v>
      </c>
      <c r="G54" s="216">
        <f t="shared" ca="1" si="17"/>
        <v>555.31229094336129</v>
      </c>
      <c r="H54" s="217">
        <f t="shared" ca="1" si="18"/>
        <v>-14.384694346832426</v>
      </c>
      <c r="J54" s="167">
        <f t="shared" si="10"/>
        <v>695.59836065573768</v>
      </c>
      <c r="K54" s="164"/>
      <c r="L54" s="164">
        <f t="shared" si="24"/>
        <v>1130</v>
      </c>
      <c r="M54" s="167">
        <f t="shared" si="25"/>
        <v>434.40163934426232</v>
      </c>
      <c r="N54" s="168" t="s">
        <v>1055</v>
      </c>
      <c r="O54" s="164">
        <v>1</v>
      </c>
      <c r="P54" s="164">
        <v>0</v>
      </c>
      <c r="Q54" s="164">
        <f t="shared" si="11"/>
        <v>0</v>
      </c>
      <c r="R54" s="164">
        <f t="shared" si="12"/>
        <v>5</v>
      </c>
      <c r="S54" s="164" t="s">
        <v>1037</v>
      </c>
      <c r="T54" s="169">
        <f t="shared" ca="1" si="13"/>
        <v>0.7772743275123839</v>
      </c>
      <c r="U54" s="169">
        <f t="shared" ca="1" si="27"/>
        <v>1.1326502292333076E-4</v>
      </c>
      <c r="V54" s="169">
        <f t="shared" ca="1" si="27"/>
        <v>0.79832317376347861</v>
      </c>
      <c r="W54" s="169">
        <f t="shared" ca="1" si="27"/>
        <v>1.5316007551548254E-4</v>
      </c>
      <c r="X54" s="169">
        <f t="shared" ca="1" si="27"/>
        <v>-2.0679597826067379E-2</v>
      </c>
      <c r="Y54" s="164"/>
      <c r="Z54" s="164"/>
    </row>
    <row r="55" spans="1:26">
      <c r="A55" s="214" t="str">
        <f t="shared" si="20"/>
        <v>PGE</v>
      </c>
      <c r="B55" s="215" t="str">
        <f t="shared" si="28"/>
        <v>UNIT 1/2 REPLACE AND RECYCLE SECOND REFRIGERATOR IN CONDITIONED SPACE</v>
      </c>
      <c r="C55" s="215">
        <f t="shared" si="19"/>
        <v>5</v>
      </c>
      <c r="D55" s="216">
        <f t="shared" ca="1" si="22"/>
        <v>7.5532014450432047E-2</v>
      </c>
      <c r="E55" s="216">
        <f t="shared" ca="1" si="7"/>
        <v>480.17508693129116</v>
      </c>
      <c r="F55" s="216">
        <f t="shared" ca="1" si="23"/>
        <v>7.9606951903266596E-2</v>
      </c>
      <c r="G55" s="216">
        <f t="shared" ca="1" si="17"/>
        <v>460.60321777150762</v>
      </c>
      <c r="H55" s="217">
        <f t="shared" ca="1" si="18"/>
        <v>-19.098127218263397</v>
      </c>
      <c r="J55" s="167">
        <f t="shared" si="10"/>
        <v>695.59836065573768</v>
      </c>
      <c r="K55" s="164"/>
      <c r="L55" s="164">
        <f t="shared" si="24"/>
        <v>1130</v>
      </c>
      <c r="M55" s="167">
        <f t="shared" si="25"/>
        <v>434.40163934426232</v>
      </c>
      <c r="N55" s="168" t="s">
        <v>1055</v>
      </c>
      <c r="O55" s="164">
        <v>1</v>
      </c>
      <c r="P55" s="164">
        <v>0</v>
      </c>
      <c r="Q55" s="164">
        <f t="shared" si="11"/>
        <v>0</v>
      </c>
      <c r="R55" s="164">
        <f t="shared" si="12"/>
        <v>6</v>
      </c>
      <c r="S55" s="164" t="s">
        <v>1037</v>
      </c>
      <c r="T55" s="169">
        <f t="shared" ca="1" si="13"/>
        <v>0.69030508708880811</v>
      </c>
      <c r="U55" s="169">
        <f t="shared" ca="1" si="27"/>
        <v>1.085856705861531E-4</v>
      </c>
      <c r="V55" s="169">
        <f t="shared" ca="1" si="27"/>
        <v>0.66216834861039475</v>
      </c>
      <c r="W55" s="169">
        <f t="shared" ca="1" si="27"/>
        <v>1.1444384634291181E-4</v>
      </c>
      <c r="X55" s="169">
        <f t="shared" ca="1" si="27"/>
        <v>-2.7455681753274508E-2</v>
      </c>
      <c r="Y55" s="164"/>
      <c r="Z55" s="164"/>
    </row>
    <row r="56" spans="1:26">
      <c r="A56" s="214" t="str">
        <f t="shared" si="20"/>
        <v>PGE</v>
      </c>
      <c r="B56" s="215" t="str">
        <f t="shared" si="28"/>
        <v>UNIT 1/2 REPLACE AND RECYCLE SECOND REFRIGERATOR IN CONDITIONED SPACE</v>
      </c>
      <c r="C56" s="215">
        <f t="shared" si="19"/>
        <v>6</v>
      </c>
      <c r="D56" s="216">
        <f t="shared" ca="1" si="22"/>
        <v>0</v>
      </c>
      <c r="E56" s="216">
        <f t="shared" ca="1" si="7"/>
        <v>0</v>
      </c>
      <c r="F56" s="216">
        <f t="shared" ca="1" si="23"/>
        <v>0</v>
      </c>
      <c r="G56" s="216">
        <f t="shared" ca="1" si="17"/>
        <v>0</v>
      </c>
      <c r="H56" s="217">
        <f t="shared" ca="1" si="18"/>
        <v>0</v>
      </c>
      <c r="J56" s="167">
        <f t="shared" si="10"/>
        <v>695.59836065573768</v>
      </c>
      <c r="K56" s="164"/>
      <c r="L56" s="164">
        <f t="shared" si="24"/>
        <v>1130</v>
      </c>
      <c r="M56" s="167">
        <f t="shared" si="25"/>
        <v>434.40163934426232</v>
      </c>
      <c r="N56" s="168" t="s">
        <v>1055</v>
      </c>
      <c r="O56" s="164">
        <v>1</v>
      </c>
      <c r="P56" s="164">
        <v>0</v>
      </c>
      <c r="Q56" s="164">
        <f t="shared" si="11"/>
        <v>0</v>
      </c>
      <c r="R56" s="164">
        <f t="shared" si="12"/>
        <v>7</v>
      </c>
      <c r="S56" s="164" t="s">
        <v>1037</v>
      </c>
      <c r="T56" s="169">
        <f t="shared" ca="1" si="13"/>
        <v>0</v>
      </c>
      <c r="U56" s="169">
        <f t="shared" ca="1" si="27"/>
        <v>0</v>
      </c>
      <c r="V56" s="169">
        <f t="shared" ca="1" si="27"/>
        <v>0</v>
      </c>
      <c r="W56" s="169">
        <f t="shared" ca="1" si="27"/>
        <v>0</v>
      </c>
      <c r="X56" s="169">
        <f t="shared" ca="1" si="27"/>
        <v>0</v>
      </c>
      <c r="Y56" s="164"/>
      <c r="Z56" s="164"/>
    </row>
    <row r="57" spans="1:26">
      <c r="A57" s="214" t="str">
        <f t="shared" si="20"/>
        <v>PGE</v>
      </c>
      <c r="B57" s="215" t="str">
        <f t="shared" si="28"/>
        <v>UNIT 1/2 REPLACE AND RECYCLE SECOND REFRIGERATOR IN CONDITIONED SPACE</v>
      </c>
      <c r="C57" s="215">
        <f t="shared" si="19"/>
        <v>7</v>
      </c>
      <c r="D57" s="216">
        <f t="shared" ca="1" si="22"/>
        <v>0</v>
      </c>
      <c r="E57" s="216">
        <f t="shared" ca="1" si="7"/>
        <v>0</v>
      </c>
      <c r="F57" s="216">
        <f t="shared" ca="1" si="23"/>
        <v>0</v>
      </c>
      <c r="G57" s="216">
        <f t="shared" ca="1" si="17"/>
        <v>0</v>
      </c>
      <c r="H57" s="217">
        <f t="shared" ca="1" si="18"/>
        <v>0</v>
      </c>
      <c r="J57" s="167">
        <f t="shared" si="10"/>
        <v>695.59836065573768</v>
      </c>
      <c r="K57" s="164"/>
      <c r="L57" s="164">
        <f t="shared" si="24"/>
        <v>1130</v>
      </c>
      <c r="M57" s="167">
        <f t="shared" si="25"/>
        <v>434.40163934426232</v>
      </c>
      <c r="N57" s="168" t="s">
        <v>1055</v>
      </c>
      <c r="O57" s="164">
        <v>1</v>
      </c>
      <c r="P57" s="164">
        <v>0</v>
      </c>
      <c r="Q57" s="164">
        <f t="shared" si="11"/>
        <v>0</v>
      </c>
      <c r="R57" s="164">
        <f t="shared" si="12"/>
        <v>8</v>
      </c>
      <c r="S57" s="164" t="s">
        <v>1037</v>
      </c>
      <c r="T57" s="169">
        <f t="shared" ca="1" si="13"/>
        <v>0</v>
      </c>
      <c r="U57" s="169">
        <f t="shared" ca="1" si="27"/>
        <v>0</v>
      </c>
      <c r="V57" s="169">
        <f t="shared" ca="1" si="27"/>
        <v>0</v>
      </c>
      <c r="W57" s="169">
        <f t="shared" ca="1" si="27"/>
        <v>0</v>
      </c>
      <c r="X57" s="169">
        <f t="shared" ca="1" si="27"/>
        <v>0</v>
      </c>
      <c r="Y57" s="164"/>
      <c r="Z57" s="164"/>
    </row>
    <row r="58" spans="1:26">
      <c r="A58" s="214" t="str">
        <f t="shared" si="20"/>
        <v>PGE</v>
      </c>
      <c r="B58" s="215" t="str">
        <f t="shared" si="28"/>
        <v>UNIT 1/2 REPLACE AND RECYCLE SECOND REFRIGERATOR IN CONDITIONED SPACE</v>
      </c>
      <c r="C58" s="215">
        <f t="shared" si="19"/>
        <v>8</v>
      </c>
      <c r="D58" s="216">
        <f t="shared" ca="1" si="22"/>
        <v>0</v>
      </c>
      <c r="E58" s="216">
        <f t="shared" ca="1" si="7"/>
        <v>0</v>
      </c>
      <c r="F58" s="216">
        <f t="shared" ca="1" si="23"/>
        <v>0</v>
      </c>
      <c r="G58" s="216">
        <f t="shared" ca="1" si="17"/>
        <v>0</v>
      </c>
      <c r="H58" s="217">
        <f t="shared" ca="1" si="18"/>
        <v>0</v>
      </c>
      <c r="J58" s="167">
        <f t="shared" si="10"/>
        <v>695.59836065573768</v>
      </c>
      <c r="K58" s="164"/>
      <c r="L58" s="164">
        <f t="shared" si="24"/>
        <v>1130</v>
      </c>
      <c r="M58" s="167">
        <f t="shared" si="25"/>
        <v>434.40163934426232</v>
      </c>
      <c r="N58" s="168" t="s">
        <v>1055</v>
      </c>
      <c r="O58" s="164">
        <v>1</v>
      </c>
      <c r="P58" s="164">
        <v>0</v>
      </c>
      <c r="Q58" s="164">
        <f t="shared" si="11"/>
        <v>0</v>
      </c>
      <c r="R58" s="164">
        <f t="shared" si="12"/>
        <v>9</v>
      </c>
      <c r="S58" s="164" t="s">
        <v>1037</v>
      </c>
      <c r="T58" s="169">
        <f t="shared" ca="1" si="13"/>
        <v>0</v>
      </c>
      <c r="U58" s="169">
        <f t="shared" ca="1" si="27"/>
        <v>0</v>
      </c>
      <c r="V58" s="169">
        <f t="shared" ca="1" si="27"/>
        <v>0</v>
      </c>
      <c r="W58" s="169">
        <f t="shared" ca="1" si="27"/>
        <v>0</v>
      </c>
      <c r="X58" s="169">
        <f t="shared" ca="1" si="27"/>
        <v>0</v>
      </c>
      <c r="Y58" s="164"/>
      <c r="Z58" s="164"/>
    </row>
    <row r="59" spans="1:26">
      <c r="A59" s="214" t="str">
        <f t="shared" si="20"/>
        <v>PGE</v>
      </c>
      <c r="B59" s="215" t="str">
        <f t="shared" si="28"/>
        <v>UNIT 1/2 REPLACE AND RECYCLE SECOND REFRIGERATOR IN CONDITIONED SPACE</v>
      </c>
      <c r="C59" s="215">
        <f t="shared" si="19"/>
        <v>9</v>
      </c>
      <c r="D59" s="216">
        <f t="shared" ca="1" si="22"/>
        <v>0</v>
      </c>
      <c r="E59" s="216">
        <f t="shared" ca="1" si="7"/>
        <v>0</v>
      </c>
      <c r="F59" s="216">
        <f t="shared" ca="1" si="23"/>
        <v>0</v>
      </c>
      <c r="G59" s="216">
        <f t="shared" ca="1" si="17"/>
        <v>0</v>
      </c>
      <c r="H59" s="217">
        <f t="shared" ca="1" si="18"/>
        <v>0</v>
      </c>
      <c r="J59" s="167">
        <f t="shared" si="10"/>
        <v>695.59836065573768</v>
      </c>
      <c r="K59" s="164"/>
      <c r="L59" s="164">
        <f t="shared" si="24"/>
        <v>1130</v>
      </c>
      <c r="M59" s="167">
        <f t="shared" si="25"/>
        <v>434.40163934426232</v>
      </c>
      <c r="N59" s="168" t="s">
        <v>1055</v>
      </c>
      <c r="O59" s="164">
        <v>1</v>
      </c>
      <c r="P59" s="164">
        <v>0</v>
      </c>
      <c r="Q59" s="164">
        <f t="shared" si="11"/>
        <v>0</v>
      </c>
      <c r="R59" s="164">
        <f t="shared" si="12"/>
        <v>10</v>
      </c>
      <c r="S59" s="164" t="s">
        <v>1037</v>
      </c>
      <c r="T59" s="169">
        <f t="shared" ca="1" si="13"/>
        <v>0</v>
      </c>
      <c r="U59" s="169">
        <f t="shared" ca="1" si="27"/>
        <v>0</v>
      </c>
      <c r="V59" s="169">
        <f t="shared" ca="1" si="27"/>
        <v>0</v>
      </c>
      <c r="W59" s="169">
        <f t="shared" ca="1" si="27"/>
        <v>0</v>
      </c>
      <c r="X59" s="169">
        <f t="shared" ca="1" si="27"/>
        <v>0</v>
      </c>
      <c r="Y59" s="164"/>
      <c r="Z59" s="164"/>
    </row>
    <row r="60" spans="1:26">
      <c r="A60" s="214" t="str">
        <f t="shared" si="20"/>
        <v>PGE</v>
      </c>
      <c r="B60" s="215" t="str">
        <f t="shared" si="28"/>
        <v>UNIT 1/2 REPLACE AND RECYCLE SECOND REFRIGERATOR IN CONDITIONED SPACE</v>
      </c>
      <c r="C60" s="215">
        <f t="shared" si="19"/>
        <v>10</v>
      </c>
      <c r="D60" s="216">
        <f t="shared" ca="1" si="22"/>
        <v>0</v>
      </c>
      <c r="E60" s="216">
        <f t="shared" ca="1" si="7"/>
        <v>0</v>
      </c>
      <c r="F60" s="216">
        <f t="shared" ca="1" si="23"/>
        <v>0</v>
      </c>
      <c r="G60" s="216">
        <f t="shared" ca="1" si="17"/>
        <v>0</v>
      </c>
      <c r="H60" s="217">
        <f t="shared" ca="1" si="18"/>
        <v>0</v>
      </c>
      <c r="J60" s="167">
        <f t="shared" si="10"/>
        <v>695.59836065573768</v>
      </c>
      <c r="K60" s="164"/>
      <c r="L60" s="164">
        <f t="shared" si="24"/>
        <v>1130</v>
      </c>
      <c r="M60" s="167">
        <f t="shared" si="25"/>
        <v>434.40163934426232</v>
      </c>
      <c r="N60" s="168" t="s">
        <v>1055</v>
      </c>
      <c r="O60" s="164">
        <v>1</v>
      </c>
      <c r="P60" s="164">
        <v>0</v>
      </c>
      <c r="Q60" s="164">
        <f t="shared" si="11"/>
        <v>0</v>
      </c>
      <c r="R60" s="164">
        <f t="shared" si="12"/>
        <v>11</v>
      </c>
      <c r="S60" s="164" t="s">
        <v>1037</v>
      </c>
      <c r="T60" s="169">
        <f t="shared" ca="1" si="13"/>
        <v>0</v>
      </c>
      <c r="U60" s="169">
        <f t="shared" ca="1" si="27"/>
        <v>0</v>
      </c>
      <c r="V60" s="169">
        <f t="shared" ca="1" si="27"/>
        <v>0</v>
      </c>
      <c r="W60" s="169">
        <f t="shared" ca="1" si="27"/>
        <v>0</v>
      </c>
      <c r="X60" s="169">
        <f t="shared" ca="1" si="27"/>
        <v>0</v>
      </c>
      <c r="Y60" s="164"/>
      <c r="Z60" s="164"/>
    </row>
    <row r="61" spans="1:26">
      <c r="A61" s="214" t="str">
        <f t="shared" si="20"/>
        <v>PGE</v>
      </c>
      <c r="B61" s="215" t="str">
        <f t="shared" si="28"/>
        <v>UNIT 1/2 REPLACE AND RECYCLE SECOND REFRIGERATOR IN CONDITIONED SPACE</v>
      </c>
      <c r="C61" s="215">
        <f t="shared" si="19"/>
        <v>11</v>
      </c>
      <c r="D61" s="216">
        <f t="shared" ca="1" si="22"/>
        <v>8.2926270808241428E-2</v>
      </c>
      <c r="E61" s="216">
        <f t="shared" ca="1" si="7"/>
        <v>559.22991365912719</v>
      </c>
      <c r="F61" s="216">
        <f t="shared" ca="1" si="23"/>
        <v>0.14263774323109057</v>
      </c>
      <c r="G61" s="216">
        <f t="shared" ca="1" si="17"/>
        <v>647.37563682418249</v>
      </c>
      <c r="H61" s="217">
        <f t="shared" ca="1" si="18"/>
        <v>-13.988242110853177</v>
      </c>
      <c r="J61" s="167">
        <f t="shared" si="10"/>
        <v>695.59836065573768</v>
      </c>
      <c r="K61" s="164"/>
      <c r="L61" s="164">
        <f t="shared" si="24"/>
        <v>1130</v>
      </c>
      <c r="M61" s="167">
        <f t="shared" si="25"/>
        <v>434.40163934426232</v>
      </c>
      <c r="N61" s="168" t="s">
        <v>1055</v>
      </c>
      <c r="O61" s="164">
        <v>1</v>
      </c>
      <c r="P61" s="164">
        <v>0</v>
      </c>
      <c r="Q61" s="164">
        <f t="shared" si="11"/>
        <v>0</v>
      </c>
      <c r="R61" s="164">
        <f t="shared" si="12"/>
        <v>12</v>
      </c>
      <c r="S61" s="164" t="s">
        <v>1037</v>
      </c>
      <c r="T61" s="169">
        <f t="shared" ca="1" si="13"/>
        <v>0.80395519209094091</v>
      </c>
      <c r="U61" s="169">
        <f t="shared" ca="1" si="27"/>
        <v>1.1921573640580057E-4</v>
      </c>
      <c r="V61" s="169">
        <f t="shared" ca="1" si="27"/>
        <v>0.93067447170793238</v>
      </c>
      <c r="W61" s="169">
        <f t="shared" ca="1" si="27"/>
        <v>2.0505761844611965E-4</v>
      </c>
      <c r="X61" s="169">
        <f t="shared" ca="1" si="27"/>
        <v>-2.0109653647927692E-2</v>
      </c>
      <c r="Y61" s="164"/>
      <c r="Z61" s="164"/>
    </row>
    <row r="62" spans="1:26">
      <c r="A62" s="214" t="str">
        <f t="shared" si="20"/>
        <v>PGE</v>
      </c>
      <c r="B62" s="215" t="str">
        <f t="shared" si="28"/>
        <v>UNIT 1/2 REPLACE AND RECYCLE SECOND REFRIGERATOR IN CONDITIONED SPACE</v>
      </c>
      <c r="C62" s="215">
        <f t="shared" si="19"/>
        <v>12</v>
      </c>
      <c r="D62" s="216">
        <f t="shared" ca="1" si="22"/>
        <v>8.2556667721180532E-2</v>
      </c>
      <c r="E62" s="216">
        <f t="shared" ca="1" si="7"/>
        <v>569.00717844816882</v>
      </c>
      <c r="F62" s="216">
        <f t="shared" ca="1" si="23"/>
        <v>0.13996577558516707</v>
      </c>
      <c r="G62" s="216">
        <f t="shared" ca="1" si="17"/>
        <v>626.42163543498941</v>
      </c>
      <c r="H62" s="217">
        <f t="shared" ca="1" si="18"/>
        <v>-14.512275532686029</v>
      </c>
      <c r="J62" s="167">
        <f t="shared" si="10"/>
        <v>695.59836065573768</v>
      </c>
      <c r="K62" s="164"/>
      <c r="L62" s="164">
        <f t="shared" si="24"/>
        <v>1130</v>
      </c>
      <c r="M62" s="167">
        <f t="shared" si="25"/>
        <v>434.40163934426232</v>
      </c>
      <c r="N62" s="168" t="s">
        <v>1055</v>
      </c>
      <c r="O62" s="164">
        <v>1</v>
      </c>
      <c r="P62" s="164">
        <v>0</v>
      </c>
      <c r="Q62" s="164">
        <f t="shared" si="11"/>
        <v>0</v>
      </c>
      <c r="R62" s="164">
        <f t="shared" si="12"/>
        <v>13</v>
      </c>
      <c r="S62" s="164" t="s">
        <v>1037</v>
      </c>
      <c r="T62" s="169">
        <f t="shared" ca="1" si="13"/>
        <v>0.8180110975416448</v>
      </c>
      <c r="U62" s="169">
        <f t="shared" ca="1" si="27"/>
        <v>1.1868439086508873E-4</v>
      </c>
      <c r="V62" s="169">
        <f t="shared" ca="1" si="27"/>
        <v>0.90055076444467796</v>
      </c>
      <c r="W62" s="169">
        <f t="shared" ca="1" si="27"/>
        <v>2.0121636780917932E-4</v>
      </c>
      <c r="X62" s="169">
        <f t="shared" ca="1" si="27"/>
        <v>-2.0863009968863883E-2</v>
      </c>
      <c r="Y62" s="164"/>
      <c r="Z62" s="164"/>
    </row>
    <row r="63" spans="1:26">
      <c r="A63" s="214" t="str">
        <f t="shared" si="20"/>
        <v>PGE</v>
      </c>
      <c r="B63" s="215" t="str">
        <f t="shared" si="28"/>
        <v>UNIT 1/2 REPLACE AND RECYCLE SECOND REFRIGERATOR IN CONDITIONED SPACE</v>
      </c>
      <c r="C63" s="215">
        <f t="shared" si="19"/>
        <v>13</v>
      </c>
      <c r="D63" s="216">
        <f t="shared" ca="1" si="22"/>
        <v>8.569271075722712E-2</v>
      </c>
      <c r="E63" s="216">
        <f t="shared" ca="1" si="7"/>
        <v>602.97908027597009</v>
      </c>
      <c r="F63" s="216">
        <f t="shared" ca="1" si="23"/>
        <v>0.14351731272586363</v>
      </c>
      <c r="G63" s="216">
        <f t="shared" ca="1" si="17"/>
        <v>711.75386222079726</v>
      </c>
      <c r="H63" s="217">
        <f t="shared" ca="1" si="18"/>
        <v>-13.031354876459696</v>
      </c>
      <c r="J63" s="167">
        <f t="shared" si="10"/>
        <v>695.59836065573768</v>
      </c>
      <c r="K63" s="164"/>
      <c r="L63" s="164">
        <f t="shared" si="24"/>
        <v>1130</v>
      </c>
      <c r="M63" s="167">
        <f t="shared" si="25"/>
        <v>434.40163934426232</v>
      </c>
      <c r="N63" s="168" t="s">
        <v>1055</v>
      </c>
      <c r="O63" s="164">
        <v>1</v>
      </c>
      <c r="P63" s="164">
        <v>0</v>
      </c>
      <c r="Q63" s="164">
        <f t="shared" si="11"/>
        <v>0</v>
      </c>
      <c r="R63" s="164">
        <f t="shared" si="12"/>
        <v>14</v>
      </c>
      <c r="S63" s="164" t="s">
        <v>1037</v>
      </c>
      <c r="T63" s="169">
        <f t="shared" ca="1" si="13"/>
        <v>0.86684948438858345</v>
      </c>
      <c r="U63" s="169">
        <f t="shared" ca="1" si="27"/>
        <v>1.2319280148453046E-4</v>
      </c>
      <c r="V63" s="169">
        <f t="shared" ca="1" si="27"/>
        <v>1.0232253301313561</v>
      </c>
      <c r="W63" s="169">
        <f t="shared" ca="1" si="27"/>
        <v>2.0632209741059548E-4</v>
      </c>
      <c r="X63" s="169">
        <f t="shared" ca="1" si="27"/>
        <v>-1.8734021834345745E-2</v>
      </c>
      <c r="Y63" s="164"/>
      <c r="Z63" s="164"/>
    </row>
    <row r="64" spans="1:26">
      <c r="A64" s="214" t="str">
        <f t="shared" si="20"/>
        <v>PGE</v>
      </c>
      <c r="B64" s="215" t="str">
        <f t="shared" si="28"/>
        <v>UNIT 1/2 REPLACE AND RECYCLE SECOND REFRIGERATOR IN CONDITIONED SPACE</v>
      </c>
      <c r="C64" s="215">
        <f t="shared" si="19"/>
        <v>14</v>
      </c>
      <c r="D64" s="216">
        <f t="shared" ca="1" si="22"/>
        <v>0</v>
      </c>
      <c r="E64" s="216">
        <f t="shared" ca="1" si="7"/>
        <v>0</v>
      </c>
      <c r="F64" s="216">
        <f t="shared" ca="1" si="23"/>
        <v>0</v>
      </c>
      <c r="G64" s="216">
        <f t="shared" ca="1" si="17"/>
        <v>0</v>
      </c>
      <c r="H64" s="217">
        <f t="shared" ca="1" si="18"/>
        <v>0</v>
      </c>
      <c r="J64" s="167">
        <f t="shared" si="10"/>
        <v>695.59836065573768</v>
      </c>
      <c r="K64" s="164"/>
      <c r="L64" s="164">
        <f t="shared" si="24"/>
        <v>1130</v>
      </c>
      <c r="M64" s="167">
        <f t="shared" si="25"/>
        <v>434.40163934426232</v>
      </c>
      <c r="N64" s="168" t="s">
        <v>1055</v>
      </c>
      <c r="O64" s="164">
        <v>1</v>
      </c>
      <c r="P64" s="164">
        <v>0</v>
      </c>
      <c r="Q64" s="164">
        <f t="shared" si="11"/>
        <v>0</v>
      </c>
      <c r="R64" s="164">
        <f t="shared" si="12"/>
        <v>15</v>
      </c>
      <c r="S64" s="164" t="s">
        <v>1037</v>
      </c>
      <c r="T64" s="169">
        <f t="shared" ca="1" si="13"/>
        <v>0</v>
      </c>
      <c r="U64" s="169">
        <f t="shared" ca="1" si="27"/>
        <v>0</v>
      </c>
      <c r="V64" s="169">
        <f t="shared" ca="1" si="27"/>
        <v>0</v>
      </c>
      <c r="W64" s="169">
        <f t="shared" ca="1" si="27"/>
        <v>0</v>
      </c>
      <c r="X64" s="169">
        <f t="shared" ca="1" si="27"/>
        <v>0</v>
      </c>
      <c r="Y64" s="164"/>
      <c r="Z64" s="164"/>
    </row>
    <row r="65" spans="1:26">
      <c r="A65" s="214" t="str">
        <f t="shared" si="20"/>
        <v>PGE</v>
      </c>
      <c r="B65" s="215" t="str">
        <f t="shared" si="28"/>
        <v>UNIT 1/2 REPLACE AND RECYCLE SECOND REFRIGERATOR IN CONDITIONED SPACE</v>
      </c>
      <c r="C65" s="215">
        <f t="shared" si="19"/>
        <v>15</v>
      </c>
      <c r="D65" s="216">
        <f t="shared" ca="1" si="22"/>
        <v>0</v>
      </c>
      <c r="E65" s="216">
        <f t="shared" ca="1" si="7"/>
        <v>0</v>
      </c>
      <c r="F65" s="216">
        <f t="shared" ca="1" si="23"/>
        <v>0</v>
      </c>
      <c r="G65" s="216">
        <f t="shared" ca="1" si="17"/>
        <v>0</v>
      </c>
      <c r="H65" s="217">
        <f t="shared" ca="1" si="18"/>
        <v>0</v>
      </c>
      <c r="J65" s="167">
        <f t="shared" si="10"/>
        <v>695.59836065573768</v>
      </c>
      <c r="K65" s="164"/>
      <c r="L65" s="164">
        <f t="shared" si="24"/>
        <v>1130</v>
      </c>
      <c r="M65" s="167">
        <f t="shared" si="25"/>
        <v>434.40163934426232</v>
      </c>
      <c r="N65" s="168" t="s">
        <v>1055</v>
      </c>
      <c r="O65" s="164">
        <v>1</v>
      </c>
      <c r="P65" s="164">
        <v>0</v>
      </c>
      <c r="Q65" s="164">
        <f t="shared" si="11"/>
        <v>0</v>
      </c>
      <c r="R65" s="164">
        <f t="shared" si="12"/>
        <v>16</v>
      </c>
      <c r="S65" s="164" t="s">
        <v>1037</v>
      </c>
      <c r="T65" s="169">
        <f t="shared" ca="1" si="13"/>
        <v>0</v>
      </c>
      <c r="U65" s="169">
        <f t="shared" ca="1" si="27"/>
        <v>0</v>
      </c>
      <c r="V65" s="169">
        <f t="shared" ca="1" si="27"/>
        <v>0</v>
      </c>
      <c r="W65" s="169">
        <f t="shared" ca="1" si="27"/>
        <v>0</v>
      </c>
      <c r="X65" s="169">
        <f t="shared" ca="1" si="27"/>
        <v>0</v>
      </c>
      <c r="Y65" s="164"/>
      <c r="Z65" s="164"/>
    </row>
    <row r="66" spans="1:26">
      <c r="A66" s="214" t="str">
        <f t="shared" si="20"/>
        <v>PGE</v>
      </c>
      <c r="B66" s="215" t="str">
        <f t="shared" si="28"/>
        <v>UNIT 1/2 REPLACE AND RECYCLE SECOND REFRIGERATOR IN CONDITIONED SPACE</v>
      </c>
      <c r="C66" s="215">
        <f t="shared" si="19"/>
        <v>16</v>
      </c>
      <c r="D66" s="216">
        <f t="shared" ca="1" si="22"/>
        <v>8.0704238145766174E-2</v>
      </c>
      <c r="E66" s="216">
        <f t="shared" ca="1" si="7"/>
        <v>442.93875661615078</v>
      </c>
      <c r="F66" s="216">
        <f t="shared" ca="1" si="23"/>
        <v>9.9430634196667381E-2</v>
      </c>
      <c r="G66" s="216">
        <f t="shared" ca="1" si="17"/>
        <v>443.39262555703976</v>
      </c>
      <c r="H66" s="217">
        <f t="shared" ca="1" si="18"/>
        <v>-17.978872511869866</v>
      </c>
      <c r="J66" s="167">
        <f t="shared" si="10"/>
        <v>695.59836065573768</v>
      </c>
      <c r="K66" s="164"/>
      <c r="L66" s="164">
        <f t="shared" si="24"/>
        <v>1130</v>
      </c>
      <c r="M66" s="167">
        <f t="shared" si="25"/>
        <v>434.40163934426232</v>
      </c>
      <c r="N66" s="168" t="s">
        <v>1055</v>
      </c>
      <c r="O66" s="164">
        <v>1</v>
      </c>
      <c r="P66" s="164">
        <v>0</v>
      </c>
      <c r="Q66" s="164">
        <f t="shared" si="11"/>
        <v>0</v>
      </c>
      <c r="R66" s="164">
        <f t="shared" si="12"/>
        <v>17</v>
      </c>
      <c r="S66" s="164" t="s">
        <v>1037</v>
      </c>
      <c r="T66" s="169">
        <f t="shared" ca="1" si="13"/>
        <v>0.63677372125862153</v>
      </c>
      <c r="U66" s="169">
        <f t="shared" ca="1" si="27"/>
        <v>1.1602131734423098E-4</v>
      </c>
      <c r="V66" s="169">
        <f t="shared" ca="1" si="27"/>
        <v>0.63742620833530339</v>
      </c>
      <c r="W66" s="169">
        <f t="shared" ca="1" si="27"/>
        <v>1.4294259420469959E-4</v>
      </c>
      <c r="X66" s="169">
        <f t="shared" ca="1" si="27"/>
        <v>-2.5846628642024482E-2</v>
      </c>
      <c r="Y66" s="164"/>
      <c r="Z66" s="164"/>
    </row>
    <row r="67" spans="1:26">
      <c r="A67" s="214" t="str">
        <f t="shared" si="20"/>
        <v>PGE</v>
      </c>
      <c r="B67" s="215" t="s">
        <v>1033</v>
      </c>
      <c r="C67" s="215">
        <f t="shared" si="19"/>
        <v>1</v>
      </c>
      <c r="D67" s="235">
        <f t="shared" ref="D67:D98" ca="1" si="29">$J67*U67</f>
        <v>6.1824202629781416E-2</v>
      </c>
      <c r="E67" s="235">
        <f t="shared" ca="1" si="7"/>
        <v>333.62636372950817</v>
      </c>
      <c r="F67" s="216">
        <f t="shared" ref="F67:F98" ca="1" si="30">$J67*W67</f>
        <v>6.3045557418032791E-2</v>
      </c>
      <c r="G67" s="216">
        <f t="shared" ca="1" si="17"/>
        <v>333.32783609972677</v>
      </c>
      <c r="H67" s="217">
        <f t="shared" ca="1" si="18"/>
        <v>0</v>
      </c>
      <c r="J67" s="167">
        <f t="shared" si="10"/>
        <v>695.59836065573768</v>
      </c>
      <c r="K67" s="164"/>
      <c r="L67" s="164">
        <f t="shared" ref="L67:L82" si="31">PGE_Refrig_Base_UEC</f>
        <v>1130</v>
      </c>
      <c r="M67" s="167">
        <f t="shared" ref="M67:M82" si="32">PGE_Refrig_Msr_UEC</f>
        <v>434.40163934426232</v>
      </c>
      <c r="N67" s="168" t="s">
        <v>1055</v>
      </c>
      <c r="O67" s="164">
        <v>1</v>
      </c>
      <c r="P67" s="164">
        <v>0</v>
      </c>
      <c r="Q67" s="164">
        <f t="shared" si="11"/>
        <v>0</v>
      </c>
      <c r="R67" s="164">
        <f t="shared" si="12"/>
        <v>2</v>
      </c>
      <c r="S67" s="164" t="s">
        <v>1038</v>
      </c>
      <c r="T67" s="169">
        <f t="shared" ca="1" si="13"/>
        <v>0.47962499999999997</v>
      </c>
      <c r="U67" s="169">
        <f t="shared" ref="U67:X67" ca="1" si="33">HLOOKUP(U$2,INDIRECT($S67),$R67,FALSE)</f>
        <v>8.8879166666666661E-5</v>
      </c>
      <c r="V67" s="169">
        <f t="shared" ca="1" si="33"/>
        <v>0.47919583333333332</v>
      </c>
      <c r="W67" s="169">
        <f t="shared" ca="1" si="33"/>
        <v>9.0635000000000002E-5</v>
      </c>
      <c r="X67" s="169">
        <f t="shared" ca="1" si="33"/>
        <v>0</v>
      </c>
      <c r="Y67" s="164"/>
      <c r="Z67" s="164"/>
    </row>
    <row r="68" spans="1:26">
      <c r="A68" s="214" t="str">
        <f t="shared" si="20"/>
        <v>PGE</v>
      </c>
      <c r="B68" s="215" t="str">
        <f>B67</f>
        <v>UNIT 1/2 REPLACE AND RECYCLE SECOND REFRIGERATOR IN UNCONDITIONED SPACE</v>
      </c>
      <c r="C68" s="215">
        <f t="shared" si="19"/>
        <v>2</v>
      </c>
      <c r="D68" s="235">
        <f t="shared" ca="1" si="29"/>
        <v>9.6911922937158473E-2</v>
      </c>
      <c r="E68" s="235">
        <f t="shared" ref="E68:E131" ca="1" si="34">$J68*T68</f>
        <v>403.27604791666664</v>
      </c>
      <c r="F68" s="216">
        <f t="shared" ca="1" si="30"/>
        <v>9.7846343401639335E-2</v>
      </c>
      <c r="G68" s="216">
        <f t="shared" ca="1" si="17"/>
        <v>403.71485454918036</v>
      </c>
      <c r="H68" s="217">
        <f t="shared" ca="1" si="18"/>
        <v>0</v>
      </c>
      <c r="J68" s="167">
        <f t="shared" ref="J68:J131" si="35">L68*Q68+(L68-M68)*O68-P68*L68</f>
        <v>695.59836065573768</v>
      </c>
      <c r="K68" s="164"/>
      <c r="L68" s="164">
        <f t="shared" si="31"/>
        <v>1130</v>
      </c>
      <c r="M68" s="167">
        <f t="shared" si="32"/>
        <v>434.40163934426232</v>
      </c>
      <c r="N68" s="168" t="s">
        <v>1055</v>
      </c>
      <c r="O68" s="164">
        <v>1</v>
      </c>
      <c r="P68" s="164">
        <v>0</v>
      </c>
      <c r="Q68" s="164">
        <f t="shared" ref="Q68:Q131" si="36">1-O68-P68</f>
        <v>0</v>
      </c>
      <c r="R68" s="164">
        <f t="shared" ref="R68:R131" si="37">IF(A68="PGE",C68+1,IF(A68="SCE",C68+17,C68+33))</f>
        <v>3</v>
      </c>
      <c r="S68" s="164" t="s">
        <v>1038</v>
      </c>
      <c r="T68" s="169">
        <f t="shared" ref="T68:X131" ca="1" si="38">HLOOKUP(T$2,INDIRECT($S68),$R68,FALSE)</f>
        <v>0.57975416666666668</v>
      </c>
      <c r="U68" s="169">
        <f t="shared" ca="1" si="38"/>
        <v>1.3932166666666667E-4</v>
      </c>
      <c r="V68" s="169">
        <f t="shared" ca="1" si="38"/>
        <v>0.58038500000000004</v>
      </c>
      <c r="W68" s="169">
        <f t="shared" ca="1" si="38"/>
        <v>1.40665E-4</v>
      </c>
      <c r="X68" s="169">
        <f t="shared" ca="1" si="38"/>
        <v>0</v>
      </c>
      <c r="Y68" s="164"/>
      <c r="Z68" s="164"/>
    </row>
    <row r="69" spans="1:26">
      <c r="A69" s="214" t="str">
        <f t="shared" ref="A69:A82" si="39">A68</f>
        <v>PGE</v>
      </c>
      <c r="B69" s="215" t="str">
        <f t="shared" ref="B69:B82" si="40">B68</f>
        <v>UNIT 1/2 REPLACE AND RECYCLE SECOND REFRIGERATOR IN UNCONDITIONED SPACE</v>
      </c>
      <c r="C69" s="215">
        <f t="shared" si="19"/>
        <v>3</v>
      </c>
      <c r="D69" s="235">
        <f t="shared" ca="1" si="29"/>
        <v>7.8953891926229494E-2</v>
      </c>
      <c r="E69" s="235">
        <f t="shared" ca="1" si="34"/>
        <v>396.422665068306</v>
      </c>
      <c r="F69" s="216">
        <f t="shared" ca="1" si="30"/>
        <v>8.1614555655737706E-2</v>
      </c>
      <c r="G69" s="216">
        <f t="shared" ca="1" si="17"/>
        <v>395.27782609972684</v>
      </c>
      <c r="H69" s="217">
        <f t="shared" ca="1" si="18"/>
        <v>0</v>
      </c>
      <c r="J69" s="167">
        <f t="shared" si="35"/>
        <v>695.59836065573768</v>
      </c>
      <c r="K69" s="164"/>
      <c r="L69" s="164">
        <f t="shared" si="31"/>
        <v>1130</v>
      </c>
      <c r="M69" s="167">
        <f t="shared" si="32"/>
        <v>434.40163934426232</v>
      </c>
      <c r="N69" s="168" t="s">
        <v>1055</v>
      </c>
      <c r="O69" s="164">
        <v>1</v>
      </c>
      <c r="P69" s="164">
        <v>0</v>
      </c>
      <c r="Q69" s="164">
        <f t="shared" si="36"/>
        <v>0</v>
      </c>
      <c r="R69" s="164">
        <f t="shared" si="37"/>
        <v>4</v>
      </c>
      <c r="S69" s="164" t="s">
        <v>1038</v>
      </c>
      <c r="T69" s="169">
        <f t="shared" ca="1" si="38"/>
        <v>0.56990166666666664</v>
      </c>
      <c r="U69" s="169">
        <f t="shared" ca="1" si="38"/>
        <v>1.1350499999999999E-4</v>
      </c>
      <c r="V69" s="169">
        <f t="shared" ca="1" si="38"/>
        <v>0.5682558333333334</v>
      </c>
      <c r="W69" s="169">
        <f t="shared" ca="1" si="38"/>
        <v>1.1733E-4</v>
      </c>
      <c r="X69" s="169">
        <f t="shared" ca="1" si="38"/>
        <v>0</v>
      </c>
      <c r="Y69" s="164"/>
      <c r="Z69" s="164"/>
    </row>
    <row r="70" spans="1:26">
      <c r="A70" s="214" t="str">
        <f t="shared" si="39"/>
        <v>PGE</v>
      </c>
      <c r="B70" s="215" t="str">
        <f t="shared" si="40"/>
        <v>UNIT 1/2 REPLACE AND RECYCLE SECOND REFRIGERATOR IN UNCONDITIONED SPACE</v>
      </c>
      <c r="C70" s="215">
        <f t="shared" si="19"/>
        <v>4</v>
      </c>
      <c r="D70" s="235">
        <f t="shared" ca="1" si="29"/>
        <v>9.0290985874316942E-2</v>
      </c>
      <c r="E70" s="235">
        <f t="shared" ca="1" si="34"/>
        <v>423.16494404371576</v>
      </c>
      <c r="F70" s="216">
        <f t="shared" ca="1" si="30"/>
        <v>9.2900639057377041E-2</v>
      </c>
      <c r="G70" s="216">
        <f t="shared" ca="1" si="17"/>
        <v>422.84612812841533</v>
      </c>
      <c r="H70" s="217">
        <f t="shared" ca="1" si="18"/>
        <v>0</v>
      </c>
      <c r="J70" s="167">
        <f t="shared" si="35"/>
        <v>695.59836065573768</v>
      </c>
      <c r="K70" s="164"/>
      <c r="L70" s="164">
        <f t="shared" si="31"/>
        <v>1130</v>
      </c>
      <c r="M70" s="167">
        <f t="shared" si="32"/>
        <v>434.40163934426232</v>
      </c>
      <c r="N70" s="168" t="s">
        <v>1055</v>
      </c>
      <c r="O70" s="164">
        <v>1</v>
      </c>
      <c r="P70" s="164">
        <v>0</v>
      </c>
      <c r="Q70" s="164">
        <f t="shared" si="36"/>
        <v>0</v>
      </c>
      <c r="R70" s="164">
        <f t="shared" si="37"/>
        <v>5</v>
      </c>
      <c r="S70" s="164" t="s">
        <v>1038</v>
      </c>
      <c r="T70" s="169">
        <f t="shared" ca="1" si="38"/>
        <v>0.60834666666666659</v>
      </c>
      <c r="U70" s="169">
        <f t="shared" ca="1" si="38"/>
        <v>1.2980333333333335E-4</v>
      </c>
      <c r="V70" s="169">
        <f t="shared" ca="1" si="38"/>
        <v>0.60788833333333336</v>
      </c>
      <c r="W70" s="169">
        <f t="shared" ca="1" si="38"/>
        <v>1.3355499999999999E-4</v>
      </c>
      <c r="X70" s="169">
        <f t="shared" ca="1" si="38"/>
        <v>0</v>
      </c>
      <c r="Y70" s="164"/>
      <c r="Z70" s="164"/>
    </row>
    <row r="71" spans="1:26">
      <c r="A71" s="214" t="str">
        <f t="shared" si="39"/>
        <v>PGE</v>
      </c>
      <c r="B71" s="215" t="str">
        <f t="shared" si="40"/>
        <v>UNIT 1/2 REPLACE AND RECYCLE SECOND REFRIGERATOR IN UNCONDITIONED SPACE</v>
      </c>
      <c r="C71" s="215">
        <f t="shared" si="19"/>
        <v>5</v>
      </c>
      <c r="D71" s="235">
        <f t="shared" ca="1" si="29"/>
        <v>8.2649837882513649E-2</v>
      </c>
      <c r="E71" s="235">
        <f t="shared" ca="1" si="34"/>
        <v>404.0493214275956</v>
      </c>
      <c r="F71" s="216">
        <f t="shared" ca="1" si="30"/>
        <v>8.6817051728142067E-2</v>
      </c>
      <c r="G71" s="216">
        <f t="shared" ca="1" si="17"/>
        <v>403.05287677595629</v>
      </c>
      <c r="H71" s="217">
        <f t="shared" ca="1" si="18"/>
        <v>0</v>
      </c>
      <c r="J71" s="167">
        <f t="shared" si="35"/>
        <v>695.59836065573768</v>
      </c>
      <c r="K71" s="164"/>
      <c r="L71" s="164">
        <f t="shared" si="31"/>
        <v>1130</v>
      </c>
      <c r="M71" s="167">
        <f t="shared" si="32"/>
        <v>434.40163934426232</v>
      </c>
      <c r="N71" s="168" t="s">
        <v>1055</v>
      </c>
      <c r="O71" s="164">
        <v>1</v>
      </c>
      <c r="P71" s="164">
        <v>0</v>
      </c>
      <c r="Q71" s="164">
        <f t="shared" si="36"/>
        <v>0</v>
      </c>
      <c r="R71" s="164">
        <f t="shared" si="37"/>
        <v>6</v>
      </c>
      <c r="S71" s="164" t="s">
        <v>1038</v>
      </c>
      <c r="T71" s="169">
        <f t="shared" ca="1" si="38"/>
        <v>0.5808658333333333</v>
      </c>
      <c r="U71" s="169">
        <f t="shared" ca="1" si="38"/>
        <v>1.1881833333333332E-4</v>
      </c>
      <c r="V71" s="169">
        <f t="shared" ca="1" si="38"/>
        <v>0.57943333333333336</v>
      </c>
      <c r="W71" s="169">
        <f t="shared" ca="1" si="38"/>
        <v>1.2480916666666666E-4</v>
      </c>
      <c r="X71" s="169">
        <f t="shared" ca="1" si="38"/>
        <v>0</v>
      </c>
      <c r="Y71" s="164"/>
      <c r="Z71" s="164"/>
    </row>
    <row r="72" spans="1:26">
      <c r="A72" s="214" t="str">
        <f t="shared" si="39"/>
        <v>PGE</v>
      </c>
      <c r="B72" s="215" t="str">
        <f t="shared" si="40"/>
        <v>UNIT 1/2 REPLACE AND RECYCLE SECOND REFRIGERATOR IN UNCONDITIONED SPACE</v>
      </c>
      <c r="C72" s="215">
        <f t="shared" si="19"/>
        <v>6</v>
      </c>
      <c r="D72" s="216">
        <f t="shared" ca="1" si="29"/>
        <v>0</v>
      </c>
      <c r="E72" s="216">
        <f t="shared" ca="1" si="34"/>
        <v>0</v>
      </c>
      <c r="F72" s="216">
        <f t="shared" ca="1" si="30"/>
        <v>0</v>
      </c>
      <c r="G72" s="216">
        <f t="shared" ca="1" si="17"/>
        <v>0</v>
      </c>
      <c r="H72" s="217">
        <f t="shared" ca="1" si="18"/>
        <v>0</v>
      </c>
      <c r="J72" s="167">
        <f t="shared" si="35"/>
        <v>695.59836065573768</v>
      </c>
      <c r="K72" s="164"/>
      <c r="L72" s="164">
        <f t="shared" si="31"/>
        <v>1130</v>
      </c>
      <c r="M72" s="167">
        <f t="shared" si="32"/>
        <v>434.40163934426232</v>
      </c>
      <c r="N72" s="168" t="s">
        <v>1055</v>
      </c>
      <c r="O72" s="164">
        <v>1</v>
      </c>
      <c r="P72" s="164">
        <v>0</v>
      </c>
      <c r="Q72" s="164">
        <f t="shared" si="36"/>
        <v>0</v>
      </c>
      <c r="R72" s="164">
        <f t="shared" si="37"/>
        <v>7</v>
      </c>
      <c r="S72" s="164" t="s">
        <v>1038</v>
      </c>
      <c r="T72" s="169">
        <f t="shared" ca="1" si="38"/>
        <v>0</v>
      </c>
      <c r="U72" s="169">
        <f t="shared" ca="1" si="38"/>
        <v>0</v>
      </c>
      <c r="V72" s="169">
        <f t="shared" ca="1" si="38"/>
        <v>0</v>
      </c>
      <c r="W72" s="169">
        <f t="shared" ca="1" si="38"/>
        <v>0</v>
      </c>
      <c r="X72" s="169">
        <f t="shared" ca="1" si="38"/>
        <v>0</v>
      </c>
      <c r="Y72" s="164"/>
      <c r="Z72" s="164"/>
    </row>
    <row r="73" spans="1:26">
      <c r="A73" s="214" t="str">
        <f t="shared" si="39"/>
        <v>PGE</v>
      </c>
      <c r="B73" s="215" t="str">
        <f t="shared" si="40"/>
        <v>UNIT 1/2 REPLACE AND RECYCLE SECOND REFRIGERATOR IN UNCONDITIONED SPACE</v>
      </c>
      <c r="C73" s="215">
        <f t="shared" si="19"/>
        <v>7</v>
      </c>
      <c r="D73" s="216">
        <f t="shared" ca="1" si="29"/>
        <v>0</v>
      </c>
      <c r="E73" s="216">
        <f t="shared" ca="1" si="34"/>
        <v>0</v>
      </c>
      <c r="F73" s="216">
        <f t="shared" ca="1" si="30"/>
        <v>0</v>
      </c>
      <c r="G73" s="216">
        <f t="shared" ca="1" si="17"/>
        <v>0</v>
      </c>
      <c r="H73" s="217">
        <f t="shared" ca="1" si="18"/>
        <v>0</v>
      </c>
      <c r="J73" s="167">
        <f t="shared" si="35"/>
        <v>695.59836065573768</v>
      </c>
      <c r="K73" s="164"/>
      <c r="L73" s="164">
        <f t="shared" si="31"/>
        <v>1130</v>
      </c>
      <c r="M73" s="167">
        <f t="shared" si="32"/>
        <v>434.40163934426232</v>
      </c>
      <c r="N73" s="168" t="s">
        <v>1055</v>
      </c>
      <c r="O73" s="164">
        <v>1</v>
      </c>
      <c r="P73" s="164">
        <v>0</v>
      </c>
      <c r="Q73" s="164">
        <f t="shared" si="36"/>
        <v>0</v>
      </c>
      <c r="R73" s="164">
        <f t="shared" si="37"/>
        <v>8</v>
      </c>
      <c r="S73" s="164" t="s">
        <v>1038</v>
      </c>
      <c r="T73" s="169">
        <f t="shared" ca="1" si="38"/>
        <v>0</v>
      </c>
      <c r="U73" s="169">
        <f t="shared" ca="1" si="38"/>
        <v>0</v>
      </c>
      <c r="V73" s="169">
        <f t="shared" ca="1" si="38"/>
        <v>0</v>
      </c>
      <c r="W73" s="169">
        <f t="shared" ca="1" si="38"/>
        <v>0</v>
      </c>
      <c r="X73" s="169">
        <f t="shared" ca="1" si="38"/>
        <v>0</v>
      </c>
      <c r="Y73" s="164"/>
      <c r="Z73" s="164"/>
    </row>
    <row r="74" spans="1:26">
      <c r="A74" s="214" t="str">
        <f t="shared" si="39"/>
        <v>PGE</v>
      </c>
      <c r="B74" s="215" t="str">
        <f t="shared" si="40"/>
        <v>UNIT 1/2 REPLACE AND RECYCLE SECOND REFRIGERATOR IN UNCONDITIONED SPACE</v>
      </c>
      <c r="C74" s="215">
        <f t="shared" si="19"/>
        <v>8</v>
      </c>
      <c r="D74" s="216">
        <f t="shared" ca="1" si="29"/>
        <v>0</v>
      </c>
      <c r="E74" s="216">
        <f t="shared" ca="1" si="34"/>
        <v>0</v>
      </c>
      <c r="F74" s="216">
        <f t="shared" ca="1" si="30"/>
        <v>0</v>
      </c>
      <c r="G74" s="216">
        <f t="shared" ca="1" si="17"/>
        <v>0</v>
      </c>
      <c r="H74" s="217">
        <f t="shared" ca="1" si="18"/>
        <v>0</v>
      </c>
      <c r="J74" s="167">
        <f t="shared" si="35"/>
        <v>695.59836065573768</v>
      </c>
      <c r="K74" s="164"/>
      <c r="L74" s="164">
        <f t="shared" si="31"/>
        <v>1130</v>
      </c>
      <c r="M74" s="167">
        <f t="shared" si="32"/>
        <v>434.40163934426232</v>
      </c>
      <c r="N74" s="168" t="s">
        <v>1055</v>
      </c>
      <c r="O74" s="164">
        <v>1</v>
      </c>
      <c r="P74" s="164">
        <v>0</v>
      </c>
      <c r="Q74" s="164">
        <f t="shared" si="36"/>
        <v>0</v>
      </c>
      <c r="R74" s="164">
        <f t="shared" si="37"/>
        <v>9</v>
      </c>
      <c r="S74" s="164" t="s">
        <v>1038</v>
      </c>
      <c r="T74" s="169">
        <f t="shared" ca="1" si="38"/>
        <v>0</v>
      </c>
      <c r="U74" s="169">
        <f t="shared" ca="1" si="38"/>
        <v>0</v>
      </c>
      <c r="V74" s="169">
        <f t="shared" ca="1" si="38"/>
        <v>0</v>
      </c>
      <c r="W74" s="169">
        <f t="shared" ca="1" si="38"/>
        <v>0</v>
      </c>
      <c r="X74" s="169">
        <f t="shared" ca="1" si="38"/>
        <v>0</v>
      </c>
      <c r="Y74" s="164"/>
      <c r="Z74" s="164"/>
    </row>
    <row r="75" spans="1:26">
      <c r="A75" s="214" t="str">
        <f t="shared" si="39"/>
        <v>PGE</v>
      </c>
      <c r="B75" s="215" t="str">
        <f t="shared" si="40"/>
        <v>UNIT 1/2 REPLACE AND RECYCLE SECOND REFRIGERATOR IN UNCONDITIONED SPACE</v>
      </c>
      <c r="C75" s="215">
        <f t="shared" si="19"/>
        <v>9</v>
      </c>
      <c r="D75" s="216">
        <f t="shared" ca="1" si="29"/>
        <v>0</v>
      </c>
      <c r="E75" s="216">
        <f t="shared" ca="1" si="34"/>
        <v>0</v>
      </c>
      <c r="F75" s="216">
        <f t="shared" ca="1" si="30"/>
        <v>0</v>
      </c>
      <c r="G75" s="216">
        <f t="shared" ca="1" si="17"/>
        <v>0</v>
      </c>
      <c r="H75" s="217">
        <f t="shared" ca="1" si="18"/>
        <v>0</v>
      </c>
      <c r="J75" s="167">
        <f t="shared" si="35"/>
        <v>695.59836065573768</v>
      </c>
      <c r="K75" s="164"/>
      <c r="L75" s="164">
        <f t="shared" si="31"/>
        <v>1130</v>
      </c>
      <c r="M75" s="167">
        <f t="shared" si="32"/>
        <v>434.40163934426232</v>
      </c>
      <c r="N75" s="168" t="s">
        <v>1055</v>
      </c>
      <c r="O75" s="164">
        <v>1</v>
      </c>
      <c r="P75" s="164">
        <v>0</v>
      </c>
      <c r="Q75" s="164">
        <f t="shared" si="36"/>
        <v>0</v>
      </c>
      <c r="R75" s="164">
        <f t="shared" si="37"/>
        <v>10</v>
      </c>
      <c r="S75" s="164" t="s">
        <v>1038</v>
      </c>
      <c r="T75" s="169">
        <f t="shared" ca="1" si="38"/>
        <v>0</v>
      </c>
      <c r="U75" s="169">
        <f t="shared" ca="1" si="38"/>
        <v>0</v>
      </c>
      <c r="V75" s="169">
        <f t="shared" ca="1" si="38"/>
        <v>0</v>
      </c>
      <c r="W75" s="169">
        <f t="shared" ca="1" si="38"/>
        <v>0</v>
      </c>
      <c r="X75" s="169">
        <f t="shared" ca="1" si="38"/>
        <v>0</v>
      </c>
      <c r="Y75" s="164"/>
      <c r="Z75" s="164"/>
    </row>
    <row r="76" spans="1:26">
      <c r="A76" s="214" t="str">
        <f t="shared" si="39"/>
        <v>PGE</v>
      </c>
      <c r="B76" s="215" t="str">
        <f t="shared" si="40"/>
        <v>UNIT 1/2 REPLACE AND RECYCLE SECOND REFRIGERATOR IN UNCONDITIONED SPACE</v>
      </c>
      <c r="C76" s="215">
        <f t="shared" si="19"/>
        <v>10</v>
      </c>
      <c r="D76" s="216">
        <f t="shared" ca="1" si="29"/>
        <v>0</v>
      </c>
      <c r="E76" s="216">
        <f t="shared" ca="1" si="34"/>
        <v>0</v>
      </c>
      <c r="F76" s="216">
        <f t="shared" ca="1" si="30"/>
        <v>0</v>
      </c>
      <c r="G76" s="216">
        <f t="shared" ca="1" si="17"/>
        <v>0</v>
      </c>
      <c r="H76" s="217">
        <f t="shared" ca="1" si="18"/>
        <v>0</v>
      </c>
      <c r="J76" s="167">
        <f t="shared" si="35"/>
        <v>695.59836065573768</v>
      </c>
      <c r="K76" s="164"/>
      <c r="L76" s="164">
        <f t="shared" si="31"/>
        <v>1130</v>
      </c>
      <c r="M76" s="167">
        <f t="shared" si="32"/>
        <v>434.40163934426232</v>
      </c>
      <c r="N76" s="168" t="s">
        <v>1055</v>
      </c>
      <c r="O76" s="164">
        <v>1</v>
      </c>
      <c r="P76" s="164">
        <v>0</v>
      </c>
      <c r="Q76" s="164">
        <f t="shared" si="36"/>
        <v>0</v>
      </c>
      <c r="R76" s="164">
        <f t="shared" si="37"/>
        <v>11</v>
      </c>
      <c r="S76" s="164" t="s">
        <v>1038</v>
      </c>
      <c r="T76" s="169">
        <f t="shared" ca="1" si="38"/>
        <v>0</v>
      </c>
      <c r="U76" s="169">
        <f t="shared" ca="1" si="38"/>
        <v>0</v>
      </c>
      <c r="V76" s="169">
        <f t="shared" ca="1" si="38"/>
        <v>0</v>
      </c>
      <c r="W76" s="169">
        <f t="shared" ca="1" si="38"/>
        <v>0</v>
      </c>
      <c r="X76" s="169">
        <f t="shared" ca="1" si="38"/>
        <v>0</v>
      </c>
      <c r="Y76" s="164"/>
      <c r="Z76" s="164"/>
    </row>
    <row r="77" spans="1:26">
      <c r="A77" s="214" t="str">
        <f t="shared" si="39"/>
        <v>PGE</v>
      </c>
      <c r="B77" s="215" t="str">
        <f t="shared" si="40"/>
        <v>UNIT 1/2 REPLACE AND RECYCLE SECOND REFRIGERATOR IN UNCONDITIONED SPACE</v>
      </c>
      <c r="C77" s="215">
        <f t="shared" si="19"/>
        <v>11</v>
      </c>
      <c r="D77" s="235">
        <f t="shared" ca="1" si="29"/>
        <v>0.10275321017076502</v>
      </c>
      <c r="E77" s="235">
        <f t="shared" ca="1" si="34"/>
        <v>446.23446367486332</v>
      </c>
      <c r="F77" s="216">
        <f t="shared" ca="1" si="30"/>
        <v>0.10413339325136611</v>
      </c>
      <c r="G77" s="216">
        <f t="shared" ca="1" si="17"/>
        <v>448.34038771174863</v>
      </c>
      <c r="H77" s="217">
        <f t="shared" ca="1" si="18"/>
        <v>0</v>
      </c>
      <c r="J77" s="167">
        <f t="shared" si="35"/>
        <v>695.59836065573768</v>
      </c>
      <c r="K77" s="164"/>
      <c r="L77" s="164">
        <f t="shared" si="31"/>
        <v>1130</v>
      </c>
      <c r="M77" s="167">
        <f t="shared" si="32"/>
        <v>434.40163934426232</v>
      </c>
      <c r="N77" s="168" t="s">
        <v>1055</v>
      </c>
      <c r="O77" s="164">
        <v>1</v>
      </c>
      <c r="P77" s="164">
        <v>0</v>
      </c>
      <c r="Q77" s="164">
        <f t="shared" si="36"/>
        <v>0</v>
      </c>
      <c r="R77" s="164">
        <f t="shared" si="37"/>
        <v>12</v>
      </c>
      <c r="S77" s="164" t="s">
        <v>1038</v>
      </c>
      <c r="T77" s="169">
        <f t="shared" ca="1" si="38"/>
        <v>0.64151166666666659</v>
      </c>
      <c r="U77" s="169">
        <f t="shared" ca="1" si="38"/>
        <v>1.4771916666666667E-4</v>
      </c>
      <c r="V77" s="169">
        <f t="shared" ca="1" si="38"/>
        <v>0.64453916666666666</v>
      </c>
      <c r="W77" s="169">
        <f t="shared" ca="1" si="38"/>
        <v>1.4970333333333332E-4</v>
      </c>
      <c r="X77" s="169">
        <f t="shared" ca="1" si="38"/>
        <v>0</v>
      </c>
      <c r="Y77" s="164"/>
      <c r="Z77" s="164"/>
    </row>
    <row r="78" spans="1:26">
      <c r="A78" s="214" t="str">
        <f t="shared" si="39"/>
        <v>PGE</v>
      </c>
      <c r="B78" s="215" t="str">
        <f t="shared" si="40"/>
        <v>UNIT 1/2 REPLACE AND RECYCLE SECOND REFRIGERATOR IN UNCONDITIONED SPACE</v>
      </c>
      <c r="C78" s="215">
        <f t="shared" si="19"/>
        <v>12</v>
      </c>
      <c r="D78" s="235">
        <f t="shared" ca="1" si="29"/>
        <v>0.10357517556693989</v>
      </c>
      <c r="E78" s="235">
        <f t="shared" ca="1" si="34"/>
        <v>426.89740891393438</v>
      </c>
      <c r="F78" s="216">
        <f t="shared" ca="1" si="30"/>
        <v>0.10519418075136612</v>
      </c>
      <c r="G78" s="216">
        <f t="shared" ca="1" si="17"/>
        <v>428.57843828551916</v>
      </c>
      <c r="H78" s="217">
        <f t="shared" ca="1" si="18"/>
        <v>0</v>
      </c>
      <c r="J78" s="167">
        <f t="shared" si="35"/>
        <v>695.59836065573768</v>
      </c>
      <c r="K78" s="164"/>
      <c r="L78" s="164">
        <f t="shared" si="31"/>
        <v>1130</v>
      </c>
      <c r="M78" s="167">
        <f t="shared" si="32"/>
        <v>434.40163934426232</v>
      </c>
      <c r="N78" s="168" t="s">
        <v>1055</v>
      </c>
      <c r="O78" s="164">
        <v>1</v>
      </c>
      <c r="P78" s="164">
        <v>0</v>
      </c>
      <c r="Q78" s="164">
        <f t="shared" si="36"/>
        <v>0</v>
      </c>
      <c r="R78" s="164">
        <f t="shared" si="37"/>
        <v>13</v>
      </c>
      <c r="S78" s="164" t="s">
        <v>1038</v>
      </c>
      <c r="T78" s="169">
        <f t="shared" ca="1" si="38"/>
        <v>0.61371249999999999</v>
      </c>
      <c r="U78" s="169">
        <f t="shared" ca="1" si="38"/>
        <v>1.4890083333333334E-4</v>
      </c>
      <c r="V78" s="169">
        <f t="shared" ca="1" si="38"/>
        <v>0.61612916666666673</v>
      </c>
      <c r="W78" s="169">
        <f t="shared" ca="1" si="38"/>
        <v>1.5122833333333334E-4</v>
      </c>
      <c r="X78" s="169">
        <f t="shared" ca="1" si="38"/>
        <v>0</v>
      </c>
      <c r="Y78" s="164"/>
      <c r="Z78" s="164"/>
    </row>
    <row r="79" spans="1:26">
      <c r="A79" s="214" t="str">
        <f t="shared" si="39"/>
        <v>PGE</v>
      </c>
      <c r="B79" s="215" t="str">
        <f t="shared" si="40"/>
        <v>UNIT 1/2 REPLACE AND RECYCLE SECOND REFRIGERATOR IN UNCONDITIONED SPACE</v>
      </c>
      <c r="C79" s="215">
        <f t="shared" si="19"/>
        <v>13</v>
      </c>
      <c r="D79" s="235">
        <f t="shared" ca="1" si="29"/>
        <v>0.11077693726092895</v>
      </c>
      <c r="E79" s="235">
        <f t="shared" ca="1" si="34"/>
        <v>495.36515555327867</v>
      </c>
      <c r="F79" s="216">
        <f t="shared" ca="1" si="30"/>
        <v>0.11226899574453551</v>
      </c>
      <c r="G79" s="216">
        <f t="shared" ca="1" si="17"/>
        <v>497.79279383196717</v>
      </c>
      <c r="H79" s="217">
        <f t="shared" ca="1" si="18"/>
        <v>0</v>
      </c>
      <c r="J79" s="167">
        <f t="shared" si="35"/>
        <v>695.59836065573768</v>
      </c>
      <c r="K79" s="164"/>
      <c r="L79" s="164">
        <f t="shared" si="31"/>
        <v>1130</v>
      </c>
      <c r="M79" s="167">
        <f t="shared" si="32"/>
        <v>434.40163934426232</v>
      </c>
      <c r="N79" s="168" t="s">
        <v>1055</v>
      </c>
      <c r="O79" s="164">
        <v>1</v>
      </c>
      <c r="P79" s="164">
        <v>0</v>
      </c>
      <c r="Q79" s="164">
        <f t="shared" si="36"/>
        <v>0</v>
      </c>
      <c r="R79" s="164">
        <f t="shared" si="37"/>
        <v>14</v>
      </c>
      <c r="S79" s="164" t="s">
        <v>1038</v>
      </c>
      <c r="T79" s="169">
        <f t="shared" ca="1" si="38"/>
        <v>0.71214250000000001</v>
      </c>
      <c r="U79" s="169">
        <f t="shared" ca="1" si="38"/>
        <v>1.5925416666666666E-4</v>
      </c>
      <c r="V79" s="169">
        <f t="shared" ca="1" si="38"/>
        <v>0.7156325</v>
      </c>
      <c r="W79" s="169">
        <f t="shared" ca="1" si="38"/>
        <v>1.6139916666666666E-4</v>
      </c>
      <c r="X79" s="169">
        <f t="shared" ca="1" si="38"/>
        <v>0</v>
      </c>
      <c r="Y79" s="164"/>
      <c r="Z79" s="164"/>
    </row>
    <row r="80" spans="1:26">
      <c r="A80" s="214" t="str">
        <f t="shared" si="39"/>
        <v>PGE</v>
      </c>
      <c r="B80" s="215" t="str">
        <f t="shared" si="40"/>
        <v>UNIT 1/2 REPLACE AND RECYCLE SECOND REFRIGERATOR IN UNCONDITIONED SPACE</v>
      </c>
      <c r="C80" s="215">
        <f t="shared" si="19"/>
        <v>14</v>
      </c>
      <c r="D80" s="216">
        <f t="shared" ca="1" si="29"/>
        <v>0</v>
      </c>
      <c r="E80" s="216">
        <f t="shared" ca="1" si="34"/>
        <v>0</v>
      </c>
      <c r="F80" s="216">
        <f t="shared" ca="1" si="30"/>
        <v>0</v>
      </c>
      <c r="G80" s="216">
        <f t="shared" ca="1" si="17"/>
        <v>0</v>
      </c>
      <c r="H80" s="217">
        <f t="shared" ca="1" si="18"/>
        <v>0</v>
      </c>
      <c r="J80" s="167">
        <f t="shared" si="35"/>
        <v>695.59836065573768</v>
      </c>
      <c r="K80" s="164"/>
      <c r="L80" s="164">
        <f t="shared" si="31"/>
        <v>1130</v>
      </c>
      <c r="M80" s="167">
        <f t="shared" si="32"/>
        <v>434.40163934426232</v>
      </c>
      <c r="N80" s="168" t="s">
        <v>1055</v>
      </c>
      <c r="O80" s="164">
        <v>1</v>
      </c>
      <c r="P80" s="164">
        <v>0</v>
      </c>
      <c r="Q80" s="164">
        <f t="shared" si="36"/>
        <v>0</v>
      </c>
      <c r="R80" s="164">
        <f t="shared" si="37"/>
        <v>15</v>
      </c>
      <c r="S80" s="164" t="s">
        <v>1038</v>
      </c>
      <c r="T80" s="169">
        <f t="shared" ca="1" si="38"/>
        <v>0</v>
      </c>
      <c r="U80" s="169">
        <f t="shared" ca="1" si="38"/>
        <v>0</v>
      </c>
      <c r="V80" s="169">
        <f t="shared" ca="1" si="38"/>
        <v>0</v>
      </c>
      <c r="W80" s="169">
        <f t="shared" ca="1" si="38"/>
        <v>0</v>
      </c>
      <c r="X80" s="169">
        <f t="shared" ca="1" si="38"/>
        <v>0</v>
      </c>
      <c r="Y80" s="164"/>
      <c r="Z80" s="164"/>
    </row>
    <row r="81" spans="1:26">
      <c r="A81" s="214" t="str">
        <f t="shared" si="39"/>
        <v>PGE</v>
      </c>
      <c r="B81" s="215" t="str">
        <f t="shared" si="40"/>
        <v>UNIT 1/2 REPLACE AND RECYCLE SECOND REFRIGERATOR IN UNCONDITIONED SPACE</v>
      </c>
      <c r="C81" s="215">
        <f t="shared" si="19"/>
        <v>15</v>
      </c>
      <c r="D81" s="216">
        <f t="shared" ca="1" si="29"/>
        <v>0</v>
      </c>
      <c r="E81" s="216">
        <f t="shared" ca="1" si="34"/>
        <v>0</v>
      </c>
      <c r="F81" s="216">
        <f t="shared" ca="1" si="30"/>
        <v>0</v>
      </c>
      <c r="G81" s="216">
        <f t="shared" ca="1" si="17"/>
        <v>0</v>
      </c>
      <c r="H81" s="217">
        <f t="shared" ca="1" si="18"/>
        <v>0</v>
      </c>
      <c r="J81" s="167">
        <f t="shared" si="35"/>
        <v>695.59836065573768</v>
      </c>
      <c r="K81" s="164"/>
      <c r="L81" s="164">
        <f t="shared" si="31"/>
        <v>1130</v>
      </c>
      <c r="M81" s="167">
        <f t="shared" si="32"/>
        <v>434.40163934426232</v>
      </c>
      <c r="N81" s="168" t="s">
        <v>1055</v>
      </c>
      <c r="O81" s="164">
        <v>1</v>
      </c>
      <c r="P81" s="164">
        <v>0</v>
      </c>
      <c r="Q81" s="164">
        <f t="shared" si="36"/>
        <v>0</v>
      </c>
      <c r="R81" s="164">
        <f t="shared" si="37"/>
        <v>16</v>
      </c>
      <c r="S81" s="164" t="s">
        <v>1038</v>
      </c>
      <c r="T81" s="169">
        <f t="shared" ca="1" si="38"/>
        <v>0</v>
      </c>
      <c r="U81" s="169">
        <f t="shared" ca="1" si="38"/>
        <v>0</v>
      </c>
      <c r="V81" s="169">
        <f t="shared" ca="1" si="38"/>
        <v>0</v>
      </c>
      <c r="W81" s="169">
        <f t="shared" ca="1" si="38"/>
        <v>0</v>
      </c>
      <c r="X81" s="169">
        <f t="shared" ca="1" si="38"/>
        <v>0</v>
      </c>
      <c r="Y81" s="164"/>
      <c r="Z81" s="164"/>
    </row>
    <row r="82" spans="1:26">
      <c r="A82" s="214" t="str">
        <f t="shared" si="39"/>
        <v>PGE</v>
      </c>
      <c r="B82" s="215" t="str">
        <f t="shared" si="40"/>
        <v>UNIT 1/2 REPLACE AND RECYCLE SECOND REFRIGERATOR IN UNCONDITIONED SPACE</v>
      </c>
      <c r="C82" s="215">
        <f t="shared" si="19"/>
        <v>16</v>
      </c>
      <c r="D82" s="235">
        <f t="shared" ca="1" si="29"/>
        <v>9.421184196721312E-2</v>
      </c>
      <c r="E82" s="235">
        <f t="shared" ca="1" si="34"/>
        <v>295.56843842213112</v>
      </c>
      <c r="F82" s="216">
        <f t="shared" ca="1" si="30"/>
        <v>9.5944461550546437E-2</v>
      </c>
      <c r="G82" s="216">
        <f t="shared" ca="1" si="17"/>
        <v>295.61481164617487</v>
      </c>
      <c r="H82" s="217">
        <f t="shared" ca="1" si="18"/>
        <v>0</v>
      </c>
      <c r="J82" s="167">
        <f t="shared" si="35"/>
        <v>695.59836065573768</v>
      </c>
      <c r="K82" s="164"/>
      <c r="L82" s="164">
        <f t="shared" si="31"/>
        <v>1130</v>
      </c>
      <c r="M82" s="167">
        <f t="shared" si="32"/>
        <v>434.40163934426232</v>
      </c>
      <c r="N82" s="168" t="s">
        <v>1055</v>
      </c>
      <c r="O82" s="164">
        <v>1</v>
      </c>
      <c r="P82" s="164">
        <v>0</v>
      </c>
      <c r="Q82" s="164">
        <f t="shared" si="36"/>
        <v>0</v>
      </c>
      <c r="R82" s="164">
        <f t="shared" si="37"/>
        <v>17</v>
      </c>
      <c r="S82" s="164" t="s">
        <v>1038</v>
      </c>
      <c r="T82" s="169">
        <f t="shared" ca="1" si="38"/>
        <v>0.42491249999999997</v>
      </c>
      <c r="U82" s="169">
        <f t="shared" ca="1" si="38"/>
        <v>1.3544000000000002E-4</v>
      </c>
      <c r="V82" s="169">
        <f t="shared" ca="1" si="38"/>
        <v>0.42497916666666669</v>
      </c>
      <c r="W82" s="169">
        <f t="shared" ca="1" si="38"/>
        <v>1.3793083333333333E-4</v>
      </c>
      <c r="X82" s="169">
        <f t="shared" ca="1" si="38"/>
        <v>0</v>
      </c>
      <c r="Y82" s="164"/>
      <c r="Z82" s="164" t="s">
        <v>1054</v>
      </c>
    </row>
    <row r="83" spans="1:26">
      <c r="A83" s="214" t="s">
        <v>911</v>
      </c>
      <c r="B83" s="215" t="s">
        <v>1039</v>
      </c>
      <c r="C83" s="215">
        <f t="shared" si="19"/>
        <v>1</v>
      </c>
      <c r="D83" s="216">
        <f t="shared" ca="1" si="29"/>
        <v>0</v>
      </c>
      <c r="E83" s="216">
        <f t="shared" ca="1" si="34"/>
        <v>0</v>
      </c>
      <c r="F83" s="216">
        <f t="shared" ca="1" si="30"/>
        <v>0</v>
      </c>
      <c r="G83" s="216">
        <f t="shared" ref="G83:G146" ca="1" si="41">$J83*V83</f>
        <v>0</v>
      </c>
      <c r="H83" s="217">
        <f t="shared" ref="H83:H146" ca="1" si="42">$J83*X83</f>
        <v>0</v>
      </c>
      <c r="J83" s="167">
        <f t="shared" si="35"/>
        <v>610.53946036831417</v>
      </c>
      <c r="K83" s="164"/>
      <c r="L83" s="167">
        <f t="shared" ref="L83:L114" si="43">VLOOKUP(Z83,SCE_Refrig_Base_UEC_Sz,6,FALSE)</f>
        <v>917.81755005842513</v>
      </c>
      <c r="M83" s="167">
        <f t="shared" ref="M83:M114" si="44">VLOOKUP(Z83,SCE_Refrig_Base_UEC_Sz,7,FALSE)</f>
        <v>431.67061812023712</v>
      </c>
      <c r="N83" s="168" t="s">
        <v>1055</v>
      </c>
      <c r="O83" s="164">
        <f t="shared" ref="O83:O114" si="45">Refrig_Split</f>
        <v>0.71183461832123585</v>
      </c>
      <c r="P83" s="164">
        <f t="shared" ref="P83:P114" si="46">Refrig_Split_NoSvgs</f>
        <v>0</v>
      </c>
      <c r="Q83" s="164">
        <f t="shared" si="36"/>
        <v>0.28816538167876415</v>
      </c>
      <c r="R83" s="164">
        <f t="shared" si="37"/>
        <v>18</v>
      </c>
      <c r="S83" s="164" t="s">
        <v>1036</v>
      </c>
      <c r="T83" s="169">
        <f t="shared" ca="1" si="38"/>
        <v>0</v>
      </c>
      <c r="U83" s="169">
        <f t="shared" ca="1" si="38"/>
        <v>0</v>
      </c>
      <c r="V83" s="169">
        <f t="shared" ca="1" si="38"/>
        <v>0</v>
      </c>
      <c r="W83" s="169">
        <f t="shared" ca="1" si="38"/>
        <v>0</v>
      </c>
      <c r="X83" s="169">
        <f t="shared" ca="1" si="38"/>
        <v>0</v>
      </c>
      <c r="Y83" s="164"/>
      <c r="Z83" s="164">
        <v>1</v>
      </c>
    </row>
    <row r="84" spans="1:26">
      <c r="A84" s="214" t="str">
        <f>A83</f>
        <v>SCE</v>
      </c>
      <c r="B84" s="215" t="str">
        <f>B83</f>
        <v>Refrigerator Recycling 10 - 14 cubic feet</v>
      </c>
      <c r="C84" s="215">
        <f t="shared" ref="C84:C148" si="47">C68</f>
        <v>2</v>
      </c>
      <c r="D84" s="216">
        <f t="shared" ca="1" si="29"/>
        <v>0</v>
      </c>
      <c r="E84" s="216">
        <f t="shared" ca="1" si="34"/>
        <v>0</v>
      </c>
      <c r="F84" s="216">
        <f t="shared" ca="1" si="30"/>
        <v>0</v>
      </c>
      <c r="G84" s="216">
        <f t="shared" ca="1" si="41"/>
        <v>0</v>
      </c>
      <c r="H84" s="217">
        <f t="shared" ca="1" si="42"/>
        <v>0</v>
      </c>
      <c r="J84" s="167">
        <f t="shared" si="35"/>
        <v>610.53946036831417</v>
      </c>
      <c r="K84" s="164"/>
      <c r="L84" s="167">
        <f t="shared" si="43"/>
        <v>917.81755005842513</v>
      </c>
      <c r="M84" s="167">
        <f t="shared" si="44"/>
        <v>431.67061812023712</v>
      </c>
      <c r="N84" s="168" t="s">
        <v>1055</v>
      </c>
      <c r="O84" s="164">
        <f t="shared" si="45"/>
        <v>0.71183461832123585</v>
      </c>
      <c r="P84" s="164">
        <f t="shared" si="46"/>
        <v>0</v>
      </c>
      <c r="Q84" s="164">
        <f t="shared" si="36"/>
        <v>0.28816538167876415</v>
      </c>
      <c r="R84" s="164">
        <f t="shared" si="37"/>
        <v>19</v>
      </c>
      <c r="S84" s="164" t="s">
        <v>1036</v>
      </c>
      <c r="T84" s="169">
        <f t="shared" ca="1" si="38"/>
        <v>0</v>
      </c>
      <c r="U84" s="169">
        <f t="shared" ca="1" si="38"/>
        <v>0</v>
      </c>
      <c r="V84" s="169">
        <f t="shared" ca="1" si="38"/>
        <v>0</v>
      </c>
      <c r="W84" s="169">
        <f t="shared" ca="1" si="38"/>
        <v>0</v>
      </c>
      <c r="X84" s="169">
        <f t="shared" ca="1" si="38"/>
        <v>0</v>
      </c>
      <c r="Y84" s="164"/>
      <c r="Z84" s="164">
        <f>Z83</f>
        <v>1</v>
      </c>
    </row>
    <row r="85" spans="1:26">
      <c r="A85" s="214" t="str">
        <f t="shared" ref="A85:A100" si="48">A84</f>
        <v>SCE</v>
      </c>
      <c r="B85" s="215" t="str">
        <f t="shared" ref="B85:B98" si="49">B84</f>
        <v>Refrigerator Recycling 10 - 14 cubic feet</v>
      </c>
      <c r="C85" s="215">
        <f t="shared" si="47"/>
        <v>3</v>
      </c>
      <c r="D85" s="216">
        <f t="shared" ca="1" si="29"/>
        <v>0</v>
      </c>
      <c r="E85" s="216">
        <f t="shared" ca="1" si="34"/>
        <v>0</v>
      </c>
      <c r="F85" s="216">
        <f t="shared" ca="1" si="30"/>
        <v>0</v>
      </c>
      <c r="G85" s="216">
        <f t="shared" ca="1" si="41"/>
        <v>0</v>
      </c>
      <c r="H85" s="217">
        <f t="shared" ca="1" si="42"/>
        <v>0</v>
      </c>
      <c r="J85" s="167">
        <f t="shared" si="35"/>
        <v>610.53946036831417</v>
      </c>
      <c r="K85" s="164"/>
      <c r="L85" s="167">
        <f t="shared" si="43"/>
        <v>917.81755005842513</v>
      </c>
      <c r="M85" s="167">
        <f t="shared" si="44"/>
        <v>431.67061812023712</v>
      </c>
      <c r="N85" s="168" t="s">
        <v>1055</v>
      </c>
      <c r="O85" s="164">
        <f t="shared" si="45"/>
        <v>0.71183461832123585</v>
      </c>
      <c r="P85" s="164">
        <f t="shared" si="46"/>
        <v>0</v>
      </c>
      <c r="Q85" s="164">
        <f t="shared" si="36"/>
        <v>0.28816538167876415</v>
      </c>
      <c r="R85" s="164">
        <f t="shared" si="37"/>
        <v>20</v>
      </c>
      <c r="S85" s="164" t="s">
        <v>1036</v>
      </c>
      <c r="T85" s="169">
        <f t="shared" ca="1" si="38"/>
        <v>0</v>
      </c>
      <c r="U85" s="169">
        <f t="shared" ca="1" si="38"/>
        <v>0</v>
      </c>
      <c r="V85" s="169">
        <f t="shared" ca="1" si="38"/>
        <v>0</v>
      </c>
      <c r="W85" s="169">
        <f t="shared" ca="1" si="38"/>
        <v>0</v>
      </c>
      <c r="X85" s="169">
        <f t="shared" ca="1" si="38"/>
        <v>0</v>
      </c>
      <c r="Y85" s="164"/>
      <c r="Z85" s="164">
        <f t="shared" ref="Z85:Z98" si="50">Z84</f>
        <v>1</v>
      </c>
    </row>
    <row r="86" spans="1:26">
      <c r="A86" s="214" t="str">
        <f t="shared" si="48"/>
        <v>SCE</v>
      </c>
      <c r="B86" s="215" t="str">
        <f t="shared" si="49"/>
        <v>Refrigerator Recycling 10 - 14 cubic feet</v>
      </c>
      <c r="C86" s="215">
        <f t="shared" si="47"/>
        <v>4</v>
      </c>
      <c r="D86" s="216">
        <f t="shared" ca="1" si="29"/>
        <v>0</v>
      </c>
      <c r="E86" s="216">
        <f t="shared" ca="1" si="34"/>
        <v>0</v>
      </c>
      <c r="F86" s="216">
        <f t="shared" ca="1" si="30"/>
        <v>0</v>
      </c>
      <c r="G86" s="216">
        <f t="shared" ca="1" si="41"/>
        <v>0</v>
      </c>
      <c r="H86" s="217">
        <f t="shared" ca="1" si="42"/>
        <v>0</v>
      </c>
      <c r="J86" s="167">
        <f t="shared" si="35"/>
        <v>610.53946036831417</v>
      </c>
      <c r="K86" s="164"/>
      <c r="L86" s="167">
        <f t="shared" si="43"/>
        <v>917.81755005842513</v>
      </c>
      <c r="M86" s="167">
        <f t="shared" si="44"/>
        <v>431.67061812023712</v>
      </c>
      <c r="N86" s="168" t="s">
        <v>1055</v>
      </c>
      <c r="O86" s="164">
        <f t="shared" si="45"/>
        <v>0.71183461832123585</v>
      </c>
      <c r="P86" s="164">
        <f t="shared" si="46"/>
        <v>0</v>
      </c>
      <c r="Q86" s="164">
        <f t="shared" si="36"/>
        <v>0.28816538167876415</v>
      </c>
      <c r="R86" s="164">
        <f t="shared" si="37"/>
        <v>21</v>
      </c>
      <c r="S86" s="164" t="s">
        <v>1036</v>
      </c>
      <c r="T86" s="169">
        <f t="shared" ca="1" si="38"/>
        <v>0</v>
      </c>
      <c r="U86" s="169">
        <f t="shared" ca="1" si="38"/>
        <v>0</v>
      </c>
      <c r="V86" s="169">
        <f t="shared" ca="1" si="38"/>
        <v>0</v>
      </c>
      <c r="W86" s="169">
        <f t="shared" ca="1" si="38"/>
        <v>0</v>
      </c>
      <c r="X86" s="169">
        <f t="shared" ca="1" si="38"/>
        <v>0</v>
      </c>
      <c r="Y86" s="164"/>
      <c r="Z86" s="164">
        <f t="shared" si="50"/>
        <v>1</v>
      </c>
    </row>
    <row r="87" spans="1:26">
      <c r="A87" s="214" t="str">
        <f t="shared" si="48"/>
        <v>SCE</v>
      </c>
      <c r="B87" s="215" t="str">
        <f t="shared" si="49"/>
        <v>Refrigerator Recycling 10 - 14 cubic feet</v>
      </c>
      <c r="C87" s="215">
        <f t="shared" si="47"/>
        <v>5</v>
      </c>
      <c r="D87" s="243">
        <f t="shared" ca="1" si="29"/>
        <v>6.4204273029336345E-2</v>
      </c>
      <c r="E87" s="243">
        <f t="shared" ca="1" si="34"/>
        <v>420.29042634029935</v>
      </c>
      <c r="F87" s="238">
        <f t="shared" ca="1" si="30"/>
        <v>6.9436785759874303E-2</v>
      </c>
      <c r="G87" s="238">
        <f t="shared" ca="1" si="41"/>
        <v>416.0825769319128</v>
      </c>
      <c r="H87" s="248">
        <f t="shared" ca="1" si="42"/>
        <v>-15.742287836473482</v>
      </c>
      <c r="J87" s="167">
        <f t="shared" si="35"/>
        <v>610.53946036831417</v>
      </c>
      <c r="K87" s="164"/>
      <c r="L87" s="167">
        <f t="shared" si="43"/>
        <v>917.81755005842513</v>
      </c>
      <c r="M87" s="167">
        <f t="shared" si="44"/>
        <v>431.67061812023712</v>
      </c>
      <c r="N87" s="168" t="s">
        <v>1055</v>
      </c>
      <c r="O87" s="164">
        <f t="shared" si="45"/>
        <v>0.71183461832123585</v>
      </c>
      <c r="P87" s="164">
        <f t="shared" si="46"/>
        <v>0</v>
      </c>
      <c r="Q87" s="164">
        <f t="shared" si="36"/>
        <v>0.28816538167876415</v>
      </c>
      <c r="R87" s="164">
        <f t="shared" si="37"/>
        <v>22</v>
      </c>
      <c r="S87" s="164" t="s">
        <v>1036</v>
      </c>
      <c r="T87" s="169">
        <f t="shared" ca="1" si="38"/>
        <v>0.68839191178037018</v>
      </c>
      <c r="U87" s="169">
        <f t="shared" ca="1" si="38"/>
        <v>1.0515990725743502E-4</v>
      </c>
      <c r="V87" s="169">
        <f t="shared" ca="1" si="38"/>
        <v>0.68149989303051228</v>
      </c>
      <c r="W87" s="169">
        <f t="shared" ca="1" si="38"/>
        <v>1.1373021772906513E-4</v>
      </c>
      <c r="X87" s="169">
        <f t="shared" ca="1" si="38"/>
        <v>-2.5784226668947467E-2</v>
      </c>
      <c r="Y87" s="164"/>
      <c r="Z87" s="164">
        <f t="shared" si="50"/>
        <v>1</v>
      </c>
    </row>
    <row r="88" spans="1:26">
      <c r="A88" s="214" t="str">
        <f t="shared" si="48"/>
        <v>SCE</v>
      </c>
      <c r="B88" s="215" t="str">
        <f t="shared" si="49"/>
        <v>Refrigerator Recycling 10 - 14 cubic feet</v>
      </c>
      <c r="C88" s="215">
        <f t="shared" si="47"/>
        <v>6</v>
      </c>
      <c r="D88" s="243">
        <f t="shared" ca="1" si="29"/>
        <v>6.405772719724076E-2</v>
      </c>
      <c r="E88" s="243">
        <f t="shared" ca="1" si="34"/>
        <v>455.00771981095443</v>
      </c>
      <c r="F88" s="238">
        <f t="shared" ca="1" si="30"/>
        <v>7.4550393204214277E-2</v>
      </c>
      <c r="G88" s="238">
        <f t="shared" ca="1" si="41"/>
        <v>455.8302542041564</v>
      </c>
      <c r="H88" s="248">
        <f t="shared" ca="1" si="42"/>
        <v>-9.9048844645619027</v>
      </c>
      <c r="J88" s="167">
        <f t="shared" si="35"/>
        <v>610.53946036831417</v>
      </c>
      <c r="K88" s="164"/>
      <c r="L88" s="167">
        <f t="shared" si="43"/>
        <v>917.81755005842513</v>
      </c>
      <c r="M88" s="167">
        <f t="shared" si="44"/>
        <v>431.67061812023712</v>
      </c>
      <c r="N88" s="168" t="s">
        <v>1055</v>
      </c>
      <c r="O88" s="164">
        <f t="shared" si="45"/>
        <v>0.71183461832123585</v>
      </c>
      <c r="P88" s="164">
        <f t="shared" si="46"/>
        <v>0</v>
      </c>
      <c r="Q88" s="164">
        <f t="shared" si="36"/>
        <v>0.28816538167876415</v>
      </c>
      <c r="R88" s="164">
        <f t="shared" si="37"/>
        <v>23</v>
      </c>
      <c r="S88" s="164" t="s">
        <v>1036</v>
      </c>
      <c r="T88" s="169">
        <f t="shared" ca="1" si="38"/>
        <v>0.74525521992708932</v>
      </c>
      <c r="U88" s="169">
        <f t="shared" ca="1" si="38"/>
        <v>1.0491988045882781E-4</v>
      </c>
      <c r="V88" s="169">
        <f t="shared" ca="1" si="38"/>
        <v>0.74660244553099342</v>
      </c>
      <c r="W88" s="169">
        <f t="shared" ca="1" si="38"/>
        <v>1.2210577373531433E-4</v>
      </c>
      <c r="X88" s="169">
        <f t="shared" ca="1" si="38"/>
        <v>-1.6223168374058378E-2</v>
      </c>
      <c r="Y88" s="164"/>
      <c r="Z88" s="164">
        <f t="shared" si="50"/>
        <v>1</v>
      </c>
    </row>
    <row r="89" spans="1:26">
      <c r="A89" s="214" t="str">
        <f t="shared" si="48"/>
        <v>SCE</v>
      </c>
      <c r="B89" s="215" t="str">
        <f t="shared" si="49"/>
        <v>Refrigerator Recycling 10 - 14 cubic feet</v>
      </c>
      <c r="C89" s="215">
        <f t="shared" si="47"/>
        <v>7</v>
      </c>
      <c r="D89" s="216">
        <f t="shared" ca="1" si="29"/>
        <v>0</v>
      </c>
      <c r="E89" s="216">
        <f t="shared" ca="1" si="34"/>
        <v>0</v>
      </c>
      <c r="F89" s="216">
        <f t="shared" ca="1" si="30"/>
        <v>0</v>
      </c>
      <c r="G89" s="216">
        <f t="shared" ca="1" si="41"/>
        <v>0</v>
      </c>
      <c r="H89" s="217">
        <f t="shared" ca="1" si="42"/>
        <v>0</v>
      </c>
      <c r="J89" s="167">
        <f t="shared" si="35"/>
        <v>610.53946036831417</v>
      </c>
      <c r="K89" s="164"/>
      <c r="L89" s="167">
        <f t="shared" si="43"/>
        <v>917.81755005842513</v>
      </c>
      <c r="M89" s="167">
        <f t="shared" si="44"/>
        <v>431.67061812023712</v>
      </c>
      <c r="N89" s="168" t="s">
        <v>1055</v>
      </c>
      <c r="O89" s="164">
        <f t="shared" si="45"/>
        <v>0.71183461832123585</v>
      </c>
      <c r="P89" s="164">
        <f t="shared" si="46"/>
        <v>0</v>
      </c>
      <c r="Q89" s="164">
        <f t="shared" si="36"/>
        <v>0.28816538167876415</v>
      </c>
      <c r="R89" s="164">
        <f t="shared" si="37"/>
        <v>24</v>
      </c>
      <c r="S89" s="164" t="s">
        <v>1036</v>
      </c>
      <c r="T89" s="169">
        <f t="shared" ca="1" si="38"/>
        <v>0</v>
      </c>
      <c r="U89" s="169">
        <f t="shared" ca="1" si="38"/>
        <v>0</v>
      </c>
      <c r="V89" s="169">
        <f t="shared" ca="1" si="38"/>
        <v>0</v>
      </c>
      <c r="W89" s="169">
        <f t="shared" ca="1" si="38"/>
        <v>0</v>
      </c>
      <c r="X89" s="169">
        <f t="shared" ca="1" si="38"/>
        <v>0</v>
      </c>
      <c r="Y89" s="164"/>
      <c r="Z89" s="164">
        <f t="shared" si="50"/>
        <v>1</v>
      </c>
    </row>
    <row r="90" spans="1:26">
      <c r="A90" s="214" t="str">
        <f t="shared" si="48"/>
        <v>SCE</v>
      </c>
      <c r="B90" s="215" t="str">
        <f t="shared" si="49"/>
        <v>Refrigerator Recycling 10 - 14 cubic feet</v>
      </c>
      <c r="C90" s="215">
        <f t="shared" si="47"/>
        <v>8</v>
      </c>
      <c r="D90" s="243">
        <f t="shared" ca="1" si="29"/>
        <v>7.5461359536366512E-2</v>
      </c>
      <c r="E90" s="243">
        <f t="shared" ca="1" si="34"/>
        <v>484.58550136196084</v>
      </c>
      <c r="F90" s="238">
        <f t="shared" ca="1" si="30"/>
        <v>9.0619051452025229E-2</v>
      </c>
      <c r="G90" s="238">
        <f t="shared" ca="1" si="41"/>
        <v>513.42333454361665</v>
      </c>
      <c r="H90" s="248">
        <f t="shared" ca="1" si="42"/>
        <v>-8.7528536242788242</v>
      </c>
      <c r="J90" s="167">
        <f t="shared" si="35"/>
        <v>610.53946036831417</v>
      </c>
      <c r="K90" s="164"/>
      <c r="L90" s="167">
        <f t="shared" si="43"/>
        <v>917.81755005842513</v>
      </c>
      <c r="M90" s="167">
        <f t="shared" si="44"/>
        <v>431.67061812023712</v>
      </c>
      <c r="N90" s="168" t="s">
        <v>1055</v>
      </c>
      <c r="O90" s="164">
        <f t="shared" si="45"/>
        <v>0.71183461832123585</v>
      </c>
      <c r="P90" s="164">
        <f t="shared" si="46"/>
        <v>0</v>
      </c>
      <c r="Q90" s="164">
        <f t="shared" si="36"/>
        <v>0.28816538167876415</v>
      </c>
      <c r="R90" s="164">
        <f t="shared" si="37"/>
        <v>25</v>
      </c>
      <c r="S90" s="164" t="s">
        <v>1036</v>
      </c>
      <c r="T90" s="169">
        <f t="shared" ca="1" si="38"/>
        <v>0.79370054323700823</v>
      </c>
      <c r="U90" s="169">
        <f t="shared" ca="1" si="38"/>
        <v>1.2359784163802235E-4</v>
      </c>
      <c r="V90" s="169">
        <f t="shared" ca="1" si="38"/>
        <v>0.84093390824221048</v>
      </c>
      <c r="W90" s="169">
        <f t="shared" ca="1" si="38"/>
        <v>1.4842456112068228E-4</v>
      </c>
      <c r="X90" s="169">
        <f t="shared" ca="1" si="38"/>
        <v>-1.4336261933010155E-2</v>
      </c>
      <c r="Y90" s="164"/>
      <c r="Z90" s="164">
        <f t="shared" si="50"/>
        <v>1</v>
      </c>
    </row>
    <row r="91" spans="1:26">
      <c r="A91" s="214" t="str">
        <f t="shared" si="48"/>
        <v>SCE</v>
      </c>
      <c r="B91" s="215" t="str">
        <f t="shared" si="49"/>
        <v>Refrigerator Recycling 10 - 14 cubic feet</v>
      </c>
      <c r="C91" s="215">
        <f t="shared" si="47"/>
        <v>9</v>
      </c>
      <c r="D91" s="243">
        <f t="shared" ca="1" si="29"/>
        <v>7.3967057182691073E-2</v>
      </c>
      <c r="E91" s="243">
        <f t="shared" ca="1" si="34"/>
        <v>498.17360819237814</v>
      </c>
      <c r="F91" s="238">
        <f t="shared" ca="1" si="30"/>
        <v>0.10157593395618657</v>
      </c>
      <c r="G91" s="238">
        <f t="shared" ca="1" si="41"/>
        <v>548.25602677290954</v>
      </c>
      <c r="H91" s="248">
        <f t="shared" ca="1" si="42"/>
        <v>-9.9677573929112349</v>
      </c>
      <c r="J91" s="167">
        <f t="shared" si="35"/>
        <v>610.53946036831417</v>
      </c>
      <c r="K91" s="164"/>
      <c r="L91" s="167">
        <f t="shared" si="43"/>
        <v>917.81755005842513</v>
      </c>
      <c r="M91" s="167">
        <f t="shared" si="44"/>
        <v>431.67061812023712</v>
      </c>
      <c r="N91" s="168" t="s">
        <v>1055</v>
      </c>
      <c r="O91" s="164">
        <f t="shared" si="45"/>
        <v>0.71183461832123585</v>
      </c>
      <c r="P91" s="164">
        <f t="shared" si="46"/>
        <v>0</v>
      </c>
      <c r="Q91" s="164">
        <f t="shared" si="36"/>
        <v>0.28816538167876415</v>
      </c>
      <c r="R91" s="164">
        <f t="shared" si="37"/>
        <v>26</v>
      </c>
      <c r="S91" s="164" t="s">
        <v>1036</v>
      </c>
      <c r="T91" s="169">
        <f t="shared" ca="1" si="38"/>
        <v>0.8159564459467531</v>
      </c>
      <c r="U91" s="169">
        <f t="shared" ca="1" si="38"/>
        <v>1.2115033013274801E-4</v>
      </c>
      <c r="V91" s="169">
        <f t="shared" ca="1" si="38"/>
        <v>0.89798622752764989</v>
      </c>
      <c r="W91" s="169">
        <f t="shared" ca="1" si="38"/>
        <v>1.6637079263461506E-4</v>
      </c>
      <c r="X91" s="169">
        <f t="shared" ca="1" si="38"/>
        <v>-1.6326147677495052E-2</v>
      </c>
      <c r="Y91" s="164"/>
      <c r="Z91" s="164">
        <f t="shared" si="50"/>
        <v>1</v>
      </c>
    </row>
    <row r="92" spans="1:26">
      <c r="A92" s="214" t="str">
        <f t="shared" si="48"/>
        <v>SCE</v>
      </c>
      <c r="B92" s="215" t="str">
        <f t="shared" si="49"/>
        <v>Refrigerator Recycling 10 - 14 cubic feet</v>
      </c>
      <c r="C92" s="215">
        <f t="shared" si="47"/>
        <v>10</v>
      </c>
      <c r="D92" s="243">
        <f t="shared" ca="1" si="29"/>
        <v>7.6272151294186893E-2</v>
      </c>
      <c r="E92" s="243">
        <f t="shared" ca="1" si="34"/>
        <v>507.56002907461254</v>
      </c>
      <c r="F92" s="238">
        <f t="shared" ca="1" si="30"/>
        <v>0.12199397098346626</v>
      </c>
      <c r="G92" s="238">
        <f t="shared" ca="1" si="41"/>
        <v>595.75256141510761</v>
      </c>
      <c r="H92" s="248">
        <f t="shared" ca="1" si="42"/>
        <v>-9.6164129048499127</v>
      </c>
      <c r="J92" s="167">
        <f t="shared" si="35"/>
        <v>610.53946036831417</v>
      </c>
      <c r="K92" s="164"/>
      <c r="L92" s="167">
        <f t="shared" si="43"/>
        <v>917.81755005842513</v>
      </c>
      <c r="M92" s="167">
        <f t="shared" si="44"/>
        <v>431.67061812023712</v>
      </c>
      <c r="N92" s="168" t="s">
        <v>1055</v>
      </c>
      <c r="O92" s="164">
        <f t="shared" si="45"/>
        <v>0.71183461832123585</v>
      </c>
      <c r="P92" s="164">
        <f t="shared" si="46"/>
        <v>0</v>
      </c>
      <c r="Q92" s="164">
        <f t="shared" si="36"/>
        <v>0.28816538167876415</v>
      </c>
      <c r="R92" s="164">
        <f t="shared" si="37"/>
        <v>27</v>
      </c>
      <c r="S92" s="164" t="s">
        <v>1036</v>
      </c>
      <c r="T92" s="169">
        <f t="shared" ca="1" si="38"/>
        <v>0.83133042501204057</v>
      </c>
      <c r="U92" s="169">
        <f t="shared" ca="1" si="38"/>
        <v>1.249258340290977E-4</v>
      </c>
      <c r="V92" s="169">
        <f t="shared" ca="1" si="38"/>
        <v>0.97578060074235617</v>
      </c>
      <c r="W92" s="169">
        <f t="shared" ca="1" si="38"/>
        <v>1.9981340912817027E-4</v>
      </c>
      <c r="X92" s="169">
        <f t="shared" ca="1" si="38"/>
        <v>-1.5750682026430714E-2</v>
      </c>
      <c r="Y92" s="164"/>
      <c r="Z92" s="164">
        <f t="shared" si="50"/>
        <v>1</v>
      </c>
    </row>
    <row r="93" spans="1:26">
      <c r="A93" s="214" t="str">
        <f t="shared" si="48"/>
        <v>SCE</v>
      </c>
      <c r="B93" s="215" t="str">
        <f t="shared" si="49"/>
        <v>Refrigerator Recycling 10 - 14 cubic feet</v>
      </c>
      <c r="C93" s="215">
        <f t="shared" si="47"/>
        <v>11</v>
      </c>
      <c r="D93" s="216">
        <f t="shared" ca="1" si="29"/>
        <v>0</v>
      </c>
      <c r="E93" s="216">
        <f t="shared" ca="1" si="34"/>
        <v>0</v>
      </c>
      <c r="F93" s="216">
        <f t="shared" ca="1" si="30"/>
        <v>0</v>
      </c>
      <c r="G93" s="216">
        <f t="shared" ca="1" si="41"/>
        <v>0</v>
      </c>
      <c r="H93" s="217">
        <f t="shared" ca="1" si="42"/>
        <v>0</v>
      </c>
      <c r="J93" s="167">
        <f t="shared" si="35"/>
        <v>610.53946036831417</v>
      </c>
      <c r="K93" s="164"/>
      <c r="L93" s="167">
        <f t="shared" si="43"/>
        <v>917.81755005842513</v>
      </c>
      <c r="M93" s="167">
        <f t="shared" si="44"/>
        <v>431.67061812023712</v>
      </c>
      <c r="N93" s="168" t="s">
        <v>1055</v>
      </c>
      <c r="O93" s="164">
        <f t="shared" si="45"/>
        <v>0.71183461832123585</v>
      </c>
      <c r="P93" s="164">
        <f t="shared" si="46"/>
        <v>0</v>
      </c>
      <c r="Q93" s="164">
        <f t="shared" si="36"/>
        <v>0.28816538167876415</v>
      </c>
      <c r="R93" s="164">
        <f t="shared" si="37"/>
        <v>28</v>
      </c>
      <c r="S93" s="164" t="s">
        <v>1036</v>
      </c>
      <c r="T93" s="169">
        <f t="shared" ca="1" si="38"/>
        <v>0</v>
      </c>
      <c r="U93" s="169">
        <f t="shared" ca="1" si="38"/>
        <v>0</v>
      </c>
      <c r="V93" s="169">
        <f t="shared" ca="1" si="38"/>
        <v>0</v>
      </c>
      <c r="W93" s="169">
        <f t="shared" ca="1" si="38"/>
        <v>0</v>
      </c>
      <c r="X93" s="169">
        <f t="shared" ca="1" si="38"/>
        <v>0</v>
      </c>
      <c r="Y93" s="164"/>
      <c r="Z93" s="164">
        <f t="shared" si="50"/>
        <v>1</v>
      </c>
    </row>
    <row r="94" spans="1:26">
      <c r="A94" s="214" t="str">
        <f t="shared" si="48"/>
        <v>SCE</v>
      </c>
      <c r="B94" s="215" t="str">
        <f t="shared" si="49"/>
        <v>Refrigerator Recycling 10 - 14 cubic feet</v>
      </c>
      <c r="C94" s="215">
        <f t="shared" si="47"/>
        <v>12</v>
      </c>
      <c r="D94" s="216">
        <f t="shared" ca="1" si="29"/>
        <v>0</v>
      </c>
      <c r="E94" s="216">
        <f t="shared" ca="1" si="34"/>
        <v>0</v>
      </c>
      <c r="F94" s="216">
        <f t="shared" ca="1" si="30"/>
        <v>0</v>
      </c>
      <c r="G94" s="216">
        <f t="shared" ca="1" si="41"/>
        <v>0</v>
      </c>
      <c r="H94" s="217">
        <f t="shared" ca="1" si="42"/>
        <v>0</v>
      </c>
      <c r="J94" s="167">
        <f t="shared" si="35"/>
        <v>610.53946036831417</v>
      </c>
      <c r="K94" s="164"/>
      <c r="L94" s="167">
        <f t="shared" si="43"/>
        <v>917.81755005842513</v>
      </c>
      <c r="M94" s="167">
        <f t="shared" si="44"/>
        <v>431.67061812023712</v>
      </c>
      <c r="N94" s="168" t="s">
        <v>1055</v>
      </c>
      <c r="O94" s="164">
        <f t="shared" si="45"/>
        <v>0.71183461832123585</v>
      </c>
      <c r="P94" s="164">
        <f t="shared" si="46"/>
        <v>0</v>
      </c>
      <c r="Q94" s="164">
        <f t="shared" si="36"/>
        <v>0.28816538167876415</v>
      </c>
      <c r="R94" s="164">
        <f t="shared" si="37"/>
        <v>29</v>
      </c>
      <c r="S94" s="164" t="s">
        <v>1036</v>
      </c>
      <c r="T94" s="169">
        <f t="shared" ca="1" si="38"/>
        <v>0</v>
      </c>
      <c r="U94" s="169">
        <f t="shared" ca="1" si="38"/>
        <v>0</v>
      </c>
      <c r="V94" s="169">
        <f t="shared" ca="1" si="38"/>
        <v>0</v>
      </c>
      <c r="W94" s="169">
        <f t="shared" ca="1" si="38"/>
        <v>0</v>
      </c>
      <c r="X94" s="169">
        <f t="shared" ca="1" si="38"/>
        <v>0</v>
      </c>
      <c r="Y94" s="164"/>
      <c r="Z94" s="164">
        <f t="shared" si="50"/>
        <v>1</v>
      </c>
    </row>
    <row r="95" spans="1:26">
      <c r="A95" s="214" t="str">
        <f t="shared" si="48"/>
        <v>SCE</v>
      </c>
      <c r="B95" s="215" t="str">
        <f t="shared" si="49"/>
        <v>Refrigerator Recycling 10 - 14 cubic feet</v>
      </c>
      <c r="C95" s="215">
        <f t="shared" si="47"/>
        <v>13</v>
      </c>
      <c r="D95" s="243">
        <f t="shared" ca="1" si="29"/>
        <v>7.7560135691323473E-2</v>
      </c>
      <c r="E95" s="243">
        <f t="shared" ca="1" si="34"/>
        <v>512.90508066470704</v>
      </c>
      <c r="F95" s="238">
        <f t="shared" ca="1" si="30"/>
        <v>0.12881340957037557</v>
      </c>
      <c r="G95" s="238">
        <f t="shared" ca="1" si="41"/>
        <v>611.36686426002962</v>
      </c>
      <c r="H95" s="248">
        <f t="shared" ca="1" si="42"/>
        <v>-10.182980018453913</v>
      </c>
      <c r="J95" s="167">
        <f t="shared" si="35"/>
        <v>610.53946036831417</v>
      </c>
      <c r="K95" s="164"/>
      <c r="L95" s="167">
        <f t="shared" si="43"/>
        <v>917.81755005842513</v>
      </c>
      <c r="M95" s="167">
        <f t="shared" si="44"/>
        <v>431.67061812023712</v>
      </c>
      <c r="N95" s="168" t="s">
        <v>1055</v>
      </c>
      <c r="O95" s="164">
        <f t="shared" si="45"/>
        <v>0.71183461832123585</v>
      </c>
      <c r="P95" s="164">
        <f t="shared" si="46"/>
        <v>0</v>
      </c>
      <c r="Q95" s="164">
        <f t="shared" si="36"/>
        <v>0.28816538167876415</v>
      </c>
      <c r="R95" s="164">
        <f t="shared" si="37"/>
        <v>30</v>
      </c>
      <c r="S95" s="164" t="s">
        <v>1036</v>
      </c>
      <c r="T95" s="169">
        <f t="shared" ca="1" si="38"/>
        <v>0.84008506240578096</v>
      </c>
      <c r="U95" s="169">
        <f t="shared" ca="1" si="38"/>
        <v>1.2703541822593176E-4</v>
      </c>
      <c r="V95" s="169">
        <f t="shared" ca="1" si="38"/>
        <v>1.0013552013349249</v>
      </c>
      <c r="W95" s="169">
        <f t="shared" ca="1" si="38"/>
        <v>2.1098293874841041E-4</v>
      </c>
      <c r="X95" s="169">
        <f t="shared" ca="1" si="38"/>
        <v>-1.6678659905636446E-2</v>
      </c>
      <c r="Y95" s="164"/>
      <c r="Z95" s="164">
        <f t="shared" si="50"/>
        <v>1</v>
      </c>
    </row>
    <row r="96" spans="1:26">
      <c r="A96" s="214" t="str">
        <f t="shared" si="48"/>
        <v>SCE</v>
      </c>
      <c r="B96" s="215" t="str">
        <f t="shared" si="49"/>
        <v>Refrigerator Recycling 10 - 14 cubic feet</v>
      </c>
      <c r="C96" s="215">
        <f t="shared" si="47"/>
        <v>14</v>
      </c>
      <c r="D96" s="243">
        <f t="shared" ca="1" si="29"/>
        <v>7.3433693258919228E-2</v>
      </c>
      <c r="E96" s="243">
        <f t="shared" ca="1" si="34"/>
        <v>479.53146179254645</v>
      </c>
      <c r="F96" s="238">
        <f t="shared" ca="1" si="30"/>
        <v>0.10700287562912493</v>
      </c>
      <c r="G96" s="238">
        <f t="shared" ca="1" si="41"/>
        <v>570.92558447070962</v>
      </c>
      <c r="H96" s="248">
        <f t="shared" ca="1" si="42"/>
        <v>-9.8836001039851507</v>
      </c>
      <c r="J96" s="167">
        <f t="shared" si="35"/>
        <v>610.53946036831417</v>
      </c>
      <c r="K96" s="164"/>
      <c r="L96" s="167">
        <f t="shared" si="43"/>
        <v>917.81755005842513</v>
      </c>
      <c r="M96" s="167">
        <f t="shared" si="44"/>
        <v>431.67061812023712</v>
      </c>
      <c r="N96" s="168" t="s">
        <v>1055</v>
      </c>
      <c r="O96" s="164">
        <f t="shared" si="45"/>
        <v>0.71183461832123585</v>
      </c>
      <c r="P96" s="164">
        <f t="shared" si="46"/>
        <v>0</v>
      </c>
      <c r="Q96" s="164">
        <f t="shared" si="36"/>
        <v>0.28816538167876415</v>
      </c>
      <c r="R96" s="164">
        <f t="shared" si="37"/>
        <v>31</v>
      </c>
      <c r="S96" s="164" t="s">
        <v>1036</v>
      </c>
      <c r="T96" s="169">
        <f t="shared" ca="1" si="38"/>
        <v>0.78542255320117094</v>
      </c>
      <c r="U96" s="169">
        <f t="shared" ca="1" si="38"/>
        <v>1.2027673561774304E-4</v>
      </c>
      <c r="V96" s="169">
        <f t="shared" ca="1" si="38"/>
        <v>0.93511660020515786</v>
      </c>
      <c r="W96" s="169">
        <f t="shared" ca="1" si="38"/>
        <v>1.7525955744870995E-4</v>
      </c>
      <c r="X96" s="169">
        <f t="shared" ca="1" si="38"/>
        <v>-1.618830680988706E-2</v>
      </c>
      <c r="Y96" s="164"/>
      <c r="Z96" s="164">
        <f t="shared" si="50"/>
        <v>1</v>
      </c>
    </row>
    <row r="97" spans="1:26">
      <c r="A97" s="214" t="str">
        <f t="shared" si="48"/>
        <v>SCE</v>
      </c>
      <c r="B97" s="215" t="str">
        <f t="shared" si="49"/>
        <v>Refrigerator Recycling 10 - 14 cubic feet</v>
      </c>
      <c r="C97" s="215">
        <f t="shared" si="47"/>
        <v>15</v>
      </c>
      <c r="D97" s="243">
        <f t="shared" ca="1" si="29"/>
        <v>7.8856872521674143E-2</v>
      </c>
      <c r="E97" s="243">
        <f t="shared" ca="1" si="34"/>
        <v>581.91568047904286</v>
      </c>
      <c r="F97" s="238">
        <f t="shared" ca="1" si="30"/>
        <v>0.11964527181970801</v>
      </c>
      <c r="G97" s="238">
        <f t="shared" ca="1" si="41"/>
        <v>744.9858917977956</v>
      </c>
      <c r="H97" s="248">
        <f t="shared" ca="1" si="42"/>
        <v>-5.7722948012414426</v>
      </c>
      <c r="J97" s="167">
        <f t="shared" si="35"/>
        <v>610.53946036831417</v>
      </c>
      <c r="K97" s="164"/>
      <c r="L97" s="167">
        <f t="shared" si="43"/>
        <v>917.81755005842513</v>
      </c>
      <c r="M97" s="167">
        <f t="shared" si="44"/>
        <v>431.67061812023712</v>
      </c>
      <c r="N97" s="168" t="s">
        <v>1055</v>
      </c>
      <c r="O97" s="164">
        <f t="shared" si="45"/>
        <v>0.71183461832123585</v>
      </c>
      <c r="P97" s="164">
        <f t="shared" si="46"/>
        <v>0</v>
      </c>
      <c r="Q97" s="164">
        <f t="shared" si="36"/>
        <v>0.28816538167876415</v>
      </c>
      <c r="R97" s="164">
        <f t="shared" si="37"/>
        <v>32</v>
      </c>
      <c r="S97" s="164" t="s">
        <v>1036</v>
      </c>
      <c r="T97" s="169">
        <f t="shared" ca="1" si="38"/>
        <v>0.95311723197710485</v>
      </c>
      <c r="U97" s="169">
        <f t="shared" ca="1" si="38"/>
        <v>1.2915933799611073E-4</v>
      </c>
      <c r="V97" s="169">
        <f t="shared" ca="1" si="38"/>
        <v>1.22020924142786</v>
      </c>
      <c r="W97" s="169">
        <f t="shared" ca="1" si="38"/>
        <v>1.9596648470113754E-4</v>
      </c>
      <c r="X97" s="169">
        <f t="shared" ca="1" si="38"/>
        <v>-9.4544172423503096E-3</v>
      </c>
      <c r="Y97" s="164"/>
      <c r="Z97" s="164">
        <f t="shared" si="50"/>
        <v>1</v>
      </c>
    </row>
    <row r="98" spans="1:26">
      <c r="A98" s="214" t="str">
        <f t="shared" si="48"/>
        <v>SCE</v>
      </c>
      <c r="B98" s="215" t="str">
        <f t="shared" si="49"/>
        <v>Refrigerator Recycling 10 - 14 cubic feet</v>
      </c>
      <c r="C98" s="215">
        <f t="shared" si="47"/>
        <v>16</v>
      </c>
      <c r="D98" s="243">
        <f t="shared" ca="1" si="29"/>
        <v>6.911425168848831E-2</v>
      </c>
      <c r="E98" s="243">
        <f t="shared" ca="1" si="34"/>
        <v>405.44301956526635</v>
      </c>
      <c r="F98" s="238">
        <f t="shared" ca="1" si="30"/>
        <v>0.10304364629055665</v>
      </c>
      <c r="G98" s="238">
        <f t="shared" ca="1" si="41"/>
        <v>430.04073412979739</v>
      </c>
      <c r="H98" s="248">
        <f t="shared" ca="1" si="42"/>
        <v>-13.64808802765527</v>
      </c>
      <c r="J98" s="167">
        <f t="shared" si="35"/>
        <v>610.53946036831417</v>
      </c>
      <c r="K98" s="164"/>
      <c r="L98" s="167">
        <f t="shared" si="43"/>
        <v>917.81755005842513</v>
      </c>
      <c r="M98" s="167">
        <f t="shared" si="44"/>
        <v>431.67061812023712</v>
      </c>
      <c r="N98" s="168" t="s">
        <v>1055</v>
      </c>
      <c r="O98" s="164">
        <f t="shared" si="45"/>
        <v>0.71183461832123585</v>
      </c>
      <c r="P98" s="164">
        <f t="shared" si="46"/>
        <v>0</v>
      </c>
      <c r="Q98" s="164">
        <f t="shared" si="36"/>
        <v>0.28816538167876415</v>
      </c>
      <c r="R98" s="164">
        <f t="shared" si="37"/>
        <v>33</v>
      </c>
      <c r="S98" s="164" t="s">
        <v>1036</v>
      </c>
      <c r="T98" s="169">
        <f t="shared" ca="1" si="38"/>
        <v>0.66407340701726092</v>
      </c>
      <c r="U98" s="169">
        <f t="shared" ca="1" si="38"/>
        <v>1.1320194053762625E-4</v>
      </c>
      <c r="V98" s="169">
        <f t="shared" ca="1" si="38"/>
        <v>0.70436189967208818</v>
      </c>
      <c r="W98" s="169">
        <f t="shared" ca="1" si="38"/>
        <v>1.6877475245972556E-4</v>
      </c>
      <c r="X98" s="169">
        <f t="shared" ca="1" si="38"/>
        <v>-2.2354145659024105E-2</v>
      </c>
      <c r="Y98" s="164"/>
      <c r="Z98" s="164">
        <f t="shared" si="50"/>
        <v>1</v>
      </c>
    </row>
    <row r="99" spans="1:26">
      <c r="A99" s="214" t="str">
        <f t="shared" si="48"/>
        <v>SCE</v>
      </c>
      <c r="B99" s="215" t="s">
        <v>1040</v>
      </c>
      <c r="C99" s="215">
        <f t="shared" si="47"/>
        <v>1</v>
      </c>
      <c r="D99" s="216">
        <f t="shared" ref="D99:D130" ca="1" si="51">$J99*U99</f>
        <v>0</v>
      </c>
      <c r="E99" s="216">
        <f t="shared" ca="1" si="34"/>
        <v>0</v>
      </c>
      <c r="F99" s="216">
        <f t="shared" ref="F99:F130" ca="1" si="52">$J99*W99</f>
        <v>0</v>
      </c>
      <c r="G99" s="216">
        <f t="shared" ca="1" si="41"/>
        <v>0</v>
      </c>
      <c r="H99" s="217">
        <f t="shared" ca="1" si="42"/>
        <v>0</v>
      </c>
      <c r="J99" s="167">
        <f t="shared" si="35"/>
        <v>772.99119618541806</v>
      </c>
      <c r="K99" s="164"/>
      <c r="L99" s="167">
        <f t="shared" si="43"/>
        <v>1080.269285875529</v>
      </c>
      <c r="M99" s="167">
        <f t="shared" si="44"/>
        <v>431.67061812023712</v>
      </c>
      <c r="N99" s="168" t="s">
        <v>1055</v>
      </c>
      <c r="O99" s="164">
        <f t="shared" si="45"/>
        <v>0.71183461832123585</v>
      </c>
      <c r="P99" s="164">
        <f t="shared" si="46"/>
        <v>0</v>
      </c>
      <c r="Q99" s="164">
        <f t="shared" si="36"/>
        <v>0.28816538167876415</v>
      </c>
      <c r="R99" s="164">
        <f t="shared" si="37"/>
        <v>18</v>
      </c>
      <c r="S99" s="164" t="s">
        <v>1036</v>
      </c>
      <c r="T99" s="169">
        <f t="shared" ca="1" si="38"/>
        <v>0</v>
      </c>
      <c r="U99" s="169">
        <f t="shared" ca="1" si="38"/>
        <v>0</v>
      </c>
      <c r="V99" s="169">
        <f t="shared" ca="1" si="38"/>
        <v>0</v>
      </c>
      <c r="W99" s="169">
        <f t="shared" ca="1" si="38"/>
        <v>0</v>
      </c>
      <c r="X99" s="169">
        <f t="shared" ca="1" si="38"/>
        <v>0</v>
      </c>
      <c r="Y99" s="164"/>
      <c r="Z99" s="164">
        <f>Z83+1</f>
        <v>2</v>
      </c>
    </row>
    <row r="100" spans="1:26">
      <c r="A100" s="214" t="str">
        <f t="shared" si="48"/>
        <v>SCE</v>
      </c>
      <c r="B100" s="215" t="str">
        <f>B99</f>
        <v>Refrigerator Recycling 15 - 19 cubic feet</v>
      </c>
      <c r="C100" s="215">
        <f t="shared" si="47"/>
        <v>2</v>
      </c>
      <c r="D100" s="216">
        <f t="shared" ca="1" si="51"/>
        <v>0</v>
      </c>
      <c r="E100" s="216">
        <f t="shared" ca="1" si="34"/>
        <v>0</v>
      </c>
      <c r="F100" s="216">
        <f t="shared" ca="1" si="52"/>
        <v>0</v>
      </c>
      <c r="G100" s="216">
        <f t="shared" ca="1" si="41"/>
        <v>0</v>
      </c>
      <c r="H100" s="217">
        <f t="shared" ca="1" si="42"/>
        <v>0</v>
      </c>
      <c r="J100" s="167">
        <f t="shared" si="35"/>
        <v>772.99119618541806</v>
      </c>
      <c r="K100" s="164"/>
      <c r="L100" s="167">
        <f t="shared" si="43"/>
        <v>1080.269285875529</v>
      </c>
      <c r="M100" s="167">
        <f t="shared" si="44"/>
        <v>431.67061812023712</v>
      </c>
      <c r="N100" s="168" t="s">
        <v>1055</v>
      </c>
      <c r="O100" s="164">
        <f t="shared" si="45"/>
        <v>0.71183461832123585</v>
      </c>
      <c r="P100" s="164">
        <f t="shared" si="46"/>
        <v>0</v>
      </c>
      <c r="Q100" s="164">
        <f t="shared" si="36"/>
        <v>0.28816538167876415</v>
      </c>
      <c r="R100" s="164">
        <f t="shared" si="37"/>
        <v>19</v>
      </c>
      <c r="S100" s="164" t="s">
        <v>1036</v>
      </c>
      <c r="T100" s="169">
        <f t="shared" ca="1" si="38"/>
        <v>0</v>
      </c>
      <c r="U100" s="169">
        <f t="shared" ca="1" si="38"/>
        <v>0</v>
      </c>
      <c r="V100" s="169">
        <f t="shared" ca="1" si="38"/>
        <v>0</v>
      </c>
      <c r="W100" s="169">
        <f t="shared" ca="1" si="38"/>
        <v>0</v>
      </c>
      <c r="X100" s="169">
        <f t="shared" ca="1" si="38"/>
        <v>0</v>
      </c>
      <c r="Y100" s="164"/>
      <c r="Z100" s="164">
        <f t="shared" ref="Z100:Z162" si="53">Z84+1</f>
        <v>2</v>
      </c>
    </row>
    <row r="101" spans="1:26">
      <c r="A101" s="214" t="str">
        <f t="shared" ref="A101:A116" si="54">A100</f>
        <v>SCE</v>
      </c>
      <c r="B101" s="215" t="str">
        <f t="shared" ref="B101:B114" si="55">B100</f>
        <v>Refrigerator Recycling 15 - 19 cubic feet</v>
      </c>
      <c r="C101" s="215">
        <f t="shared" si="47"/>
        <v>3</v>
      </c>
      <c r="D101" s="216">
        <f t="shared" ca="1" si="51"/>
        <v>0</v>
      </c>
      <c r="E101" s="216">
        <f t="shared" ca="1" si="34"/>
        <v>0</v>
      </c>
      <c r="F101" s="216">
        <f t="shared" ca="1" si="52"/>
        <v>0</v>
      </c>
      <c r="G101" s="216">
        <f t="shared" ca="1" si="41"/>
        <v>0</v>
      </c>
      <c r="H101" s="217">
        <f t="shared" ca="1" si="42"/>
        <v>0</v>
      </c>
      <c r="J101" s="167">
        <f t="shared" si="35"/>
        <v>772.99119618541806</v>
      </c>
      <c r="K101" s="164"/>
      <c r="L101" s="167">
        <f t="shared" si="43"/>
        <v>1080.269285875529</v>
      </c>
      <c r="M101" s="167">
        <f t="shared" si="44"/>
        <v>431.67061812023712</v>
      </c>
      <c r="N101" s="168" t="s">
        <v>1055</v>
      </c>
      <c r="O101" s="164">
        <f t="shared" si="45"/>
        <v>0.71183461832123585</v>
      </c>
      <c r="P101" s="164">
        <f t="shared" si="46"/>
        <v>0</v>
      </c>
      <c r="Q101" s="164">
        <f t="shared" si="36"/>
        <v>0.28816538167876415</v>
      </c>
      <c r="R101" s="164">
        <f t="shared" si="37"/>
        <v>20</v>
      </c>
      <c r="S101" s="164" t="s">
        <v>1036</v>
      </c>
      <c r="T101" s="169">
        <f t="shared" ca="1" si="38"/>
        <v>0</v>
      </c>
      <c r="U101" s="169">
        <f t="shared" ca="1" si="38"/>
        <v>0</v>
      </c>
      <c r="V101" s="169">
        <f t="shared" ca="1" si="38"/>
        <v>0</v>
      </c>
      <c r="W101" s="169">
        <f t="shared" ca="1" si="38"/>
        <v>0</v>
      </c>
      <c r="X101" s="169">
        <f t="shared" ca="1" si="38"/>
        <v>0</v>
      </c>
      <c r="Y101" s="164"/>
      <c r="Z101" s="164">
        <f t="shared" si="53"/>
        <v>2</v>
      </c>
    </row>
    <row r="102" spans="1:26">
      <c r="A102" s="214" t="str">
        <f t="shared" si="54"/>
        <v>SCE</v>
      </c>
      <c r="B102" s="215" t="str">
        <f t="shared" si="55"/>
        <v>Refrigerator Recycling 15 - 19 cubic feet</v>
      </c>
      <c r="C102" s="215">
        <f t="shared" si="47"/>
        <v>4</v>
      </c>
      <c r="D102" s="216">
        <f t="shared" ca="1" si="51"/>
        <v>0</v>
      </c>
      <c r="E102" s="216">
        <f t="shared" ca="1" si="34"/>
        <v>0</v>
      </c>
      <c r="F102" s="216">
        <f t="shared" ca="1" si="52"/>
        <v>0</v>
      </c>
      <c r="G102" s="216">
        <f t="shared" ca="1" si="41"/>
        <v>0</v>
      </c>
      <c r="H102" s="217">
        <f t="shared" ca="1" si="42"/>
        <v>0</v>
      </c>
      <c r="J102" s="167">
        <f t="shared" si="35"/>
        <v>772.99119618541806</v>
      </c>
      <c r="K102" s="164"/>
      <c r="L102" s="167">
        <f t="shared" si="43"/>
        <v>1080.269285875529</v>
      </c>
      <c r="M102" s="167">
        <f t="shared" si="44"/>
        <v>431.67061812023712</v>
      </c>
      <c r="N102" s="168" t="s">
        <v>1055</v>
      </c>
      <c r="O102" s="164">
        <f t="shared" si="45"/>
        <v>0.71183461832123585</v>
      </c>
      <c r="P102" s="164">
        <f t="shared" si="46"/>
        <v>0</v>
      </c>
      <c r="Q102" s="164">
        <f t="shared" si="36"/>
        <v>0.28816538167876415</v>
      </c>
      <c r="R102" s="164">
        <f t="shared" si="37"/>
        <v>21</v>
      </c>
      <c r="S102" s="164" t="s">
        <v>1036</v>
      </c>
      <c r="T102" s="169">
        <f t="shared" ca="1" si="38"/>
        <v>0</v>
      </c>
      <c r="U102" s="169">
        <f t="shared" ca="1" si="38"/>
        <v>0</v>
      </c>
      <c r="V102" s="169">
        <f t="shared" ca="1" si="38"/>
        <v>0</v>
      </c>
      <c r="W102" s="169">
        <f t="shared" ca="1" si="38"/>
        <v>0</v>
      </c>
      <c r="X102" s="169">
        <f t="shared" ca="1" si="38"/>
        <v>0</v>
      </c>
      <c r="Y102" s="164"/>
      <c r="Z102" s="164">
        <f t="shared" si="53"/>
        <v>2</v>
      </c>
    </row>
    <row r="103" spans="1:26">
      <c r="A103" s="214" t="str">
        <f t="shared" si="54"/>
        <v>SCE</v>
      </c>
      <c r="B103" s="215" t="str">
        <f t="shared" si="55"/>
        <v>Refrigerator Recycling 15 - 19 cubic feet</v>
      </c>
      <c r="C103" s="215">
        <f t="shared" si="47"/>
        <v>5</v>
      </c>
      <c r="D103" s="243">
        <f t="shared" ca="1" si="51"/>
        <v>8.1287682501672315E-2</v>
      </c>
      <c r="E103" s="243">
        <f t="shared" ca="1" si="34"/>
        <v>532.12088733147516</v>
      </c>
      <c r="F103" s="238">
        <f t="shared" ca="1" si="52"/>
        <v>8.7912457044818093E-2</v>
      </c>
      <c r="G103" s="238">
        <f t="shared" ca="1" si="41"/>
        <v>526.79341751389018</v>
      </c>
      <c r="H103" s="248">
        <f t="shared" ca="1" si="42"/>
        <v>-19.930980215545659</v>
      </c>
      <c r="J103" s="167">
        <f t="shared" si="35"/>
        <v>772.99119618541806</v>
      </c>
      <c r="K103" s="164"/>
      <c r="L103" s="167">
        <f t="shared" si="43"/>
        <v>1080.269285875529</v>
      </c>
      <c r="M103" s="167">
        <f t="shared" si="44"/>
        <v>431.67061812023712</v>
      </c>
      <c r="N103" s="168" t="s">
        <v>1055</v>
      </c>
      <c r="O103" s="164">
        <f t="shared" si="45"/>
        <v>0.71183461832123585</v>
      </c>
      <c r="P103" s="164">
        <f t="shared" si="46"/>
        <v>0</v>
      </c>
      <c r="Q103" s="164">
        <f t="shared" si="36"/>
        <v>0.28816538167876415</v>
      </c>
      <c r="R103" s="164">
        <f t="shared" si="37"/>
        <v>22</v>
      </c>
      <c r="S103" s="164" t="s">
        <v>1036</v>
      </c>
      <c r="T103" s="169">
        <f t="shared" ca="1" si="38"/>
        <v>0.68839191178037018</v>
      </c>
      <c r="U103" s="169">
        <f t="shared" ca="1" si="38"/>
        <v>1.0515990725743502E-4</v>
      </c>
      <c r="V103" s="169">
        <f t="shared" ca="1" si="38"/>
        <v>0.68149989303051228</v>
      </c>
      <c r="W103" s="169">
        <f t="shared" ca="1" si="38"/>
        <v>1.1373021772906513E-4</v>
      </c>
      <c r="X103" s="169">
        <f t="shared" ca="1" si="38"/>
        <v>-2.5784226668947467E-2</v>
      </c>
      <c r="Y103" s="164"/>
      <c r="Z103" s="164">
        <f t="shared" si="53"/>
        <v>2</v>
      </c>
    </row>
    <row r="104" spans="1:26">
      <c r="A104" s="214" t="str">
        <f t="shared" si="54"/>
        <v>SCE</v>
      </c>
      <c r="B104" s="215" t="str">
        <f t="shared" si="55"/>
        <v>Refrigerator Recycling 15 - 19 cubic feet</v>
      </c>
      <c r="C104" s="215">
        <f t="shared" si="47"/>
        <v>6</v>
      </c>
      <c r="D104" s="243">
        <f t="shared" ca="1" si="51"/>
        <v>8.1102143899500378E-2</v>
      </c>
      <c r="E104" s="243">
        <f t="shared" ca="1" si="34"/>
        <v>576.07572391486758</v>
      </c>
      <c r="F104" s="238">
        <f t="shared" ca="1" si="52"/>
        <v>9.4386688100806623E-2</v>
      </c>
      <c r="G104" s="238">
        <f t="shared" ca="1" si="41"/>
        <v>577.11711744596107</v>
      </c>
      <c r="H104" s="248">
        <f t="shared" ca="1" si="42"/>
        <v>-12.540366327380829</v>
      </c>
      <c r="J104" s="167">
        <f t="shared" si="35"/>
        <v>772.99119618541806</v>
      </c>
      <c r="K104" s="164"/>
      <c r="L104" s="167">
        <f t="shared" si="43"/>
        <v>1080.269285875529</v>
      </c>
      <c r="M104" s="167">
        <f t="shared" si="44"/>
        <v>431.67061812023712</v>
      </c>
      <c r="N104" s="168" t="s">
        <v>1055</v>
      </c>
      <c r="O104" s="164">
        <f t="shared" si="45"/>
        <v>0.71183461832123585</v>
      </c>
      <c r="P104" s="164">
        <f t="shared" si="46"/>
        <v>0</v>
      </c>
      <c r="Q104" s="164">
        <f t="shared" si="36"/>
        <v>0.28816538167876415</v>
      </c>
      <c r="R104" s="164">
        <f t="shared" si="37"/>
        <v>23</v>
      </c>
      <c r="S104" s="164" t="s">
        <v>1036</v>
      </c>
      <c r="T104" s="169">
        <f t="shared" ca="1" si="38"/>
        <v>0.74525521992708932</v>
      </c>
      <c r="U104" s="169">
        <f t="shared" ca="1" si="38"/>
        <v>1.0491988045882781E-4</v>
      </c>
      <c r="V104" s="169">
        <f t="shared" ca="1" si="38"/>
        <v>0.74660244553099342</v>
      </c>
      <c r="W104" s="169">
        <f t="shared" ca="1" si="38"/>
        <v>1.2210577373531433E-4</v>
      </c>
      <c r="X104" s="169">
        <f t="shared" ca="1" si="38"/>
        <v>-1.6223168374058378E-2</v>
      </c>
      <c r="Y104" s="164"/>
      <c r="Z104" s="164">
        <f t="shared" si="53"/>
        <v>2</v>
      </c>
    </row>
    <row r="105" spans="1:26">
      <c r="A105" s="214" t="str">
        <f t="shared" si="54"/>
        <v>SCE</v>
      </c>
      <c r="B105" s="215" t="str">
        <f t="shared" si="55"/>
        <v>Refrigerator Recycling 15 - 19 cubic feet</v>
      </c>
      <c r="C105" s="215">
        <f t="shared" si="47"/>
        <v>7</v>
      </c>
      <c r="D105" s="216">
        <f t="shared" ca="1" si="51"/>
        <v>0</v>
      </c>
      <c r="E105" s="216">
        <f t="shared" ca="1" si="34"/>
        <v>0</v>
      </c>
      <c r="F105" s="216">
        <f t="shared" ca="1" si="52"/>
        <v>0</v>
      </c>
      <c r="G105" s="216">
        <f t="shared" ca="1" si="41"/>
        <v>0</v>
      </c>
      <c r="H105" s="217">
        <f t="shared" ca="1" si="42"/>
        <v>0</v>
      </c>
      <c r="J105" s="167">
        <f t="shared" si="35"/>
        <v>772.99119618541806</v>
      </c>
      <c r="K105" s="164"/>
      <c r="L105" s="167">
        <f t="shared" si="43"/>
        <v>1080.269285875529</v>
      </c>
      <c r="M105" s="167">
        <f t="shared" si="44"/>
        <v>431.67061812023712</v>
      </c>
      <c r="N105" s="168" t="s">
        <v>1055</v>
      </c>
      <c r="O105" s="164">
        <f t="shared" si="45"/>
        <v>0.71183461832123585</v>
      </c>
      <c r="P105" s="164">
        <f t="shared" si="46"/>
        <v>0</v>
      </c>
      <c r="Q105" s="164">
        <f t="shared" si="36"/>
        <v>0.28816538167876415</v>
      </c>
      <c r="R105" s="164">
        <f t="shared" si="37"/>
        <v>24</v>
      </c>
      <c r="S105" s="164" t="s">
        <v>1036</v>
      </c>
      <c r="T105" s="169">
        <f t="shared" ca="1" si="38"/>
        <v>0</v>
      </c>
      <c r="U105" s="169">
        <f t="shared" ca="1" si="38"/>
        <v>0</v>
      </c>
      <c r="V105" s="169">
        <f t="shared" ca="1" si="38"/>
        <v>0</v>
      </c>
      <c r="W105" s="169">
        <f t="shared" ca="1" si="38"/>
        <v>0</v>
      </c>
      <c r="X105" s="169">
        <f t="shared" ca="1" si="38"/>
        <v>0</v>
      </c>
      <c r="Y105" s="164"/>
      <c r="Z105" s="164">
        <f t="shared" si="53"/>
        <v>2</v>
      </c>
    </row>
    <row r="106" spans="1:26">
      <c r="A106" s="214" t="str">
        <f t="shared" si="54"/>
        <v>SCE</v>
      </c>
      <c r="B106" s="215" t="str">
        <f t="shared" si="55"/>
        <v>Refrigerator Recycling 15 - 19 cubic feet</v>
      </c>
      <c r="C106" s="215">
        <f t="shared" si="47"/>
        <v>8</v>
      </c>
      <c r="D106" s="243">
        <f t="shared" ca="1" si="51"/>
        <v>9.5540043453710768E-2</v>
      </c>
      <c r="E106" s="243">
        <f t="shared" ca="1" si="34"/>
        <v>613.52353232979112</v>
      </c>
      <c r="F106" s="238">
        <f t="shared" ca="1" si="52"/>
        <v>0.11473087904397189</v>
      </c>
      <c r="G106" s="238">
        <f t="shared" ca="1" si="41"/>
        <v>650.03450764502486</v>
      </c>
      <c r="H106" s="248">
        <f t="shared" ca="1" si="42"/>
        <v>-11.081804260424994</v>
      </c>
      <c r="J106" s="167">
        <f t="shared" si="35"/>
        <v>772.99119618541806</v>
      </c>
      <c r="K106" s="164"/>
      <c r="L106" s="167">
        <f t="shared" si="43"/>
        <v>1080.269285875529</v>
      </c>
      <c r="M106" s="167">
        <f t="shared" si="44"/>
        <v>431.67061812023712</v>
      </c>
      <c r="N106" s="168" t="s">
        <v>1055</v>
      </c>
      <c r="O106" s="164">
        <f t="shared" si="45"/>
        <v>0.71183461832123585</v>
      </c>
      <c r="P106" s="164">
        <f t="shared" si="46"/>
        <v>0</v>
      </c>
      <c r="Q106" s="164">
        <f t="shared" si="36"/>
        <v>0.28816538167876415</v>
      </c>
      <c r="R106" s="164">
        <f t="shared" si="37"/>
        <v>25</v>
      </c>
      <c r="S106" s="164" t="s">
        <v>1036</v>
      </c>
      <c r="T106" s="169">
        <f t="shared" ca="1" si="38"/>
        <v>0.79370054323700823</v>
      </c>
      <c r="U106" s="169">
        <f t="shared" ca="1" si="38"/>
        <v>1.2359784163802235E-4</v>
      </c>
      <c r="V106" s="169">
        <f t="shared" ca="1" si="38"/>
        <v>0.84093390824221048</v>
      </c>
      <c r="W106" s="169">
        <f t="shared" ca="1" si="38"/>
        <v>1.4842456112068228E-4</v>
      </c>
      <c r="X106" s="169">
        <f t="shared" ca="1" si="38"/>
        <v>-1.4336261933010155E-2</v>
      </c>
      <c r="Y106" s="164"/>
      <c r="Z106" s="164">
        <f t="shared" si="53"/>
        <v>2</v>
      </c>
    </row>
    <row r="107" spans="1:26">
      <c r="A107" s="214" t="str">
        <f t="shared" si="54"/>
        <v>SCE</v>
      </c>
      <c r="B107" s="215" t="str">
        <f t="shared" si="55"/>
        <v>Refrigerator Recycling 15 - 19 cubic feet</v>
      </c>
      <c r="C107" s="215">
        <f t="shared" si="47"/>
        <v>9</v>
      </c>
      <c r="D107" s="243">
        <f t="shared" ca="1" si="51"/>
        <v>9.364813860757118E-2</v>
      </c>
      <c r="E107" s="243">
        <f t="shared" ca="1" si="34"/>
        <v>630.72714918758311</v>
      </c>
      <c r="F107" s="238">
        <f t="shared" ca="1" si="52"/>
        <v>0.12860315800894723</v>
      </c>
      <c r="G107" s="238">
        <f t="shared" ca="1" si="41"/>
        <v>694.13544817462912</v>
      </c>
      <c r="H107" s="248">
        <f t="shared" ca="1" si="42"/>
        <v>-12.619968422326686</v>
      </c>
      <c r="J107" s="167">
        <f t="shared" si="35"/>
        <v>772.99119618541806</v>
      </c>
      <c r="K107" s="164"/>
      <c r="L107" s="167">
        <f t="shared" si="43"/>
        <v>1080.269285875529</v>
      </c>
      <c r="M107" s="167">
        <f t="shared" si="44"/>
        <v>431.67061812023712</v>
      </c>
      <c r="N107" s="168" t="s">
        <v>1055</v>
      </c>
      <c r="O107" s="164">
        <f t="shared" si="45"/>
        <v>0.71183461832123585</v>
      </c>
      <c r="P107" s="164">
        <f t="shared" si="46"/>
        <v>0</v>
      </c>
      <c r="Q107" s="164">
        <f t="shared" si="36"/>
        <v>0.28816538167876415</v>
      </c>
      <c r="R107" s="164">
        <f t="shared" si="37"/>
        <v>26</v>
      </c>
      <c r="S107" s="164" t="s">
        <v>1036</v>
      </c>
      <c r="T107" s="169">
        <f t="shared" ca="1" si="38"/>
        <v>0.8159564459467531</v>
      </c>
      <c r="U107" s="169">
        <f t="shared" ca="1" si="38"/>
        <v>1.2115033013274801E-4</v>
      </c>
      <c r="V107" s="169">
        <f t="shared" ca="1" si="38"/>
        <v>0.89798622752764989</v>
      </c>
      <c r="W107" s="169">
        <f t="shared" ca="1" si="38"/>
        <v>1.6637079263461506E-4</v>
      </c>
      <c r="X107" s="169">
        <f t="shared" ca="1" si="38"/>
        <v>-1.6326147677495052E-2</v>
      </c>
      <c r="Y107" s="164"/>
      <c r="Z107" s="164">
        <f t="shared" si="53"/>
        <v>2</v>
      </c>
    </row>
    <row r="108" spans="1:26">
      <c r="A108" s="214" t="str">
        <f t="shared" si="54"/>
        <v>SCE</v>
      </c>
      <c r="B108" s="215" t="str">
        <f t="shared" si="55"/>
        <v>Refrigerator Recycling 15 - 19 cubic feet</v>
      </c>
      <c r="C108" s="215">
        <f t="shared" si="47"/>
        <v>10</v>
      </c>
      <c r="D108" s="243">
        <f t="shared" ca="1" si="51"/>
        <v>9.656656988061324E-2</v>
      </c>
      <c r="E108" s="243">
        <f t="shared" ca="1" si="34"/>
        <v>642.61109965538924</v>
      </c>
      <c r="F108" s="238">
        <f t="shared" ca="1" si="52"/>
        <v>0.15445400613587068</v>
      </c>
      <c r="G108" s="238">
        <f t="shared" ca="1" si="41"/>
        <v>754.26981378235973</v>
      </c>
      <c r="H108" s="248">
        <f t="shared" ca="1" si="42"/>
        <v>-12.175138540346842</v>
      </c>
      <c r="J108" s="167">
        <f t="shared" si="35"/>
        <v>772.99119618541806</v>
      </c>
      <c r="K108" s="164"/>
      <c r="L108" s="167">
        <f t="shared" si="43"/>
        <v>1080.269285875529</v>
      </c>
      <c r="M108" s="167">
        <f t="shared" si="44"/>
        <v>431.67061812023712</v>
      </c>
      <c r="N108" s="168" t="s">
        <v>1055</v>
      </c>
      <c r="O108" s="164">
        <f t="shared" si="45"/>
        <v>0.71183461832123585</v>
      </c>
      <c r="P108" s="164">
        <f t="shared" si="46"/>
        <v>0</v>
      </c>
      <c r="Q108" s="164">
        <f t="shared" si="36"/>
        <v>0.28816538167876415</v>
      </c>
      <c r="R108" s="164">
        <f t="shared" si="37"/>
        <v>27</v>
      </c>
      <c r="S108" s="164" t="s">
        <v>1036</v>
      </c>
      <c r="T108" s="169">
        <f t="shared" ca="1" si="38"/>
        <v>0.83133042501204057</v>
      </c>
      <c r="U108" s="169">
        <f t="shared" ca="1" si="38"/>
        <v>1.249258340290977E-4</v>
      </c>
      <c r="V108" s="169">
        <f t="shared" ca="1" si="38"/>
        <v>0.97578060074235617</v>
      </c>
      <c r="W108" s="169">
        <f t="shared" ca="1" si="38"/>
        <v>1.9981340912817027E-4</v>
      </c>
      <c r="X108" s="169">
        <f t="shared" ca="1" si="38"/>
        <v>-1.5750682026430714E-2</v>
      </c>
      <c r="Y108" s="164"/>
      <c r="Z108" s="164">
        <f t="shared" si="53"/>
        <v>2</v>
      </c>
    </row>
    <row r="109" spans="1:26">
      <c r="A109" s="214" t="str">
        <f t="shared" si="54"/>
        <v>SCE</v>
      </c>
      <c r="B109" s="215" t="str">
        <f t="shared" si="55"/>
        <v>Refrigerator Recycling 15 - 19 cubic feet</v>
      </c>
      <c r="C109" s="215">
        <f t="shared" si="47"/>
        <v>11</v>
      </c>
      <c r="D109" s="216">
        <f t="shared" ca="1" si="51"/>
        <v>0</v>
      </c>
      <c r="E109" s="216">
        <f t="shared" ca="1" si="34"/>
        <v>0</v>
      </c>
      <c r="F109" s="216">
        <f t="shared" ca="1" si="52"/>
        <v>0</v>
      </c>
      <c r="G109" s="216">
        <f t="shared" ca="1" si="41"/>
        <v>0</v>
      </c>
      <c r="H109" s="217">
        <f t="shared" ca="1" si="42"/>
        <v>0</v>
      </c>
      <c r="J109" s="167">
        <f t="shared" si="35"/>
        <v>772.99119618541806</v>
      </c>
      <c r="K109" s="164"/>
      <c r="L109" s="167">
        <f t="shared" si="43"/>
        <v>1080.269285875529</v>
      </c>
      <c r="M109" s="167">
        <f t="shared" si="44"/>
        <v>431.67061812023712</v>
      </c>
      <c r="N109" s="168" t="s">
        <v>1055</v>
      </c>
      <c r="O109" s="164">
        <f t="shared" si="45"/>
        <v>0.71183461832123585</v>
      </c>
      <c r="P109" s="164">
        <f t="shared" si="46"/>
        <v>0</v>
      </c>
      <c r="Q109" s="164">
        <f t="shared" si="36"/>
        <v>0.28816538167876415</v>
      </c>
      <c r="R109" s="164">
        <f t="shared" si="37"/>
        <v>28</v>
      </c>
      <c r="S109" s="164" t="s">
        <v>1036</v>
      </c>
      <c r="T109" s="169">
        <f t="shared" ca="1" si="38"/>
        <v>0</v>
      </c>
      <c r="U109" s="169">
        <f t="shared" ca="1" si="38"/>
        <v>0</v>
      </c>
      <c r="V109" s="169">
        <f t="shared" ca="1" si="38"/>
        <v>0</v>
      </c>
      <c r="W109" s="169">
        <f t="shared" ca="1" si="38"/>
        <v>0</v>
      </c>
      <c r="X109" s="169">
        <f t="shared" ca="1" si="38"/>
        <v>0</v>
      </c>
      <c r="Y109" s="164"/>
      <c r="Z109" s="164">
        <f t="shared" si="53"/>
        <v>2</v>
      </c>
    </row>
    <row r="110" spans="1:26">
      <c r="A110" s="214" t="str">
        <f t="shared" si="54"/>
        <v>SCE</v>
      </c>
      <c r="B110" s="215" t="str">
        <f t="shared" si="55"/>
        <v>Refrigerator Recycling 15 - 19 cubic feet</v>
      </c>
      <c r="C110" s="215">
        <f t="shared" si="47"/>
        <v>12</v>
      </c>
      <c r="D110" s="216">
        <f t="shared" ca="1" si="51"/>
        <v>0</v>
      </c>
      <c r="E110" s="216">
        <f t="shared" ca="1" si="34"/>
        <v>0</v>
      </c>
      <c r="F110" s="216">
        <f t="shared" ca="1" si="52"/>
        <v>0</v>
      </c>
      <c r="G110" s="216">
        <f t="shared" ca="1" si="41"/>
        <v>0</v>
      </c>
      <c r="H110" s="217">
        <f t="shared" ca="1" si="42"/>
        <v>0</v>
      </c>
      <c r="J110" s="167">
        <f t="shared" si="35"/>
        <v>772.99119618541806</v>
      </c>
      <c r="K110" s="164"/>
      <c r="L110" s="167">
        <f t="shared" si="43"/>
        <v>1080.269285875529</v>
      </c>
      <c r="M110" s="167">
        <f t="shared" si="44"/>
        <v>431.67061812023712</v>
      </c>
      <c r="N110" s="168" t="s">
        <v>1055</v>
      </c>
      <c r="O110" s="164">
        <f t="shared" si="45"/>
        <v>0.71183461832123585</v>
      </c>
      <c r="P110" s="164">
        <f t="shared" si="46"/>
        <v>0</v>
      </c>
      <c r="Q110" s="164">
        <f t="shared" si="36"/>
        <v>0.28816538167876415</v>
      </c>
      <c r="R110" s="164">
        <f t="shared" si="37"/>
        <v>29</v>
      </c>
      <c r="S110" s="164" t="s">
        <v>1036</v>
      </c>
      <c r="T110" s="169">
        <f t="shared" ca="1" si="38"/>
        <v>0</v>
      </c>
      <c r="U110" s="169">
        <f t="shared" ca="1" si="38"/>
        <v>0</v>
      </c>
      <c r="V110" s="169">
        <f t="shared" ca="1" si="38"/>
        <v>0</v>
      </c>
      <c r="W110" s="169">
        <f t="shared" ca="1" si="38"/>
        <v>0</v>
      </c>
      <c r="X110" s="169">
        <f t="shared" ca="1" si="38"/>
        <v>0</v>
      </c>
      <c r="Y110" s="164"/>
      <c r="Z110" s="164">
        <f t="shared" si="53"/>
        <v>2</v>
      </c>
    </row>
    <row r="111" spans="1:26">
      <c r="A111" s="214" t="str">
        <f t="shared" si="54"/>
        <v>SCE</v>
      </c>
      <c r="B111" s="215" t="str">
        <f t="shared" si="55"/>
        <v>Refrigerator Recycling 15 - 19 cubic feet</v>
      </c>
      <c r="C111" s="215">
        <f t="shared" si="47"/>
        <v>13</v>
      </c>
      <c r="D111" s="243">
        <f t="shared" ca="1" si="51"/>
        <v>9.8197259892377847E-2</v>
      </c>
      <c r="E111" s="243">
        <f t="shared" ca="1" si="34"/>
        <v>649.37835728654625</v>
      </c>
      <c r="F111" s="238">
        <f t="shared" ca="1" si="52"/>
        <v>0.16308795419784855</v>
      </c>
      <c r="G111" s="238">
        <f t="shared" ca="1" si="41"/>
        <v>774.03875488637379</v>
      </c>
      <c r="H111" s="248">
        <f t="shared" ca="1" si="42"/>
        <v>-12.892457271227688</v>
      </c>
      <c r="J111" s="167">
        <f t="shared" si="35"/>
        <v>772.99119618541806</v>
      </c>
      <c r="K111" s="164"/>
      <c r="L111" s="167">
        <f t="shared" si="43"/>
        <v>1080.269285875529</v>
      </c>
      <c r="M111" s="167">
        <f t="shared" si="44"/>
        <v>431.67061812023712</v>
      </c>
      <c r="N111" s="168" t="s">
        <v>1055</v>
      </c>
      <c r="O111" s="164">
        <f t="shared" si="45"/>
        <v>0.71183461832123585</v>
      </c>
      <c r="P111" s="164">
        <f t="shared" si="46"/>
        <v>0</v>
      </c>
      <c r="Q111" s="164">
        <f t="shared" si="36"/>
        <v>0.28816538167876415</v>
      </c>
      <c r="R111" s="164">
        <f t="shared" si="37"/>
        <v>30</v>
      </c>
      <c r="S111" s="164" t="s">
        <v>1036</v>
      </c>
      <c r="T111" s="169">
        <f t="shared" ca="1" si="38"/>
        <v>0.84008506240578096</v>
      </c>
      <c r="U111" s="169">
        <f t="shared" ca="1" si="38"/>
        <v>1.2703541822593176E-4</v>
      </c>
      <c r="V111" s="169">
        <f t="shared" ca="1" si="38"/>
        <v>1.0013552013349249</v>
      </c>
      <c r="W111" s="169">
        <f t="shared" ca="1" si="38"/>
        <v>2.1098293874841041E-4</v>
      </c>
      <c r="X111" s="169">
        <f t="shared" ca="1" si="38"/>
        <v>-1.6678659905636446E-2</v>
      </c>
      <c r="Y111" s="164"/>
      <c r="Z111" s="164">
        <f t="shared" si="53"/>
        <v>2</v>
      </c>
    </row>
    <row r="112" spans="1:26">
      <c r="A112" s="214" t="str">
        <f t="shared" si="54"/>
        <v>SCE</v>
      </c>
      <c r="B112" s="215" t="str">
        <f t="shared" si="55"/>
        <v>Refrigerator Recycling 15 - 19 cubic feet</v>
      </c>
      <c r="C112" s="215">
        <f t="shared" si="47"/>
        <v>14</v>
      </c>
      <c r="D112" s="243">
        <f t="shared" ca="1" si="51"/>
        <v>9.2972857738436471E-2</v>
      </c>
      <c r="E112" s="243">
        <f t="shared" ca="1" si="34"/>
        <v>607.12471890997824</v>
      </c>
      <c r="F112" s="238">
        <f t="shared" ca="1" si="52"/>
        <v>0.13547409495520529</v>
      </c>
      <c r="G112" s="238">
        <f t="shared" ca="1" si="41"/>
        <v>722.83689936542635</v>
      </c>
      <c r="H112" s="248">
        <f t="shared" ca="1" si="42"/>
        <v>-12.513418645191148</v>
      </c>
      <c r="J112" s="167">
        <f t="shared" si="35"/>
        <v>772.99119618541806</v>
      </c>
      <c r="K112" s="164"/>
      <c r="L112" s="167">
        <f t="shared" si="43"/>
        <v>1080.269285875529</v>
      </c>
      <c r="M112" s="167">
        <f t="shared" si="44"/>
        <v>431.67061812023712</v>
      </c>
      <c r="N112" s="168" t="s">
        <v>1055</v>
      </c>
      <c r="O112" s="164">
        <f t="shared" si="45"/>
        <v>0.71183461832123585</v>
      </c>
      <c r="P112" s="164">
        <f t="shared" si="46"/>
        <v>0</v>
      </c>
      <c r="Q112" s="164">
        <f t="shared" si="36"/>
        <v>0.28816538167876415</v>
      </c>
      <c r="R112" s="164">
        <f t="shared" si="37"/>
        <v>31</v>
      </c>
      <c r="S112" s="164" t="s">
        <v>1036</v>
      </c>
      <c r="T112" s="169">
        <f t="shared" ca="1" si="38"/>
        <v>0.78542255320117094</v>
      </c>
      <c r="U112" s="169">
        <f t="shared" ca="1" si="38"/>
        <v>1.2027673561774304E-4</v>
      </c>
      <c r="V112" s="169">
        <f t="shared" ca="1" si="38"/>
        <v>0.93511660020515786</v>
      </c>
      <c r="W112" s="169">
        <f t="shared" ca="1" si="38"/>
        <v>1.7525955744870995E-4</v>
      </c>
      <c r="X112" s="169">
        <f t="shared" ca="1" si="38"/>
        <v>-1.618830680988706E-2</v>
      </c>
      <c r="Y112" s="164"/>
      <c r="Z112" s="164">
        <f t="shared" si="53"/>
        <v>2</v>
      </c>
    </row>
    <row r="113" spans="1:26">
      <c r="A113" s="214" t="str">
        <f t="shared" si="54"/>
        <v>SCE</v>
      </c>
      <c r="B113" s="215" t="str">
        <f t="shared" si="55"/>
        <v>Refrigerator Recycling 15 - 19 cubic feet</v>
      </c>
      <c r="C113" s="215">
        <f t="shared" si="47"/>
        <v>15</v>
      </c>
      <c r="D113" s="243">
        <f t="shared" ca="1" si="51"/>
        <v>9.9839031176130355E-2</v>
      </c>
      <c r="E113" s="243">
        <f t="shared" ca="1" si="34"/>
        <v>736.75122925091682</v>
      </c>
      <c r="F113" s="238">
        <f t="shared" ca="1" si="52"/>
        <v>0.15148036742138374</v>
      </c>
      <c r="G113" s="238">
        <f t="shared" ca="1" si="41"/>
        <v>943.21100112782312</v>
      </c>
      <c r="H113" s="248">
        <f t="shared" ca="1" si="42"/>
        <v>-7.3081812934004073</v>
      </c>
      <c r="J113" s="167">
        <f t="shared" si="35"/>
        <v>772.99119618541806</v>
      </c>
      <c r="K113" s="164"/>
      <c r="L113" s="167">
        <f t="shared" si="43"/>
        <v>1080.269285875529</v>
      </c>
      <c r="M113" s="167">
        <f t="shared" si="44"/>
        <v>431.67061812023712</v>
      </c>
      <c r="N113" s="168" t="s">
        <v>1055</v>
      </c>
      <c r="O113" s="164">
        <f t="shared" si="45"/>
        <v>0.71183461832123585</v>
      </c>
      <c r="P113" s="164">
        <f t="shared" si="46"/>
        <v>0</v>
      </c>
      <c r="Q113" s="164">
        <f t="shared" si="36"/>
        <v>0.28816538167876415</v>
      </c>
      <c r="R113" s="164">
        <f t="shared" si="37"/>
        <v>32</v>
      </c>
      <c r="S113" s="164" t="s">
        <v>1036</v>
      </c>
      <c r="T113" s="169">
        <f t="shared" ca="1" si="38"/>
        <v>0.95311723197710485</v>
      </c>
      <c r="U113" s="169">
        <f t="shared" ca="1" si="38"/>
        <v>1.2915933799611073E-4</v>
      </c>
      <c r="V113" s="169">
        <f t="shared" ca="1" si="38"/>
        <v>1.22020924142786</v>
      </c>
      <c r="W113" s="169">
        <f t="shared" ca="1" si="38"/>
        <v>1.9596648470113754E-4</v>
      </c>
      <c r="X113" s="169">
        <f t="shared" ca="1" si="38"/>
        <v>-9.4544172423503096E-3</v>
      </c>
      <c r="Y113" s="164"/>
      <c r="Z113" s="164">
        <f t="shared" si="53"/>
        <v>2</v>
      </c>
    </row>
    <row r="114" spans="1:26">
      <c r="A114" s="214" t="str">
        <f t="shared" si="54"/>
        <v>SCE</v>
      </c>
      <c r="B114" s="215" t="str">
        <f t="shared" si="55"/>
        <v>Refrigerator Recycling 15 - 19 cubic feet</v>
      </c>
      <c r="C114" s="215">
        <f t="shared" si="47"/>
        <v>16</v>
      </c>
      <c r="D114" s="243">
        <f t="shared" ca="1" si="51"/>
        <v>8.750410342669028E-2</v>
      </c>
      <c r="E114" s="243">
        <f t="shared" ca="1" si="34"/>
        <v>513.32289724519853</v>
      </c>
      <c r="F114" s="238">
        <f t="shared" ca="1" si="52"/>
        <v>0.13046139778974108</v>
      </c>
      <c r="G114" s="238">
        <f t="shared" ca="1" si="41"/>
        <v>544.46554737496092</v>
      </c>
      <c r="H114" s="248">
        <f t="shared" ca="1" si="42"/>
        <v>-17.279557792672115</v>
      </c>
      <c r="J114" s="167">
        <f t="shared" si="35"/>
        <v>772.99119618541806</v>
      </c>
      <c r="K114" s="164"/>
      <c r="L114" s="167">
        <f t="shared" si="43"/>
        <v>1080.269285875529</v>
      </c>
      <c r="M114" s="167">
        <f t="shared" si="44"/>
        <v>431.67061812023712</v>
      </c>
      <c r="N114" s="168" t="s">
        <v>1055</v>
      </c>
      <c r="O114" s="164">
        <f t="shared" si="45"/>
        <v>0.71183461832123585</v>
      </c>
      <c r="P114" s="164">
        <f t="shared" si="46"/>
        <v>0</v>
      </c>
      <c r="Q114" s="164">
        <f t="shared" si="36"/>
        <v>0.28816538167876415</v>
      </c>
      <c r="R114" s="164">
        <f t="shared" si="37"/>
        <v>33</v>
      </c>
      <c r="S114" s="164" t="s">
        <v>1036</v>
      </c>
      <c r="T114" s="169">
        <f t="shared" ca="1" si="38"/>
        <v>0.66407340701726092</v>
      </c>
      <c r="U114" s="169">
        <f t="shared" ca="1" si="38"/>
        <v>1.1320194053762625E-4</v>
      </c>
      <c r="V114" s="169">
        <f t="shared" ca="1" si="38"/>
        <v>0.70436189967208818</v>
      </c>
      <c r="W114" s="169">
        <f t="shared" ca="1" si="38"/>
        <v>1.6877475245972556E-4</v>
      </c>
      <c r="X114" s="169">
        <f t="shared" ca="1" si="38"/>
        <v>-2.2354145659024105E-2</v>
      </c>
      <c r="Y114" s="164"/>
      <c r="Z114" s="164">
        <f t="shared" si="53"/>
        <v>2</v>
      </c>
    </row>
    <row r="115" spans="1:26">
      <c r="A115" s="214" t="str">
        <f t="shared" si="54"/>
        <v>SCE</v>
      </c>
      <c r="B115" s="215" t="s">
        <v>1041</v>
      </c>
      <c r="C115" s="215">
        <f t="shared" si="47"/>
        <v>1</v>
      </c>
      <c r="D115" s="216">
        <f t="shared" ca="1" si="51"/>
        <v>0</v>
      </c>
      <c r="E115" s="216">
        <f t="shared" ca="1" si="34"/>
        <v>0</v>
      </c>
      <c r="F115" s="216">
        <f t="shared" ca="1" si="52"/>
        <v>0</v>
      </c>
      <c r="G115" s="216">
        <f t="shared" ca="1" si="41"/>
        <v>0</v>
      </c>
      <c r="H115" s="217">
        <f t="shared" ca="1" si="42"/>
        <v>0</v>
      </c>
      <c r="J115" s="167">
        <f t="shared" si="35"/>
        <v>935.4429320025223</v>
      </c>
      <c r="K115" s="164"/>
      <c r="L115" s="167">
        <f t="shared" ref="L115:L146" si="56">VLOOKUP(Z115,SCE_Refrig_Base_UEC_Sz,6,FALSE)</f>
        <v>1242.7210216926333</v>
      </c>
      <c r="M115" s="167">
        <f t="shared" ref="M115:M146" si="57">VLOOKUP(Z115,SCE_Refrig_Base_UEC_Sz,7,FALSE)</f>
        <v>431.67061812023712</v>
      </c>
      <c r="N115" s="168" t="s">
        <v>1055</v>
      </c>
      <c r="O115" s="164">
        <f t="shared" ref="O115:O146" si="58">Refrig_Split</f>
        <v>0.71183461832123585</v>
      </c>
      <c r="P115" s="164">
        <f t="shared" ref="P115:P146" si="59">Refrig_Split_NoSvgs</f>
        <v>0</v>
      </c>
      <c r="Q115" s="164">
        <f t="shared" si="36"/>
        <v>0.28816538167876415</v>
      </c>
      <c r="R115" s="164">
        <f t="shared" si="37"/>
        <v>18</v>
      </c>
      <c r="S115" s="164" t="s">
        <v>1036</v>
      </c>
      <c r="T115" s="169">
        <f t="shared" ca="1" si="38"/>
        <v>0</v>
      </c>
      <c r="U115" s="169">
        <f t="shared" ca="1" si="38"/>
        <v>0</v>
      </c>
      <c r="V115" s="169">
        <f t="shared" ca="1" si="38"/>
        <v>0</v>
      </c>
      <c r="W115" s="169">
        <f t="shared" ca="1" si="38"/>
        <v>0</v>
      </c>
      <c r="X115" s="169">
        <f t="shared" ref="U115:X130" ca="1" si="60">HLOOKUP(X$2,INDIRECT($S115),$R115,FALSE)</f>
        <v>0</v>
      </c>
      <c r="Y115" s="164"/>
      <c r="Z115" s="164">
        <f t="shared" si="53"/>
        <v>3</v>
      </c>
    </row>
    <row r="116" spans="1:26">
      <c r="A116" s="214" t="str">
        <f t="shared" si="54"/>
        <v>SCE</v>
      </c>
      <c r="B116" s="215" t="str">
        <f>B115</f>
        <v>Refrigerator Recycling 20- 24 cubic feet</v>
      </c>
      <c r="C116" s="215">
        <f t="shared" si="47"/>
        <v>2</v>
      </c>
      <c r="D116" s="216">
        <f t="shared" ca="1" si="51"/>
        <v>0</v>
      </c>
      <c r="E116" s="216">
        <f t="shared" ca="1" si="34"/>
        <v>0</v>
      </c>
      <c r="F116" s="216">
        <f t="shared" ca="1" si="52"/>
        <v>0</v>
      </c>
      <c r="G116" s="216">
        <f t="shared" ca="1" si="41"/>
        <v>0</v>
      </c>
      <c r="H116" s="217">
        <f t="shared" ca="1" si="42"/>
        <v>0</v>
      </c>
      <c r="J116" s="167">
        <f t="shared" si="35"/>
        <v>935.4429320025223</v>
      </c>
      <c r="K116" s="164"/>
      <c r="L116" s="167">
        <f t="shared" si="56"/>
        <v>1242.7210216926333</v>
      </c>
      <c r="M116" s="167">
        <f t="shared" si="57"/>
        <v>431.67061812023712</v>
      </c>
      <c r="N116" s="168" t="s">
        <v>1055</v>
      </c>
      <c r="O116" s="164">
        <f t="shared" si="58"/>
        <v>0.71183461832123585</v>
      </c>
      <c r="P116" s="164">
        <f t="shared" si="59"/>
        <v>0</v>
      </c>
      <c r="Q116" s="164">
        <f t="shared" si="36"/>
        <v>0.28816538167876415</v>
      </c>
      <c r="R116" s="164">
        <f t="shared" si="37"/>
        <v>19</v>
      </c>
      <c r="S116" s="164" t="s">
        <v>1036</v>
      </c>
      <c r="T116" s="169">
        <f t="shared" ca="1" si="38"/>
        <v>0</v>
      </c>
      <c r="U116" s="169">
        <f t="shared" ca="1" si="60"/>
        <v>0</v>
      </c>
      <c r="V116" s="169">
        <f t="shared" ca="1" si="60"/>
        <v>0</v>
      </c>
      <c r="W116" s="169">
        <f t="shared" ca="1" si="60"/>
        <v>0</v>
      </c>
      <c r="X116" s="169">
        <f t="shared" ca="1" si="60"/>
        <v>0</v>
      </c>
      <c r="Y116" s="164"/>
      <c r="Z116" s="164">
        <f t="shared" si="53"/>
        <v>3</v>
      </c>
    </row>
    <row r="117" spans="1:26">
      <c r="A117" s="214" t="str">
        <f t="shared" ref="A117:A132" si="61">A116</f>
        <v>SCE</v>
      </c>
      <c r="B117" s="215" t="str">
        <f t="shared" ref="B117:B130" si="62">B116</f>
        <v>Refrigerator Recycling 20- 24 cubic feet</v>
      </c>
      <c r="C117" s="215">
        <f t="shared" si="47"/>
        <v>3</v>
      </c>
      <c r="D117" s="216">
        <f t="shared" ca="1" si="51"/>
        <v>0</v>
      </c>
      <c r="E117" s="216">
        <f t="shared" ca="1" si="34"/>
        <v>0</v>
      </c>
      <c r="F117" s="216">
        <f t="shared" ca="1" si="52"/>
        <v>0</v>
      </c>
      <c r="G117" s="216">
        <f t="shared" ca="1" si="41"/>
        <v>0</v>
      </c>
      <c r="H117" s="217">
        <f t="shared" ca="1" si="42"/>
        <v>0</v>
      </c>
      <c r="J117" s="167">
        <f t="shared" si="35"/>
        <v>935.4429320025223</v>
      </c>
      <c r="K117" s="164"/>
      <c r="L117" s="167">
        <f t="shared" si="56"/>
        <v>1242.7210216926333</v>
      </c>
      <c r="M117" s="167">
        <f t="shared" si="57"/>
        <v>431.67061812023712</v>
      </c>
      <c r="N117" s="168" t="s">
        <v>1055</v>
      </c>
      <c r="O117" s="164">
        <f t="shared" si="58"/>
        <v>0.71183461832123585</v>
      </c>
      <c r="P117" s="164">
        <f t="shared" si="59"/>
        <v>0</v>
      </c>
      <c r="Q117" s="164">
        <f t="shared" si="36"/>
        <v>0.28816538167876415</v>
      </c>
      <c r="R117" s="164">
        <f t="shared" si="37"/>
        <v>20</v>
      </c>
      <c r="S117" s="164" t="s">
        <v>1036</v>
      </c>
      <c r="T117" s="169">
        <f t="shared" ca="1" si="38"/>
        <v>0</v>
      </c>
      <c r="U117" s="169">
        <f t="shared" ca="1" si="60"/>
        <v>0</v>
      </c>
      <c r="V117" s="169">
        <f t="shared" ca="1" si="60"/>
        <v>0</v>
      </c>
      <c r="W117" s="169">
        <f t="shared" ca="1" si="60"/>
        <v>0</v>
      </c>
      <c r="X117" s="169">
        <f t="shared" ca="1" si="60"/>
        <v>0</v>
      </c>
      <c r="Y117" s="164"/>
      <c r="Z117" s="164">
        <f t="shared" si="53"/>
        <v>3</v>
      </c>
    </row>
    <row r="118" spans="1:26">
      <c r="A118" s="214" t="str">
        <f t="shared" si="61"/>
        <v>SCE</v>
      </c>
      <c r="B118" s="215" t="str">
        <f t="shared" si="62"/>
        <v>Refrigerator Recycling 20- 24 cubic feet</v>
      </c>
      <c r="C118" s="215">
        <f t="shared" si="47"/>
        <v>4</v>
      </c>
      <c r="D118" s="216">
        <f t="shared" ca="1" si="51"/>
        <v>0</v>
      </c>
      <c r="E118" s="216">
        <f t="shared" ca="1" si="34"/>
        <v>0</v>
      </c>
      <c r="F118" s="216">
        <f t="shared" ca="1" si="52"/>
        <v>0</v>
      </c>
      <c r="G118" s="216">
        <f t="shared" ca="1" si="41"/>
        <v>0</v>
      </c>
      <c r="H118" s="217">
        <f t="shared" ca="1" si="42"/>
        <v>0</v>
      </c>
      <c r="J118" s="167">
        <f t="shared" si="35"/>
        <v>935.4429320025223</v>
      </c>
      <c r="K118" s="164"/>
      <c r="L118" s="167">
        <f t="shared" si="56"/>
        <v>1242.7210216926333</v>
      </c>
      <c r="M118" s="167">
        <f t="shared" si="57"/>
        <v>431.67061812023712</v>
      </c>
      <c r="N118" s="168" t="s">
        <v>1055</v>
      </c>
      <c r="O118" s="164">
        <f t="shared" si="58"/>
        <v>0.71183461832123585</v>
      </c>
      <c r="P118" s="164">
        <f t="shared" si="59"/>
        <v>0</v>
      </c>
      <c r="Q118" s="164">
        <f t="shared" si="36"/>
        <v>0.28816538167876415</v>
      </c>
      <c r="R118" s="164">
        <f t="shared" si="37"/>
        <v>21</v>
      </c>
      <c r="S118" s="164" t="s">
        <v>1036</v>
      </c>
      <c r="T118" s="169">
        <f t="shared" ca="1" si="38"/>
        <v>0</v>
      </c>
      <c r="U118" s="169">
        <f t="shared" ca="1" si="60"/>
        <v>0</v>
      </c>
      <c r="V118" s="169">
        <f t="shared" ca="1" si="60"/>
        <v>0</v>
      </c>
      <c r="W118" s="169">
        <f t="shared" ca="1" si="60"/>
        <v>0</v>
      </c>
      <c r="X118" s="169">
        <f t="shared" ca="1" si="60"/>
        <v>0</v>
      </c>
      <c r="Y118" s="164"/>
      <c r="Z118" s="164">
        <f t="shared" si="53"/>
        <v>3</v>
      </c>
    </row>
    <row r="119" spans="1:26">
      <c r="A119" s="214" t="str">
        <f t="shared" si="61"/>
        <v>SCE</v>
      </c>
      <c r="B119" s="215" t="str">
        <f t="shared" si="62"/>
        <v>Refrigerator Recycling 20- 24 cubic feet</v>
      </c>
      <c r="C119" s="215">
        <f t="shared" si="47"/>
        <v>5</v>
      </c>
      <c r="D119" s="243">
        <f t="shared" ca="1" si="51"/>
        <v>9.837109197400834E-2</v>
      </c>
      <c r="E119" s="243">
        <f t="shared" ca="1" si="34"/>
        <v>643.95134832265114</v>
      </c>
      <c r="F119" s="238">
        <f t="shared" ca="1" si="52"/>
        <v>0.10638812832976194</v>
      </c>
      <c r="G119" s="238">
        <f t="shared" ca="1" si="41"/>
        <v>637.50425809586773</v>
      </c>
      <c r="H119" s="248">
        <f t="shared" ca="1" si="42"/>
        <v>-24.119672594617846</v>
      </c>
      <c r="J119" s="167">
        <f t="shared" si="35"/>
        <v>935.4429320025223</v>
      </c>
      <c r="K119" s="164"/>
      <c r="L119" s="167">
        <f t="shared" si="56"/>
        <v>1242.7210216926333</v>
      </c>
      <c r="M119" s="167">
        <f t="shared" si="57"/>
        <v>431.67061812023712</v>
      </c>
      <c r="N119" s="168" t="s">
        <v>1055</v>
      </c>
      <c r="O119" s="164">
        <f t="shared" si="58"/>
        <v>0.71183461832123585</v>
      </c>
      <c r="P119" s="164">
        <f t="shared" si="59"/>
        <v>0</v>
      </c>
      <c r="Q119" s="164">
        <f t="shared" si="36"/>
        <v>0.28816538167876415</v>
      </c>
      <c r="R119" s="164">
        <f t="shared" si="37"/>
        <v>22</v>
      </c>
      <c r="S119" s="164" t="s">
        <v>1036</v>
      </c>
      <c r="T119" s="169">
        <f t="shared" ca="1" si="38"/>
        <v>0.68839191178037018</v>
      </c>
      <c r="U119" s="169">
        <f t="shared" ca="1" si="60"/>
        <v>1.0515990725743502E-4</v>
      </c>
      <c r="V119" s="169">
        <f t="shared" ca="1" si="60"/>
        <v>0.68149989303051228</v>
      </c>
      <c r="W119" s="169">
        <f t="shared" ca="1" si="60"/>
        <v>1.1373021772906513E-4</v>
      </c>
      <c r="X119" s="169">
        <f t="shared" ca="1" si="60"/>
        <v>-2.5784226668947467E-2</v>
      </c>
      <c r="Y119" s="164"/>
      <c r="Z119" s="164">
        <f t="shared" si="53"/>
        <v>3</v>
      </c>
    </row>
    <row r="120" spans="1:26">
      <c r="A120" s="214" t="str">
        <f t="shared" si="61"/>
        <v>SCE</v>
      </c>
      <c r="B120" s="215" t="str">
        <f t="shared" si="62"/>
        <v>Refrigerator Recycling 20- 24 cubic feet</v>
      </c>
      <c r="C120" s="215">
        <f t="shared" si="47"/>
        <v>6</v>
      </c>
      <c r="D120" s="243">
        <f t="shared" ca="1" si="51"/>
        <v>9.8146560601760025E-2</v>
      </c>
      <c r="E120" s="243">
        <f t="shared" ca="1" si="34"/>
        <v>697.14372801878096</v>
      </c>
      <c r="F120" s="238">
        <f t="shared" ca="1" si="52"/>
        <v>0.11422298299739901</v>
      </c>
      <c r="G120" s="238">
        <f t="shared" ca="1" si="41"/>
        <v>698.40398068776597</v>
      </c>
      <c r="H120" s="248">
        <f t="shared" ca="1" si="42"/>
        <v>-15.175848190199762</v>
      </c>
      <c r="J120" s="167">
        <f t="shared" si="35"/>
        <v>935.4429320025223</v>
      </c>
      <c r="K120" s="164"/>
      <c r="L120" s="167">
        <f t="shared" si="56"/>
        <v>1242.7210216926333</v>
      </c>
      <c r="M120" s="167">
        <f t="shared" si="57"/>
        <v>431.67061812023712</v>
      </c>
      <c r="N120" s="168" t="s">
        <v>1055</v>
      </c>
      <c r="O120" s="164">
        <f t="shared" si="58"/>
        <v>0.71183461832123585</v>
      </c>
      <c r="P120" s="164">
        <f t="shared" si="59"/>
        <v>0</v>
      </c>
      <c r="Q120" s="164">
        <f t="shared" si="36"/>
        <v>0.28816538167876415</v>
      </c>
      <c r="R120" s="164">
        <f t="shared" si="37"/>
        <v>23</v>
      </c>
      <c r="S120" s="164" t="s">
        <v>1036</v>
      </c>
      <c r="T120" s="169">
        <f t="shared" ca="1" si="38"/>
        <v>0.74525521992708932</v>
      </c>
      <c r="U120" s="169">
        <f t="shared" ca="1" si="60"/>
        <v>1.0491988045882781E-4</v>
      </c>
      <c r="V120" s="169">
        <f t="shared" ca="1" si="60"/>
        <v>0.74660244553099342</v>
      </c>
      <c r="W120" s="169">
        <f t="shared" ca="1" si="60"/>
        <v>1.2210577373531433E-4</v>
      </c>
      <c r="X120" s="169">
        <f t="shared" ca="1" si="60"/>
        <v>-1.6223168374058378E-2</v>
      </c>
      <c r="Y120" s="164"/>
      <c r="Z120" s="164">
        <f t="shared" si="53"/>
        <v>3</v>
      </c>
    </row>
    <row r="121" spans="1:26">
      <c r="A121" s="214" t="str">
        <f t="shared" si="61"/>
        <v>SCE</v>
      </c>
      <c r="B121" s="215" t="str">
        <f t="shared" si="62"/>
        <v>Refrigerator Recycling 20- 24 cubic feet</v>
      </c>
      <c r="C121" s="215">
        <f t="shared" si="47"/>
        <v>7</v>
      </c>
      <c r="D121" s="216">
        <f t="shared" ca="1" si="51"/>
        <v>0</v>
      </c>
      <c r="E121" s="216">
        <f t="shared" ca="1" si="34"/>
        <v>0</v>
      </c>
      <c r="F121" s="216">
        <f t="shared" ca="1" si="52"/>
        <v>0</v>
      </c>
      <c r="G121" s="216">
        <f t="shared" ca="1" si="41"/>
        <v>0</v>
      </c>
      <c r="H121" s="217">
        <f t="shared" ca="1" si="42"/>
        <v>0</v>
      </c>
      <c r="J121" s="167">
        <f t="shared" si="35"/>
        <v>935.4429320025223</v>
      </c>
      <c r="K121" s="164"/>
      <c r="L121" s="167">
        <f t="shared" si="56"/>
        <v>1242.7210216926333</v>
      </c>
      <c r="M121" s="167">
        <f t="shared" si="57"/>
        <v>431.67061812023712</v>
      </c>
      <c r="N121" s="168" t="s">
        <v>1055</v>
      </c>
      <c r="O121" s="164">
        <f t="shared" si="58"/>
        <v>0.71183461832123585</v>
      </c>
      <c r="P121" s="164">
        <f t="shared" si="59"/>
        <v>0</v>
      </c>
      <c r="Q121" s="164">
        <f t="shared" si="36"/>
        <v>0.28816538167876415</v>
      </c>
      <c r="R121" s="164">
        <f t="shared" si="37"/>
        <v>24</v>
      </c>
      <c r="S121" s="164" t="s">
        <v>1036</v>
      </c>
      <c r="T121" s="169">
        <f t="shared" ca="1" si="38"/>
        <v>0</v>
      </c>
      <c r="U121" s="169">
        <f t="shared" ca="1" si="60"/>
        <v>0</v>
      </c>
      <c r="V121" s="169">
        <f t="shared" ca="1" si="60"/>
        <v>0</v>
      </c>
      <c r="W121" s="169">
        <f t="shared" ca="1" si="60"/>
        <v>0</v>
      </c>
      <c r="X121" s="169">
        <f t="shared" ca="1" si="60"/>
        <v>0</v>
      </c>
      <c r="Y121" s="164"/>
      <c r="Z121" s="164">
        <f t="shared" si="53"/>
        <v>3</v>
      </c>
    </row>
    <row r="122" spans="1:26">
      <c r="A122" s="214" t="str">
        <f t="shared" si="61"/>
        <v>SCE</v>
      </c>
      <c r="B122" s="215" t="str">
        <f t="shared" si="62"/>
        <v>Refrigerator Recycling 20- 24 cubic feet</v>
      </c>
      <c r="C122" s="215">
        <f t="shared" si="47"/>
        <v>8</v>
      </c>
      <c r="D122" s="243">
        <f t="shared" ca="1" si="51"/>
        <v>0.11561872737105507</v>
      </c>
      <c r="E122" s="243">
        <f t="shared" ca="1" si="34"/>
        <v>742.46156329762175</v>
      </c>
      <c r="F122" s="238">
        <f t="shared" ca="1" si="52"/>
        <v>0.13884270663591861</v>
      </c>
      <c r="G122" s="238">
        <f t="shared" ca="1" si="41"/>
        <v>786.64568074643341</v>
      </c>
      <c r="H122" s="248">
        <f t="shared" ca="1" si="42"/>
        <v>-13.410754896571166</v>
      </c>
      <c r="J122" s="167">
        <f t="shared" si="35"/>
        <v>935.4429320025223</v>
      </c>
      <c r="K122" s="164"/>
      <c r="L122" s="167">
        <f t="shared" si="56"/>
        <v>1242.7210216926333</v>
      </c>
      <c r="M122" s="167">
        <f t="shared" si="57"/>
        <v>431.67061812023712</v>
      </c>
      <c r="N122" s="168" t="s">
        <v>1055</v>
      </c>
      <c r="O122" s="164">
        <f t="shared" si="58"/>
        <v>0.71183461832123585</v>
      </c>
      <c r="P122" s="164">
        <f t="shared" si="59"/>
        <v>0</v>
      </c>
      <c r="Q122" s="164">
        <f t="shared" si="36"/>
        <v>0.28816538167876415</v>
      </c>
      <c r="R122" s="164">
        <f t="shared" si="37"/>
        <v>25</v>
      </c>
      <c r="S122" s="164" t="s">
        <v>1036</v>
      </c>
      <c r="T122" s="169">
        <f t="shared" ca="1" si="38"/>
        <v>0.79370054323700823</v>
      </c>
      <c r="U122" s="169">
        <f t="shared" ca="1" si="60"/>
        <v>1.2359784163802235E-4</v>
      </c>
      <c r="V122" s="169">
        <f t="shared" ca="1" si="60"/>
        <v>0.84093390824221048</v>
      </c>
      <c r="W122" s="169">
        <f t="shared" ca="1" si="60"/>
        <v>1.4842456112068228E-4</v>
      </c>
      <c r="X122" s="169">
        <f t="shared" ca="1" si="60"/>
        <v>-1.4336261933010155E-2</v>
      </c>
      <c r="Y122" s="164"/>
      <c r="Z122" s="164">
        <f t="shared" si="53"/>
        <v>3</v>
      </c>
    </row>
    <row r="123" spans="1:26">
      <c r="A123" s="214" t="str">
        <f t="shared" si="61"/>
        <v>SCE</v>
      </c>
      <c r="B123" s="215" t="str">
        <f t="shared" si="62"/>
        <v>Refrigerator Recycling 20- 24 cubic feet</v>
      </c>
      <c r="C123" s="215">
        <f t="shared" si="47"/>
        <v>9</v>
      </c>
      <c r="D123" s="243">
        <f t="shared" ca="1" si="51"/>
        <v>0.11332922003245133</v>
      </c>
      <c r="E123" s="243">
        <f t="shared" ca="1" si="34"/>
        <v>763.28069018278836</v>
      </c>
      <c r="F123" s="238">
        <f t="shared" ca="1" si="52"/>
        <v>0.15563038206170796</v>
      </c>
      <c r="G123" s="238">
        <f t="shared" ca="1" si="41"/>
        <v>840.01486957634893</v>
      </c>
      <c r="H123" s="248">
        <f t="shared" ca="1" si="42"/>
        <v>-15.272179451742142</v>
      </c>
      <c r="J123" s="167">
        <f t="shared" si="35"/>
        <v>935.4429320025223</v>
      </c>
      <c r="K123" s="164"/>
      <c r="L123" s="167">
        <f t="shared" si="56"/>
        <v>1242.7210216926333</v>
      </c>
      <c r="M123" s="167">
        <f t="shared" si="57"/>
        <v>431.67061812023712</v>
      </c>
      <c r="N123" s="168" t="s">
        <v>1055</v>
      </c>
      <c r="O123" s="164">
        <f t="shared" si="58"/>
        <v>0.71183461832123585</v>
      </c>
      <c r="P123" s="164">
        <f t="shared" si="59"/>
        <v>0</v>
      </c>
      <c r="Q123" s="164">
        <f t="shared" si="36"/>
        <v>0.28816538167876415</v>
      </c>
      <c r="R123" s="164">
        <f t="shared" si="37"/>
        <v>26</v>
      </c>
      <c r="S123" s="164" t="s">
        <v>1036</v>
      </c>
      <c r="T123" s="169">
        <f t="shared" ca="1" si="38"/>
        <v>0.8159564459467531</v>
      </c>
      <c r="U123" s="169">
        <f t="shared" ca="1" si="60"/>
        <v>1.2115033013274801E-4</v>
      </c>
      <c r="V123" s="169">
        <f t="shared" ca="1" si="60"/>
        <v>0.89798622752764989</v>
      </c>
      <c r="W123" s="169">
        <f t="shared" ca="1" si="60"/>
        <v>1.6637079263461506E-4</v>
      </c>
      <c r="X123" s="169">
        <f t="shared" ca="1" si="60"/>
        <v>-1.6326147677495052E-2</v>
      </c>
      <c r="Y123" s="164"/>
      <c r="Z123" s="164">
        <f t="shared" si="53"/>
        <v>3</v>
      </c>
    </row>
    <row r="124" spans="1:26">
      <c r="A124" s="214" t="str">
        <f t="shared" si="61"/>
        <v>SCE</v>
      </c>
      <c r="B124" s="215" t="str">
        <f t="shared" si="62"/>
        <v>Refrigerator Recycling 20- 24 cubic feet</v>
      </c>
      <c r="C124" s="215">
        <f t="shared" si="47"/>
        <v>10</v>
      </c>
      <c r="D124" s="243">
        <f t="shared" ca="1" si="51"/>
        <v>0.11686098846703963</v>
      </c>
      <c r="E124" s="243">
        <f t="shared" ca="1" si="34"/>
        <v>777.66217023616628</v>
      </c>
      <c r="F124" s="238">
        <f t="shared" ca="1" si="52"/>
        <v>0.18691404128827516</v>
      </c>
      <c r="G124" s="238">
        <f t="shared" ca="1" si="41"/>
        <v>912.7870661496122</v>
      </c>
      <c r="H124" s="248">
        <f t="shared" ca="1" si="42"/>
        <v>-14.733864175843776</v>
      </c>
      <c r="J124" s="167">
        <f t="shared" si="35"/>
        <v>935.4429320025223</v>
      </c>
      <c r="K124" s="164"/>
      <c r="L124" s="167">
        <f t="shared" si="56"/>
        <v>1242.7210216926333</v>
      </c>
      <c r="M124" s="167">
        <f t="shared" si="57"/>
        <v>431.67061812023712</v>
      </c>
      <c r="N124" s="168" t="s">
        <v>1055</v>
      </c>
      <c r="O124" s="164">
        <f t="shared" si="58"/>
        <v>0.71183461832123585</v>
      </c>
      <c r="P124" s="164">
        <f t="shared" si="59"/>
        <v>0</v>
      </c>
      <c r="Q124" s="164">
        <f t="shared" si="36"/>
        <v>0.28816538167876415</v>
      </c>
      <c r="R124" s="164">
        <f t="shared" si="37"/>
        <v>27</v>
      </c>
      <c r="S124" s="164" t="s">
        <v>1036</v>
      </c>
      <c r="T124" s="169">
        <f t="shared" ca="1" si="38"/>
        <v>0.83133042501204057</v>
      </c>
      <c r="U124" s="169">
        <f t="shared" ca="1" si="60"/>
        <v>1.249258340290977E-4</v>
      </c>
      <c r="V124" s="169">
        <f t="shared" ca="1" si="60"/>
        <v>0.97578060074235617</v>
      </c>
      <c r="W124" s="169">
        <f t="shared" ca="1" si="60"/>
        <v>1.9981340912817027E-4</v>
      </c>
      <c r="X124" s="169">
        <f t="shared" ca="1" si="60"/>
        <v>-1.5750682026430714E-2</v>
      </c>
      <c r="Y124" s="164"/>
      <c r="Z124" s="164">
        <f t="shared" si="53"/>
        <v>3</v>
      </c>
    </row>
    <row r="125" spans="1:26">
      <c r="A125" s="214" t="str">
        <f t="shared" si="61"/>
        <v>SCE</v>
      </c>
      <c r="B125" s="215" t="str">
        <f t="shared" si="62"/>
        <v>Refrigerator Recycling 20- 24 cubic feet</v>
      </c>
      <c r="C125" s="215">
        <f t="shared" si="47"/>
        <v>11</v>
      </c>
      <c r="D125" s="216">
        <f t="shared" ca="1" si="51"/>
        <v>0</v>
      </c>
      <c r="E125" s="216">
        <f t="shared" ca="1" si="34"/>
        <v>0</v>
      </c>
      <c r="F125" s="216">
        <f t="shared" ca="1" si="52"/>
        <v>0</v>
      </c>
      <c r="G125" s="216">
        <f t="shared" ca="1" si="41"/>
        <v>0</v>
      </c>
      <c r="H125" s="217">
        <f t="shared" ca="1" si="42"/>
        <v>0</v>
      </c>
      <c r="J125" s="167">
        <f t="shared" si="35"/>
        <v>935.4429320025223</v>
      </c>
      <c r="K125" s="164"/>
      <c r="L125" s="167">
        <f t="shared" si="56"/>
        <v>1242.7210216926333</v>
      </c>
      <c r="M125" s="167">
        <f t="shared" si="57"/>
        <v>431.67061812023712</v>
      </c>
      <c r="N125" s="168" t="s">
        <v>1055</v>
      </c>
      <c r="O125" s="164">
        <f t="shared" si="58"/>
        <v>0.71183461832123585</v>
      </c>
      <c r="P125" s="164">
        <f t="shared" si="59"/>
        <v>0</v>
      </c>
      <c r="Q125" s="164">
        <f t="shared" si="36"/>
        <v>0.28816538167876415</v>
      </c>
      <c r="R125" s="164">
        <f t="shared" si="37"/>
        <v>28</v>
      </c>
      <c r="S125" s="164" t="s">
        <v>1036</v>
      </c>
      <c r="T125" s="169">
        <f t="shared" ca="1" si="38"/>
        <v>0</v>
      </c>
      <c r="U125" s="169">
        <f t="shared" ca="1" si="60"/>
        <v>0</v>
      </c>
      <c r="V125" s="169">
        <f t="shared" ca="1" si="60"/>
        <v>0</v>
      </c>
      <c r="W125" s="169">
        <f t="shared" ca="1" si="60"/>
        <v>0</v>
      </c>
      <c r="X125" s="169">
        <f t="shared" ca="1" si="60"/>
        <v>0</v>
      </c>
      <c r="Y125" s="164"/>
      <c r="Z125" s="164">
        <f t="shared" si="53"/>
        <v>3</v>
      </c>
    </row>
    <row r="126" spans="1:26">
      <c r="A126" s="214" t="str">
        <f t="shared" si="61"/>
        <v>SCE</v>
      </c>
      <c r="B126" s="215" t="str">
        <f t="shared" si="62"/>
        <v>Refrigerator Recycling 20- 24 cubic feet</v>
      </c>
      <c r="C126" s="215">
        <f t="shared" si="47"/>
        <v>12</v>
      </c>
      <c r="D126" s="216">
        <f t="shared" ca="1" si="51"/>
        <v>0</v>
      </c>
      <c r="E126" s="216">
        <f t="shared" ca="1" si="34"/>
        <v>0</v>
      </c>
      <c r="F126" s="216">
        <f t="shared" ca="1" si="52"/>
        <v>0</v>
      </c>
      <c r="G126" s="216">
        <f t="shared" ca="1" si="41"/>
        <v>0</v>
      </c>
      <c r="H126" s="217">
        <f t="shared" ca="1" si="42"/>
        <v>0</v>
      </c>
      <c r="J126" s="167">
        <f t="shared" si="35"/>
        <v>935.4429320025223</v>
      </c>
      <c r="K126" s="164"/>
      <c r="L126" s="167">
        <f t="shared" si="56"/>
        <v>1242.7210216926333</v>
      </c>
      <c r="M126" s="167">
        <f t="shared" si="57"/>
        <v>431.67061812023712</v>
      </c>
      <c r="N126" s="168" t="s">
        <v>1055</v>
      </c>
      <c r="O126" s="164">
        <f t="shared" si="58"/>
        <v>0.71183461832123585</v>
      </c>
      <c r="P126" s="164">
        <f t="shared" si="59"/>
        <v>0</v>
      </c>
      <c r="Q126" s="164">
        <f t="shared" si="36"/>
        <v>0.28816538167876415</v>
      </c>
      <c r="R126" s="164">
        <f t="shared" si="37"/>
        <v>29</v>
      </c>
      <c r="S126" s="164" t="s">
        <v>1036</v>
      </c>
      <c r="T126" s="169">
        <f t="shared" ca="1" si="38"/>
        <v>0</v>
      </c>
      <c r="U126" s="169">
        <f t="shared" ca="1" si="60"/>
        <v>0</v>
      </c>
      <c r="V126" s="169">
        <f t="shared" ca="1" si="60"/>
        <v>0</v>
      </c>
      <c r="W126" s="169">
        <f t="shared" ca="1" si="60"/>
        <v>0</v>
      </c>
      <c r="X126" s="169">
        <f t="shared" ca="1" si="60"/>
        <v>0</v>
      </c>
      <c r="Y126" s="164"/>
      <c r="Z126" s="164">
        <f t="shared" si="53"/>
        <v>3</v>
      </c>
    </row>
    <row r="127" spans="1:26">
      <c r="A127" s="214" t="str">
        <f t="shared" si="61"/>
        <v>SCE</v>
      </c>
      <c r="B127" s="215" t="str">
        <f t="shared" si="62"/>
        <v>Refrigerator Recycling 20- 24 cubic feet</v>
      </c>
      <c r="C127" s="215">
        <f t="shared" si="47"/>
        <v>13</v>
      </c>
      <c r="D127" s="243">
        <f t="shared" ca="1" si="51"/>
        <v>0.11883438409343226</v>
      </c>
      <c r="E127" s="243">
        <f t="shared" ca="1" si="34"/>
        <v>785.85163390838568</v>
      </c>
      <c r="F127" s="238">
        <f t="shared" ca="1" si="52"/>
        <v>0.19736249882532161</v>
      </c>
      <c r="G127" s="238">
        <f t="shared" ca="1" si="41"/>
        <v>936.7106455127182</v>
      </c>
      <c r="H127" s="248">
        <f t="shared" ca="1" si="42"/>
        <v>-15.60193452400147</v>
      </c>
      <c r="J127" s="167">
        <f t="shared" si="35"/>
        <v>935.4429320025223</v>
      </c>
      <c r="K127" s="164"/>
      <c r="L127" s="167">
        <f t="shared" si="56"/>
        <v>1242.7210216926333</v>
      </c>
      <c r="M127" s="167">
        <f t="shared" si="57"/>
        <v>431.67061812023712</v>
      </c>
      <c r="N127" s="168" t="s">
        <v>1055</v>
      </c>
      <c r="O127" s="164">
        <f t="shared" si="58"/>
        <v>0.71183461832123585</v>
      </c>
      <c r="P127" s="164">
        <f t="shared" si="59"/>
        <v>0</v>
      </c>
      <c r="Q127" s="164">
        <f t="shared" si="36"/>
        <v>0.28816538167876415</v>
      </c>
      <c r="R127" s="164">
        <f t="shared" si="37"/>
        <v>30</v>
      </c>
      <c r="S127" s="164" t="s">
        <v>1036</v>
      </c>
      <c r="T127" s="169">
        <f t="shared" ca="1" si="38"/>
        <v>0.84008506240578096</v>
      </c>
      <c r="U127" s="169">
        <f t="shared" ca="1" si="60"/>
        <v>1.2703541822593176E-4</v>
      </c>
      <c r="V127" s="169">
        <f t="shared" ca="1" si="60"/>
        <v>1.0013552013349249</v>
      </c>
      <c r="W127" s="169">
        <f t="shared" ca="1" si="60"/>
        <v>2.1098293874841041E-4</v>
      </c>
      <c r="X127" s="169">
        <f t="shared" ca="1" si="60"/>
        <v>-1.6678659905636446E-2</v>
      </c>
      <c r="Y127" s="164"/>
      <c r="Z127" s="164">
        <f t="shared" si="53"/>
        <v>3</v>
      </c>
    </row>
    <row r="128" spans="1:26">
      <c r="A128" s="214" t="str">
        <f t="shared" si="61"/>
        <v>SCE</v>
      </c>
      <c r="B128" s="215" t="str">
        <f t="shared" si="62"/>
        <v>Refrigerator Recycling 20- 24 cubic feet</v>
      </c>
      <c r="C128" s="215">
        <f t="shared" si="47"/>
        <v>14</v>
      </c>
      <c r="D128" s="243">
        <f t="shared" ca="1" si="51"/>
        <v>0.11251202221795376</v>
      </c>
      <c r="E128" s="243">
        <f t="shared" ca="1" si="34"/>
        <v>734.71797602741037</v>
      </c>
      <c r="F128" s="238">
        <f t="shared" ca="1" si="52"/>
        <v>0.16394531428128573</v>
      </c>
      <c r="G128" s="238">
        <f t="shared" ca="1" si="41"/>
        <v>874.7482142601433</v>
      </c>
      <c r="H128" s="248">
        <f t="shared" ca="1" si="42"/>
        <v>-15.143237186397149</v>
      </c>
      <c r="J128" s="167">
        <f t="shared" si="35"/>
        <v>935.4429320025223</v>
      </c>
      <c r="K128" s="164"/>
      <c r="L128" s="167">
        <f t="shared" si="56"/>
        <v>1242.7210216926333</v>
      </c>
      <c r="M128" s="167">
        <f t="shared" si="57"/>
        <v>431.67061812023712</v>
      </c>
      <c r="N128" s="168" t="s">
        <v>1055</v>
      </c>
      <c r="O128" s="164">
        <f t="shared" si="58"/>
        <v>0.71183461832123585</v>
      </c>
      <c r="P128" s="164">
        <f t="shared" si="59"/>
        <v>0</v>
      </c>
      <c r="Q128" s="164">
        <f t="shared" si="36"/>
        <v>0.28816538167876415</v>
      </c>
      <c r="R128" s="164">
        <f t="shared" si="37"/>
        <v>31</v>
      </c>
      <c r="S128" s="164" t="s">
        <v>1036</v>
      </c>
      <c r="T128" s="169">
        <f t="shared" ca="1" si="38"/>
        <v>0.78542255320117094</v>
      </c>
      <c r="U128" s="169">
        <f t="shared" ca="1" si="60"/>
        <v>1.2027673561774304E-4</v>
      </c>
      <c r="V128" s="169">
        <f t="shared" ca="1" si="60"/>
        <v>0.93511660020515786</v>
      </c>
      <c r="W128" s="169">
        <f t="shared" ca="1" si="60"/>
        <v>1.7525955744870995E-4</v>
      </c>
      <c r="X128" s="169">
        <f t="shared" ca="1" si="60"/>
        <v>-1.618830680988706E-2</v>
      </c>
      <c r="Y128" s="164"/>
      <c r="Z128" s="164">
        <f t="shared" si="53"/>
        <v>3</v>
      </c>
    </row>
    <row r="129" spans="1:26">
      <c r="A129" s="214" t="str">
        <f t="shared" si="61"/>
        <v>SCE</v>
      </c>
      <c r="B129" s="215" t="str">
        <f t="shared" si="62"/>
        <v>Refrigerator Recycling 20- 24 cubic feet</v>
      </c>
      <c r="C129" s="215">
        <f t="shared" si="47"/>
        <v>15</v>
      </c>
      <c r="D129" s="243">
        <f t="shared" ca="1" si="51"/>
        <v>0.12082118983058661</v>
      </c>
      <c r="E129" s="243">
        <f t="shared" ca="1" si="34"/>
        <v>891.58677802279112</v>
      </c>
      <c r="F129" s="238">
        <f t="shared" ca="1" si="52"/>
        <v>0.18331546302305954</v>
      </c>
      <c r="G129" s="238">
        <f t="shared" ca="1" si="41"/>
        <v>1141.4361104578509</v>
      </c>
      <c r="H129" s="248">
        <f t="shared" ca="1" si="42"/>
        <v>-8.8440677855593748</v>
      </c>
      <c r="J129" s="167">
        <f t="shared" si="35"/>
        <v>935.4429320025223</v>
      </c>
      <c r="K129" s="164"/>
      <c r="L129" s="167">
        <f t="shared" si="56"/>
        <v>1242.7210216926333</v>
      </c>
      <c r="M129" s="167">
        <f t="shared" si="57"/>
        <v>431.67061812023712</v>
      </c>
      <c r="N129" s="168" t="s">
        <v>1055</v>
      </c>
      <c r="O129" s="164">
        <f t="shared" si="58"/>
        <v>0.71183461832123585</v>
      </c>
      <c r="P129" s="164">
        <f t="shared" si="59"/>
        <v>0</v>
      </c>
      <c r="Q129" s="164">
        <f t="shared" si="36"/>
        <v>0.28816538167876415</v>
      </c>
      <c r="R129" s="164">
        <f t="shared" si="37"/>
        <v>32</v>
      </c>
      <c r="S129" s="164" t="s">
        <v>1036</v>
      </c>
      <c r="T129" s="169">
        <f t="shared" ca="1" si="38"/>
        <v>0.95311723197710485</v>
      </c>
      <c r="U129" s="169">
        <f t="shared" ca="1" si="60"/>
        <v>1.2915933799611073E-4</v>
      </c>
      <c r="V129" s="169">
        <f t="shared" ca="1" si="60"/>
        <v>1.22020924142786</v>
      </c>
      <c r="W129" s="169">
        <f t="shared" ca="1" si="60"/>
        <v>1.9596648470113754E-4</v>
      </c>
      <c r="X129" s="169">
        <f t="shared" ca="1" si="60"/>
        <v>-9.4544172423503096E-3</v>
      </c>
      <c r="Y129" s="164"/>
      <c r="Z129" s="164">
        <f t="shared" si="53"/>
        <v>3</v>
      </c>
    </row>
    <row r="130" spans="1:26">
      <c r="A130" s="214" t="str">
        <f t="shared" si="61"/>
        <v>SCE</v>
      </c>
      <c r="B130" s="215" t="str">
        <f t="shared" si="62"/>
        <v>Refrigerator Recycling 20- 24 cubic feet</v>
      </c>
      <c r="C130" s="215">
        <f t="shared" si="47"/>
        <v>16</v>
      </c>
      <c r="D130" s="243">
        <f t="shared" ca="1" si="51"/>
        <v>0.10589395516489228</v>
      </c>
      <c r="E130" s="243">
        <f t="shared" ca="1" si="34"/>
        <v>621.20277492513094</v>
      </c>
      <c r="F130" s="238">
        <f t="shared" ca="1" si="52"/>
        <v>0.15787914928892557</v>
      </c>
      <c r="G130" s="238">
        <f t="shared" ca="1" si="41"/>
        <v>658.89036062012462</v>
      </c>
      <c r="H130" s="248">
        <f t="shared" ca="1" si="42"/>
        <v>-20.911027557688964</v>
      </c>
      <c r="J130" s="167">
        <f t="shared" si="35"/>
        <v>935.4429320025223</v>
      </c>
      <c r="K130" s="164"/>
      <c r="L130" s="167">
        <f t="shared" si="56"/>
        <v>1242.7210216926333</v>
      </c>
      <c r="M130" s="167">
        <f t="shared" si="57"/>
        <v>431.67061812023712</v>
      </c>
      <c r="N130" s="168" t="s">
        <v>1055</v>
      </c>
      <c r="O130" s="164">
        <f t="shared" si="58"/>
        <v>0.71183461832123585</v>
      </c>
      <c r="P130" s="164">
        <f t="shared" si="59"/>
        <v>0</v>
      </c>
      <c r="Q130" s="164">
        <f t="shared" si="36"/>
        <v>0.28816538167876415</v>
      </c>
      <c r="R130" s="164">
        <f t="shared" si="37"/>
        <v>33</v>
      </c>
      <c r="S130" s="164" t="s">
        <v>1036</v>
      </c>
      <c r="T130" s="169">
        <f t="shared" ca="1" si="38"/>
        <v>0.66407340701726092</v>
      </c>
      <c r="U130" s="169">
        <f t="shared" ca="1" si="60"/>
        <v>1.1320194053762625E-4</v>
      </c>
      <c r="V130" s="169">
        <f t="shared" ca="1" si="60"/>
        <v>0.70436189967208818</v>
      </c>
      <c r="W130" s="169">
        <f t="shared" ca="1" si="60"/>
        <v>1.6877475245972556E-4</v>
      </c>
      <c r="X130" s="169">
        <f t="shared" ca="1" si="60"/>
        <v>-2.2354145659024105E-2</v>
      </c>
      <c r="Y130" s="164"/>
      <c r="Z130" s="164">
        <f t="shared" si="53"/>
        <v>3</v>
      </c>
    </row>
    <row r="131" spans="1:26">
      <c r="A131" s="214" t="str">
        <f t="shared" si="61"/>
        <v>SCE</v>
      </c>
      <c r="B131" s="215" t="s">
        <v>1042</v>
      </c>
      <c r="C131" s="215">
        <f t="shared" si="47"/>
        <v>1</v>
      </c>
      <c r="D131" s="216">
        <f t="shared" ref="D131:D162" ca="1" si="63">$J131*U131</f>
        <v>0</v>
      </c>
      <c r="E131" s="216">
        <f t="shared" ca="1" si="34"/>
        <v>0</v>
      </c>
      <c r="F131" s="216">
        <f t="shared" ref="F131:F162" ca="1" si="64">$J131*W131</f>
        <v>0</v>
      </c>
      <c r="G131" s="216">
        <f t="shared" ca="1" si="41"/>
        <v>0</v>
      </c>
      <c r="H131" s="217">
        <f t="shared" ca="1" si="42"/>
        <v>0</v>
      </c>
      <c r="J131" s="167">
        <f t="shared" si="35"/>
        <v>1065.4043206562058</v>
      </c>
      <c r="K131" s="164"/>
      <c r="L131" s="167">
        <f t="shared" si="56"/>
        <v>1372.6824103463168</v>
      </c>
      <c r="M131" s="167">
        <f t="shared" si="57"/>
        <v>431.67061812023712</v>
      </c>
      <c r="N131" s="168" t="s">
        <v>1055</v>
      </c>
      <c r="O131" s="164">
        <f t="shared" si="58"/>
        <v>0.71183461832123585</v>
      </c>
      <c r="P131" s="164">
        <f t="shared" si="59"/>
        <v>0</v>
      </c>
      <c r="Q131" s="164">
        <f t="shared" si="36"/>
        <v>0.28816538167876415</v>
      </c>
      <c r="R131" s="164">
        <f t="shared" si="37"/>
        <v>18</v>
      </c>
      <c r="S131" s="164" t="s">
        <v>1036</v>
      </c>
      <c r="T131" s="169">
        <f t="shared" ca="1" si="38"/>
        <v>0</v>
      </c>
      <c r="U131" s="169">
        <f t="shared" ref="U131:X131" ca="1" si="65">HLOOKUP(U$2,INDIRECT($S131),$R131,FALSE)</f>
        <v>0</v>
      </c>
      <c r="V131" s="169">
        <f t="shared" ca="1" si="65"/>
        <v>0</v>
      </c>
      <c r="W131" s="169">
        <f t="shared" ca="1" si="65"/>
        <v>0</v>
      </c>
      <c r="X131" s="169">
        <f t="shared" ca="1" si="65"/>
        <v>0</v>
      </c>
      <c r="Y131" s="164"/>
      <c r="Z131" s="164">
        <f t="shared" si="53"/>
        <v>4</v>
      </c>
    </row>
    <row r="132" spans="1:26">
      <c r="A132" s="214" t="str">
        <f t="shared" si="61"/>
        <v>SCE</v>
      </c>
      <c r="B132" s="215" t="str">
        <f>B131</f>
        <v>Refrigerator Recycling 25- 27 cubic feet</v>
      </c>
      <c r="C132" s="215">
        <f t="shared" si="47"/>
        <v>2</v>
      </c>
      <c r="D132" s="216">
        <f t="shared" ca="1" si="63"/>
        <v>0</v>
      </c>
      <c r="E132" s="216">
        <f t="shared" ref="E132:E178" ca="1" si="66">$J132*T132</f>
        <v>0</v>
      </c>
      <c r="F132" s="216">
        <f t="shared" ca="1" si="64"/>
        <v>0</v>
      </c>
      <c r="G132" s="216">
        <f t="shared" ca="1" si="41"/>
        <v>0</v>
      </c>
      <c r="H132" s="217">
        <f t="shared" ca="1" si="42"/>
        <v>0</v>
      </c>
      <c r="J132" s="167">
        <f t="shared" ref="J132:J178" si="67">L132*Q132+(L132-M132)*O132-P132*L132</f>
        <v>1065.4043206562058</v>
      </c>
      <c r="K132" s="164"/>
      <c r="L132" s="167">
        <f t="shared" si="56"/>
        <v>1372.6824103463168</v>
      </c>
      <c r="M132" s="167">
        <f t="shared" si="57"/>
        <v>431.67061812023712</v>
      </c>
      <c r="N132" s="168" t="s">
        <v>1055</v>
      </c>
      <c r="O132" s="164">
        <f t="shared" si="58"/>
        <v>0.71183461832123585</v>
      </c>
      <c r="P132" s="164">
        <f t="shared" si="59"/>
        <v>0</v>
      </c>
      <c r="Q132" s="164">
        <f t="shared" ref="Q132:Q178" si="68">1-O132-P132</f>
        <v>0.28816538167876415</v>
      </c>
      <c r="R132" s="164">
        <f t="shared" ref="R132:R178" si="69">IF(A132="PGE",C132+1,IF(A132="SCE",C132+17,C132+33))</f>
        <v>19</v>
      </c>
      <c r="S132" s="164" t="s">
        <v>1036</v>
      </c>
      <c r="T132" s="169">
        <f t="shared" ref="T132:X178" ca="1" si="70">HLOOKUP(T$2,INDIRECT($S132),$R132,FALSE)</f>
        <v>0</v>
      </c>
      <c r="U132" s="169">
        <f t="shared" ca="1" si="70"/>
        <v>0</v>
      </c>
      <c r="V132" s="169">
        <f t="shared" ca="1" si="70"/>
        <v>0</v>
      </c>
      <c r="W132" s="169">
        <f t="shared" ca="1" si="70"/>
        <v>0</v>
      </c>
      <c r="X132" s="169">
        <f t="shared" ca="1" si="70"/>
        <v>0</v>
      </c>
      <c r="Y132" s="164"/>
      <c r="Z132" s="164">
        <f t="shared" si="53"/>
        <v>4</v>
      </c>
    </row>
    <row r="133" spans="1:26">
      <c r="A133" s="214" t="str">
        <f t="shared" ref="A133:A148" si="71">A132</f>
        <v>SCE</v>
      </c>
      <c r="B133" s="215" t="str">
        <f t="shared" ref="B133:B146" si="72">B132</f>
        <v>Refrigerator Recycling 25- 27 cubic feet</v>
      </c>
      <c r="C133" s="215">
        <f t="shared" si="47"/>
        <v>3</v>
      </c>
      <c r="D133" s="216">
        <f t="shared" ca="1" si="63"/>
        <v>0</v>
      </c>
      <c r="E133" s="216">
        <f t="shared" ca="1" si="66"/>
        <v>0</v>
      </c>
      <c r="F133" s="216">
        <f t="shared" ca="1" si="64"/>
        <v>0</v>
      </c>
      <c r="G133" s="216">
        <f t="shared" ca="1" si="41"/>
        <v>0</v>
      </c>
      <c r="H133" s="217">
        <f t="shared" ca="1" si="42"/>
        <v>0</v>
      </c>
      <c r="J133" s="167">
        <f t="shared" si="67"/>
        <v>1065.4043206562058</v>
      </c>
      <c r="K133" s="164"/>
      <c r="L133" s="167">
        <f t="shared" si="56"/>
        <v>1372.6824103463168</v>
      </c>
      <c r="M133" s="167">
        <f t="shared" si="57"/>
        <v>431.67061812023712</v>
      </c>
      <c r="N133" s="168" t="s">
        <v>1055</v>
      </c>
      <c r="O133" s="164">
        <f t="shared" si="58"/>
        <v>0.71183461832123585</v>
      </c>
      <c r="P133" s="164">
        <f t="shared" si="59"/>
        <v>0</v>
      </c>
      <c r="Q133" s="164">
        <f t="shared" si="68"/>
        <v>0.28816538167876415</v>
      </c>
      <c r="R133" s="164">
        <f t="shared" si="69"/>
        <v>20</v>
      </c>
      <c r="S133" s="164" t="s">
        <v>1036</v>
      </c>
      <c r="T133" s="169">
        <f t="shared" ca="1" si="70"/>
        <v>0</v>
      </c>
      <c r="U133" s="169">
        <f t="shared" ca="1" si="70"/>
        <v>0</v>
      </c>
      <c r="V133" s="169">
        <f t="shared" ca="1" si="70"/>
        <v>0</v>
      </c>
      <c r="W133" s="169">
        <f t="shared" ca="1" si="70"/>
        <v>0</v>
      </c>
      <c r="X133" s="169">
        <f t="shared" ca="1" si="70"/>
        <v>0</v>
      </c>
      <c r="Y133" s="164"/>
      <c r="Z133" s="164">
        <f t="shared" si="53"/>
        <v>4</v>
      </c>
    </row>
    <row r="134" spans="1:26">
      <c r="A134" s="214" t="str">
        <f t="shared" si="71"/>
        <v>SCE</v>
      </c>
      <c r="B134" s="215" t="str">
        <f t="shared" si="72"/>
        <v>Refrigerator Recycling 25- 27 cubic feet</v>
      </c>
      <c r="C134" s="215">
        <f t="shared" si="47"/>
        <v>4</v>
      </c>
      <c r="D134" s="216">
        <f t="shared" ca="1" si="63"/>
        <v>0</v>
      </c>
      <c r="E134" s="216">
        <f t="shared" ca="1" si="66"/>
        <v>0</v>
      </c>
      <c r="F134" s="216">
        <f t="shared" ca="1" si="64"/>
        <v>0</v>
      </c>
      <c r="G134" s="216">
        <f t="shared" ca="1" si="41"/>
        <v>0</v>
      </c>
      <c r="H134" s="217">
        <f t="shared" ca="1" si="42"/>
        <v>0</v>
      </c>
      <c r="J134" s="167">
        <f t="shared" si="67"/>
        <v>1065.4043206562058</v>
      </c>
      <c r="K134" s="164"/>
      <c r="L134" s="167">
        <f t="shared" si="56"/>
        <v>1372.6824103463168</v>
      </c>
      <c r="M134" s="167">
        <f t="shared" si="57"/>
        <v>431.67061812023712</v>
      </c>
      <c r="N134" s="168" t="s">
        <v>1055</v>
      </c>
      <c r="O134" s="164">
        <f t="shared" si="58"/>
        <v>0.71183461832123585</v>
      </c>
      <c r="P134" s="164">
        <f t="shared" si="59"/>
        <v>0</v>
      </c>
      <c r="Q134" s="164">
        <f t="shared" si="68"/>
        <v>0.28816538167876415</v>
      </c>
      <c r="R134" s="164">
        <f t="shared" si="69"/>
        <v>21</v>
      </c>
      <c r="S134" s="164" t="s">
        <v>1036</v>
      </c>
      <c r="T134" s="169">
        <f t="shared" ca="1" si="70"/>
        <v>0</v>
      </c>
      <c r="U134" s="169">
        <f t="shared" ca="1" si="70"/>
        <v>0</v>
      </c>
      <c r="V134" s="169">
        <f t="shared" ca="1" si="70"/>
        <v>0</v>
      </c>
      <c r="W134" s="169">
        <f t="shared" ca="1" si="70"/>
        <v>0</v>
      </c>
      <c r="X134" s="169">
        <f t="shared" ca="1" si="70"/>
        <v>0</v>
      </c>
      <c r="Y134" s="164"/>
      <c r="Z134" s="164">
        <f t="shared" si="53"/>
        <v>4</v>
      </c>
    </row>
    <row r="135" spans="1:26">
      <c r="A135" s="214" t="str">
        <f t="shared" si="71"/>
        <v>SCE</v>
      </c>
      <c r="B135" s="215" t="str">
        <f t="shared" si="72"/>
        <v>Refrigerator Recycling 25- 27 cubic feet</v>
      </c>
      <c r="C135" s="215">
        <f t="shared" si="47"/>
        <v>5</v>
      </c>
      <c r="D135" s="243">
        <f t="shared" ca="1" si="63"/>
        <v>0.11203781955187715</v>
      </c>
      <c r="E135" s="243">
        <f t="shared" ca="1" si="66"/>
        <v>733.41571711559197</v>
      </c>
      <c r="F135" s="238">
        <f t="shared" ca="1" si="64"/>
        <v>0.121168665357717</v>
      </c>
      <c r="G135" s="238">
        <f t="shared" ca="1" si="41"/>
        <v>726.07293056144988</v>
      </c>
      <c r="H135" s="248">
        <f t="shared" ca="1" si="42"/>
        <v>-27.4706264978756</v>
      </c>
      <c r="J135" s="167">
        <f t="shared" si="67"/>
        <v>1065.4043206562058</v>
      </c>
      <c r="K135" s="164"/>
      <c r="L135" s="167">
        <f t="shared" si="56"/>
        <v>1372.6824103463168</v>
      </c>
      <c r="M135" s="167">
        <f t="shared" si="57"/>
        <v>431.67061812023712</v>
      </c>
      <c r="N135" s="168" t="s">
        <v>1055</v>
      </c>
      <c r="O135" s="164">
        <f t="shared" si="58"/>
        <v>0.71183461832123585</v>
      </c>
      <c r="P135" s="164">
        <f t="shared" si="59"/>
        <v>0</v>
      </c>
      <c r="Q135" s="164">
        <f t="shared" si="68"/>
        <v>0.28816538167876415</v>
      </c>
      <c r="R135" s="164">
        <f t="shared" si="69"/>
        <v>22</v>
      </c>
      <c r="S135" s="164" t="s">
        <v>1036</v>
      </c>
      <c r="T135" s="169">
        <f t="shared" ca="1" si="70"/>
        <v>0.68839191178037018</v>
      </c>
      <c r="U135" s="169">
        <f t="shared" ca="1" si="70"/>
        <v>1.0515990725743502E-4</v>
      </c>
      <c r="V135" s="169">
        <f t="shared" ca="1" si="70"/>
        <v>0.68149989303051228</v>
      </c>
      <c r="W135" s="169">
        <f t="shared" ca="1" si="70"/>
        <v>1.1373021772906513E-4</v>
      </c>
      <c r="X135" s="169">
        <f t="shared" ca="1" si="70"/>
        <v>-2.5784226668947467E-2</v>
      </c>
      <c r="Y135" s="164"/>
      <c r="Z135" s="164">
        <f t="shared" si="53"/>
        <v>4</v>
      </c>
    </row>
    <row r="136" spans="1:26">
      <c r="A136" s="214" t="str">
        <f t="shared" si="71"/>
        <v>SCE</v>
      </c>
      <c r="B136" s="215" t="str">
        <f t="shared" si="72"/>
        <v>Refrigerator Recycling 25- 27 cubic feet</v>
      </c>
      <c r="C136" s="215">
        <f t="shared" si="47"/>
        <v>6</v>
      </c>
      <c r="D136" s="243">
        <f t="shared" ca="1" si="63"/>
        <v>0.11178209396356777</v>
      </c>
      <c r="E136" s="243">
        <f t="shared" ca="1" si="66"/>
        <v>793.99813130191183</v>
      </c>
      <c r="F136" s="238">
        <f t="shared" ca="1" si="64"/>
        <v>0.13009201891467292</v>
      </c>
      <c r="G136" s="238">
        <f t="shared" ca="1" si="41"/>
        <v>795.4334712812099</v>
      </c>
      <c r="H136" s="248">
        <f t="shared" ca="1" si="42"/>
        <v>-17.284233680454907</v>
      </c>
      <c r="J136" s="167">
        <f t="shared" si="67"/>
        <v>1065.4043206562058</v>
      </c>
      <c r="K136" s="164"/>
      <c r="L136" s="167">
        <f t="shared" si="56"/>
        <v>1372.6824103463168</v>
      </c>
      <c r="M136" s="167">
        <f t="shared" si="57"/>
        <v>431.67061812023712</v>
      </c>
      <c r="N136" s="168" t="s">
        <v>1055</v>
      </c>
      <c r="O136" s="164">
        <f t="shared" si="58"/>
        <v>0.71183461832123585</v>
      </c>
      <c r="P136" s="164">
        <f t="shared" si="59"/>
        <v>0</v>
      </c>
      <c r="Q136" s="164">
        <f t="shared" si="68"/>
        <v>0.28816538167876415</v>
      </c>
      <c r="R136" s="164">
        <f t="shared" si="69"/>
        <v>23</v>
      </c>
      <c r="S136" s="164" t="s">
        <v>1036</v>
      </c>
      <c r="T136" s="169">
        <f t="shared" ca="1" si="70"/>
        <v>0.74525521992708932</v>
      </c>
      <c r="U136" s="169">
        <f t="shared" ca="1" si="70"/>
        <v>1.0491988045882781E-4</v>
      </c>
      <c r="V136" s="169">
        <f t="shared" ca="1" si="70"/>
        <v>0.74660244553099342</v>
      </c>
      <c r="W136" s="169">
        <f t="shared" ca="1" si="70"/>
        <v>1.2210577373531433E-4</v>
      </c>
      <c r="X136" s="169">
        <f t="shared" ca="1" si="70"/>
        <v>-1.6223168374058378E-2</v>
      </c>
      <c r="Y136" s="164"/>
      <c r="Z136" s="164">
        <f t="shared" si="53"/>
        <v>4</v>
      </c>
    </row>
    <row r="137" spans="1:26">
      <c r="A137" s="214" t="str">
        <f t="shared" si="71"/>
        <v>SCE</v>
      </c>
      <c r="B137" s="215" t="str">
        <f t="shared" si="72"/>
        <v>Refrigerator Recycling 25- 27 cubic feet</v>
      </c>
      <c r="C137" s="215">
        <f t="shared" si="47"/>
        <v>7</v>
      </c>
      <c r="D137" s="216">
        <f t="shared" ca="1" si="63"/>
        <v>0</v>
      </c>
      <c r="E137" s="216">
        <f t="shared" ca="1" si="66"/>
        <v>0</v>
      </c>
      <c r="F137" s="216">
        <f t="shared" ca="1" si="64"/>
        <v>0</v>
      </c>
      <c r="G137" s="216">
        <f t="shared" ca="1" si="41"/>
        <v>0</v>
      </c>
      <c r="H137" s="217">
        <f t="shared" ca="1" si="42"/>
        <v>0</v>
      </c>
      <c r="J137" s="167">
        <f t="shared" si="67"/>
        <v>1065.4043206562058</v>
      </c>
      <c r="K137" s="164"/>
      <c r="L137" s="167">
        <f t="shared" si="56"/>
        <v>1372.6824103463168</v>
      </c>
      <c r="M137" s="167">
        <f t="shared" si="57"/>
        <v>431.67061812023712</v>
      </c>
      <c r="N137" s="168" t="s">
        <v>1055</v>
      </c>
      <c r="O137" s="164">
        <f t="shared" si="58"/>
        <v>0.71183461832123585</v>
      </c>
      <c r="P137" s="164">
        <f t="shared" si="59"/>
        <v>0</v>
      </c>
      <c r="Q137" s="164">
        <f t="shared" si="68"/>
        <v>0.28816538167876415</v>
      </c>
      <c r="R137" s="164">
        <f t="shared" si="69"/>
        <v>24</v>
      </c>
      <c r="S137" s="164" t="s">
        <v>1036</v>
      </c>
      <c r="T137" s="169">
        <f t="shared" ca="1" si="70"/>
        <v>0</v>
      </c>
      <c r="U137" s="169">
        <f t="shared" ca="1" si="70"/>
        <v>0</v>
      </c>
      <c r="V137" s="169">
        <f t="shared" ca="1" si="70"/>
        <v>0</v>
      </c>
      <c r="W137" s="169">
        <f t="shared" ca="1" si="70"/>
        <v>0</v>
      </c>
      <c r="X137" s="169">
        <f t="shared" ca="1" si="70"/>
        <v>0</v>
      </c>
      <c r="Y137" s="164"/>
      <c r="Z137" s="164">
        <f t="shared" si="53"/>
        <v>4</v>
      </c>
    </row>
    <row r="138" spans="1:26">
      <c r="A138" s="214" t="str">
        <f t="shared" si="71"/>
        <v>SCE</v>
      </c>
      <c r="B138" s="215" t="str">
        <f t="shared" si="72"/>
        <v>Refrigerator Recycling 25- 27 cubic feet</v>
      </c>
      <c r="C138" s="215">
        <f t="shared" si="47"/>
        <v>8</v>
      </c>
      <c r="D138" s="243">
        <f t="shared" ca="1" si="63"/>
        <v>0.13168167450493051</v>
      </c>
      <c r="E138" s="243">
        <f t="shared" ca="1" si="66"/>
        <v>845.61198807188623</v>
      </c>
      <c r="F138" s="238">
        <f t="shared" ca="1" si="64"/>
        <v>0.158132168709476</v>
      </c>
      <c r="G138" s="238">
        <f t="shared" ca="1" si="41"/>
        <v>895.93461922756035</v>
      </c>
      <c r="H138" s="248">
        <f t="shared" ca="1" si="42"/>
        <v>-15.273915405488108</v>
      </c>
      <c r="J138" s="167">
        <f t="shared" si="67"/>
        <v>1065.4043206562058</v>
      </c>
      <c r="K138" s="164"/>
      <c r="L138" s="167">
        <f t="shared" si="56"/>
        <v>1372.6824103463168</v>
      </c>
      <c r="M138" s="167">
        <f t="shared" si="57"/>
        <v>431.67061812023712</v>
      </c>
      <c r="N138" s="168" t="s">
        <v>1055</v>
      </c>
      <c r="O138" s="164">
        <f t="shared" si="58"/>
        <v>0.71183461832123585</v>
      </c>
      <c r="P138" s="164">
        <f t="shared" si="59"/>
        <v>0</v>
      </c>
      <c r="Q138" s="164">
        <f t="shared" si="68"/>
        <v>0.28816538167876415</v>
      </c>
      <c r="R138" s="164">
        <f t="shared" si="69"/>
        <v>25</v>
      </c>
      <c r="S138" s="164" t="s">
        <v>1036</v>
      </c>
      <c r="T138" s="169">
        <f t="shared" ca="1" si="70"/>
        <v>0.79370054323700823</v>
      </c>
      <c r="U138" s="169">
        <f t="shared" ca="1" si="70"/>
        <v>1.2359784163802235E-4</v>
      </c>
      <c r="V138" s="169">
        <f t="shared" ca="1" si="70"/>
        <v>0.84093390824221048</v>
      </c>
      <c r="W138" s="169">
        <f t="shared" ca="1" si="70"/>
        <v>1.4842456112068228E-4</v>
      </c>
      <c r="X138" s="169">
        <f t="shared" ca="1" si="70"/>
        <v>-1.4336261933010155E-2</v>
      </c>
      <c r="Y138" s="164"/>
      <c r="Z138" s="164">
        <f t="shared" si="53"/>
        <v>4</v>
      </c>
    </row>
    <row r="139" spans="1:26">
      <c r="A139" s="214" t="str">
        <f t="shared" si="71"/>
        <v>SCE</v>
      </c>
      <c r="B139" s="215" t="str">
        <f t="shared" si="72"/>
        <v>Refrigerator Recycling 25- 27 cubic feet</v>
      </c>
      <c r="C139" s="215">
        <f t="shared" si="47"/>
        <v>9</v>
      </c>
      <c r="D139" s="243">
        <f t="shared" ca="1" si="63"/>
        <v>0.12907408517235544</v>
      </c>
      <c r="E139" s="243">
        <f t="shared" ca="1" si="66"/>
        <v>869.3235229789525</v>
      </c>
      <c r="F139" s="238">
        <f t="shared" ca="1" si="64"/>
        <v>0.17725216130391652</v>
      </c>
      <c r="G139" s="238">
        <f t="shared" ca="1" si="41"/>
        <v>956.71840669772484</v>
      </c>
      <c r="H139" s="248">
        <f t="shared" ca="1" si="42"/>
        <v>-17.393948275274507</v>
      </c>
      <c r="J139" s="167">
        <f t="shared" si="67"/>
        <v>1065.4043206562058</v>
      </c>
      <c r="K139" s="164"/>
      <c r="L139" s="167">
        <f t="shared" si="56"/>
        <v>1372.6824103463168</v>
      </c>
      <c r="M139" s="167">
        <f t="shared" si="57"/>
        <v>431.67061812023712</v>
      </c>
      <c r="N139" s="168" t="s">
        <v>1055</v>
      </c>
      <c r="O139" s="164">
        <f t="shared" si="58"/>
        <v>0.71183461832123585</v>
      </c>
      <c r="P139" s="164">
        <f t="shared" si="59"/>
        <v>0</v>
      </c>
      <c r="Q139" s="164">
        <f t="shared" si="68"/>
        <v>0.28816538167876415</v>
      </c>
      <c r="R139" s="164">
        <f t="shared" si="69"/>
        <v>26</v>
      </c>
      <c r="S139" s="164" t="s">
        <v>1036</v>
      </c>
      <c r="T139" s="169">
        <f t="shared" ca="1" si="70"/>
        <v>0.8159564459467531</v>
      </c>
      <c r="U139" s="169">
        <f t="shared" ca="1" si="70"/>
        <v>1.2115033013274801E-4</v>
      </c>
      <c r="V139" s="169">
        <f t="shared" ca="1" si="70"/>
        <v>0.89798622752764989</v>
      </c>
      <c r="W139" s="169">
        <f t="shared" ca="1" si="70"/>
        <v>1.6637079263461506E-4</v>
      </c>
      <c r="X139" s="169">
        <f t="shared" ca="1" si="70"/>
        <v>-1.6326147677495052E-2</v>
      </c>
      <c r="Y139" s="164"/>
      <c r="Z139" s="164">
        <f t="shared" si="53"/>
        <v>4</v>
      </c>
    </row>
    <row r="140" spans="1:26">
      <c r="A140" s="214" t="str">
        <f t="shared" si="71"/>
        <v>SCE</v>
      </c>
      <c r="B140" s="215" t="str">
        <f t="shared" si="72"/>
        <v>Refrigerator Recycling 25- 27 cubic feet</v>
      </c>
      <c r="C140" s="215">
        <f t="shared" si="47"/>
        <v>10</v>
      </c>
      <c r="D140" s="243">
        <f t="shared" ca="1" si="63"/>
        <v>0.13309652333618074</v>
      </c>
      <c r="E140" s="243">
        <f t="shared" ca="1" si="66"/>
        <v>885.70302670078786</v>
      </c>
      <c r="F140" s="238">
        <f t="shared" ca="1" si="64"/>
        <v>0.21288206941019874</v>
      </c>
      <c r="G140" s="238">
        <f t="shared" ca="1" si="41"/>
        <v>1039.6008680434143</v>
      </c>
      <c r="H140" s="248">
        <f t="shared" ca="1" si="42"/>
        <v>-16.780844684241323</v>
      </c>
      <c r="J140" s="167">
        <f t="shared" si="67"/>
        <v>1065.4043206562058</v>
      </c>
      <c r="K140" s="164"/>
      <c r="L140" s="167">
        <f t="shared" si="56"/>
        <v>1372.6824103463168</v>
      </c>
      <c r="M140" s="167">
        <f t="shared" si="57"/>
        <v>431.67061812023712</v>
      </c>
      <c r="N140" s="168" t="s">
        <v>1055</v>
      </c>
      <c r="O140" s="164">
        <f t="shared" si="58"/>
        <v>0.71183461832123585</v>
      </c>
      <c r="P140" s="164">
        <f t="shared" si="59"/>
        <v>0</v>
      </c>
      <c r="Q140" s="164">
        <f t="shared" si="68"/>
        <v>0.28816538167876415</v>
      </c>
      <c r="R140" s="164">
        <f t="shared" si="69"/>
        <v>27</v>
      </c>
      <c r="S140" s="164" t="s">
        <v>1036</v>
      </c>
      <c r="T140" s="169">
        <f t="shared" ca="1" si="70"/>
        <v>0.83133042501204057</v>
      </c>
      <c r="U140" s="169">
        <f t="shared" ca="1" si="70"/>
        <v>1.249258340290977E-4</v>
      </c>
      <c r="V140" s="169">
        <f t="shared" ca="1" si="70"/>
        <v>0.97578060074235617</v>
      </c>
      <c r="W140" s="169">
        <f t="shared" ca="1" si="70"/>
        <v>1.9981340912817027E-4</v>
      </c>
      <c r="X140" s="169">
        <f t="shared" ca="1" si="70"/>
        <v>-1.5750682026430714E-2</v>
      </c>
      <c r="Y140" s="164"/>
      <c r="Z140" s="164">
        <f t="shared" si="53"/>
        <v>4</v>
      </c>
    </row>
    <row r="141" spans="1:26">
      <c r="A141" s="214" t="str">
        <f t="shared" si="71"/>
        <v>SCE</v>
      </c>
      <c r="B141" s="215" t="str">
        <f t="shared" si="72"/>
        <v>Refrigerator Recycling 25- 27 cubic feet</v>
      </c>
      <c r="C141" s="215">
        <f t="shared" si="47"/>
        <v>11</v>
      </c>
      <c r="D141" s="216">
        <f t="shared" ca="1" si="63"/>
        <v>0</v>
      </c>
      <c r="E141" s="216">
        <f t="shared" ca="1" si="66"/>
        <v>0</v>
      </c>
      <c r="F141" s="216">
        <f t="shared" ca="1" si="64"/>
        <v>0</v>
      </c>
      <c r="G141" s="216">
        <f t="shared" ca="1" si="41"/>
        <v>0</v>
      </c>
      <c r="H141" s="217">
        <f t="shared" ca="1" si="42"/>
        <v>0</v>
      </c>
      <c r="J141" s="167">
        <f t="shared" si="67"/>
        <v>1065.4043206562058</v>
      </c>
      <c r="K141" s="164"/>
      <c r="L141" s="167">
        <f t="shared" si="56"/>
        <v>1372.6824103463168</v>
      </c>
      <c r="M141" s="167">
        <f t="shared" si="57"/>
        <v>431.67061812023712</v>
      </c>
      <c r="N141" s="168" t="s">
        <v>1055</v>
      </c>
      <c r="O141" s="164">
        <f t="shared" si="58"/>
        <v>0.71183461832123585</v>
      </c>
      <c r="P141" s="164">
        <f t="shared" si="59"/>
        <v>0</v>
      </c>
      <c r="Q141" s="164">
        <f t="shared" si="68"/>
        <v>0.28816538167876415</v>
      </c>
      <c r="R141" s="164">
        <f t="shared" si="69"/>
        <v>28</v>
      </c>
      <c r="S141" s="164" t="s">
        <v>1036</v>
      </c>
      <c r="T141" s="169">
        <f t="shared" ca="1" si="70"/>
        <v>0</v>
      </c>
      <c r="U141" s="169">
        <f t="shared" ca="1" si="70"/>
        <v>0</v>
      </c>
      <c r="V141" s="169">
        <f t="shared" ca="1" si="70"/>
        <v>0</v>
      </c>
      <c r="W141" s="169">
        <f t="shared" ca="1" si="70"/>
        <v>0</v>
      </c>
      <c r="X141" s="169">
        <f t="shared" ca="1" si="70"/>
        <v>0</v>
      </c>
      <c r="Y141" s="164"/>
      <c r="Z141" s="164">
        <f t="shared" si="53"/>
        <v>4</v>
      </c>
    </row>
    <row r="142" spans="1:26">
      <c r="A142" s="214" t="str">
        <f t="shared" si="71"/>
        <v>SCE</v>
      </c>
      <c r="B142" s="215" t="str">
        <f t="shared" si="72"/>
        <v>Refrigerator Recycling 25- 27 cubic feet</v>
      </c>
      <c r="C142" s="215">
        <f t="shared" si="47"/>
        <v>12</v>
      </c>
      <c r="D142" s="216">
        <f t="shared" ca="1" si="63"/>
        <v>0</v>
      </c>
      <c r="E142" s="216">
        <f t="shared" ca="1" si="66"/>
        <v>0</v>
      </c>
      <c r="F142" s="216">
        <f t="shared" ca="1" si="64"/>
        <v>0</v>
      </c>
      <c r="G142" s="216">
        <f t="shared" ca="1" si="41"/>
        <v>0</v>
      </c>
      <c r="H142" s="217">
        <f t="shared" ca="1" si="42"/>
        <v>0</v>
      </c>
      <c r="J142" s="167">
        <f t="shared" si="67"/>
        <v>1065.4043206562058</v>
      </c>
      <c r="K142" s="164"/>
      <c r="L142" s="167">
        <f t="shared" si="56"/>
        <v>1372.6824103463168</v>
      </c>
      <c r="M142" s="167">
        <f t="shared" si="57"/>
        <v>431.67061812023712</v>
      </c>
      <c r="N142" s="168" t="s">
        <v>1055</v>
      </c>
      <c r="O142" s="164">
        <f t="shared" si="58"/>
        <v>0.71183461832123585</v>
      </c>
      <c r="P142" s="164">
        <f t="shared" si="59"/>
        <v>0</v>
      </c>
      <c r="Q142" s="164">
        <f t="shared" si="68"/>
        <v>0.28816538167876415</v>
      </c>
      <c r="R142" s="164">
        <f t="shared" si="69"/>
        <v>29</v>
      </c>
      <c r="S142" s="164" t="s">
        <v>1036</v>
      </c>
      <c r="T142" s="169">
        <f t="shared" ca="1" si="70"/>
        <v>0</v>
      </c>
      <c r="U142" s="169">
        <f t="shared" ca="1" si="70"/>
        <v>0</v>
      </c>
      <c r="V142" s="169">
        <f t="shared" ca="1" si="70"/>
        <v>0</v>
      </c>
      <c r="W142" s="169">
        <f t="shared" ca="1" si="70"/>
        <v>0</v>
      </c>
      <c r="X142" s="169">
        <f t="shared" ca="1" si="70"/>
        <v>0</v>
      </c>
      <c r="Y142" s="164"/>
      <c r="Z142" s="164">
        <f t="shared" si="53"/>
        <v>4</v>
      </c>
    </row>
    <row r="143" spans="1:26">
      <c r="A143" s="214" t="str">
        <f t="shared" si="71"/>
        <v>SCE</v>
      </c>
      <c r="B143" s="215" t="str">
        <f t="shared" si="72"/>
        <v>Refrigerator Recycling 25- 27 cubic feet</v>
      </c>
      <c r="C143" s="215">
        <f t="shared" si="47"/>
        <v>13</v>
      </c>
      <c r="D143" s="243">
        <f t="shared" ca="1" si="63"/>
        <v>0.13534408345427582</v>
      </c>
      <c r="E143" s="243">
        <f t="shared" ca="1" si="66"/>
        <v>895.03025520585732</v>
      </c>
      <c r="F143" s="238">
        <f t="shared" ca="1" si="64"/>
        <v>0.22478213452730006</v>
      </c>
      <c r="G143" s="238">
        <f t="shared" ca="1" si="41"/>
        <v>1066.8481580137939</v>
      </c>
      <c r="H143" s="248">
        <f t="shared" ca="1" si="42"/>
        <v>-17.769516326220494</v>
      </c>
      <c r="J143" s="167">
        <f t="shared" si="67"/>
        <v>1065.4043206562058</v>
      </c>
      <c r="K143" s="164"/>
      <c r="L143" s="167">
        <f t="shared" si="56"/>
        <v>1372.6824103463168</v>
      </c>
      <c r="M143" s="167">
        <f t="shared" si="57"/>
        <v>431.67061812023712</v>
      </c>
      <c r="N143" s="168" t="s">
        <v>1055</v>
      </c>
      <c r="O143" s="164">
        <f t="shared" si="58"/>
        <v>0.71183461832123585</v>
      </c>
      <c r="P143" s="164">
        <f t="shared" si="59"/>
        <v>0</v>
      </c>
      <c r="Q143" s="164">
        <f t="shared" si="68"/>
        <v>0.28816538167876415</v>
      </c>
      <c r="R143" s="164">
        <f t="shared" si="69"/>
        <v>30</v>
      </c>
      <c r="S143" s="164" t="s">
        <v>1036</v>
      </c>
      <c r="T143" s="169">
        <f t="shared" ca="1" si="70"/>
        <v>0.84008506240578096</v>
      </c>
      <c r="U143" s="169">
        <f t="shared" ca="1" si="70"/>
        <v>1.2703541822593176E-4</v>
      </c>
      <c r="V143" s="169">
        <f t="shared" ca="1" si="70"/>
        <v>1.0013552013349249</v>
      </c>
      <c r="W143" s="169">
        <f t="shared" ca="1" si="70"/>
        <v>2.1098293874841041E-4</v>
      </c>
      <c r="X143" s="169">
        <f t="shared" ca="1" si="70"/>
        <v>-1.6678659905636446E-2</v>
      </c>
      <c r="Y143" s="164"/>
      <c r="Z143" s="164">
        <f t="shared" si="53"/>
        <v>4</v>
      </c>
    </row>
    <row r="144" spans="1:26">
      <c r="A144" s="214" t="str">
        <f t="shared" si="71"/>
        <v>SCE</v>
      </c>
      <c r="B144" s="215" t="str">
        <f t="shared" si="72"/>
        <v>Refrigerator Recycling 25- 27 cubic feet</v>
      </c>
      <c r="C144" s="215">
        <f t="shared" si="47"/>
        <v>14</v>
      </c>
      <c r="D144" s="243">
        <f t="shared" ca="1" si="63"/>
        <v>0.12814335380156758</v>
      </c>
      <c r="E144" s="243">
        <f t="shared" ca="1" si="66"/>
        <v>836.7925817213561</v>
      </c>
      <c r="F144" s="238">
        <f t="shared" ca="1" si="64"/>
        <v>0.18672228974215008</v>
      </c>
      <c r="G144" s="238">
        <f t="shared" ca="1" si="41"/>
        <v>996.27726617591691</v>
      </c>
      <c r="H144" s="248">
        <f t="shared" ca="1" si="42"/>
        <v>-17.247092019361951</v>
      </c>
      <c r="J144" s="167">
        <f t="shared" si="67"/>
        <v>1065.4043206562058</v>
      </c>
      <c r="K144" s="164"/>
      <c r="L144" s="167">
        <f t="shared" si="56"/>
        <v>1372.6824103463168</v>
      </c>
      <c r="M144" s="167">
        <f t="shared" si="57"/>
        <v>431.67061812023712</v>
      </c>
      <c r="N144" s="168" t="s">
        <v>1055</v>
      </c>
      <c r="O144" s="164">
        <f t="shared" si="58"/>
        <v>0.71183461832123585</v>
      </c>
      <c r="P144" s="164">
        <f t="shared" si="59"/>
        <v>0</v>
      </c>
      <c r="Q144" s="164">
        <f t="shared" si="68"/>
        <v>0.28816538167876415</v>
      </c>
      <c r="R144" s="164">
        <f t="shared" si="69"/>
        <v>31</v>
      </c>
      <c r="S144" s="164" t="s">
        <v>1036</v>
      </c>
      <c r="T144" s="169">
        <f t="shared" ca="1" si="70"/>
        <v>0.78542255320117094</v>
      </c>
      <c r="U144" s="169">
        <f t="shared" ca="1" si="70"/>
        <v>1.2027673561774304E-4</v>
      </c>
      <c r="V144" s="169">
        <f t="shared" ca="1" si="70"/>
        <v>0.93511660020515786</v>
      </c>
      <c r="W144" s="169">
        <f t="shared" ca="1" si="70"/>
        <v>1.7525955744870995E-4</v>
      </c>
      <c r="X144" s="169">
        <f t="shared" ca="1" si="70"/>
        <v>-1.618830680988706E-2</v>
      </c>
      <c r="Y144" s="164"/>
      <c r="Z144" s="164">
        <f t="shared" si="53"/>
        <v>4</v>
      </c>
    </row>
    <row r="145" spans="1:26">
      <c r="A145" s="214" t="str">
        <f t="shared" si="71"/>
        <v>SCE</v>
      </c>
      <c r="B145" s="215" t="str">
        <f t="shared" si="72"/>
        <v>Refrigerator Recycling 25- 27 cubic feet</v>
      </c>
      <c r="C145" s="215">
        <f t="shared" si="47"/>
        <v>15</v>
      </c>
      <c r="D145" s="243">
        <f t="shared" ca="1" si="63"/>
        <v>0.13760691675415163</v>
      </c>
      <c r="E145" s="243">
        <f t="shared" ca="1" si="66"/>
        <v>1015.4552170402907</v>
      </c>
      <c r="F145" s="238">
        <f t="shared" ca="1" si="64"/>
        <v>0.20878353950440018</v>
      </c>
      <c r="G145" s="238">
        <f t="shared" ca="1" si="41"/>
        <v>1300.0161979218733</v>
      </c>
      <c r="H145" s="248">
        <f t="shared" ca="1" si="42"/>
        <v>-10.07277697928655</v>
      </c>
      <c r="J145" s="167">
        <f t="shared" si="67"/>
        <v>1065.4043206562058</v>
      </c>
      <c r="K145" s="164"/>
      <c r="L145" s="167">
        <f t="shared" si="56"/>
        <v>1372.6824103463168</v>
      </c>
      <c r="M145" s="167">
        <f t="shared" si="57"/>
        <v>431.67061812023712</v>
      </c>
      <c r="N145" s="168" t="s">
        <v>1055</v>
      </c>
      <c r="O145" s="164">
        <f t="shared" si="58"/>
        <v>0.71183461832123585</v>
      </c>
      <c r="P145" s="164">
        <f t="shared" si="59"/>
        <v>0</v>
      </c>
      <c r="Q145" s="164">
        <f t="shared" si="68"/>
        <v>0.28816538167876415</v>
      </c>
      <c r="R145" s="164">
        <f t="shared" si="69"/>
        <v>32</v>
      </c>
      <c r="S145" s="164" t="s">
        <v>1036</v>
      </c>
      <c r="T145" s="169">
        <f t="shared" ca="1" si="70"/>
        <v>0.95311723197710485</v>
      </c>
      <c r="U145" s="169">
        <f t="shared" ca="1" si="70"/>
        <v>1.2915933799611073E-4</v>
      </c>
      <c r="V145" s="169">
        <f t="shared" ca="1" si="70"/>
        <v>1.22020924142786</v>
      </c>
      <c r="W145" s="169">
        <f t="shared" ca="1" si="70"/>
        <v>1.9596648470113754E-4</v>
      </c>
      <c r="X145" s="169">
        <f t="shared" ca="1" si="70"/>
        <v>-9.4544172423503096E-3</v>
      </c>
      <c r="Y145" s="164"/>
      <c r="Z145" s="164">
        <f t="shared" si="53"/>
        <v>4</v>
      </c>
    </row>
    <row r="146" spans="1:26">
      <c r="A146" s="214" t="str">
        <f t="shared" si="71"/>
        <v>SCE</v>
      </c>
      <c r="B146" s="215" t="str">
        <f t="shared" si="72"/>
        <v>Refrigerator Recycling 25- 27 cubic feet</v>
      </c>
      <c r="C146" s="215">
        <f t="shared" si="47"/>
        <v>16</v>
      </c>
      <c r="D146" s="243">
        <f t="shared" ca="1" si="63"/>
        <v>0.12060583655545389</v>
      </c>
      <c r="E146" s="243">
        <f t="shared" ca="1" si="66"/>
        <v>707.50667706907689</v>
      </c>
      <c r="F146" s="238">
        <f t="shared" ca="1" si="64"/>
        <v>0.17981335048827321</v>
      </c>
      <c r="G146" s="238">
        <f t="shared" ca="1" si="41"/>
        <v>750.43021121625566</v>
      </c>
      <c r="H146" s="248">
        <f t="shared" ca="1" si="42"/>
        <v>-23.816203369702446</v>
      </c>
      <c r="J146" s="167">
        <f t="shared" si="67"/>
        <v>1065.4043206562058</v>
      </c>
      <c r="K146" s="164"/>
      <c r="L146" s="167">
        <f t="shared" si="56"/>
        <v>1372.6824103463168</v>
      </c>
      <c r="M146" s="167">
        <f t="shared" si="57"/>
        <v>431.67061812023712</v>
      </c>
      <c r="N146" s="168" t="s">
        <v>1055</v>
      </c>
      <c r="O146" s="164">
        <f t="shared" si="58"/>
        <v>0.71183461832123585</v>
      </c>
      <c r="P146" s="164">
        <f t="shared" si="59"/>
        <v>0</v>
      </c>
      <c r="Q146" s="164">
        <f t="shared" si="68"/>
        <v>0.28816538167876415</v>
      </c>
      <c r="R146" s="164">
        <f t="shared" si="69"/>
        <v>33</v>
      </c>
      <c r="S146" s="164" t="s">
        <v>1036</v>
      </c>
      <c r="T146" s="169">
        <f t="shared" ca="1" si="70"/>
        <v>0.66407340701726092</v>
      </c>
      <c r="U146" s="169">
        <f t="shared" ca="1" si="70"/>
        <v>1.1320194053762625E-4</v>
      </c>
      <c r="V146" s="169">
        <f t="shared" ca="1" si="70"/>
        <v>0.70436189967208818</v>
      </c>
      <c r="W146" s="169">
        <f t="shared" ca="1" si="70"/>
        <v>1.6877475245972556E-4</v>
      </c>
      <c r="X146" s="169">
        <f t="shared" ca="1" si="70"/>
        <v>-2.2354145659024105E-2</v>
      </c>
      <c r="Y146" s="164"/>
      <c r="Z146" s="164">
        <f t="shared" si="53"/>
        <v>4</v>
      </c>
    </row>
    <row r="147" spans="1:26">
      <c r="A147" s="214" t="str">
        <f t="shared" si="71"/>
        <v>SCE</v>
      </c>
      <c r="B147" s="215" t="s">
        <v>1043</v>
      </c>
      <c r="C147" s="215">
        <f t="shared" si="47"/>
        <v>1</v>
      </c>
      <c r="D147" s="216">
        <f t="shared" ca="1" si="63"/>
        <v>0</v>
      </c>
      <c r="E147" s="216">
        <f t="shared" ca="1" si="66"/>
        <v>0</v>
      </c>
      <c r="F147" s="216">
        <f t="shared" ca="1" si="64"/>
        <v>0</v>
      </c>
      <c r="G147" s="216">
        <f t="shared" ref="G147:G178" ca="1" si="73">$J147*V147</f>
        <v>0</v>
      </c>
      <c r="H147" s="217">
        <f t="shared" ref="H147:H178" ca="1" si="74">$J147*X147</f>
        <v>0</v>
      </c>
      <c r="J147" s="167">
        <f t="shared" si="67"/>
        <v>1195.3657093098891</v>
      </c>
      <c r="K147" s="164"/>
      <c r="L147" s="167">
        <f t="shared" ref="L147:L162" si="75">VLOOKUP(Z147,SCE_Refrig_Base_UEC_Sz,6,FALSE)</f>
        <v>1502.6437989999999</v>
      </c>
      <c r="M147" s="167">
        <f t="shared" ref="M147:M162" si="76">VLOOKUP(Z147,SCE_Refrig_Base_UEC_Sz,7,FALSE)</f>
        <v>431.67061812023712</v>
      </c>
      <c r="N147" s="168" t="s">
        <v>1055</v>
      </c>
      <c r="O147" s="164">
        <f t="shared" ref="O147:O178" si="77">Refrig_Split</f>
        <v>0.71183461832123585</v>
      </c>
      <c r="P147" s="164">
        <f t="shared" ref="P147:P178" si="78">Refrig_Split_NoSvgs</f>
        <v>0</v>
      </c>
      <c r="Q147" s="164">
        <f t="shared" si="68"/>
        <v>0.28816538167876415</v>
      </c>
      <c r="R147" s="164">
        <f t="shared" si="69"/>
        <v>18</v>
      </c>
      <c r="S147" s="164" t="s">
        <v>1036</v>
      </c>
      <c r="T147" s="169">
        <f t="shared" ca="1" si="70"/>
        <v>0</v>
      </c>
      <c r="U147" s="169">
        <f t="shared" ca="1" si="70"/>
        <v>0</v>
      </c>
      <c r="V147" s="169">
        <f t="shared" ca="1" si="70"/>
        <v>0</v>
      </c>
      <c r="W147" s="169">
        <f t="shared" ca="1" si="70"/>
        <v>0</v>
      </c>
      <c r="X147" s="169">
        <f t="shared" ca="1" si="70"/>
        <v>0</v>
      </c>
      <c r="Y147" s="164"/>
      <c r="Z147" s="164">
        <f t="shared" si="53"/>
        <v>5</v>
      </c>
    </row>
    <row r="148" spans="1:26">
      <c r="A148" s="214" t="str">
        <f t="shared" si="71"/>
        <v>SCE</v>
      </c>
      <c r="B148" s="215" t="str">
        <f>B147</f>
        <v>Refrigerator Recycling 28- 32 cubic feet</v>
      </c>
      <c r="C148" s="215">
        <f t="shared" si="47"/>
        <v>2</v>
      </c>
      <c r="D148" s="216">
        <f t="shared" ca="1" si="63"/>
        <v>0</v>
      </c>
      <c r="E148" s="216">
        <f t="shared" ca="1" si="66"/>
        <v>0</v>
      </c>
      <c r="F148" s="216">
        <f t="shared" ca="1" si="64"/>
        <v>0</v>
      </c>
      <c r="G148" s="216">
        <f t="shared" ca="1" si="73"/>
        <v>0</v>
      </c>
      <c r="H148" s="217">
        <f t="shared" ca="1" si="74"/>
        <v>0</v>
      </c>
      <c r="J148" s="167">
        <f t="shared" si="67"/>
        <v>1195.3657093098891</v>
      </c>
      <c r="K148" s="164"/>
      <c r="L148" s="167">
        <f t="shared" si="75"/>
        <v>1502.6437989999999</v>
      </c>
      <c r="M148" s="167">
        <f t="shared" si="76"/>
        <v>431.67061812023712</v>
      </c>
      <c r="N148" s="168" t="s">
        <v>1055</v>
      </c>
      <c r="O148" s="164">
        <f t="shared" si="77"/>
        <v>0.71183461832123585</v>
      </c>
      <c r="P148" s="164">
        <f t="shared" si="78"/>
        <v>0</v>
      </c>
      <c r="Q148" s="164">
        <f t="shared" si="68"/>
        <v>0.28816538167876415</v>
      </c>
      <c r="R148" s="164">
        <f t="shared" si="69"/>
        <v>19</v>
      </c>
      <c r="S148" s="164" t="s">
        <v>1036</v>
      </c>
      <c r="T148" s="169">
        <f t="shared" ca="1" si="70"/>
        <v>0</v>
      </c>
      <c r="U148" s="169">
        <f t="shared" ca="1" si="70"/>
        <v>0</v>
      </c>
      <c r="V148" s="169">
        <f t="shared" ca="1" si="70"/>
        <v>0</v>
      </c>
      <c r="W148" s="169">
        <f t="shared" ca="1" si="70"/>
        <v>0</v>
      </c>
      <c r="X148" s="169">
        <f t="shared" ca="1" si="70"/>
        <v>0</v>
      </c>
      <c r="Y148" s="164"/>
      <c r="Z148" s="164">
        <f t="shared" si="53"/>
        <v>5</v>
      </c>
    </row>
    <row r="149" spans="1:26">
      <c r="A149" s="214" t="str">
        <f t="shared" ref="A149:A162" si="79">A148</f>
        <v>SCE</v>
      </c>
      <c r="B149" s="215" t="str">
        <f t="shared" ref="B149:B162" si="80">B148</f>
        <v>Refrigerator Recycling 28- 32 cubic feet</v>
      </c>
      <c r="C149" s="215">
        <f t="shared" ref="C149:C178" si="81">C133</f>
        <v>3</v>
      </c>
      <c r="D149" s="216">
        <f t="shared" ca="1" si="63"/>
        <v>0</v>
      </c>
      <c r="E149" s="216">
        <f t="shared" ca="1" si="66"/>
        <v>0</v>
      </c>
      <c r="F149" s="216">
        <f t="shared" ca="1" si="64"/>
        <v>0</v>
      </c>
      <c r="G149" s="216">
        <f t="shared" ca="1" si="73"/>
        <v>0</v>
      </c>
      <c r="H149" s="217">
        <f t="shared" ca="1" si="74"/>
        <v>0</v>
      </c>
      <c r="J149" s="167">
        <f t="shared" si="67"/>
        <v>1195.3657093098891</v>
      </c>
      <c r="K149" s="164"/>
      <c r="L149" s="167">
        <f t="shared" si="75"/>
        <v>1502.6437989999999</v>
      </c>
      <c r="M149" s="167">
        <f t="shared" si="76"/>
        <v>431.67061812023712</v>
      </c>
      <c r="N149" s="168" t="s">
        <v>1055</v>
      </c>
      <c r="O149" s="164">
        <f t="shared" si="77"/>
        <v>0.71183461832123585</v>
      </c>
      <c r="P149" s="164">
        <f t="shared" si="78"/>
        <v>0</v>
      </c>
      <c r="Q149" s="164">
        <f t="shared" si="68"/>
        <v>0.28816538167876415</v>
      </c>
      <c r="R149" s="164">
        <f t="shared" si="69"/>
        <v>20</v>
      </c>
      <c r="S149" s="164" t="s">
        <v>1036</v>
      </c>
      <c r="T149" s="169">
        <f t="shared" ca="1" si="70"/>
        <v>0</v>
      </c>
      <c r="U149" s="169">
        <f t="shared" ca="1" si="70"/>
        <v>0</v>
      </c>
      <c r="V149" s="169">
        <f t="shared" ca="1" si="70"/>
        <v>0</v>
      </c>
      <c r="W149" s="169">
        <f t="shared" ca="1" si="70"/>
        <v>0</v>
      </c>
      <c r="X149" s="169">
        <f t="shared" ca="1" si="70"/>
        <v>0</v>
      </c>
      <c r="Y149" s="164"/>
      <c r="Z149" s="164">
        <f t="shared" si="53"/>
        <v>5</v>
      </c>
    </row>
    <row r="150" spans="1:26">
      <c r="A150" s="214" t="str">
        <f t="shared" si="79"/>
        <v>SCE</v>
      </c>
      <c r="B150" s="215" t="str">
        <f t="shared" si="80"/>
        <v>Refrigerator Recycling 28- 32 cubic feet</v>
      </c>
      <c r="C150" s="215">
        <f t="shared" si="81"/>
        <v>4</v>
      </c>
      <c r="D150" s="216">
        <f t="shared" ca="1" si="63"/>
        <v>0</v>
      </c>
      <c r="E150" s="216">
        <f t="shared" ca="1" si="66"/>
        <v>0</v>
      </c>
      <c r="F150" s="216">
        <f t="shared" ca="1" si="64"/>
        <v>0</v>
      </c>
      <c r="G150" s="216">
        <f t="shared" ca="1" si="73"/>
        <v>0</v>
      </c>
      <c r="H150" s="217">
        <f t="shared" ca="1" si="74"/>
        <v>0</v>
      </c>
      <c r="J150" s="167">
        <f t="shared" si="67"/>
        <v>1195.3657093098891</v>
      </c>
      <c r="K150" s="164"/>
      <c r="L150" s="167">
        <f t="shared" si="75"/>
        <v>1502.6437989999999</v>
      </c>
      <c r="M150" s="167">
        <f t="shared" si="76"/>
        <v>431.67061812023712</v>
      </c>
      <c r="N150" s="168" t="s">
        <v>1055</v>
      </c>
      <c r="O150" s="164">
        <f t="shared" si="77"/>
        <v>0.71183461832123585</v>
      </c>
      <c r="P150" s="164">
        <f t="shared" si="78"/>
        <v>0</v>
      </c>
      <c r="Q150" s="164">
        <f t="shared" si="68"/>
        <v>0.28816538167876415</v>
      </c>
      <c r="R150" s="164">
        <f t="shared" si="69"/>
        <v>21</v>
      </c>
      <c r="S150" s="164" t="s">
        <v>1036</v>
      </c>
      <c r="T150" s="169">
        <f t="shared" ca="1" si="70"/>
        <v>0</v>
      </c>
      <c r="U150" s="169">
        <f t="shared" ca="1" si="70"/>
        <v>0</v>
      </c>
      <c r="V150" s="169">
        <f t="shared" ca="1" si="70"/>
        <v>0</v>
      </c>
      <c r="W150" s="169">
        <f t="shared" ca="1" si="70"/>
        <v>0</v>
      </c>
      <c r="X150" s="169">
        <f t="shared" ca="1" si="70"/>
        <v>0</v>
      </c>
      <c r="Y150" s="164"/>
      <c r="Z150" s="164">
        <f t="shared" si="53"/>
        <v>5</v>
      </c>
    </row>
    <row r="151" spans="1:26">
      <c r="A151" s="214" t="str">
        <f t="shared" si="79"/>
        <v>SCE</v>
      </c>
      <c r="B151" s="215" t="str">
        <f t="shared" si="80"/>
        <v>Refrigerator Recycling 28- 32 cubic feet</v>
      </c>
      <c r="C151" s="215">
        <f t="shared" si="81"/>
        <v>5</v>
      </c>
      <c r="D151" s="243">
        <f t="shared" ca="1" si="63"/>
        <v>0.12570454712974596</v>
      </c>
      <c r="E151" s="243">
        <f t="shared" ca="1" si="66"/>
        <v>822.88008590853281</v>
      </c>
      <c r="F151" s="238">
        <f t="shared" ca="1" si="64"/>
        <v>0.13594920238567207</v>
      </c>
      <c r="G151" s="238">
        <f t="shared" ca="1" si="73"/>
        <v>814.64160302703181</v>
      </c>
      <c r="H151" s="248">
        <f t="shared" ca="1" si="74"/>
        <v>-30.82158040113335</v>
      </c>
      <c r="J151" s="167">
        <f t="shared" si="67"/>
        <v>1195.3657093098891</v>
      </c>
      <c r="K151" s="164"/>
      <c r="L151" s="167">
        <f t="shared" si="75"/>
        <v>1502.6437989999999</v>
      </c>
      <c r="M151" s="167">
        <f t="shared" si="76"/>
        <v>431.67061812023712</v>
      </c>
      <c r="N151" s="168" t="s">
        <v>1055</v>
      </c>
      <c r="O151" s="164">
        <f t="shared" si="77"/>
        <v>0.71183461832123585</v>
      </c>
      <c r="P151" s="164">
        <f t="shared" si="78"/>
        <v>0</v>
      </c>
      <c r="Q151" s="164">
        <f t="shared" si="68"/>
        <v>0.28816538167876415</v>
      </c>
      <c r="R151" s="164">
        <f t="shared" si="69"/>
        <v>22</v>
      </c>
      <c r="S151" s="164" t="s">
        <v>1036</v>
      </c>
      <c r="T151" s="169">
        <f t="shared" ca="1" si="70"/>
        <v>0.68839191178037018</v>
      </c>
      <c r="U151" s="169">
        <f t="shared" ca="1" si="70"/>
        <v>1.0515990725743502E-4</v>
      </c>
      <c r="V151" s="169">
        <f t="shared" ca="1" si="70"/>
        <v>0.68149989303051228</v>
      </c>
      <c r="W151" s="169">
        <f t="shared" ca="1" si="70"/>
        <v>1.1373021772906513E-4</v>
      </c>
      <c r="X151" s="169">
        <f t="shared" ca="1" si="70"/>
        <v>-2.5784226668947467E-2</v>
      </c>
      <c r="Y151" s="164"/>
      <c r="Z151" s="164">
        <f t="shared" si="53"/>
        <v>5</v>
      </c>
    </row>
    <row r="152" spans="1:26">
      <c r="A152" s="214" t="str">
        <f t="shared" si="79"/>
        <v>SCE</v>
      </c>
      <c r="B152" s="215" t="str">
        <f t="shared" si="80"/>
        <v>Refrigerator Recycling 28- 32 cubic feet</v>
      </c>
      <c r="C152" s="215">
        <f t="shared" si="81"/>
        <v>6</v>
      </c>
      <c r="D152" s="243">
        <f t="shared" ca="1" si="63"/>
        <v>0.12541762732537548</v>
      </c>
      <c r="E152" s="243">
        <f t="shared" ca="1" si="66"/>
        <v>890.85253458504246</v>
      </c>
      <c r="F152" s="238">
        <f t="shared" ca="1" si="64"/>
        <v>0.14596105483194685</v>
      </c>
      <c r="G152" s="238">
        <f t="shared" ca="1" si="73"/>
        <v>892.46296187465384</v>
      </c>
      <c r="H152" s="248">
        <f t="shared" ca="1" si="74"/>
        <v>-19.392619170710052</v>
      </c>
      <c r="J152" s="167">
        <f t="shared" si="67"/>
        <v>1195.3657093098891</v>
      </c>
      <c r="K152" s="164"/>
      <c r="L152" s="167">
        <f t="shared" si="75"/>
        <v>1502.6437989999999</v>
      </c>
      <c r="M152" s="167">
        <f t="shared" si="76"/>
        <v>431.67061812023712</v>
      </c>
      <c r="N152" s="168" t="s">
        <v>1055</v>
      </c>
      <c r="O152" s="164">
        <f t="shared" si="77"/>
        <v>0.71183461832123585</v>
      </c>
      <c r="P152" s="164">
        <f t="shared" si="78"/>
        <v>0</v>
      </c>
      <c r="Q152" s="164">
        <f t="shared" si="68"/>
        <v>0.28816538167876415</v>
      </c>
      <c r="R152" s="164">
        <f t="shared" si="69"/>
        <v>23</v>
      </c>
      <c r="S152" s="164" t="s">
        <v>1036</v>
      </c>
      <c r="T152" s="169">
        <f t="shared" ca="1" si="70"/>
        <v>0.74525521992708932</v>
      </c>
      <c r="U152" s="169">
        <f t="shared" ca="1" si="70"/>
        <v>1.0491988045882781E-4</v>
      </c>
      <c r="V152" s="169">
        <f t="shared" ca="1" si="70"/>
        <v>0.74660244553099342</v>
      </c>
      <c r="W152" s="169">
        <f t="shared" ca="1" si="70"/>
        <v>1.2210577373531433E-4</v>
      </c>
      <c r="X152" s="169">
        <f t="shared" ca="1" si="70"/>
        <v>-1.6223168374058378E-2</v>
      </c>
      <c r="Y152" s="164"/>
      <c r="Z152" s="164">
        <f t="shared" si="53"/>
        <v>5</v>
      </c>
    </row>
    <row r="153" spans="1:26">
      <c r="A153" s="214" t="str">
        <f t="shared" si="79"/>
        <v>SCE</v>
      </c>
      <c r="B153" s="215" t="str">
        <f t="shared" si="80"/>
        <v>Refrigerator Recycling 28- 32 cubic feet</v>
      </c>
      <c r="C153" s="215">
        <f t="shared" si="81"/>
        <v>7</v>
      </c>
      <c r="D153" s="216">
        <f t="shared" ca="1" si="63"/>
        <v>0</v>
      </c>
      <c r="E153" s="216">
        <f t="shared" ca="1" si="66"/>
        <v>0</v>
      </c>
      <c r="F153" s="216">
        <f t="shared" ca="1" si="64"/>
        <v>0</v>
      </c>
      <c r="G153" s="216">
        <f t="shared" ca="1" si="73"/>
        <v>0</v>
      </c>
      <c r="H153" s="217">
        <f t="shared" ca="1" si="74"/>
        <v>0</v>
      </c>
      <c r="J153" s="167">
        <f t="shared" si="67"/>
        <v>1195.3657093098891</v>
      </c>
      <c r="K153" s="164"/>
      <c r="L153" s="167">
        <f t="shared" si="75"/>
        <v>1502.6437989999999</v>
      </c>
      <c r="M153" s="167">
        <f t="shared" si="76"/>
        <v>431.67061812023712</v>
      </c>
      <c r="N153" s="168" t="s">
        <v>1055</v>
      </c>
      <c r="O153" s="164">
        <f t="shared" si="77"/>
        <v>0.71183461832123585</v>
      </c>
      <c r="P153" s="164">
        <f t="shared" si="78"/>
        <v>0</v>
      </c>
      <c r="Q153" s="164">
        <f t="shared" si="68"/>
        <v>0.28816538167876415</v>
      </c>
      <c r="R153" s="164">
        <f t="shared" si="69"/>
        <v>24</v>
      </c>
      <c r="S153" s="164" t="s">
        <v>1036</v>
      </c>
      <c r="T153" s="169">
        <f t="shared" ca="1" si="70"/>
        <v>0</v>
      </c>
      <c r="U153" s="169">
        <f t="shared" ca="1" si="70"/>
        <v>0</v>
      </c>
      <c r="V153" s="169">
        <f t="shared" ca="1" si="70"/>
        <v>0</v>
      </c>
      <c r="W153" s="169">
        <f t="shared" ca="1" si="70"/>
        <v>0</v>
      </c>
      <c r="X153" s="169">
        <f t="shared" ca="1" si="70"/>
        <v>0</v>
      </c>
      <c r="Y153" s="164"/>
      <c r="Z153" s="164">
        <f t="shared" si="53"/>
        <v>5</v>
      </c>
    </row>
    <row r="154" spans="1:26">
      <c r="A154" s="214" t="str">
        <f t="shared" si="79"/>
        <v>SCE</v>
      </c>
      <c r="B154" s="215" t="str">
        <f t="shared" si="80"/>
        <v>Refrigerator Recycling 28- 32 cubic feet</v>
      </c>
      <c r="C154" s="215">
        <f t="shared" si="81"/>
        <v>8</v>
      </c>
      <c r="D154" s="243">
        <f t="shared" ca="1" si="63"/>
        <v>0.14774462163880595</v>
      </c>
      <c r="E154" s="243">
        <f t="shared" ca="1" si="66"/>
        <v>948.7624128461506</v>
      </c>
      <c r="F154" s="238">
        <f t="shared" ca="1" si="64"/>
        <v>0.17742163078303336</v>
      </c>
      <c r="G154" s="238">
        <f t="shared" ca="1" si="73"/>
        <v>1005.2235577086872</v>
      </c>
      <c r="H154" s="248">
        <f t="shared" ca="1" si="74"/>
        <v>-17.137075914405045</v>
      </c>
      <c r="J154" s="167">
        <f t="shared" si="67"/>
        <v>1195.3657093098891</v>
      </c>
      <c r="K154" s="164"/>
      <c r="L154" s="167">
        <f t="shared" si="75"/>
        <v>1502.6437989999999</v>
      </c>
      <c r="M154" s="167">
        <f t="shared" si="76"/>
        <v>431.67061812023712</v>
      </c>
      <c r="N154" s="168" t="s">
        <v>1055</v>
      </c>
      <c r="O154" s="164">
        <f t="shared" si="77"/>
        <v>0.71183461832123585</v>
      </c>
      <c r="P154" s="164">
        <f t="shared" si="78"/>
        <v>0</v>
      </c>
      <c r="Q154" s="164">
        <f t="shared" si="68"/>
        <v>0.28816538167876415</v>
      </c>
      <c r="R154" s="164">
        <f t="shared" si="69"/>
        <v>25</v>
      </c>
      <c r="S154" s="164" t="s">
        <v>1036</v>
      </c>
      <c r="T154" s="169">
        <f t="shared" ca="1" si="70"/>
        <v>0.79370054323700823</v>
      </c>
      <c r="U154" s="169">
        <f t="shared" ca="1" si="70"/>
        <v>1.2359784163802235E-4</v>
      </c>
      <c r="V154" s="169">
        <f t="shared" ca="1" si="70"/>
        <v>0.84093390824221048</v>
      </c>
      <c r="W154" s="169">
        <f t="shared" ca="1" si="70"/>
        <v>1.4842456112068228E-4</v>
      </c>
      <c r="X154" s="169">
        <f t="shared" ca="1" si="70"/>
        <v>-1.4336261933010155E-2</v>
      </c>
      <c r="Y154" s="164"/>
      <c r="Z154" s="164">
        <f t="shared" si="53"/>
        <v>5</v>
      </c>
    </row>
    <row r="155" spans="1:26">
      <c r="A155" s="214" t="str">
        <f t="shared" si="79"/>
        <v>SCE</v>
      </c>
      <c r="B155" s="215" t="str">
        <f t="shared" si="80"/>
        <v>Refrigerator Recycling 28- 32 cubic feet</v>
      </c>
      <c r="C155" s="215">
        <f t="shared" si="81"/>
        <v>9</v>
      </c>
      <c r="D155" s="243">
        <f t="shared" ca="1" si="63"/>
        <v>0.14481895031225955</v>
      </c>
      <c r="E155" s="243">
        <f t="shared" ca="1" si="66"/>
        <v>975.36635577511674</v>
      </c>
      <c r="F155" s="238">
        <f t="shared" ca="1" si="64"/>
        <v>0.19887394054612509</v>
      </c>
      <c r="G155" s="238">
        <f t="shared" ca="1" si="73"/>
        <v>1073.4219438191008</v>
      </c>
      <c r="H155" s="248">
        <f t="shared" ca="1" si="74"/>
        <v>-19.515717098806871</v>
      </c>
      <c r="J155" s="167">
        <f t="shared" si="67"/>
        <v>1195.3657093098891</v>
      </c>
      <c r="K155" s="164"/>
      <c r="L155" s="167">
        <f t="shared" si="75"/>
        <v>1502.6437989999999</v>
      </c>
      <c r="M155" s="167">
        <f t="shared" si="76"/>
        <v>431.67061812023712</v>
      </c>
      <c r="N155" s="168" t="s">
        <v>1055</v>
      </c>
      <c r="O155" s="164">
        <f t="shared" si="77"/>
        <v>0.71183461832123585</v>
      </c>
      <c r="P155" s="164">
        <f t="shared" si="78"/>
        <v>0</v>
      </c>
      <c r="Q155" s="164">
        <f t="shared" si="68"/>
        <v>0.28816538167876415</v>
      </c>
      <c r="R155" s="164">
        <f t="shared" si="69"/>
        <v>26</v>
      </c>
      <c r="S155" s="164" t="s">
        <v>1036</v>
      </c>
      <c r="T155" s="169">
        <f t="shared" ca="1" si="70"/>
        <v>0.8159564459467531</v>
      </c>
      <c r="U155" s="169">
        <f t="shared" ca="1" si="70"/>
        <v>1.2115033013274801E-4</v>
      </c>
      <c r="V155" s="169">
        <f t="shared" ca="1" si="70"/>
        <v>0.89798622752764989</v>
      </c>
      <c r="W155" s="169">
        <f t="shared" ca="1" si="70"/>
        <v>1.6637079263461506E-4</v>
      </c>
      <c r="X155" s="169">
        <f t="shared" ca="1" si="70"/>
        <v>-1.6326147677495052E-2</v>
      </c>
      <c r="Y155" s="164"/>
      <c r="Z155" s="164">
        <f t="shared" si="53"/>
        <v>5</v>
      </c>
    </row>
    <row r="156" spans="1:26">
      <c r="A156" s="214" t="str">
        <f t="shared" si="79"/>
        <v>SCE</v>
      </c>
      <c r="B156" s="215" t="str">
        <f t="shared" si="80"/>
        <v>Refrigerator Recycling 28- 32 cubic feet</v>
      </c>
      <c r="C156" s="215">
        <f t="shared" si="81"/>
        <v>10</v>
      </c>
      <c r="D156" s="243">
        <f t="shared" ca="1" si="63"/>
        <v>0.14933205820532186</v>
      </c>
      <c r="E156" s="243">
        <f t="shared" ca="1" si="66"/>
        <v>993.74388316540944</v>
      </c>
      <c r="F156" s="238">
        <f t="shared" ca="1" si="64"/>
        <v>0.23885009753212233</v>
      </c>
      <c r="G156" s="238">
        <f t="shared" ca="1" si="73"/>
        <v>1166.4146699372163</v>
      </c>
      <c r="H156" s="248">
        <f t="shared" ca="1" si="74"/>
        <v>-18.827825192638873</v>
      </c>
      <c r="J156" s="167">
        <f t="shared" si="67"/>
        <v>1195.3657093098891</v>
      </c>
      <c r="K156" s="164"/>
      <c r="L156" s="167">
        <f t="shared" si="75"/>
        <v>1502.6437989999999</v>
      </c>
      <c r="M156" s="167">
        <f t="shared" si="76"/>
        <v>431.67061812023712</v>
      </c>
      <c r="N156" s="168" t="s">
        <v>1055</v>
      </c>
      <c r="O156" s="164">
        <f t="shared" si="77"/>
        <v>0.71183461832123585</v>
      </c>
      <c r="P156" s="164">
        <f t="shared" si="78"/>
        <v>0</v>
      </c>
      <c r="Q156" s="164">
        <f t="shared" si="68"/>
        <v>0.28816538167876415</v>
      </c>
      <c r="R156" s="164">
        <f t="shared" si="69"/>
        <v>27</v>
      </c>
      <c r="S156" s="164" t="s">
        <v>1036</v>
      </c>
      <c r="T156" s="169">
        <f t="shared" ca="1" si="70"/>
        <v>0.83133042501204057</v>
      </c>
      <c r="U156" s="169">
        <f t="shared" ca="1" si="70"/>
        <v>1.249258340290977E-4</v>
      </c>
      <c r="V156" s="169">
        <f t="shared" ca="1" si="70"/>
        <v>0.97578060074235617</v>
      </c>
      <c r="W156" s="169">
        <f t="shared" ca="1" si="70"/>
        <v>1.9981340912817027E-4</v>
      </c>
      <c r="X156" s="169">
        <f t="shared" ca="1" si="70"/>
        <v>-1.5750682026430714E-2</v>
      </c>
      <c r="Y156" s="164"/>
      <c r="Z156" s="164">
        <f t="shared" si="53"/>
        <v>5</v>
      </c>
    </row>
    <row r="157" spans="1:26">
      <c r="A157" s="214" t="str">
        <f t="shared" si="79"/>
        <v>SCE</v>
      </c>
      <c r="B157" s="215" t="str">
        <f t="shared" si="80"/>
        <v>Refrigerator Recycling 28- 32 cubic feet</v>
      </c>
      <c r="C157" s="215">
        <f t="shared" si="81"/>
        <v>11</v>
      </c>
      <c r="D157" s="216">
        <f t="shared" ca="1" si="63"/>
        <v>0</v>
      </c>
      <c r="E157" s="216">
        <f t="shared" ca="1" si="66"/>
        <v>0</v>
      </c>
      <c r="F157" s="216">
        <f t="shared" ca="1" si="64"/>
        <v>0</v>
      </c>
      <c r="G157" s="216">
        <f t="shared" ca="1" si="73"/>
        <v>0</v>
      </c>
      <c r="H157" s="217">
        <f t="shared" ca="1" si="74"/>
        <v>0</v>
      </c>
      <c r="J157" s="167">
        <f t="shared" si="67"/>
        <v>1195.3657093098891</v>
      </c>
      <c r="K157" s="164"/>
      <c r="L157" s="167">
        <f t="shared" si="75"/>
        <v>1502.6437989999999</v>
      </c>
      <c r="M157" s="167">
        <f t="shared" si="76"/>
        <v>431.67061812023712</v>
      </c>
      <c r="N157" s="168" t="s">
        <v>1055</v>
      </c>
      <c r="O157" s="164">
        <f t="shared" si="77"/>
        <v>0.71183461832123585</v>
      </c>
      <c r="P157" s="164">
        <f t="shared" si="78"/>
        <v>0</v>
      </c>
      <c r="Q157" s="164">
        <f t="shared" si="68"/>
        <v>0.28816538167876415</v>
      </c>
      <c r="R157" s="164">
        <f t="shared" si="69"/>
        <v>28</v>
      </c>
      <c r="S157" s="164" t="s">
        <v>1036</v>
      </c>
      <c r="T157" s="169">
        <f t="shared" ca="1" si="70"/>
        <v>0</v>
      </c>
      <c r="U157" s="169">
        <f t="shared" ca="1" si="70"/>
        <v>0</v>
      </c>
      <c r="V157" s="169">
        <f t="shared" ca="1" si="70"/>
        <v>0</v>
      </c>
      <c r="W157" s="169">
        <f t="shared" ca="1" si="70"/>
        <v>0</v>
      </c>
      <c r="X157" s="169">
        <f t="shared" ca="1" si="70"/>
        <v>0</v>
      </c>
      <c r="Y157" s="164"/>
      <c r="Z157" s="164">
        <f t="shared" si="53"/>
        <v>5</v>
      </c>
    </row>
    <row r="158" spans="1:26">
      <c r="A158" s="214" t="str">
        <f t="shared" si="79"/>
        <v>SCE</v>
      </c>
      <c r="B158" s="215" t="str">
        <f t="shared" si="80"/>
        <v>Refrigerator Recycling 28- 32 cubic feet</v>
      </c>
      <c r="C158" s="215">
        <f t="shared" si="81"/>
        <v>12</v>
      </c>
      <c r="D158" s="216">
        <f t="shared" ca="1" si="63"/>
        <v>0</v>
      </c>
      <c r="E158" s="216">
        <f t="shared" ca="1" si="66"/>
        <v>0</v>
      </c>
      <c r="F158" s="216">
        <f t="shared" ca="1" si="64"/>
        <v>0</v>
      </c>
      <c r="G158" s="216">
        <f t="shared" ca="1" si="73"/>
        <v>0</v>
      </c>
      <c r="H158" s="217">
        <f t="shared" ca="1" si="74"/>
        <v>0</v>
      </c>
      <c r="J158" s="167">
        <f t="shared" si="67"/>
        <v>1195.3657093098891</v>
      </c>
      <c r="K158" s="164"/>
      <c r="L158" s="167">
        <f t="shared" si="75"/>
        <v>1502.6437989999999</v>
      </c>
      <c r="M158" s="167">
        <f t="shared" si="76"/>
        <v>431.67061812023712</v>
      </c>
      <c r="N158" s="168" t="s">
        <v>1055</v>
      </c>
      <c r="O158" s="164">
        <f t="shared" si="77"/>
        <v>0.71183461832123585</v>
      </c>
      <c r="P158" s="164">
        <f t="shared" si="78"/>
        <v>0</v>
      </c>
      <c r="Q158" s="164">
        <f t="shared" si="68"/>
        <v>0.28816538167876415</v>
      </c>
      <c r="R158" s="164">
        <f t="shared" si="69"/>
        <v>29</v>
      </c>
      <c r="S158" s="164" t="s">
        <v>1036</v>
      </c>
      <c r="T158" s="169">
        <f t="shared" ca="1" si="70"/>
        <v>0</v>
      </c>
      <c r="U158" s="169">
        <f t="shared" ca="1" si="70"/>
        <v>0</v>
      </c>
      <c r="V158" s="169">
        <f t="shared" ca="1" si="70"/>
        <v>0</v>
      </c>
      <c r="W158" s="169">
        <f t="shared" ca="1" si="70"/>
        <v>0</v>
      </c>
      <c r="X158" s="169">
        <f t="shared" ca="1" si="70"/>
        <v>0</v>
      </c>
      <c r="Y158" s="164"/>
      <c r="Z158" s="164">
        <f t="shared" si="53"/>
        <v>5</v>
      </c>
    </row>
    <row r="159" spans="1:26">
      <c r="A159" s="214" t="str">
        <f t="shared" si="79"/>
        <v>SCE</v>
      </c>
      <c r="B159" s="215" t="str">
        <f t="shared" si="80"/>
        <v>Refrigerator Recycling 28- 32 cubic feet</v>
      </c>
      <c r="C159" s="215">
        <f t="shared" si="81"/>
        <v>13</v>
      </c>
      <c r="D159" s="243">
        <f t="shared" ca="1" si="63"/>
        <v>0.15185378281511933</v>
      </c>
      <c r="E159" s="243">
        <f t="shared" ca="1" si="66"/>
        <v>1004.2088765033288</v>
      </c>
      <c r="F159" s="238">
        <f t="shared" ca="1" si="64"/>
        <v>0.25220177022927848</v>
      </c>
      <c r="G159" s="238">
        <f t="shared" ca="1" si="73"/>
        <v>1196.9856705148693</v>
      </c>
      <c r="H159" s="248">
        <f t="shared" ca="1" si="74"/>
        <v>-19.937098128439519</v>
      </c>
      <c r="J159" s="167">
        <f t="shared" si="67"/>
        <v>1195.3657093098891</v>
      </c>
      <c r="K159" s="164"/>
      <c r="L159" s="167">
        <f t="shared" si="75"/>
        <v>1502.6437989999999</v>
      </c>
      <c r="M159" s="167">
        <f t="shared" si="76"/>
        <v>431.67061812023712</v>
      </c>
      <c r="N159" s="168" t="s">
        <v>1055</v>
      </c>
      <c r="O159" s="164">
        <f t="shared" si="77"/>
        <v>0.71183461832123585</v>
      </c>
      <c r="P159" s="164">
        <f t="shared" si="78"/>
        <v>0</v>
      </c>
      <c r="Q159" s="164">
        <f t="shared" si="68"/>
        <v>0.28816538167876415</v>
      </c>
      <c r="R159" s="164">
        <f t="shared" si="69"/>
        <v>30</v>
      </c>
      <c r="S159" s="164" t="s">
        <v>1036</v>
      </c>
      <c r="T159" s="169">
        <f t="shared" ca="1" si="70"/>
        <v>0.84008506240578096</v>
      </c>
      <c r="U159" s="169">
        <f t="shared" ca="1" si="70"/>
        <v>1.2703541822593176E-4</v>
      </c>
      <c r="V159" s="169">
        <f t="shared" ca="1" si="70"/>
        <v>1.0013552013349249</v>
      </c>
      <c r="W159" s="169">
        <f t="shared" ca="1" si="70"/>
        <v>2.1098293874841041E-4</v>
      </c>
      <c r="X159" s="169">
        <f t="shared" ca="1" si="70"/>
        <v>-1.6678659905636446E-2</v>
      </c>
      <c r="Y159" s="164"/>
      <c r="Z159" s="164">
        <f t="shared" si="53"/>
        <v>5</v>
      </c>
    </row>
    <row r="160" spans="1:26">
      <c r="A160" s="214" t="str">
        <f t="shared" si="79"/>
        <v>SCE</v>
      </c>
      <c r="B160" s="215" t="str">
        <f t="shared" si="80"/>
        <v>Refrigerator Recycling 28- 32 cubic feet</v>
      </c>
      <c r="C160" s="215">
        <f t="shared" si="81"/>
        <v>14</v>
      </c>
      <c r="D160" s="243">
        <f t="shared" ca="1" si="63"/>
        <v>0.1437746853851814</v>
      </c>
      <c r="E160" s="243">
        <f t="shared" ca="1" si="66"/>
        <v>938.86718741530183</v>
      </c>
      <c r="F160" s="238">
        <f t="shared" ca="1" si="64"/>
        <v>0.20949926520301443</v>
      </c>
      <c r="G160" s="238">
        <f t="shared" ca="1" si="73"/>
        <v>1117.8063180916904</v>
      </c>
      <c r="H160" s="248">
        <f t="shared" ca="1" si="74"/>
        <v>-19.350946852326754</v>
      </c>
      <c r="J160" s="167">
        <f t="shared" si="67"/>
        <v>1195.3657093098891</v>
      </c>
      <c r="K160" s="164"/>
      <c r="L160" s="167">
        <f t="shared" si="75"/>
        <v>1502.6437989999999</v>
      </c>
      <c r="M160" s="167">
        <f t="shared" si="76"/>
        <v>431.67061812023712</v>
      </c>
      <c r="N160" s="168" t="s">
        <v>1055</v>
      </c>
      <c r="O160" s="164">
        <f t="shared" si="77"/>
        <v>0.71183461832123585</v>
      </c>
      <c r="P160" s="164">
        <f t="shared" si="78"/>
        <v>0</v>
      </c>
      <c r="Q160" s="164">
        <f t="shared" si="68"/>
        <v>0.28816538167876415</v>
      </c>
      <c r="R160" s="164">
        <f t="shared" si="69"/>
        <v>31</v>
      </c>
      <c r="S160" s="164" t="s">
        <v>1036</v>
      </c>
      <c r="T160" s="169">
        <f t="shared" ca="1" si="70"/>
        <v>0.78542255320117094</v>
      </c>
      <c r="U160" s="169">
        <f t="shared" ca="1" si="70"/>
        <v>1.2027673561774304E-4</v>
      </c>
      <c r="V160" s="169">
        <f t="shared" ca="1" si="70"/>
        <v>0.93511660020515786</v>
      </c>
      <c r="W160" s="169">
        <f t="shared" ca="1" si="70"/>
        <v>1.7525955744870995E-4</v>
      </c>
      <c r="X160" s="169">
        <f t="shared" ca="1" si="70"/>
        <v>-1.618830680988706E-2</v>
      </c>
      <c r="Y160" s="164"/>
      <c r="Z160" s="164">
        <f t="shared" si="53"/>
        <v>5</v>
      </c>
    </row>
    <row r="161" spans="1:26">
      <c r="A161" s="214" t="str">
        <f t="shared" si="79"/>
        <v>SCE</v>
      </c>
      <c r="B161" s="215" t="str">
        <f t="shared" si="80"/>
        <v>Refrigerator Recycling 28- 32 cubic feet</v>
      </c>
      <c r="C161" s="215">
        <f t="shared" si="81"/>
        <v>15</v>
      </c>
      <c r="D161" s="243">
        <f t="shared" ca="1" si="63"/>
        <v>0.1543926436777166</v>
      </c>
      <c r="E161" s="243">
        <f t="shared" ca="1" si="66"/>
        <v>1139.32365605779</v>
      </c>
      <c r="F161" s="238">
        <f t="shared" ca="1" si="64"/>
        <v>0.23425161598574082</v>
      </c>
      <c r="G161" s="238">
        <f t="shared" ca="1" si="73"/>
        <v>1458.5962853858957</v>
      </c>
      <c r="H161" s="248">
        <f t="shared" ca="1" si="74"/>
        <v>-11.301486173013723</v>
      </c>
      <c r="J161" s="167">
        <f t="shared" si="67"/>
        <v>1195.3657093098891</v>
      </c>
      <c r="K161" s="164"/>
      <c r="L161" s="167">
        <f t="shared" si="75"/>
        <v>1502.6437989999999</v>
      </c>
      <c r="M161" s="167">
        <f t="shared" si="76"/>
        <v>431.67061812023712</v>
      </c>
      <c r="N161" s="168" t="s">
        <v>1055</v>
      </c>
      <c r="O161" s="164">
        <f t="shared" si="77"/>
        <v>0.71183461832123585</v>
      </c>
      <c r="P161" s="164">
        <f t="shared" si="78"/>
        <v>0</v>
      </c>
      <c r="Q161" s="164">
        <f t="shared" si="68"/>
        <v>0.28816538167876415</v>
      </c>
      <c r="R161" s="164">
        <f t="shared" si="69"/>
        <v>32</v>
      </c>
      <c r="S161" s="164" t="s">
        <v>1036</v>
      </c>
      <c r="T161" s="169">
        <f t="shared" ca="1" si="70"/>
        <v>0.95311723197710485</v>
      </c>
      <c r="U161" s="169">
        <f t="shared" ca="1" si="70"/>
        <v>1.2915933799611073E-4</v>
      </c>
      <c r="V161" s="169">
        <f t="shared" ca="1" si="70"/>
        <v>1.22020924142786</v>
      </c>
      <c r="W161" s="169">
        <f t="shared" ca="1" si="70"/>
        <v>1.9596648470113754E-4</v>
      </c>
      <c r="X161" s="169">
        <f t="shared" ca="1" si="70"/>
        <v>-9.4544172423503096E-3</v>
      </c>
      <c r="Y161" s="164"/>
      <c r="Z161" s="164">
        <f t="shared" si="53"/>
        <v>5</v>
      </c>
    </row>
    <row r="162" spans="1:26">
      <c r="A162" s="214" t="str">
        <f t="shared" si="79"/>
        <v>SCE</v>
      </c>
      <c r="B162" s="215" t="str">
        <f t="shared" si="80"/>
        <v>Refrigerator Recycling 28- 32 cubic feet</v>
      </c>
      <c r="C162" s="215">
        <f t="shared" si="81"/>
        <v>16</v>
      </c>
      <c r="D162" s="243">
        <f t="shared" ca="1" si="63"/>
        <v>0.13531771794601549</v>
      </c>
      <c r="E162" s="243">
        <f t="shared" ca="1" si="66"/>
        <v>793.81057921302283</v>
      </c>
      <c r="F162" s="238">
        <f t="shared" ca="1" si="64"/>
        <v>0.20174755168762079</v>
      </c>
      <c r="G162" s="238">
        <f t="shared" ca="1" si="73"/>
        <v>841.97006181238658</v>
      </c>
      <c r="H162" s="248">
        <f t="shared" ca="1" si="74"/>
        <v>-26.721379181715928</v>
      </c>
      <c r="J162" s="167">
        <f t="shared" si="67"/>
        <v>1195.3657093098891</v>
      </c>
      <c r="K162" s="164"/>
      <c r="L162" s="167">
        <f t="shared" si="75"/>
        <v>1502.6437989999999</v>
      </c>
      <c r="M162" s="167">
        <f t="shared" si="76"/>
        <v>431.67061812023712</v>
      </c>
      <c r="N162" s="168" t="s">
        <v>1055</v>
      </c>
      <c r="O162" s="164">
        <f t="shared" si="77"/>
        <v>0.71183461832123585</v>
      </c>
      <c r="P162" s="164">
        <f t="shared" si="78"/>
        <v>0</v>
      </c>
      <c r="Q162" s="164">
        <f t="shared" si="68"/>
        <v>0.28816538167876415</v>
      </c>
      <c r="R162" s="164">
        <f t="shared" si="69"/>
        <v>33</v>
      </c>
      <c r="S162" s="164" t="s">
        <v>1036</v>
      </c>
      <c r="T162" s="169">
        <f t="shared" ca="1" si="70"/>
        <v>0.66407340701726092</v>
      </c>
      <c r="U162" s="169">
        <f t="shared" ca="1" si="70"/>
        <v>1.1320194053762625E-4</v>
      </c>
      <c r="V162" s="169">
        <f t="shared" ca="1" si="70"/>
        <v>0.70436189967208818</v>
      </c>
      <c r="W162" s="169">
        <f t="shared" ca="1" si="70"/>
        <v>1.6877475245972556E-4</v>
      </c>
      <c r="X162" s="169">
        <f t="shared" ca="1" si="70"/>
        <v>-2.2354145659024105E-2</v>
      </c>
      <c r="Y162" s="164"/>
      <c r="Z162" s="164">
        <f t="shared" si="53"/>
        <v>5</v>
      </c>
    </row>
    <row r="163" spans="1:26">
      <c r="A163" s="214" t="s">
        <v>1044</v>
      </c>
      <c r="B163" s="215" t="s">
        <v>1045</v>
      </c>
      <c r="C163" s="215">
        <f t="shared" si="81"/>
        <v>1</v>
      </c>
      <c r="D163" s="216">
        <f t="shared" ref="D163:D178" ca="1" si="82">$J163*U163</f>
        <v>0</v>
      </c>
      <c r="E163" s="216">
        <f t="shared" ca="1" si="66"/>
        <v>0</v>
      </c>
      <c r="F163" s="216">
        <f t="shared" ref="F163:F178" ca="1" si="83">$J163*W163</f>
        <v>0</v>
      </c>
      <c r="G163" s="216">
        <f t="shared" ca="1" si="73"/>
        <v>0</v>
      </c>
      <c r="H163" s="217">
        <f t="shared" ca="1" si="74"/>
        <v>0</v>
      </c>
      <c r="J163" s="167">
        <f t="shared" si="67"/>
        <v>661.58620246466182</v>
      </c>
      <c r="K163" s="164"/>
      <c r="L163" s="164">
        <f t="shared" ref="L163:L178" si="84">SDGE_Refrig_Base_UEC</f>
        <v>960</v>
      </c>
      <c r="M163" s="167">
        <f t="shared" ref="M163:M178" si="85">SDGE_Refrig_Msr_UEC</f>
        <v>419.21787709497204</v>
      </c>
      <c r="N163" s="168" t="s">
        <v>1055</v>
      </c>
      <c r="O163" s="164">
        <f t="shared" si="77"/>
        <v>0.71183461832123585</v>
      </c>
      <c r="P163" s="164">
        <f t="shared" si="78"/>
        <v>0</v>
      </c>
      <c r="Q163" s="164">
        <f t="shared" si="68"/>
        <v>0.28816538167876415</v>
      </c>
      <c r="R163" s="164">
        <f t="shared" si="69"/>
        <v>34</v>
      </c>
      <c r="S163" s="164" t="s">
        <v>1036</v>
      </c>
      <c r="T163" s="169">
        <f t="shared" ca="1" si="70"/>
        <v>0</v>
      </c>
      <c r="U163" s="169">
        <f t="shared" ca="1" si="70"/>
        <v>0</v>
      </c>
      <c r="V163" s="169">
        <f t="shared" ca="1" si="70"/>
        <v>0</v>
      </c>
      <c r="W163" s="169">
        <f t="shared" ca="1" si="70"/>
        <v>0</v>
      </c>
      <c r="X163" s="169">
        <f t="shared" ca="1" si="70"/>
        <v>0</v>
      </c>
      <c r="Y163" s="164"/>
      <c r="Z163" s="164"/>
    </row>
    <row r="164" spans="1:26">
      <c r="A164" s="214" t="str">
        <f>A163</f>
        <v>SDGE</v>
      </c>
      <c r="B164" s="215" t="str">
        <f>B163</f>
        <v>251001-EE Refrigerator Recycling</v>
      </c>
      <c r="C164" s="215">
        <f t="shared" si="81"/>
        <v>2</v>
      </c>
      <c r="D164" s="216">
        <f t="shared" ca="1" si="82"/>
        <v>0</v>
      </c>
      <c r="E164" s="216">
        <f t="shared" ca="1" si="66"/>
        <v>0</v>
      </c>
      <c r="F164" s="216">
        <f t="shared" ca="1" si="83"/>
        <v>0</v>
      </c>
      <c r="G164" s="216">
        <f t="shared" ca="1" si="73"/>
        <v>0</v>
      </c>
      <c r="H164" s="217">
        <f t="shared" ca="1" si="74"/>
        <v>0</v>
      </c>
      <c r="J164" s="167">
        <f t="shared" si="67"/>
        <v>661.58620246466182</v>
      </c>
      <c r="K164" s="164"/>
      <c r="L164" s="164">
        <f t="shared" si="84"/>
        <v>960</v>
      </c>
      <c r="M164" s="167">
        <f t="shared" si="85"/>
        <v>419.21787709497204</v>
      </c>
      <c r="N164" s="168" t="s">
        <v>1055</v>
      </c>
      <c r="O164" s="164">
        <f t="shared" si="77"/>
        <v>0.71183461832123585</v>
      </c>
      <c r="P164" s="164">
        <f t="shared" si="78"/>
        <v>0</v>
      </c>
      <c r="Q164" s="164">
        <f t="shared" si="68"/>
        <v>0.28816538167876415</v>
      </c>
      <c r="R164" s="164">
        <f t="shared" si="69"/>
        <v>35</v>
      </c>
      <c r="S164" s="164" t="s">
        <v>1036</v>
      </c>
      <c r="T164" s="169">
        <f t="shared" ca="1" si="70"/>
        <v>0</v>
      </c>
      <c r="U164" s="169">
        <f t="shared" ca="1" si="70"/>
        <v>0</v>
      </c>
      <c r="V164" s="169">
        <f t="shared" ca="1" si="70"/>
        <v>0</v>
      </c>
      <c r="W164" s="169">
        <f t="shared" ca="1" si="70"/>
        <v>0</v>
      </c>
      <c r="X164" s="169">
        <f t="shared" ca="1" si="70"/>
        <v>0</v>
      </c>
      <c r="Y164" s="164"/>
      <c r="Z164" s="164"/>
    </row>
    <row r="165" spans="1:26">
      <c r="A165" s="214" t="str">
        <f t="shared" ref="A165:A178" si="86">A164</f>
        <v>SDGE</v>
      </c>
      <c r="B165" s="215" t="str">
        <f t="shared" ref="B165:B178" si="87">B164</f>
        <v>251001-EE Refrigerator Recycling</v>
      </c>
      <c r="C165" s="215">
        <f t="shared" si="81"/>
        <v>3</v>
      </c>
      <c r="D165" s="216">
        <f t="shared" ca="1" si="82"/>
        <v>0</v>
      </c>
      <c r="E165" s="216">
        <f t="shared" ca="1" si="66"/>
        <v>0</v>
      </c>
      <c r="F165" s="216">
        <f t="shared" ca="1" si="83"/>
        <v>0</v>
      </c>
      <c r="G165" s="216">
        <f t="shared" ca="1" si="73"/>
        <v>0</v>
      </c>
      <c r="H165" s="217">
        <f t="shared" ca="1" si="74"/>
        <v>0</v>
      </c>
      <c r="J165" s="167">
        <f t="shared" si="67"/>
        <v>661.58620246466182</v>
      </c>
      <c r="K165" s="164"/>
      <c r="L165" s="164">
        <f t="shared" si="84"/>
        <v>960</v>
      </c>
      <c r="M165" s="167">
        <f t="shared" si="85"/>
        <v>419.21787709497204</v>
      </c>
      <c r="N165" s="168" t="s">
        <v>1055</v>
      </c>
      <c r="O165" s="164">
        <f t="shared" si="77"/>
        <v>0.71183461832123585</v>
      </c>
      <c r="P165" s="164">
        <f t="shared" si="78"/>
        <v>0</v>
      </c>
      <c r="Q165" s="164">
        <f t="shared" si="68"/>
        <v>0.28816538167876415</v>
      </c>
      <c r="R165" s="164">
        <f t="shared" si="69"/>
        <v>36</v>
      </c>
      <c r="S165" s="164" t="s">
        <v>1036</v>
      </c>
      <c r="T165" s="169">
        <f t="shared" ca="1" si="70"/>
        <v>0</v>
      </c>
      <c r="U165" s="169">
        <f t="shared" ca="1" si="70"/>
        <v>0</v>
      </c>
      <c r="V165" s="169">
        <f t="shared" ca="1" si="70"/>
        <v>0</v>
      </c>
      <c r="W165" s="169">
        <f t="shared" ca="1" si="70"/>
        <v>0</v>
      </c>
      <c r="X165" s="169">
        <f t="shared" ca="1" si="70"/>
        <v>0</v>
      </c>
      <c r="Y165" s="164"/>
      <c r="Z165" s="164"/>
    </row>
    <row r="166" spans="1:26">
      <c r="A166" s="214" t="str">
        <f t="shared" si="86"/>
        <v>SDGE</v>
      </c>
      <c r="B166" s="215" t="str">
        <f t="shared" si="87"/>
        <v>251001-EE Refrigerator Recycling</v>
      </c>
      <c r="C166" s="215">
        <f t="shared" si="81"/>
        <v>4</v>
      </c>
      <c r="D166" s="216">
        <f t="shared" ca="1" si="82"/>
        <v>0</v>
      </c>
      <c r="E166" s="216">
        <f t="shared" ca="1" si="66"/>
        <v>0</v>
      </c>
      <c r="F166" s="216">
        <f t="shared" ca="1" si="83"/>
        <v>0</v>
      </c>
      <c r="G166" s="216">
        <f t="shared" ca="1" si="73"/>
        <v>0</v>
      </c>
      <c r="H166" s="217">
        <f t="shared" ca="1" si="74"/>
        <v>0</v>
      </c>
      <c r="J166" s="167">
        <f t="shared" si="67"/>
        <v>661.58620246466182</v>
      </c>
      <c r="K166" s="164"/>
      <c r="L166" s="164">
        <f t="shared" si="84"/>
        <v>960</v>
      </c>
      <c r="M166" s="167">
        <f t="shared" si="85"/>
        <v>419.21787709497204</v>
      </c>
      <c r="N166" s="168" t="s">
        <v>1055</v>
      </c>
      <c r="O166" s="164">
        <f t="shared" si="77"/>
        <v>0.71183461832123585</v>
      </c>
      <c r="P166" s="164">
        <f t="shared" si="78"/>
        <v>0</v>
      </c>
      <c r="Q166" s="164">
        <f t="shared" si="68"/>
        <v>0.28816538167876415</v>
      </c>
      <c r="R166" s="164">
        <f t="shared" si="69"/>
        <v>37</v>
      </c>
      <c r="S166" s="164" t="s">
        <v>1036</v>
      </c>
      <c r="T166" s="169">
        <f t="shared" ca="1" si="70"/>
        <v>0</v>
      </c>
      <c r="U166" s="169">
        <f t="shared" ca="1" si="70"/>
        <v>0</v>
      </c>
      <c r="V166" s="169">
        <f t="shared" ca="1" si="70"/>
        <v>0</v>
      </c>
      <c r="W166" s="169">
        <f t="shared" ca="1" si="70"/>
        <v>0</v>
      </c>
      <c r="X166" s="169">
        <f t="shared" ca="1" si="70"/>
        <v>0</v>
      </c>
      <c r="Y166" s="164"/>
      <c r="Z166" s="164"/>
    </row>
    <row r="167" spans="1:26">
      <c r="A167" s="214" t="str">
        <f t="shared" si="86"/>
        <v>SDGE</v>
      </c>
      <c r="B167" s="215" t="str">
        <f t="shared" si="87"/>
        <v>251001-EE Refrigerator Recycling</v>
      </c>
      <c r="C167" s="215">
        <f t="shared" si="81"/>
        <v>5</v>
      </c>
      <c r="D167" s="216">
        <f t="shared" ca="1" si="82"/>
        <v>0</v>
      </c>
      <c r="E167" s="216">
        <f t="shared" ca="1" si="66"/>
        <v>0</v>
      </c>
      <c r="F167" s="216">
        <f t="shared" ca="1" si="83"/>
        <v>0</v>
      </c>
      <c r="G167" s="216">
        <f t="shared" ca="1" si="73"/>
        <v>0</v>
      </c>
      <c r="H167" s="217">
        <f t="shared" ca="1" si="74"/>
        <v>0</v>
      </c>
      <c r="J167" s="167">
        <f t="shared" si="67"/>
        <v>661.58620246466182</v>
      </c>
      <c r="K167" s="164"/>
      <c r="L167" s="164">
        <f t="shared" si="84"/>
        <v>960</v>
      </c>
      <c r="M167" s="167">
        <f t="shared" si="85"/>
        <v>419.21787709497204</v>
      </c>
      <c r="N167" s="168" t="s">
        <v>1055</v>
      </c>
      <c r="O167" s="164">
        <f t="shared" si="77"/>
        <v>0.71183461832123585</v>
      </c>
      <c r="P167" s="164">
        <f t="shared" si="78"/>
        <v>0</v>
      </c>
      <c r="Q167" s="164">
        <f t="shared" si="68"/>
        <v>0.28816538167876415</v>
      </c>
      <c r="R167" s="164">
        <f t="shared" si="69"/>
        <v>38</v>
      </c>
      <c r="S167" s="164" t="s">
        <v>1036</v>
      </c>
      <c r="T167" s="169">
        <f t="shared" ca="1" si="70"/>
        <v>0</v>
      </c>
      <c r="U167" s="169">
        <f t="shared" ca="1" si="70"/>
        <v>0</v>
      </c>
      <c r="V167" s="169">
        <f t="shared" ca="1" si="70"/>
        <v>0</v>
      </c>
      <c r="W167" s="169">
        <f t="shared" ca="1" si="70"/>
        <v>0</v>
      </c>
      <c r="X167" s="169">
        <f t="shared" ca="1" si="70"/>
        <v>0</v>
      </c>
      <c r="Y167" s="164"/>
      <c r="Z167" s="164"/>
    </row>
    <row r="168" spans="1:26">
      <c r="A168" s="214" t="str">
        <f t="shared" si="86"/>
        <v>SDGE</v>
      </c>
      <c r="B168" s="215" t="str">
        <f t="shared" si="87"/>
        <v>251001-EE Refrigerator Recycling</v>
      </c>
      <c r="C168" s="215">
        <f t="shared" si="81"/>
        <v>6</v>
      </c>
      <c r="D168" s="216">
        <f t="shared" ca="1" si="82"/>
        <v>7.0119090716369112E-2</v>
      </c>
      <c r="E168" s="216">
        <f t="shared" ca="1" si="66"/>
        <v>518.22780325136443</v>
      </c>
      <c r="F168" s="216">
        <f t="shared" ca="1" si="83"/>
        <v>9.6477840888413061E-2</v>
      </c>
      <c r="G168" s="216">
        <f ca="1">$J168*V168</f>
        <v>538.3610759094837</v>
      </c>
      <c r="H168" s="217">
        <f t="shared" ca="1" si="74"/>
        <v>-11.842949522003957</v>
      </c>
      <c r="J168" s="167">
        <f t="shared" si="67"/>
        <v>661.58620246466182</v>
      </c>
      <c r="K168" s="164"/>
      <c r="L168" s="164">
        <f t="shared" si="84"/>
        <v>960</v>
      </c>
      <c r="M168" s="167">
        <f t="shared" si="85"/>
        <v>419.21787709497204</v>
      </c>
      <c r="N168" s="168" t="s">
        <v>1055</v>
      </c>
      <c r="O168" s="164">
        <f t="shared" si="77"/>
        <v>0.71183461832123585</v>
      </c>
      <c r="P168" s="164">
        <f t="shared" si="78"/>
        <v>0</v>
      </c>
      <c r="Q168" s="164">
        <f t="shared" si="68"/>
        <v>0.28816538167876415</v>
      </c>
      <c r="R168" s="164">
        <f t="shared" si="69"/>
        <v>39</v>
      </c>
      <c r="S168" s="164" t="s">
        <v>1036</v>
      </c>
      <c r="T168" s="169">
        <f t="shared" ca="1" si="70"/>
        <v>0.78331108073410172</v>
      </c>
      <c r="U168" s="169">
        <f t="shared" ca="1" si="70"/>
        <v>1.0598632567479288E-4</v>
      </c>
      <c r="V168" s="169">
        <f t="shared" ca="1" si="70"/>
        <v>0.81374290138440408</v>
      </c>
      <c r="W168" s="169">
        <f t="shared" ca="1" si="70"/>
        <v>1.4582807278778817E-4</v>
      </c>
      <c r="X168" s="169">
        <f t="shared" ca="1" si="70"/>
        <v>-1.7900841157032051E-2</v>
      </c>
      <c r="Y168" s="164"/>
      <c r="Z168" s="164"/>
    </row>
    <row r="169" spans="1:26">
      <c r="A169" s="214" t="str">
        <f t="shared" si="86"/>
        <v>SDGE</v>
      </c>
      <c r="B169" s="215" t="str">
        <f t="shared" si="87"/>
        <v>251001-EE Refrigerator Recycling</v>
      </c>
      <c r="C169" s="215">
        <f t="shared" si="81"/>
        <v>7</v>
      </c>
      <c r="D169" s="216">
        <f t="shared" ca="1" si="82"/>
        <v>7.2323554476062077E-2</v>
      </c>
      <c r="E169" s="216">
        <f t="shared" ca="1" si="66"/>
        <v>509.34767297990606</v>
      </c>
      <c r="F169" s="216">
        <f t="shared" ca="1" si="83"/>
        <v>8.8223557482458914E-2</v>
      </c>
      <c r="G169" s="216">
        <f t="shared" ca="1" si="73"/>
        <v>522.55466092022334</v>
      </c>
      <c r="H169" s="217">
        <f t="shared" ca="1" si="74"/>
        <v>-9.3825489246102407</v>
      </c>
      <c r="J169" s="167">
        <f t="shared" si="67"/>
        <v>661.58620246466182</v>
      </c>
      <c r="K169" s="164"/>
      <c r="L169" s="164">
        <f t="shared" si="84"/>
        <v>960</v>
      </c>
      <c r="M169" s="167">
        <f t="shared" si="85"/>
        <v>419.21787709497204</v>
      </c>
      <c r="N169" s="168" t="s">
        <v>1055</v>
      </c>
      <c r="O169" s="164">
        <f t="shared" si="77"/>
        <v>0.71183461832123585</v>
      </c>
      <c r="P169" s="164">
        <f t="shared" si="78"/>
        <v>0</v>
      </c>
      <c r="Q169" s="164">
        <f t="shared" si="68"/>
        <v>0.28816538167876415</v>
      </c>
      <c r="R169" s="164">
        <f t="shared" si="69"/>
        <v>40</v>
      </c>
      <c r="S169" s="164" t="s">
        <v>1036</v>
      </c>
      <c r="T169" s="169">
        <f t="shared" ca="1" si="70"/>
        <v>0.76988859665209319</v>
      </c>
      <c r="U169" s="169">
        <f t="shared" ca="1" si="70"/>
        <v>1.0931841414864633E-4</v>
      </c>
      <c r="V169" s="169">
        <f t="shared" ca="1" si="70"/>
        <v>0.78985120755769578</v>
      </c>
      <c r="W169" s="169">
        <f t="shared" ca="1" si="70"/>
        <v>1.3335156802513775E-4</v>
      </c>
      <c r="X169" s="169">
        <f t="shared" ca="1" si="70"/>
        <v>-1.4181899334745274E-2</v>
      </c>
      <c r="Y169" s="164"/>
      <c r="Z169" s="164"/>
    </row>
    <row r="170" spans="1:26">
      <c r="A170" s="214" t="str">
        <f t="shared" si="86"/>
        <v>SDGE</v>
      </c>
      <c r="B170" s="215" t="str">
        <f t="shared" si="87"/>
        <v>251001-EE Refrigerator Recycling</v>
      </c>
      <c r="C170" s="215">
        <f t="shared" si="81"/>
        <v>8</v>
      </c>
      <c r="D170" s="216">
        <f t="shared" ca="1" si="82"/>
        <v>7.8479762087574234E-2</v>
      </c>
      <c r="E170" s="216">
        <f t="shared" ca="1" si="66"/>
        <v>536.23940592530801</v>
      </c>
      <c r="F170" s="216">
        <f t="shared" ca="1" si="83"/>
        <v>0.10822224065467537</v>
      </c>
      <c r="G170" s="216">
        <f t="shared" ca="1" si="73"/>
        <v>604.34191748609123</v>
      </c>
      <c r="H170" s="217">
        <f t="shared" ca="1" si="74"/>
        <v>-8.2200416125062929</v>
      </c>
      <c r="J170" s="167">
        <f t="shared" si="67"/>
        <v>661.58620246466182</v>
      </c>
      <c r="K170" s="164"/>
      <c r="L170" s="164">
        <f t="shared" si="84"/>
        <v>960</v>
      </c>
      <c r="M170" s="167">
        <f t="shared" si="85"/>
        <v>419.21787709497204</v>
      </c>
      <c r="N170" s="168" t="s">
        <v>1055</v>
      </c>
      <c r="O170" s="164">
        <f t="shared" si="77"/>
        <v>0.71183461832123585</v>
      </c>
      <c r="P170" s="164">
        <f t="shared" si="78"/>
        <v>0</v>
      </c>
      <c r="Q170" s="164">
        <f t="shared" si="68"/>
        <v>0.28816538167876415</v>
      </c>
      <c r="R170" s="164">
        <f t="shared" si="69"/>
        <v>41</v>
      </c>
      <c r="S170" s="164" t="s">
        <v>1036</v>
      </c>
      <c r="T170" s="169">
        <f t="shared" ca="1" si="70"/>
        <v>0.81053595726091476</v>
      </c>
      <c r="U170" s="169">
        <f t="shared" ca="1" si="70"/>
        <v>1.1862363784977238E-4</v>
      </c>
      <c r="V170" s="169">
        <f t="shared" ca="1" si="70"/>
        <v>0.91347418557806415</v>
      </c>
      <c r="W170" s="169">
        <f t="shared" ca="1" si="70"/>
        <v>1.6357995413372603E-4</v>
      </c>
      <c r="X170" s="169">
        <f t="shared" ca="1" si="70"/>
        <v>-1.2424747647220409E-2</v>
      </c>
      <c r="Y170" s="164"/>
      <c r="Z170" s="164"/>
    </row>
    <row r="171" spans="1:26">
      <c r="A171" s="214" t="str">
        <f t="shared" si="86"/>
        <v>SDGE</v>
      </c>
      <c r="B171" s="215" t="str">
        <f t="shared" si="87"/>
        <v>251001-EE Refrigerator Recycling</v>
      </c>
      <c r="C171" s="215">
        <f t="shared" si="81"/>
        <v>9</v>
      </c>
      <c r="D171" s="216">
        <f t="shared" ca="1" si="82"/>
        <v>0</v>
      </c>
      <c r="E171" s="216">
        <f t="shared" ca="1" si="66"/>
        <v>0</v>
      </c>
      <c r="F171" s="216">
        <f t="shared" ca="1" si="83"/>
        <v>0</v>
      </c>
      <c r="G171" s="216">
        <f t="shared" ca="1" si="73"/>
        <v>0</v>
      </c>
      <c r="H171" s="217">
        <f t="shared" ca="1" si="74"/>
        <v>0</v>
      </c>
      <c r="J171" s="167">
        <f t="shared" si="67"/>
        <v>661.58620246466182</v>
      </c>
      <c r="K171" s="164"/>
      <c r="L171" s="164">
        <f t="shared" si="84"/>
        <v>960</v>
      </c>
      <c r="M171" s="167">
        <f t="shared" si="85"/>
        <v>419.21787709497204</v>
      </c>
      <c r="N171" s="168" t="s">
        <v>1055</v>
      </c>
      <c r="O171" s="164">
        <f t="shared" si="77"/>
        <v>0.71183461832123585</v>
      </c>
      <c r="P171" s="164">
        <f t="shared" si="78"/>
        <v>0</v>
      </c>
      <c r="Q171" s="164">
        <f t="shared" si="68"/>
        <v>0.28816538167876415</v>
      </c>
      <c r="R171" s="164">
        <f t="shared" si="69"/>
        <v>42</v>
      </c>
      <c r="S171" s="164" t="s">
        <v>1036</v>
      </c>
      <c r="T171" s="169">
        <f t="shared" ca="1" si="70"/>
        <v>0</v>
      </c>
      <c r="U171" s="169">
        <f t="shared" ca="1" si="70"/>
        <v>0</v>
      </c>
      <c r="V171" s="169">
        <f t="shared" ca="1" si="70"/>
        <v>0</v>
      </c>
      <c r="W171" s="169">
        <f t="shared" ca="1" si="70"/>
        <v>0</v>
      </c>
      <c r="X171" s="169">
        <f t="shared" ca="1" si="70"/>
        <v>0</v>
      </c>
      <c r="Y171" s="164"/>
      <c r="Z171" s="164"/>
    </row>
    <row r="172" spans="1:26">
      <c r="A172" s="214" t="str">
        <f t="shared" si="86"/>
        <v>SDGE</v>
      </c>
      <c r="B172" s="215" t="str">
        <f t="shared" si="87"/>
        <v>251001-EE Refrigerator Recycling</v>
      </c>
      <c r="C172" s="215">
        <f t="shared" si="81"/>
        <v>10</v>
      </c>
      <c r="D172" s="216">
        <f t="shared" ca="1" si="82"/>
        <v>8.3218009941136123E-2</v>
      </c>
      <c r="E172" s="216">
        <f t="shared" ca="1" si="66"/>
        <v>552.68000794576074</v>
      </c>
      <c r="F172" s="216">
        <f t="shared" ca="1" si="83"/>
        <v>0.12874456158169775</v>
      </c>
      <c r="G172" s="216">
        <f t="shared" ca="1" si="73"/>
        <v>639.21147425808431</v>
      </c>
      <c r="H172" s="217">
        <f t="shared" ca="1" si="74"/>
        <v>-9.9658129272779803</v>
      </c>
      <c r="J172" s="167">
        <f t="shared" si="67"/>
        <v>661.58620246466182</v>
      </c>
      <c r="K172" s="164"/>
      <c r="L172" s="164">
        <f t="shared" si="84"/>
        <v>960</v>
      </c>
      <c r="M172" s="167">
        <f t="shared" si="85"/>
        <v>419.21787709497204</v>
      </c>
      <c r="N172" s="168" t="s">
        <v>1055</v>
      </c>
      <c r="O172" s="164">
        <f t="shared" si="77"/>
        <v>0.71183461832123585</v>
      </c>
      <c r="P172" s="164">
        <f t="shared" si="78"/>
        <v>0</v>
      </c>
      <c r="Q172" s="164">
        <f t="shared" si="68"/>
        <v>0.28816538167876415</v>
      </c>
      <c r="R172" s="164">
        <f t="shared" si="69"/>
        <v>43</v>
      </c>
      <c r="S172" s="164" t="s">
        <v>1036</v>
      </c>
      <c r="T172" s="169">
        <f t="shared" ca="1" si="70"/>
        <v>0.83538623672443013</v>
      </c>
      <c r="U172" s="169">
        <f t="shared" ca="1" si="70"/>
        <v>1.2578558868234734E-4</v>
      </c>
      <c r="V172" s="169">
        <f t="shared" ca="1" si="70"/>
        <v>0.96618017709072068</v>
      </c>
      <c r="W172" s="169">
        <f t="shared" ca="1" si="70"/>
        <v>1.9459982856667049E-4</v>
      </c>
      <c r="X172" s="169">
        <f t="shared" ca="1" si="70"/>
        <v>-1.5063513855264079E-2</v>
      </c>
      <c r="Y172" s="164"/>
      <c r="Z172" s="164"/>
    </row>
    <row r="173" spans="1:26">
      <c r="A173" s="214" t="str">
        <f t="shared" si="86"/>
        <v>SDGE</v>
      </c>
      <c r="B173" s="215" t="str">
        <f t="shared" si="87"/>
        <v>251001-EE Refrigerator Recycling</v>
      </c>
      <c r="C173" s="215">
        <f t="shared" si="81"/>
        <v>11</v>
      </c>
      <c r="D173" s="216">
        <f t="shared" ca="1" si="82"/>
        <v>0</v>
      </c>
      <c r="E173" s="216">
        <f t="shared" ca="1" si="66"/>
        <v>0</v>
      </c>
      <c r="F173" s="216">
        <f t="shared" ca="1" si="83"/>
        <v>0</v>
      </c>
      <c r="G173" s="216">
        <f t="shared" ca="1" si="73"/>
        <v>0</v>
      </c>
      <c r="H173" s="217">
        <f t="shared" ca="1" si="74"/>
        <v>0</v>
      </c>
      <c r="J173" s="167">
        <f t="shared" si="67"/>
        <v>661.58620246466182</v>
      </c>
      <c r="K173" s="164"/>
      <c r="L173" s="164">
        <f t="shared" si="84"/>
        <v>960</v>
      </c>
      <c r="M173" s="167">
        <f t="shared" si="85"/>
        <v>419.21787709497204</v>
      </c>
      <c r="N173" s="168" t="s">
        <v>1055</v>
      </c>
      <c r="O173" s="164">
        <f t="shared" si="77"/>
        <v>0.71183461832123585</v>
      </c>
      <c r="P173" s="164">
        <f t="shared" si="78"/>
        <v>0</v>
      </c>
      <c r="Q173" s="164">
        <f t="shared" si="68"/>
        <v>0.28816538167876415</v>
      </c>
      <c r="R173" s="164">
        <f t="shared" si="69"/>
        <v>44</v>
      </c>
      <c r="S173" s="164" t="s">
        <v>1036</v>
      </c>
      <c r="T173" s="169">
        <f t="shared" ca="1" si="70"/>
        <v>0</v>
      </c>
      <c r="U173" s="169">
        <f t="shared" ca="1" si="70"/>
        <v>0</v>
      </c>
      <c r="V173" s="169">
        <f t="shared" ca="1" si="70"/>
        <v>0</v>
      </c>
      <c r="W173" s="169">
        <f t="shared" ca="1" si="70"/>
        <v>0</v>
      </c>
      <c r="X173" s="169">
        <f t="shared" ca="1" si="70"/>
        <v>0</v>
      </c>
      <c r="Y173" s="164"/>
      <c r="Z173" s="164"/>
    </row>
    <row r="174" spans="1:26">
      <c r="A174" s="214" t="str">
        <f t="shared" si="86"/>
        <v>SDGE</v>
      </c>
      <c r="B174" s="215" t="str">
        <f t="shared" si="87"/>
        <v>251001-EE Refrigerator Recycling</v>
      </c>
      <c r="C174" s="215">
        <f t="shared" si="81"/>
        <v>12</v>
      </c>
      <c r="D174" s="216">
        <f t="shared" ca="1" si="82"/>
        <v>0</v>
      </c>
      <c r="E174" s="216">
        <f t="shared" ca="1" si="66"/>
        <v>0</v>
      </c>
      <c r="F174" s="216">
        <f t="shared" ca="1" si="83"/>
        <v>0</v>
      </c>
      <c r="G174" s="216">
        <f t="shared" ca="1" si="73"/>
        <v>0</v>
      </c>
      <c r="H174" s="217">
        <f t="shared" ca="1" si="74"/>
        <v>0</v>
      </c>
      <c r="J174" s="167">
        <f t="shared" si="67"/>
        <v>661.58620246466182</v>
      </c>
      <c r="K174" s="164"/>
      <c r="L174" s="164">
        <f t="shared" si="84"/>
        <v>960</v>
      </c>
      <c r="M174" s="167">
        <f t="shared" si="85"/>
        <v>419.21787709497204</v>
      </c>
      <c r="N174" s="168" t="s">
        <v>1055</v>
      </c>
      <c r="O174" s="164">
        <f t="shared" si="77"/>
        <v>0.71183461832123585</v>
      </c>
      <c r="P174" s="164">
        <f t="shared" si="78"/>
        <v>0</v>
      </c>
      <c r="Q174" s="164">
        <f t="shared" si="68"/>
        <v>0.28816538167876415</v>
      </c>
      <c r="R174" s="164">
        <f t="shared" si="69"/>
        <v>45</v>
      </c>
      <c r="S174" s="164" t="s">
        <v>1036</v>
      </c>
      <c r="T174" s="169">
        <f t="shared" ca="1" si="70"/>
        <v>0</v>
      </c>
      <c r="U174" s="169">
        <f t="shared" ca="1" si="70"/>
        <v>0</v>
      </c>
      <c r="V174" s="169">
        <f t="shared" ca="1" si="70"/>
        <v>0</v>
      </c>
      <c r="W174" s="169">
        <f t="shared" ca="1" si="70"/>
        <v>0</v>
      </c>
      <c r="X174" s="169">
        <f t="shared" ca="1" si="70"/>
        <v>0</v>
      </c>
      <c r="Y174" s="164"/>
      <c r="Z174" s="164"/>
    </row>
    <row r="175" spans="1:26">
      <c r="A175" s="214" t="str">
        <f t="shared" si="86"/>
        <v>SDGE</v>
      </c>
      <c r="B175" s="215" t="str">
        <f t="shared" si="87"/>
        <v>251001-EE Refrigerator Recycling</v>
      </c>
      <c r="C175" s="215">
        <f t="shared" si="81"/>
        <v>13</v>
      </c>
      <c r="D175" s="216">
        <f t="shared" ca="1" si="82"/>
        <v>0</v>
      </c>
      <c r="E175" s="216">
        <f t="shared" ca="1" si="66"/>
        <v>0</v>
      </c>
      <c r="F175" s="216">
        <f t="shared" ca="1" si="83"/>
        <v>0</v>
      </c>
      <c r="G175" s="216">
        <f t="shared" ca="1" si="73"/>
        <v>0</v>
      </c>
      <c r="H175" s="217">
        <f t="shared" ca="1" si="74"/>
        <v>0</v>
      </c>
      <c r="J175" s="167">
        <f t="shared" si="67"/>
        <v>661.58620246466182</v>
      </c>
      <c r="K175" s="164"/>
      <c r="L175" s="164">
        <f t="shared" si="84"/>
        <v>960</v>
      </c>
      <c r="M175" s="167">
        <f t="shared" si="85"/>
        <v>419.21787709497204</v>
      </c>
      <c r="N175" s="168" t="s">
        <v>1055</v>
      </c>
      <c r="O175" s="164">
        <f t="shared" si="77"/>
        <v>0.71183461832123585</v>
      </c>
      <c r="P175" s="164">
        <f t="shared" si="78"/>
        <v>0</v>
      </c>
      <c r="Q175" s="164">
        <f t="shared" si="68"/>
        <v>0.28816538167876415</v>
      </c>
      <c r="R175" s="164">
        <f t="shared" si="69"/>
        <v>46</v>
      </c>
      <c r="S175" s="164" t="s">
        <v>1036</v>
      </c>
      <c r="T175" s="169">
        <f t="shared" ca="1" si="70"/>
        <v>0</v>
      </c>
      <c r="U175" s="169">
        <f t="shared" ca="1" si="70"/>
        <v>0</v>
      </c>
      <c r="V175" s="169">
        <f t="shared" ca="1" si="70"/>
        <v>0</v>
      </c>
      <c r="W175" s="169">
        <f t="shared" ca="1" si="70"/>
        <v>0</v>
      </c>
      <c r="X175" s="169">
        <f t="shared" ca="1" si="70"/>
        <v>0</v>
      </c>
      <c r="Y175" s="164"/>
      <c r="Z175" s="164"/>
    </row>
    <row r="176" spans="1:26">
      <c r="A176" s="214" t="str">
        <f t="shared" si="86"/>
        <v>SDGE</v>
      </c>
      <c r="B176" s="215" t="str">
        <f t="shared" si="87"/>
        <v>251001-EE Refrigerator Recycling</v>
      </c>
      <c r="C176" s="215">
        <f t="shared" si="81"/>
        <v>14</v>
      </c>
      <c r="D176" s="216">
        <f t="shared" ca="1" si="82"/>
        <v>8.8094954875181972E-2</v>
      </c>
      <c r="E176" s="216">
        <f t="shared" ca="1" si="66"/>
        <v>494.47578076056027</v>
      </c>
      <c r="F176" s="216">
        <f t="shared" ca="1" si="83"/>
        <v>0.10581557091912472</v>
      </c>
      <c r="G176" s="216">
        <f t="shared" ca="1" si="73"/>
        <v>532.40378490565638</v>
      </c>
      <c r="H176" s="217">
        <f t="shared" ca="1" si="74"/>
        <v>-10.089683416375546</v>
      </c>
      <c r="J176" s="167">
        <f t="shared" si="67"/>
        <v>661.58620246466182</v>
      </c>
      <c r="K176" s="164"/>
      <c r="L176" s="164">
        <f t="shared" si="84"/>
        <v>960</v>
      </c>
      <c r="M176" s="167">
        <f t="shared" si="85"/>
        <v>419.21787709497204</v>
      </c>
      <c r="N176" s="168" t="s">
        <v>1055</v>
      </c>
      <c r="O176" s="164">
        <f t="shared" si="77"/>
        <v>0.71183461832123585</v>
      </c>
      <c r="P176" s="164">
        <f t="shared" si="78"/>
        <v>0</v>
      </c>
      <c r="Q176" s="164">
        <f t="shared" si="68"/>
        <v>0.28816538167876415</v>
      </c>
      <c r="R176" s="164">
        <f t="shared" si="69"/>
        <v>47</v>
      </c>
      <c r="S176" s="164" t="s">
        <v>1036</v>
      </c>
      <c r="T176" s="169">
        <f t="shared" ca="1" si="70"/>
        <v>0.74740945158536976</v>
      </c>
      <c r="U176" s="169">
        <f t="shared" ca="1" si="70"/>
        <v>1.3315718276317516E-4</v>
      </c>
      <c r="V176" s="169">
        <f t="shared" ca="1" si="70"/>
        <v>0.80473834388058352</v>
      </c>
      <c r="W176" s="169">
        <f t="shared" ca="1" si="70"/>
        <v>1.5994222752064842E-4</v>
      </c>
      <c r="X176" s="169">
        <f t="shared" ca="1" si="70"/>
        <v>-1.5250746431512044E-2</v>
      </c>
      <c r="Y176" s="164"/>
      <c r="Z176" s="164"/>
    </row>
    <row r="177" spans="1:26">
      <c r="A177" s="214" t="str">
        <f t="shared" si="86"/>
        <v>SDGE</v>
      </c>
      <c r="B177" s="215" t="str">
        <f t="shared" si="87"/>
        <v>251001-EE Refrigerator Recycling</v>
      </c>
      <c r="C177" s="215">
        <f t="shared" si="81"/>
        <v>15</v>
      </c>
      <c r="D177" s="216">
        <f t="shared" ca="1" si="82"/>
        <v>8.673578124282251E-2</v>
      </c>
      <c r="E177" s="216">
        <f t="shared" ca="1" si="66"/>
        <v>621.08513513547621</v>
      </c>
      <c r="F177" s="216">
        <f t="shared" ca="1" si="83"/>
        <v>0.1392108250376603</v>
      </c>
      <c r="G177" s="216">
        <f t="shared" ca="1" si="73"/>
        <v>775.1132376876202</v>
      </c>
      <c r="H177" s="217">
        <f t="shared" ca="1" si="74"/>
        <v>-7.8622225927476865</v>
      </c>
      <c r="J177" s="167">
        <f t="shared" si="67"/>
        <v>661.58620246466182</v>
      </c>
      <c r="K177" s="164"/>
      <c r="L177" s="164">
        <f t="shared" si="84"/>
        <v>960</v>
      </c>
      <c r="M177" s="167">
        <f t="shared" si="85"/>
        <v>419.21787709497204</v>
      </c>
      <c r="N177" s="168" t="s">
        <v>1055</v>
      </c>
      <c r="O177" s="164">
        <f t="shared" si="77"/>
        <v>0.71183461832123585</v>
      </c>
      <c r="P177" s="164">
        <f t="shared" si="78"/>
        <v>0</v>
      </c>
      <c r="Q177" s="164">
        <f t="shared" si="68"/>
        <v>0.28816538167876415</v>
      </c>
      <c r="R177" s="164">
        <f t="shared" si="69"/>
        <v>48</v>
      </c>
      <c r="S177" s="164" t="s">
        <v>1036</v>
      </c>
      <c r="T177" s="169">
        <f t="shared" ca="1" si="70"/>
        <v>0.93878187426173099</v>
      </c>
      <c r="U177" s="169">
        <f t="shared" ca="1" si="70"/>
        <v>1.3110276623015796E-4</v>
      </c>
      <c r="V177" s="169">
        <f t="shared" ca="1" si="70"/>
        <v>1.17159825099137</v>
      </c>
      <c r="W177" s="169">
        <f t="shared" ca="1" si="70"/>
        <v>2.1041978281748726E-4</v>
      </c>
      <c r="X177" s="169">
        <f t="shared" ca="1" si="70"/>
        <v>-1.188389746257993E-2</v>
      </c>
      <c r="Y177" s="164"/>
      <c r="Z177" s="164"/>
    </row>
    <row r="178" spans="1:26" ht="11.25" thickBot="1">
      <c r="A178" s="218" t="str">
        <f t="shared" si="86"/>
        <v>SDGE</v>
      </c>
      <c r="B178" s="219" t="str">
        <f t="shared" si="87"/>
        <v>251001-EE Refrigerator Recycling</v>
      </c>
      <c r="C178" s="219">
        <f t="shared" si="81"/>
        <v>16</v>
      </c>
      <c r="D178" s="220">
        <f t="shared" ca="1" si="82"/>
        <v>0</v>
      </c>
      <c r="E178" s="220">
        <f t="shared" ca="1" si="66"/>
        <v>0</v>
      </c>
      <c r="F178" s="220">
        <f t="shared" ca="1" si="83"/>
        <v>0</v>
      </c>
      <c r="G178" s="220">
        <f t="shared" ca="1" si="73"/>
        <v>0</v>
      </c>
      <c r="H178" s="221">
        <f t="shared" ca="1" si="74"/>
        <v>0</v>
      </c>
      <c r="J178" s="167">
        <f t="shared" si="67"/>
        <v>661.58620246466182</v>
      </c>
      <c r="K178" s="164"/>
      <c r="L178" s="164">
        <f t="shared" si="84"/>
        <v>960</v>
      </c>
      <c r="M178" s="167">
        <f t="shared" si="85"/>
        <v>419.21787709497204</v>
      </c>
      <c r="N178" s="168" t="s">
        <v>1055</v>
      </c>
      <c r="O178" s="164">
        <f t="shared" si="77"/>
        <v>0.71183461832123585</v>
      </c>
      <c r="P178" s="164">
        <f t="shared" si="78"/>
        <v>0</v>
      </c>
      <c r="Q178" s="164">
        <f t="shared" si="68"/>
        <v>0.28816538167876415</v>
      </c>
      <c r="R178" s="164">
        <f t="shared" si="69"/>
        <v>49</v>
      </c>
      <c r="S178" s="164" t="s">
        <v>1036</v>
      </c>
      <c r="T178" s="169">
        <f t="shared" ca="1" si="70"/>
        <v>0</v>
      </c>
      <c r="U178" s="169">
        <f t="shared" ca="1" si="70"/>
        <v>0</v>
      </c>
      <c r="V178" s="169">
        <f t="shared" ca="1" si="70"/>
        <v>0</v>
      </c>
      <c r="W178" s="169">
        <f t="shared" ca="1" si="70"/>
        <v>0</v>
      </c>
      <c r="X178" s="169">
        <f t="shared" ca="1" si="70"/>
        <v>0</v>
      </c>
      <c r="Y178" s="164"/>
      <c r="Z178" s="16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85"/>
  <sheetViews>
    <sheetView tabSelected="1" workbookViewId="0">
      <selection activeCell="B15" sqref="B15"/>
    </sheetView>
  </sheetViews>
  <sheetFormatPr defaultRowHeight="10.5"/>
  <cols>
    <col min="1" max="1" width="9.140625" style="222"/>
    <col min="2" max="2" width="30.140625" style="222" customWidth="1"/>
    <col min="3" max="3" width="9.140625" style="222"/>
    <col min="4" max="4" width="9.28515625" style="222" bestFit="1" customWidth="1"/>
    <col min="5" max="5" width="9.5703125" style="222" bestFit="1" customWidth="1"/>
    <col min="6" max="6" width="9.28515625" style="222" bestFit="1" customWidth="1"/>
    <col min="7" max="7" width="9.5703125" style="222" bestFit="1" customWidth="1"/>
    <col min="8" max="8" width="9.28515625" style="222" bestFit="1" customWidth="1"/>
    <col min="9" max="9" width="2" style="86" customWidth="1"/>
    <col min="10" max="10" width="9.140625" style="86"/>
    <col min="11" max="11" width="2.140625" style="86" customWidth="1"/>
    <col min="12" max="18" width="9.140625" style="86"/>
    <col min="19" max="19" width="17.85546875" style="86" customWidth="1"/>
    <col min="20" max="24" width="9.28515625" style="86" bestFit="1" customWidth="1"/>
    <col min="25" max="16384" width="9.140625" style="86"/>
  </cols>
  <sheetData>
    <row r="1" spans="1:26">
      <c r="A1" s="198"/>
      <c r="B1" s="199"/>
      <c r="C1" s="200"/>
      <c r="D1" s="202"/>
      <c r="E1" s="201"/>
      <c r="F1" s="202"/>
      <c r="G1" s="203" t="s">
        <v>1072</v>
      </c>
      <c r="H1" s="20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spans="1:26" ht="53.25" thickBot="1">
      <c r="A2" s="205" t="s">
        <v>883</v>
      </c>
      <c r="B2" s="206" t="s">
        <v>1071</v>
      </c>
      <c r="C2" s="207" t="s">
        <v>885</v>
      </c>
      <c r="D2" s="208" t="s">
        <v>1046</v>
      </c>
      <c r="E2" s="208" t="s">
        <v>888</v>
      </c>
      <c r="F2" s="208" t="s">
        <v>1048</v>
      </c>
      <c r="G2" s="208" t="s">
        <v>1047</v>
      </c>
      <c r="H2" s="209" t="s">
        <v>1049</v>
      </c>
      <c r="I2" s="155"/>
      <c r="J2" s="165" t="s">
        <v>1053</v>
      </c>
      <c r="K2" s="165"/>
      <c r="L2" s="166" t="s">
        <v>1050</v>
      </c>
      <c r="M2" s="166" t="s">
        <v>1051</v>
      </c>
      <c r="N2" s="166" t="s">
        <v>1052</v>
      </c>
      <c r="O2" s="166" t="s">
        <v>1105</v>
      </c>
      <c r="P2" s="166" t="s">
        <v>1106</v>
      </c>
      <c r="Q2" s="166" t="s">
        <v>1107</v>
      </c>
      <c r="R2" s="165" t="s">
        <v>1034</v>
      </c>
      <c r="S2" s="165" t="s">
        <v>1035</v>
      </c>
      <c r="T2" s="166" t="s">
        <v>888</v>
      </c>
      <c r="U2" s="166" t="s">
        <v>889</v>
      </c>
      <c r="V2" s="166" t="s">
        <v>890</v>
      </c>
      <c r="W2" s="166" t="s">
        <v>891</v>
      </c>
      <c r="X2" s="166" t="s">
        <v>892</v>
      </c>
      <c r="Y2" s="164"/>
      <c r="Z2" s="164"/>
    </row>
    <row r="3" spans="1:26">
      <c r="A3" s="210" t="s">
        <v>1028</v>
      </c>
      <c r="B3" s="211" t="s">
        <v>1057</v>
      </c>
      <c r="C3" s="211">
        <v>1</v>
      </c>
      <c r="D3" s="212">
        <f t="shared" ref="D3:D34" ca="1" si="0">$J3*U3</f>
        <v>9.0109526778797605E-2</v>
      </c>
      <c r="E3" s="212">
        <f t="shared" ref="E3:E34" ca="1" si="1">$J3*T3</f>
        <v>604.41271037247179</v>
      </c>
      <c r="F3" s="212">
        <f t="shared" ref="F3:F34" ca="1" si="2">$J3*W3</f>
        <v>9.1262784647978878E-2</v>
      </c>
      <c r="G3" s="212">
        <f t="shared" ref="G3:G34" ca="1" si="3">$J3*V3</f>
        <v>580.2946369603377</v>
      </c>
      <c r="H3" s="213">
        <f t="shared" ref="H3:H34" ca="1" si="4">$J3*X3</f>
        <v>-20.600151850940765</v>
      </c>
      <c r="J3" s="167">
        <f>L3*Q3+(L3-M3)*O3-P3*L3</f>
        <v>972.81211997073888</v>
      </c>
      <c r="K3" s="164"/>
      <c r="L3" s="164">
        <f t="shared" ref="L3:L34" si="5">PGE_Frzr_Base_UEC</f>
        <v>1222</v>
      </c>
      <c r="M3" s="167">
        <f t="shared" ref="M3:M34" si="6">PGE_Frzr_Msr_UEC</f>
        <v>405.84345281638628</v>
      </c>
      <c r="N3" s="168" t="s">
        <v>1055</v>
      </c>
      <c r="O3" s="164">
        <f t="shared" ref="O3:O18" si="7">Frzr_Split</f>
        <v>0.61399999999999999</v>
      </c>
      <c r="P3" s="164">
        <f t="shared" ref="P3:P34" si="8">Frzr_Split_NoSvgs</f>
        <v>0</v>
      </c>
      <c r="Q3" s="164">
        <f>1-O3-P3</f>
        <v>0.38600000000000001</v>
      </c>
      <c r="R3" s="164">
        <f>IF(A3="PGE",C3+1,IF(A3="SCE",C3+17,C3+33))</f>
        <v>2</v>
      </c>
      <c r="S3" s="164" t="s">
        <v>1068</v>
      </c>
      <c r="T3" s="169">
        <f ca="1">HLOOKUP(T$2,INDIRECT($S3),$R3,FALSE)</f>
        <v>0.62130466712385524</v>
      </c>
      <c r="U3" s="169">
        <f t="shared" ref="U3:X3" ca="1" si="9">HLOOKUP(U$2,INDIRECT($S3),$R3,FALSE)</f>
        <v>9.2627882536566253E-5</v>
      </c>
      <c r="V3" s="169">
        <f t="shared" ca="1" si="9"/>
        <v>0.59651254856671843</v>
      </c>
      <c r="W3" s="169">
        <f t="shared" ca="1" si="9"/>
        <v>9.3813371332918805E-5</v>
      </c>
      <c r="X3" s="169">
        <f t="shared" ca="1" si="9"/>
        <v>-2.1175879111745025E-2</v>
      </c>
      <c r="Y3" s="164"/>
      <c r="Z3" s="164"/>
    </row>
    <row r="4" spans="1:26">
      <c r="A4" s="214" t="str">
        <f>A3</f>
        <v>PGE</v>
      </c>
      <c r="B4" s="215" t="str">
        <f>B3</f>
        <v>UNIT 1/2 - FREEZER</v>
      </c>
      <c r="C4" s="215">
        <f>C3+1</f>
        <v>2</v>
      </c>
      <c r="D4" s="216">
        <f t="shared" ca="1" si="0"/>
        <v>0.12216489821618952</v>
      </c>
      <c r="E4" s="216">
        <f t="shared" ca="1" si="1"/>
        <v>725.93259989233445</v>
      </c>
      <c r="F4" s="216">
        <f t="shared" ca="1" si="2"/>
        <v>0.16620984370195252</v>
      </c>
      <c r="G4" s="216">
        <f t="shared" ca="1" si="3"/>
        <v>753.60093100328118</v>
      </c>
      <c r="H4" s="217">
        <f t="shared" ca="1" si="4"/>
        <v>-18.448072340835957</v>
      </c>
      <c r="J4" s="167">
        <f t="shared" ref="J4:J67" si="10">L4*Q4+(L4-M4)*O4-P4*L4</f>
        <v>972.81211997073888</v>
      </c>
      <c r="K4" s="164"/>
      <c r="L4" s="164">
        <f t="shared" si="5"/>
        <v>1222</v>
      </c>
      <c r="M4" s="167">
        <f t="shared" si="6"/>
        <v>405.84345281638628</v>
      </c>
      <c r="N4" s="168" t="s">
        <v>1055</v>
      </c>
      <c r="O4" s="164">
        <f t="shared" si="7"/>
        <v>0.61399999999999999</v>
      </c>
      <c r="P4" s="164">
        <f t="shared" si="8"/>
        <v>0</v>
      </c>
      <c r="Q4" s="164">
        <f t="shared" ref="Q4:Q67" si="11">1-O4-P4</f>
        <v>0.38600000000000001</v>
      </c>
      <c r="R4" s="164">
        <f t="shared" ref="R4:R67" si="12">IF(A4="PGE",C4+1,IF(A4="SCE",C4+17,C4+33))</f>
        <v>3</v>
      </c>
      <c r="S4" s="164" t="s">
        <v>1068</v>
      </c>
      <c r="T4" s="169">
        <f t="shared" ref="T4:X54" ca="1" si="13">HLOOKUP(T$2,INDIRECT($S4),$R4,FALSE)</f>
        <v>0.74622076040147378</v>
      </c>
      <c r="U4" s="169">
        <f t="shared" ca="1" si="13"/>
        <v>1.2557912849591563E-4</v>
      </c>
      <c r="V4" s="169">
        <f t="shared" ca="1" si="13"/>
        <v>0.77466235826291785</v>
      </c>
      <c r="W4" s="169">
        <f t="shared" ca="1" si="13"/>
        <v>1.7085502975328054E-4</v>
      </c>
      <c r="X4" s="169">
        <f t="shared" ca="1" si="13"/>
        <v>-1.8963653887649812E-2</v>
      </c>
      <c r="Y4" s="164"/>
      <c r="Z4" s="164"/>
    </row>
    <row r="5" spans="1:26">
      <c r="A5" s="214" t="str">
        <f t="shared" ref="A5:B18" si="14">A4</f>
        <v>PGE</v>
      </c>
      <c r="B5" s="215" t="str">
        <f t="shared" si="14"/>
        <v>UNIT 1/2 - FREEZER</v>
      </c>
      <c r="C5" s="215">
        <f t="shared" ref="C5:C18" si="15">C4+1</f>
        <v>3</v>
      </c>
      <c r="D5" s="216">
        <f t="shared" ca="1" si="0"/>
        <v>0.1022854216340056</v>
      </c>
      <c r="E5" s="216">
        <f t="shared" ca="1" si="1"/>
        <v>695.82569367370309</v>
      </c>
      <c r="F5" s="216">
        <f t="shared" ca="1" si="2"/>
        <v>0.1109496258253258</v>
      </c>
      <c r="G5" s="216">
        <f t="shared" ca="1" si="3"/>
        <v>677.3082567525297</v>
      </c>
      <c r="H5" s="217">
        <f t="shared" ca="1" si="4"/>
        <v>-21.206384644322828</v>
      </c>
      <c r="J5" s="167">
        <f t="shared" si="10"/>
        <v>972.81211997073888</v>
      </c>
      <c r="K5" s="164"/>
      <c r="L5" s="164">
        <f t="shared" si="5"/>
        <v>1222</v>
      </c>
      <c r="M5" s="167">
        <f t="shared" si="6"/>
        <v>405.84345281638628</v>
      </c>
      <c r="N5" s="168" t="s">
        <v>1055</v>
      </c>
      <c r="O5" s="164">
        <f t="shared" si="7"/>
        <v>0.61399999999999999</v>
      </c>
      <c r="P5" s="164">
        <f t="shared" si="8"/>
        <v>0</v>
      </c>
      <c r="Q5" s="164">
        <f t="shared" si="11"/>
        <v>0.38600000000000001</v>
      </c>
      <c r="R5" s="164">
        <f t="shared" si="12"/>
        <v>4</v>
      </c>
      <c r="S5" s="164" t="s">
        <v>1068</v>
      </c>
      <c r="T5" s="169">
        <f t="shared" ca="1" si="13"/>
        <v>0.71527243481982195</v>
      </c>
      <c r="U5" s="169">
        <f t="shared" ca="1" si="13"/>
        <v>1.0514406588302193E-4</v>
      </c>
      <c r="V5" s="169">
        <f t="shared" ca="1" si="13"/>
        <v>0.69623747777001621</v>
      </c>
      <c r="W5" s="169">
        <f t="shared" ca="1" si="13"/>
        <v>1.1405041482076009E-4</v>
      </c>
      <c r="X5" s="169">
        <f t="shared" ca="1" si="13"/>
        <v>-2.1799054729047466E-2</v>
      </c>
      <c r="Y5" s="164"/>
      <c r="Z5" s="164"/>
    </row>
    <row r="6" spans="1:26">
      <c r="A6" s="214" t="str">
        <f t="shared" si="14"/>
        <v>PGE</v>
      </c>
      <c r="B6" s="215" t="str">
        <f t="shared" si="14"/>
        <v>UNIT 1/2 - FREEZER</v>
      </c>
      <c r="C6" s="215">
        <f t="shared" si="15"/>
        <v>4</v>
      </c>
      <c r="D6" s="216">
        <f t="shared" ca="1" si="0"/>
        <v>0.11367125012261149</v>
      </c>
      <c r="E6" s="216">
        <f t="shared" ca="1" si="1"/>
        <v>741.08500438587942</v>
      </c>
      <c r="F6" s="216">
        <f t="shared" ca="1" si="2"/>
        <v>0.14818533433073813</v>
      </c>
      <c r="G6" s="216">
        <f t="shared" ca="1" si="3"/>
        <v>762.55893104726226</v>
      </c>
      <c r="H6" s="217">
        <f t="shared" ca="1" si="4"/>
        <v>-16.324888777134031</v>
      </c>
      <c r="J6" s="167">
        <f t="shared" si="10"/>
        <v>972.81211997073888</v>
      </c>
      <c r="K6" s="164"/>
      <c r="L6" s="164">
        <f t="shared" si="5"/>
        <v>1222</v>
      </c>
      <c r="M6" s="167">
        <f t="shared" si="6"/>
        <v>405.84345281638628</v>
      </c>
      <c r="N6" s="168" t="s">
        <v>1055</v>
      </c>
      <c r="O6" s="164">
        <f t="shared" si="7"/>
        <v>0.61399999999999999</v>
      </c>
      <c r="P6" s="164">
        <f t="shared" si="8"/>
        <v>0</v>
      </c>
      <c r="Q6" s="164">
        <f t="shared" si="11"/>
        <v>0.38600000000000001</v>
      </c>
      <c r="R6" s="164">
        <f t="shared" si="12"/>
        <v>5</v>
      </c>
      <c r="S6" s="164" t="s">
        <v>1068</v>
      </c>
      <c r="T6" s="169">
        <f t="shared" ca="1" si="13"/>
        <v>0.76179664004203651</v>
      </c>
      <c r="U6" s="169">
        <f t="shared" ca="1" si="13"/>
        <v>1.1684810230985876E-4</v>
      </c>
      <c r="V6" s="169">
        <f t="shared" ca="1" si="13"/>
        <v>0.7838707139773291</v>
      </c>
      <c r="W6" s="169">
        <f t="shared" ca="1" si="13"/>
        <v>1.5232677645421954E-4</v>
      </c>
      <c r="X6" s="169">
        <f t="shared" ca="1" si="13"/>
        <v>-1.6781132185755526E-2</v>
      </c>
      <c r="Y6" s="164"/>
      <c r="Z6" s="164"/>
    </row>
    <row r="7" spans="1:26">
      <c r="A7" s="214" t="str">
        <f t="shared" si="14"/>
        <v>PGE</v>
      </c>
      <c r="B7" s="215" t="str">
        <f t="shared" si="14"/>
        <v>UNIT 1/2 - FREEZER</v>
      </c>
      <c r="C7" s="215">
        <f t="shared" si="15"/>
        <v>5</v>
      </c>
      <c r="D7" s="216">
        <f t="shared" ca="1" si="0"/>
        <v>0.10904667581688539</v>
      </c>
      <c r="E7" s="216">
        <f t="shared" ca="1" si="1"/>
        <v>667.43261096431524</v>
      </c>
      <c r="F7" s="216">
        <f t="shared" ca="1" si="2"/>
        <v>0.11464568478760602</v>
      </c>
      <c r="G7" s="216">
        <f t="shared" ca="1" si="3"/>
        <v>644.89358969173543</v>
      </c>
      <c r="H7" s="217">
        <f t="shared" ca="1" si="4"/>
        <v>-22.302533281142889</v>
      </c>
      <c r="J7" s="167">
        <f t="shared" si="10"/>
        <v>972.81211997073888</v>
      </c>
      <c r="K7" s="164"/>
      <c r="L7" s="164">
        <f t="shared" si="5"/>
        <v>1222</v>
      </c>
      <c r="M7" s="167">
        <f t="shared" si="6"/>
        <v>405.84345281638628</v>
      </c>
      <c r="N7" s="168" t="s">
        <v>1055</v>
      </c>
      <c r="O7" s="164">
        <f t="shared" si="7"/>
        <v>0.61399999999999999</v>
      </c>
      <c r="P7" s="164">
        <f t="shared" si="8"/>
        <v>0</v>
      </c>
      <c r="Q7" s="164">
        <f t="shared" si="11"/>
        <v>0.38600000000000001</v>
      </c>
      <c r="R7" s="164">
        <f t="shared" si="12"/>
        <v>6</v>
      </c>
      <c r="S7" s="164" t="s">
        <v>1068</v>
      </c>
      <c r="T7" s="169">
        <f t="shared" ca="1" si="13"/>
        <v>0.68608583020572445</v>
      </c>
      <c r="U7" s="169">
        <f t="shared" ca="1" si="13"/>
        <v>1.1209428169970312E-4</v>
      </c>
      <c r="V7" s="169">
        <f t="shared" ca="1" si="13"/>
        <v>0.66291689469404746</v>
      </c>
      <c r="W7" s="169">
        <f t="shared" ca="1" si="13"/>
        <v>1.1784977020131538E-4</v>
      </c>
      <c r="X7" s="169">
        <f t="shared" ca="1" si="13"/>
        <v>-2.2925838220245163E-2</v>
      </c>
      <c r="Y7" s="164"/>
      <c r="Z7" s="164"/>
    </row>
    <row r="8" spans="1:26">
      <c r="A8" s="214" t="str">
        <f t="shared" si="14"/>
        <v>PGE</v>
      </c>
      <c r="B8" s="215" t="str">
        <f t="shared" si="14"/>
        <v>UNIT 1/2 - FREEZER</v>
      </c>
      <c r="C8" s="215">
        <f t="shared" si="15"/>
        <v>6</v>
      </c>
      <c r="D8" s="216">
        <f t="shared" ca="1" si="0"/>
        <v>0</v>
      </c>
      <c r="E8" s="216">
        <f t="shared" ca="1" si="1"/>
        <v>0</v>
      </c>
      <c r="F8" s="216">
        <f t="shared" ca="1" si="2"/>
        <v>0</v>
      </c>
      <c r="G8" s="216">
        <f t="shared" ca="1" si="3"/>
        <v>0</v>
      </c>
      <c r="H8" s="217">
        <f t="shared" ca="1" si="4"/>
        <v>0</v>
      </c>
      <c r="J8" s="167">
        <f t="shared" si="10"/>
        <v>972.81211997073888</v>
      </c>
      <c r="K8" s="164"/>
      <c r="L8" s="164">
        <f t="shared" si="5"/>
        <v>1222</v>
      </c>
      <c r="M8" s="167">
        <f t="shared" si="6"/>
        <v>405.84345281638628</v>
      </c>
      <c r="N8" s="168" t="s">
        <v>1055</v>
      </c>
      <c r="O8" s="164">
        <f t="shared" si="7"/>
        <v>0.61399999999999999</v>
      </c>
      <c r="P8" s="164">
        <f t="shared" si="8"/>
        <v>0</v>
      </c>
      <c r="Q8" s="164">
        <f t="shared" si="11"/>
        <v>0.38600000000000001</v>
      </c>
      <c r="R8" s="164">
        <f t="shared" si="12"/>
        <v>7</v>
      </c>
      <c r="S8" s="164" t="s">
        <v>1068</v>
      </c>
      <c r="T8" s="169">
        <f t="shared" ca="1" si="13"/>
        <v>0</v>
      </c>
      <c r="U8" s="169">
        <f t="shared" ca="1" si="13"/>
        <v>0</v>
      </c>
      <c r="V8" s="169">
        <f t="shared" ca="1" si="13"/>
        <v>0</v>
      </c>
      <c r="W8" s="169">
        <f t="shared" ca="1" si="13"/>
        <v>0</v>
      </c>
      <c r="X8" s="169">
        <f t="shared" ca="1" si="13"/>
        <v>0</v>
      </c>
      <c r="Y8" s="164"/>
      <c r="Z8" s="164"/>
    </row>
    <row r="9" spans="1:26">
      <c r="A9" s="214" t="str">
        <f t="shared" si="14"/>
        <v>PGE</v>
      </c>
      <c r="B9" s="215" t="str">
        <f t="shared" si="14"/>
        <v>UNIT 1/2 - FREEZER</v>
      </c>
      <c r="C9" s="215">
        <f t="shared" si="15"/>
        <v>7</v>
      </c>
      <c r="D9" s="216">
        <f t="shared" ca="1" si="0"/>
        <v>0</v>
      </c>
      <c r="E9" s="216">
        <f t="shared" ca="1" si="1"/>
        <v>0</v>
      </c>
      <c r="F9" s="216">
        <f t="shared" ca="1" si="2"/>
        <v>0</v>
      </c>
      <c r="G9" s="216">
        <f t="shared" ca="1" si="3"/>
        <v>0</v>
      </c>
      <c r="H9" s="217">
        <f t="shared" ca="1" si="4"/>
        <v>0</v>
      </c>
      <c r="J9" s="167">
        <f t="shared" si="10"/>
        <v>972.81211997073888</v>
      </c>
      <c r="K9" s="164"/>
      <c r="L9" s="164">
        <f t="shared" si="5"/>
        <v>1222</v>
      </c>
      <c r="M9" s="167">
        <f t="shared" si="6"/>
        <v>405.84345281638628</v>
      </c>
      <c r="N9" s="168" t="s">
        <v>1055</v>
      </c>
      <c r="O9" s="164">
        <f t="shared" si="7"/>
        <v>0.61399999999999999</v>
      </c>
      <c r="P9" s="164">
        <f t="shared" si="8"/>
        <v>0</v>
      </c>
      <c r="Q9" s="164">
        <f t="shared" si="11"/>
        <v>0.38600000000000001</v>
      </c>
      <c r="R9" s="164">
        <f t="shared" si="12"/>
        <v>8</v>
      </c>
      <c r="S9" s="164" t="s">
        <v>1068</v>
      </c>
      <c r="T9" s="169">
        <f t="shared" ca="1" si="13"/>
        <v>0</v>
      </c>
      <c r="U9" s="169">
        <f t="shared" ca="1" si="13"/>
        <v>0</v>
      </c>
      <c r="V9" s="169">
        <f t="shared" ca="1" si="13"/>
        <v>0</v>
      </c>
      <c r="W9" s="169">
        <f t="shared" ca="1" si="13"/>
        <v>0</v>
      </c>
      <c r="X9" s="169">
        <f t="shared" ca="1" si="13"/>
        <v>0</v>
      </c>
      <c r="Y9" s="164"/>
      <c r="Z9" s="164"/>
    </row>
    <row r="10" spans="1:26">
      <c r="A10" s="214" t="str">
        <f t="shared" si="14"/>
        <v>PGE</v>
      </c>
      <c r="B10" s="215" t="str">
        <f t="shared" si="14"/>
        <v>UNIT 1/2 - FREEZER</v>
      </c>
      <c r="C10" s="215">
        <f t="shared" si="15"/>
        <v>8</v>
      </c>
      <c r="D10" s="216">
        <f t="shared" ca="1" si="0"/>
        <v>0</v>
      </c>
      <c r="E10" s="216">
        <f t="shared" ca="1" si="1"/>
        <v>0</v>
      </c>
      <c r="F10" s="216">
        <f t="shared" ca="1" si="2"/>
        <v>0</v>
      </c>
      <c r="G10" s="216">
        <f t="shared" ca="1" si="3"/>
        <v>0</v>
      </c>
      <c r="H10" s="217">
        <f t="shared" ca="1" si="4"/>
        <v>0</v>
      </c>
      <c r="J10" s="167">
        <f t="shared" si="10"/>
        <v>972.81211997073888</v>
      </c>
      <c r="K10" s="164"/>
      <c r="L10" s="164">
        <f t="shared" si="5"/>
        <v>1222</v>
      </c>
      <c r="M10" s="167">
        <f t="shared" si="6"/>
        <v>405.84345281638628</v>
      </c>
      <c r="N10" s="168" t="s">
        <v>1055</v>
      </c>
      <c r="O10" s="164">
        <f t="shared" si="7"/>
        <v>0.61399999999999999</v>
      </c>
      <c r="P10" s="164">
        <f t="shared" si="8"/>
        <v>0</v>
      </c>
      <c r="Q10" s="164">
        <f t="shared" si="11"/>
        <v>0.38600000000000001</v>
      </c>
      <c r="R10" s="164">
        <f t="shared" si="12"/>
        <v>9</v>
      </c>
      <c r="S10" s="164" t="s">
        <v>1068</v>
      </c>
      <c r="T10" s="169">
        <f t="shared" ca="1" si="13"/>
        <v>0</v>
      </c>
      <c r="U10" s="169">
        <f t="shared" ca="1" si="13"/>
        <v>0</v>
      </c>
      <c r="V10" s="169">
        <f t="shared" ca="1" si="13"/>
        <v>0</v>
      </c>
      <c r="W10" s="169">
        <f t="shared" ca="1" si="13"/>
        <v>0</v>
      </c>
      <c r="X10" s="169">
        <f t="shared" ca="1" si="13"/>
        <v>0</v>
      </c>
      <c r="Y10" s="164"/>
      <c r="Z10" s="164"/>
    </row>
    <row r="11" spans="1:26">
      <c r="A11" s="214" t="str">
        <f t="shared" si="14"/>
        <v>PGE</v>
      </c>
      <c r="B11" s="215" t="str">
        <f t="shared" si="14"/>
        <v>UNIT 1/2 - FREEZER</v>
      </c>
      <c r="C11" s="215">
        <f t="shared" si="15"/>
        <v>9</v>
      </c>
      <c r="D11" s="216">
        <f t="shared" ca="1" si="0"/>
        <v>0</v>
      </c>
      <c r="E11" s="216">
        <f t="shared" ca="1" si="1"/>
        <v>0</v>
      </c>
      <c r="F11" s="216">
        <f t="shared" ca="1" si="2"/>
        <v>0</v>
      </c>
      <c r="G11" s="216">
        <f t="shared" ca="1" si="3"/>
        <v>0</v>
      </c>
      <c r="H11" s="217">
        <f t="shared" ca="1" si="4"/>
        <v>0</v>
      </c>
      <c r="J11" s="167">
        <f t="shared" si="10"/>
        <v>972.81211997073888</v>
      </c>
      <c r="K11" s="164"/>
      <c r="L11" s="164">
        <f t="shared" si="5"/>
        <v>1222</v>
      </c>
      <c r="M11" s="167">
        <f t="shared" si="6"/>
        <v>405.84345281638628</v>
      </c>
      <c r="N11" s="168" t="s">
        <v>1055</v>
      </c>
      <c r="O11" s="164">
        <f t="shared" si="7"/>
        <v>0.61399999999999999</v>
      </c>
      <c r="P11" s="164">
        <f t="shared" si="8"/>
        <v>0</v>
      </c>
      <c r="Q11" s="164">
        <f t="shared" si="11"/>
        <v>0.38600000000000001</v>
      </c>
      <c r="R11" s="164">
        <f t="shared" si="12"/>
        <v>10</v>
      </c>
      <c r="S11" s="164" t="s">
        <v>1068</v>
      </c>
      <c r="T11" s="169">
        <f t="shared" ca="1" si="13"/>
        <v>0</v>
      </c>
      <c r="U11" s="169">
        <f t="shared" ca="1" si="13"/>
        <v>0</v>
      </c>
      <c r="V11" s="169">
        <f t="shared" ca="1" si="13"/>
        <v>0</v>
      </c>
      <c r="W11" s="169">
        <f t="shared" ca="1" si="13"/>
        <v>0</v>
      </c>
      <c r="X11" s="169">
        <f t="shared" ca="1" si="13"/>
        <v>0</v>
      </c>
      <c r="Y11" s="164"/>
      <c r="Z11" s="164"/>
    </row>
    <row r="12" spans="1:26">
      <c r="A12" s="214" t="str">
        <f t="shared" si="14"/>
        <v>PGE</v>
      </c>
      <c r="B12" s="215" t="str">
        <f t="shared" si="14"/>
        <v>UNIT 1/2 - FREEZER</v>
      </c>
      <c r="C12" s="215">
        <f t="shared" si="15"/>
        <v>10</v>
      </c>
      <c r="D12" s="216">
        <f t="shared" ca="1" si="0"/>
        <v>0</v>
      </c>
      <c r="E12" s="216">
        <f t="shared" ca="1" si="1"/>
        <v>0</v>
      </c>
      <c r="F12" s="216">
        <f t="shared" ca="1" si="2"/>
        <v>0</v>
      </c>
      <c r="G12" s="216">
        <f t="shared" ca="1" si="3"/>
        <v>0</v>
      </c>
      <c r="H12" s="217">
        <f t="shared" ca="1" si="4"/>
        <v>0</v>
      </c>
      <c r="J12" s="167">
        <f t="shared" si="10"/>
        <v>972.81211997073888</v>
      </c>
      <c r="K12" s="164"/>
      <c r="L12" s="164">
        <f t="shared" si="5"/>
        <v>1222</v>
      </c>
      <c r="M12" s="167">
        <f t="shared" si="6"/>
        <v>405.84345281638628</v>
      </c>
      <c r="N12" s="168" t="s">
        <v>1055</v>
      </c>
      <c r="O12" s="164">
        <f t="shared" si="7"/>
        <v>0.61399999999999999</v>
      </c>
      <c r="P12" s="164">
        <f t="shared" si="8"/>
        <v>0</v>
      </c>
      <c r="Q12" s="164">
        <f t="shared" si="11"/>
        <v>0.38600000000000001</v>
      </c>
      <c r="R12" s="164">
        <f t="shared" si="12"/>
        <v>11</v>
      </c>
      <c r="S12" s="164" t="s">
        <v>1068</v>
      </c>
      <c r="T12" s="169">
        <f t="shared" ca="1" si="13"/>
        <v>0</v>
      </c>
      <c r="U12" s="169">
        <f t="shared" ca="1" si="13"/>
        <v>0</v>
      </c>
      <c r="V12" s="169">
        <f t="shared" ca="1" si="13"/>
        <v>0</v>
      </c>
      <c r="W12" s="169">
        <f t="shared" ca="1" si="13"/>
        <v>0</v>
      </c>
      <c r="X12" s="169">
        <f t="shared" ca="1" si="13"/>
        <v>0</v>
      </c>
      <c r="Y12" s="164"/>
      <c r="Z12" s="164"/>
    </row>
    <row r="13" spans="1:26">
      <c r="A13" s="214" t="str">
        <f t="shared" si="14"/>
        <v>PGE</v>
      </c>
      <c r="B13" s="215" t="str">
        <f t="shared" si="14"/>
        <v>UNIT 1/2 - FREEZER</v>
      </c>
      <c r="C13" s="215">
        <f t="shared" si="15"/>
        <v>11</v>
      </c>
      <c r="D13" s="216">
        <f t="shared" ca="1" si="0"/>
        <v>0.12111138681715841</v>
      </c>
      <c r="E13" s="216">
        <f t="shared" ca="1" si="1"/>
        <v>769.55651976326237</v>
      </c>
      <c r="F13" s="216">
        <f t="shared" ca="1" si="2"/>
        <v>0.19159975772107204</v>
      </c>
      <c r="G13" s="216">
        <f t="shared" ca="1" si="3"/>
        <v>881.49369041104489</v>
      </c>
      <c r="H13" s="217">
        <f t="shared" ca="1" si="4"/>
        <v>-16.39090660545434</v>
      </c>
      <c r="J13" s="167">
        <f t="shared" si="10"/>
        <v>972.81211997073888</v>
      </c>
      <c r="K13" s="164"/>
      <c r="L13" s="164">
        <f t="shared" si="5"/>
        <v>1222</v>
      </c>
      <c r="M13" s="167">
        <f t="shared" si="6"/>
        <v>405.84345281638628</v>
      </c>
      <c r="N13" s="168" t="s">
        <v>1055</v>
      </c>
      <c r="O13" s="164">
        <f t="shared" si="7"/>
        <v>0.61399999999999999</v>
      </c>
      <c r="P13" s="164">
        <f t="shared" si="8"/>
        <v>0</v>
      </c>
      <c r="Q13" s="164">
        <f t="shared" si="11"/>
        <v>0.38600000000000001</v>
      </c>
      <c r="R13" s="164">
        <f t="shared" si="12"/>
        <v>12</v>
      </c>
      <c r="S13" s="164" t="s">
        <v>1068</v>
      </c>
      <c r="T13" s="169">
        <f t="shared" ca="1" si="13"/>
        <v>0.79106386933831563</v>
      </c>
      <c r="U13" s="169">
        <f t="shared" ca="1" si="13"/>
        <v>1.2449617385605898E-4</v>
      </c>
      <c r="V13" s="169">
        <f t="shared" ca="1" si="13"/>
        <v>0.90612942860699486</v>
      </c>
      <c r="W13" s="169">
        <f t="shared" ca="1" si="13"/>
        <v>1.9695453396164015E-4</v>
      </c>
      <c r="X13" s="169">
        <f t="shared" ca="1" si="13"/>
        <v>-1.6848995061808401E-2</v>
      </c>
      <c r="Y13" s="164"/>
      <c r="Z13" s="164"/>
    </row>
    <row r="14" spans="1:26">
      <c r="A14" s="214" t="str">
        <f t="shared" si="14"/>
        <v>PGE</v>
      </c>
      <c r="B14" s="215" t="str">
        <f t="shared" si="14"/>
        <v>UNIT 1/2 - FREEZER</v>
      </c>
      <c r="C14" s="215">
        <f t="shared" si="15"/>
        <v>12</v>
      </c>
      <c r="D14" s="216">
        <f t="shared" ca="1" si="0"/>
        <v>0.12066497320965351</v>
      </c>
      <c r="E14" s="216">
        <f t="shared" ca="1" si="1"/>
        <v>777.20605504237824</v>
      </c>
      <c r="F14" s="216">
        <f t="shared" ca="1" si="2"/>
        <v>0.1877297174667362</v>
      </c>
      <c r="G14" s="216">
        <f t="shared" ca="1" si="3"/>
        <v>853.39756244112618</v>
      </c>
      <c r="H14" s="217">
        <f t="shared" ca="1" si="4"/>
        <v>-16.755884626696293</v>
      </c>
      <c r="J14" s="167">
        <f t="shared" si="10"/>
        <v>972.81211997073888</v>
      </c>
      <c r="K14" s="164"/>
      <c r="L14" s="164">
        <f t="shared" si="5"/>
        <v>1222</v>
      </c>
      <c r="M14" s="167">
        <f t="shared" si="6"/>
        <v>405.84345281638628</v>
      </c>
      <c r="N14" s="168" t="s">
        <v>1055</v>
      </c>
      <c r="O14" s="164">
        <f t="shared" si="7"/>
        <v>0.61399999999999999</v>
      </c>
      <c r="P14" s="164">
        <f t="shared" si="8"/>
        <v>0</v>
      </c>
      <c r="Q14" s="164">
        <f t="shared" si="11"/>
        <v>0.38600000000000001</v>
      </c>
      <c r="R14" s="164">
        <f t="shared" si="12"/>
        <v>13</v>
      </c>
      <c r="S14" s="164" t="s">
        <v>1068</v>
      </c>
      <c r="T14" s="169">
        <f t="shared" ca="1" si="13"/>
        <v>0.79892719168194137</v>
      </c>
      <c r="U14" s="169">
        <f t="shared" ca="1" si="13"/>
        <v>1.2403728400637421E-4</v>
      </c>
      <c r="V14" s="169">
        <f t="shared" ca="1" si="13"/>
        <v>0.87724807794006043</v>
      </c>
      <c r="W14" s="169">
        <f t="shared" ca="1" si="13"/>
        <v>1.9297633490872101E-4</v>
      </c>
      <c r="X14" s="169">
        <f t="shared" ca="1" si="13"/>
        <v>-1.7224173386326942E-2</v>
      </c>
      <c r="Y14" s="164"/>
      <c r="Z14" s="164"/>
    </row>
    <row r="15" spans="1:26">
      <c r="A15" s="214" t="str">
        <f t="shared" si="14"/>
        <v>PGE</v>
      </c>
      <c r="B15" s="215" t="str">
        <f t="shared" si="14"/>
        <v>UNIT 1/2 - FREEZER</v>
      </c>
      <c r="C15" s="215">
        <f t="shared" si="15"/>
        <v>13</v>
      </c>
      <c r="D15" s="216">
        <f t="shared" ca="1" si="0"/>
        <v>0.12598116725941702</v>
      </c>
      <c r="E15" s="216">
        <f t="shared" ca="1" si="1"/>
        <v>833.05729642405788</v>
      </c>
      <c r="F15" s="216">
        <f t="shared" ca="1" si="2"/>
        <v>0.1939910095592586</v>
      </c>
      <c r="G15" s="216">
        <f t="shared" ca="1" si="3"/>
        <v>968.51896306678861</v>
      </c>
      <c r="H15" s="217">
        <f t="shared" ca="1" si="4"/>
        <v>-15.201248775233116</v>
      </c>
      <c r="J15" s="167">
        <f t="shared" si="10"/>
        <v>972.81211997073888</v>
      </c>
      <c r="K15" s="164"/>
      <c r="L15" s="164">
        <f t="shared" si="5"/>
        <v>1222</v>
      </c>
      <c r="M15" s="167">
        <f t="shared" si="6"/>
        <v>405.84345281638628</v>
      </c>
      <c r="N15" s="168" t="s">
        <v>1055</v>
      </c>
      <c r="O15" s="164">
        <f t="shared" si="7"/>
        <v>0.61399999999999999</v>
      </c>
      <c r="P15" s="164">
        <f t="shared" si="8"/>
        <v>0</v>
      </c>
      <c r="Q15" s="164">
        <f t="shared" si="11"/>
        <v>0.38600000000000001</v>
      </c>
      <c r="R15" s="164">
        <f t="shared" si="12"/>
        <v>14</v>
      </c>
      <c r="S15" s="164" t="s">
        <v>1068</v>
      </c>
      <c r="T15" s="169">
        <f t="shared" ca="1" si="13"/>
        <v>0.85633934787851462</v>
      </c>
      <c r="U15" s="169">
        <f t="shared" ca="1" si="13"/>
        <v>1.2950205355501368E-4</v>
      </c>
      <c r="V15" s="169">
        <f t="shared" ca="1" si="13"/>
        <v>0.99558685915212553</v>
      </c>
      <c r="W15" s="169">
        <f t="shared" ca="1" si="13"/>
        <v>1.9941261583489897E-4</v>
      </c>
      <c r="X15" s="169">
        <f t="shared" ca="1" si="13"/>
        <v>-1.5626089008523407E-2</v>
      </c>
      <c r="Y15" s="164"/>
      <c r="Z15" s="164"/>
    </row>
    <row r="16" spans="1:26">
      <c r="A16" s="214" t="str">
        <f t="shared" si="14"/>
        <v>PGE</v>
      </c>
      <c r="B16" s="215" t="str">
        <f t="shared" si="14"/>
        <v>UNIT 1/2 - FREEZER</v>
      </c>
      <c r="C16" s="215">
        <f t="shared" si="15"/>
        <v>14</v>
      </c>
      <c r="D16" s="216">
        <f t="shared" ca="1" si="0"/>
        <v>0</v>
      </c>
      <c r="E16" s="216">
        <f t="shared" ca="1" si="1"/>
        <v>0</v>
      </c>
      <c r="F16" s="216">
        <f t="shared" ca="1" si="2"/>
        <v>0</v>
      </c>
      <c r="G16" s="216">
        <f t="shared" ca="1" si="3"/>
        <v>0</v>
      </c>
      <c r="H16" s="217">
        <f t="shared" ca="1" si="4"/>
        <v>0</v>
      </c>
      <c r="J16" s="167">
        <f t="shared" si="10"/>
        <v>972.81211997073888</v>
      </c>
      <c r="K16" s="164"/>
      <c r="L16" s="164">
        <f t="shared" si="5"/>
        <v>1222</v>
      </c>
      <c r="M16" s="167">
        <f t="shared" si="6"/>
        <v>405.84345281638628</v>
      </c>
      <c r="N16" s="168" t="s">
        <v>1055</v>
      </c>
      <c r="O16" s="164">
        <f t="shared" si="7"/>
        <v>0.61399999999999999</v>
      </c>
      <c r="P16" s="164">
        <f t="shared" si="8"/>
        <v>0</v>
      </c>
      <c r="Q16" s="164">
        <f t="shared" si="11"/>
        <v>0.38600000000000001</v>
      </c>
      <c r="R16" s="164">
        <f t="shared" si="12"/>
        <v>15</v>
      </c>
      <c r="S16" s="164" t="s">
        <v>1068</v>
      </c>
      <c r="T16" s="169">
        <f t="shared" ca="1" si="13"/>
        <v>0</v>
      </c>
      <c r="U16" s="169">
        <f t="shared" ca="1" si="13"/>
        <v>0</v>
      </c>
      <c r="V16" s="169">
        <f t="shared" ca="1" si="13"/>
        <v>0</v>
      </c>
      <c r="W16" s="169">
        <f t="shared" ca="1" si="13"/>
        <v>0</v>
      </c>
      <c r="X16" s="169">
        <f t="shared" ca="1" si="13"/>
        <v>0</v>
      </c>
      <c r="Y16" s="164"/>
      <c r="Z16" s="164"/>
    </row>
    <row r="17" spans="1:26">
      <c r="A17" s="214" t="str">
        <f t="shared" si="14"/>
        <v>PGE</v>
      </c>
      <c r="B17" s="215" t="str">
        <f t="shared" si="14"/>
        <v>UNIT 1/2 - FREEZER</v>
      </c>
      <c r="C17" s="215">
        <f t="shared" si="15"/>
        <v>15</v>
      </c>
      <c r="D17" s="216">
        <f t="shared" ca="1" si="0"/>
        <v>0</v>
      </c>
      <c r="E17" s="216">
        <f t="shared" ca="1" si="1"/>
        <v>0</v>
      </c>
      <c r="F17" s="216">
        <f t="shared" ca="1" si="2"/>
        <v>0</v>
      </c>
      <c r="G17" s="216">
        <f t="shared" ca="1" si="3"/>
        <v>0</v>
      </c>
      <c r="H17" s="217">
        <f t="shared" ca="1" si="4"/>
        <v>0</v>
      </c>
      <c r="J17" s="167">
        <f t="shared" si="10"/>
        <v>972.81211997073888</v>
      </c>
      <c r="K17" s="164"/>
      <c r="L17" s="164">
        <f t="shared" si="5"/>
        <v>1222</v>
      </c>
      <c r="M17" s="167">
        <f t="shared" si="6"/>
        <v>405.84345281638628</v>
      </c>
      <c r="N17" s="168" t="s">
        <v>1055</v>
      </c>
      <c r="O17" s="164">
        <f t="shared" si="7"/>
        <v>0.61399999999999999</v>
      </c>
      <c r="P17" s="164">
        <f t="shared" si="8"/>
        <v>0</v>
      </c>
      <c r="Q17" s="164">
        <f t="shared" si="11"/>
        <v>0.38600000000000001</v>
      </c>
      <c r="R17" s="164">
        <f t="shared" si="12"/>
        <v>16</v>
      </c>
      <c r="S17" s="164" t="s">
        <v>1068</v>
      </c>
      <c r="T17" s="169">
        <f t="shared" ca="1" si="13"/>
        <v>0</v>
      </c>
      <c r="U17" s="169">
        <f t="shared" ca="1" si="13"/>
        <v>0</v>
      </c>
      <c r="V17" s="169">
        <f t="shared" ca="1" si="13"/>
        <v>0</v>
      </c>
      <c r="W17" s="169">
        <f t="shared" ca="1" si="13"/>
        <v>0</v>
      </c>
      <c r="X17" s="169">
        <f t="shared" ca="1" si="13"/>
        <v>0</v>
      </c>
      <c r="Y17" s="164"/>
      <c r="Z17" s="164"/>
    </row>
    <row r="18" spans="1:26">
      <c r="A18" s="214" t="str">
        <f t="shared" si="14"/>
        <v>PGE</v>
      </c>
      <c r="B18" s="215" t="str">
        <f t="shared" si="14"/>
        <v>UNIT 1/2 - FREEZER</v>
      </c>
      <c r="C18" s="215">
        <f t="shared" si="15"/>
        <v>16</v>
      </c>
      <c r="D18" s="216">
        <f t="shared" ca="1" si="0"/>
        <v>0.11629009388445027</v>
      </c>
      <c r="E18" s="216">
        <f t="shared" ca="1" si="1"/>
        <v>596.69464433207622</v>
      </c>
      <c r="F18" s="216">
        <f t="shared" ca="1" si="2"/>
        <v>0.13912862635785414</v>
      </c>
      <c r="G18" s="216">
        <f t="shared" ca="1" si="3"/>
        <v>598.45164650414642</v>
      </c>
      <c r="H18" s="217">
        <f t="shared" ca="1" si="4"/>
        <v>-21.30280816113277</v>
      </c>
      <c r="J18" s="167">
        <f t="shared" si="10"/>
        <v>972.81211997073888</v>
      </c>
      <c r="K18" s="164"/>
      <c r="L18" s="164">
        <f t="shared" si="5"/>
        <v>1222</v>
      </c>
      <c r="M18" s="167">
        <f t="shared" si="6"/>
        <v>405.84345281638628</v>
      </c>
      <c r="N18" s="168" t="s">
        <v>1055</v>
      </c>
      <c r="O18" s="164">
        <f t="shared" si="7"/>
        <v>0.61399999999999999</v>
      </c>
      <c r="P18" s="164">
        <f t="shared" si="8"/>
        <v>0</v>
      </c>
      <c r="Q18" s="164">
        <f t="shared" si="11"/>
        <v>0.38600000000000001</v>
      </c>
      <c r="R18" s="164">
        <f t="shared" si="12"/>
        <v>17</v>
      </c>
      <c r="S18" s="164" t="s">
        <v>1068</v>
      </c>
      <c r="T18" s="169">
        <f t="shared" ca="1" si="13"/>
        <v>0.61337089874047224</v>
      </c>
      <c r="U18" s="169">
        <f t="shared" ca="1" si="13"/>
        <v>1.1954013678195966E-4</v>
      </c>
      <c r="V18" s="169">
        <f t="shared" ca="1" si="13"/>
        <v>0.61517700511600037</v>
      </c>
      <c r="W18" s="169">
        <f t="shared" ca="1" si="13"/>
        <v>1.4301695414941889E-4</v>
      </c>
      <c r="X18" s="169">
        <f t="shared" ca="1" si="13"/>
        <v>-2.1898173063236027E-2</v>
      </c>
      <c r="Y18" s="164"/>
      <c r="Z18" s="164"/>
    </row>
    <row r="19" spans="1:26">
      <c r="A19" s="214" t="str">
        <f>A18</f>
        <v>PGE</v>
      </c>
      <c r="B19" s="215" t="s">
        <v>1058</v>
      </c>
      <c r="C19" s="215">
        <f>C3</f>
        <v>1</v>
      </c>
      <c r="D19" s="216">
        <f t="shared" ca="1" si="0"/>
        <v>0.11396952386015506</v>
      </c>
      <c r="E19" s="216">
        <f t="shared" ca="1" si="1"/>
        <v>788.64768188196581</v>
      </c>
      <c r="F19" s="216">
        <f t="shared" ca="1" si="2"/>
        <v>0.11529978490697737</v>
      </c>
      <c r="G19" s="216">
        <f t="shared" ca="1" si="3"/>
        <v>753.29384730222171</v>
      </c>
      <c r="H19" s="217">
        <f t="shared" ca="1" si="4"/>
        <v>-30.2731383774269</v>
      </c>
      <c r="J19" s="167">
        <f t="shared" si="10"/>
        <v>1222</v>
      </c>
      <c r="K19" s="164"/>
      <c r="L19" s="164">
        <f t="shared" si="5"/>
        <v>1222</v>
      </c>
      <c r="M19" s="167">
        <f t="shared" si="6"/>
        <v>405.84345281638628</v>
      </c>
      <c r="N19" s="168" t="s">
        <v>1056</v>
      </c>
      <c r="O19" s="164">
        <v>0</v>
      </c>
      <c r="P19" s="164">
        <f t="shared" si="8"/>
        <v>0</v>
      </c>
      <c r="Q19" s="164">
        <f t="shared" si="11"/>
        <v>1</v>
      </c>
      <c r="R19" s="164">
        <f t="shared" si="12"/>
        <v>2</v>
      </c>
      <c r="S19" s="164" t="s">
        <v>1069</v>
      </c>
      <c r="T19" s="169">
        <f t="shared" ca="1" si="13"/>
        <v>0.64537453509162501</v>
      </c>
      <c r="U19" s="169">
        <f t="shared" ca="1" si="13"/>
        <v>9.32647494763953E-5</v>
      </c>
      <c r="V19" s="169">
        <f t="shared" ca="1" si="13"/>
        <v>0.61644341023095062</v>
      </c>
      <c r="W19" s="169">
        <f t="shared" ca="1" si="13"/>
        <v>9.4353342804400463E-5</v>
      </c>
      <c r="X19" s="169">
        <f t="shared" ca="1" si="13"/>
        <v>-2.4773435660742145E-2</v>
      </c>
      <c r="Y19" s="164"/>
      <c r="Z19" s="164"/>
    </row>
    <row r="20" spans="1:26">
      <c r="A20" s="214" t="str">
        <f>A19</f>
        <v>PGE</v>
      </c>
      <c r="B20" s="215" t="str">
        <f>B19</f>
        <v>UNIT 1/2 REMOVE AND RECYCLE SECOND FREEZER IN CONDITIONED SPACE</v>
      </c>
      <c r="C20" s="215">
        <f t="shared" ref="C20:C83" si="16">C4</f>
        <v>2</v>
      </c>
      <c r="D20" s="216">
        <f t="shared" ca="1" si="0"/>
        <v>0.15060467816274486</v>
      </c>
      <c r="E20" s="216">
        <f t="shared" ca="1" si="1"/>
        <v>946.44103275628925</v>
      </c>
      <c r="F20" s="216">
        <f t="shared" ca="1" si="2"/>
        <v>0.21505244138335758</v>
      </c>
      <c r="G20" s="216">
        <f t="shared" ca="1" si="3"/>
        <v>986.970313491654</v>
      </c>
      <c r="H20" s="217">
        <f t="shared" ca="1" si="4"/>
        <v>-27.110530583074514</v>
      </c>
      <c r="J20" s="167">
        <f t="shared" si="10"/>
        <v>1222</v>
      </c>
      <c r="K20" s="164"/>
      <c r="L20" s="164">
        <f t="shared" si="5"/>
        <v>1222</v>
      </c>
      <c r="M20" s="167">
        <f t="shared" si="6"/>
        <v>405.84345281638628</v>
      </c>
      <c r="N20" s="168" t="s">
        <v>1056</v>
      </c>
      <c r="O20" s="164">
        <v>0</v>
      </c>
      <c r="P20" s="164">
        <f t="shared" si="8"/>
        <v>0</v>
      </c>
      <c r="Q20" s="164">
        <f t="shared" si="11"/>
        <v>1</v>
      </c>
      <c r="R20" s="164">
        <f t="shared" si="12"/>
        <v>3</v>
      </c>
      <c r="S20" s="164" t="s">
        <v>1069</v>
      </c>
      <c r="T20" s="169">
        <f t="shared" ca="1" si="13"/>
        <v>0.77450166346668514</v>
      </c>
      <c r="U20" s="169">
        <f t="shared" ca="1" si="13"/>
        <v>1.2324441748178794E-4</v>
      </c>
      <c r="V20" s="169">
        <f t="shared" ca="1" si="13"/>
        <v>0.80766801431395585</v>
      </c>
      <c r="W20" s="169">
        <f t="shared" ca="1" si="13"/>
        <v>1.7598399458539901E-4</v>
      </c>
      <c r="X20" s="169">
        <f t="shared" ca="1" si="13"/>
        <v>-2.2185376909226281E-2</v>
      </c>
      <c r="Y20" s="164"/>
      <c r="Z20" s="164"/>
    </row>
    <row r="21" spans="1:26">
      <c r="A21" s="214" t="str">
        <f t="shared" ref="A21:B36" si="17">A20</f>
        <v>PGE</v>
      </c>
      <c r="B21" s="215" t="str">
        <f t="shared" si="17"/>
        <v>UNIT 1/2 REMOVE AND RECYCLE SECOND FREEZER IN CONDITIONED SPACE</v>
      </c>
      <c r="C21" s="215">
        <f t="shared" si="16"/>
        <v>3</v>
      </c>
      <c r="D21" s="216">
        <f t="shared" ca="1" si="0"/>
        <v>0.12675027847162956</v>
      </c>
      <c r="E21" s="216">
        <f t="shared" ca="1" si="1"/>
        <v>904.24258428957057</v>
      </c>
      <c r="F21" s="216">
        <f t="shared" ca="1" si="2"/>
        <v>0.1386887492927103</v>
      </c>
      <c r="G21" s="216">
        <f t="shared" ca="1" si="3"/>
        <v>877.37180126028102</v>
      </c>
      <c r="H21" s="217">
        <f t="shared" ca="1" si="4"/>
        <v>-31.164033229842801</v>
      </c>
      <c r="J21" s="167">
        <f t="shared" si="10"/>
        <v>1222</v>
      </c>
      <c r="K21" s="164"/>
      <c r="L21" s="164">
        <f t="shared" si="5"/>
        <v>1222</v>
      </c>
      <c r="M21" s="167">
        <f t="shared" si="6"/>
        <v>405.84345281638628</v>
      </c>
      <c r="N21" s="168" t="s">
        <v>1056</v>
      </c>
      <c r="O21" s="164">
        <v>0</v>
      </c>
      <c r="P21" s="164">
        <f t="shared" si="8"/>
        <v>0</v>
      </c>
      <c r="Q21" s="164">
        <f t="shared" si="11"/>
        <v>1</v>
      </c>
      <c r="R21" s="164">
        <f t="shared" si="12"/>
        <v>4</v>
      </c>
      <c r="S21" s="164" t="s">
        <v>1069</v>
      </c>
      <c r="T21" s="169">
        <f t="shared" ca="1" si="13"/>
        <v>0.7399693815790267</v>
      </c>
      <c r="U21" s="169">
        <f t="shared" ca="1" si="13"/>
        <v>1.0372363213717639E-4</v>
      </c>
      <c r="V21" s="169">
        <f t="shared" ca="1" si="13"/>
        <v>0.71798019743067187</v>
      </c>
      <c r="W21" s="169">
        <f t="shared" ca="1" si="13"/>
        <v>1.1349324819370728E-4</v>
      </c>
      <c r="X21" s="169">
        <f t="shared" ca="1" si="13"/>
        <v>-2.5502482184814077E-2</v>
      </c>
      <c r="Y21" s="164"/>
      <c r="Z21" s="164"/>
    </row>
    <row r="22" spans="1:26">
      <c r="A22" s="214" t="str">
        <f t="shared" si="17"/>
        <v>PGE</v>
      </c>
      <c r="B22" s="215" t="str">
        <f t="shared" si="17"/>
        <v>UNIT 1/2 REMOVE AND RECYCLE SECOND FREEZER IN CONDITIONED SPACE</v>
      </c>
      <c r="C22" s="215">
        <f t="shared" si="16"/>
        <v>4</v>
      </c>
      <c r="D22" s="216">
        <f t="shared" ca="1" si="0"/>
        <v>0.14009881290456128</v>
      </c>
      <c r="E22" s="216">
        <f t="shared" ca="1" si="1"/>
        <v>962.77244483828633</v>
      </c>
      <c r="F22" s="216">
        <f t="shared" ca="1" si="2"/>
        <v>0.19004043168363816</v>
      </c>
      <c r="G22" s="216">
        <f t="shared" ca="1" si="3"/>
        <v>994.42479904391314</v>
      </c>
      <c r="H22" s="217">
        <f t="shared" ca="1" si="4"/>
        <v>-23.990387086574444</v>
      </c>
      <c r="J22" s="167">
        <f t="shared" si="10"/>
        <v>1222</v>
      </c>
      <c r="K22" s="164"/>
      <c r="L22" s="164">
        <f t="shared" si="5"/>
        <v>1222</v>
      </c>
      <c r="M22" s="167">
        <f t="shared" si="6"/>
        <v>405.84345281638628</v>
      </c>
      <c r="N22" s="168" t="s">
        <v>1056</v>
      </c>
      <c r="O22" s="164">
        <v>0</v>
      </c>
      <c r="P22" s="164">
        <f t="shared" si="8"/>
        <v>0</v>
      </c>
      <c r="Q22" s="164">
        <f t="shared" si="11"/>
        <v>1</v>
      </c>
      <c r="R22" s="164">
        <f t="shared" si="12"/>
        <v>5</v>
      </c>
      <c r="S22" s="164" t="s">
        <v>1069</v>
      </c>
      <c r="T22" s="169">
        <f t="shared" ca="1" si="13"/>
        <v>0.78786615780547165</v>
      </c>
      <c r="U22" s="169">
        <f t="shared" ca="1" si="13"/>
        <v>1.1464714640307796E-4</v>
      </c>
      <c r="V22" s="169">
        <f t="shared" ca="1" si="13"/>
        <v>0.81376824799010894</v>
      </c>
      <c r="W22" s="169">
        <f t="shared" ca="1" si="13"/>
        <v>1.5551590154143876E-4</v>
      </c>
      <c r="X22" s="169">
        <f t="shared" ca="1" si="13"/>
        <v>-1.963206799228678E-2</v>
      </c>
      <c r="Y22" s="164"/>
      <c r="Z22" s="164"/>
    </row>
    <row r="23" spans="1:26">
      <c r="A23" s="214" t="str">
        <f t="shared" si="17"/>
        <v>PGE</v>
      </c>
      <c r="B23" s="215" t="str">
        <f t="shared" si="17"/>
        <v>UNIT 1/2 REMOVE AND RECYCLE SECOND FREEZER IN CONDITIONED SPACE</v>
      </c>
      <c r="C23" s="215">
        <f t="shared" si="16"/>
        <v>5</v>
      </c>
      <c r="D23" s="216">
        <f t="shared" ca="1" si="0"/>
        <v>0.13558326685671881</v>
      </c>
      <c r="E23" s="216">
        <f t="shared" ca="1" si="1"/>
        <v>860.24106069477034</v>
      </c>
      <c r="F23" s="216">
        <f t="shared" ca="1" si="2"/>
        <v>0.142567615089468</v>
      </c>
      <c r="G23" s="216">
        <f t="shared" ca="1" si="3"/>
        <v>827.4160331985197</v>
      </c>
      <c r="H23" s="217">
        <f t="shared" ca="1" si="4"/>
        <v>-32.774888315028306</v>
      </c>
      <c r="J23" s="167">
        <f t="shared" si="10"/>
        <v>1222</v>
      </c>
      <c r="K23" s="164"/>
      <c r="L23" s="164">
        <f t="shared" si="5"/>
        <v>1222</v>
      </c>
      <c r="M23" s="167">
        <f t="shared" si="6"/>
        <v>405.84345281638628</v>
      </c>
      <c r="N23" s="168" t="s">
        <v>1056</v>
      </c>
      <c r="O23" s="164">
        <v>0</v>
      </c>
      <c r="P23" s="164">
        <f t="shared" si="8"/>
        <v>0</v>
      </c>
      <c r="Q23" s="164">
        <f t="shared" si="11"/>
        <v>1</v>
      </c>
      <c r="R23" s="164">
        <f t="shared" si="12"/>
        <v>6</v>
      </c>
      <c r="S23" s="164" t="s">
        <v>1069</v>
      </c>
      <c r="T23" s="169">
        <f t="shared" ca="1" si="13"/>
        <v>0.7039615881299266</v>
      </c>
      <c r="U23" s="169">
        <f t="shared" ca="1" si="13"/>
        <v>1.1095193687129199E-4</v>
      </c>
      <c r="V23" s="169">
        <f t="shared" ca="1" si="13"/>
        <v>0.67709986350124363</v>
      </c>
      <c r="W23" s="169">
        <f t="shared" ca="1" si="13"/>
        <v>1.1666744279007201E-4</v>
      </c>
      <c r="X23" s="169">
        <f t="shared" ca="1" si="13"/>
        <v>-2.6820694202150826E-2</v>
      </c>
      <c r="Y23" s="164"/>
      <c r="Z23" s="164"/>
    </row>
    <row r="24" spans="1:26">
      <c r="A24" s="214" t="str">
        <f t="shared" si="17"/>
        <v>PGE</v>
      </c>
      <c r="B24" s="215" t="str">
        <f t="shared" si="17"/>
        <v>UNIT 1/2 REMOVE AND RECYCLE SECOND FREEZER IN CONDITIONED SPACE</v>
      </c>
      <c r="C24" s="215">
        <f t="shared" si="16"/>
        <v>6</v>
      </c>
      <c r="D24" s="216">
        <f t="shared" ca="1" si="0"/>
        <v>0</v>
      </c>
      <c r="E24" s="216">
        <f t="shared" ca="1" si="1"/>
        <v>0</v>
      </c>
      <c r="F24" s="216">
        <f t="shared" ca="1" si="2"/>
        <v>0</v>
      </c>
      <c r="G24" s="216">
        <f t="shared" ca="1" si="3"/>
        <v>0</v>
      </c>
      <c r="H24" s="217">
        <f t="shared" ca="1" si="4"/>
        <v>0</v>
      </c>
      <c r="J24" s="167">
        <f t="shared" si="10"/>
        <v>1222</v>
      </c>
      <c r="K24" s="164"/>
      <c r="L24" s="164">
        <f t="shared" si="5"/>
        <v>1222</v>
      </c>
      <c r="M24" s="167">
        <f t="shared" si="6"/>
        <v>405.84345281638628</v>
      </c>
      <c r="N24" s="168" t="s">
        <v>1056</v>
      </c>
      <c r="O24" s="164">
        <v>0</v>
      </c>
      <c r="P24" s="164">
        <f t="shared" si="8"/>
        <v>0</v>
      </c>
      <c r="Q24" s="164">
        <f t="shared" si="11"/>
        <v>1</v>
      </c>
      <c r="R24" s="164">
        <f t="shared" si="12"/>
        <v>7</v>
      </c>
      <c r="S24" s="164" t="s">
        <v>1069</v>
      </c>
      <c r="T24" s="169">
        <f t="shared" ca="1" si="13"/>
        <v>0</v>
      </c>
      <c r="U24" s="169">
        <f t="shared" ca="1" si="13"/>
        <v>0</v>
      </c>
      <c r="V24" s="169">
        <f t="shared" ca="1" si="13"/>
        <v>0</v>
      </c>
      <c r="W24" s="169">
        <f t="shared" ca="1" si="13"/>
        <v>0</v>
      </c>
      <c r="X24" s="169">
        <f t="shared" ca="1" si="13"/>
        <v>0</v>
      </c>
      <c r="Y24" s="164"/>
      <c r="Z24" s="164"/>
    </row>
    <row r="25" spans="1:26">
      <c r="A25" s="214" t="str">
        <f t="shared" si="17"/>
        <v>PGE</v>
      </c>
      <c r="B25" s="215" t="str">
        <f t="shared" si="17"/>
        <v>UNIT 1/2 REMOVE AND RECYCLE SECOND FREEZER IN CONDITIONED SPACE</v>
      </c>
      <c r="C25" s="215">
        <f t="shared" si="16"/>
        <v>7</v>
      </c>
      <c r="D25" s="216">
        <f t="shared" ca="1" si="0"/>
        <v>0</v>
      </c>
      <c r="E25" s="216">
        <f t="shared" ca="1" si="1"/>
        <v>0</v>
      </c>
      <c r="F25" s="216">
        <f t="shared" ca="1" si="2"/>
        <v>0</v>
      </c>
      <c r="G25" s="216">
        <f t="shared" ca="1" si="3"/>
        <v>0</v>
      </c>
      <c r="H25" s="217">
        <f t="shared" ca="1" si="4"/>
        <v>0</v>
      </c>
      <c r="J25" s="167">
        <f t="shared" si="10"/>
        <v>1222</v>
      </c>
      <c r="K25" s="164"/>
      <c r="L25" s="164">
        <f t="shared" si="5"/>
        <v>1222</v>
      </c>
      <c r="M25" s="167">
        <f t="shared" si="6"/>
        <v>405.84345281638628</v>
      </c>
      <c r="N25" s="168" t="s">
        <v>1056</v>
      </c>
      <c r="O25" s="164">
        <v>0</v>
      </c>
      <c r="P25" s="164">
        <f t="shared" si="8"/>
        <v>0</v>
      </c>
      <c r="Q25" s="164">
        <f t="shared" si="11"/>
        <v>1</v>
      </c>
      <c r="R25" s="164">
        <f t="shared" si="12"/>
        <v>8</v>
      </c>
      <c r="S25" s="164" t="s">
        <v>1069</v>
      </c>
      <c r="T25" s="169">
        <f t="shared" ca="1" si="13"/>
        <v>0</v>
      </c>
      <c r="U25" s="169">
        <f t="shared" ca="1" si="13"/>
        <v>0</v>
      </c>
      <c r="V25" s="169">
        <f t="shared" ca="1" si="13"/>
        <v>0</v>
      </c>
      <c r="W25" s="169">
        <f t="shared" ca="1" si="13"/>
        <v>0</v>
      </c>
      <c r="X25" s="169">
        <f t="shared" ca="1" si="13"/>
        <v>0</v>
      </c>
      <c r="Y25" s="164"/>
      <c r="Z25" s="164"/>
    </row>
    <row r="26" spans="1:26">
      <c r="A26" s="214" t="str">
        <f t="shared" si="17"/>
        <v>PGE</v>
      </c>
      <c r="B26" s="215" t="str">
        <f t="shared" si="17"/>
        <v>UNIT 1/2 REMOVE AND RECYCLE SECOND FREEZER IN CONDITIONED SPACE</v>
      </c>
      <c r="C26" s="215">
        <f t="shared" si="16"/>
        <v>8</v>
      </c>
      <c r="D26" s="216">
        <f t="shared" ca="1" si="0"/>
        <v>0</v>
      </c>
      <c r="E26" s="216">
        <f t="shared" ca="1" si="1"/>
        <v>0</v>
      </c>
      <c r="F26" s="216">
        <f t="shared" ca="1" si="2"/>
        <v>0</v>
      </c>
      <c r="G26" s="216">
        <f t="shared" ca="1" si="3"/>
        <v>0</v>
      </c>
      <c r="H26" s="217">
        <f t="shared" ca="1" si="4"/>
        <v>0</v>
      </c>
      <c r="J26" s="167">
        <f t="shared" si="10"/>
        <v>1222</v>
      </c>
      <c r="K26" s="164"/>
      <c r="L26" s="164">
        <f t="shared" si="5"/>
        <v>1222</v>
      </c>
      <c r="M26" s="167">
        <f t="shared" si="6"/>
        <v>405.84345281638628</v>
      </c>
      <c r="N26" s="168" t="s">
        <v>1056</v>
      </c>
      <c r="O26" s="164">
        <v>0</v>
      </c>
      <c r="P26" s="164">
        <f t="shared" si="8"/>
        <v>0</v>
      </c>
      <c r="Q26" s="164">
        <f t="shared" si="11"/>
        <v>1</v>
      </c>
      <c r="R26" s="164">
        <f t="shared" si="12"/>
        <v>9</v>
      </c>
      <c r="S26" s="164" t="s">
        <v>1069</v>
      </c>
      <c r="T26" s="169">
        <f t="shared" ca="1" si="13"/>
        <v>0</v>
      </c>
      <c r="U26" s="169">
        <f t="shared" ca="1" si="13"/>
        <v>0</v>
      </c>
      <c r="V26" s="169">
        <f t="shared" ca="1" si="13"/>
        <v>0</v>
      </c>
      <c r="W26" s="169">
        <f t="shared" ca="1" si="13"/>
        <v>0</v>
      </c>
      <c r="X26" s="169">
        <f t="shared" ca="1" si="13"/>
        <v>0</v>
      </c>
      <c r="Y26" s="164"/>
      <c r="Z26" s="164"/>
    </row>
    <row r="27" spans="1:26">
      <c r="A27" s="214" t="str">
        <f t="shared" si="17"/>
        <v>PGE</v>
      </c>
      <c r="B27" s="215" t="str">
        <f t="shared" si="17"/>
        <v>UNIT 1/2 REMOVE AND RECYCLE SECOND FREEZER IN CONDITIONED SPACE</v>
      </c>
      <c r="C27" s="215">
        <f t="shared" si="16"/>
        <v>9</v>
      </c>
      <c r="D27" s="216">
        <f t="shared" ca="1" si="0"/>
        <v>0</v>
      </c>
      <c r="E27" s="216">
        <f t="shared" ca="1" si="1"/>
        <v>0</v>
      </c>
      <c r="F27" s="216">
        <f t="shared" ca="1" si="2"/>
        <v>0</v>
      </c>
      <c r="G27" s="216">
        <f t="shared" ca="1" si="3"/>
        <v>0</v>
      </c>
      <c r="H27" s="217">
        <f t="shared" ca="1" si="4"/>
        <v>0</v>
      </c>
      <c r="J27" s="167">
        <f t="shared" si="10"/>
        <v>1222</v>
      </c>
      <c r="K27" s="164"/>
      <c r="L27" s="164">
        <f t="shared" si="5"/>
        <v>1222</v>
      </c>
      <c r="M27" s="167">
        <f t="shared" si="6"/>
        <v>405.84345281638628</v>
      </c>
      <c r="N27" s="168" t="s">
        <v>1056</v>
      </c>
      <c r="O27" s="164">
        <v>0</v>
      </c>
      <c r="P27" s="164">
        <f t="shared" si="8"/>
        <v>0</v>
      </c>
      <c r="Q27" s="164">
        <f t="shared" si="11"/>
        <v>1</v>
      </c>
      <c r="R27" s="164">
        <f t="shared" si="12"/>
        <v>10</v>
      </c>
      <c r="S27" s="164" t="s">
        <v>1069</v>
      </c>
      <c r="T27" s="169">
        <f t="shared" ca="1" si="13"/>
        <v>0</v>
      </c>
      <c r="U27" s="169">
        <f t="shared" ca="1" si="13"/>
        <v>0</v>
      </c>
      <c r="V27" s="169">
        <f t="shared" ca="1" si="13"/>
        <v>0</v>
      </c>
      <c r="W27" s="169">
        <f t="shared" ca="1" si="13"/>
        <v>0</v>
      </c>
      <c r="X27" s="169">
        <f t="shared" ca="1" si="13"/>
        <v>0</v>
      </c>
      <c r="Y27" s="164"/>
      <c r="Z27" s="164"/>
    </row>
    <row r="28" spans="1:26">
      <c r="A28" s="214" t="str">
        <f t="shared" si="17"/>
        <v>PGE</v>
      </c>
      <c r="B28" s="215" t="str">
        <f t="shared" si="17"/>
        <v>UNIT 1/2 REMOVE AND RECYCLE SECOND FREEZER IN CONDITIONED SPACE</v>
      </c>
      <c r="C28" s="215">
        <f t="shared" si="16"/>
        <v>10</v>
      </c>
      <c r="D28" s="216">
        <f t="shared" ca="1" si="0"/>
        <v>0</v>
      </c>
      <c r="E28" s="216">
        <f t="shared" ca="1" si="1"/>
        <v>0</v>
      </c>
      <c r="F28" s="216">
        <f t="shared" ca="1" si="2"/>
        <v>0</v>
      </c>
      <c r="G28" s="216">
        <f t="shared" ca="1" si="3"/>
        <v>0</v>
      </c>
      <c r="H28" s="217">
        <f t="shared" ca="1" si="4"/>
        <v>0</v>
      </c>
      <c r="J28" s="167">
        <f t="shared" si="10"/>
        <v>1222</v>
      </c>
      <c r="K28" s="164"/>
      <c r="L28" s="164">
        <f t="shared" si="5"/>
        <v>1222</v>
      </c>
      <c r="M28" s="167">
        <f t="shared" si="6"/>
        <v>405.84345281638628</v>
      </c>
      <c r="N28" s="168" t="s">
        <v>1056</v>
      </c>
      <c r="O28" s="164">
        <v>0</v>
      </c>
      <c r="P28" s="164">
        <f t="shared" si="8"/>
        <v>0</v>
      </c>
      <c r="Q28" s="164">
        <f t="shared" si="11"/>
        <v>1</v>
      </c>
      <c r="R28" s="164">
        <f t="shared" si="12"/>
        <v>11</v>
      </c>
      <c r="S28" s="164" t="s">
        <v>1069</v>
      </c>
      <c r="T28" s="169">
        <f t="shared" ca="1" si="13"/>
        <v>0</v>
      </c>
      <c r="U28" s="169">
        <f t="shared" ca="1" si="13"/>
        <v>0</v>
      </c>
      <c r="V28" s="169">
        <f t="shared" ca="1" si="13"/>
        <v>0</v>
      </c>
      <c r="W28" s="169">
        <f t="shared" ca="1" si="13"/>
        <v>0</v>
      </c>
      <c r="X28" s="169">
        <f t="shared" ca="1" si="13"/>
        <v>0</v>
      </c>
      <c r="Y28" s="164"/>
      <c r="Z28" s="164"/>
    </row>
    <row r="29" spans="1:26">
      <c r="A29" s="214" t="str">
        <f t="shared" si="17"/>
        <v>PGE</v>
      </c>
      <c r="B29" s="215" t="str">
        <f t="shared" si="17"/>
        <v>UNIT 1/2 REMOVE AND RECYCLE SECOND FREEZER IN CONDITIONED SPACE</v>
      </c>
      <c r="C29" s="215">
        <f t="shared" si="16"/>
        <v>11</v>
      </c>
      <c r="D29" s="216">
        <f t="shared" ca="1" si="0"/>
        <v>0.14731311972354472</v>
      </c>
      <c r="E29" s="216">
        <f t="shared" ca="1" si="1"/>
        <v>997.72780313922055</v>
      </c>
      <c r="F29" s="216">
        <f t="shared" ca="1" si="2"/>
        <v>0.25048801645703817</v>
      </c>
      <c r="G29" s="216">
        <f t="shared" ca="1" si="3"/>
        <v>1161.5975552146201</v>
      </c>
      <c r="H29" s="217">
        <f t="shared" ca="1" si="4"/>
        <v>-24.087404179777408</v>
      </c>
      <c r="J29" s="167">
        <f t="shared" si="10"/>
        <v>1222</v>
      </c>
      <c r="K29" s="164"/>
      <c r="L29" s="164">
        <f t="shared" si="5"/>
        <v>1222</v>
      </c>
      <c r="M29" s="167">
        <f t="shared" si="6"/>
        <v>405.84345281638628</v>
      </c>
      <c r="N29" s="168" t="s">
        <v>1056</v>
      </c>
      <c r="O29" s="164">
        <v>0</v>
      </c>
      <c r="P29" s="164">
        <f t="shared" si="8"/>
        <v>0</v>
      </c>
      <c r="Q29" s="164">
        <f t="shared" si="11"/>
        <v>1</v>
      </c>
      <c r="R29" s="164">
        <f t="shared" si="12"/>
        <v>12</v>
      </c>
      <c r="S29" s="164" t="s">
        <v>1069</v>
      </c>
      <c r="T29" s="169">
        <f t="shared" ca="1" si="13"/>
        <v>0.81647119733160434</v>
      </c>
      <c r="U29" s="169">
        <f t="shared" ca="1" si="13"/>
        <v>1.2055083447098586E-4</v>
      </c>
      <c r="V29" s="169">
        <f t="shared" ca="1" si="13"/>
        <v>0.95057083078119486</v>
      </c>
      <c r="W29" s="169">
        <f t="shared" ca="1" si="13"/>
        <v>2.0498201019397558E-4</v>
      </c>
      <c r="X29" s="169">
        <f t="shared" ca="1" si="13"/>
        <v>-1.9711460048917682E-2</v>
      </c>
      <c r="Y29" s="164"/>
      <c r="Z29" s="164"/>
    </row>
    <row r="30" spans="1:26">
      <c r="A30" s="214" t="str">
        <f t="shared" si="17"/>
        <v>PGE</v>
      </c>
      <c r="B30" s="215" t="str">
        <f t="shared" si="17"/>
        <v>UNIT 1/2 REMOVE AND RECYCLE SECOND FREEZER IN CONDITIONED SPACE</v>
      </c>
      <c r="C30" s="215">
        <f t="shared" si="16"/>
        <v>12</v>
      </c>
      <c r="D30" s="216">
        <f t="shared" ca="1" si="0"/>
        <v>0.14641176892324601</v>
      </c>
      <c r="E30" s="216">
        <f t="shared" ca="1" si="1"/>
        <v>1014.740486865925</v>
      </c>
      <c r="F30" s="216">
        <f t="shared" ca="1" si="2"/>
        <v>0.24448416668730952</v>
      </c>
      <c r="G30" s="216">
        <f t="shared" ca="1" si="3"/>
        <v>1126.2066900396878</v>
      </c>
      <c r="H30" s="217">
        <f t="shared" ca="1" si="4"/>
        <v>-24.623760912568795</v>
      </c>
      <c r="J30" s="167">
        <f t="shared" si="10"/>
        <v>1222</v>
      </c>
      <c r="K30" s="164"/>
      <c r="L30" s="164">
        <f t="shared" si="5"/>
        <v>1222</v>
      </c>
      <c r="M30" s="167">
        <f t="shared" si="6"/>
        <v>405.84345281638628</v>
      </c>
      <c r="N30" s="168" t="s">
        <v>1056</v>
      </c>
      <c r="O30" s="164">
        <v>0</v>
      </c>
      <c r="P30" s="164">
        <f t="shared" si="8"/>
        <v>0</v>
      </c>
      <c r="Q30" s="164">
        <f t="shared" si="11"/>
        <v>1</v>
      </c>
      <c r="R30" s="164">
        <f t="shared" si="12"/>
        <v>13</v>
      </c>
      <c r="S30" s="164" t="s">
        <v>1069</v>
      </c>
      <c r="T30" s="169">
        <f t="shared" ca="1" si="13"/>
        <v>0.83039319710795834</v>
      </c>
      <c r="U30" s="169">
        <f t="shared" ca="1" si="13"/>
        <v>1.1981323152475122E-4</v>
      </c>
      <c r="V30" s="169">
        <f t="shared" ca="1" si="13"/>
        <v>0.92160940265113567</v>
      </c>
      <c r="W30" s="169">
        <f t="shared" ca="1" si="13"/>
        <v>2.0006887617619436E-4</v>
      </c>
      <c r="X30" s="169">
        <f t="shared" ca="1" si="13"/>
        <v>-2.0150377178861534E-2</v>
      </c>
      <c r="Y30" s="164"/>
      <c r="Z30" s="164"/>
    </row>
    <row r="31" spans="1:26">
      <c r="A31" s="214" t="str">
        <f t="shared" si="17"/>
        <v>PGE</v>
      </c>
      <c r="B31" s="215" t="str">
        <f t="shared" si="17"/>
        <v>UNIT 1/2 REMOVE AND RECYCLE SECOND FREEZER IN CONDITIONED SPACE</v>
      </c>
      <c r="C31" s="215">
        <f t="shared" si="16"/>
        <v>13</v>
      </c>
      <c r="D31" s="216">
        <f t="shared" ca="1" si="0"/>
        <v>0.15207482801525027</v>
      </c>
      <c r="E31" s="216">
        <f t="shared" ca="1" si="1"/>
        <v>1076.3826405659522</v>
      </c>
      <c r="F31" s="216">
        <f t="shared" ca="1" si="2"/>
        <v>0.25157399098144806</v>
      </c>
      <c r="G31" s="216">
        <f t="shared" ca="1" si="3"/>
        <v>1274.72701003063</v>
      </c>
      <c r="H31" s="217">
        <f t="shared" ca="1" si="4"/>
        <v>-22.339131818647612</v>
      </c>
      <c r="J31" s="167">
        <f t="shared" si="10"/>
        <v>1222</v>
      </c>
      <c r="K31" s="164"/>
      <c r="L31" s="164">
        <f t="shared" si="5"/>
        <v>1222</v>
      </c>
      <c r="M31" s="167">
        <f t="shared" si="6"/>
        <v>405.84345281638628</v>
      </c>
      <c r="N31" s="168" t="s">
        <v>1056</v>
      </c>
      <c r="O31" s="164">
        <v>0</v>
      </c>
      <c r="P31" s="164">
        <f t="shared" si="8"/>
        <v>0</v>
      </c>
      <c r="Q31" s="164">
        <f t="shared" si="11"/>
        <v>1</v>
      </c>
      <c r="R31" s="164">
        <f t="shared" si="12"/>
        <v>14</v>
      </c>
      <c r="S31" s="164" t="s">
        <v>1069</v>
      </c>
      <c r="T31" s="169">
        <f t="shared" ca="1" si="13"/>
        <v>0.88083685807361056</v>
      </c>
      <c r="U31" s="169">
        <f t="shared" ca="1" si="13"/>
        <v>1.2444748610085946E-4</v>
      </c>
      <c r="V31" s="169">
        <f t="shared" ca="1" si="13"/>
        <v>1.0431481260479787</v>
      </c>
      <c r="W31" s="169">
        <f t="shared" ca="1" si="13"/>
        <v>2.0587069638416369E-4</v>
      </c>
      <c r="X31" s="169">
        <f t="shared" ca="1" si="13"/>
        <v>-1.8280795268942399E-2</v>
      </c>
      <c r="Y31" s="164"/>
      <c r="Z31" s="164"/>
    </row>
    <row r="32" spans="1:26">
      <c r="A32" s="214" t="str">
        <f t="shared" si="17"/>
        <v>PGE</v>
      </c>
      <c r="B32" s="215" t="str">
        <f t="shared" si="17"/>
        <v>UNIT 1/2 REMOVE AND RECYCLE SECOND FREEZER IN CONDITIONED SPACE</v>
      </c>
      <c r="C32" s="215">
        <f t="shared" si="16"/>
        <v>14</v>
      </c>
      <c r="D32" s="216">
        <f t="shared" ca="1" si="0"/>
        <v>0</v>
      </c>
      <c r="E32" s="216">
        <f t="shared" ca="1" si="1"/>
        <v>0</v>
      </c>
      <c r="F32" s="216">
        <f t="shared" ca="1" si="2"/>
        <v>0</v>
      </c>
      <c r="G32" s="216">
        <f t="shared" ca="1" si="3"/>
        <v>0</v>
      </c>
      <c r="H32" s="217">
        <f t="shared" ca="1" si="4"/>
        <v>0</v>
      </c>
      <c r="J32" s="167">
        <f t="shared" si="10"/>
        <v>1222</v>
      </c>
      <c r="K32" s="164"/>
      <c r="L32" s="164">
        <f t="shared" si="5"/>
        <v>1222</v>
      </c>
      <c r="M32" s="167">
        <f t="shared" si="6"/>
        <v>405.84345281638628</v>
      </c>
      <c r="N32" s="168" t="s">
        <v>1056</v>
      </c>
      <c r="O32" s="164">
        <v>0</v>
      </c>
      <c r="P32" s="164">
        <f t="shared" si="8"/>
        <v>0</v>
      </c>
      <c r="Q32" s="164">
        <f t="shared" si="11"/>
        <v>1</v>
      </c>
      <c r="R32" s="164">
        <f t="shared" si="12"/>
        <v>15</v>
      </c>
      <c r="S32" s="164" t="s">
        <v>1069</v>
      </c>
      <c r="T32" s="169">
        <f t="shared" ca="1" si="13"/>
        <v>0</v>
      </c>
      <c r="U32" s="169">
        <f t="shared" ca="1" si="13"/>
        <v>0</v>
      </c>
      <c r="V32" s="169">
        <f t="shared" ca="1" si="13"/>
        <v>0</v>
      </c>
      <c r="W32" s="169">
        <f t="shared" ca="1" si="13"/>
        <v>0</v>
      </c>
      <c r="X32" s="169">
        <f t="shared" ca="1" si="13"/>
        <v>0</v>
      </c>
      <c r="Y32" s="164"/>
      <c r="Z32" s="164"/>
    </row>
    <row r="33" spans="1:26">
      <c r="A33" s="214" t="str">
        <f t="shared" si="17"/>
        <v>PGE</v>
      </c>
      <c r="B33" s="215" t="str">
        <f t="shared" si="17"/>
        <v>UNIT 1/2 REMOVE AND RECYCLE SECOND FREEZER IN CONDITIONED SPACE</v>
      </c>
      <c r="C33" s="215">
        <f t="shared" si="16"/>
        <v>15</v>
      </c>
      <c r="D33" s="216">
        <f t="shared" ca="1" si="0"/>
        <v>0</v>
      </c>
      <c r="E33" s="216">
        <f t="shared" ca="1" si="1"/>
        <v>0</v>
      </c>
      <c r="F33" s="216">
        <f t="shared" ca="1" si="2"/>
        <v>0</v>
      </c>
      <c r="G33" s="216">
        <f t="shared" ca="1" si="3"/>
        <v>0</v>
      </c>
      <c r="H33" s="217">
        <f t="shared" ca="1" si="4"/>
        <v>0</v>
      </c>
      <c r="J33" s="167">
        <f t="shared" si="10"/>
        <v>1222</v>
      </c>
      <c r="K33" s="164"/>
      <c r="L33" s="164">
        <f t="shared" si="5"/>
        <v>1222</v>
      </c>
      <c r="M33" s="167">
        <f t="shared" si="6"/>
        <v>405.84345281638628</v>
      </c>
      <c r="N33" s="168" t="s">
        <v>1056</v>
      </c>
      <c r="O33" s="164">
        <v>0</v>
      </c>
      <c r="P33" s="164">
        <f t="shared" si="8"/>
        <v>0</v>
      </c>
      <c r="Q33" s="164">
        <f t="shared" si="11"/>
        <v>1</v>
      </c>
      <c r="R33" s="164">
        <f t="shared" si="12"/>
        <v>16</v>
      </c>
      <c r="S33" s="164" t="s">
        <v>1069</v>
      </c>
      <c r="T33" s="169">
        <f t="shared" ca="1" si="13"/>
        <v>0</v>
      </c>
      <c r="U33" s="169">
        <f t="shared" ca="1" si="13"/>
        <v>0</v>
      </c>
      <c r="V33" s="169">
        <f t="shared" ca="1" si="13"/>
        <v>0</v>
      </c>
      <c r="W33" s="169">
        <f t="shared" ca="1" si="13"/>
        <v>0</v>
      </c>
      <c r="X33" s="169">
        <f t="shared" ca="1" si="13"/>
        <v>0</v>
      </c>
      <c r="Y33" s="164"/>
      <c r="Z33" s="164"/>
    </row>
    <row r="34" spans="1:26">
      <c r="A34" s="214" t="str">
        <f t="shared" si="17"/>
        <v>PGE</v>
      </c>
      <c r="B34" s="215" t="str">
        <f t="shared" si="17"/>
        <v>UNIT 1/2 REMOVE AND RECYCLE SECOND FREEZER IN CONDITIONED SPACE</v>
      </c>
      <c r="C34" s="215">
        <f t="shared" si="16"/>
        <v>16</v>
      </c>
      <c r="D34" s="216">
        <f t="shared" ca="1" si="0"/>
        <v>0.14277715925789186</v>
      </c>
      <c r="E34" s="216">
        <f t="shared" ca="1" si="1"/>
        <v>788.66410603971042</v>
      </c>
      <c r="F34" s="216">
        <f t="shared" ca="1" si="2"/>
        <v>0.17582262105459445</v>
      </c>
      <c r="G34" s="216">
        <f t="shared" ca="1" si="3"/>
        <v>791.23228405978421</v>
      </c>
      <c r="H34" s="217">
        <f t="shared" ca="1" si="4"/>
        <v>-31.305733275956406</v>
      </c>
      <c r="J34" s="167">
        <f t="shared" si="10"/>
        <v>1222</v>
      </c>
      <c r="K34" s="164"/>
      <c r="L34" s="164">
        <f t="shared" si="5"/>
        <v>1222</v>
      </c>
      <c r="M34" s="167">
        <f t="shared" si="6"/>
        <v>405.84345281638628</v>
      </c>
      <c r="N34" s="168" t="s">
        <v>1056</v>
      </c>
      <c r="O34" s="164">
        <v>0</v>
      </c>
      <c r="P34" s="164">
        <f t="shared" si="8"/>
        <v>0</v>
      </c>
      <c r="Q34" s="164">
        <f t="shared" si="11"/>
        <v>1</v>
      </c>
      <c r="R34" s="164">
        <f t="shared" si="12"/>
        <v>17</v>
      </c>
      <c r="S34" s="164" t="s">
        <v>1069</v>
      </c>
      <c r="T34" s="169">
        <f t="shared" ca="1" si="13"/>
        <v>0.64538797548257809</v>
      </c>
      <c r="U34" s="169">
        <f t="shared" ca="1" si="13"/>
        <v>1.1683891919631085E-4</v>
      </c>
      <c r="V34" s="169">
        <f t="shared" ca="1" si="13"/>
        <v>0.64748959415694285</v>
      </c>
      <c r="W34" s="169">
        <f t="shared" ca="1" si="13"/>
        <v>1.4388103195956992E-4</v>
      </c>
      <c r="X34" s="169">
        <f t="shared" ca="1" si="13"/>
        <v>-2.5618439669358763E-2</v>
      </c>
      <c r="Y34" s="164"/>
      <c r="Z34" s="164"/>
    </row>
    <row r="35" spans="1:26">
      <c r="A35" s="214" t="str">
        <f t="shared" si="17"/>
        <v>PGE</v>
      </c>
      <c r="B35" s="215" t="s">
        <v>1059</v>
      </c>
      <c r="C35" s="215">
        <f t="shared" si="16"/>
        <v>1</v>
      </c>
      <c r="D35" s="216">
        <f t="shared" ref="D35:D66" ca="1" si="18">$J35*U35</f>
        <v>0.10861034166666667</v>
      </c>
      <c r="E35" s="216">
        <f t="shared" ref="E35:E66" ca="1" si="19">$J35*T35</f>
        <v>586.10174999999992</v>
      </c>
      <c r="F35" s="216">
        <f t="shared" ref="F35:F66" ca="1" si="20">$J35*W35</f>
        <v>0.11075597000000001</v>
      </c>
      <c r="G35" s="216">
        <f t="shared" ref="G35:G66" ca="1" si="21">$J35*V35</f>
        <v>585.57730833333335</v>
      </c>
      <c r="H35" s="217">
        <f t="shared" ref="H35:H66" ca="1" si="22">$J35*X35</f>
        <v>0</v>
      </c>
      <c r="J35" s="167">
        <f t="shared" si="10"/>
        <v>1222</v>
      </c>
      <c r="K35" s="164"/>
      <c r="L35" s="164">
        <f t="shared" ref="L35:L66" si="23">PGE_Frzr_Base_UEC</f>
        <v>1222</v>
      </c>
      <c r="M35" s="167">
        <f t="shared" ref="M35:M66" si="24">PGE_Frzr_Msr_UEC</f>
        <v>405.84345281638628</v>
      </c>
      <c r="N35" s="168" t="s">
        <v>1056</v>
      </c>
      <c r="O35" s="164">
        <v>0</v>
      </c>
      <c r="P35" s="164">
        <f t="shared" ref="P35:P66" si="25">Frzr_Split_NoSvgs</f>
        <v>0</v>
      </c>
      <c r="Q35" s="164">
        <f t="shared" si="11"/>
        <v>1</v>
      </c>
      <c r="R35" s="164">
        <f t="shared" si="12"/>
        <v>2</v>
      </c>
      <c r="S35" s="164" t="s">
        <v>1070</v>
      </c>
      <c r="T35" s="169">
        <f t="shared" ca="1" si="13"/>
        <v>0.47962499999999997</v>
      </c>
      <c r="U35" s="169">
        <f t="shared" ca="1" si="13"/>
        <v>8.8879166666666661E-5</v>
      </c>
      <c r="V35" s="169">
        <f t="shared" ca="1" si="13"/>
        <v>0.47919583333333332</v>
      </c>
      <c r="W35" s="169">
        <f t="shared" ca="1" si="13"/>
        <v>9.0635000000000002E-5</v>
      </c>
      <c r="X35" s="169">
        <f t="shared" ca="1" si="13"/>
        <v>0</v>
      </c>
      <c r="Y35" s="164"/>
      <c r="Z35" s="164"/>
    </row>
    <row r="36" spans="1:26">
      <c r="A36" s="214" t="str">
        <f t="shared" si="17"/>
        <v>PGE</v>
      </c>
      <c r="B36" s="215" t="str">
        <f>B35</f>
        <v>UNIT 1/2 REMOVE AND RECYCLE SECOND FREEZER IN UNCONDITIONED SPACE</v>
      </c>
      <c r="C36" s="215">
        <f t="shared" si="16"/>
        <v>2</v>
      </c>
      <c r="D36" s="216">
        <f t="shared" ca="1" si="18"/>
        <v>0.17025107666666667</v>
      </c>
      <c r="E36" s="216">
        <f t="shared" ca="1" si="19"/>
        <v>708.45959166666671</v>
      </c>
      <c r="F36" s="216">
        <f t="shared" ca="1" si="20"/>
        <v>0.17189262999999999</v>
      </c>
      <c r="G36" s="216">
        <f t="shared" ca="1" si="21"/>
        <v>709.23047000000008</v>
      </c>
      <c r="H36" s="217">
        <f t="shared" ca="1" si="22"/>
        <v>0</v>
      </c>
      <c r="J36" s="167">
        <f t="shared" si="10"/>
        <v>1222</v>
      </c>
      <c r="K36" s="164"/>
      <c r="L36" s="164">
        <f t="shared" si="23"/>
        <v>1222</v>
      </c>
      <c r="M36" s="167">
        <f t="shared" si="24"/>
        <v>405.84345281638628</v>
      </c>
      <c r="N36" s="168" t="s">
        <v>1056</v>
      </c>
      <c r="O36" s="164">
        <v>0</v>
      </c>
      <c r="P36" s="164">
        <f t="shared" si="25"/>
        <v>0</v>
      </c>
      <c r="Q36" s="164">
        <f t="shared" si="11"/>
        <v>1</v>
      </c>
      <c r="R36" s="164">
        <f t="shared" si="12"/>
        <v>3</v>
      </c>
      <c r="S36" s="164" t="s">
        <v>1070</v>
      </c>
      <c r="T36" s="169">
        <f t="shared" ca="1" si="13"/>
        <v>0.57975416666666668</v>
      </c>
      <c r="U36" s="169">
        <f t="shared" ca="1" si="13"/>
        <v>1.3932166666666667E-4</v>
      </c>
      <c r="V36" s="169">
        <f t="shared" ca="1" si="13"/>
        <v>0.58038500000000004</v>
      </c>
      <c r="W36" s="169">
        <f t="shared" ca="1" si="13"/>
        <v>1.40665E-4</v>
      </c>
      <c r="X36" s="169">
        <f t="shared" ca="1" si="13"/>
        <v>0</v>
      </c>
      <c r="Y36" s="164"/>
      <c r="Z36" s="164"/>
    </row>
    <row r="37" spans="1:26">
      <c r="A37" s="214" t="str">
        <f t="shared" ref="A37:B52" si="26">A36</f>
        <v>PGE</v>
      </c>
      <c r="B37" s="215" t="str">
        <f t="shared" si="26"/>
        <v>UNIT 1/2 REMOVE AND RECYCLE SECOND FREEZER IN UNCONDITIONED SPACE</v>
      </c>
      <c r="C37" s="215">
        <f t="shared" si="16"/>
        <v>3</v>
      </c>
      <c r="D37" s="216">
        <f t="shared" ca="1" si="18"/>
        <v>0.13870310999999999</v>
      </c>
      <c r="E37" s="216">
        <f t="shared" ca="1" si="19"/>
        <v>696.41983666666658</v>
      </c>
      <c r="F37" s="216">
        <f t="shared" ca="1" si="20"/>
        <v>0.14337726000000001</v>
      </c>
      <c r="G37" s="216">
        <f t="shared" ca="1" si="21"/>
        <v>694.40862833333347</v>
      </c>
      <c r="H37" s="217">
        <f t="shared" ca="1" si="22"/>
        <v>0</v>
      </c>
      <c r="J37" s="167">
        <f t="shared" si="10"/>
        <v>1222</v>
      </c>
      <c r="K37" s="164"/>
      <c r="L37" s="164">
        <f t="shared" si="23"/>
        <v>1222</v>
      </c>
      <c r="M37" s="167">
        <f t="shared" si="24"/>
        <v>405.84345281638628</v>
      </c>
      <c r="N37" s="168" t="s">
        <v>1056</v>
      </c>
      <c r="O37" s="164">
        <v>0</v>
      </c>
      <c r="P37" s="164">
        <f t="shared" si="25"/>
        <v>0</v>
      </c>
      <c r="Q37" s="164">
        <f t="shared" si="11"/>
        <v>1</v>
      </c>
      <c r="R37" s="164">
        <f t="shared" si="12"/>
        <v>4</v>
      </c>
      <c r="S37" s="164" t="s">
        <v>1070</v>
      </c>
      <c r="T37" s="169">
        <f t="shared" ca="1" si="13"/>
        <v>0.56990166666666664</v>
      </c>
      <c r="U37" s="169">
        <f t="shared" ca="1" si="13"/>
        <v>1.1350499999999999E-4</v>
      </c>
      <c r="V37" s="169">
        <f t="shared" ca="1" si="13"/>
        <v>0.5682558333333334</v>
      </c>
      <c r="W37" s="169">
        <f t="shared" ca="1" si="13"/>
        <v>1.1733E-4</v>
      </c>
      <c r="X37" s="169">
        <f t="shared" ca="1" si="13"/>
        <v>0</v>
      </c>
      <c r="Y37" s="164"/>
      <c r="Z37" s="164"/>
    </row>
    <row r="38" spans="1:26">
      <c r="A38" s="214" t="str">
        <f t="shared" si="26"/>
        <v>PGE</v>
      </c>
      <c r="B38" s="215" t="str">
        <f t="shared" si="26"/>
        <v>UNIT 1/2 REMOVE AND RECYCLE SECOND FREEZER IN UNCONDITIONED SPACE</v>
      </c>
      <c r="C38" s="215">
        <f t="shared" si="16"/>
        <v>4</v>
      </c>
      <c r="D38" s="216">
        <f t="shared" ca="1" si="18"/>
        <v>0.15861967333333335</v>
      </c>
      <c r="E38" s="216">
        <f t="shared" ca="1" si="19"/>
        <v>743.39962666666656</v>
      </c>
      <c r="F38" s="216">
        <f t="shared" ca="1" si="20"/>
        <v>0.16320420999999999</v>
      </c>
      <c r="G38" s="216">
        <f t="shared" ca="1" si="21"/>
        <v>742.83954333333338</v>
      </c>
      <c r="H38" s="217">
        <f t="shared" ca="1" si="22"/>
        <v>0</v>
      </c>
      <c r="J38" s="167">
        <f t="shared" si="10"/>
        <v>1222</v>
      </c>
      <c r="K38" s="164"/>
      <c r="L38" s="164">
        <f t="shared" si="23"/>
        <v>1222</v>
      </c>
      <c r="M38" s="167">
        <f t="shared" si="24"/>
        <v>405.84345281638628</v>
      </c>
      <c r="N38" s="168" t="s">
        <v>1056</v>
      </c>
      <c r="O38" s="164">
        <v>0</v>
      </c>
      <c r="P38" s="164">
        <f t="shared" si="25"/>
        <v>0</v>
      </c>
      <c r="Q38" s="164">
        <f t="shared" si="11"/>
        <v>1</v>
      </c>
      <c r="R38" s="164">
        <f t="shared" si="12"/>
        <v>5</v>
      </c>
      <c r="S38" s="164" t="s">
        <v>1070</v>
      </c>
      <c r="T38" s="169">
        <f t="shared" ca="1" si="13"/>
        <v>0.60834666666666659</v>
      </c>
      <c r="U38" s="169">
        <f t="shared" ca="1" si="13"/>
        <v>1.2980333333333335E-4</v>
      </c>
      <c r="V38" s="169">
        <f t="shared" ca="1" si="13"/>
        <v>0.60788833333333336</v>
      </c>
      <c r="W38" s="169">
        <f t="shared" ca="1" si="13"/>
        <v>1.3355499999999999E-4</v>
      </c>
      <c r="X38" s="169">
        <f t="shared" ca="1" si="13"/>
        <v>0</v>
      </c>
      <c r="Y38" s="164"/>
      <c r="Z38" s="164"/>
    </row>
    <row r="39" spans="1:26">
      <c r="A39" s="214" t="str">
        <f t="shared" si="26"/>
        <v>PGE</v>
      </c>
      <c r="B39" s="215" t="str">
        <f t="shared" si="26"/>
        <v>UNIT 1/2 REMOVE AND RECYCLE SECOND FREEZER IN UNCONDITIONED SPACE</v>
      </c>
      <c r="C39" s="215">
        <f t="shared" si="16"/>
        <v>5</v>
      </c>
      <c r="D39" s="216">
        <f t="shared" ca="1" si="18"/>
        <v>0.14519600333333332</v>
      </c>
      <c r="E39" s="216">
        <f t="shared" ca="1" si="19"/>
        <v>709.81804833333331</v>
      </c>
      <c r="F39" s="216">
        <f t="shared" ca="1" si="20"/>
        <v>0.15251680166666667</v>
      </c>
      <c r="G39" s="216">
        <f t="shared" ca="1" si="21"/>
        <v>708.06753333333336</v>
      </c>
      <c r="H39" s="217">
        <f t="shared" ca="1" si="22"/>
        <v>0</v>
      </c>
      <c r="J39" s="167">
        <f t="shared" si="10"/>
        <v>1222</v>
      </c>
      <c r="K39" s="164"/>
      <c r="L39" s="164">
        <f t="shared" si="23"/>
        <v>1222</v>
      </c>
      <c r="M39" s="167">
        <f t="shared" si="24"/>
        <v>405.84345281638628</v>
      </c>
      <c r="N39" s="168" t="s">
        <v>1056</v>
      </c>
      <c r="O39" s="164">
        <v>0</v>
      </c>
      <c r="P39" s="164">
        <f t="shared" si="25"/>
        <v>0</v>
      </c>
      <c r="Q39" s="164">
        <f t="shared" si="11"/>
        <v>1</v>
      </c>
      <c r="R39" s="164">
        <f t="shared" si="12"/>
        <v>6</v>
      </c>
      <c r="S39" s="164" t="s">
        <v>1070</v>
      </c>
      <c r="T39" s="169">
        <f t="shared" ca="1" si="13"/>
        <v>0.5808658333333333</v>
      </c>
      <c r="U39" s="169">
        <f t="shared" ca="1" si="13"/>
        <v>1.1881833333333332E-4</v>
      </c>
      <c r="V39" s="169">
        <f t="shared" ca="1" si="13"/>
        <v>0.57943333333333336</v>
      </c>
      <c r="W39" s="169">
        <f t="shared" ca="1" si="13"/>
        <v>1.2480916666666666E-4</v>
      </c>
      <c r="X39" s="169">
        <f t="shared" ca="1" si="13"/>
        <v>0</v>
      </c>
      <c r="Y39" s="164"/>
      <c r="Z39" s="164"/>
    </row>
    <row r="40" spans="1:26">
      <c r="A40" s="214" t="str">
        <f t="shared" si="26"/>
        <v>PGE</v>
      </c>
      <c r="B40" s="215" t="str">
        <f t="shared" si="26"/>
        <v>UNIT 1/2 REMOVE AND RECYCLE SECOND FREEZER IN UNCONDITIONED SPACE</v>
      </c>
      <c r="C40" s="215">
        <f t="shared" si="16"/>
        <v>6</v>
      </c>
      <c r="D40" s="216">
        <f t="shared" ca="1" si="18"/>
        <v>0</v>
      </c>
      <c r="E40" s="216">
        <f t="shared" ca="1" si="19"/>
        <v>0</v>
      </c>
      <c r="F40" s="216">
        <f t="shared" ca="1" si="20"/>
        <v>0</v>
      </c>
      <c r="G40" s="216">
        <f t="shared" ca="1" si="21"/>
        <v>0</v>
      </c>
      <c r="H40" s="217">
        <f t="shared" ca="1" si="22"/>
        <v>0</v>
      </c>
      <c r="J40" s="167">
        <f t="shared" si="10"/>
        <v>1222</v>
      </c>
      <c r="K40" s="164"/>
      <c r="L40" s="164">
        <f t="shared" si="23"/>
        <v>1222</v>
      </c>
      <c r="M40" s="167">
        <f t="shared" si="24"/>
        <v>405.84345281638628</v>
      </c>
      <c r="N40" s="168" t="s">
        <v>1056</v>
      </c>
      <c r="O40" s="164">
        <v>0</v>
      </c>
      <c r="P40" s="164">
        <f t="shared" si="25"/>
        <v>0</v>
      </c>
      <c r="Q40" s="164">
        <f t="shared" si="11"/>
        <v>1</v>
      </c>
      <c r="R40" s="164">
        <f t="shared" si="12"/>
        <v>7</v>
      </c>
      <c r="S40" s="164" t="s">
        <v>1070</v>
      </c>
      <c r="T40" s="169">
        <f t="shared" ca="1" si="13"/>
        <v>0</v>
      </c>
      <c r="U40" s="169">
        <f t="shared" ca="1" si="13"/>
        <v>0</v>
      </c>
      <c r="V40" s="169">
        <f t="shared" ca="1" si="13"/>
        <v>0</v>
      </c>
      <c r="W40" s="169">
        <f t="shared" ca="1" si="13"/>
        <v>0</v>
      </c>
      <c r="X40" s="169">
        <f t="shared" ca="1" si="13"/>
        <v>0</v>
      </c>
      <c r="Y40" s="164"/>
      <c r="Z40" s="164"/>
    </row>
    <row r="41" spans="1:26">
      <c r="A41" s="214" t="str">
        <f t="shared" si="26"/>
        <v>PGE</v>
      </c>
      <c r="B41" s="215" t="str">
        <f t="shared" si="26"/>
        <v>UNIT 1/2 REMOVE AND RECYCLE SECOND FREEZER IN UNCONDITIONED SPACE</v>
      </c>
      <c r="C41" s="215">
        <f t="shared" si="16"/>
        <v>7</v>
      </c>
      <c r="D41" s="216">
        <f t="shared" ca="1" si="18"/>
        <v>0</v>
      </c>
      <c r="E41" s="216">
        <f t="shared" ca="1" si="19"/>
        <v>0</v>
      </c>
      <c r="F41" s="216">
        <f t="shared" ca="1" si="20"/>
        <v>0</v>
      </c>
      <c r="G41" s="216">
        <f t="shared" ca="1" si="21"/>
        <v>0</v>
      </c>
      <c r="H41" s="217">
        <f t="shared" ca="1" si="22"/>
        <v>0</v>
      </c>
      <c r="J41" s="167">
        <f t="shared" si="10"/>
        <v>1222</v>
      </c>
      <c r="K41" s="164"/>
      <c r="L41" s="164">
        <f t="shared" si="23"/>
        <v>1222</v>
      </c>
      <c r="M41" s="167">
        <f t="shared" si="24"/>
        <v>405.84345281638628</v>
      </c>
      <c r="N41" s="168" t="s">
        <v>1056</v>
      </c>
      <c r="O41" s="164">
        <v>0</v>
      </c>
      <c r="P41" s="164">
        <f t="shared" si="25"/>
        <v>0</v>
      </c>
      <c r="Q41" s="164">
        <f t="shared" si="11"/>
        <v>1</v>
      </c>
      <c r="R41" s="164">
        <f t="shared" si="12"/>
        <v>8</v>
      </c>
      <c r="S41" s="164" t="s">
        <v>1070</v>
      </c>
      <c r="T41" s="169">
        <f t="shared" ca="1" si="13"/>
        <v>0</v>
      </c>
      <c r="U41" s="169">
        <f t="shared" ca="1" si="13"/>
        <v>0</v>
      </c>
      <c r="V41" s="169">
        <f t="shared" ca="1" si="13"/>
        <v>0</v>
      </c>
      <c r="W41" s="169">
        <f t="shared" ca="1" si="13"/>
        <v>0</v>
      </c>
      <c r="X41" s="169">
        <f t="shared" ca="1" si="13"/>
        <v>0</v>
      </c>
      <c r="Y41" s="164"/>
      <c r="Z41" s="164"/>
    </row>
    <row r="42" spans="1:26">
      <c r="A42" s="214" t="str">
        <f t="shared" si="26"/>
        <v>PGE</v>
      </c>
      <c r="B42" s="215" t="str">
        <f t="shared" si="26"/>
        <v>UNIT 1/2 REMOVE AND RECYCLE SECOND FREEZER IN UNCONDITIONED SPACE</v>
      </c>
      <c r="C42" s="215">
        <f t="shared" si="16"/>
        <v>8</v>
      </c>
      <c r="D42" s="216">
        <f t="shared" ca="1" si="18"/>
        <v>0</v>
      </c>
      <c r="E42" s="216">
        <f t="shared" ca="1" si="19"/>
        <v>0</v>
      </c>
      <c r="F42" s="216">
        <f t="shared" ca="1" si="20"/>
        <v>0</v>
      </c>
      <c r="G42" s="216">
        <f t="shared" ca="1" si="21"/>
        <v>0</v>
      </c>
      <c r="H42" s="217">
        <f t="shared" ca="1" si="22"/>
        <v>0</v>
      </c>
      <c r="J42" s="167">
        <f t="shared" si="10"/>
        <v>1222</v>
      </c>
      <c r="K42" s="164"/>
      <c r="L42" s="164">
        <f t="shared" si="23"/>
        <v>1222</v>
      </c>
      <c r="M42" s="167">
        <f t="shared" si="24"/>
        <v>405.84345281638628</v>
      </c>
      <c r="N42" s="168" t="s">
        <v>1056</v>
      </c>
      <c r="O42" s="164">
        <v>0</v>
      </c>
      <c r="P42" s="164">
        <f t="shared" si="25"/>
        <v>0</v>
      </c>
      <c r="Q42" s="164">
        <f t="shared" si="11"/>
        <v>1</v>
      </c>
      <c r="R42" s="164">
        <f t="shared" si="12"/>
        <v>9</v>
      </c>
      <c r="S42" s="164" t="s">
        <v>1070</v>
      </c>
      <c r="T42" s="169">
        <f t="shared" ca="1" si="13"/>
        <v>0</v>
      </c>
      <c r="U42" s="169">
        <f t="shared" ca="1" si="13"/>
        <v>0</v>
      </c>
      <c r="V42" s="169">
        <f t="shared" ca="1" si="13"/>
        <v>0</v>
      </c>
      <c r="W42" s="169">
        <f t="shared" ca="1" si="13"/>
        <v>0</v>
      </c>
      <c r="X42" s="169">
        <f t="shared" ca="1" si="13"/>
        <v>0</v>
      </c>
      <c r="Y42" s="164"/>
      <c r="Z42" s="164"/>
    </row>
    <row r="43" spans="1:26">
      <c r="A43" s="214" t="str">
        <f t="shared" si="26"/>
        <v>PGE</v>
      </c>
      <c r="B43" s="215" t="str">
        <f t="shared" si="26"/>
        <v>UNIT 1/2 REMOVE AND RECYCLE SECOND FREEZER IN UNCONDITIONED SPACE</v>
      </c>
      <c r="C43" s="215">
        <f t="shared" si="16"/>
        <v>9</v>
      </c>
      <c r="D43" s="216">
        <f t="shared" ca="1" si="18"/>
        <v>0</v>
      </c>
      <c r="E43" s="216">
        <f t="shared" ca="1" si="19"/>
        <v>0</v>
      </c>
      <c r="F43" s="216">
        <f t="shared" ca="1" si="20"/>
        <v>0</v>
      </c>
      <c r="G43" s="216">
        <f t="shared" ca="1" si="21"/>
        <v>0</v>
      </c>
      <c r="H43" s="217">
        <f t="shared" ca="1" si="22"/>
        <v>0</v>
      </c>
      <c r="J43" s="167">
        <f t="shared" si="10"/>
        <v>1222</v>
      </c>
      <c r="K43" s="164"/>
      <c r="L43" s="164">
        <f t="shared" si="23"/>
        <v>1222</v>
      </c>
      <c r="M43" s="167">
        <f t="shared" si="24"/>
        <v>405.84345281638628</v>
      </c>
      <c r="N43" s="168" t="s">
        <v>1056</v>
      </c>
      <c r="O43" s="164">
        <v>0</v>
      </c>
      <c r="P43" s="164">
        <f t="shared" si="25"/>
        <v>0</v>
      </c>
      <c r="Q43" s="164">
        <f t="shared" si="11"/>
        <v>1</v>
      </c>
      <c r="R43" s="164">
        <f t="shared" si="12"/>
        <v>10</v>
      </c>
      <c r="S43" s="164" t="s">
        <v>1070</v>
      </c>
      <c r="T43" s="169">
        <f t="shared" ca="1" si="13"/>
        <v>0</v>
      </c>
      <c r="U43" s="169">
        <f t="shared" ca="1" si="13"/>
        <v>0</v>
      </c>
      <c r="V43" s="169">
        <f t="shared" ca="1" si="13"/>
        <v>0</v>
      </c>
      <c r="W43" s="169">
        <f t="shared" ca="1" si="13"/>
        <v>0</v>
      </c>
      <c r="X43" s="169">
        <f t="shared" ca="1" si="13"/>
        <v>0</v>
      </c>
      <c r="Y43" s="164"/>
      <c r="Z43" s="164"/>
    </row>
    <row r="44" spans="1:26">
      <c r="A44" s="214" t="str">
        <f t="shared" si="26"/>
        <v>PGE</v>
      </c>
      <c r="B44" s="215" t="str">
        <f t="shared" si="26"/>
        <v>UNIT 1/2 REMOVE AND RECYCLE SECOND FREEZER IN UNCONDITIONED SPACE</v>
      </c>
      <c r="C44" s="215">
        <f t="shared" si="16"/>
        <v>10</v>
      </c>
      <c r="D44" s="216">
        <f t="shared" ca="1" si="18"/>
        <v>0</v>
      </c>
      <c r="E44" s="216">
        <f t="shared" ca="1" si="19"/>
        <v>0</v>
      </c>
      <c r="F44" s="216">
        <f t="shared" ca="1" si="20"/>
        <v>0</v>
      </c>
      <c r="G44" s="216">
        <f t="shared" ca="1" si="21"/>
        <v>0</v>
      </c>
      <c r="H44" s="217">
        <f t="shared" ca="1" si="22"/>
        <v>0</v>
      </c>
      <c r="J44" s="167">
        <f t="shared" si="10"/>
        <v>1222</v>
      </c>
      <c r="K44" s="164"/>
      <c r="L44" s="164">
        <f t="shared" si="23"/>
        <v>1222</v>
      </c>
      <c r="M44" s="167">
        <f t="shared" si="24"/>
        <v>405.84345281638628</v>
      </c>
      <c r="N44" s="168" t="s">
        <v>1056</v>
      </c>
      <c r="O44" s="164">
        <v>0</v>
      </c>
      <c r="P44" s="164">
        <f t="shared" si="25"/>
        <v>0</v>
      </c>
      <c r="Q44" s="164">
        <f t="shared" si="11"/>
        <v>1</v>
      </c>
      <c r="R44" s="164">
        <f t="shared" si="12"/>
        <v>11</v>
      </c>
      <c r="S44" s="164" t="s">
        <v>1070</v>
      </c>
      <c r="T44" s="169">
        <f t="shared" ca="1" si="13"/>
        <v>0</v>
      </c>
      <c r="U44" s="169">
        <f t="shared" ca="1" si="13"/>
        <v>0</v>
      </c>
      <c r="V44" s="169">
        <f t="shared" ca="1" si="13"/>
        <v>0</v>
      </c>
      <c r="W44" s="169">
        <f t="shared" ca="1" si="13"/>
        <v>0</v>
      </c>
      <c r="X44" s="169">
        <f t="shared" ca="1" si="13"/>
        <v>0</v>
      </c>
      <c r="Y44" s="164"/>
      <c r="Z44" s="164"/>
    </row>
    <row r="45" spans="1:26">
      <c r="A45" s="214" t="str">
        <f t="shared" si="26"/>
        <v>PGE</v>
      </c>
      <c r="B45" s="215" t="str">
        <f t="shared" si="26"/>
        <v>UNIT 1/2 REMOVE AND RECYCLE SECOND FREEZER IN UNCONDITIONED SPACE</v>
      </c>
      <c r="C45" s="215">
        <f t="shared" si="16"/>
        <v>11</v>
      </c>
      <c r="D45" s="216">
        <f t="shared" ca="1" si="18"/>
        <v>0.18051282166666668</v>
      </c>
      <c r="E45" s="216">
        <f t="shared" ca="1" si="19"/>
        <v>783.92725666666661</v>
      </c>
      <c r="F45" s="216">
        <f t="shared" ca="1" si="20"/>
        <v>0.18293747333333332</v>
      </c>
      <c r="G45" s="216">
        <f t="shared" ca="1" si="21"/>
        <v>787.62686166666663</v>
      </c>
      <c r="H45" s="217">
        <f t="shared" ca="1" si="22"/>
        <v>0</v>
      </c>
      <c r="J45" s="167">
        <f t="shared" si="10"/>
        <v>1222</v>
      </c>
      <c r="K45" s="164"/>
      <c r="L45" s="164">
        <f t="shared" si="23"/>
        <v>1222</v>
      </c>
      <c r="M45" s="167">
        <f t="shared" si="24"/>
        <v>405.84345281638628</v>
      </c>
      <c r="N45" s="168" t="s">
        <v>1056</v>
      </c>
      <c r="O45" s="164">
        <v>0</v>
      </c>
      <c r="P45" s="164">
        <f t="shared" si="25"/>
        <v>0</v>
      </c>
      <c r="Q45" s="164">
        <f t="shared" si="11"/>
        <v>1</v>
      </c>
      <c r="R45" s="164">
        <f t="shared" si="12"/>
        <v>12</v>
      </c>
      <c r="S45" s="164" t="s">
        <v>1070</v>
      </c>
      <c r="T45" s="169">
        <f t="shared" ca="1" si="13"/>
        <v>0.64151166666666659</v>
      </c>
      <c r="U45" s="169">
        <f t="shared" ca="1" si="13"/>
        <v>1.4771916666666667E-4</v>
      </c>
      <c r="V45" s="169">
        <f t="shared" ca="1" si="13"/>
        <v>0.64453916666666666</v>
      </c>
      <c r="W45" s="169">
        <f t="shared" ca="1" si="13"/>
        <v>1.4970333333333332E-4</v>
      </c>
      <c r="X45" s="169">
        <f t="shared" ca="1" si="13"/>
        <v>0</v>
      </c>
      <c r="Y45" s="164"/>
      <c r="Z45" s="164"/>
    </row>
    <row r="46" spans="1:26">
      <c r="A46" s="214" t="str">
        <f t="shared" si="26"/>
        <v>PGE</v>
      </c>
      <c r="B46" s="215" t="str">
        <f t="shared" si="26"/>
        <v>UNIT 1/2 REMOVE AND RECYCLE SECOND FREEZER IN UNCONDITIONED SPACE</v>
      </c>
      <c r="C46" s="215">
        <f t="shared" si="16"/>
        <v>12</v>
      </c>
      <c r="D46" s="216">
        <f t="shared" ca="1" si="18"/>
        <v>0.18195681833333335</v>
      </c>
      <c r="E46" s="216">
        <f t="shared" ca="1" si="19"/>
        <v>749.95667500000002</v>
      </c>
      <c r="F46" s="216">
        <f t="shared" ca="1" si="20"/>
        <v>0.18480102333333334</v>
      </c>
      <c r="G46" s="216">
        <f t="shared" ca="1" si="21"/>
        <v>752.90984166666669</v>
      </c>
      <c r="H46" s="217">
        <f t="shared" ca="1" si="22"/>
        <v>0</v>
      </c>
      <c r="J46" s="167">
        <f t="shared" si="10"/>
        <v>1222</v>
      </c>
      <c r="K46" s="164"/>
      <c r="L46" s="164">
        <f t="shared" si="23"/>
        <v>1222</v>
      </c>
      <c r="M46" s="167">
        <f t="shared" si="24"/>
        <v>405.84345281638628</v>
      </c>
      <c r="N46" s="168" t="s">
        <v>1056</v>
      </c>
      <c r="O46" s="164">
        <v>0</v>
      </c>
      <c r="P46" s="164">
        <f t="shared" si="25"/>
        <v>0</v>
      </c>
      <c r="Q46" s="164">
        <f t="shared" si="11"/>
        <v>1</v>
      </c>
      <c r="R46" s="164">
        <f t="shared" si="12"/>
        <v>13</v>
      </c>
      <c r="S46" s="164" t="s">
        <v>1070</v>
      </c>
      <c r="T46" s="169">
        <f t="shared" ca="1" si="13"/>
        <v>0.61371249999999999</v>
      </c>
      <c r="U46" s="169">
        <f t="shared" ca="1" si="13"/>
        <v>1.4890083333333334E-4</v>
      </c>
      <c r="V46" s="169">
        <f t="shared" ca="1" si="13"/>
        <v>0.61612916666666673</v>
      </c>
      <c r="W46" s="169">
        <f t="shared" ca="1" si="13"/>
        <v>1.5122833333333334E-4</v>
      </c>
      <c r="X46" s="169">
        <f t="shared" ca="1" si="13"/>
        <v>0</v>
      </c>
      <c r="Y46" s="164"/>
      <c r="Z46" s="164"/>
    </row>
    <row r="47" spans="1:26">
      <c r="A47" s="214" t="str">
        <f t="shared" si="26"/>
        <v>PGE</v>
      </c>
      <c r="B47" s="215" t="str">
        <f t="shared" si="26"/>
        <v>UNIT 1/2 REMOVE AND RECYCLE SECOND FREEZER IN UNCONDITIONED SPACE</v>
      </c>
      <c r="C47" s="215">
        <f t="shared" si="16"/>
        <v>13</v>
      </c>
      <c r="D47" s="216">
        <f t="shared" ca="1" si="18"/>
        <v>0.19460859166666666</v>
      </c>
      <c r="E47" s="216">
        <f t="shared" ca="1" si="19"/>
        <v>870.23813500000006</v>
      </c>
      <c r="F47" s="216">
        <f t="shared" ca="1" si="20"/>
        <v>0.19722978166666666</v>
      </c>
      <c r="G47" s="216">
        <f t="shared" ca="1" si="21"/>
        <v>874.50291500000003</v>
      </c>
      <c r="H47" s="217">
        <f t="shared" ca="1" si="22"/>
        <v>0</v>
      </c>
      <c r="J47" s="167">
        <f t="shared" si="10"/>
        <v>1222</v>
      </c>
      <c r="K47" s="164"/>
      <c r="L47" s="164">
        <f t="shared" si="23"/>
        <v>1222</v>
      </c>
      <c r="M47" s="167">
        <f t="shared" si="24"/>
        <v>405.84345281638628</v>
      </c>
      <c r="N47" s="168" t="s">
        <v>1056</v>
      </c>
      <c r="O47" s="164">
        <v>0</v>
      </c>
      <c r="P47" s="164">
        <f t="shared" si="25"/>
        <v>0</v>
      </c>
      <c r="Q47" s="164">
        <f t="shared" si="11"/>
        <v>1</v>
      </c>
      <c r="R47" s="164">
        <f t="shared" si="12"/>
        <v>14</v>
      </c>
      <c r="S47" s="164" t="s">
        <v>1070</v>
      </c>
      <c r="T47" s="169">
        <f t="shared" ca="1" si="13"/>
        <v>0.71214250000000001</v>
      </c>
      <c r="U47" s="169">
        <f t="shared" ca="1" si="13"/>
        <v>1.5925416666666666E-4</v>
      </c>
      <c r="V47" s="169">
        <f t="shared" ca="1" si="13"/>
        <v>0.7156325</v>
      </c>
      <c r="W47" s="169">
        <f t="shared" ca="1" si="13"/>
        <v>1.6139916666666666E-4</v>
      </c>
      <c r="X47" s="169">
        <f t="shared" ca="1" si="13"/>
        <v>0</v>
      </c>
      <c r="Y47" s="164"/>
      <c r="Z47" s="164"/>
    </row>
    <row r="48" spans="1:26">
      <c r="A48" s="214" t="str">
        <f t="shared" si="26"/>
        <v>PGE</v>
      </c>
      <c r="B48" s="215" t="str">
        <f t="shared" si="26"/>
        <v>UNIT 1/2 REMOVE AND RECYCLE SECOND FREEZER IN UNCONDITIONED SPACE</v>
      </c>
      <c r="C48" s="215">
        <f t="shared" si="16"/>
        <v>14</v>
      </c>
      <c r="D48" s="216">
        <f t="shared" ca="1" si="18"/>
        <v>0</v>
      </c>
      <c r="E48" s="216">
        <f t="shared" ca="1" si="19"/>
        <v>0</v>
      </c>
      <c r="F48" s="216">
        <f t="shared" ca="1" si="20"/>
        <v>0</v>
      </c>
      <c r="G48" s="216">
        <f t="shared" ca="1" si="21"/>
        <v>0</v>
      </c>
      <c r="H48" s="217">
        <f t="shared" ca="1" si="22"/>
        <v>0</v>
      </c>
      <c r="J48" s="167">
        <f t="shared" si="10"/>
        <v>1222</v>
      </c>
      <c r="K48" s="164"/>
      <c r="L48" s="164">
        <f t="shared" si="23"/>
        <v>1222</v>
      </c>
      <c r="M48" s="167">
        <f t="shared" si="24"/>
        <v>405.84345281638628</v>
      </c>
      <c r="N48" s="168" t="s">
        <v>1056</v>
      </c>
      <c r="O48" s="164">
        <v>0</v>
      </c>
      <c r="P48" s="164">
        <f t="shared" si="25"/>
        <v>0</v>
      </c>
      <c r="Q48" s="164">
        <f t="shared" si="11"/>
        <v>1</v>
      </c>
      <c r="R48" s="164">
        <f t="shared" si="12"/>
        <v>15</v>
      </c>
      <c r="S48" s="164" t="s">
        <v>1070</v>
      </c>
      <c r="T48" s="169">
        <f t="shared" ca="1" si="13"/>
        <v>0</v>
      </c>
      <c r="U48" s="169">
        <f t="shared" ca="1" si="13"/>
        <v>0</v>
      </c>
      <c r="V48" s="169">
        <f t="shared" ca="1" si="13"/>
        <v>0</v>
      </c>
      <c r="W48" s="169">
        <f t="shared" ca="1" si="13"/>
        <v>0</v>
      </c>
      <c r="X48" s="169">
        <f t="shared" ca="1" si="13"/>
        <v>0</v>
      </c>
      <c r="Y48" s="164"/>
      <c r="Z48" s="164"/>
    </row>
    <row r="49" spans="1:26">
      <c r="A49" s="214" t="str">
        <f t="shared" si="26"/>
        <v>PGE</v>
      </c>
      <c r="B49" s="215" t="str">
        <f t="shared" si="26"/>
        <v>UNIT 1/2 REMOVE AND RECYCLE SECOND FREEZER IN UNCONDITIONED SPACE</v>
      </c>
      <c r="C49" s="215">
        <f t="shared" si="16"/>
        <v>15</v>
      </c>
      <c r="D49" s="216">
        <f t="shared" ca="1" si="18"/>
        <v>0</v>
      </c>
      <c r="E49" s="216">
        <f t="shared" ca="1" si="19"/>
        <v>0</v>
      </c>
      <c r="F49" s="216">
        <f t="shared" ca="1" si="20"/>
        <v>0</v>
      </c>
      <c r="G49" s="216">
        <f t="shared" ca="1" si="21"/>
        <v>0</v>
      </c>
      <c r="H49" s="217">
        <f t="shared" ca="1" si="22"/>
        <v>0</v>
      </c>
      <c r="J49" s="167">
        <f t="shared" si="10"/>
        <v>1222</v>
      </c>
      <c r="K49" s="164"/>
      <c r="L49" s="164">
        <f t="shared" si="23"/>
        <v>1222</v>
      </c>
      <c r="M49" s="167">
        <f t="shared" si="24"/>
        <v>405.84345281638628</v>
      </c>
      <c r="N49" s="168" t="s">
        <v>1056</v>
      </c>
      <c r="O49" s="164">
        <v>0</v>
      </c>
      <c r="P49" s="164">
        <f t="shared" si="25"/>
        <v>0</v>
      </c>
      <c r="Q49" s="164">
        <f t="shared" si="11"/>
        <v>1</v>
      </c>
      <c r="R49" s="164">
        <f t="shared" si="12"/>
        <v>16</v>
      </c>
      <c r="S49" s="164" t="s">
        <v>1070</v>
      </c>
      <c r="T49" s="169">
        <f t="shared" ca="1" si="13"/>
        <v>0</v>
      </c>
      <c r="U49" s="169">
        <f t="shared" ca="1" si="13"/>
        <v>0</v>
      </c>
      <c r="V49" s="169">
        <f t="shared" ca="1" si="13"/>
        <v>0</v>
      </c>
      <c r="W49" s="169">
        <f t="shared" ca="1" si="13"/>
        <v>0</v>
      </c>
      <c r="X49" s="169">
        <f t="shared" ca="1" si="13"/>
        <v>0</v>
      </c>
      <c r="Y49" s="164"/>
      <c r="Z49" s="164"/>
    </row>
    <row r="50" spans="1:26">
      <c r="A50" s="214" t="str">
        <f t="shared" si="26"/>
        <v>PGE</v>
      </c>
      <c r="B50" s="215" t="str">
        <f t="shared" si="26"/>
        <v>UNIT 1/2 REMOVE AND RECYCLE SECOND FREEZER IN UNCONDITIONED SPACE</v>
      </c>
      <c r="C50" s="215">
        <f t="shared" si="16"/>
        <v>16</v>
      </c>
      <c r="D50" s="216">
        <f t="shared" ca="1" si="18"/>
        <v>0.16550768000000002</v>
      </c>
      <c r="E50" s="216">
        <f t="shared" ca="1" si="19"/>
        <v>519.24307499999998</v>
      </c>
      <c r="F50" s="216">
        <f t="shared" ca="1" si="20"/>
        <v>0.16855147833333334</v>
      </c>
      <c r="G50" s="216">
        <f t="shared" ca="1" si="21"/>
        <v>519.32454166666673</v>
      </c>
      <c r="H50" s="217">
        <f t="shared" ca="1" si="22"/>
        <v>0</v>
      </c>
      <c r="J50" s="167">
        <f t="shared" si="10"/>
        <v>1222</v>
      </c>
      <c r="K50" s="164"/>
      <c r="L50" s="164">
        <f t="shared" si="23"/>
        <v>1222</v>
      </c>
      <c r="M50" s="167">
        <f t="shared" si="24"/>
        <v>405.84345281638628</v>
      </c>
      <c r="N50" s="168" t="s">
        <v>1056</v>
      </c>
      <c r="O50" s="164">
        <v>0</v>
      </c>
      <c r="P50" s="164">
        <f t="shared" si="25"/>
        <v>0</v>
      </c>
      <c r="Q50" s="164">
        <f t="shared" si="11"/>
        <v>1</v>
      </c>
      <c r="R50" s="164">
        <f t="shared" si="12"/>
        <v>17</v>
      </c>
      <c r="S50" s="164" t="s">
        <v>1070</v>
      </c>
      <c r="T50" s="169">
        <f t="shared" ca="1" si="13"/>
        <v>0.42491249999999997</v>
      </c>
      <c r="U50" s="169">
        <f t="shared" ca="1" si="13"/>
        <v>1.3544000000000002E-4</v>
      </c>
      <c r="V50" s="169">
        <f t="shared" ca="1" si="13"/>
        <v>0.42497916666666669</v>
      </c>
      <c r="W50" s="169">
        <f t="shared" ca="1" si="13"/>
        <v>1.3793083333333333E-4</v>
      </c>
      <c r="X50" s="169">
        <f t="shared" ca="1" si="13"/>
        <v>0</v>
      </c>
      <c r="Y50" s="164"/>
      <c r="Z50" s="164"/>
    </row>
    <row r="51" spans="1:26">
      <c r="A51" s="214" t="str">
        <f t="shared" si="26"/>
        <v>PGE</v>
      </c>
      <c r="B51" s="215" t="s">
        <v>1060</v>
      </c>
      <c r="C51" s="215">
        <f t="shared" si="16"/>
        <v>1</v>
      </c>
      <c r="D51" s="216">
        <f t="shared" ca="1" si="18"/>
        <v>7.6118635906599535E-2</v>
      </c>
      <c r="E51" s="216">
        <f t="shared" ca="1" si="19"/>
        <v>526.7266522006106</v>
      </c>
      <c r="F51" s="216">
        <f t="shared" ca="1" si="20"/>
        <v>7.7007098478471342E-2</v>
      </c>
      <c r="G51" s="216">
        <f t="shared" ca="1" si="21"/>
        <v>503.11432522818461</v>
      </c>
      <c r="H51" s="217">
        <f t="shared" ca="1" si="22"/>
        <v>-20.219001710746713</v>
      </c>
      <c r="J51" s="167">
        <f t="shared" si="10"/>
        <v>816.15654718361372</v>
      </c>
      <c r="K51" s="164"/>
      <c r="L51" s="164">
        <f t="shared" si="23"/>
        <v>1222</v>
      </c>
      <c r="M51" s="167">
        <f t="shared" si="24"/>
        <v>405.84345281638628</v>
      </c>
      <c r="N51" s="168" t="s">
        <v>1055</v>
      </c>
      <c r="O51" s="164">
        <v>1</v>
      </c>
      <c r="P51" s="164">
        <f t="shared" si="25"/>
        <v>0</v>
      </c>
      <c r="Q51" s="164">
        <f t="shared" si="11"/>
        <v>0</v>
      </c>
      <c r="R51" s="164">
        <f t="shared" si="12"/>
        <v>2</v>
      </c>
      <c r="S51" s="164" t="s">
        <v>1069</v>
      </c>
      <c r="T51" s="169">
        <f t="shared" ca="1" si="13"/>
        <v>0.64537453509162501</v>
      </c>
      <c r="U51" s="169">
        <f t="shared" ca="1" si="13"/>
        <v>9.32647494763953E-5</v>
      </c>
      <c r="V51" s="169">
        <f t="shared" ca="1" si="13"/>
        <v>0.61644341023095062</v>
      </c>
      <c r="W51" s="169">
        <f t="shared" ca="1" si="13"/>
        <v>9.4353342804400463E-5</v>
      </c>
      <c r="X51" s="169">
        <f t="shared" ca="1" si="13"/>
        <v>-2.4773435660742145E-2</v>
      </c>
      <c r="Y51" s="164"/>
      <c r="Z51" s="164"/>
    </row>
    <row r="52" spans="1:26">
      <c r="A52" s="214" t="str">
        <f t="shared" si="26"/>
        <v>PGE</v>
      </c>
      <c r="B52" s="215" t="str">
        <f>B51</f>
        <v>UNIT 1/2 REPLACE AND RECYCLE SECOND FREEZER IN CONDITIONED SPACE</v>
      </c>
      <c r="C52" s="215">
        <f t="shared" si="16"/>
        <v>2</v>
      </c>
      <c r="D52" s="216">
        <f t="shared" ca="1" si="18"/>
        <v>0.10058673823159185</v>
      </c>
      <c r="E52" s="216">
        <f t="shared" ca="1" si="19"/>
        <v>632.11460344293494</v>
      </c>
      <c r="F52" s="216">
        <f t="shared" ca="1" si="20"/>
        <v>0.14363048938039902</v>
      </c>
      <c r="G52" s="216">
        <f t="shared" ca="1" si="21"/>
        <v>659.18353783312375</v>
      </c>
      <c r="H52" s="217">
        <f t="shared" ca="1" si="22"/>
        <v>-18.106740616201193</v>
      </c>
      <c r="J52" s="167">
        <f t="shared" si="10"/>
        <v>816.15654718361372</v>
      </c>
      <c r="K52" s="164"/>
      <c r="L52" s="164">
        <f t="shared" si="23"/>
        <v>1222</v>
      </c>
      <c r="M52" s="167">
        <f t="shared" si="24"/>
        <v>405.84345281638628</v>
      </c>
      <c r="N52" s="168" t="s">
        <v>1055</v>
      </c>
      <c r="O52" s="164">
        <v>1</v>
      </c>
      <c r="P52" s="164">
        <f t="shared" si="25"/>
        <v>0</v>
      </c>
      <c r="Q52" s="164">
        <f t="shared" si="11"/>
        <v>0</v>
      </c>
      <c r="R52" s="164">
        <f t="shared" si="12"/>
        <v>3</v>
      </c>
      <c r="S52" s="164" t="s">
        <v>1069</v>
      </c>
      <c r="T52" s="169">
        <f t="shared" ca="1" si="13"/>
        <v>0.77450166346668514</v>
      </c>
      <c r="U52" s="169">
        <f t="shared" ca="1" si="13"/>
        <v>1.2324441748178794E-4</v>
      </c>
      <c r="V52" s="169">
        <f t="shared" ca="1" si="13"/>
        <v>0.80766801431395585</v>
      </c>
      <c r="W52" s="169">
        <f t="shared" ca="1" si="13"/>
        <v>1.7598399458539901E-4</v>
      </c>
      <c r="X52" s="169">
        <f t="shared" ca="1" si="13"/>
        <v>-2.2185376909226281E-2</v>
      </c>
      <c r="Y52" s="164"/>
      <c r="Z52" s="164"/>
    </row>
    <row r="53" spans="1:26">
      <c r="A53" s="214" t="str">
        <f t="shared" ref="A53:B68" si="27">A52</f>
        <v>PGE</v>
      </c>
      <c r="B53" s="215" t="str">
        <f t="shared" si="27"/>
        <v>UNIT 1/2 REPLACE AND RECYCLE SECOND FREEZER IN CONDITIONED SPACE</v>
      </c>
      <c r="C53" s="215">
        <f t="shared" si="16"/>
        <v>3</v>
      </c>
      <c r="D53" s="216">
        <f t="shared" ca="1" si="18"/>
        <v>8.4654721466421196E-2</v>
      </c>
      <c r="E53" s="216">
        <f t="shared" ca="1" si="19"/>
        <v>603.93085549113232</v>
      </c>
      <c r="F53" s="216">
        <f t="shared" ca="1" si="20"/>
        <v>9.2628257574429038E-2</v>
      </c>
      <c r="G53" s="216">
        <f t="shared" ca="1" si="21"/>
        <v>585.98423888122647</v>
      </c>
      <c r="H53" s="217">
        <f t="shared" ca="1" si="22"/>
        <v>-20.814017804569477</v>
      </c>
      <c r="J53" s="167">
        <f t="shared" si="10"/>
        <v>816.15654718361372</v>
      </c>
      <c r="K53" s="164"/>
      <c r="L53" s="164">
        <f t="shared" si="23"/>
        <v>1222</v>
      </c>
      <c r="M53" s="167">
        <f t="shared" si="24"/>
        <v>405.84345281638628</v>
      </c>
      <c r="N53" s="168" t="s">
        <v>1055</v>
      </c>
      <c r="O53" s="164">
        <v>1</v>
      </c>
      <c r="P53" s="164">
        <f t="shared" si="25"/>
        <v>0</v>
      </c>
      <c r="Q53" s="164">
        <f t="shared" si="11"/>
        <v>0</v>
      </c>
      <c r="R53" s="164">
        <f t="shared" si="12"/>
        <v>4</v>
      </c>
      <c r="S53" s="164" t="s">
        <v>1069</v>
      </c>
      <c r="T53" s="169">
        <f t="shared" ca="1" si="13"/>
        <v>0.7399693815790267</v>
      </c>
      <c r="U53" s="169">
        <f t="shared" ca="1" si="13"/>
        <v>1.0372363213717639E-4</v>
      </c>
      <c r="V53" s="169">
        <f t="shared" ca="1" si="13"/>
        <v>0.71798019743067187</v>
      </c>
      <c r="W53" s="169">
        <f t="shared" ca="1" si="13"/>
        <v>1.1349324819370728E-4</v>
      </c>
      <c r="X53" s="169">
        <f t="shared" ca="1" si="13"/>
        <v>-2.5502482184814077E-2</v>
      </c>
      <c r="Y53" s="164"/>
      <c r="Z53" s="164"/>
    </row>
    <row r="54" spans="1:26">
      <c r="A54" s="214" t="str">
        <f t="shared" si="27"/>
        <v>PGE</v>
      </c>
      <c r="B54" s="215" t="str">
        <f t="shared" si="27"/>
        <v>UNIT 1/2 REPLACE AND RECYCLE SECOND FREEZER IN CONDITIONED SPACE</v>
      </c>
      <c r="C54" s="215">
        <f t="shared" si="16"/>
        <v>4</v>
      </c>
      <c r="D54" s="216">
        <f t="shared" ca="1" si="18"/>
        <v>9.3570019152790368E-2</v>
      </c>
      <c r="E54" s="216">
        <f t="shared" ca="1" si="19"/>
        <v>643.0221229973339</v>
      </c>
      <c r="F54" s="216">
        <f t="shared" ca="1" si="20"/>
        <v>0.12692532123420749</v>
      </c>
      <c r="G54" s="216">
        <f t="shared" ca="1" si="21"/>
        <v>664.162283487266</v>
      </c>
      <c r="H54" s="217">
        <f t="shared" ca="1" si="22"/>
        <v>-16.022840826658719</v>
      </c>
      <c r="J54" s="167">
        <f t="shared" si="10"/>
        <v>816.15654718361372</v>
      </c>
      <c r="K54" s="164"/>
      <c r="L54" s="164">
        <f t="shared" si="23"/>
        <v>1222</v>
      </c>
      <c r="M54" s="167">
        <f t="shared" si="24"/>
        <v>405.84345281638628</v>
      </c>
      <c r="N54" s="168" t="s">
        <v>1055</v>
      </c>
      <c r="O54" s="164">
        <v>1</v>
      </c>
      <c r="P54" s="164">
        <f t="shared" si="25"/>
        <v>0</v>
      </c>
      <c r="Q54" s="164">
        <f t="shared" si="11"/>
        <v>0</v>
      </c>
      <c r="R54" s="164">
        <f t="shared" si="12"/>
        <v>5</v>
      </c>
      <c r="S54" s="164" t="s">
        <v>1069</v>
      </c>
      <c r="T54" s="169">
        <f t="shared" ca="1" si="13"/>
        <v>0.78786615780547165</v>
      </c>
      <c r="U54" s="169">
        <f t="shared" ca="1" si="13"/>
        <v>1.1464714640307796E-4</v>
      </c>
      <c r="V54" s="169">
        <f t="shared" ca="1" si="13"/>
        <v>0.81376824799010894</v>
      </c>
      <c r="W54" s="169">
        <f t="shared" ca="1" si="13"/>
        <v>1.5551590154143876E-4</v>
      </c>
      <c r="X54" s="169">
        <f t="shared" ca="1" si="13"/>
        <v>-1.963206799228678E-2</v>
      </c>
      <c r="Y54" s="164"/>
      <c r="Z54" s="164"/>
    </row>
    <row r="55" spans="1:26">
      <c r="A55" s="214" t="str">
        <f t="shared" si="27"/>
        <v>PGE</v>
      </c>
      <c r="B55" s="215" t="str">
        <f t="shared" si="27"/>
        <v>UNIT 1/2 REPLACE AND RECYCLE SECOND FREEZER IN CONDITIONED SPACE</v>
      </c>
      <c r="C55" s="215">
        <f t="shared" si="16"/>
        <v>5</v>
      </c>
      <c r="D55" s="216">
        <f t="shared" ca="1" si="18"/>
        <v>9.0554149700207948E-2</v>
      </c>
      <c r="E55" s="216">
        <f t="shared" ca="1" si="19"/>
        <v>574.54285911801412</v>
      </c>
      <c r="F55" s="216">
        <f t="shared" ca="1" si="20"/>
        <v>9.5218897276286962E-2</v>
      </c>
      <c r="G55" s="216">
        <f t="shared" ca="1" si="21"/>
        <v>552.61948669367121</v>
      </c>
      <c r="H55" s="217">
        <f t="shared" ca="1" si="22"/>
        <v>-21.889885173094985</v>
      </c>
      <c r="J55" s="167">
        <f t="shared" si="10"/>
        <v>816.15654718361372</v>
      </c>
      <c r="K55" s="164"/>
      <c r="L55" s="164">
        <f t="shared" si="23"/>
        <v>1222</v>
      </c>
      <c r="M55" s="167">
        <f t="shared" si="24"/>
        <v>405.84345281638628</v>
      </c>
      <c r="N55" s="168" t="s">
        <v>1055</v>
      </c>
      <c r="O55" s="164">
        <v>1</v>
      </c>
      <c r="P55" s="164">
        <f t="shared" si="25"/>
        <v>0</v>
      </c>
      <c r="Q55" s="164">
        <f t="shared" si="11"/>
        <v>0</v>
      </c>
      <c r="R55" s="164">
        <f t="shared" si="12"/>
        <v>6</v>
      </c>
      <c r="S55" s="164" t="s">
        <v>1069</v>
      </c>
      <c r="T55" s="169">
        <f t="shared" ref="T55:X105" ca="1" si="28">HLOOKUP(T$2,INDIRECT($S55),$R55,FALSE)</f>
        <v>0.7039615881299266</v>
      </c>
      <c r="U55" s="169">
        <f t="shared" ca="1" si="28"/>
        <v>1.1095193687129199E-4</v>
      </c>
      <c r="V55" s="169">
        <f t="shared" ca="1" si="28"/>
        <v>0.67709986350124363</v>
      </c>
      <c r="W55" s="169">
        <f t="shared" ca="1" si="28"/>
        <v>1.1666744279007201E-4</v>
      </c>
      <c r="X55" s="169">
        <f t="shared" ca="1" si="28"/>
        <v>-2.6820694202150826E-2</v>
      </c>
      <c r="Y55" s="164"/>
      <c r="Z55" s="164"/>
    </row>
    <row r="56" spans="1:26">
      <c r="A56" s="214" t="str">
        <f t="shared" si="27"/>
        <v>PGE</v>
      </c>
      <c r="B56" s="215" t="str">
        <f t="shared" si="27"/>
        <v>UNIT 1/2 REPLACE AND RECYCLE SECOND FREEZER IN CONDITIONED SPACE</v>
      </c>
      <c r="C56" s="215">
        <f t="shared" si="16"/>
        <v>6</v>
      </c>
      <c r="D56" s="216">
        <f t="shared" ca="1" si="18"/>
        <v>0</v>
      </c>
      <c r="E56" s="216">
        <f t="shared" ca="1" si="19"/>
        <v>0</v>
      </c>
      <c r="F56" s="216">
        <f t="shared" ca="1" si="20"/>
        <v>0</v>
      </c>
      <c r="G56" s="216">
        <f t="shared" ca="1" si="21"/>
        <v>0</v>
      </c>
      <c r="H56" s="217">
        <f t="shared" ca="1" si="22"/>
        <v>0</v>
      </c>
      <c r="J56" s="167">
        <f t="shared" si="10"/>
        <v>816.15654718361372</v>
      </c>
      <c r="K56" s="164"/>
      <c r="L56" s="164">
        <f t="shared" si="23"/>
        <v>1222</v>
      </c>
      <c r="M56" s="167">
        <f t="shared" si="24"/>
        <v>405.84345281638628</v>
      </c>
      <c r="N56" s="168" t="s">
        <v>1055</v>
      </c>
      <c r="O56" s="164">
        <v>1</v>
      </c>
      <c r="P56" s="164">
        <f t="shared" si="25"/>
        <v>0</v>
      </c>
      <c r="Q56" s="164">
        <f t="shared" si="11"/>
        <v>0</v>
      </c>
      <c r="R56" s="164">
        <f t="shared" si="12"/>
        <v>7</v>
      </c>
      <c r="S56" s="164" t="s">
        <v>1069</v>
      </c>
      <c r="T56" s="169">
        <f t="shared" ca="1" si="28"/>
        <v>0</v>
      </c>
      <c r="U56" s="169">
        <f t="shared" ca="1" si="28"/>
        <v>0</v>
      </c>
      <c r="V56" s="169">
        <f t="shared" ca="1" si="28"/>
        <v>0</v>
      </c>
      <c r="W56" s="169">
        <f t="shared" ca="1" si="28"/>
        <v>0</v>
      </c>
      <c r="X56" s="169">
        <f t="shared" ca="1" si="28"/>
        <v>0</v>
      </c>
      <c r="Y56" s="164"/>
      <c r="Z56" s="164"/>
    </row>
    <row r="57" spans="1:26">
      <c r="A57" s="214" t="str">
        <f t="shared" si="27"/>
        <v>PGE</v>
      </c>
      <c r="B57" s="215" t="str">
        <f t="shared" si="27"/>
        <v>UNIT 1/2 REPLACE AND RECYCLE SECOND FREEZER IN CONDITIONED SPACE</v>
      </c>
      <c r="C57" s="215">
        <f t="shared" si="16"/>
        <v>7</v>
      </c>
      <c r="D57" s="216">
        <f t="shared" ca="1" si="18"/>
        <v>0</v>
      </c>
      <c r="E57" s="216">
        <f t="shared" ca="1" si="19"/>
        <v>0</v>
      </c>
      <c r="F57" s="216">
        <f t="shared" ca="1" si="20"/>
        <v>0</v>
      </c>
      <c r="G57" s="216">
        <f t="shared" ca="1" si="21"/>
        <v>0</v>
      </c>
      <c r="H57" s="217">
        <f t="shared" ca="1" si="22"/>
        <v>0</v>
      </c>
      <c r="J57" s="167">
        <f t="shared" si="10"/>
        <v>816.15654718361372</v>
      </c>
      <c r="K57" s="164"/>
      <c r="L57" s="164">
        <f t="shared" si="23"/>
        <v>1222</v>
      </c>
      <c r="M57" s="167">
        <f t="shared" si="24"/>
        <v>405.84345281638628</v>
      </c>
      <c r="N57" s="168" t="s">
        <v>1055</v>
      </c>
      <c r="O57" s="164">
        <v>1</v>
      </c>
      <c r="P57" s="164">
        <f t="shared" si="25"/>
        <v>0</v>
      </c>
      <c r="Q57" s="164">
        <f t="shared" si="11"/>
        <v>0</v>
      </c>
      <c r="R57" s="164">
        <f t="shared" si="12"/>
        <v>8</v>
      </c>
      <c r="S57" s="164" t="s">
        <v>1069</v>
      </c>
      <c r="T57" s="169">
        <f t="shared" ca="1" si="28"/>
        <v>0</v>
      </c>
      <c r="U57" s="169">
        <f t="shared" ca="1" si="28"/>
        <v>0</v>
      </c>
      <c r="V57" s="169">
        <f t="shared" ca="1" si="28"/>
        <v>0</v>
      </c>
      <c r="W57" s="169">
        <f t="shared" ca="1" si="28"/>
        <v>0</v>
      </c>
      <c r="X57" s="169">
        <f t="shared" ca="1" si="28"/>
        <v>0</v>
      </c>
      <c r="Y57" s="164"/>
      <c r="Z57" s="164"/>
    </row>
    <row r="58" spans="1:26">
      <c r="A58" s="214" t="str">
        <f t="shared" si="27"/>
        <v>PGE</v>
      </c>
      <c r="B58" s="215" t="str">
        <f t="shared" si="27"/>
        <v>UNIT 1/2 REPLACE AND RECYCLE SECOND FREEZER IN CONDITIONED SPACE</v>
      </c>
      <c r="C58" s="215">
        <f t="shared" si="16"/>
        <v>8</v>
      </c>
      <c r="D58" s="216">
        <f t="shared" ca="1" si="18"/>
        <v>0</v>
      </c>
      <c r="E58" s="216">
        <f t="shared" ca="1" si="19"/>
        <v>0</v>
      </c>
      <c r="F58" s="216">
        <f t="shared" ca="1" si="20"/>
        <v>0</v>
      </c>
      <c r="G58" s="216">
        <f t="shared" ca="1" si="21"/>
        <v>0</v>
      </c>
      <c r="H58" s="217">
        <f t="shared" ca="1" si="22"/>
        <v>0</v>
      </c>
      <c r="J58" s="167">
        <f t="shared" si="10"/>
        <v>816.15654718361372</v>
      </c>
      <c r="K58" s="164"/>
      <c r="L58" s="164">
        <f t="shared" si="23"/>
        <v>1222</v>
      </c>
      <c r="M58" s="167">
        <f t="shared" si="24"/>
        <v>405.84345281638628</v>
      </c>
      <c r="N58" s="168" t="s">
        <v>1055</v>
      </c>
      <c r="O58" s="164">
        <v>1</v>
      </c>
      <c r="P58" s="164">
        <f t="shared" si="25"/>
        <v>0</v>
      </c>
      <c r="Q58" s="164">
        <f t="shared" si="11"/>
        <v>0</v>
      </c>
      <c r="R58" s="164">
        <f t="shared" si="12"/>
        <v>9</v>
      </c>
      <c r="S58" s="164" t="s">
        <v>1069</v>
      </c>
      <c r="T58" s="169">
        <f t="shared" ca="1" si="28"/>
        <v>0</v>
      </c>
      <c r="U58" s="169">
        <f t="shared" ca="1" si="28"/>
        <v>0</v>
      </c>
      <c r="V58" s="169">
        <f t="shared" ca="1" si="28"/>
        <v>0</v>
      </c>
      <c r="W58" s="169">
        <f t="shared" ca="1" si="28"/>
        <v>0</v>
      </c>
      <c r="X58" s="169">
        <f t="shared" ca="1" si="28"/>
        <v>0</v>
      </c>
      <c r="Y58" s="164"/>
      <c r="Z58" s="164"/>
    </row>
    <row r="59" spans="1:26">
      <c r="A59" s="214" t="str">
        <f t="shared" si="27"/>
        <v>PGE</v>
      </c>
      <c r="B59" s="215" t="str">
        <f t="shared" si="27"/>
        <v>UNIT 1/2 REPLACE AND RECYCLE SECOND FREEZER IN CONDITIONED SPACE</v>
      </c>
      <c r="C59" s="215">
        <f t="shared" si="16"/>
        <v>9</v>
      </c>
      <c r="D59" s="216">
        <f t="shared" ca="1" si="18"/>
        <v>0</v>
      </c>
      <c r="E59" s="216">
        <f t="shared" ca="1" si="19"/>
        <v>0</v>
      </c>
      <c r="F59" s="216">
        <f t="shared" ca="1" si="20"/>
        <v>0</v>
      </c>
      <c r="G59" s="216">
        <f t="shared" ca="1" si="21"/>
        <v>0</v>
      </c>
      <c r="H59" s="217">
        <f t="shared" ca="1" si="22"/>
        <v>0</v>
      </c>
      <c r="J59" s="167">
        <f t="shared" si="10"/>
        <v>816.15654718361372</v>
      </c>
      <c r="K59" s="164"/>
      <c r="L59" s="164">
        <f t="shared" si="23"/>
        <v>1222</v>
      </c>
      <c r="M59" s="167">
        <f t="shared" si="24"/>
        <v>405.84345281638628</v>
      </c>
      <c r="N59" s="168" t="s">
        <v>1055</v>
      </c>
      <c r="O59" s="164">
        <v>1</v>
      </c>
      <c r="P59" s="164">
        <f t="shared" si="25"/>
        <v>0</v>
      </c>
      <c r="Q59" s="164">
        <f t="shared" si="11"/>
        <v>0</v>
      </c>
      <c r="R59" s="164">
        <f t="shared" si="12"/>
        <v>10</v>
      </c>
      <c r="S59" s="164" t="s">
        <v>1069</v>
      </c>
      <c r="T59" s="169">
        <f t="shared" ca="1" si="28"/>
        <v>0</v>
      </c>
      <c r="U59" s="169">
        <f t="shared" ca="1" si="28"/>
        <v>0</v>
      </c>
      <c r="V59" s="169">
        <f t="shared" ca="1" si="28"/>
        <v>0</v>
      </c>
      <c r="W59" s="169">
        <f t="shared" ca="1" si="28"/>
        <v>0</v>
      </c>
      <c r="X59" s="169">
        <f t="shared" ca="1" si="28"/>
        <v>0</v>
      </c>
      <c r="Y59" s="164"/>
      <c r="Z59" s="164"/>
    </row>
    <row r="60" spans="1:26">
      <c r="A60" s="214" t="str">
        <f t="shared" si="27"/>
        <v>PGE</v>
      </c>
      <c r="B60" s="215" t="str">
        <f t="shared" si="27"/>
        <v>UNIT 1/2 REPLACE AND RECYCLE SECOND FREEZER IN CONDITIONED SPACE</v>
      </c>
      <c r="C60" s="215">
        <f t="shared" si="16"/>
        <v>10</v>
      </c>
      <c r="D60" s="216">
        <f t="shared" ca="1" si="18"/>
        <v>0</v>
      </c>
      <c r="E60" s="216">
        <f t="shared" ca="1" si="19"/>
        <v>0</v>
      </c>
      <c r="F60" s="216">
        <f t="shared" ca="1" si="20"/>
        <v>0</v>
      </c>
      <c r="G60" s="216">
        <f t="shared" ca="1" si="21"/>
        <v>0</v>
      </c>
      <c r="H60" s="217">
        <f t="shared" ca="1" si="22"/>
        <v>0</v>
      </c>
      <c r="J60" s="167">
        <f t="shared" si="10"/>
        <v>816.15654718361372</v>
      </c>
      <c r="K60" s="164"/>
      <c r="L60" s="164">
        <f t="shared" si="23"/>
        <v>1222</v>
      </c>
      <c r="M60" s="167">
        <f t="shared" si="24"/>
        <v>405.84345281638628</v>
      </c>
      <c r="N60" s="168" t="s">
        <v>1055</v>
      </c>
      <c r="O60" s="164">
        <v>1</v>
      </c>
      <c r="P60" s="164">
        <f t="shared" si="25"/>
        <v>0</v>
      </c>
      <c r="Q60" s="164">
        <f t="shared" si="11"/>
        <v>0</v>
      </c>
      <c r="R60" s="164">
        <f t="shared" si="12"/>
        <v>11</v>
      </c>
      <c r="S60" s="164" t="s">
        <v>1069</v>
      </c>
      <c r="T60" s="169">
        <f t="shared" ca="1" si="28"/>
        <v>0</v>
      </c>
      <c r="U60" s="169">
        <f t="shared" ca="1" si="28"/>
        <v>0</v>
      </c>
      <c r="V60" s="169">
        <f t="shared" ca="1" si="28"/>
        <v>0</v>
      </c>
      <c r="W60" s="169">
        <f t="shared" ca="1" si="28"/>
        <v>0</v>
      </c>
      <c r="X60" s="169">
        <f t="shared" ca="1" si="28"/>
        <v>0</v>
      </c>
      <c r="Y60" s="164"/>
      <c r="Z60" s="164"/>
    </row>
    <row r="61" spans="1:26">
      <c r="A61" s="214" t="str">
        <f t="shared" si="27"/>
        <v>PGE</v>
      </c>
      <c r="B61" s="215" t="str">
        <f t="shared" si="27"/>
        <v>UNIT 1/2 REPLACE AND RECYCLE SECOND FREEZER IN CONDITIONED SPACE</v>
      </c>
      <c r="C61" s="215">
        <f t="shared" si="16"/>
        <v>11</v>
      </c>
      <c r="D61" s="216">
        <f t="shared" ca="1" si="18"/>
        <v>9.8388352821943179E-2</v>
      </c>
      <c r="E61" s="216">
        <f t="shared" ca="1" si="19"/>
        <v>666.36831328903315</v>
      </c>
      <c r="F61" s="216">
        <f t="shared" ca="1" si="20"/>
        <v>0.16729740967467141</v>
      </c>
      <c r="G61" s="216">
        <f t="shared" ca="1" si="21"/>
        <v>775.81460710383919</v>
      </c>
      <c r="H61" s="217">
        <f t="shared" ca="1" si="22"/>
        <v>-16.087637173472402</v>
      </c>
      <c r="J61" s="167">
        <f t="shared" si="10"/>
        <v>816.15654718361372</v>
      </c>
      <c r="K61" s="164"/>
      <c r="L61" s="164">
        <f t="shared" si="23"/>
        <v>1222</v>
      </c>
      <c r="M61" s="167">
        <f t="shared" si="24"/>
        <v>405.84345281638628</v>
      </c>
      <c r="N61" s="168" t="s">
        <v>1055</v>
      </c>
      <c r="O61" s="164">
        <v>1</v>
      </c>
      <c r="P61" s="164">
        <f t="shared" si="25"/>
        <v>0</v>
      </c>
      <c r="Q61" s="164">
        <f t="shared" si="11"/>
        <v>0</v>
      </c>
      <c r="R61" s="164">
        <f t="shared" si="12"/>
        <v>12</v>
      </c>
      <c r="S61" s="164" t="s">
        <v>1069</v>
      </c>
      <c r="T61" s="169">
        <f t="shared" ca="1" si="28"/>
        <v>0.81647119733160434</v>
      </c>
      <c r="U61" s="169">
        <f t="shared" ca="1" si="28"/>
        <v>1.2055083447098586E-4</v>
      </c>
      <c r="V61" s="169">
        <f t="shared" ca="1" si="28"/>
        <v>0.95057083078119486</v>
      </c>
      <c r="W61" s="169">
        <f t="shared" ca="1" si="28"/>
        <v>2.0498201019397558E-4</v>
      </c>
      <c r="X61" s="169">
        <f t="shared" ca="1" si="28"/>
        <v>-1.9711460048917682E-2</v>
      </c>
      <c r="Y61" s="164"/>
      <c r="Z61" s="164"/>
    </row>
    <row r="62" spans="1:26">
      <c r="A62" s="214" t="str">
        <f t="shared" si="27"/>
        <v>PGE</v>
      </c>
      <c r="B62" s="215" t="str">
        <f t="shared" si="27"/>
        <v>UNIT 1/2 REPLACE AND RECYCLE SECOND FREEZER IN CONDITIONED SPACE</v>
      </c>
      <c r="C62" s="215">
        <f t="shared" si="16"/>
        <v>12</v>
      </c>
      <c r="D62" s="216">
        <f t="shared" ca="1" si="18"/>
        <v>9.7786353348151861E-2</v>
      </c>
      <c r="E62" s="216">
        <f t="shared" ca="1" si="19"/>
        <v>677.73084455639321</v>
      </c>
      <c r="F62" s="216">
        <f t="shared" ca="1" si="20"/>
        <v>0.16328752317886874</v>
      </c>
      <c r="G62" s="216">
        <f t="shared" ca="1" si="21"/>
        <v>752.17754791970367</v>
      </c>
      <c r="H62" s="217">
        <f t="shared" ca="1" si="22"/>
        <v>-16.445862262747116</v>
      </c>
      <c r="J62" s="167">
        <f t="shared" si="10"/>
        <v>816.15654718361372</v>
      </c>
      <c r="K62" s="164"/>
      <c r="L62" s="164">
        <f t="shared" si="23"/>
        <v>1222</v>
      </c>
      <c r="M62" s="167">
        <f t="shared" si="24"/>
        <v>405.84345281638628</v>
      </c>
      <c r="N62" s="168" t="s">
        <v>1055</v>
      </c>
      <c r="O62" s="164">
        <v>1</v>
      </c>
      <c r="P62" s="164">
        <f t="shared" si="25"/>
        <v>0</v>
      </c>
      <c r="Q62" s="164">
        <f t="shared" si="11"/>
        <v>0</v>
      </c>
      <c r="R62" s="164">
        <f t="shared" si="12"/>
        <v>13</v>
      </c>
      <c r="S62" s="164" t="s">
        <v>1069</v>
      </c>
      <c r="T62" s="169">
        <f t="shared" ca="1" si="28"/>
        <v>0.83039319710795834</v>
      </c>
      <c r="U62" s="169">
        <f t="shared" ca="1" si="28"/>
        <v>1.1981323152475122E-4</v>
      </c>
      <c r="V62" s="169">
        <f t="shared" ca="1" si="28"/>
        <v>0.92160940265113567</v>
      </c>
      <c r="W62" s="169">
        <f t="shared" ca="1" si="28"/>
        <v>2.0006887617619436E-4</v>
      </c>
      <c r="X62" s="169">
        <f t="shared" ca="1" si="28"/>
        <v>-2.0150377178861534E-2</v>
      </c>
      <c r="Y62" s="164"/>
      <c r="Z62" s="164"/>
    </row>
    <row r="63" spans="1:26">
      <c r="A63" s="214" t="str">
        <f t="shared" si="27"/>
        <v>PGE</v>
      </c>
      <c r="B63" s="215" t="str">
        <f t="shared" si="27"/>
        <v>UNIT 1/2 REPLACE AND RECYCLE SECOND FREEZER IN CONDITIONED SPACE</v>
      </c>
      <c r="C63" s="215">
        <f t="shared" si="16"/>
        <v>13</v>
      </c>
      <c r="D63" s="216">
        <f t="shared" ca="1" si="18"/>
        <v>0.10156863056175822</v>
      </c>
      <c r="E63" s="216">
        <f t="shared" ca="1" si="19"/>
        <v>718.90076871742076</v>
      </c>
      <c r="F63" s="216">
        <f t="shared" ca="1" si="20"/>
        <v>0.16802271672718511</v>
      </c>
      <c r="G63" s="216">
        <f t="shared" ca="1" si="21"/>
        <v>851.37217275637533</v>
      </c>
      <c r="H63" s="217">
        <f t="shared" ca="1" si="22"/>
        <v>-14.919990746470569</v>
      </c>
      <c r="J63" s="167">
        <f t="shared" si="10"/>
        <v>816.15654718361372</v>
      </c>
      <c r="K63" s="164"/>
      <c r="L63" s="164">
        <f t="shared" si="23"/>
        <v>1222</v>
      </c>
      <c r="M63" s="167">
        <f t="shared" si="24"/>
        <v>405.84345281638628</v>
      </c>
      <c r="N63" s="168" t="s">
        <v>1055</v>
      </c>
      <c r="O63" s="164">
        <v>1</v>
      </c>
      <c r="P63" s="164">
        <f t="shared" si="25"/>
        <v>0</v>
      </c>
      <c r="Q63" s="164">
        <f t="shared" si="11"/>
        <v>0</v>
      </c>
      <c r="R63" s="164">
        <f t="shared" si="12"/>
        <v>14</v>
      </c>
      <c r="S63" s="164" t="s">
        <v>1069</v>
      </c>
      <c r="T63" s="169">
        <f t="shared" ca="1" si="28"/>
        <v>0.88083685807361056</v>
      </c>
      <c r="U63" s="169">
        <f t="shared" ca="1" si="28"/>
        <v>1.2444748610085946E-4</v>
      </c>
      <c r="V63" s="169">
        <f t="shared" ca="1" si="28"/>
        <v>1.0431481260479787</v>
      </c>
      <c r="W63" s="169">
        <f t="shared" ca="1" si="28"/>
        <v>2.0587069638416369E-4</v>
      </c>
      <c r="X63" s="169">
        <f t="shared" ca="1" si="28"/>
        <v>-1.8280795268942399E-2</v>
      </c>
      <c r="Y63" s="164"/>
      <c r="Z63" s="164"/>
    </row>
    <row r="64" spans="1:26">
      <c r="A64" s="214" t="str">
        <f t="shared" si="27"/>
        <v>PGE</v>
      </c>
      <c r="B64" s="215" t="str">
        <f t="shared" si="27"/>
        <v>UNIT 1/2 REPLACE AND RECYCLE SECOND FREEZER IN CONDITIONED SPACE</v>
      </c>
      <c r="C64" s="215">
        <f t="shared" si="16"/>
        <v>14</v>
      </c>
      <c r="D64" s="216">
        <f t="shared" ca="1" si="18"/>
        <v>0</v>
      </c>
      <c r="E64" s="216">
        <f t="shared" ca="1" si="19"/>
        <v>0</v>
      </c>
      <c r="F64" s="216">
        <f t="shared" ca="1" si="20"/>
        <v>0</v>
      </c>
      <c r="G64" s="216">
        <f t="shared" ca="1" si="21"/>
        <v>0</v>
      </c>
      <c r="H64" s="217">
        <f t="shared" ca="1" si="22"/>
        <v>0</v>
      </c>
      <c r="J64" s="167">
        <f t="shared" si="10"/>
        <v>816.15654718361372</v>
      </c>
      <c r="K64" s="164"/>
      <c r="L64" s="164">
        <f t="shared" si="23"/>
        <v>1222</v>
      </c>
      <c r="M64" s="167">
        <f t="shared" si="24"/>
        <v>405.84345281638628</v>
      </c>
      <c r="N64" s="168" t="s">
        <v>1055</v>
      </c>
      <c r="O64" s="164">
        <v>1</v>
      </c>
      <c r="P64" s="164">
        <f t="shared" si="25"/>
        <v>0</v>
      </c>
      <c r="Q64" s="164">
        <f t="shared" si="11"/>
        <v>0</v>
      </c>
      <c r="R64" s="164">
        <f t="shared" si="12"/>
        <v>15</v>
      </c>
      <c r="S64" s="164" t="s">
        <v>1069</v>
      </c>
      <c r="T64" s="169">
        <f t="shared" ca="1" si="28"/>
        <v>0</v>
      </c>
      <c r="U64" s="169">
        <f t="shared" ca="1" si="28"/>
        <v>0</v>
      </c>
      <c r="V64" s="169">
        <f t="shared" ca="1" si="28"/>
        <v>0</v>
      </c>
      <c r="W64" s="169">
        <f t="shared" ca="1" si="28"/>
        <v>0</v>
      </c>
      <c r="X64" s="169">
        <f t="shared" ca="1" si="28"/>
        <v>0</v>
      </c>
      <c r="Y64" s="164"/>
      <c r="Z64" s="164"/>
    </row>
    <row r="65" spans="1:26">
      <c r="A65" s="214" t="str">
        <f t="shared" si="27"/>
        <v>PGE</v>
      </c>
      <c r="B65" s="215" t="str">
        <f t="shared" si="27"/>
        <v>UNIT 1/2 REPLACE AND RECYCLE SECOND FREEZER IN CONDITIONED SPACE</v>
      </c>
      <c r="C65" s="215">
        <f t="shared" si="16"/>
        <v>15</v>
      </c>
      <c r="D65" s="216">
        <f t="shared" ca="1" si="18"/>
        <v>0</v>
      </c>
      <c r="E65" s="216">
        <f t="shared" ca="1" si="19"/>
        <v>0</v>
      </c>
      <c r="F65" s="216">
        <f t="shared" ca="1" si="20"/>
        <v>0</v>
      </c>
      <c r="G65" s="216">
        <f t="shared" ca="1" si="21"/>
        <v>0</v>
      </c>
      <c r="H65" s="217">
        <f t="shared" ca="1" si="22"/>
        <v>0</v>
      </c>
      <c r="J65" s="167">
        <f t="shared" si="10"/>
        <v>816.15654718361372</v>
      </c>
      <c r="K65" s="164"/>
      <c r="L65" s="164">
        <f t="shared" si="23"/>
        <v>1222</v>
      </c>
      <c r="M65" s="167">
        <f t="shared" si="24"/>
        <v>405.84345281638628</v>
      </c>
      <c r="N65" s="168" t="s">
        <v>1055</v>
      </c>
      <c r="O65" s="164">
        <v>1</v>
      </c>
      <c r="P65" s="164">
        <f t="shared" si="25"/>
        <v>0</v>
      </c>
      <c r="Q65" s="164">
        <f t="shared" si="11"/>
        <v>0</v>
      </c>
      <c r="R65" s="164">
        <f t="shared" si="12"/>
        <v>16</v>
      </c>
      <c r="S65" s="164" t="s">
        <v>1069</v>
      </c>
      <c r="T65" s="169">
        <f t="shared" ca="1" si="28"/>
        <v>0</v>
      </c>
      <c r="U65" s="169">
        <f t="shared" ca="1" si="28"/>
        <v>0</v>
      </c>
      <c r="V65" s="169">
        <f t="shared" ca="1" si="28"/>
        <v>0</v>
      </c>
      <c r="W65" s="169">
        <f t="shared" ca="1" si="28"/>
        <v>0</v>
      </c>
      <c r="X65" s="169">
        <f t="shared" ca="1" si="28"/>
        <v>0</v>
      </c>
      <c r="Y65" s="164"/>
      <c r="Z65" s="164"/>
    </row>
    <row r="66" spans="1:26">
      <c r="A66" s="214" t="str">
        <f t="shared" si="27"/>
        <v>PGE</v>
      </c>
      <c r="B66" s="215" t="str">
        <f t="shared" si="27"/>
        <v>UNIT 1/2 REPLACE AND RECYCLE SECOND FREEZER IN CONDITIONED SPACE</v>
      </c>
      <c r="C66" s="215">
        <f t="shared" si="16"/>
        <v>16</v>
      </c>
      <c r="D66" s="216">
        <f t="shared" ca="1" si="18"/>
        <v>9.535884886792631E-2</v>
      </c>
      <c r="E66" s="216">
        <f t="shared" ca="1" si="19"/>
        <v>526.73762166368374</v>
      </c>
      <c r="F66" s="216">
        <f t="shared" ca="1" si="20"/>
        <v>0.11742944624933777</v>
      </c>
      <c r="G66" s="216">
        <f t="shared" ca="1" si="21"/>
        <v>528.45287150444983</v>
      </c>
      <c r="H66" s="217">
        <f t="shared" ca="1" si="22"/>
        <v>-20.908657264775567</v>
      </c>
      <c r="J66" s="167">
        <f t="shared" si="10"/>
        <v>816.15654718361372</v>
      </c>
      <c r="K66" s="164"/>
      <c r="L66" s="164">
        <f t="shared" si="23"/>
        <v>1222</v>
      </c>
      <c r="M66" s="167">
        <f t="shared" si="24"/>
        <v>405.84345281638628</v>
      </c>
      <c r="N66" s="168" t="s">
        <v>1055</v>
      </c>
      <c r="O66" s="164">
        <v>1</v>
      </c>
      <c r="P66" s="164">
        <f t="shared" si="25"/>
        <v>0</v>
      </c>
      <c r="Q66" s="164">
        <f t="shared" si="11"/>
        <v>0</v>
      </c>
      <c r="R66" s="164">
        <f t="shared" si="12"/>
        <v>17</v>
      </c>
      <c r="S66" s="164" t="s">
        <v>1069</v>
      </c>
      <c r="T66" s="169">
        <f t="shared" ca="1" si="28"/>
        <v>0.64538797548257809</v>
      </c>
      <c r="U66" s="169">
        <f t="shared" ca="1" si="28"/>
        <v>1.1683891919631085E-4</v>
      </c>
      <c r="V66" s="169">
        <f t="shared" ca="1" si="28"/>
        <v>0.64748959415694285</v>
      </c>
      <c r="W66" s="169">
        <f t="shared" ca="1" si="28"/>
        <v>1.4388103195956992E-4</v>
      </c>
      <c r="X66" s="169">
        <f t="shared" ca="1" si="28"/>
        <v>-2.5618439669358763E-2</v>
      </c>
      <c r="Y66" s="164"/>
      <c r="Z66" s="164"/>
    </row>
    <row r="67" spans="1:26">
      <c r="A67" s="214" t="str">
        <f t="shared" si="27"/>
        <v>PGE</v>
      </c>
      <c r="B67" s="215" t="s">
        <v>1061</v>
      </c>
      <c r="C67" s="215">
        <f t="shared" si="16"/>
        <v>1</v>
      </c>
      <c r="D67" s="216">
        <f t="shared" ref="D67:D98" ca="1" si="29">$J67*U67</f>
        <v>7.2539313783223591E-2</v>
      </c>
      <c r="E67" s="216">
        <f t="shared" ref="E67:E98" ca="1" si="30">$J67*T67</f>
        <v>391.44908394294072</v>
      </c>
      <c r="F67" s="216">
        <f t="shared" ref="F67:F98" ca="1" si="31">$J67*W67</f>
        <v>7.397234865398683E-2</v>
      </c>
      <c r="G67" s="216">
        <f t="shared" ref="G67:G98" ca="1" si="32">$J67*V67</f>
        <v>391.09881675810777</v>
      </c>
      <c r="H67" s="217">
        <f t="shared" ref="H67:H98" ca="1" si="33">$J67*X67</f>
        <v>0</v>
      </c>
      <c r="J67" s="167">
        <f t="shared" si="10"/>
        <v>816.15654718361372</v>
      </c>
      <c r="K67" s="164"/>
      <c r="L67" s="164">
        <f t="shared" ref="L67:L82" si="34">PGE_Frzr_Base_UEC</f>
        <v>1222</v>
      </c>
      <c r="M67" s="167">
        <f t="shared" ref="M67:M82" si="35">PGE_Frzr_Msr_UEC</f>
        <v>405.84345281638628</v>
      </c>
      <c r="N67" s="168" t="s">
        <v>1055</v>
      </c>
      <c r="O67" s="164">
        <v>1</v>
      </c>
      <c r="P67" s="164">
        <f t="shared" ref="P67:P98" si="36">Frzr_Split_NoSvgs</f>
        <v>0</v>
      </c>
      <c r="Q67" s="164">
        <f t="shared" si="11"/>
        <v>0</v>
      </c>
      <c r="R67" s="164">
        <f t="shared" si="12"/>
        <v>2</v>
      </c>
      <c r="S67" s="164" t="s">
        <v>1070</v>
      </c>
      <c r="T67" s="169">
        <f t="shared" ca="1" si="28"/>
        <v>0.47962499999999997</v>
      </c>
      <c r="U67" s="169">
        <f t="shared" ca="1" si="28"/>
        <v>8.8879166666666661E-5</v>
      </c>
      <c r="V67" s="169">
        <f t="shared" ca="1" si="28"/>
        <v>0.47919583333333332</v>
      </c>
      <c r="W67" s="169">
        <f t="shared" ca="1" si="28"/>
        <v>9.0635000000000002E-5</v>
      </c>
      <c r="X67" s="169">
        <f t="shared" ca="1" si="28"/>
        <v>0</v>
      </c>
      <c r="Y67" s="164"/>
      <c r="Z67" s="164"/>
    </row>
    <row r="68" spans="1:26">
      <c r="A68" s="214" t="str">
        <f t="shared" si="27"/>
        <v>PGE</v>
      </c>
      <c r="B68" s="215" t="str">
        <f>B67</f>
        <v>UNIT 1/2 REPLACE AND RECYCLE SECOND FREEZER IN UNCONDITIONED SPACE</v>
      </c>
      <c r="C68" s="215">
        <f t="shared" si="16"/>
        <v>2</v>
      </c>
      <c r="D68" s="216">
        <f t="shared" ca="1" si="29"/>
        <v>0.11370829041453304</v>
      </c>
      <c r="E68" s="216">
        <f t="shared" ca="1" si="30"/>
        <v>473.17015888198</v>
      </c>
      <c r="F68" s="216">
        <f t="shared" ca="1" si="31"/>
        <v>0.11480466070958302</v>
      </c>
      <c r="G68" s="216">
        <f t="shared" ca="1" si="32"/>
        <v>473.68501763716171</v>
      </c>
      <c r="H68" s="217">
        <f t="shared" ca="1" si="33"/>
        <v>0</v>
      </c>
      <c r="J68" s="167">
        <f t="shared" ref="J68:J131" si="37">L68*Q68+(L68-M68)*O68-P68*L68</f>
        <v>816.15654718361372</v>
      </c>
      <c r="K68" s="164"/>
      <c r="L68" s="164">
        <f t="shared" si="34"/>
        <v>1222</v>
      </c>
      <c r="M68" s="167">
        <f t="shared" si="35"/>
        <v>405.84345281638628</v>
      </c>
      <c r="N68" s="168" t="s">
        <v>1055</v>
      </c>
      <c r="O68" s="164">
        <v>1</v>
      </c>
      <c r="P68" s="164">
        <f t="shared" si="36"/>
        <v>0</v>
      </c>
      <c r="Q68" s="164">
        <f t="shared" ref="Q68:Q131" si="38">1-O68-P68</f>
        <v>0</v>
      </c>
      <c r="R68" s="164">
        <f t="shared" ref="R68:R131" si="39">IF(A68="PGE",C68+1,IF(A68="SCE",C68+17,C68+33))</f>
        <v>3</v>
      </c>
      <c r="S68" s="164" t="s">
        <v>1070</v>
      </c>
      <c r="T68" s="169">
        <f t="shared" ca="1" si="28"/>
        <v>0.57975416666666668</v>
      </c>
      <c r="U68" s="169">
        <f t="shared" ca="1" si="28"/>
        <v>1.3932166666666667E-4</v>
      </c>
      <c r="V68" s="169">
        <f t="shared" ca="1" si="28"/>
        <v>0.58038500000000004</v>
      </c>
      <c r="W68" s="169">
        <f t="shared" ca="1" si="28"/>
        <v>1.40665E-4</v>
      </c>
      <c r="X68" s="169">
        <f t="shared" ca="1" si="28"/>
        <v>0</v>
      </c>
      <c r="Y68" s="164"/>
      <c r="Z68" s="164"/>
    </row>
    <row r="69" spans="1:26">
      <c r="A69" s="214" t="str">
        <f t="shared" ref="A69:B82" si="40">A68</f>
        <v>PGE</v>
      </c>
      <c r="B69" s="215" t="str">
        <f t="shared" si="40"/>
        <v>UNIT 1/2 REPLACE AND RECYCLE SECOND FREEZER IN UNCONDITIONED SPACE</v>
      </c>
      <c r="C69" s="215">
        <f t="shared" si="16"/>
        <v>3</v>
      </c>
      <c r="D69" s="216">
        <f t="shared" ca="1" si="29"/>
        <v>9.2637848888076066E-2</v>
      </c>
      <c r="E69" s="216">
        <f t="shared" ca="1" si="30"/>
        <v>465.12897650085341</v>
      </c>
      <c r="F69" s="216">
        <f t="shared" ca="1" si="31"/>
        <v>9.5759647681053398E-2</v>
      </c>
      <c r="G69" s="216">
        <f t="shared" ca="1" si="32"/>
        <v>463.78571885028049</v>
      </c>
      <c r="H69" s="217">
        <f t="shared" ca="1" si="33"/>
        <v>0</v>
      </c>
      <c r="J69" s="167">
        <f t="shared" si="37"/>
        <v>816.15654718361372</v>
      </c>
      <c r="K69" s="164"/>
      <c r="L69" s="164">
        <f t="shared" si="34"/>
        <v>1222</v>
      </c>
      <c r="M69" s="167">
        <f t="shared" si="35"/>
        <v>405.84345281638628</v>
      </c>
      <c r="N69" s="168" t="s">
        <v>1055</v>
      </c>
      <c r="O69" s="164">
        <v>1</v>
      </c>
      <c r="P69" s="164">
        <f t="shared" si="36"/>
        <v>0</v>
      </c>
      <c r="Q69" s="164">
        <f t="shared" si="38"/>
        <v>0</v>
      </c>
      <c r="R69" s="164">
        <f t="shared" si="39"/>
        <v>4</v>
      </c>
      <c r="S69" s="164" t="s">
        <v>1070</v>
      </c>
      <c r="T69" s="169">
        <f t="shared" ca="1" si="28"/>
        <v>0.56990166666666664</v>
      </c>
      <c r="U69" s="169">
        <f t="shared" ca="1" si="28"/>
        <v>1.1350499999999999E-4</v>
      </c>
      <c r="V69" s="169">
        <f t="shared" ca="1" si="28"/>
        <v>0.5682558333333334</v>
      </c>
      <c r="W69" s="169">
        <f t="shared" ca="1" si="28"/>
        <v>1.1733E-4</v>
      </c>
      <c r="X69" s="169">
        <f t="shared" ca="1" si="28"/>
        <v>0</v>
      </c>
      <c r="Y69" s="164"/>
      <c r="Z69" s="164"/>
    </row>
    <row r="70" spans="1:26">
      <c r="A70" s="214" t="str">
        <f t="shared" si="40"/>
        <v>PGE</v>
      </c>
      <c r="B70" s="215" t="str">
        <f t="shared" si="40"/>
        <v>UNIT 1/2 REPLACE AND RECYCLE SECOND FREEZER IN UNCONDITIONED SPACE</v>
      </c>
      <c r="C70" s="215">
        <f t="shared" si="16"/>
        <v>4</v>
      </c>
      <c r="D70" s="216">
        <f t="shared" ca="1" si="29"/>
        <v>0.10593984034625702</v>
      </c>
      <c r="E70" s="216">
        <f t="shared" ca="1" si="30"/>
        <v>496.50611495732738</v>
      </c>
      <c r="F70" s="216">
        <f t="shared" ca="1" si="31"/>
        <v>0.10900178765910752</v>
      </c>
      <c r="G70" s="216">
        <f t="shared" ca="1" si="32"/>
        <v>496.132043206535</v>
      </c>
      <c r="H70" s="217">
        <f t="shared" ca="1" si="33"/>
        <v>0</v>
      </c>
      <c r="J70" s="167">
        <f t="shared" si="37"/>
        <v>816.15654718361372</v>
      </c>
      <c r="K70" s="164"/>
      <c r="L70" s="164">
        <f t="shared" si="34"/>
        <v>1222</v>
      </c>
      <c r="M70" s="167">
        <f t="shared" si="35"/>
        <v>405.84345281638628</v>
      </c>
      <c r="N70" s="168" t="s">
        <v>1055</v>
      </c>
      <c r="O70" s="164">
        <v>1</v>
      </c>
      <c r="P70" s="164">
        <f t="shared" si="36"/>
        <v>0</v>
      </c>
      <c r="Q70" s="164">
        <f t="shared" si="38"/>
        <v>0</v>
      </c>
      <c r="R70" s="164">
        <f t="shared" si="39"/>
        <v>5</v>
      </c>
      <c r="S70" s="164" t="s">
        <v>1070</v>
      </c>
      <c r="T70" s="169">
        <f t="shared" ca="1" si="28"/>
        <v>0.60834666666666659</v>
      </c>
      <c r="U70" s="169">
        <f t="shared" ca="1" si="28"/>
        <v>1.2980333333333335E-4</v>
      </c>
      <c r="V70" s="169">
        <f t="shared" ca="1" si="28"/>
        <v>0.60788833333333336</v>
      </c>
      <c r="W70" s="169">
        <f t="shared" ca="1" si="28"/>
        <v>1.3355499999999999E-4</v>
      </c>
      <c r="X70" s="169">
        <f t="shared" ca="1" si="28"/>
        <v>0</v>
      </c>
      <c r="Y70" s="164"/>
      <c r="Z70" s="164"/>
    </row>
    <row r="71" spans="1:26">
      <c r="A71" s="214" t="str">
        <f t="shared" si="40"/>
        <v>PGE</v>
      </c>
      <c r="B71" s="215" t="str">
        <f t="shared" si="40"/>
        <v>UNIT 1/2 REPLACE AND RECYCLE SECOND FREEZER IN UNCONDITIONED SPACE</v>
      </c>
      <c r="C71" s="215">
        <f t="shared" si="16"/>
        <v>5</v>
      </c>
      <c r="D71" s="216">
        <f t="shared" ca="1" si="29"/>
        <v>9.6974360675445001E-2</v>
      </c>
      <c r="E71" s="216">
        <f t="shared" ca="1" si="30"/>
        <v>474.07745291026578</v>
      </c>
      <c r="F71" s="216">
        <f t="shared" ca="1" si="31"/>
        <v>0.10186381852353084</v>
      </c>
      <c r="G71" s="216">
        <f t="shared" ca="1" si="32"/>
        <v>472.90830865642528</v>
      </c>
      <c r="H71" s="217">
        <f t="shared" ca="1" si="33"/>
        <v>0</v>
      </c>
      <c r="J71" s="167">
        <f t="shared" si="37"/>
        <v>816.15654718361372</v>
      </c>
      <c r="K71" s="164"/>
      <c r="L71" s="164">
        <f t="shared" si="34"/>
        <v>1222</v>
      </c>
      <c r="M71" s="167">
        <f t="shared" si="35"/>
        <v>405.84345281638628</v>
      </c>
      <c r="N71" s="168" t="s">
        <v>1055</v>
      </c>
      <c r="O71" s="164">
        <v>1</v>
      </c>
      <c r="P71" s="164">
        <f t="shared" si="36"/>
        <v>0</v>
      </c>
      <c r="Q71" s="164">
        <f t="shared" si="38"/>
        <v>0</v>
      </c>
      <c r="R71" s="164">
        <f t="shared" si="39"/>
        <v>6</v>
      </c>
      <c r="S71" s="164" t="s">
        <v>1070</v>
      </c>
      <c r="T71" s="169">
        <f t="shared" ca="1" si="28"/>
        <v>0.5808658333333333</v>
      </c>
      <c r="U71" s="169">
        <f t="shared" ca="1" si="28"/>
        <v>1.1881833333333332E-4</v>
      </c>
      <c r="V71" s="169">
        <f t="shared" ca="1" si="28"/>
        <v>0.57943333333333336</v>
      </c>
      <c r="W71" s="169">
        <f t="shared" ca="1" si="28"/>
        <v>1.2480916666666666E-4</v>
      </c>
      <c r="X71" s="169">
        <f t="shared" ca="1" si="28"/>
        <v>0</v>
      </c>
      <c r="Y71" s="164"/>
      <c r="Z71" s="164"/>
    </row>
    <row r="72" spans="1:26">
      <c r="A72" s="214" t="str">
        <f t="shared" si="40"/>
        <v>PGE</v>
      </c>
      <c r="B72" s="215" t="str">
        <f t="shared" si="40"/>
        <v>UNIT 1/2 REPLACE AND RECYCLE SECOND FREEZER IN UNCONDITIONED SPACE</v>
      </c>
      <c r="C72" s="215">
        <f t="shared" si="16"/>
        <v>6</v>
      </c>
      <c r="D72" s="216">
        <f t="shared" ca="1" si="29"/>
        <v>0</v>
      </c>
      <c r="E72" s="216">
        <f t="shared" ca="1" si="30"/>
        <v>0</v>
      </c>
      <c r="F72" s="216">
        <f t="shared" ca="1" si="31"/>
        <v>0</v>
      </c>
      <c r="G72" s="216">
        <f t="shared" ca="1" si="32"/>
        <v>0</v>
      </c>
      <c r="H72" s="217">
        <f t="shared" ca="1" si="33"/>
        <v>0</v>
      </c>
      <c r="J72" s="167">
        <f t="shared" si="37"/>
        <v>816.15654718361372</v>
      </c>
      <c r="K72" s="164"/>
      <c r="L72" s="164">
        <f t="shared" si="34"/>
        <v>1222</v>
      </c>
      <c r="M72" s="167">
        <f t="shared" si="35"/>
        <v>405.84345281638628</v>
      </c>
      <c r="N72" s="168" t="s">
        <v>1055</v>
      </c>
      <c r="O72" s="164">
        <v>1</v>
      </c>
      <c r="P72" s="164">
        <f t="shared" si="36"/>
        <v>0</v>
      </c>
      <c r="Q72" s="164">
        <f t="shared" si="38"/>
        <v>0</v>
      </c>
      <c r="R72" s="164">
        <f t="shared" si="39"/>
        <v>7</v>
      </c>
      <c r="S72" s="164" t="s">
        <v>1070</v>
      </c>
      <c r="T72" s="169">
        <f t="shared" ca="1" si="28"/>
        <v>0</v>
      </c>
      <c r="U72" s="169">
        <f t="shared" ca="1" si="28"/>
        <v>0</v>
      </c>
      <c r="V72" s="169">
        <f t="shared" ca="1" si="28"/>
        <v>0</v>
      </c>
      <c r="W72" s="169">
        <f t="shared" ca="1" si="28"/>
        <v>0</v>
      </c>
      <c r="X72" s="169">
        <f t="shared" ca="1" si="28"/>
        <v>0</v>
      </c>
      <c r="Y72" s="164"/>
      <c r="Z72" s="164"/>
    </row>
    <row r="73" spans="1:26">
      <c r="A73" s="214" t="str">
        <f t="shared" si="40"/>
        <v>PGE</v>
      </c>
      <c r="B73" s="215" t="str">
        <f t="shared" si="40"/>
        <v>UNIT 1/2 REPLACE AND RECYCLE SECOND FREEZER IN UNCONDITIONED SPACE</v>
      </c>
      <c r="C73" s="215">
        <f t="shared" si="16"/>
        <v>7</v>
      </c>
      <c r="D73" s="216">
        <f t="shared" ca="1" si="29"/>
        <v>0</v>
      </c>
      <c r="E73" s="216">
        <f t="shared" ca="1" si="30"/>
        <v>0</v>
      </c>
      <c r="F73" s="216">
        <f t="shared" ca="1" si="31"/>
        <v>0</v>
      </c>
      <c r="G73" s="216">
        <f t="shared" ca="1" si="32"/>
        <v>0</v>
      </c>
      <c r="H73" s="217">
        <f t="shared" ca="1" si="33"/>
        <v>0</v>
      </c>
      <c r="J73" s="167">
        <f t="shared" si="37"/>
        <v>816.15654718361372</v>
      </c>
      <c r="K73" s="164"/>
      <c r="L73" s="164">
        <f t="shared" si="34"/>
        <v>1222</v>
      </c>
      <c r="M73" s="167">
        <f t="shared" si="35"/>
        <v>405.84345281638628</v>
      </c>
      <c r="N73" s="168" t="s">
        <v>1055</v>
      </c>
      <c r="O73" s="164">
        <v>1</v>
      </c>
      <c r="P73" s="164">
        <f t="shared" si="36"/>
        <v>0</v>
      </c>
      <c r="Q73" s="164">
        <f t="shared" si="38"/>
        <v>0</v>
      </c>
      <c r="R73" s="164">
        <f t="shared" si="39"/>
        <v>8</v>
      </c>
      <c r="S73" s="164" t="s">
        <v>1070</v>
      </c>
      <c r="T73" s="169">
        <f t="shared" ca="1" si="28"/>
        <v>0</v>
      </c>
      <c r="U73" s="169">
        <f t="shared" ca="1" si="28"/>
        <v>0</v>
      </c>
      <c r="V73" s="169">
        <f t="shared" ca="1" si="28"/>
        <v>0</v>
      </c>
      <c r="W73" s="169">
        <f t="shared" ca="1" si="28"/>
        <v>0</v>
      </c>
      <c r="X73" s="169">
        <f t="shared" ca="1" si="28"/>
        <v>0</v>
      </c>
      <c r="Y73" s="164"/>
      <c r="Z73" s="164"/>
    </row>
    <row r="74" spans="1:26">
      <c r="A74" s="214" t="str">
        <f t="shared" si="40"/>
        <v>PGE</v>
      </c>
      <c r="B74" s="215" t="str">
        <f t="shared" si="40"/>
        <v>UNIT 1/2 REPLACE AND RECYCLE SECOND FREEZER IN UNCONDITIONED SPACE</v>
      </c>
      <c r="C74" s="215">
        <f t="shared" si="16"/>
        <v>8</v>
      </c>
      <c r="D74" s="216">
        <f t="shared" ca="1" si="29"/>
        <v>0</v>
      </c>
      <c r="E74" s="216">
        <f t="shared" ca="1" si="30"/>
        <v>0</v>
      </c>
      <c r="F74" s="216">
        <f t="shared" ca="1" si="31"/>
        <v>0</v>
      </c>
      <c r="G74" s="216">
        <f t="shared" ca="1" si="32"/>
        <v>0</v>
      </c>
      <c r="H74" s="217">
        <f t="shared" ca="1" si="33"/>
        <v>0</v>
      </c>
      <c r="J74" s="167">
        <f t="shared" si="37"/>
        <v>816.15654718361372</v>
      </c>
      <c r="K74" s="164"/>
      <c r="L74" s="164">
        <f t="shared" si="34"/>
        <v>1222</v>
      </c>
      <c r="M74" s="167">
        <f t="shared" si="35"/>
        <v>405.84345281638628</v>
      </c>
      <c r="N74" s="168" t="s">
        <v>1055</v>
      </c>
      <c r="O74" s="164">
        <v>1</v>
      </c>
      <c r="P74" s="164">
        <f t="shared" si="36"/>
        <v>0</v>
      </c>
      <c r="Q74" s="164">
        <f t="shared" si="38"/>
        <v>0</v>
      </c>
      <c r="R74" s="164">
        <f t="shared" si="39"/>
        <v>9</v>
      </c>
      <c r="S74" s="164" t="s">
        <v>1070</v>
      </c>
      <c r="T74" s="169">
        <f t="shared" ca="1" si="28"/>
        <v>0</v>
      </c>
      <c r="U74" s="169">
        <f t="shared" ca="1" si="28"/>
        <v>0</v>
      </c>
      <c r="V74" s="169">
        <f t="shared" ca="1" si="28"/>
        <v>0</v>
      </c>
      <c r="W74" s="169">
        <f t="shared" ca="1" si="28"/>
        <v>0</v>
      </c>
      <c r="X74" s="169">
        <f t="shared" ca="1" si="28"/>
        <v>0</v>
      </c>
      <c r="Y74" s="164"/>
      <c r="Z74" s="164"/>
    </row>
    <row r="75" spans="1:26">
      <c r="A75" s="214" t="str">
        <f t="shared" si="40"/>
        <v>PGE</v>
      </c>
      <c r="B75" s="215" t="str">
        <f t="shared" si="40"/>
        <v>UNIT 1/2 REPLACE AND RECYCLE SECOND FREEZER IN UNCONDITIONED SPACE</v>
      </c>
      <c r="C75" s="215">
        <f t="shared" si="16"/>
        <v>9</v>
      </c>
      <c r="D75" s="216">
        <f t="shared" ca="1" si="29"/>
        <v>0</v>
      </c>
      <c r="E75" s="216">
        <f t="shared" ca="1" si="30"/>
        <v>0</v>
      </c>
      <c r="F75" s="216">
        <f t="shared" ca="1" si="31"/>
        <v>0</v>
      </c>
      <c r="G75" s="216">
        <f t="shared" ca="1" si="32"/>
        <v>0</v>
      </c>
      <c r="H75" s="217">
        <f t="shared" ca="1" si="33"/>
        <v>0</v>
      </c>
      <c r="J75" s="167">
        <f t="shared" si="37"/>
        <v>816.15654718361372</v>
      </c>
      <c r="K75" s="164"/>
      <c r="L75" s="164">
        <f t="shared" si="34"/>
        <v>1222</v>
      </c>
      <c r="M75" s="167">
        <f t="shared" si="35"/>
        <v>405.84345281638628</v>
      </c>
      <c r="N75" s="168" t="s">
        <v>1055</v>
      </c>
      <c r="O75" s="164">
        <v>1</v>
      </c>
      <c r="P75" s="164">
        <f t="shared" si="36"/>
        <v>0</v>
      </c>
      <c r="Q75" s="164">
        <f t="shared" si="38"/>
        <v>0</v>
      </c>
      <c r="R75" s="164">
        <f t="shared" si="39"/>
        <v>10</v>
      </c>
      <c r="S75" s="164" t="s">
        <v>1070</v>
      </c>
      <c r="T75" s="169">
        <f t="shared" ca="1" si="28"/>
        <v>0</v>
      </c>
      <c r="U75" s="169">
        <f t="shared" ca="1" si="28"/>
        <v>0</v>
      </c>
      <c r="V75" s="169">
        <f t="shared" ca="1" si="28"/>
        <v>0</v>
      </c>
      <c r="W75" s="169">
        <f t="shared" ca="1" si="28"/>
        <v>0</v>
      </c>
      <c r="X75" s="169">
        <f t="shared" ca="1" si="28"/>
        <v>0</v>
      </c>
      <c r="Y75" s="164"/>
      <c r="Z75" s="164"/>
    </row>
    <row r="76" spans="1:26">
      <c r="A76" s="214" t="str">
        <f t="shared" si="40"/>
        <v>PGE</v>
      </c>
      <c r="B76" s="215" t="str">
        <f t="shared" si="40"/>
        <v>UNIT 1/2 REPLACE AND RECYCLE SECOND FREEZER IN UNCONDITIONED SPACE</v>
      </c>
      <c r="C76" s="215">
        <f t="shared" si="16"/>
        <v>10</v>
      </c>
      <c r="D76" s="216">
        <f t="shared" ca="1" si="29"/>
        <v>0</v>
      </c>
      <c r="E76" s="216">
        <f t="shared" ca="1" si="30"/>
        <v>0</v>
      </c>
      <c r="F76" s="216">
        <f t="shared" ca="1" si="31"/>
        <v>0</v>
      </c>
      <c r="G76" s="216">
        <f t="shared" ca="1" si="32"/>
        <v>0</v>
      </c>
      <c r="H76" s="217">
        <f t="shared" ca="1" si="33"/>
        <v>0</v>
      </c>
      <c r="J76" s="167">
        <f t="shared" si="37"/>
        <v>816.15654718361372</v>
      </c>
      <c r="K76" s="164"/>
      <c r="L76" s="164">
        <f t="shared" si="34"/>
        <v>1222</v>
      </c>
      <c r="M76" s="167">
        <f t="shared" si="35"/>
        <v>405.84345281638628</v>
      </c>
      <c r="N76" s="168" t="s">
        <v>1055</v>
      </c>
      <c r="O76" s="164">
        <v>1</v>
      </c>
      <c r="P76" s="164">
        <f t="shared" si="36"/>
        <v>0</v>
      </c>
      <c r="Q76" s="164">
        <f t="shared" si="38"/>
        <v>0</v>
      </c>
      <c r="R76" s="164">
        <f t="shared" si="39"/>
        <v>11</v>
      </c>
      <c r="S76" s="164" t="s">
        <v>1070</v>
      </c>
      <c r="T76" s="169">
        <f t="shared" ca="1" si="28"/>
        <v>0</v>
      </c>
      <c r="U76" s="169">
        <f t="shared" ca="1" si="28"/>
        <v>0</v>
      </c>
      <c r="V76" s="169">
        <f t="shared" ca="1" si="28"/>
        <v>0</v>
      </c>
      <c r="W76" s="169">
        <f t="shared" ca="1" si="28"/>
        <v>0</v>
      </c>
      <c r="X76" s="169">
        <f t="shared" ca="1" si="28"/>
        <v>0</v>
      </c>
      <c r="Y76" s="164"/>
      <c r="Z76" s="164"/>
    </row>
    <row r="77" spans="1:26">
      <c r="A77" s="214" t="str">
        <f t="shared" si="40"/>
        <v>PGE</v>
      </c>
      <c r="B77" s="215" t="str">
        <f t="shared" si="40"/>
        <v>UNIT 1/2 REPLACE AND RECYCLE SECOND FREEZER IN UNCONDITIONED SPACE</v>
      </c>
      <c r="C77" s="215">
        <f t="shared" si="16"/>
        <v>11</v>
      </c>
      <c r="D77" s="216">
        <f t="shared" ca="1" si="29"/>
        <v>0.12056196501950744</v>
      </c>
      <c r="E77" s="216">
        <f t="shared" ca="1" si="30"/>
        <v>523.57394684467192</v>
      </c>
      <c r="F77" s="216">
        <f t="shared" ca="1" si="31"/>
        <v>0.1221813556352109</v>
      </c>
      <c r="G77" s="216">
        <f t="shared" ca="1" si="32"/>
        <v>526.04486079127037</v>
      </c>
      <c r="H77" s="217">
        <f t="shared" ca="1" si="33"/>
        <v>0</v>
      </c>
      <c r="J77" s="167">
        <f t="shared" si="37"/>
        <v>816.15654718361372</v>
      </c>
      <c r="K77" s="164"/>
      <c r="L77" s="164">
        <f t="shared" si="34"/>
        <v>1222</v>
      </c>
      <c r="M77" s="167">
        <f t="shared" si="35"/>
        <v>405.84345281638628</v>
      </c>
      <c r="N77" s="168" t="s">
        <v>1055</v>
      </c>
      <c r="O77" s="164">
        <v>1</v>
      </c>
      <c r="P77" s="164">
        <f t="shared" si="36"/>
        <v>0</v>
      </c>
      <c r="Q77" s="164">
        <f t="shared" si="38"/>
        <v>0</v>
      </c>
      <c r="R77" s="164">
        <f t="shared" si="39"/>
        <v>12</v>
      </c>
      <c r="S77" s="164" t="s">
        <v>1070</v>
      </c>
      <c r="T77" s="169">
        <f t="shared" ca="1" si="28"/>
        <v>0.64151166666666659</v>
      </c>
      <c r="U77" s="169">
        <f t="shared" ca="1" si="28"/>
        <v>1.4771916666666667E-4</v>
      </c>
      <c r="V77" s="169">
        <f t="shared" ca="1" si="28"/>
        <v>0.64453916666666666</v>
      </c>
      <c r="W77" s="169">
        <f t="shared" ca="1" si="28"/>
        <v>1.4970333333333332E-4</v>
      </c>
      <c r="X77" s="169">
        <f t="shared" ca="1" si="28"/>
        <v>0</v>
      </c>
      <c r="Y77" s="164"/>
      <c r="Z77" s="164"/>
    </row>
    <row r="78" spans="1:26">
      <c r="A78" s="214" t="str">
        <f t="shared" si="40"/>
        <v>PGE</v>
      </c>
      <c r="B78" s="215" t="str">
        <f t="shared" si="40"/>
        <v>UNIT 1/2 REPLACE AND RECYCLE SECOND FREEZER IN UNCONDITIONED SPACE</v>
      </c>
      <c r="C78" s="215">
        <f t="shared" si="16"/>
        <v>12</v>
      </c>
      <c r="D78" s="216">
        <f t="shared" ca="1" si="29"/>
        <v>0.12152639000609608</v>
      </c>
      <c r="E78" s="216">
        <f t="shared" ca="1" si="30"/>
        <v>500.88547496342352</v>
      </c>
      <c r="F78" s="216">
        <f t="shared" ca="1" si="31"/>
        <v>0.12342599436966593</v>
      </c>
      <c r="G78" s="216">
        <f t="shared" ca="1" si="32"/>
        <v>502.85785328578396</v>
      </c>
      <c r="H78" s="217">
        <f t="shared" ca="1" si="33"/>
        <v>0</v>
      </c>
      <c r="J78" s="167">
        <f t="shared" si="37"/>
        <v>816.15654718361372</v>
      </c>
      <c r="K78" s="164"/>
      <c r="L78" s="164">
        <f t="shared" si="34"/>
        <v>1222</v>
      </c>
      <c r="M78" s="167">
        <f t="shared" si="35"/>
        <v>405.84345281638628</v>
      </c>
      <c r="N78" s="168" t="s">
        <v>1055</v>
      </c>
      <c r="O78" s="164">
        <v>1</v>
      </c>
      <c r="P78" s="164">
        <f t="shared" si="36"/>
        <v>0</v>
      </c>
      <c r="Q78" s="164">
        <f t="shared" si="38"/>
        <v>0</v>
      </c>
      <c r="R78" s="164">
        <f t="shared" si="39"/>
        <v>13</v>
      </c>
      <c r="S78" s="164" t="s">
        <v>1070</v>
      </c>
      <c r="T78" s="169">
        <f t="shared" ca="1" si="28"/>
        <v>0.61371249999999999</v>
      </c>
      <c r="U78" s="169">
        <f t="shared" ca="1" si="28"/>
        <v>1.4890083333333334E-4</v>
      </c>
      <c r="V78" s="169">
        <f t="shared" ca="1" si="28"/>
        <v>0.61612916666666673</v>
      </c>
      <c r="W78" s="169">
        <f t="shared" ca="1" si="28"/>
        <v>1.5122833333333334E-4</v>
      </c>
      <c r="X78" s="169">
        <f t="shared" ca="1" si="28"/>
        <v>0</v>
      </c>
      <c r="Y78" s="164"/>
      <c r="Z78" s="164"/>
    </row>
    <row r="79" spans="1:26">
      <c r="A79" s="214" t="str">
        <f t="shared" si="40"/>
        <v>PGE</v>
      </c>
      <c r="B79" s="215" t="str">
        <f t="shared" si="40"/>
        <v>UNIT 1/2 REPLACE AND RECYCLE SECOND FREEZER IN UNCONDITIONED SPACE</v>
      </c>
      <c r="C79" s="215">
        <f t="shared" si="16"/>
        <v>13</v>
      </c>
      <c r="D79" s="216">
        <f t="shared" ca="1" si="29"/>
        <v>0.12997633079127041</v>
      </c>
      <c r="E79" s="216">
        <f t="shared" ca="1" si="30"/>
        <v>581.21976390270663</v>
      </c>
      <c r="F79" s="216">
        <f t="shared" ca="1" si="31"/>
        <v>0.13172698658497928</v>
      </c>
      <c r="G79" s="216">
        <f t="shared" ca="1" si="32"/>
        <v>584.06815025237745</v>
      </c>
      <c r="H79" s="217">
        <f t="shared" ca="1" si="33"/>
        <v>0</v>
      </c>
      <c r="J79" s="167">
        <f t="shared" si="37"/>
        <v>816.15654718361372</v>
      </c>
      <c r="K79" s="164"/>
      <c r="L79" s="164">
        <f t="shared" si="34"/>
        <v>1222</v>
      </c>
      <c r="M79" s="167">
        <f t="shared" si="35"/>
        <v>405.84345281638628</v>
      </c>
      <c r="N79" s="168" t="s">
        <v>1055</v>
      </c>
      <c r="O79" s="164">
        <v>1</v>
      </c>
      <c r="P79" s="164">
        <f t="shared" si="36"/>
        <v>0</v>
      </c>
      <c r="Q79" s="164">
        <f t="shared" si="38"/>
        <v>0</v>
      </c>
      <c r="R79" s="164">
        <f t="shared" si="39"/>
        <v>14</v>
      </c>
      <c r="S79" s="164" t="s">
        <v>1070</v>
      </c>
      <c r="T79" s="169">
        <f t="shared" ca="1" si="28"/>
        <v>0.71214250000000001</v>
      </c>
      <c r="U79" s="169">
        <f t="shared" ca="1" si="28"/>
        <v>1.5925416666666666E-4</v>
      </c>
      <c r="V79" s="169">
        <f t="shared" ca="1" si="28"/>
        <v>0.7156325</v>
      </c>
      <c r="W79" s="169">
        <f t="shared" ca="1" si="28"/>
        <v>1.6139916666666666E-4</v>
      </c>
      <c r="X79" s="169">
        <f t="shared" ca="1" si="28"/>
        <v>0</v>
      </c>
      <c r="Y79" s="164"/>
      <c r="Z79" s="164"/>
    </row>
    <row r="80" spans="1:26">
      <c r="A80" s="214" t="str">
        <f t="shared" si="40"/>
        <v>PGE</v>
      </c>
      <c r="B80" s="215" t="str">
        <f t="shared" si="40"/>
        <v>UNIT 1/2 REPLACE AND RECYCLE SECOND FREEZER IN UNCONDITIONED SPACE</v>
      </c>
      <c r="C80" s="215">
        <f t="shared" si="16"/>
        <v>14</v>
      </c>
      <c r="D80" s="216">
        <f t="shared" ca="1" si="29"/>
        <v>0</v>
      </c>
      <c r="E80" s="216">
        <f t="shared" ca="1" si="30"/>
        <v>0</v>
      </c>
      <c r="F80" s="216">
        <f t="shared" ca="1" si="31"/>
        <v>0</v>
      </c>
      <c r="G80" s="216">
        <f t="shared" ca="1" si="32"/>
        <v>0</v>
      </c>
      <c r="H80" s="217">
        <f t="shared" ca="1" si="33"/>
        <v>0</v>
      </c>
      <c r="J80" s="167">
        <f t="shared" si="37"/>
        <v>816.15654718361372</v>
      </c>
      <c r="K80" s="164"/>
      <c r="L80" s="164">
        <f t="shared" si="34"/>
        <v>1222</v>
      </c>
      <c r="M80" s="167">
        <f t="shared" si="35"/>
        <v>405.84345281638628</v>
      </c>
      <c r="N80" s="168" t="s">
        <v>1055</v>
      </c>
      <c r="O80" s="164">
        <v>1</v>
      </c>
      <c r="P80" s="164">
        <f t="shared" si="36"/>
        <v>0</v>
      </c>
      <c r="Q80" s="164">
        <f t="shared" si="38"/>
        <v>0</v>
      </c>
      <c r="R80" s="164">
        <f t="shared" si="39"/>
        <v>15</v>
      </c>
      <c r="S80" s="164" t="s">
        <v>1070</v>
      </c>
      <c r="T80" s="169">
        <f t="shared" ca="1" si="28"/>
        <v>0</v>
      </c>
      <c r="U80" s="169">
        <f t="shared" ca="1" si="28"/>
        <v>0</v>
      </c>
      <c r="V80" s="169">
        <f t="shared" ca="1" si="28"/>
        <v>0</v>
      </c>
      <c r="W80" s="169">
        <f t="shared" ca="1" si="28"/>
        <v>0</v>
      </c>
      <c r="X80" s="169">
        <f t="shared" ca="1" si="28"/>
        <v>0</v>
      </c>
      <c r="Y80" s="164"/>
      <c r="Z80" s="164"/>
    </row>
    <row r="81" spans="1:26">
      <c r="A81" s="214" t="str">
        <f t="shared" si="40"/>
        <v>PGE</v>
      </c>
      <c r="B81" s="215" t="str">
        <f t="shared" si="40"/>
        <v>UNIT 1/2 REPLACE AND RECYCLE SECOND FREEZER IN UNCONDITIONED SPACE</v>
      </c>
      <c r="C81" s="215">
        <f t="shared" si="16"/>
        <v>15</v>
      </c>
      <c r="D81" s="216">
        <f t="shared" ca="1" si="29"/>
        <v>0</v>
      </c>
      <c r="E81" s="216">
        <f t="shared" ca="1" si="30"/>
        <v>0</v>
      </c>
      <c r="F81" s="216">
        <f t="shared" ca="1" si="31"/>
        <v>0</v>
      </c>
      <c r="G81" s="216">
        <f t="shared" ca="1" si="32"/>
        <v>0</v>
      </c>
      <c r="H81" s="217">
        <f t="shared" ca="1" si="33"/>
        <v>0</v>
      </c>
      <c r="J81" s="167">
        <f t="shared" si="37"/>
        <v>816.15654718361372</v>
      </c>
      <c r="K81" s="164"/>
      <c r="L81" s="164">
        <f t="shared" si="34"/>
        <v>1222</v>
      </c>
      <c r="M81" s="167">
        <f t="shared" si="35"/>
        <v>405.84345281638628</v>
      </c>
      <c r="N81" s="168" t="s">
        <v>1055</v>
      </c>
      <c r="O81" s="164">
        <v>1</v>
      </c>
      <c r="P81" s="164">
        <f t="shared" si="36"/>
        <v>0</v>
      </c>
      <c r="Q81" s="164">
        <f t="shared" si="38"/>
        <v>0</v>
      </c>
      <c r="R81" s="164">
        <f t="shared" si="39"/>
        <v>16</v>
      </c>
      <c r="S81" s="164" t="s">
        <v>1070</v>
      </c>
      <c r="T81" s="169">
        <f t="shared" ca="1" si="28"/>
        <v>0</v>
      </c>
      <c r="U81" s="169">
        <f t="shared" ca="1" si="28"/>
        <v>0</v>
      </c>
      <c r="V81" s="169">
        <f t="shared" ca="1" si="28"/>
        <v>0</v>
      </c>
      <c r="W81" s="169">
        <f t="shared" ca="1" si="28"/>
        <v>0</v>
      </c>
      <c r="X81" s="169">
        <f t="shared" ca="1" si="28"/>
        <v>0</v>
      </c>
      <c r="Y81" s="164"/>
      <c r="Z81" s="164"/>
    </row>
    <row r="82" spans="1:26">
      <c r="A82" s="214" t="str">
        <f t="shared" si="40"/>
        <v>PGE</v>
      </c>
      <c r="B82" s="215" t="str">
        <f t="shared" si="40"/>
        <v>UNIT 1/2 REPLACE AND RECYCLE SECOND FREEZER IN UNCONDITIONED SPACE</v>
      </c>
      <c r="C82" s="215">
        <f t="shared" si="16"/>
        <v>16</v>
      </c>
      <c r="D82" s="216">
        <f t="shared" ca="1" si="29"/>
        <v>0.11054024275054866</v>
      </c>
      <c r="E82" s="216">
        <f t="shared" ca="1" si="30"/>
        <v>346.79511885515723</v>
      </c>
      <c r="F82" s="216">
        <f t="shared" ca="1" si="31"/>
        <v>0.11257315268349183</v>
      </c>
      <c r="G82" s="216">
        <f t="shared" ca="1" si="32"/>
        <v>346.8495292916362</v>
      </c>
      <c r="H82" s="217">
        <f t="shared" ca="1" si="33"/>
        <v>0</v>
      </c>
      <c r="J82" s="167">
        <f t="shared" si="37"/>
        <v>816.15654718361372</v>
      </c>
      <c r="K82" s="164"/>
      <c r="L82" s="164">
        <f t="shared" si="34"/>
        <v>1222</v>
      </c>
      <c r="M82" s="167">
        <f t="shared" si="35"/>
        <v>405.84345281638628</v>
      </c>
      <c r="N82" s="168" t="s">
        <v>1055</v>
      </c>
      <c r="O82" s="164">
        <v>1</v>
      </c>
      <c r="P82" s="164">
        <f t="shared" si="36"/>
        <v>0</v>
      </c>
      <c r="Q82" s="164">
        <f t="shared" si="38"/>
        <v>0</v>
      </c>
      <c r="R82" s="164">
        <f t="shared" si="39"/>
        <v>17</v>
      </c>
      <c r="S82" s="164" t="s">
        <v>1070</v>
      </c>
      <c r="T82" s="169">
        <f t="shared" ca="1" si="28"/>
        <v>0.42491249999999997</v>
      </c>
      <c r="U82" s="169">
        <f t="shared" ca="1" si="28"/>
        <v>1.3544000000000002E-4</v>
      </c>
      <c r="V82" s="169">
        <f t="shared" ca="1" si="28"/>
        <v>0.42497916666666669</v>
      </c>
      <c r="W82" s="169">
        <f t="shared" ca="1" si="28"/>
        <v>1.3793083333333333E-4</v>
      </c>
      <c r="X82" s="169">
        <f t="shared" ca="1" si="28"/>
        <v>0</v>
      </c>
      <c r="Y82" s="164"/>
      <c r="Z82" s="164" t="s">
        <v>1054</v>
      </c>
    </row>
    <row r="83" spans="1:26">
      <c r="A83" s="214" t="s">
        <v>911</v>
      </c>
      <c r="B83" s="215" t="s">
        <v>1062</v>
      </c>
      <c r="C83" s="215">
        <f t="shared" si="16"/>
        <v>1</v>
      </c>
      <c r="D83" s="216">
        <f t="shared" ca="1" si="29"/>
        <v>0</v>
      </c>
      <c r="E83" s="216">
        <f t="shared" ca="1" si="30"/>
        <v>0</v>
      </c>
      <c r="F83" s="216">
        <f t="shared" ca="1" si="31"/>
        <v>0</v>
      </c>
      <c r="G83" s="216">
        <f t="shared" ca="1" si="32"/>
        <v>0</v>
      </c>
      <c r="H83" s="217">
        <f t="shared" ca="1" si="33"/>
        <v>0</v>
      </c>
      <c r="J83" s="167">
        <f t="shared" si="37"/>
        <v>874.32410600706703</v>
      </c>
      <c r="K83" s="164"/>
      <c r="L83" s="167">
        <f t="shared" ref="L83:L114" si="41">VLOOKUP(Z83,SCE_Frzr_Base_UEC_Sz,8,FALSE)</f>
        <v>1123.53</v>
      </c>
      <c r="M83" s="167">
        <f t="shared" ref="M83:M114" si="42">VLOOKUP(Z83,SCE_Frzr_Base_UEC_Sz,7,FALSE)</f>
        <v>405.87279151943466</v>
      </c>
      <c r="N83" s="168" t="s">
        <v>1055</v>
      </c>
      <c r="O83" s="164">
        <f t="shared" ref="O83:O114" si="43">Frzr_Split</f>
        <v>0.61399999999999999</v>
      </c>
      <c r="P83" s="164">
        <f t="shared" si="36"/>
        <v>0</v>
      </c>
      <c r="Q83" s="164">
        <f t="shared" si="38"/>
        <v>0.38600000000000001</v>
      </c>
      <c r="R83" s="164">
        <f t="shared" si="39"/>
        <v>18</v>
      </c>
      <c r="S83" s="164" t="s">
        <v>1068</v>
      </c>
      <c r="T83" s="169">
        <f t="shared" ca="1" si="28"/>
        <v>0</v>
      </c>
      <c r="U83" s="169">
        <f t="shared" ca="1" si="28"/>
        <v>0</v>
      </c>
      <c r="V83" s="169">
        <f t="shared" ca="1" si="28"/>
        <v>0</v>
      </c>
      <c r="W83" s="169">
        <f t="shared" ca="1" si="28"/>
        <v>0</v>
      </c>
      <c r="X83" s="169">
        <f t="shared" ca="1" si="28"/>
        <v>0</v>
      </c>
      <c r="Y83" s="164"/>
      <c r="Z83" s="164">
        <v>1</v>
      </c>
    </row>
    <row r="84" spans="1:26">
      <c r="A84" s="214" t="str">
        <f>A83</f>
        <v>SCE</v>
      </c>
      <c r="B84" s="215" t="str">
        <f>B83</f>
        <v>Freezer Recycling 10 - 14 cubic feet</v>
      </c>
      <c r="C84" s="215">
        <f t="shared" ref="C84:C147" si="44">C68</f>
        <v>2</v>
      </c>
      <c r="D84" s="216">
        <f t="shared" ca="1" si="29"/>
        <v>0</v>
      </c>
      <c r="E84" s="216">
        <f t="shared" ca="1" si="30"/>
        <v>0</v>
      </c>
      <c r="F84" s="216">
        <f t="shared" ca="1" si="31"/>
        <v>0</v>
      </c>
      <c r="G84" s="216">
        <f t="shared" ca="1" si="32"/>
        <v>0</v>
      </c>
      <c r="H84" s="217">
        <f t="shared" ca="1" si="33"/>
        <v>0</v>
      </c>
      <c r="J84" s="167">
        <f t="shared" si="37"/>
        <v>874.32410600706703</v>
      </c>
      <c r="K84" s="164"/>
      <c r="L84" s="167">
        <f t="shared" si="41"/>
        <v>1123.53</v>
      </c>
      <c r="M84" s="167">
        <f t="shared" si="42"/>
        <v>405.87279151943466</v>
      </c>
      <c r="N84" s="168" t="s">
        <v>1055</v>
      </c>
      <c r="O84" s="164">
        <f t="shared" si="43"/>
        <v>0.61399999999999999</v>
      </c>
      <c r="P84" s="164">
        <f t="shared" si="36"/>
        <v>0</v>
      </c>
      <c r="Q84" s="164">
        <f t="shared" si="38"/>
        <v>0.38600000000000001</v>
      </c>
      <c r="R84" s="164">
        <f t="shared" si="39"/>
        <v>19</v>
      </c>
      <c r="S84" s="164" t="s">
        <v>1068</v>
      </c>
      <c r="T84" s="169">
        <f t="shared" ca="1" si="28"/>
        <v>0</v>
      </c>
      <c r="U84" s="169">
        <f t="shared" ca="1" si="28"/>
        <v>0</v>
      </c>
      <c r="V84" s="169">
        <f t="shared" ca="1" si="28"/>
        <v>0</v>
      </c>
      <c r="W84" s="169">
        <f t="shared" ca="1" si="28"/>
        <v>0</v>
      </c>
      <c r="X84" s="169">
        <f t="shared" ca="1" si="28"/>
        <v>0</v>
      </c>
      <c r="Y84" s="164"/>
      <c r="Z84" s="164">
        <f>Z83</f>
        <v>1</v>
      </c>
    </row>
    <row r="85" spans="1:26">
      <c r="A85" s="214" t="str">
        <f t="shared" ref="A85:B100" si="45">A84</f>
        <v>SCE</v>
      </c>
      <c r="B85" s="215" t="str">
        <f t="shared" si="45"/>
        <v>Freezer Recycling 10 - 14 cubic feet</v>
      </c>
      <c r="C85" s="215">
        <f t="shared" si="44"/>
        <v>3</v>
      </c>
      <c r="D85" s="216">
        <f t="shared" ca="1" si="29"/>
        <v>0</v>
      </c>
      <c r="E85" s="216">
        <f t="shared" ca="1" si="30"/>
        <v>0</v>
      </c>
      <c r="F85" s="216">
        <f t="shared" ca="1" si="31"/>
        <v>0</v>
      </c>
      <c r="G85" s="216">
        <f t="shared" ca="1" si="32"/>
        <v>0</v>
      </c>
      <c r="H85" s="217">
        <f t="shared" ca="1" si="33"/>
        <v>0</v>
      </c>
      <c r="J85" s="167">
        <f t="shared" si="37"/>
        <v>874.32410600706703</v>
      </c>
      <c r="K85" s="164"/>
      <c r="L85" s="167">
        <f t="shared" si="41"/>
        <v>1123.53</v>
      </c>
      <c r="M85" s="167">
        <f t="shared" si="42"/>
        <v>405.87279151943466</v>
      </c>
      <c r="N85" s="168" t="s">
        <v>1055</v>
      </c>
      <c r="O85" s="164">
        <f t="shared" si="43"/>
        <v>0.61399999999999999</v>
      </c>
      <c r="P85" s="164">
        <f t="shared" si="36"/>
        <v>0</v>
      </c>
      <c r="Q85" s="164">
        <f t="shared" si="38"/>
        <v>0.38600000000000001</v>
      </c>
      <c r="R85" s="164">
        <f t="shared" si="39"/>
        <v>20</v>
      </c>
      <c r="S85" s="164" t="s">
        <v>1068</v>
      </c>
      <c r="T85" s="169">
        <f t="shared" ca="1" si="28"/>
        <v>0</v>
      </c>
      <c r="U85" s="169">
        <f t="shared" ca="1" si="28"/>
        <v>0</v>
      </c>
      <c r="V85" s="169">
        <f t="shared" ca="1" si="28"/>
        <v>0</v>
      </c>
      <c r="W85" s="169">
        <f t="shared" ca="1" si="28"/>
        <v>0</v>
      </c>
      <c r="X85" s="169">
        <f t="shared" ca="1" si="28"/>
        <v>0</v>
      </c>
      <c r="Y85" s="164"/>
      <c r="Z85" s="164">
        <f t="shared" ref="Z85:Z98" si="46">Z84</f>
        <v>1</v>
      </c>
    </row>
    <row r="86" spans="1:26">
      <c r="A86" s="214" t="str">
        <f t="shared" si="45"/>
        <v>SCE</v>
      </c>
      <c r="B86" s="215" t="str">
        <f t="shared" si="45"/>
        <v>Freezer Recycling 10 - 14 cubic feet</v>
      </c>
      <c r="C86" s="215">
        <f t="shared" si="44"/>
        <v>4</v>
      </c>
      <c r="D86" s="216">
        <f t="shared" ca="1" si="29"/>
        <v>0</v>
      </c>
      <c r="E86" s="216">
        <f t="shared" ca="1" si="30"/>
        <v>0</v>
      </c>
      <c r="F86" s="216">
        <f t="shared" ca="1" si="31"/>
        <v>0</v>
      </c>
      <c r="G86" s="216">
        <f t="shared" ca="1" si="32"/>
        <v>0</v>
      </c>
      <c r="H86" s="217">
        <f t="shared" ca="1" si="33"/>
        <v>0</v>
      </c>
      <c r="J86" s="167">
        <f t="shared" si="37"/>
        <v>874.32410600706703</v>
      </c>
      <c r="K86" s="164"/>
      <c r="L86" s="167">
        <f t="shared" si="41"/>
        <v>1123.53</v>
      </c>
      <c r="M86" s="167">
        <f t="shared" si="42"/>
        <v>405.87279151943466</v>
      </c>
      <c r="N86" s="168" t="s">
        <v>1055</v>
      </c>
      <c r="O86" s="164">
        <f t="shared" si="43"/>
        <v>0.61399999999999999</v>
      </c>
      <c r="P86" s="164">
        <f t="shared" si="36"/>
        <v>0</v>
      </c>
      <c r="Q86" s="164">
        <f t="shared" si="38"/>
        <v>0.38600000000000001</v>
      </c>
      <c r="R86" s="164">
        <f t="shared" si="39"/>
        <v>21</v>
      </c>
      <c r="S86" s="164" t="s">
        <v>1068</v>
      </c>
      <c r="T86" s="169">
        <f t="shared" ca="1" si="28"/>
        <v>0</v>
      </c>
      <c r="U86" s="169">
        <f t="shared" ca="1" si="28"/>
        <v>0</v>
      </c>
      <c r="V86" s="169">
        <f t="shared" ca="1" si="28"/>
        <v>0</v>
      </c>
      <c r="W86" s="169">
        <f t="shared" ca="1" si="28"/>
        <v>0</v>
      </c>
      <c r="X86" s="169">
        <f t="shared" ca="1" si="28"/>
        <v>0</v>
      </c>
      <c r="Y86" s="164"/>
      <c r="Z86" s="164">
        <f t="shared" si="46"/>
        <v>1</v>
      </c>
    </row>
    <row r="87" spans="1:26">
      <c r="A87" s="214" t="str">
        <f t="shared" si="45"/>
        <v>SCE</v>
      </c>
      <c r="B87" s="215" t="str">
        <f t="shared" si="45"/>
        <v>Freezer Recycling 10 - 14 cubic feet</v>
      </c>
      <c r="C87" s="215">
        <f t="shared" si="44"/>
        <v>5</v>
      </c>
      <c r="D87" s="216">
        <f t="shared" ca="1" si="29"/>
        <v>9.2664537846839992E-2</v>
      </c>
      <c r="E87" s="216">
        <f t="shared" ca="1" si="30"/>
        <v>605.54073740622209</v>
      </c>
      <c r="F87" s="216">
        <f t="shared" ca="1" si="31"/>
        <v>9.8042158018723263E-2</v>
      </c>
      <c r="G87" s="216">
        <f t="shared" ca="1" si="32"/>
        <v>599.70447389473941</v>
      </c>
      <c r="H87" s="217">
        <f t="shared" ca="1" si="33"/>
        <v>-21.672887034614622</v>
      </c>
      <c r="J87" s="167">
        <f t="shared" si="37"/>
        <v>874.32410600706703</v>
      </c>
      <c r="K87" s="164"/>
      <c r="L87" s="167">
        <f t="shared" si="41"/>
        <v>1123.53</v>
      </c>
      <c r="M87" s="167">
        <f t="shared" si="42"/>
        <v>405.87279151943466</v>
      </c>
      <c r="N87" s="168" t="s">
        <v>1055</v>
      </c>
      <c r="O87" s="164">
        <f t="shared" si="43"/>
        <v>0.61399999999999999</v>
      </c>
      <c r="P87" s="164">
        <f t="shared" si="36"/>
        <v>0</v>
      </c>
      <c r="Q87" s="164">
        <f t="shared" si="38"/>
        <v>0.38600000000000001</v>
      </c>
      <c r="R87" s="164">
        <f t="shared" si="39"/>
        <v>22</v>
      </c>
      <c r="S87" s="164" t="s">
        <v>1068</v>
      </c>
      <c r="T87" s="169">
        <f t="shared" ca="1" si="28"/>
        <v>0.69258154183996334</v>
      </c>
      <c r="U87" s="169">
        <f t="shared" ca="1" si="28"/>
        <v>1.0598419648982091E-4</v>
      </c>
      <c r="V87" s="169">
        <f t="shared" ca="1" si="28"/>
        <v>0.68590637016005152</v>
      </c>
      <c r="W87" s="169">
        <f t="shared" ca="1" si="28"/>
        <v>1.1213479914956252E-4</v>
      </c>
      <c r="X87" s="169">
        <f t="shared" ca="1" si="28"/>
        <v>-2.4788161375982286E-2</v>
      </c>
      <c r="Y87" s="164"/>
      <c r="Z87" s="164">
        <f t="shared" si="46"/>
        <v>1</v>
      </c>
    </row>
    <row r="88" spans="1:26">
      <c r="A88" s="214" t="str">
        <f t="shared" si="45"/>
        <v>SCE</v>
      </c>
      <c r="B88" s="215" t="str">
        <f t="shared" si="45"/>
        <v>Freezer Recycling 10 - 14 cubic feet</v>
      </c>
      <c r="C88" s="215">
        <f t="shared" si="44"/>
        <v>6</v>
      </c>
      <c r="D88" s="216">
        <f t="shared" ca="1" si="29"/>
        <v>9.2718000412502943E-2</v>
      </c>
      <c r="E88" s="216">
        <f t="shared" ca="1" si="30"/>
        <v>660.21070176504088</v>
      </c>
      <c r="F88" s="216">
        <f t="shared" ca="1" si="31"/>
        <v>0.11028539218159818</v>
      </c>
      <c r="G88" s="216">
        <f t="shared" ca="1" si="32"/>
        <v>664.82458841166738</v>
      </c>
      <c r="H88" s="217">
        <f t="shared" ca="1" si="33"/>
        <v>-13.105093758546598</v>
      </c>
      <c r="J88" s="167">
        <f t="shared" si="37"/>
        <v>874.32410600706703</v>
      </c>
      <c r="K88" s="164"/>
      <c r="L88" s="167">
        <f t="shared" si="41"/>
        <v>1123.53</v>
      </c>
      <c r="M88" s="167">
        <f t="shared" si="42"/>
        <v>405.87279151943466</v>
      </c>
      <c r="N88" s="168" t="s">
        <v>1055</v>
      </c>
      <c r="O88" s="164">
        <f t="shared" si="43"/>
        <v>0.61399999999999999</v>
      </c>
      <c r="P88" s="164">
        <f t="shared" si="36"/>
        <v>0</v>
      </c>
      <c r="Q88" s="164">
        <f t="shared" si="38"/>
        <v>0.38600000000000001</v>
      </c>
      <c r="R88" s="164">
        <f t="shared" si="39"/>
        <v>23</v>
      </c>
      <c r="S88" s="164" t="s">
        <v>1068</v>
      </c>
      <c r="T88" s="169">
        <f t="shared" ca="1" si="28"/>
        <v>0.75510980107839376</v>
      </c>
      <c r="U88" s="169">
        <f t="shared" ca="1" si="28"/>
        <v>1.0604534379811955E-4</v>
      </c>
      <c r="V88" s="169">
        <f t="shared" ca="1" si="28"/>
        <v>0.76038689067815057</v>
      </c>
      <c r="W88" s="169">
        <f t="shared" ca="1" si="28"/>
        <v>1.2613788345063284E-4</v>
      </c>
      <c r="X88" s="169">
        <f t="shared" ca="1" si="28"/>
        <v>-1.4988828134221284E-2</v>
      </c>
      <c r="Y88" s="164"/>
      <c r="Z88" s="164">
        <f t="shared" si="46"/>
        <v>1</v>
      </c>
    </row>
    <row r="89" spans="1:26">
      <c r="A89" s="214" t="str">
        <f t="shared" si="45"/>
        <v>SCE</v>
      </c>
      <c r="B89" s="215" t="str">
        <f t="shared" si="45"/>
        <v>Freezer Recycling 10 - 14 cubic feet</v>
      </c>
      <c r="C89" s="215">
        <f t="shared" si="44"/>
        <v>7</v>
      </c>
      <c r="D89" s="216">
        <f t="shared" ca="1" si="29"/>
        <v>0</v>
      </c>
      <c r="E89" s="216">
        <f t="shared" ca="1" si="30"/>
        <v>0</v>
      </c>
      <c r="F89" s="216">
        <f t="shared" ca="1" si="31"/>
        <v>0</v>
      </c>
      <c r="G89" s="216">
        <f t="shared" ca="1" si="32"/>
        <v>0</v>
      </c>
      <c r="H89" s="217">
        <f t="shared" ca="1" si="33"/>
        <v>0</v>
      </c>
      <c r="J89" s="167">
        <f t="shared" si="37"/>
        <v>874.32410600706703</v>
      </c>
      <c r="K89" s="164"/>
      <c r="L89" s="167">
        <f t="shared" si="41"/>
        <v>1123.53</v>
      </c>
      <c r="M89" s="167">
        <f t="shared" si="42"/>
        <v>405.87279151943466</v>
      </c>
      <c r="N89" s="168" t="s">
        <v>1055</v>
      </c>
      <c r="O89" s="164">
        <f t="shared" si="43"/>
        <v>0.61399999999999999</v>
      </c>
      <c r="P89" s="164">
        <f t="shared" si="36"/>
        <v>0</v>
      </c>
      <c r="Q89" s="164">
        <f t="shared" si="38"/>
        <v>0.38600000000000001</v>
      </c>
      <c r="R89" s="164">
        <f t="shared" si="39"/>
        <v>24</v>
      </c>
      <c r="S89" s="164" t="s">
        <v>1068</v>
      </c>
      <c r="T89" s="169">
        <f t="shared" ca="1" si="28"/>
        <v>0</v>
      </c>
      <c r="U89" s="169">
        <f t="shared" ca="1" si="28"/>
        <v>0</v>
      </c>
      <c r="V89" s="169">
        <f t="shared" ca="1" si="28"/>
        <v>0</v>
      </c>
      <c r="W89" s="169">
        <f t="shared" ca="1" si="28"/>
        <v>0</v>
      </c>
      <c r="X89" s="169">
        <f t="shared" ca="1" si="28"/>
        <v>0</v>
      </c>
      <c r="Y89" s="164"/>
      <c r="Z89" s="164">
        <f t="shared" si="46"/>
        <v>1</v>
      </c>
    </row>
    <row r="90" spans="1:26">
      <c r="A90" s="214" t="str">
        <f t="shared" si="45"/>
        <v>SCE</v>
      </c>
      <c r="B90" s="215" t="str">
        <f t="shared" si="45"/>
        <v>Freezer Recycling 10 - 14 cubic feet</v>
      </c>
      <c r="C90" s="215">
        <f t="shared" si="44"/>
        <v>8</v>
      </c>
      <c r="D90" s="216">
        <f t="shared" ca="1" si="29"/>
        <v>0.10932196306207816</v>
      </c>
      <c r="E90" s="216">
        <f t="shared" ca="1" si="30"/>
        <v>701.83006951564664</v>
      </c>
      <c r="F90" s="216">
        <f t="shared" ca="1" si="31"/>
        <v>0.13050948853362501</v>
      </c>
      <c r="G90" s="216">
        <f t="shared" ca="1" si="32"/>
        <v>746.06478870504759</v>
      </c>
      <c r="H90" s="217">
        <f t="shared" ca="1" si="33"/>
        <v>-11.663224645728841</v>
      </c>
      <c r="J90" s="167">
        <f t="shared" si="37"/>
        <v>874.32410600706703</v>
      </c>
      <c r="K90" s="164"/>
      <c r="L90" s="167">
        <f t="shared" si="41"/>
        <v>1123.53</v>
      </c>
      <c r="M90" s="167">
        <f t="shared" si="42"/>
        <v>405.87279151943466</v>
      </c>
      <c r="N90" s="168" t="s">
        <v>1055</v>
      </c>
      <c r="O90" s="164">
        <f t="shared" si="43"/>
        <v>0.61399999999999999</v>
      </c>
      <c r="P90" s="164">
        <f t="shared" si="36"/>
        <v>0</v>
      </c>
      <c r="Q90" s="164">
        <f t="shared" si="38"/>
        <v>0.38600000000000001</v>
      </c>
      <c r="R90" s="164">
        <f t="shared" si="39"/>
        <v>25</v>
      </c>
      <c r="S90" s="164" t="s">
        <v>1068</v>
      </c>
      <c r="T90" s="169">
        <f t="shared" ca="1" si="28"/>
        <v>0.80271156278741995</v>
      </c>
      <c r="U90" s="169">
        <f t="shared" ca="1" si="28"/>
        <v>1.2503597042673158E-4</v>
      </c>
      <c r="V90" s="169">
        <f t="shared" ca="1" si="28"/>
        <v>0.8533046081872725</v>
      </c>
      <c r="W90" s="169">
        <f t="shared" ca="1" si="28"/>
        <v>1.4926900406491837E-4</v>
      </c>
      <c r="X90" s="169">
        <f t="shared" ca="1" si="28"/>
        <v>-1.3339703853063578E-2</v>
      </c>
      <c r="Y90" s="164"/>
      <c r="Z90" s="164">
        <f t="shared" si="46"/>
        <v>1</v>
      </c>
    </row>
    <row r="91" spans="1:26">
      <c r="A91" s="214" t="str">
        <f t="shared" si="45"/>
        <v>SCE</v>
      </c>
      <c r="B91" s="215" t="str">
        <f t="shared" si="45"/>
        <v>Freezer Recycling 10 - 14 cubic feet</v>
      </c>
      <c r="C91" s="215">
        <f t="shared" si="44"/>
        <v>9</v>
      </c>
      <c r="D91" s="216">
        <f t="shared" ca="1" si="29"/>
        <v>0.10627259231070803</v>
      </c>
      <c r="E91" s="216">
        <f t="shared" ca="1" si="30"/>
        <v>720.391154380182</v>
      </c>
      <c r="F91" s="216">
        <f t="shared" ca="1" si="31"/>
        <v>0.14443445410674996</v>
      </c>
      <c r="G91" s="216">
        <f t="shared" ca="1" si="32"/>
        <v>796.38524903308632</v>
      </c>
      <c r="H91" s="217">
        <f t="shared" ca="1" si="33"/>
        <v>-13.460765056842829</v>
      </c>
      <c r="J91" s="167">
        <f t="shared" si="37"/>
        <v>874.32410600706703</v>
      </c>
      <c r="K91" s="164"/>
      <c r="L91" s="167">
        <f t="shared" si="41"/>
        <v>1123.53</v>
      </c>
      <c r="M91" s="167">
        <f t="shared" si="42"/>
        <v>405.87279151943466</v>
      </c>
      <c r="N91" s="168" t="s">
        <v>1055</v>
      </c>
      <c r="O91" s="164">
        <f t="shared" si="43"/>
        <v>0.61399999999999999</v>
      </c>
      <c r="P91" s="164">
        <f t="shared" si="36"/>
        <v>0</v>
      </c>
      <c r="Q91" s="164">
        <f t="shared" si="38"/>
        <v>0.38600000000000001</v>
      </c>
      <c r="R91" s="164">
        <f t="shared" si="39"/>
        <v>26</v>
      </c>
      <c r="S91" s="164" t="s">
        <v>1068</v>
      </c>
      <c r="T91" s="169">
        <f t="shared" ca="1" si="28"/>
        <v>0.82394062960258718</v>
      </c>
      <c r="U91" s="169">
        <f t="shared" ca="1" si="28"/>
        <v>1.2154828121580927E-4</v>
      </c>
      <c r="V91" s="169">
        <f t="shared" ca="1" si="28"/>
        <v>0.91085816296439759</v>
      </c>
      <c r="W91" s="169">
        <f t="shared" ca="1" si="28"/>
        <v>1.6519555290127449E-4</v>
      </c>
      <c r="X91" s="169">
        <f t="shared" ca="1" si="28"/>
        <v>-1.5395623847450031E-2</v>
      </c>
      <c r="Y91" s="164"/>
      <c r="Z91" s="164">
        <f t="shared" si="46"/>
        <v>1</v>
      </c>
    </row>
    <row r="92" spans="1:26">
      <c r="A92" s="214" t="str">
        <f t="shared" si="45"/>
        <v>SCE</v>
      </c>
      <c r="B92" s="215" t="str">
        <f t="shared" si="45"/>
        <v>Freezer Recycling 10 - 14 cubic feet</v>
      </c>
      <c r="C92" s="215">
        <f t="shared" si="44"/>
        <v>10</v>
      </c>
      <c r="D92" s="216">
        <f t="shared" ca="1" si="29"/>
        <v>0.10962967024312684</v>
      </c>
      <c r="E92" s="216">
        <f t="shared" ca="1" si="30"/>
        <v>734.05033627157968</v>
      </c>
      <c r="F92" s="216">
        <f t="shared" ca="1" si="31"/>
        <v>0.17575988900853223</v>
      </c>
      <c r="G92" s="216">
        <f t="shared" ca="1" si="32"/>
        <v>864.33335636774359</v>
      </c>
      <c r="H92" s="217">
        <f t="shared" ca="1" si="33"/>
        <v>-13.205940394183585</v>
      </c>
      <c r="J92" s="167">
        <f t="shared" si="37"/>
        <v>874.32410600706703</v>
      </c>
      <c r="K92" s="164"/>
      <c r="L92" s="167">
        <f t="shared" si="41"/>
        <v>1123.53</v>
      </c>
      <c r="M92" s="167">
        <f t="shared" si="42"/>
        <v>405.87279151943466</v>
      </c>
      <c r="N92" s="168" t="s">
        <v>1055</v>
      </c>
      <c r="O92" s="164">
        <f t="shared" si="43"/>
        <v>0.61399999999999999</v>
      </c>
      <c r="P92" s="164">
        <f t="shared" si="36"/>
        <v>0</v>
      </c>
      <c r="Q92" s="164">
        <f t="shared" si="38"/>
        <v>0.38600000000000001</v>
      </c>
      <c r="R92" s="164">
        <f t="shared" si="39"/>
        <v>27</v>
      </c>
      <c r="S92" s="164" t="s">
        <v>1068</v>
      </c>
      <c r="T92" s="169">
        <f t="shared" ca="1" si="28"/>
        <v>0.83956319084452469</v>
      </c>
      <c r="U92" s="169">
        <f t="shared" ca="1" si="28"/>
        <v>1.2538790763049225E-4</v>
      </c>
      <c r="V92" s="169">
        <f t="shared" ca="1" si="28"/>
        <v>0.98857317375709797</v>
      </c>
      <c r="W92" s="169">
        <f t="shared" ca="1" si="28"/>
        <v>2.0102372541368725E-4</v>
      </c>
      <c r="X92" s="169">
        <f t="shared" ca="1" si="28"/>
        <v>-1.5104170528356499E-2</v>
      </c>
      <c r="Y92" s="164"/>
      <c r="Z92" s="164">
        <f t="shared" si="46"/>
        <v>1</v>
      </c>
    </row>
    <row r="93" spans="1:26">
      <c r="A93" s="214" t="str">
        <f t="shared" si="45"/>
        <v>SCE</v>
      </c>
      <c r="B93" s="215" t="str">
        <f t="shared" si="45"/>
        <v>Freezer Recycling 10 - 14 cubic feet</v>
      </c>
      <c r="C93" s="215">
        <f t="shared" si="44"/>
        <v>11</v>
      </c>
      <c r="D93" s="216">
        <f t="shared" ca="1" si="29"/>
        <v>0</v>
      </c>
      <c r="E93" s="216">
        <f t="shared" ca="1" si="30"/>
        <v>0</v>
      </c>
      <c r="F93" s="216">
        <f t="shared" ca="1" si="31"/>
        <v>0</v>
      </c>
      <c r="G93" s="216">
        <f t="shared" ca="1" si="32"/>
        <v>0</v>
      </c>
      <c r="H93" s="217">
        <f t="shared" ca="1" si="33"/>
        <v>0</v>
      </c>
      <c r="J93" s="167">
        <f t="shared" si="37"/>
        <v>874.32410600706703</v>
      </c>
      <c r="K93" s="164"/>
      <c r="L93" s="167">
        <f t="shared" si="41"/>
        <v>1123.53</v>
      </c>
      <c r="M93" s="167">
        <f t="shared" si="42"/>
        <v>405.87279151943466</v>
      </c>
      <c r="N93" s="168" t="s">
        <v>1055</v>
      </c>
      <c r="O93" s="164">
        <f t="shared" si="43"/>
        <v>0.61399999999999999</v>
      </c>
      <c r="P93" s="164">
        <f t="shared" si="36"/>
        <v>0</v>
      </c>
      <c r="Q93" s="164">
        <f t="shared" si="38"/>
        <v>0.38600000000000001</v>
      </c>
      <c r="R93" s="164">
        <f t="shared" si="39"/>
        <v>28</v>
      </c>
      <c r="S93" s="164" t="s">
        <v>1068</v>
      </c>
      <c r="T93" s="169">
        <f t="shared" ca="1" si="28"/>
        <v>0</v>
      </c>
      <c r="U93" s="169">
        <f t="shared" ca="1" si="28"/>
        <v>0</v>
      </c>
      <c r="V93" s="169">
        <f t="shared" ca="1" si="28"/>
        <v>0</v>
      </c>
      <c r="W93" s="169">
        <f t="shared" ca="1" si="28"/>
        <v>0</v>
      </c>
      <c r="X93" s="169">
        <f t="shared" ca="1" si="28"/>
        <v>0</v>
      </c>
      <c r="Y93" s="164"/>
      <c r="Z93" s="164">
        <f t="shared" si="46"/>
        <v>1</v>
      </c>
    </row>
    <row r="94" spans="1:26">
      <c r="A94" s="214" t="str">
        <f t="shared" si="45"/>
        <v>SCE</v>
      </c>
      <c r="B94" s="215" t="str">
        <f t="shared" si="45"/>
        <v>Freezer Recycling 10 - 14 cubic feet</v>
      </c>
      <c r="C94" s="215">
        <f t="shared" si="44"/>
        <v>12</v>
      </c>
      <c r="D94" s="216">
        <f t="shared" ca="1" si="29"/>
        <v>0</v>
      </c>
      <c r="E94" s="216">
        <f t="shared" ca="1" si="30"/>
        <v>0</v>
      </c>
      <c r="F94" s="216">
        <f t="shared" ca="1" si="31"/>
        <v>0</v>
      </c>
      <c r="G94" s="216">
        <f t="shared" ca="1" si="32"/>
        <v>0</v>
      </c>
      <c r="H94" s="217">
        <f t="shared" ca="1" si="33"/>
        <v>0</v>
      </c>
      <c r="J94" s="167">
        <f t="shared" si="37"/>
        <v>874.32410600706703</v>
      </c>
      <c r="K94" s="164"/>
      <c r="L94" s="167">
        <f t="shared" si="41"/>
        <v>1123.53</v>
      </c>
      <c r="M94" s="167">
        <f t="shared" si="42"/>
        <v>405.87279151943466</v>
      </c>
      <c r="N94" s="168" t="s">
        <v>1055</v>
      </c>
      <c r="O94" s="164">
        <f t="shared" si="43"/>
        <v>0.61399999999999999</v>
      </c>
      <c r="P94" s="164">
        <f t="shared" si="36"/>
        <v>0</v>
      </c>
      <c r="Q94" s="164">
        <f t="shared" si="38"/>
        <v>0.38600000000000001</v>
      </c>
      <c r="R94" s="164">
        <f t="shared" si="39"/>
        <v>29</v>
      </c>
      <c r="S94" s="164" t="s">
        <v>1068</v>
      </c>
      <c r="T94" s="169">
        <f t="shared" ca="1" si="28"/>
        <v>0</v>
      </c>
      <c r="U94" s="169">
        <f t="shared" ca="1" si="28"/>
        <v>0</v>
      </c>
      <c r="V94" s="169">
        <f t="shared" ca="1" si="28"/>
        <v>0</v>
      </c>
      <c r="W94" s="169">
        <f t="shared" ca="1" si="28"/>
        <v>0</v>
      </c>
      <c r="X94" s="169">
        <f t="shared" ca="1" si="28"/>
        <v>0</v>
      </c>
      <c r="Y94" s="164"/>
      <c r="Z94" s="164">
        <f t="shared" si="46"/>
        <v>1</v>
      </c>
    </row>
    <row r="95" spans="1:26">
      <c r="A95" s="214" t="str">
        <f t="shared" si="45"/>
        <v>SCE</v>
      </c>
      <c r="B95" s="215" t="str">
        <f t="shared" si="45"/>
        <v>Freezer Recycling 10 - 14 cubic feet</v>
      </c>
      <c r="C95" s="215">
        <f t="shared" si="44"/>
        <v>13</v>
      </c>
      <c r="D95" s="216">
        <f t="shared" ca="1" si="29"/>
        <v>0.11184591482214278</v>
      </c>
      <c r="E95" s="216">
        <f t="shared" ca="1" si="30"/>
        <v>743.90017842235613</v>
      </c>
      <c r="F95" s="216">
        <f t="shared" ca="1" si="31"/>
        <v>0.18413756984100182</v>
      </c>
      <c r="G95" s="216">
        <f t="shared" ca="1" si="32"/>
        <v>887.92053682008054</v>
      </c>
      <c r="H95" s="217">
        <f t="shared" ca="1" si="33"/>
        <v>-14.284846503451655</v>
      </c>
      <c r="J95" s="167">
        <f t="shared" si="37"/>
        <v>874.32410600706703</v>
      </c>
      <c r="K95" s="164"/>
      <c r="L95" s="167">
        <f t="shared" si="41"/>
        <v>1123.53</v>
      </c>
      <c r="M95" s="167">
        <f t="shared" si="42"/>
        <v>405.87279151943466</v>
      </c>
      <c r="N95" s="168" t="s">
        <v>1055</v>
      </c>
      <c r="O95" s="164">
        <f t="shared" si="43"/>
        <v>0.61399999999999999</v>
      </c>
      <c r="P95" s="164">
        <f t="shared" si="36"/>
        <v>0</v>
      </c>
      <c r="Q95" s="164">
        <f t="shared" si="38"/>
        <v>0.38600000000000001</v>
      </c>
      <c r="R95" s="164">
        <f t="shared" si="39"/>
        <v>30</v>
      </c>
      <c r="S95" s="164" t="s">
        <v>1068</v>
      </c>
      <c r="T95" s="169">
        <f t="shared" ca="1" si="28"/>
        <v>0.85082885546832143</v>
      </c>
      <c r="U95" s="169">
        <f t="shared" ca="1" si="28"/>
        <v>1.2792271659182498E-4</v>
      </c>
      <c r="V95" s="169">
        <f t="shared" ca="1" si="28"/>
        <v>1.015550790284288</v>
      </c>
      <c r="W95" s="169">
        <f t="shared" ca="1" si="28"/>
        <v>2.1060561933026865E-4</v>
      </c>
      <c r="X95" s="169">
        <f t="shared" ca="1" si="28"/>
        <v>-1.6338159276757025E-2</v>
      </c>
      <c r="Y95" s="164"/>
      <c r="Z95" s="164">
        <f t="shared" si="46"/>
        <v>1</v>
      </c>
    </row>
    <row r="96" spans="1:26">
      <c r="A96" s="214" t="str">
        <f t="shared" si="45"/>
        <v>SCE</v>
      </c>
      <c r="B96" s="215" t="str">
        <f t="shared" si="45"/>
        <v>Freezer Recycling 10 - 14 cubic feet</v>
      </c>
      <c r="C96" s="215">
        <f t="shared" si="44"/>
        <v>14</v>
      </c>
      <c r="D96" s="216">
        <f t="shared" ca="1" si="29"/>
        <v>0.10564297280817252</v>
      </c>
      <c r="E96" s="216">
        <f t="shared" ca="1" si="30"/>
        <v>692.4817237504559</v>
      </c>
      <c r="F96" s="216">
        <f t="shared" ca="1" si="31"/>
        <v>0.15529699062648378</v>
      </c>
      <c r="G96" s="216">
        <f t="shared" ca="1" si="32"/>
        <v>825.82829220934411</v>
      </c>
      <c r="H96" s="217">
        <f t="shared" ca="1" si="33"/>
        <v>-13.792529159998935</v>
      </c>
      <c r="J96" s="167">
        <f t="shared" si="37"/>
        <v>874.32410600706703</v>
      </c>
      <c r="K96" s="164"/>
      <c r="L96" s="167">
        <f t="shared" si="41"/>
        <v>1123.53</v>
      </c>
      <c r="M96" s="167">
        <f t="shared" si="42"/>
        <v>405.87279151943466</v>
      </c>
      <c r="N96" s="168" t="s">
        <v>1055</v>
      </c>
      <c r="O96" s="164">
        <f t="shared" si="43"/>
        <v>0.61399999999999999</v>
      </c>
      <c r="P96" s="164">
        <f t="shared" si="36"/>
        <v>0</v>
      </c>
      <c r="Q96" s="164">
        <f t="shared" si="38"/>
        <v>0.38600000000000001</v>
      </c>
      <c r="R96" s="164">
        <f t="shared" si="39"/>
        <v>31</v>
      </c>
      <c r="S96" s="164" t="s">
        <v>1068</v>
      </c>
      <c r="T96" s="169">
        <f t="shared" ca="1" si="28"/>
        <v>0.79201947995341981</v>
      </c>
      <c r="U96" s="169">
        <f t="shared" ca="1" si="28"/>
        <v>1.2082815981207616E-4</v>
      </c>
      <c r="V96" s="169">
        <f t="shared" ca="1" si="28"/>
        <v>0.94453336758699535</v>
      </c>
      <c r="W96" s="169">
        <f t="shared" ca="1" si="28"/>
        <v>1.7761947721618525E-4</v>
      </c>
      <c r="X96" s="169">
        <f t="shared" ca="1" si="28"/>
        <v>-1.5775075930352368E-2</v>
      </c>
      <c r="Y96" s="164"/>
      <c r="Z96" s="164">
        <f t="shared" si="46"/>
        <v>1</v>
      </c>
    </row>
    <row r="97" spans="1:26">
      <c r="A97" s="214" t="str">
        <f t="shared" si="45"/>
        <v>SCE</v>
      </c>
      <c r="B97" s="215" t="str">
        <f t="shared" si="45"/>
        <v>Freezer Recycling 10 - 14 cubic feet</v>
      </c>
      <c r="C97" s="215">
        <f t="shared" si="44"/>
        <v>15</v>
      </c>
      <c r="D97" s="216">
        <f t="shared" ca="1" si="29"/>
        <v>0.11278541129368627</v>
      </c>
      <c r="E97" s="216">
        <f t="shared" ca="1" si="30"/>
        <v>836.92881358072361</v>
      </c>
      <c r="F97" s="216">
        <f t="shared" ca="1" si="31"/>
        <v>0.17049816222589306</v>
      </c>
      <c r="G97" s="216">
        <f t="shared" ca="1" si="32"/>
        <v>1076.6417761346279</v>
      </c>
      <c r="H97" s="217">
        <f t="shared" ca="1" si="33"/>
        <v>-7.7494842525450904</v>
      </c>
      <c r="J97" s="167">
        <f t="shared" si="37"/>
        <v>874.32410600706703</v>
      </c>
      <c r="K97" s="164"/>
      <c r="L97" s="167">
        <f t="shared" si="41"/>
        <v>1123.53</v>
      </c>
      <c r="M97" s="167">
        <f t="shared" si="42"/>
        <v>405.87279151943466</v>
      </c>
      <c r="N97" s="168" t="s">
        <v>1055</v>
      </c>
      <c r="O97" s="164">
        <f t="shared" si="43"/>
        <v>0.61399999999999999</v>
      </c>
      <c r="P97" s="164">
        <f t="shared" si="36"/>
        <v>0</v>
      </c>
      <c r="Q97" s="164">
        <f t="shared" si="38"/>
        <v>0.38600000000000001</v>
      </c>
      <c r="R97" s="164">
        <f t="shared" si="39"/>
        <v>32</v>
      </c>
      <c r="S97" s="164" t="s">
        <v>1068</v>
      </c>
      <c r="T97" s="169">
        <f t="shared" ca="1" si="28"/>
        <v>0.95722948484501558</v>
      </c>
      <c r="U97" s="169">
        <f t="shared" ca="1" si="28"/>
        <v>1.2899725687395681E-4</v>
      </c>
      <c r="V97" s="169">
        <f t="shared" ca="1" si="28"/>
        <v>1.2313989386058692</v>
      </c>
      <c r="W97" s="169">
        <f t="shared" ca="1" si="28"/>
        <v>1.9500567473146503E-4</v>
      </c>
      <c r="X97" s="169">
        <f t="shared" ca="1" si="28"/>
        <v>-8.8633999672456162E-3</v>
      </c>
      <c r="Y97" s="164"/>
      <c r="Z97" s="164">
        <f t="shared" si="46"/>
        <v>1</v>
      </c>
    </row>
    <row r="98" spans="1:26">
      <c r="A98" s="214" t="str">
        <f t="shared" si="45"/>
        <v>SCE</v>
      </c>
      <c r="B98" s="215" t="str">
        <f t="shared" si="45"/>
        <v>Freezer Recycling 10 - 14 cubic feet</v>
      </c>
      <c r="C98" s="215">
        <f t="shared" si="44"/>
        <v>16</v>
      </c>
      <c r="D98" s="216">
        <f t="shared" ca="1" si="29"/>
        <v>9.9587168049324798E-2</v>
      </c>
      <c r="E98" s="216">
        <f t="shared" ca="1" si="30"/>
        <v>585.47498130567556</v>
      </c>
      <c r="F98" s="216">
        <f t="shared" ca="1" si="31"/>
        <v>0.14839467069825862</v>
      </c>
      <c r="G98" s="216">
        <f t="shared" ca="1" si="32"/>
        <v>622.83623421969287</v>
      </c>
      <c r="H98" s="217">
        <f t="shared" ca="1" si="33"/>
        <v>-19.311359963835603</v>
      </c>
      <c r="J98" s="167">
        <f t="shared" si="37"/>
        <v>874.32410600706703</v>
      </c>
      <c r="K98" s="164"/>
      <c r="L98" s="167">
        <f t="shared" si="41"/>
        <v>1123.53</v>
      </c>
      <c r="M98" s="167">
        <f t="shared" si="42"/>
        <v>405.87279151943466</v>
      </c>
      <c r="N98" s="168" t="s">
        <v>1055</v>
      </c>
      <c r="O98" s="164">
        <f t="shared" si="43"/>
        <v>0.61399999999999999</v>
      </c>
      <c r="P98" s="164">
        <f t="shared" si="36"/>
        <v>0</v>
      </c>
      <c r="Q98" s="164">
        <f t="shared" si="38"/>
        <v>0.38600000000000001</v>
      </c>
      <c r="R98" s="164">
        <f t="shared" si="39"/>
        <v>33</v>
      </c>
      <c r="S98" s="164" t="s">
        <v>1068</v>
      </c>
      <c r="T98" s="169">
        <f t="shared" ca="1" si="28"/>
        <v>0.66963152140396698</v>
      </c>
      <c r="U98" s="169">
        <f t="shared" ca="1" si="28"/>
        <v>1.1390188988855335E-4</v>
      </c>
      <c r="V98" s="169">
        <f t="shared" ca="1" si="28"/>
        <v>0.7123631041858276</v>
      </c>
      <c r="W98" s="169">
        <f t="shared" ca="1" si="28"/>
        <v>1.6972501350324108E-4</v>
      </c>
      <c r="X98" s="169">
        <f t="shared" ca="1" si="28"/>
        <v>-2.2087186926628685E-2</v>
      </c>
      <c r="Y98" s="164"/>
      <c r="Z98" s="164">
        <f t="shared" si="46"/>
        <v>1</v>
      </c>
    </row>
    <row r="99" spans="1:26">
      <c r="A99" s="214" t="str">
        <f t="shared" si="45"/>
        <v>SCE</v>
      </c>
      <c r="B99" s="215" t="s">
        <v>1063</v>
      </c>
      <c r="C99" s="215">
        <f t="shared" si="44"/>
        <v>1</v>
      </c>
      <c r="D99" s="216">
        <f t="shared" ref="D99:D130" ca="1" si="47">$J99*U99</f>
        <v>0</v>
      </c>
      <c r="E99" s="216">
        <f t="shared" ref="E99:E130" ca="1" si="48">$J99*T99</f>
        <v>0</v>
      </c>
      <c r="F99" s="216">
        <f t="shared" ref="F99:F130" ca="1" si="49">$J99*W99</f>
        <v>0</v>
      </c>
      <c r="G99" s="216">
        <f t="shared" ref="G99:G130" ca="1" si="50">$J99*V99</f>
        <v>0</v>
      </c>
      <c r="H99" s="217">
        <f t="shared" ref="H99:H130" ca="1" si="51">$J99*X99</f>
        <v>0</v>
      </c>
      <c r="J99" s="167">
        <f t="shared" si="37"/>
        <v>1086.814106007067</v>
      </c>
      <c r="K99" s="164"/>
      <c r="L99" s="167">
        <f t="shared" si="41"/>
        <v>1336.02</v>
      </c>
      <c r="M99" s="167">
        <f t="shared" si="42"/>
        <v>405.87279151943466</v>
      </c>
      <c r="N99" s="168" t="s">
        <v>1055</v>
      </c>
      <c r="O99" s="164">
        <f t="shared" si="43"/>
        <v>0.61399999999999999</v>
      </c>
      <c r="P99" s="164">
        <f t="shared" ref="P99:P130" si="52">Frzr_Split_NoSvgs</f>
        <v>0</v>
      </c>
      <c r="Q99" s="164">
        <f t="shared" si="38"/>
        <v>0.38600000000000001</v>
      </c>
      <c r="R99" s="164">
        <f t="shared" si="39"/>
        <v>18</v>
      </c>
      <c r="S99" s="164" t="s">
        <v>1068</v>
      </c>
      <c r="T99" s="169">
        <f t="shared" ca="1" si="28"/>
        <v>0</v>
      </c>
      <c r="U99" s="169">
        <f t="shared" ca="1" si="28"/>
        <v>0</v>
      </c>
      <c r="V99" s="169">
        <f t="shared" ca="1" si="28"/>
        <v>0</v>
      </c>
      <c r="W99" s="169">
        <f t="shared" ca="1" si="28"/>
        <v>0</v>
      </c>
      <c r="X99" s="169">
        <f t="shared" ca="1" si="28"/>
        <v>0</v>
      </c>
      <c r="Y99" s="164"/>
      <c r="Z99" s="164">
        <f>Z83+1</f>
        <v>2</v>
      </c>
    </row>
    <row r="100" spans="1:26">
      <c r="A100" s="214" t="str">
        <f t="shared" si="45"/>
        <v>SCE</v>
      </c>
      <c r="B100" s="215" t="str">
        <f>B99</f>
        <v>Freezer Recycling 15 - 19 cubic feet</v>
      </c>
      <c r="C100" s="215">
        <f t="shared" si="44"/>
        <v>2</v>
      </c>
      <c r="D100" s="216">
        <f t="shared" ca="1" si="47"/>
        <v>0</v>
      </c>
      <c r="E100" s="216">
        <f t="shared" ca="1" si="48"/>
        <v>0</v>
      </c>
      <c r="F100" s="216">
        <f t="shared" ca="1" si="49"/>
        <v>0</v>
      </c>
      <c r="G100" s="216">
        <f t="shared" ca="1" si="50"/>
        <v>0</v>
      </c>
      <c r="H100" s="217">
        <f t="shared" ca="1" si="51"/>
        <v>0</v>
      </c>
      <c r="J100" s="167">
        <f t="shared" si="37"/>
        <v>1086.814106007067</v>
      </c>
      <c r="K100" s="164"/>
      <c r="L100" s="167">
        <f t="shared" si="41"/>
        <v>1336.02</v>
      </c>
      <c r="M100" s="167">
        <f t="shared" si="42"/>
        <v>405.87279151943466</v>
      </c>
      <c r="N100" s="168" t="s">
        <v>1055</v>
      </c>
      <c r="O100" s="164">
        <f t="shared" si="43"/>
        <v>0.61399999999999999</v>
      </c>
      <c r="P100" s="164">
        <f t="shared" si="52"/>
        <v>0</v>
      </c>
      <c r="Q100" s="164">
        <f t="shared" si="38"/>
        <v>0.38600000000000001</v>
      </c>
      <c r="R100" s="164">
        <f t="shared" si="39"/>
        <v>19</v>
      </c>
      <c r="S100" s="164" t="s">
        <v>1068</v>
      </c>
      <c r="T100" s="169">
        <f t="shared" ca="1" si="28"/>
        <v>0</v>
      </c>
      <c r="U100" s="169">
        <f t="shared" ca="1" si="28"/>
        <v>0</v>
      </c>
      <c r="V100" s="169">
        <f t="shared" ca="1" si="28"/>
        <v>0</v>
      </c>
      <c r="W100" s="169">
        <f t="shared" ca="1" si="28"/>
        <v>0</v>
      </c>
      <c r="X100" s="169">
        <f t="shared" ca="1" si="28"/>
        <v>0</v>
      </c>
      <c r="Y100" s="164"/>
      <c r="Z100" s="164">
        <f t="shared" ref="Z100:Z162" si="53">Z84+1</f>
        <v>2</v>
      </c>
    </row>
    <row r="101" spans="1:26">
      <c r="A101" s="214" t="str">
        <f t="shared" ref="A101:B116" si="54">A100</f>
        <v>SCE</v>
      </c>
      <c r="B101" s="215" t="str">
        <f t="shared" si="54"/>
        <v>Freezer Recycling 15 - 19 cubic feet</v>
      </c>
      <c r="C101" s="215">
        <f t="shared" si="44"/>
        <v>3</v>
      </c>
      <c r="D101" s="216">
        <f t="shared" ca="1" si="47"/>
        <v>0</v>
      </c>
      <c r="E101" s="216">
        <f t="shared" ca="1" si="48"/>
        <v>0</v>
      </c>
      <c r="F101" s="216">
        <f t="shared" ca="1" si="49"/>
        <v>0</v>
      </c>
      <c r="G101" s="216">
        <f t="shared" ca="1" si="50"/>
        <v>0</v>
      </c>
      <c r="H101" s="217">
        <f t="shared" ca="1" si="51"/>
        <v>0</v>
      </c>
      <c r="J101" s="167">
        <f t="shared" si="37"/>
        <v>1086.814106007067</v>
      </c>
      <c r="K101" s="164"/>
      <c r="L101" s="167">
        <f t="shared" si="41"/>
        <v>1336.02</v>
      </c>
      <c r="M101" s="167">
        <f t="shared" si="42"/>
        <v>405.87279151943466</v>
      </c>
      <c r="N101" s="168" t="s">
        <v>1055</v>
      </c>
      <c r="O101" s="164">
        <f t="shared" si="43"/>
        <v>0.61399999999999999</v>
      </c>
      <c r="P101" s="164">
        <f t="shared" si="52"/>
        <v>0</v>
      </c>
      <c r="Q101" s="164">
        <f t="shared" si="38"/>
        <v>0.38600000000000001</v>
      </c>
      <c r="R101" s="164">
        <f t="shared" si="39"/>
        <v>20</v>
      </c>
      <c r="S101" s="164" t="s">
        <v>1068</v>
      </c>
      <c r="T101" s="169">
        <f t="shared" ca="1" si="28"/>
        <v>0</v>
      </c>
      <c r="U101" s="169">
        <f t="shared" ca="1" si="28"/>
        <v>0</v>
      </c>
      <c r="V101" s="169">
        <f t="shared" ca="1" si="28"/>
        <v>0</v>
      </c>
      <c r="W101" s="169">
        <f t="shared" ca="1" si="28"/>
        <v>0</v>
      </c>
      <c r="X101" s="169">
        <f t="shared" ca="1" si="28"/>
        <v>0</v>
      </c>
      <c r="Y101" s="164"/>
      <c r="Z101" s="164">
        <f t="shared" si="53"/>
        <v>2</v>
      </c>
    </row>
    <row r="102" spans="1:26">
      <c r="A102" s="214" t="str">
        <f t="shared" si="54"/>
        <v>SCE</v>
      </c>
      <c r="B102" s="215" t="str">
        <f t="shared" si="54"/>
        <v>Freezer Recycling 15 - 19 cubic feet</v>
      </c>
      <c r="C102" s="215">
        <f t="shared" si="44"/>
        <v>4</v>
      </c>
      <c r="D102" s="216">
        <f t="shared" ca="1" si="47"/>
        <v>0</v>
      </c>
      <c r="E102" s="216">
        <f t="shared" ca="1" si="48"/>
        <v>0</v>
      </c>
      <c r="F102" s="216">
        <f t="shared" ca="1" si="49"/>
        <v>0</v>
      </c>
      <c r="G102" s="216">
        <f t="shared" ca="1" si="50"/>
        <v>0</v>
      </c>
      <c r="H102" s="217">
        <f t="shared" ca="1" si="51"/>
        <v>0</v>
      </c>
      <c r="J102" s="167">
        <f t="shared" si="37"/>
        <v>1086.814106007067</v>
      </c>
      <c r="K102" s="164"/>
      <c r="L102" s="167">
        <f t="shared" si="41"/>
        <v>1336.02</v>
      </c>
      <c r="M102" s="167">
        <f t="shared" si="42"/>
        <v>405.87279151943466</v>
      </c>
      <c r="N102" s="168" t="s">
        <v>1055</v>
      </c>
      <c r="O102" s="164">
        <f t="shared" si="43"/>
        <v>0.61399999999999999</v>
      </c>
      <c r="P102" s="164">
        <f t="shared" si="52"/>
        <v>0</v>
      </c>
      <c r="Q102" s="164">
        <f t="shared" si="38"/>
        <v>0.38600000000000001</v>
      </c>
      <c r="R102" s="164">
        <f t="shared" si="39"/>
        <v>21</v>
      </c>
      <c r="S102" s="164" t="s">
        <v>1068</v>
      </c>
      <c r="T102" s="169">
        <f t="shared" ca="1" si="28"/>
        <v>0</v>
      </c>
      <c r="U102" s="169">
        <f t="shared" ca="1" si="28"/>
        <v>0</v>
      </c>
      <c r="V102" s="169">
        <f t="shared" ca="1" si="28"/>
        <v>0</v>
      </c>
      <c r="W102" s="169">
        <f t="shared" ca="1" si="28"/>
        <v>0</v>
      </c>
      <c r="X102" s="169">
        <f t="shared" ca="1" si="28"/>
        <v>0</v>
      </c>
      <c r="Y102" s="164"/>
      <c r="Z102" s="164">
        <f t="shared" si="53"/>
        <v>2</v>
      </c>
    </row>
    <row r="103" spans="1:26">
      <c r="A103" s="214" t="str">
        <f t="shared" si="54"/>
        <v>SCE</v>
      </c>
      <c r="B103" s="215" t="str">
        <f t="shared" si="54"/>
        <v>Freezer Recycling 15 - 19 cubic feet</v>
      </c>
      <c r="C103" s="215">
        <f t="shared" si="44"/>
        <v>5</v>
      </c>
      <c r="D103" s="216">
        <f t="shared" ca="1" si="47"/>
        <v>0.11518511975896205</v>
      </c>
      <c r="E103" s="216">
        <f t="shared" ca="1" si="48"/>
        <v>752.7073892317959</v>
      </c>
      <c r="F103" s="216">
        <f t="shared" ca="1" si="49"/>
        <v>0.12186968149001381</v>
      </c>
      <c r="G103" s="216">
        <f t="shared" ca="1" si="50"/>
        <v>745.45271849004882</v>
      </c>
      <c r="H103" s="217">
        <f t="shared" ca="1" si="51"/>
        <v>-26.940123445397099</v>
      </c>
      <c r="J103" s="167">
        <f t="shared" si="37"/>
        <v>1086.814106007067</v>
      </c>
      <c r="K103" s="164"/>
      <c r="L103" s="167">
        <f t="shared" si="41"/>
        <v>1336.02</v>
      </c>
      <c r="M103" s="167">
        <f t="shared" si="42"/>
        <v>405.87279151943466</v>
      </c>
      <c r="N103" s="168" t="s">
        <v>1055</v>
      </c>
      <c r="O103" s="164">
        <f t="shared" si="43"/>
        <v>0.61399999999999999</v>
      </c>
      <c r="P103" s="164">
        <f t="shared" si="52"/>
        <v>0</v>
      </c>
      <c r="Q103" s="164">
        <f t="shared" si="38"/>
        <v>0.38600000000000001</v>
      </c>
      <c r="R103" s="164">
        <f t="shared" si="39"/>
        <v>22</v>
      </c>
      <c r="S103" s="164" t="s">
        <v>1068</v>
      </c>
      <c r="T103" s="169">
        <f t="shared" ca="1" si="28"/>
        <v>0.69258154183996334</v>
      </c>
      <c r="U103" s="169">
        <f t="shared" ca="1" si="28"/>
        <v>1.0598419648982091E-4</v>
      </c>
      <c r="V103" s="169">
        <f t="shared" ca="1" si="28"/>
        <v>0.68590637016005152</v>
      </c>
      <c r="W103" s="169">
        <f t="shared" ca="1" si="28"/>
        <v>1.1213479914956252E-4</v>
      </c>
      <c r="X103" s="169">
        <f t="shared" ca="1" si="28"/>
        <v>-2.4788161375982286E-2</v>
      </c>
      <c r="Y103" s="164"/>
      <c r="Z103" s="164">
        <f t="shared" si="53"/>
        <v>2</v>
      </c>
    </row>
    <row r="104" spans="1:26">
      <c r="A104" s="214" t="str">
        <f t="shared" si="54"/>
        <v>SCE</v>
      </c>
      <c r="B104" s="215" t="str">
        <f t="shared" si="54"/>
        <v>Freezer Recycling 15 - 19 cubic feet</v>
      </c>
      <c r="C104" s="215">
        <f t="shared" si="44"/>
        <v>6</v>
      </c>
      <c r="D104" s="216">
        <f t="shared" ca="1" si="47"/>
        <v>0.11525157551616537</v>
      </c>
      <c r="E104" s="216">
        <f t="shared" ca="1" si="48"/>
        <v>820.66398339618877</v>
      </c>
      <c r="F104" s="216">
        <f t="shared" ca="1" si="49"/>
        <v>0.13708843103602314</v>
      </c>
      <c r="G104" s="216">
        <f t="shared" ca="1" si="50"/>
        <v>826.39919881186768</v>
      </c>
      <c r="H104" s="217">
        <f t="shared" ca="1" si="51"/>
        <v>-16.290069848787279</v>
      </c>
      <c r="J104" s="167">
        <f t="shared" si="37"/>
        <v>1086.814106007067</v>
      </c>
      <c r="K104" s="164"/>
      <c r="L104" s="167">
        <f t="shared" si="41"/>
        <v>1336.02</v>
      </c>
      <c r="M104" s="167">
        <f t="shared" si="42"/>
        <v>405.87279151943466</v>
      </c>
      <c r="N104" s="168" t="s">
        <v>1055</v>
      </c>
      <c r="O104" s="164">
        <f t="shared" si="43"/>
        <v>0.61399999999999999</v>
      </c>
      <c r="P104" s="164">
        <f t="shared" si="52"/>
        <v>0</v>
      </c>
      <c r="Q104" s="164">
        <f t="shared" si="38"/>
        <v>0.38600000000000001</v>
      </c>
      <c r="R104" s="164">
        <f t="shared" si="39"/>
        <v>23</v>
      </c>
      <c r="S104" s="164" t="s">
        <v>1068</v>
      </c>
      <c r="T104" s="169">
        <f t="shared" ca="1" si="28"/>
        <v>0.75510980107839376</v>
      </c>
      <c r="U104" s="169">
        <f t="shared" ca="1" si="28"/>
        <v>1.0604534379811955E-4</v>
      </c>
      <c r="V104" s="169">
        <f t="shared" ca="1" si="28"/>
        <v>0.76038689067815057</v>
      </c>
      <c r="W104" s="169">
        <f t="shared" ca="1" si="28"/>
        <v>1.2613788345063284E-4</v>
      </c>
      <c r="X104" s="169">
        <f t="shared" ca="1" si="28"/>
        <v>-1.4988828134221284E-2</v>
      </c>
      <c r="Y104" s="164"/>
      <c r="Z104" s="164">
        <f t="shared" si="53"/>
        <v>2</v>
      </c>
    </row>
    <row r="105" spans="1:26">
      <c r="A105" s="214" t="str">
        <f t="shared" si="54"/>
        <v>SCE</v>
      </c>
      <c r="B105" s="215" t="str">
        <f t="shared" si="54"/>
        <v>Freezer Recycling 15 - 19 cubic feet</v>
      </c>
      <c r="C105" s="215">
        <f t="shared" si="44"/>
        <v>7</v>
      </c>
      <c r="D105" s="216">
        <f t="shared" ca="1" si="47"/>
        <v>0</v>
      </c>
      <c r="E105" s="216">
        <f t="shared" ca="1" si="48"/>
        <v>0</v>
      </c>
      <c r="F105" s="216">
        <f t="shared" ca="1" si="49"/>
        <v>0</v>
      </c>
      <c r="G105" s="216">
        <f t="shared" ca="1" si="50"/>
        <v>0</v>
      </c>
      <c r="H105" s="217">
        <f t="shared" ca="1" si="51"/>
        <v>0</v>
      </c>
      <c r="J105" s="167">
        <f t="shared" si="37"/>
        <v>1086.814106007067</v>
      </c>
      <c r="K105" s="164"/>
      <c r="L105" s="167">
        <f t="shared" si="41"/>
        <v>1336.02</v>
      </c>
      <c r="M105" s="167">
        <f t="shared" si="42"/>
        <v>405.87279151943466</v>
      </c>
      <c r="N105" s="168" t="s">
        <v>1055</v>
      </c>
      <c r="O105" s="164">
        <f t="shared" si="43"/>
        <v>0.61399999999999999</v>
      </c>
      <c r="P105" s="164">
        <f t="shared" si="52"/>
        <v>0</v>
      </c>
      <c r="Q105" s="164">
        <f t="shared" si="38"/>
        <v>0.38600000000000001</v>
      </c>
      <c r="R105" s="164">
        <f t="shared" si="39"/>
        <v>24</v>
      </c>
      <c r="S105" s="164" t="s">
        <v>1068</v>
      </c>
      <c r="T105" s="169">
        <f t="shared" ca="1" si="28"/>
        <v>0</v>
      </c>
      <c r="U105" s="169">
        <f t="shared" ca="1" si="28"/>
        <v>0</v>
      </c>
      <c r="V105" s="169">
        <f t="shared" ca="1" si="28"/>
        <v>0</v>
      </c>
      <c r="W105" s="169">
        <f t="shared" ca="1" si="28"/>
        <v>0</v>
      </c>
      <c r="X105" s="169">
        <f t="shared" ca="1" si="28"/>
        <v>0</v>
      </c>
      <c r="Y105" s="164"/>
      <c r="Z105" s="164">
        <f t="shared" si="53"/>
        <v>2</v>
      </c>
    </row>
    <row r="106" spans="1:26">
      <c r="A106" s="214" t="str">
        <f t="shared" si="54"/>
        <v>SCE</v>
      </c>
      <c r="B106" s="215" t="str">
        <f t="shared" si="54"/>
        <v>Freezer Recycling 15 - 19 cubic feet</v>
      </c>
      <c r="C106" s="215">
        <f t="shared" si="44"/>
        <v>8</v>
      </c>
      <c r="D106" s="216">
        <f t="shared" ca="1" si="47"/>
        <v>0.13589085641805435</v>
      </c>
      <c r="E106" s="216">
        <f t="shared" ca="1" si="48"/>
        <v>872.39824949234549</v>
      </c>
      <c r="F106" s="216">
        <f t="shared" ca="1" si="49"/>
        <v>0.16222765920737953</v>
      </c>
      <c r="G106" s="216">
        <f t="shared" ca="1" si="50"/>
        <v>927.38348489876114</v>
      </c>
      <c r="H106" s="217">
        <f t="shared" ca="1" si="51"/>
        <v>-14.49777831746632</v>
      </c>
      <c r="J106" s="167">
        <f t="shared" si="37"/>
        <v>1086.814106007067</v>
      </c>
      <c r="K106" s="164"/>
      <c r="L106" s="167">
        <f t="shared" si="41"/>
        <v>1336.02</v>
      </c>
      <c r="M106" s="167">
        <f t="shared" si="42"/>
        <v>405.87279151943466</v>
      </c>
      <c r="N106" s="168" t="s">
        <v>1055</v>
      </c>
      <c r="O106" s="164">
        <f t="shared" si="43"/>
        <v>0.61399999999999999</v>
      </c>
      <c r="P106" s="164">
        <f t="shared" si="52"/>
        <v>0</v>
      </c>
      <c r="Q106" s="164">
        <f t="shared" si="38"/>
        <v>0.38600000000000001</v>
      </c>
      <c r="R106" s="164">
        <f t="shared" si="39"/>
        <v>25</v>
      </c>
      <c r="S106" s="164" t="s">
        <v>1068</v>
      </c>
      <c r="T106" s="169">
        <f t="shared" ref="T106:X156" ca="1" si="55">HLOOKUP(T$2,INDIRECT($S106),$R106,FALSE)</f>
        <v>0.80271156278741995</v>
      </c>
      <c r="U106" s="169">
        <f t="shared" ca="1" si="55"/>
        <v>1.2503597042673158E-4</v>
      </c>
      <c r="V106" s="169">
        <f t="shared" ca="1" si="55"/>
        <v>0.8533046081872725</v>
      </c>
      <c r="W106" s="169">
        <f t="shared" ca="1" si="55"/>
        <v>1.4926900406491837E-4</v>
      </c>
      <c r="X106" s="169">
        <f t="shared" ca="1" si="55"/>
        <v>-1.3339703853063578E-2</v>
      </c>
      <c r="Y106" s="164"/>
      <c r="Z106" s="164">
        <f t="shared" si="53"/>
        <v>2</v>
      </c>
    </row>
    <row r="107" spans="1:26">
      <c r="A107" s="214" t="str">
        <f t="shared" si="54"/>
        <v>SCE</v>
      </c>
      <c r="B107" s="215" t="str">
        <f t="shared" si="54"/>
        <v>Freezer Recycling 15 - 19 cubic feet</v>
      </c>
      <c r="C107" s="215">
        <f t="shared" si="44"/>
        <v>9</v>
      </c>
      <c r="D107" s="216">
        <f t="shared" ca="1" si="47"/>
        <v>0.13210038658625534</v>
      </c>
      <c r="E107" s="216">
        <f t="shared" ca="1" si="48"/>
        <v>895.47029876443571</v>
      </c>
      <c r="F107" s="216">
        <f t="shared" ca="1" si="49"/>
        <v>0.17953685714274178</v>
      </c>
      <c r="G107" s="216">
        <f t="shared" ca="1" si="50"/>
        <v>989.93350008139112</v>
      </c>
      <c r="H107" s="217">
        <f t="shared" ca="1" si="51"/>
        <v>-16.732181168187488</v>
      </c>
      <c r="J107" s="167">
        <f t="shared" si="37"/>
        <v>1086.814106007067</v>
      </c>
      <c r="K107" s="164"/>
      <c r="L107" s="167">
        <f t="shared" si="41"/>
        <v>1336.02</v>
      </c>
      <c r="M107" s="167">
        <f t="shared" si="42"/>
        <v>405.87279151943466</v>
      </c>
      <c r="N107" s="168" t="s">
        <v>1055</v>
      </c>
      <c r="O107" s="164">
        <f t="shared" si="43"/>
        <v>0.61399999999999999</v>
      </c>
      <c r="P107" s="164">
        <f t="shared" si="52"/>
        <v>0</v>
      </c>
      <c r="Q107" s="164">
        <f t="shared" si="38"/>
        <v>0.38600000000000001</v>
      </c>
      <c r="R107" s="164">
        <f t="shared" si="39"/>
        <v>26</v>
      </c>
      <c r="S107" s="164" t="s">
        <v>1068</v>
      </c>
      <c r="T107" s="169">
        <f t="shared" ca="1" si="55"/>
        <v>0.82394062960258718</v>
      </c>
      <c r="U107" s="169">
        <f t="shared" ca="1" si="55"/>
        <v>1.2154828121580927E-4</v>
      </c>
      <c r="V107" s="169">
        <f t="shared" ca="1" si="55"/>
        <v>0.91085816296439759</v>
      </c>
      <c r="W107" s="169">
        <f t="shared" ca="1" si="55"/>
        <v>1.6519555290127449E-4</v>
      </c>
      <c r="X107" s="169">
        <f t="shared" ca="1" si="55"/>
        <v>-1.5395623847450031E-2</v>
      </c>
      <c r="Y107" s="164"/>
      <c r="Z107" s="164">
        <f t="shared" si="53"/>
        <v>2</v>
      </c>
    </row>
    <row r="108" spans="1:26">
      <c r="A108" s="214" t="str">
        <f t="shared" si="54"/>
        <v>SCE</v>
      </c>
      <c r="B108" s="215" t="str">
        <f t="shared" si="54"/>
        <v>Freezer Recycling 15 - 19 cubic feet</v>
      </c>
      <c r="C108" s="215">
        <f t="shared" si="44"/>
        <v>10</v>
      </c>
      <c r="D108" s="216">
        <f t="shared" ca="1" si="47"/>
        <v>0.13627334673553013</v>
      </c>
      <c r="E108" s="216">
        <f t="shared" ca="1" si="48"/>
        <v>912.44911869413272</v>
      </c>
      <c r="F108" s="216">
        <f t="shared" ca="1" si="49"/>
        <v>0.21847542042168663</v>
      </c>
      <c r="G108" s="216">
        <f t="shared" ca="1" si="50"/>
        <v>1074.3952700593893</v>
      </c>
      <c r="H108" s="217">
        <f t="shared" ca="1" si="51"/>
        <v>-16.415425589754058</v>
      </c>
      <c r="J108" s="167">
        <f t="shared" si="37"/>
        <v>1086.814106007067</v>
      </c>
      <c r="K108" s="164"/>
      <c r="L108" s="167">
        <f t="shared" si="41"/>
        <v>1336.02</v>
      </c>
      <c r="M108" s="167">
        <f t="shared" si="42"/>
        <v>405.87279151943466</v>
      </c>
      <c r="N108" s="168" t="s">
        <v>1055</v>
      </c>
      <c r="O108" s="164">
        <f t="shared" si="43"/>
        <v>0.61399999999999999</v>
      </c>
      <c r="P108" s="164">
        <f t="shared" si="52"/>
        <v>0</v>
      </c>
      <c r="Q108" s="164">
        <f t="shared" si="38"/>
        <v>0.38600000000000001</v>
      </c>
      <c r="R108" s="164">
        <f t="shared" si="39"/>
        <v>27</v>
      </c>
      <c r="S108" s="164" t="s">
        <v>1068</v>
      </c>
      <c r="T108" s="169">
        <f t="shared" ca="1" si="55"/>
        <v>0.83956319084452469</v>
      </c>
      <c r="U108" s="169">
        <f t="shared" ca="1" si="55"/>
        <v>1.2538790763049225E-4</v>
      </c>
      <c r="V108" s="169">
        <f t="shared" ca="1" si="55"/>
        <v>0.98857317375709797</v>
      </c>
      <c r="W108" s="169">
        <f t="shared" ca="1" si="55"/>
        <v>2.0102372541368725E-4</v>
      </c>
      <c r="X108" s="169">
        <f t="shared" ca="1" si="55"/>
        <v>-1.5104170528356499E-2</v>
      </c>
      <c r="Y108" s="164"/>
      <c r="Z108" s="164">
        <f t="shared" si="53"/>
        <v>2</v>
      </c>
    </row>
    <row r="109" spans="1:26">
      <c r="A109" s="214" t="str">
        <f t="shared" si="54"/>
        <v>SCE</v>
      </c>
      <c r="B109" s="215" t="str">
        <f t="shared" si="54"/>
        <v>Freezer Recycling 15 - 19 cubic feet</v>
      </c>
      <c r="C109" s="215">
        <f t="shared" si="44"/>
        <v>11</v>
      </c>
      <c r="D109" s="216">
        <f t="shared" ca="1" si="47"/>
        <v>0</v>
      </c>
      <c r="E109" s="216">
        <f t="shared" ca="1" si="48"/>
        <v>0</v>
      </c>
      <c r="F109" s="216">
        <f t="shared" ca="1" si="49"/>
        <v>0</v>
      </c>
      <c r="G109" s="216">
        <f t="shared" ca="1" si="50"/>
        <v>0</v>
      </c>
      <c r="H109" s="217">
        <f t="shared" ca="1" si="51"/>
        <v>0</v>
      </c>
      <c r="J109" s="167">
        <f t="shared" si="37"/>
        <v>1086.814106007067</v>
      </c>
      <c r="K109" s="164"/>
      <c r="L109" s="167">
        <f t="shared" si="41"/>
        <v>1336.02</v>
      </c>
      <c r="M109" s="167">
        <f t="shared" si="42"/>
        <v>405.87279151943466</v>
      </c>
      <c r="N109" s="168" t="s">
        <v>1055</v>
      </c>
      <c r="O109" s="164">
        <f t="shared" si="43"/>
        <v>0.61399999999999999</v>
      </c>
      <c r="P109" s="164">
        <f t="shared" si="52"/>
        <v>0</v>
      </c>
      <c r="Q109" s="164">
        <f t="shared" si="38"/>
        <v>0.38600000000000001</v>
      </c>
      <c r="R109" s="164">
        <f t="shared" si="39"/>
        <v>28</v>
      </c>
      <c r="S109" s="164" t="s">
        <v>1068</v>
      </c>
      <c r="T109" s="169">
        <f t="shared" ca="1" si="55"/>
        <v>0</v>
      </c>
      <c r="U109" s="169">
        <f t="shared" ca="1" si="55"/>
        <v>0</v>
      </c>
      <c r="V109" s="169">
        <f t="shared" ca="1" si="55"/>
        <v>0</v>
      </c>
      <c r="W109" s="169">
        <f t="shared" ca="1" si="55"/>
        <v>0</v>
      </c>
      <c r="X109" s="169">
        <f t="shared" ca="1" si="55"/>
        <v>0</v>
      </c>
      <c r="Y109" s="164"/>
      <c r="Z109" s="164">
        <f t="shared" si="53"/>
        <v>2</v>
      </c>
    </row>
    <row r="110" spans="1:26">
      <c r="A110" s="214" t="str">
        <f t="shared" si="54"/>
        <v>SCE</v>
      </c>
      <c r="B110" s="215" t="str">
        <f t="shared" si="54"/>
        <v>Freezer Recycling 15 - 19 cubic feet</v>
      </c>
      <c r="C110" s="215">
        <f t="shared" si="44"/>
        <v>12</v>
      </c>
      <c r="D110" s="216">
        <f t="shared" ca="1" si="47"/>
        <v>0</v>
      </c>
      <c r="E110" s="216">
        <f t="shared" ca="1" si="48"/>
        <v>0</v>
      </c>
      <c r="F110" s="216">
        <f t="shared" ca="1" si="49"/>
        <v>0</v>
      </c>
      <c r="G110" s="216">
        <f t="shared" ca="1" si="50"/>
        <v>0</v>
      </c>
      <c r="H110" s="217">
        <f t="shared" ca="1" si="51"/>
        <v>0</v>
      </c>
      <c r="J110" s="167">
        <f t="shared" si="37"/>
        <v>1086.814106007067</v>
      </c>
      <c r="K110" s="164"/>
      <c r="L110" s="167">
        <f t="shared" si="41"/>
        <v>1336.02</v>
      </c>
      <c r="M110" s="167">
        <f t="shared" si="42"/>
        <v>405.87279151943466</v>
      </c>
      <c r="N110" s="168" t="s">
        <v>1055</v>
      </c>
      <c r="O110" s="164">
        <f t="shared" si="43"/>
        <v>0.61399999999999999</v>
      </c>
      <c r="P110" s="164">
        <f t="shared" si="52"/>
        <v>0</v>
      </c>
      <c r="Q110" s="164">
        <f t="shared" si="38"/>
        <v>0.38600000000000001</v>
      </c>
      <c r="R110" s="164">
        <f t="shared" si="39"/>
        <v>29</v>
      </c>
      <c r="S110" s="164" t="s">
        <v>1068</v>
      </c>
      <c r="T110" s="169">
        <f t="shared" ca="1" si="55"/>
        <v>0</v>
      </c>
      <c r="U110" s="169">
        <f t="shared" ca="1" si="55"/>
        <v>0</v>
      </c>
      <c r="V110" s="169">
        <f t="shared" ca="1" si="55"/>
        <v>0</v>
      </c>
      <c r="W110" s="169">
        <f t="shared" ca="1" si="55"/>
        <v>0</v>
      </c>
      <c r="X110" s="169">
        <f t="shared" ca="1" si="55"/>
        <v>0</v>
      </c>
      <c r="Y110" s="164"/>
      <c r="Z110" s="164">
        <f t="shared" si="53"/>
        <v>2</v>
      </c>
    </row>
    <row r="111" spans="1:26">
      <c r="A111" s="214" t="str">
        <f t="shared" si="54"/>
        <v>SCE</v>
      </c>
      <c r="B111" s="215" t="str">
        <f t="shared" si="54"/>
        <v>Freezer Recycling 15 - 19 cubic feet</v>
      </c>
      <c r="C111" s="215">
        <f t="shared" si="44"/>
        <v>13</v>
      </c>
      <c r="D111" s="216">
        <f t="shared" ca="1" si="47"/>
        <v>0.13902821287073966</v>
      </c>
      <c r="E111" s="216">
        <f t="shared" ca="1" si="48"/>
        <v>924.69280192081976</v>
      </c>
      <c r="F111" s="216">
        <f t="shared" ca="1" si="49"/>
        <v>0.22888915789249059</v>
      </c>
      <c r="G111" s="216">
        <f t="shared" ca="1" si="50"/>
        <v>1103.7149242475889</v>
      </c>
      <c r="H111" s="217">
        <f t="shared" ca="1" si="51"/>
        <v>-17.756541968169756</v>
      </c>
      <c r="J111" s="167">
        <f t="shared" si="37"/>
        <v>1086.814106007067</v>
      </c>
      <c r="K111" s="164"/>
      <c r="L111" s="167">
        <f t="shared" si="41"/>
        <v>1336.02</v>
      </c>
      <c r="M111" s="167">
        <f t="shared" si="42"/>
        <v>405.87279151943466</v>
      </c>
      <c r="N111" s="168" t="s">
        <v>1055</v>
      </c>
      <c r="O111" s="164">
        <f t="shared" si="43"/>
        <v>0.61399999999999999</v>
      </c>
      <c r="P111" s="164">
        <f t="shared" si="52"/>
        <v>0</v>
      </c>
      <c r="Q111" s="164">
        <f t="shared" si="38"/>
        <v>0.38600000000000001</v>
      </c>
      <c r="R111" s="164">
        <f t="shared" si="39"/>
        <v>30</v>
      </c>
      <c r="S111" s="164" t="s">
        <v>1068</v>
      </c>
      <c r="T111" s="169">
        <f t="shared" ca="1" si="55"/>
        <v>0.85082885546832143</v>
      </c>
      <c r="U111" s="169">
        <f t="shared" ca="1" si="55"/>
        <v>1.2792271659182498E-4</v>
      </c>
      <c r="V111" s="169">
        <f t="shared" ca="1" si="55"/>
        <v>1.015550790284288</v>
      </c>
      <c r="W111" s="169">
        <f t="shared" ca="1" si="55"/>
        <v>2.1060561933026865E-4</v>
      </c>
      <c r="X111" s="169">
        <f t="shared" ca="1" si="55"/>
        <v>-1.6338159276757025E-2</v>
      </c>
      <c r="Y111" s="164"/>
      <c r="Z111" s="164">
        <f t="shared" si="53"/>
        <v>2</v>
      </c>
    </row>
    <row r="112" spans="1:26">
      <c r="A112" s="214" t="str">
        <f t="shared" si="54"/>
        <v>SCE</v>
      </c>
      <c r="B112" s="215" t="str">
        <f t="shared" si="54"/>
        <v>Freezer Recycling 15 - 19 cubic feet</v>
      </c>
      <c r="C112" s="215">
        <f t="shared" si="44"/>
        <v>14</v>
      </c>
      <c r="D112" s="216">
        <f t="shared" ca="1" si="47"/>
        <v>0.13131774848664057</v>
      </c>
      <c r="E112" s="216">
        <f t="shared" ca="1" si="48"/>
        <v>860.77794304575809</v>
      </c>
      <c r="F112" s="216">
        <f t="shared" ca="1" si="49"/>
        <v>0.19303935334015099</v>
      </c>
      <c r="G112" s="216">
        <f t="shared" ca="1" si="50"/>
        <v>1026.5321874879048</v>
      </c>
      <c r="H112" s="217">
        <f t="shared" ca="1" si="51"/>
        <v>-17.14457504443951</v>
      </c>
      <c r="J112" s="167">
        <f t="shared" si="37"/>
        <v>1086.814106007067</v>
      </c>
      <c r="K112" s="164"/>
      <c r="L112" s="167">
        <f t="shared" si="41"/>
        <v>1336.02</v>
      </c>
      <c r="M112" s="167">
        <f t="shared" si="42"/>
        <v>405.87279151943466</v>
      </c>
      <c r="N112" s="168" t="s">
        <v>1055</v>
      </c>
      <c r="O112" s="164">
        <f t="shared" si="43"/>
        <v>0.61399999999999999</v>
      </c>
      <c r="P112" s="164">
        <f t="shared" si="52"/>
        <v>0</v>
      </c>
      <c r="Q112" s="164">
        <f t="shared" si="38"/>
        <v>0.38600000000000001</v>
      </c>
      <c r="R112" s="164">
        <f t="shared" si="39"/>
        <v>31</v>
      </c>
      <c r="S112" s="164" t="s">
        <v>1068</v>
      </c>
      <c r="T112" s="169">
        <f t="shared" ca="1" si="55"/>
        <v>0.79201947995341981</v>
      </c>
      <c r="U112" s="169">
        <f t="shared" ca="1" si="55"/>
        <v>1.2082815981207616E-4</v>
      </c>
      <c r="V112" s="169">
        <f t="shared" ca="1" si="55"/>
        <v>0.94453336758699535</v>
      </c>
      <c r="W112" s="169">
        <f t="shared" ca="1" si="55"/>
        <v>1.7761947721618525E-4</v>
      </c>
      <c r="X112" s="169">
        <f t="shared" ca="1" si="55"/>
        <v>-1.5775075930352368E-2</v>
      </c>
      <c r="Y112" s="164"/>
      <c r="Z112" s="164">
        <f t="shared" si="53"/>
        <v>2</v>
      </c>
    </row>
    <row r="113" spans="1:26">
      <c r="A113" s="214" t="str">
        <f t="shared" si="54"/>
        <v>SCE</v>
      </c>
      <c r="B113" s="215" t="str">
        <f t="shared" si="54"/>
        <v>Freezer Recycling 15 - 19 cubic feet</v>
      </c>
      <c r="C113" s="215">
        <f t="shared" si="44"/>
        <v>15</v>
      </c>
      <c r="D113" s="216">
        <f t="shared" ca="1" si="47"/>
        <v>0.14019603840683334</v>
      </c>
      <c r="E113" s="216">
        <f t="shared" ca="1" si="48"/>
        <v>1040.3305068154409</v>
      </c>
      <c r="F113" s="216">
        <f t="shared" ca="1" si="49"/>
        <v>0.21193491804958206</v>
      </c>
      <c r="G113" s="216">
        <f t="shared" ca="1" si="50"/>
        <v>1338.301736598989</v>
      </c>
      <c r="H113" s="217">
        <f t="shared" ca="1" si="51"/>
        <v>-9.6328681115851111</v>
      </c>
      <c r="J113" s="167">
        <f t="shared" si="37"/>
        <v>1086.814106007067</v>
      </c>
      <c r="K113" s="164"/>
      <c r="L113" s="167">
        <f t="shared" si="41"/>
        <v>1336.02</v>
      </c>
      <c r="M113" s="167">
        <f t="shared" si="42"/>
        <v>405.87279151943466</v>
      </c>
      <c r="N113" s="168" t="s">
        <v>1055</v>
      </c>
      <c r="O113" s="164">
        <f t="shared" si="43"/>
        <v>0.61399999999999999</v>
      </c>
      <c r="P113" s="164">
        <f t="shared" si="52"/>
        <v>0</v>
      </c>
      <c r="Q113" s="164">
        <f t="shared" si="38"/>
        <v>0.38600000000000001</v>
      </c>
      <c r="R113" s="164">
        <f t="shared" si="39"/>
        <v>32</v>
      </c>
      <c r="S113" s="164" t="s">
        <v>1068</v>
      </c>
      <c r="T113" s="169">
        <f t="shared" ca="1" si="55"/>
        <v>0.95722948484501558</v>
      </c>
      <c r="U113" s="169">
        <f t="shared" ca="1" si="55"/>
        <v>1.2899725687395681E-4</v>
      </c>
      <c r="V113" s="169">
        <f t="shared" ca="1" si="55"/>
        <v>1.2313989386058692</v>
      </c>
      <c r="W113" s="169">
        <f t="shared" ca="1" si="55"/>
        <v>1.9500567473146503E-4</v>
      </c>
      <c r="X113" s="169">
        <f t="shared" ca="1" si="55"/>
        <v>-8.8633999672456162E-3</v>
      </c>
      <c r="Y113" s="164"/>
      <c r="Z113" s="164">
        <f t="shared" si="53"/>
        <v>2</v>
      </c>
    </row>
    <row r="114" spans="1:26">
      <c r="A114" s="214" t="str">
        <f t="shared" si="54"/>
        <v>SCE</v>
      </c>
      <c r="B114" s="215" t="str">
        <f t="shared" si="54"/>
        <v>Freezer Recycling 15 - 19 cubic feet</v>
      </c>
      <c r="C114" s="215">
        <f t="shared" si="44"/>
        <v>16</v>
      </c>
      <c r="D114" s="216">
        <f t="shared" ca="1" si="47"/>
        <v>0.1237901806317435</v>
      </c>
      <c r="E114" s="216">
        <f t="shared" ca="1" si="48"/>
        <v>727.7649832888045</v>
      </c>
      <c r="F114" s="216">
        <f t="shared" ca="1" si="49"/>
        <v>0.18445953881756233</v>
      </c>
      <c r="G114" s="216">
        <f t="shared" ca="1" si="50"/>
        <v>774.20627022813937</v>
      </c>
      <c r="H114" s="217">
        <f t="shared" ca="1" si="51"/>
        <v>-24.004666313874932</v>
      </c>
      <c r="J114" s="167">
        <f t="shared" si="37"/>
        <v>1086.814106007067</v>
      </c>
      <c r="K114" s="164"/>
      <c r="L114" s="167">
        <f t="shared" si="41"/>
        <v>1336.02</v>
      </c>
      <c r="M114" s="167">
        <f t="shared" si="42"/>
        <v>405.87279151943466</v>
      </c>
      <c r="N114" s="168" t="s">
        <v>1055</v>
      </c>
      <c r="O114" s="164">
        <f t="shared" si="43"/>
        <v>0.61399999999999999</v>
      </c>
      <c r="P114" s="164">
        <f t="shared" si="52"/>
        <v>0</v>
      </c>
      <c r="Q114" s="164">
        <f t="shared" si="38"/>
        <v>0.38600000000000001</v>
      </c>
      <c r="R114" s="164">
        <f t="shared" si="39"/>
        <v>33</v>
      </c>
      <c r="S114" s="164" t="s">
        <v>1068</v>
      </c>
      <c r="T114" s="169">
        <f t="shared" ca="1" si="55"/>
        <v>0.66963152140396698</v>
      </c>
      <c r="U114" s="169">
        <f t="shared" ca="1" si="55"/>
        <v>1.1390188988855335E-4</v>
      </c>
      <c r="V114" s="169">
        <f t="shared" ca="1" si="55"/>
        <v>0.7123631041858276</v>
      </c>
      <c r="W114" s="169">
        <f t="shared" ca="1" si="55"/>
        <v>1.6972501350324108E-4</v>
      </c>
      <c r="X114" s="169">
        <f t="shared" ca="1" si="55"/>
        <v>-2.2087186926628685E-2</v>
      </c>
      <c r="Y114" s="164"/>
      <c r="Z114" s="164">
        <f t="shared" si="53"/>
        <v>2</v>
      </c>
    </row>
    <row r="115" spans="1:26">
      <c r="A115" s="214" t="str">
        <f t="shared" si="54"/>
        <v>SCE</v>
      </c>
      <c r="B115" s="215" t="s">
        <v>1064</v>
      </c>
      <c r="C115" s="215">
        <f t="shared" si="44"/>
        <v>1</v>
      </c>
      <c r="D115" s="216">
        <f t="shared" ca="1" si="47"/>
        <v>0</v>
      </c>
      <c r="E115" s="216">
        <f t="shared" ca="1" si="48"/>
        <v>0</v>
      </c>
      <c r="F115" s="216">
        <f t="shared" ca="1" si="49"/>
        <v>0</v>
      </c>
      <c r="G115" s="216">
        <f t="shared" ca="1" si="50"/>
        <v>0</v>
      </c>
      <c r="H115" s="217">
        <f t="shared" ca="1" si="51"/>
        <v>0</v>
      </c>
      <c r="J115" s="167">
        <f t="shared" si="37"/>
        <v>1300.614106007067</v>
      </c>
      <c r="K115" s="164"/>
      <c r="L115" s="167">
        <f t="shared" ref="L115:L146" si="56">VLOOKUP(Z115,SCE_Frzr_Base_UEC_Sz,8,FALSE)</f>
        <v>1549.82</v>
      </c>
      <c r="M115" s="167">
        <f t="shared" ref="M115:M146" si="57">VLOOKUP(Z115,SCE_Frzr_Base_UEC_Sz,7,FALSE)</f>
        <v>405.87279151943466</v>
      </c>
      <c r="N115" s="168" t="s">
        <v>1055</v>
      </c>
      <c r="O115" s="164">
        <f t="shared" ref="O115:O146" si="58">Frzr_Split</f>
        <v>0.61399999999999999</v>
      </c>
      <c r="P115" s="164">
        <f t="shared" si="52"/>
        <v>0</v>
      </c>
      <c r="Q115" s="164">
        <f t="shared" si="38"/>
        <v>0.38600000000000001</v>
      </c>
      <c r="R115" s="164">
        <f t="shared" si="39"/>
        <v>18</v>
      </c>
      <c r="S115" s="164" t="s">
        <v>1068</v>
      </c>
      <c r="T115" s="169">
        <f t="shared" ca="1" si="55"/>
        <v>0</v>
      </c>
      <c r="U115" s="169">
        <f t="shared" ca="1" si="55"/>
        <v>0</v>
      </c>
      <c r="V115" s="169">
        <f t="shared" ca="1" si="55"/>
        <v>0</v>
      </c>
      <c r="W115" s="169">
        <f t="shared" ca="1" si="55"/>
        <v>0</v>
      </c>
      <c r="X115" s="169">
        <f t="shared" ca="1" si="55"/>
        <v>0</v>
      </c>
      <c r="Y115" s="164"/>
      <c r="Z115" s="164">
        <f t="shared" si="53"/>
        <v>3</v>
      </c>
    </row>
    <row r="116" spans="1:26">
      <c r="A116" s="214" t="str">
        <f t="shared" si="54"/>
        <v>SCE</v>
      </c>
      <c r="B116" s="215" t="str">
        <f>B115</f>
        <v>Freezer Recycling 20- 24 cubic feet</v>
      </c>
      <c r="C116" s="215">
        <f t="shared" si="44"/>
        <v>2</v>
      </c>
      <c r="D116" s="216">
        <f t="shared" ca="1" si="47"/>
        <v>0</v>
      </c>
      <c r="E116" s="216">
        <f t="shared" ca="1" si="48"/>
        <v>0</v>
      </c>
      <c r="F116" s="216">
        <f t="shared" ca="1" si="49"/>
        <v>0</v>
      </c>
      <c r="G116" s="216">
        <f t="shared" ca="1" si="50"/>
        <v>0</v>
      </c>
      <c r="H116" s="217">
        <f t="shared" ca="1" si="51"/>
        <v>0</v>
      </c>
      <c r="J116" s="167">
        <f t="shared" si="37"/>
        <v>1300.614106007067</v>
      </c>
      <c r="K116" s="164"/>
      <c r="L116" s="167">
        <f t="shared" si="56"/>
        <v>1549.82</v>
      </c>
      <c r="M116" s="167">
        <f t="shared" si="57"/>
        <v>405.87279151943466</v>
      </c>
      <c r="N116" s="168" t="s">
        <v>1055</v>
      </c>
      <c r="O116" s="164">
        <f t="shared" si="58"/>
        <v>0.61399999999999999</v>
      </c>
      <c r="P116" s="164">
        <f t="shared" si="52"/>
        <v>0</v>
      </c>
      <c r="Q116" s="164">
        <f t="shared" si="38"/>
        <v>0.38600000000000001</v>
      </c>
      <c r="R116" s="164">
        <f t="shared" si="39"/>
        <v>19</v>
      </c>
      <c r="S116" s="164" t="s">
        <v>1068</v>
      </c>
      <c r="T116" s="169">
        <f t="shared" ca="1" si="55"/>
        <v>0</v>
      </c>
      <c r="U116" s="169">
        <f t="shared" ca="1" si="55"/>
        <v>0</v>
      </c>
      <c r="V116" s="169">
        <f t="shared" ca="1" si="55"/>
        <v>0</v>
      </c>
      <c r="W116" s="169">
        <f t="shared" ca="1" si="55"/>
        <v>0</v>
      </c>
      <c r="X116" s="169">
        <f t="shared" ca="1" si="55"/>
        <v>0</v>
      </c>
      <c r="Y116" s="164"/>
      <c r="Z116" s="164">
        <f t="shared" si="53"/>
        <v>3</v>
      </c>
    </row>
    <row r="117" spans="1:26">
      <c r="A117" s="214" t="str">
        <f t="shared" ref="A117:B132" si="59">A116</f>
        <v>SCE</v>
      </c>
      <c r="B117" s="215" t="str">
        <f t="shared" si="59"/>
        <v>Freezer Recycling 20- 24 cubic feet</v>
      </c>
      <c r="C117" s="215">
        <f t="shared" si="44"/>
        <v>3</v>
      </c>
      <c r="D117" s="216">
        <f t="shared" ca="1" si="47"/>
        <v>0</v>
      </c>
      <c r="E117" s="216">
        <f t="shared" ca="1" si="48"/>
        <v>0</v>
      </c>
      <c r="F117" s="216">
        <f t="shared" ca="1" si="49"/>
        <v>0</v>
      </c>
      <c r="G117" s="216">
        <f t="shared" ca="1" si="50"/>
        <v>0</v>
      </c>
      <c r="H117" s="217">
        <f t="shared" ca="1" si="51"/>
        <v>0</v>
      </c>
      <c r="J117" s="167">
        <f t="shared" si="37"/>
        <v>1300.614106007067</v>
      </c>
      <c r="K117" s="164"/>
      <c r="L117" s="167">
        <f t="shared" si="56"/>
        <v>1549.82</v>
      </c>
      <c r="M117" s="167">
        <f t="shared" si="57"/>
        <v>405.87279151943466</v>
      </c>
      <c r="N117" s="168" t="s">
        <v>1055</v>
      </c>
      <c r="O117" s="164">
        <f t="shared" si="58"/>
        <v>0.61399999999999999</v>
      </c>
      <c r="P117" s="164">
        <f t="shared" si="52"/>
        <v>0</v>
      </c>
      <c r="Q117" s="164">
        <f t="shared" si="38"/>
        <v>0.38600000000000001</v>
      </c>
      <c r="R117" s="164">
        <f t="shared" si="39"/>
        <v>20</v>
      </c>
      <c r="S117" s="164" t="s">
        <v>1068</v>
      </c>
      <c r="T117" s="169">
        <f t="shared" ca="1" si="55"/>
        <v>0</v>
      </c>
      <c r="U117" s="169">
        <f t="shared" ca="1" si="55"/>
        <v>0</v>
      </c>
      <c r="V117" s="169">
        <f t="shared" ca="1" si="55"/>
        <v>0</v>
      </c>
      <c r="W117" s="169">
        <f t="shared" ca="1" si="55"/>
        <v>0</v>
      </c>
      <c r="X117" s="169">
        <f t="shared" ca="1" si="55"/>
        <v>0</v>
      </c>
      <c r="Y117" s="164"/>
      <c r="Z117" s="164">
        <f t="shared" si="53"/>
        <v>3</v>
      </c>
    </row>
    <row r="118" spans="1:26">
      <c r="A118" s="214" t="str">
        <f t="shared" si="59"/>
        <v>SCE</v>
      </c>
      <c r="B118" s="215" t="str">
        <f t="shared" si="59"/>
        <v>Freezer Recycling 20- 24 cubic feet</v>
      </c>
      <c r="C118" s="215">
        <f t="shared" si="44"/>
        <v>4</v>
      </c>
      <c r="D118" s="216">
        <f t="shared" ca="1" si="47"/>
        <v>0</v>
      </c>
      <c r="E118" s="216">
        <f t="shared" ca="1" si="48"/>
        <v>0</v>
      </c>
      <c r="F118" s="216">
        <f t="shared" ca="1" si="49"/>
        <v>0</v>
      </c>
      <c r="G118" s="216">
        <f t="shared" ca="1" si="50"/>
        <v>0</v>
      </c>
      <c r="H118" s="217">
        <f t="shared" ca="1" si="51"/>
        <v>0</v>
      </c>
      <c r="J118" s="167">
        <f t="shared" si="37"/>
        <v>1300.614106007067</v>
      </c>
      <c r="K118" s="164"/>
      <c r="L118" s="167">
        <f t="shared" si="56"/>
        <v>1549.82</v>
      </c>
      <c r="M118" s="167">
        <f t="shared" si="57"/>
        <v>405.87279151943466</v>
      </c>
      <c r="N118" s="168" t="s">
        <v>1055</v>
      </c>
      <c r="O118" s="164">
        <f t="shared" si="58"/>
        <v>0.61399999999999999</v>
      </c>
      <c r="P118" s="164">
        <f t="shared" si="52"/>
        <v>0</v>
      </c>
      <c r="Q118" s="164">
        <f t="shared" si="38"/>
        <v>0.38600000000000001</v>
      </c>
      <c r="R118" s="164">
        <f t="shared" si="39"/>
        <v>21</v>
      </c>
      <c r="S118" s="164" t="s">
        <v>1068</v>
      </c>
      <c r="T118" s="169">
        <f t="shared" ca="1" si="55"/>
        <v>0</v>
      </c>
      <c r="U118" s="169">
        <f t="shared" ca="1" si="55"/>
        <v>0</v>
      </c>
      <c r="V118" s="169">
        <f t="shared" ca="1" si="55"/>
        <v>0</v>
      </c>
      <c r="W118" s="169">
        <f t="shared" ca="1" si="55"/>
        <v>0</v>
      </c>
      <c r="X118" s="169">
        <f t="shared" ca="1" si="55"/>
        <v>0</v>
      </c>
      <c r="Y118" s="164"/>
      <c r="Z118" s="164">
        <f t="shared" si="53"/>
        <v>3</v>
      </c>
    </row>
    <row r="119" spans="1:26">
      <c r="A119" s="214" t="str">
        <f t="shared" si="59"/>
        <v>SCE</v>
      </c>
      <c r="B119" s="215" t="str">
        <f t="shared" si="59"/>
        <v>Freezer Recycling 20- 24 cubic feet</v>
      </c>
      <c r="C119" s="215">
        <f t="shared" si="44"/>
        <v>5</v>
      </c>
      <c r="D119" s="216">
        <f t="shared" ca="1" si="47"/>
        <v>0.13784454096848575</v>
      </c>
      <c r="E119" s="216">
        <f t="shared" ca="1" si="48"/>
        <v>900.78132287717995</v>
      </c>
      <c r="F119" s="216">
        <f t="shared" ca="1" si="49"/>
        <v>0.14584410154819027</v>
      </c>
      <c r="G119" s="216">
        <f t="shared" ca="1" si="50"/>
        <v>892.09950043026777</v>
      </c>
      <c r="H119" s="217">
        <f t="shared" ca="1" si="51"/>
        <v>-32.239832347582109</v>
      </c>
      <c r="J119" s="167">
        <f t="shared" si="37"/>
        <v>1300.614106007067</v>
      </c>
      <c r="K119" s="164"/>
      <c r="L119" s="167">
        <f t="shared" si="56"/>
        <v>1549.82</v>
      </c>
      <c r="M119" s="167">
        <f t="shared" si="57"/>
        <v>405.87279151943466</v>
      </c>
      <c r="N119" s="168" t="s">
        <v>1055</v>
      </c>
      <c r="O119" s="164">
        <f t="shared" si="58"/>
        <v>0.61399999999999999</v>
      </c>
      <c r="P119" s="164">
        <f t="shared" si="52"/>
        <v>0</v>
      </c>
      <c r="Q119" s="164">
        <f t="shared" si="38"/>
        <v>0.38600000000000001</v>
      </c>
      <c r="R119" s="164">
        <f t="shared" si="39"/>
        <v>22</v>
      </c>
      <c r="S119" s="164" t="s">
        <v>1068</v>
      </c>
      <c r="T119" s="169">
        <f t="shared" ca="1" si="55"/>
        <v>0.69258154183996334</v>
      </c>
      <c r="U119" s="169">
        <f t="shared" ca="1" si="55"/>
        <v>1.0598419648982091E-4</v>
      </c>
      <c r="V119" s="169">
        <f t="shared" ca="1" si="55"/>
        <v>0.68590637016005152</v>
      </c>
      <c r="W119" s="169">
        <f t="shared" ca="1" si="55"/>
        <v>1.1213479914956252E-4</v>
      </c>
      <c r="X119" s="169">
        <f t="shared" ca="1" si="55"/>
        <v>-2.4788161375982286E-2</v>
      </c>
      <c r="Y119" s="164"/>
      <c r="Z119" s="164">
        <f t="shared" si="53"/>
        <v>3</v>
      </c>
    </row>
    <row r="120" spans="1:26">
      <c r="A120" s="214" t="str">
        <f t="shared" si="59"/>
        <v>SCE</v>
      </c>
      <c r="B120" s="215" t="str">
        <f t="shared" si="59"/>
        <v>Freezer Recycling 20- 24 cubic feet</v>
      </c>
      <c r="C120" s="215">
        <f t="shared" si="44"/>
        <v>6</v>
      </c>
      <c r="D120" s="216">
        <f t="shared" ca="1" si="47"/>
        <v>0.13792407002020332</v>
      </c>
      <c r="E120" s="216">
        <f t="shared" ca="1" si="48"/>
        <v>982.10645886674934</v>
      </c>
      <c r="F120" s="216">
        <f t="shared" ca="1" si="49"/>
        <v>0.16405671051776843</v>
      </c>
      <c r="G120" s="216">
        <f t="shared" ca="1" si="50"/>
        <v>988.96991603885624</v>
      </c>
      <c r="H120" s="217">
        <f t="shared" ca="1" si="51"/>
        <v>-19.494681303883791</v>
      </c>
      <c r="J120" s="167">
        <f t="shared" si="37"/>
        <v>1300.614106007067</v>
      </c>
      <c r="K120" s="164"/>
      <c r="L120" s="167">
        <f t="shared" si="56"/>
        <v>1549.82</v>
      </c>
      <c r="M120" s="167">
        <f t="shared" si="57"/>
        <v>405.87279151943466</v>
      </c>
      <c r="N120" s="168" t="s">
        <v>1055</v>
      </c>
      <c r="O120" s="164">
        <f t="shared" si="58"/>
        <v>0.61399999999999999</v>
      </c>
      <c r="P120" s="164">
        <f t="shared" si="52"/>
        <v>0</v>
      </c>
      <c r="Q120" s="164">
        <f t="shared" si="38"/>
        <v>0.38600000000000001</v>
      </c>
      <c r="R120" s="164">
        <f t="shared" si="39"/>
        <v>23</v>
      </c>
      <c r="S120" s="164" t="s">
        <v>1068</v>
      </c>
      <c r="T120" s="169">
        <f t="shared" ca="1" si="55"/>
        <v>0.75510980107839376</v>
      </c>
      <c r="U120" s="169">
        <f t="shared" ca="1" si="55"/>
        <v>1.0604534379811955E-4</v>
      </c>
      <c r="V120" s="169">
        <f t="shared" ca="1" si="55"/>
        <v>0.76038689067815057</v>
      </c>
      <c r="W120" s="169">
        <f t="shared" ca="1" si="55"/>
        <v>1.2613788345063284E-4</v>
      </c>
      <c r="X120" s="169">
        <f t="shared" ca="1" si="55"/>
        <v>-1.4988828134221284E-2</v>
      </c>
      <c r="Y120" s="164"/>
      <c r="Z120" s="164">
        <f t="shared" si="53"/>
        <v>3</v>
      </c>
    </row>
    <row r="121" spans="1:26">
      <c r="A121" s="214" t="str">
        <f t="shared" si="59"/>
        <v>SCE</v>
      </c>
      <c r="B121" s="215" t="str">
        <f t="shared" si="59"/>
        <v>Freezer Recycling 20- 24 cubic feet</v>
      </c>
      <c r="C121" s="215">
        <f t="shared" si="44"/>
        <v>7</v>
      </c>
      <c r="D121" s="216">
        <f t="shared" ca="1" si="47"/>
        <v>0</v>
      </c>
      <c r="E121" s="216">
        <f t="shared" ca="1" si="48"/>
        <v>0</v>
      </c>
      <c r="F121" s="216">
        <f t="shared" ca="1" si="49"/>
        <v>0</v>
      </c>
      <c r="G121" s="216">
        <f t="shared" ca="1" si="50"/>
        <v>0</v>
      </c>
      <c r="H121" s="217">
        <f t="shared" ca="1" si="51"/>
        <v>0</v>
      </c>
      <c r="J121" s="167">
        <f t="shared" si="37"/>
        <v>1300.614106007067</v>
      </c>
      <c r="K121" s="164"/>
      <c r="L121" s="167">
        <f t="shared" si="56"/>
        <v>1549.82</v>
      </c>
      <c r="M121" s="167">
        <f t="shared" si="57"/>
        <v>405.87279151943466</v>
      </c>
      <c r="N121" s="168" t="s">
        <v>1055</v>
      </c>
      <c r="O121" s="164">
        <f t="shared" si="58"/>
        <v>0.61399999999999999</v>
      </c>
      <c r="P121" s="164">
        <f t="shared" si="52"/>
        <v>0</v>
      </c>
      <c r="Q121" s="164">
        <f t="shared" si="38"/>
        <v>0.38600000000000001</v>
      </c>
      <c r="R121" s="164">
        <f t="shared" si="39"/>
        <v>24</v>
      </c>
      <c r="S121" s="164" t="s">
        <v>1068</v>
      </c>
      <c r="T121" s="169">
        <f t="shared" ca="1" si="55"/>
        <v>0</v>
      </c>
      <c r="U121" s="169">
        <f t="shared" ca="1" si="55"/>
        <v>0</v>
      </c>
      <c r="V121" s="169">
        <f t="shared" ca="1" si="55"/>
        <v>0</v>
      </c>
      <c r="W121" s="169">
        <f t="shared" ca="1" si="55"/>
        <v>0</v>
      </c>
      <c r="X121" s="169">
        <f t="shared" ca="1" si="55"/>
        <v>0</v>
      </c>
      <c r="Y121" s="164"/>
      <c r="Z121" s="164">
        <f t="shared" si="53"/>
        <v>3</v>
      </c>
    </row>
    <row r="122" spans="1:26">
      <c r="A122" s="214" t="str">
        <f t="shared" si="59"/>
        <v>SCE</v>
      </c>
      <c r="B122" s="215" t="str">
        <f t="shared" si="59"/>
        <v>Freezer Recycling 20- 24 cubic feet</v>
      </c>
      <c r="C122" s="215">
        <f t="shared" si="44"/>
        <v>8</v>
      </c>
      <c r="D122" s="216">
        <f t="shared" ca="1" si="47"/>
        <v>0.16262354689528957</v>
      </c>
      <c r="E122" s="216">
        <f t="shared" ca="1" si="48"/>
        <v>1044.0179816162959</v>
      </c>
      <c r="F122" s="216">
        <f t="shared" ca="1" si="49"/>
        <v>0.19414137227645906</v>
      </c>
      <c r="G122" s="216">
        <f t="shared" ca="1" si="50"/>
        <v>1109.8200101292</v>
      </c>
      <c r="H122" s="217">
        <f t="shared" ca="1" si="51"/>
        <v>-17.34980700125131</v>
      </c>
      <c r="J122" s="167">
        <f t="shared" si="37"/>
        <v>1300.614106007067</v>
      </c>
      <c r="K122" s="164"/>
      <c r="L122" s="167">
        <f t="shared" si="56"/>
        <v>1549.82</v>
      </c>
      <c r="M122" s="167">
        <f t="shared" si="57"/>
        <v>405.87279151943466</v>
      </c>
      <c r="N122" s="168" t="s">
        <v>1055</v>
      </c>
      <c r="O122" s="164">
        <f t="shared" si="58"/>
        <v>0.61399999999999999</v>
      </c>
      <c r="P122" s="164">
        <f t="shared" si="52"/>
        <v>0</v>
      </c>
      <c r="Q122" s="164">
        <f t="shared" si="38"/>
        <v>0.38600000000000001</v>
      </c>
      <c r="R122" s="164">
        <f t="shared" si="39"/>
        <v>25</v>
      </c>
      <c r="S122" s="164" t="s">
        <v>1068</v>
      </c>
      <c r="T122" s="169">
        <f t="shared" ca="1" si="55"/>
        <v>0.80271156278741995</v>
      </c>
      <c r="U122" s="169">
        <f t="shared" ca="1" si="55"/>
        <v>1.2503597042673158E-4</v>
      </c>
      <c r="V122" s="169">
        <f t="shared" ca="1" si="55"/>
        <v>0.8533046081872725</v>
      </c>
      <c r="W122" s="169">
        <f t="shared" ca="1" si="55"/>
        <v>1.4926900406491837E-4</v>
      </c>
      <c r="X122" s="169">
        <f t="shared" ca="1" si="55"/>
        <v>-1.3339703853063578E-2</v>
      </c>
      <c r="Y122" s="164"/>
      <c r="Z122" s="164">
        <f t="shared" si="53"/>
        <v>3</v>
      </c>
    </row>
    <row r="123" spans="1:26">
      <c r="A123" s="214" t="str">
        <f t="shared" si="59"/>
        <v>SCE</v>
      </c>
      <c r="B123" s="215" t="str">
        <f t="shared" si="59"/>
        <v>Freezer Recycling 20- 24 cubic feet</v>
      </c>
      <c r="C123" s="215">
        <f t="shared" si="44"/>
        <v>9</v>
      </c>
      <c r="D123" s="216">
        <f t="shared" ca="1" si="47"/>
        <v>0.15808740911019536</v>
      </c>
      <c r="E123" s="216">
        <f t="shared" ca="1" si="48"/>
        <v>1071.6288053734688</v>
      </c>
      <c r="F123" s="216">
        <f t="shared" ca="1" si="49"/>
        <v>0.21485566635303427</v>
      </c>
      <c r="G123" s="216">
        <f t="shared" ca="1" si="50"/>
        <v>1184.6749753231793</v>
      </c>
      <c r="H123" s="217">
        <f t="shared" ca="1" si="51"/>
        <v>-20.023765546772303</v>
      </c>
      <c r="J123" s="167">
        <f t="shared" si="37"/>
        <v>1300.614106007067</v>
      </c>
      <c r="K123" s="164"/>
      <c r="L123" s="167">
        <f t="shared" si="56"/>
        <v>1549.82</v>
      </c>
      <c r="M123" s="167">
        <f t="shared" si="57"/>
        <v>405.87279151943466</v>
      </c>
      <c r="N123" s="168" t="s">
        <v>1055</v>
      </c>
      <c r="O123" s="164">
        <f t="shared" si="58"/>
        <v>0.61399999999999999</v>
      </c>
      <c r="P123" s="164">
        <f t="shared" si="52"/>
        <v>0</v>
      </c>
      <c r="Q123" s="164">
        <f t="shared" si="38"/>
        <v>0.38600000000000001</v>
      </c>
      <c r="R123" s="164">
        <f t="shared" si="39"/>
        <v>26</v>
      </c>
      <c r="S123" s="164" t="s">
        <v>1068</v>
      </c>
      <c r="T123" s="169">
        <f t="shared" ca="1" si="55"/>
        <v>0.82394062960258718</v>
      </c>
      <c r="U123" s="169">
        <f t="shared" ca="1" si="55"/>
        <v>1.2154828121580927E-4</v>
      </c>
      <c r="V123" s="169">
        <f t="shared" ca="1" si="55"/>
        <v>0.91085816296439759</v>
      </c>
      <c r="W123" s="169">
        <f t="shared" ca="1" si="55"/>
        <v>1.6519555290127449E-4</v>
      </c>
      <c r="X123" s="169">
        <f t="shared" ca="1" si="55"/>
        <v>-1.5395623847450031E-2</v>
      </c>
      <c r="Y123" s="164"/>
      <c r="Z123" s="164">
        <f t="shared" si="53"/>
        <v>3</v>
      </c>
    </row>
    <row r="124" spans="1:26">
      <c r="A124" s="214" t="str">
        <f t="shared" si="59"/>
        <v>SCE</v>
      </c>
      <c r="B124" s="215" t="str">
        <f t="shared" si="59"/>
        <v>Freezer Recycling 20- 24 cubic feet</v>
      </c>
      <c r="C124" s="215">
        <f t="shared" si="44"/>
        <v>10</v>
      </c>
      <c r="D124" s="216">
        <f t="shared" ca="1" si="47"/>
        <v>0.16308128138692937</v>
      </c>
      <c r="E124" s="216">
        <f t="shared" ca="1" si="48"/>
        <v>1091.9477288966921</v>
      </c>
      <c r="F124" s="216">
        <f t="shared" ca="1" si="49"/>
        <v>0.26145429291513295</v>
      </c>
      <c r="G124" s="216">
        <f t="shared" ca="1" si="50"/>
        <v>1285.7522146086569</v>
      </c>
      <c r="H124" s="217">
        <f t="shared" ca="1" si="51"/>
        <v>-19.644697248716678</v>
      </c>
      <c r="J124" s="167">
        <f t="shared" si="37"/>
        <v>1300.614106007067</v>
      </c>
      <c r="K124" s="164"/>
      <c r="L124" s="167">
        <f t="shared" si="56"/>
        <v>1549.82</v>
      </c>
      <c r="M124" s="167">
        <f t="shared" si="57"/>
        <v>405.87279151943466</v>
      </c>
      <c r="N124" s="168" t="s">
        <v>1055</v>
      </c>
      <c r="O124" s="164">
        <f t="shared" si="58"/>
        <v>0.61399999999999999</v>
      </c>
      <c r="P124" s="164">
        <f t="shared" si="52"/>
        <v>0</v>
      </c>
      <c r="Q124" s="164">
        <f t="shared" si="38"/>
        <v>0.38600000000000001</v>
      </c>
      <c r="R124" s="164">
        <f t="shared" si="39"/>
        <v>27</v>
      </c>
      <c r="S124" s="164" t="s">
        <v>1068</v>
      </c>
      <c r="T124" s="169">
        <f t="shared" ca="1" si="55"/>
        <v>0.83956319084452469</v>
      </c>
      <c r="U124" s="169">
        <f t="shared" ca="1" si="55"/>
        <v>1.2538790763049225E-4</v>
      </c>
      <c r="V124" s="169">
        <f t="shared" ca="1" si="55"/>
        <v>0.98857317375709797</v>
      </c>
      <c r="W124" s="169">
        <f t="shared" ca="1" si="55"/>
        <v>2.0102372541368725E-4</v>
      </c>
      <c r="X124" s="169">
        <f t="shared" ca="1" si="55"/>
        <v>-1.5104170528356499E-2</v>
      </c>
      <c r="Y124" s="164"/>
      <c r="Z124" s="164">
        <f t="shared" si="53"/>
        <v>3</v>
      </c>
    </row>
    <row r="125" spans="1:26">
      <c r="A125" s="214" t="str">
        <f t="shared" si="59"/>
        <v>SCE</v>
      </c>
      <c r="B125" s="215" t="str">
        <f t="shared" si="59"/>
        <v>Freezer Recycling 20- 24 cubic feet</v>
      </c>
      <c r="C125" s="215">
        <f t="shared" si="44"/>
        <v>11</v>
      </c>
      <c r="D125" s="216">
        <f t="shared" ca="1" si="47"/>
        <v>0</v>
      </c>
      <c r="E125" s="216">
        <f t="shared" ca="1" si="48"/>
        <v>0</v>
      </c>
      <c r="F125" s="216">
        <f t="shared" ca="1" si="49"/>
        <v>0</v>
      </c>
      <c r="G125" s="216">
        <f t="shared" ca="1" si="50"/>
        <v>0</v>
      </c>
      <c r="H125" s="217">
        <f t="shared" ca="1" si="51"/>
        <v>0</v>
      </c>
      <c r="J125" s="167">
        <f t="shared" si="37"/>
        <v>1300.614106007067</v>
      </c>
      <c r="K125" s="164"/>
      <c r="L125" s="167">
        <f t="shared" si="56"/>
        <v>1549.82</v>
      </c>
      <c r="M125" s="167">
        <f t="shared" si="57"/>
        <v>405.87279151943466</v>
      </c>
      <c r="N125" s="168" t="s">
        <v>1055</v>
      </c>
      <c r="O125" s="164">
        <f t="shared" si="58"/>
        <v>0.61399999999999999</v>
      </c>
      <c r="P125" s="164">
        <f t="shared" si="52"/>
        <v>0</v>
      </c>
      <c r="Q125" s="164">
        <f t="shared" si="38"/>
        <v>0.38600000000000001</v>
      </c>
      <c r="R125" s="164">
        <f t="shared" si="39"/>
        <v>28</v>
      </c>
      <c r="S125" s="164" t="s">
        <v>1068</v>
      </c>
      <c r="T125" s="169">
        <f t="shared" ca="1" si="55"/>
        <v>0</v>
      </c>
      <c r="U125" s="169">
        <f t="shared" ca="1" si="55"/>
        <v>0</v>
      </c>
      <c r="V125" s="169">
        <f t="shared" ca="1" si="55"/>
        <v>0</v>
      </c>
      <c r="W125" s="169">
        <f t="shared" ca="1" si="55"/>
        <v>0</v>
      </c>
      <c r="X125" s="169">
        <f t="shared" ca="1" si="55"/>
        <v>0</v>
      </c>
      <c r="Y125" s="164"/>
      <c r="Z125" s="164">
        <f t="shared" si="53"/>
        <v>3</v>
      </c>
    </row>
    <row r="126" spans="1:26">
      <c r="A126" s="214" t="str">
        <f t="shared" si="59"/>
        <v>SCE</v>
      </c>
      <c r="B126" s="215" t="str">
        <f t="shared" si="59"/>
        <v>Freezer Recycling 20- 24 cubic feet</v>
      </c>
      <c r="C126" s="215">
        <f t="shared" si="44"/>
        <v>12</v>
      </c>
      <c r="D126" s="216">
        <f t="shared" ca="1" si="47"/>
        <v>0</v>
      </c>
      <c r="E126" s="216">
        <f t="shared" ca="1" si="48"/>
        <v>0</v>
      </c>
      <c r="F126" s="216">
        <f t="shared" ca="1" si="49"/>
        <v>0</v>
      </c>
      <c r="G126" s="216">
        <f t="shared" ca="1" si="50"/>
        <v>0</v>
      </c>
      <c r="H126" s="217">
        <f t="shared" ca="1" si="51"/>
        <v>0</v>
      </c>
      <c r="J126" s="167">
        <f t="shared" si="37"/>
        <v>1300.614106007067</v>
      </c>
      <c r="K126" s="164"/>
      <c r="L126" s="167">
        <f t="shared" si="56"/>
        <v>1549.82</v>
      </c>
      <c r="M126" s="167">
        <f t="shared" si="57"/>
        <v>405.87279151943466</v>
      </c>
      <c r="N126" s="168" t="s">
        <v>1055</v>
      </c>
      <c r="O126" s="164">
        <f t="shared" si="58"/>
        <v>0.61399999999999999</v>
      </c>
      <c r="P126" s="164">
        <f t="shared" si="52"/>
        <v>0</v>
      </c>
      <c r="Q126" s="164">
        <f t="shared" si="38"/>
        <v>0.38600000000000001</v>
      </c>
      <c r="R126" s="164">
        <f t="shared" si="39"/>
        <v>29</v>
      </c>
      <c r="S126" s="164" t="s">
        <v>1068</v>
      </c>
      <c r="T126" s="169">
        <f t="shared" ca="1" si="55"/>
        <v>0</v>
      </c>
      <c r="U126" s="169">
        <f t="shared" ca="1" si="55"/>
        <v>0</v>
      </c>
      <c r="V126" s="169">
        <f t="shared" ca="1" si="55"/>
        <v>0</v>
      </c>
      <c r="W126" s="169">
        <f t="shared" ca="1" si="55"/>
        <v>0</v>
      </c>
      <c r="X126" s="169">
        <f t="shared" ca="1" si="55"/>
        <v>0</v>
      </c>
      <c r="Y126" s="164"/>
      <c r="Z126" s="164">
        <f t="shared" si="53"/>
        <v>3</v>
      </c>
    </row>
    <row r="127" spans="1:26">
      <c r="A127" s="214" t="str">
        <f t="shared" si="59"/>
        <v>SCE</v>
      </c>
      <c r="B127" s="215" t="str">
        <f t="shared" si="59"/>
        <v>Freezer Recycling 20- 24 cubic feet</v>
      </c>
      <c r="C127" s="215">
        <f t="shared" si="44"/>
        <v>13</v>
      </c>
      <c r="D127" s="216">
        <f t="shared" ca="1" si="47"/>
        <v>0.16637808967807186</v>
      </c>
      <c r="E127" s="216">
        <f t="shared" ca="1" si="48"/>
        <v>1106.600011219947</v>
      </c>
      <c r="F127" s="216">
        <f t="shared" ca="1" si="49"/>
        <v>0.27391663930530202</v>
      </c>
      <c r="G127" s="216">
        <f t="shared" ca="1" si="50"/>
        <v>1320.8396832103695</v>
      </c>
      <c r="H127" s="217">
        <f t="shared" ca="1" si="51"/>
        <v>-21.249640421540406</v>
      </c>
      <c r="J127" s="167">
        <f t="shared" si="37"/>
        <v>1300.614106007067</v>
      </c>
      <c r="K127" s="164"/>
      <c r="L127" s="167">
        <f t="shared" si="56"/>
        <v>1549.82</v>
      </c>
      <c r="M127" s="167">
        <f t="shared" si="57"/>
        <v>405.87279151943466</v>
      </c>
      <c r="N127" s="168" t="s">
        <v>1055</v>
      </c>
      <c r="O127" s="164">
        <f t="shared" si="58"/>
        <v>0.61399999999999999</v>
      </c>
      <c r="P127" s="164">
        <f t="shared" si="52"/>
        <v>0</v>
      </c>
      <c r="Q127" s="164">
        <f t="shared" si="38"/>
        <v>0.38600000000000001</v>
      </c>
      <c r="R127" s="164">
        <f t="shared" si="39"/>
        <v>30</v>
      </c>
      <c r="S127" s="164" t="s">
        <v>1068</v>
      </c>
      <c r="T127" s="169">
        <f t="shared" ca="1" si="55"/>
        <v>0.85082885546832143</v>
      </c>
      <c r="U127" s="169">
        <f t="shared" ca="1" si="55"/>
        <v>1.2792271659182498E-4</v>
      </c>
      <c r="V127" s="169">
        <f t="shared" ca="1" si="55"/>
        <v>1.015550790284288</v>
      </c>
      <c r="W127" s="169">
        <f t="shared" ca="1" si="55"/>
        <v>2.1060561933026865E-4</v>
      </c>
      <c r="X127" s="169">
        <f t="shared" ca="1" si="55"/>
        <v>-1.6338159276757025E-2</v>
      </c>
      <c r="Y127" s="164"/>
      <c r="Z127" s="164">
        <f t="shared" si="53"/>
        <v>3</v>
      </c>
    </row>
    <row r="128" spans="1:26">
      <c r="A128" s="214" t="str">
        <f t="shared" si="59"/>
        <v>SCE</v>
      </c>
      <c r="B128" s="215" t="str">
        <f t="shared" si="59"/>
        <v>Freezer Recycling 20- 24 cubic feet</v>
      </c>
      <c r="C128" s="215">
        <f t="shared" si="44"/>
        <v>14</v>
      </c>
      <c r="D128" s="216">
        <f t="shared" ca="1" si="47"/>
        <v>0.15715080905446246</v>
      </c>
      <c r="E128" s="216">
        <f t="shared" ca="1" si="48"/>
        <v>1030.1117078597993</v>
      </c>
      <c r="F128" s="216">
        <f t="shared" ca="1" si="49"/>
        <v>0.23101439756897138</v>
      </c>
      <c r="G128" s="216">
        <f t="shared" ca="1" si="50"/>
        <v>1228.4734214780044</v>
      </c>
      <c r="H128" s="217">
        <f t="shared" ca="1" si="51"/>
        <v>-20.517286278348845</v>
      </c>
      <c r="J128" s="167">
        <f t="shared" si="37"/>
        <v>1300.614106007067</v>
      </c>
      <c r="K128" s="164"/>
      <c r="L128" s="167">
        <f t="shared" si="56"/>
        <v>1549.82</v>
      </c>
      <c r="M128" s="167">
        <f t="shared" si="57"/>
        <v>405.87279151943466</v>
      </c>
      <c r="N128" s="168" t="s">
        <v>1055</v>
      </c>
      <c r="O128" s="164">
        <f t="shared" si="58"/>
        <v>0.61399999999999999</v>
      </c>
      <c r="P128" s="164">
        <f t="shared" si="52"/>
        <v>0</v>
      </c>
      <c r="Q128" s="164">
        <f t="shared" si="38"/>
        <v>0.38600000000000001</v>
      </c>
      <c r="R128" s="164">
        <f t="shared" si="39"/>
        <v>31</v>
      </c>
      <c r="S128" s="164" t="s">
        <v>1068</v>
      </c>
      <c r="T128" s="169">
        <f t="shared" ca="1" si="55"/>
        <v>0.79201947995341981</v>
      </c>
      <c r="U128" s="169">
        <f t="shared" ca="1" si="55"/>
        <v>1.2082815981207616E-4</v>
      </c>
      <c r="V128" s="169">
        <f t="shared" ca="1" si="55"/>
        <v>0.94453336758699535</v>
      </c>
      <c r="W128" s="169">
        <f t="shared" ca="1" si="55"/>
        <v>1.7761947721618525E-4</v>
      </c>
      <c r="X128" s="169">
        <f t="shared" ca="1" si="55"/>
        <v>-1.5775075930352368E-2</v>
      </c>
      <c r="Y128" s="164"/>
      <c r="Z128" s="164">
        <f t="shared" si="53"/>
        <v>3</v>
      </c>
    </row>
    <row r="129" spans="1:26">
      <c r="A129" s="214" t="str">
        <f t="shared" si="59"/>
        <v>SCE</v>
      </c>
      <c r="B129" s="215" t="str">
        <f t="shared" si="59"/>
        <v>Freezer Recycling 20- 24 cubic feet</v>
      </c>
      <c r="C129" s="215">
        <f t="shared" si="44"/>
        <v>15</v>
      </c>
      <c r="D129" s="216">
        <f t="shared" ca="1" si="47"/>
        <v>0.1677756519264853</v>
      </c>
      <c r="E129" s="216">
        <f t="shared" ca="1" si="48"/>
        <v>1244.9861706753052</v>
      </c>
      <c r="F129" s="216">
        <f t="shared" ca="1" si="49"/>
        <v>0.2536271313071693</v>
      </c>
      <c r="G129" s="216">
        <f t="shared" ca="1" si="50"/>
        <v>1601.5748296729239</v>
      </c>
      <c r="H129" s="217">
        <f t="shared" ca="1" si="51"/>
        <v>-11.527863024582224</v>
      </c>
      <c r="J129" s="167">
        <f t="shared" si="37"/>
        <v>1300.614106007067</v>
      </c>
      <c r="K129" s="164"/>
      <c r="L129" s="167">
        <f t="shared" si="56"/>
        <v>1549.82</v>
      </c>
      <c r="M129" s="167">
        <f t="shared" si="57"/>
        <v>405.87279151943466</v>
      </c>
      <c r="N129" s="168" t="s">
        <v>1055</v>
      </c>
      <c r="O129" s="164">
        <f t="shared" si="58"/>
        <v>0.61399999999999999</v>
      </c>
      <c r="P129" s="164">
        <f t="shared" si="52"/>
        <v>0</v>
      </c>
      <c r="Q129" s="164">
        <f t="shared" si="38"/>
        <v>0.38600000000000001</v>
      </c>
      <c r="R129" s="164">
        <f t="shared" si="39"/>
        <v>32</v>
      </c>
      <c r="S129" s="164" t="s">
        <v>1068</v>
      </c>
      <c r="T129" s="169">
        <f t="shared" ca="1" si="55"/>
        <v>0.95722948484501558</v>
      </c>
      <c r="U129" s="169">
        <f t="shared" ca="1" si="55"/>
        <v>1.2899725687395681E-4</v>
      </c>
      <c r="V129" s="169">
        <f t="shared" ca="1" si="55"/>
        <v>1.2313989386058692</v>
      </c>
      <c r="W129" s="169">
        <f t="shared" ca="1" si="55"/>
        <v>1.9500567473146503E-4</v>
      </c>
      <c r="X129" s="169">
        <f t="shared" ca="1" si="55"/>
        <v>-8.8633999672456162E-3</v>
      </c>
      <c r="Y129" s="164"/>
      <c r="Z129" s="164">
        <f t="shared" si="53"/>
        <v>3</v>
      </c>
    </row>
    <row r="130" spans="1:26">
      <c r="A130" s="214" t="str">
        <f t="shared" si="59"/>
        <v>SCE</v>
      </c>
      <c r="B130" s="215" t="str">
        <f t="shared" si="59"/>
        <v>Freezer Recycling 20- 24 cubic feet</v>
      </c>
      <c r="C130" s="215">
        <f t="shared" si="44"/>
        <v>16</v>
      </c>
      <c r="D130" s="216">
        <f t="shared" ca="1" si="47"/>
        <v>0.14814240468991621</v>
      </c>
      <c r="E130" s="216">
        <f t="shared" ca="1" si="48"/>
        <v>870.93220256497261</v>
      </c>
      <c r="F130" s="216">
        <f t="shared" ca="1" si="49"/>
        <v>0.22074674670455527</v>
      </c>
      <c r="G130" s="216">
        <f t="shared" ca="1" si="50"/>
        <v>926.50950190306924</v>
      </c>
      <c r="H130" s="217">
        <f t="shared" ca="1" si="51"/>
        <v>-28.726906878788146</v>
      </c>
      <c r="J130" s="167">
        <f t="shared" si="37"/>
        <v>1300.614106007067</v>
      </c>
      <c r="K130" s="164"/>
      <c r="L130" s="167">
        <f t="shared" si="56"/>
        <v>1549.82</v>
      </c>
      <c r="M130" s="167">
        <f t="shared" si="57"/>
        <v>405.87279151943466</v>
      </c>
      <c r="N130" s="168" t="s">
        <v>1055</v>
      </c>
      <c r="O130" s="164">
        <f t="shared" si="58"/>
        <v>0.61399999999999999</v>
      </c>
      <c r="P130" s="164">
        <f t="shared" si="52"/>
        <v>0</v>
      </c>
      <c r="Q130" s="164">
        <f t="shared" si="38"/>
        <v>0.38600000000000001</v>
      </c>
      <c r="R130" s="164">
        <f t="shared" si="39"/>
        <v>33</v>
      </c>
      <c r="S130" s="164" t="s">
        <v>1068</v>
      </c>
      <c r="T130" s="169">
        <f t="shared" ca="1" si="55"/>
        <v>0.66963152140396698</v>
      </c>
      <c r="U130" s="169">
        <f t="shared" ca="1" si="55"/>
        <v>1.1390188988855335E-4</v>
      </c>
      <c r="V130" s="169">
        <f t="shared" ca="1" si="55"/>
        <v>0.7123631041858276</v>
      </c>
      <c r="W130" s="169">
        <f t="shared" ca="1" si="55"/>
        <v>1.6972501350324108E-4</v>
      </c>
      <c r="X130" s="169">
        <f t="shared" ca="1" si="55"/>
        <v>-2.2087186926628685E-2</v>
      </c>
      <c r="Y130" s="164"/>
      <c r="Z130" s="164">
        <f t="shared" si="53"/>
        <v>3</v>
      </c>
    </row>
    <row r="131" spans="1:26">
      <c r="A131" s="214" t="str">
        <f t="shared" si="59"/>
        <v>SCE</v>
      </c>
      <c r="B131" s="215" t="s">
        <v>1065</v>
      </c>
      <c r="C131" s="215">
        <f t="shared" si="44"/>
        <v>1</v>
      </c>
      <c r="D131" s="216">
        <f t="shared" ref="D131:D162" ca="1" si="60">$J131*U131</f>
        <v>0</v>
      </c>
      <c r="E131" s="216">
        <f t="shared" ref="E131:E162" ca="1" si="61">$J131*T131</f>
        <v>0</v>
      </c>
      <c r="F131" s="216">
        <f t="shared" ref="F131:F162" ca="1" si="62">$J131*W131</f>
        <v>0</v>
      </c>
      <c r="G131" s="216">
        <f t="shared" ref="G131:G162" ca="1" si="63">$J131*V131</f>
        <v>0</v>
      </c>
      <c r="H131" s="217">
        <f t="shared" ref="H131:H162" ca="1" si="64">$J131*X131</f>
        <v>0</v>
      </c>
      <c r="J131" s="167">
        <f t="shared" si="37"/>
        <v>1500.7741060070671</v>
      </c>
      <c r="K131" s="164"/>
      <c r="L131" s="167">
        <f t="shared" si="56"/>
        <v>1749.98</v>
      </c>
      <c r="M131" s="167">
        <f t="shared" si="57"/>
        <v>405.87279151943466</v>
      </c>
      <c r="N131" s="168" t="s">
        <v>1055</v>
      </c>
      <c r="O131" s="164">
        <f t="shared" si="58"/>
        <v>0.61399999999999999</v>
      </c>
      <c r="P131" s="164">
        <f t="shared" ref="P131:P162" si="65">Frzr_Split_NoSvgs</f>
        <v>0</v>
      </c>
      <c r="Q131" s="164">
        <f t="shared" si="38"/>
        <v>0.38600000000000001</v>
      </c>
      <c r="R131" s="164">
        <f t="shared" si="39"/>
        <v>18</v>
      </c>
      <c r="S131" s="164" t="s">
        <v>1068</v>
      </c>
      <c r="T131" s="169">
        <f t="shared" ca="1" si="55"/>
        <v>0</v>
      </c>
      <c r="U131" s="169">
        <f t="shared" ca="1" si="55"/>
        <v>0</v>
      </c>
      <c r="V131" s="169">
        <f t="shared" ca="1" si="55"/>
        <v>0</v>
      </c>
      <c r="W131" s="169">
        <f t="shared" ca="1" si="55"/>
        <v>0</v>
      </c>
      <c r="X131" s="169">
        <f t="shared" ca="1" si="55"/>
        <v>0</v>
      </c>
      <c r="Y131" s="164"/>
      <c r="Z131" s="164">
        <f t="shared" si="53"/>
        <v>4</v>
      </c>
    </row>
    <row r="132" spans="1:26">
      <c r="A132" s="214" t="str">
        <f t="shared" si="59"/>
        <v>SCE</v>
      </c>
      <c r="B132" s="215" t="str">
        <f>B131</f>
        <v>Freezer Recycling 25- 27 cubic feet</v>
      </c>
      <c r="C132" s="215">
        <f t="shared" si="44"/>
        <v>2</v>
      </c>
      <c r="D132" s="216">
        <f t="shared" ca="1" si="60"/>
        <v>0</v>
      </c>
      <c r="E132" s="216">
        <f t="shared" ca="1" si="61"/>
        <v>0</v>
      </c>
      <c r="F132" s="216">
        <f t="shared" ca="1" si="62"/>
        <v>0</v>
      </c>
      <c r="G132" s="216">
        <f t="shared" ca="1" si="63"/>
        <v>0</v>
      </c>
      <c r="H132" s="217">
        <f t="shared" ca="1" si="64"/>
        <v>0</v>
      </c>
      <c r="J132" s="167">
        <f t="shared" ref="J132:J178" si="66">L132*Q132+(L132-M132)*O132-P132*L132</f>
        <v>1500.7741060070671</v>
      </c>
      <c r="K132" s="164"/>
      <c r="L132" s="167">
        <f t="shared" si="56"/>
        <v>1749.98</v>
      </c>
      <c r="M132" s="167">
        <f t="shared" si="57"/>
        <v>405.87279151943466</v>
      </c>
      <c r="N132" s="168" t="s">
        <v>1055</v>
      </c>
      <c r="O132" s="164">
        <f t="shared" si="58"/>
        <v>0.61399999999999999</v>
      </c>
      <c r="P132" s="164">
        <f t="shared" si="65"/>
        <v>0</v>
      </c>
      <c r="Q132" s="164">
        <f t="shared" ref="Q132:Q178" si="67">1-O132-P132</f>
        <v>0.38600000000000001</v>
      </c>
      <c r="R132" s="164">
        <f t="shared" ref="R132:R178" si="68">IF(A132="PGE",C132+1,IF(A132="SCE",C132+17,C132+33))</f>
        <v>19</v>
      </c>
      <c r="S132" s="164" t="s">
        <v>1068</v>
      </c>
      <c r="T132" s="169">
        <f t="shared" ca="1" si="55"/>
        <v>0</v>
      </c>
      <c r="U132" s="169">
        <f t="shared" ca="1" si="55"/>
        <v>0</v>
      </c>
      <c r="V132" s="169">
        <f t="shared" ca="1" si="55"/>
        <v>0</v>
      </c>
      <c r="W132" s="169">
        <f t="shared" ca="1" si="55"/>
        <v>0</v>
      </c>
      <c r="X132" s="169">
        <f t="shared" ca="1" si="55"/>
        <v>0</v>
      </c>
      <c r="Y132" s="164"/>
      <c r="Z132" s="164">
        <f t="shared" si="53"/>
        <v>4</v>
      </c>
    </row>
    <row r="133" spans="1:26">
      <c r="A133" s="214" t="str">
        <f t="shared" ref="A133:B148" si="69">A132</f>
        <v>SCE</v>
      </c>
      <c r="B133" s="215" t="str">
        <f t="shared" si="69"/>
        <v>Freezer Recycling 25- 27 cubic feet</v>
      </c>
      <c r="C133" s="215">
        <f t="shared" si="44"/>
        <v>3</v>
      </c>
      <c r="D133" s="216">
        <f t="shared" ca="1" si="60"/>
        <v>0</v>
      </c>
      <c r="E133" s="216">
        <f t="shared" ca="1" si="61"/>
        <v>0</v>
      </c>
      <c r="F133" s="216">
        <f t="shared" ca="1" si="62"/>
        <v>0</v>
      </c>
      <c r="G133" s="216">
        <f t="shared" ca="1" si="63"/>
        <v>0</v>
      </c>
      <c r="H133" s="217">
        <f t="shared" ca="1" si="64"/>
        <v>0</v>
      </c>
      <c r="J133" s="167">
        <f t="shared" si="66"/>
        <v>1500.7741060070671</v>
      </c>
      <c r="K133" s="164"/>
      <c r="L133" s="167">
        <f t="shared" si="56"/>
        <v>1749.98</v>
      </c>
      <c r="M133" s="167">
        <f t="shared" si="57"/>
        <v>405.87279151943466</v>
      </c>
      <c r="N133" s="168" t="s">
        <v>1055</v>
      </c>
      <c r="O133" s="164">
        <f t="shared" si="58"/>
        <v>0.61399999999999999</v>
      </c>
      <c r="P133" s="164">
        <f t="shared" si="65"/>
        <v>0</v>
      </c>
      <c r="Q133" s="164">
        <f t="shared" si="67"/>
        <v>0.38600000000000001</v>
      </c>
      <c r="R133" s="164">
        <f t="shared" si="68"/>
        <v>20</v>
      </c>
      <c r="S133" s="164" t="s">
        <v>1068</v>
      </c>
      <c r="T133" s="169">
        <f t="shared" ca="1" si="55"/>
        <v>0</v>
      </c>
      <c r="U133" s="169">
        <f t="shared" ca="1" si="55"/>
        <v>0</v>
      </c>
      <c r="V133" s="169">
        <f t="shared" ca="1" si="55"/>
        <v>0</v>
      </c>
      <c r="W133" s="169">
        <f t="shared" ca="1" si="55"/>
        <v>0</v>
      </c>
      <c r="X133" s="169">
        <f t="shared" ca="1" si="55"/>
        <v>0</v>
      </c>
      <c r="Y133" s="164"/>
      <c r="Z133" s="164">
        <f t="shared" si="53"/>
        <v>4</v>
      </c>
    </row>
    <row r="134" spans="1:26">
      <c r="A134" s="214" t="str">
        <f t="shared" si="69"/>
        <v>SCE</v>
      </c>
      <c r="B134" s="215" t="str">
        <f t="shared" si="69"/>
        <v>Freezer Recycling 25- 27 cubic feet</v>
      </c>
      <c r="C134" s="215">
        <f t="shared" si="44"/>
        <v>4</v>
      </c>
      <c r="D134" s="216">
        <f t="shared" ca="1" si="60"/>
        <v>0</v>
      </c>
      <c r="E134" s="216">
        <f t="shared" ca="1" si="61"/>
        <v>0</v>
      </c>
      <c r="F134" s="216">
        <f t="shared" ca="1" si="62"/>
        <v>0</v>
      </c>
      <c r="G134" s="216">
        <f t="shared" ca="1" si="63"/>
        <v>0</v>
      </c>
      <c r="H134" s="217">
        <f t="shared" ca="1" si="64"/>
        <v>0</v>
      </c>
      <c r="J134" s="167">
        <f t="shared" si="66"/>
        <v>1500.7741060070671</v>
      </c>
      <c r="K134" s="164"/>
      <c r="L134" s="167">
        <f t="shared" si="56"/>
        <v>1749.98</v>
      </c>
      <c r="M134" s="167">
        <f t="shared" si="57"/>
        <v>405.87279151943466</v>
      </c>
      <c r="N134" s="168" t="s">
        <v>1055</v>
      </c>
      <c r="O134" s="164">
        <f t="shared" si="58"/>
        <v>0.61399999999999999</v>
      </c>
      <c r="P134" s="164">
        <f t="shared" si="65"/>
        <v>0</v>
      </c>
      <c r="Q134" s="164">
        <f t="shared" si="67"/>
        <v>0.38600000000000001</v>
      </c>
      <c r="R134" s="164">
        <f t="shared" si="68"/>
        <v>21</v>
      </c>
      <c r="S134" s="164" t="s">
        <v>1068</v>
      </c>
      <c r="T134" s="169">
        <f t="shared" ca="1" si="55"/>
        <v>0</v>
      </c>
      <c r="U134" s="169">
        <f t="shared" ca="1" si="55"/>
        <v>0</v>
      </c>
      <c r="V134" s="169">
        <f t="shared" ca="1" si="55"/>
        <v>0</v>
      </c>
      <c r="W134" s="169">
        <f t="shared" ca="1" si="55"/>
        <v>0</v>
      </c>
      <c r="X134" s="169">
        <f t="shared" ca="1" si="55"/>
        <v>0</v>
      </c>
      <c r="Y134" s="164"/>
      <c r="Z134" s="164">
        <f t="shared" si="53"/>
        <v>4</v>
      </c>
    </row>
    <row r="135" spans="1:26">
      <c r="A135" s="214" t="str">
        <f t="shared" si="69"/>
        <v>SCE</v>
      </c>
      <c r="B135" s="215" t="str">
        <f t="shared" si="69"/>
        <v>Freezer Recycling 25- 27 cubic feet</v>
      </c>
      <c r="C135" s="215">
        <f t="shared" si="44"/>
        <v>5</v>
      </c>
      <c r="D135" s="216">
        <f t="shared" ca="1" si="60"/>
        <v>0.1590583377378883</v>
      </c>
      <c r="E135" s="216">
        <f t="shared" ca="1" si="61"/>
        <v>1039.408444291867</v>
      </c>
      <c r="F135" s="216">
        <f t="shared" ca="1" si="62"/>
        <v>0.16828900294596671</v>
      </c>
      <c r="G135" s="216">
        <f t="shared" ca="1" si="63"/>
        <v>1029.3905194815038</v>
      </c>
      <c r="H135" s="217">
        <f t="shared" ca="1" si="64"/>
        <v>-37.201430728598723</v>
      </c>
      <c r="J135" s="167">
        <f t="shared" si="66"/>
        <v>1500.7741060070671</v>
      </c>
      <c r="K135" s="164"/>
      <c r="L135" s="167">
        <f t="shared" si="56"/>
        <v>1749.98</v>
      </c>
      <c r="M135" s="167">
        <f t="shared" si="57"/>
        <v>405.87279151943466</v>
      </c>
      <c r="N135" s="168" t="s">
        <v>1055</v>
      </c>
      <c r="O135" s="164">
        <f t="shared" si="58"/>
        <v>0.61399999999999999</v>
      </c>
      <c r="P135" s="164">
        <f t="shared" si="65"/>
        <v>0</v>
      </c>
      <c r="Q135" s="164">
        <f t="shared" si="67"/>
        <v>0.38600000000000001</v>
      </c>
      <c r="R135" s="164">
        <f t="shared" si="68"/>
        <v>22</v>
      </c>
      <c r="S135" s="164" t="s">
        <v>1068</v>
      </c>
      <c r="T135" s="169">
        <f t="shared" ca="1" si="55"/>
        <v>0.69258154183996334</v>
      </c>
      <c r="U135" s="169">
        <f t="shared" ca="1" si="55"/>
        <v>1.0598419648982091E-4</v>
      </c>
      <c r="V135" s="169">
        <f t="shared" ca="1" si="55"/>
        <v>0.68590637016005152</v>
      </c>
      <c r="W135" s="169">
        <f t="shared" ca="1" si="55"/>
        <v>1.1213479914956252E-4</v>
      </c>
      <c r="X135" s="169">
        <f t="shared" ca="1" si="55"/>
        <v>-2.4788161375982286E-2</v>
      </c>
      <c r="Y135" s="164"/>
      <c r="Z135" s="164">
        <f t="shared" si="53"/>
        <v>4</v>
      </c>
    </row>
    <row r="136" spans="1:26">
      <c r="A136" s="214" t="str">
        <f t="shared" si="69"/>
        <v>SCE</v>
      </c>
      <c r="B136" s="215" t="str">
        <f t="shared" si="69"/>
        <v>Freezer Recycling 25- 27 cubic feet</v>
      </c>
      <c r="C136" s="215">
        <f t="shared" si="44"/>
        <v>6</v>
      </c>
      <c r="D136" s="216">
        <f t="shared" ca="1" si="60"/>
        <v>0.15915010603483495</v>
      </c>
      <c r="E136" s="216">
        <f t="shared" ca="1" si="61"/>
        <v>1133.2492366506006</v>
      </c>
      <c r="F136" s="216">
        <f t="shared" ca="1" si="62"/>
        <v>0.18930446926924713</v>
      </c>
      <c r="G136" s="216">
        <f t="shared" ca="1" si="63"/>
        <v>1141.1689560769948</v>
      </c>
      <c r="H136" s="217">
        <f t="shared" ca="1" si="64"/>
        <v>-22.494845143229522</v>
      </c>
      <c r="J136" s="167">
        <f t="shared" si="66"/>
        <v>1500.7741060070671</v>
      </c>
      <c r="K136" s="164"/>
      <c r="L136" s="167">
        <f t="shared" si="56"/>
        <v>1749.98</v>
      </c>
      <c r="M136" s="167">
        <f t="shared" si="57"/>
        <v>405.87279151943466</v>
      </c>
      <c r="N136" s="168" t="s">
        <v>1055</v>
      </c>
      <c r="O136" s="164">
        <f t="shared" si="58"/>
        <v>0.61399999999999999</v>
      </c>
      <c r="P136" s="164">
        <f t="shared" si="65"/>
        <v>0</v>
      </c>
      <c r="Q136" s="164">
        <f t="shared" si="67"/>
        <v>0.38600000000000001</v>
      </c>
      <c r="R136" s="164">
        <f t="shared" si="68"/>
        <v>23</v>
      </c>
      <c r="S136" s="164" t="s">
        <v>1068</v>
      </c>
      <c r="T136" s="169">
        <f t="shared" ca="1" si="55"/>
        <v>0.75510980107839376</v>
      </c>
      <c r="U136" s="169">
        <f t="shared" ca="1" si="55"/>
        <v>1.0604534379811955E-4</v>
      </c>
      <c r="V136" s="169">
        <f t="shared" ca="1" si="55"/>
        <v>0.76038689067815057</v>
      </c>
      <c r="W136" s="169">
        <f t="shared" ca="1" si="55"/>
        <v>1.2613788345063284E-4</v>
      </c>
      <c r="X136" s="169">
        <f t="shared" ca="1" si="55"/>
        <v>-1.4988828134221284E-2</v>
      </c>
      <c r="Y136" s="164"/>
      <c r="Z136" s="164">
        <f t="shared" si="53"/>
        <v>4</v>
      </c>
    </row>
    <row r="137" spans="1:26">
      <c r="A137" s="214" t="str">
        <f t="shared" si="69"/>
        <v>SCE</v>
      </c>
      <c r="B137" s="215" t="str">
        <f t="shared" si="69"/>
        <v>Freezer Recycling 25- 27 cubic feet</v>
      </c>
      <c r="C137" s="215">
        <f t="shared" si="44"/>
        <v>7</v>
      </c>
      <c r="D137" s="216">
        <f t="shared" ca="1" si="60"/>
        <v>0</v>
      </c>
      <c r="E137" s="216">
        <f t="shared" ca="1" si="61"/>
        <v>0</v>
      </c>
      <c r="F137" s="216">
        <f t="shared" ca="1" si="62"/>
        <v>0</v>
      </c>
      <c r="G137" s="216">
        <f t="shared" ca="1" si="63"/>
        <v>0</v>
      </c>
      <c r="H137" s="217">
        <f t="shared" ca="1" si="64"/>
        <v>0</v>
      </c>
      <c r="J137" s="167">
        <f t="shared" si="66"/>
        <v>1500.7741060070671</v>
      </c>
      <c r="K137" s="164"/>
      <c r="L137" s="167">
        <f t="shared" si="56"/>
        <v>1749.98</v>
      </c>
      <c r="M137" s="167">
        <f t="shared" si="57"/>
        <v>405.87279151943466</v>
      </c>
      <c r="N137" s="168" t="s">
        <v>1055</v>
      </c>
      <c r="O137" s="164">
        <f t="shared" si="58"/>
        <v>0.61399999999999999</v>
      </c>
      <c r="P137" s="164">
        <f t="shared" si="65"/>
        <v>0</v>
      </c>
      <c r="Q137" s="164">
        <f t="shared" si="67"/>
        <v>0.38600000000000001</v>
      </c>
      <c r="R137" s="164">
        <f t="shared" si="68"/>
        <v>24</v>
      </c>
      <c r="S137" s="164" t="s">
        <v>1068</v>
      </c>
      <c r="T137" s="169">
        <f t="shared" ca="1" si="55"/>
        <v>0</v>
      </c>
      <c r="U137" s="169">
        <f t="shared" ca="1" si="55"/>
        <v>0</v>
      </c>
      <c r="V137" s="169">
        <f t="shared" ca="1" si="55"/>
        <v>0</v>
      </c>
      <c r="W137" s="169">
        <f t="shared" ca="1" si="55"/>
        <v>0</v>
      </c>
      <c r="X137" s="169">
        <f t="shared" ca="1" si="55"/>
        <v>0</v>
      </c>
      <c r="Y137" s="164"/>
      <c r="Z137" s="164">
        <f t="shared" si="53"/>
        <v>4</v>
      </c>
    </row>
    <row r="138" spans="1:26">
      <c r="A138" s="214" t="str">
        <f t="shared" si="69"/>
        <v>SCE</v>
      </c>
      <c r="B138" s="215" t="str">
        <f t="shared" si="69"/>
        <v>Freezer Recycling 25- 27 cubic feet</v>
      </c>
      <c r="C138" s="215">
        <f t="shared" si="44"/>
        <v>8</v>
      </c>
      <c r="D138" s="216">
        <f t="shared" ca="1" si="60"/>
        <v>0.18765074673590415</v>
      </c>
      <c r="E138" s="216">
        <f t="shared" ca="1" si="61"/>
        <v>1204.6887280238259</v>
      </c>
      <c r="F138" s="216">
        <f t="shared" ca="1" si="62"/>
        <v>0.22401905613009312</v>
      </c>
      <c r="G138" s="216">
        <f t="shared" ca="1" si="63"/>
        <v>1280.6174605039646</v>
      </c>
      <c r="H138" s="217">
        <f t="shared" ca="1" si="64"/>
        <v>-20.019882124480517</v>
      </c>
      <c r="J138" s="167">
        <f t="shared" si="66"/>
        <v>1500.7741060070671</v>
      </c>
      <c r="K138" s="164"/>
      <c r="L138" s="167">
        <f t="shared" si="56"/>
        <v>1749.98</v>
      </c>
      <c r="M138" s="167">
        <f t="shared" si="57"/>
        <v>405.87279151943466</v>
      </c>
      <c r="N138" s="168" t="s">
        <v>1055</v>
      </c>
      <c r="O138" s="164">
        <f t="shared" si="58"/>
        <v>0.61399999999999999</v>
      </c>
      <c r="P138" s="164">
        <f t="shared" si="65"/>
        <v>0</v>
      </c>
      <c r="Q138" s="164">
        <f t="shared" si="67"/>
        <v>0.38600000000000001</v>
      </c>
      <c r="R138" s="164">
        <f t="shared" si="68"/>
        <v>25</v>
      </c>
      <c r="S138" s="164" t="s">
        <v>1068</v>
      </c>
      <c r="T138" s="169">
        <f t="shared" ca="1" si="55"/>
        <v>0.80271156278741995</v>
      </c>
      <c r="U138" s="169">
        <f t="shared" ca="1" si="55"/>
        <v>1.2503597042673158E-4</v>
      </c>
      <c r="V138" s="169">
        <f t="shared" ca="1" si="55"/>
        <v>0.8533046081872725</v>
      </c>
      <c r="W138" s="169">
        <f t="shared" ca="1" si="55"/>
        <v>1.4926900406491837E-4</v>
      </c>
      <c r="X138" s="169">
        <f t="shared" ca="1" si="55"/>
        <v>-1.3339703853063578E-2</v>
      </c>
      <c r="Y138" s="164"/>
      <c r="Z138" s="164">
        <f t="shared" si="53"/>
        <v>4</v>
      </c>
    </row>
    <row r="139" spans="1:26">
      <c r="A139" s="214" t="str">
        <f t="shared" si="69"/>
        <v>SCE</v>
      </c>
      <c r="B139" s="215" t="str">
        <f t="shared" si="69"/>
        <v>Freezer Recycling 25- 27 cubic feet</v>
      </c>
      <c r="C139" s="215">
        <f t="shared" si="44"/>
        <v>9</v>
      </c>
      <c r="D139" s="216">
        <f t="shared" ca="1" si="60"/>
        <v>0.18241651307835174</v>
      </c>
      <c r="E139" s="216">
        <f t="shared" ca="1" si="61"/>
        <v>1236.5487617947229</v>
      </c>
      <c r="F139" s="216">
        <f t="shared" ca="1" si="62"/>
        <v>0.2479212082217534</v>
      </c>
      <c r="G139" s="216">
        <f t="shared" ca="1" si="63"/>
        <v>1366.9923452221333</v>
      </c>
      <c r="H139" s="217">
        <f t="shared" ca="1" si="64"/>
        <v>-23.105353616077903</v>
      </c>
      <c r="J139" s="167">
        <f t="shared" si="66"/>
        <v>1500.7741060070671</v>
      </c>
      <c r="K139" s="164"/>
      <c r="L139" s="167">
        <f t="shared" si="56"/>
        <v>1749.98</v>
      </c>
      <c r="M139" s="167">
        <f t="shared" si="57"/>
        <v>405.87279151943466</v>
      </c>
      <c r="N139" s="168" t="s">
        <v>1055</v>
      </c>
      <c r="O139" s="164">
        <f t="shared" si="58"/>
        <v>0.61399999999999999</v>
      </c>
      <c r="P139" s="164">
        <f t="shared" si="65"/>
        <v>0</v>
      </c>
      <c r="Q139" s="164">
        <f t="shared" si="67"/>
        <v>0.38600000000000001</v>
      </c>
      <c r="R139" s="164">
        <f t="shared" si="68"/>
        <v>26</v>
      </c>
      <c r="S139" s="164" t="s">
        <v>1068</v>
      </c>
      <c r="T139" s="169">
        <f t="shared" ca="1" si="55"/>
        <v>0.82394062960258718</v>
      </c>
      <c r="U139" s="169">
        <f t="shared" ca="1" si="55"/>
        <v>1.2154828121580927E-4</v>
      </c>
      <c r="V139" s="169">
        <f t="shared" ca="1" si="55"/>
        <v>0.91085816296439759</v>
      </c>
      <c r="W139" s="169">
        <f t="shared" ca="1" si="55"/>
        <v>1.6519555290127449E-4</v>
      </c>
      <c r="X139" s="169">
        <f t="shared" ca="1" si="55"/>
        <v>-1.5395623847450031E-2</v>
      </c>
      <c r="Y139" s="164"/>
      <c r="Z139" s="164">
        <f t="shared" si="53"/>
        <v>4</v>
      </c>
    </row>
    <row r="140" spans="1:26">
      <c r="A140" s="214" t="str">
        <f t="shared" si="69"/>
        <v>SCE</v>
      </c>
      <c r="B140" s="215" t="str">
        <f t="shared" si="69"/>
        <v>Freezer Recycling 25- 27 cubic feet</v>
      </c>
      <c r="C140" s="215">
        <f t="shared" si="44"/>
        <v>10</v>
      </c>
      <c r="D140" s="216">
        <f t="shared" ca="1" si="60"/>
        <v>0.1881789249782487</v>
      </c>
      <c r="E140" s="216">
        <f t="shared" ca="1" si="61"/>
        <v>1259.9946971761321</v>
      </c>
      <c r="F140" s="216">
        <f t="shared" ca="1" si="62"/>
        <v>0.3016912017939366</v>
      </c>
      <c r="G140" s="216">
        <f t="shared" ca="1" si="63"/>
        <v>1483.6250210678777</v>
      </c>
      <c r="H140" s="217">
        <f t="shared" ca="1" si="64"/>
        <v>-22.667948021672515</v>
      </c>
      <c r="J140" s="167">
        <f t="shared" si="66"/>
        <v>1500.7741060070671</v>
      </c>
      <c r="K140" s="164"/>
      <c r="L140" s="167">
        <f t="shared" si="56"/>
        <v>1749.98</v>
      </c>
      <c r="M140" s="167">
        <f t="shared" si="57"/>
        <v>405.87279151943466</v>
      </c>
      <c r="N140" s="168" t="s">
        <v>1055</v>
      </c>
      <c r="O140" s="164">
        <f t="shared" si="58"/>
        <v>0.61399999999999999</v>
      </c>
      <c r="P140" s="164">
        <f t="shared" si="65"/>
        <v>0</v>
      </c>
      <c r="Q140" s="164">
        <f t="shared" si="67"/>
        <v>0.38600000000000001</v>
      </c>
      <c r="R140" s="164">
        <f t="shared" si="68"/>
        <v>27</v>
      </c>
      <c r="S140" s="164" t="s">
        <v>1068</v>
      </c>
      <c r="T140" s="169">
        <f t="shared" ca="1" si="55"/>
        <v>0.83956319084452469</v>
      </c>
      <c r="U140" s="169">
        <f t="shared" ca="1" si="55"/>
        <v>1.2538790763049225E-4</v>
      </c>
      <c r="V140" s="169">
        <f t="shared" ca="1" si="55"/>
        <v>0.98857317375709797</v>
      </c>
      <c r="W140" s="169">
        <f t="shared" ca="1" si="55"/>
        <v>2.0102372541368725E-4</v>
      </c>
      <c r="X140" s="169">
        <f t="shared" ca="1" si="55"/>
        <v>-1.5104170528356499E-2</v>
      </c>
      <c r="Y140" s="164"/>
      <c r="Z140" s="164">
        <f t="shared" si="53"/>
        <v>4</v>
      </c>
    </row>
    <row r="141" spans="1:26">
      <c r="A141" s="214" t="str">
        <f t="shared" si="69"/>
        <v>SCE</v>
      </c>
      <c r="B141" s="215" t="str">
        <f t="shared" si="69"/>
        <v>Freezer Recycling 25- 27 cubic feet</v>
      </c>
      <c r="C141" s="215">
        <f t="shared" si="44"/>
        <v>11</v>
      </c>
      <c r="D141" s="216">
        <f t="shared" ca="1" si="60"/>
        <v>0</v>
      </c>
      <c r="E141" s="216">
        <f t="shared" ca="1" si="61"/>
        <v>0</v>
      </c>
      <c r="F141" s="216">
        <f t="shared" ca="1" si="62"/>
        <v>0</v>
      </c>
      <c r="G141" s="216">
        <f t="shared" ca="1" si="63"/>
        <v>0</v>
      </c>
      <c r="H141" s="217">
        <f t="shared" ca="1" si="64"/>
        <v>0</v>
      </c>
      <c r="J141" s="167">
        <f t="shared" si="66"/>
        <v>1500.7741060070671</v>
      </c>
      <c r="K141" s="164"/>
      <c r="L141" s="167">
        <f t="shared" si="56"/>
        <v>1749.98</v>
      </c>
      <c r="M141" s="167">
        <f t="shared" si="57"/>
        <v>405.87279151943466</v>
      </c>
      <c r="N141" s="168" t="s">
        <v>1055</v>
      </c>
      <c r="O141" s="164">
        <f t="shared" si="58"/>
        <v>0.61399999999999999</v>
      </c>
      <c r="P141" s="164">
        <f t="shared" si="65"/>
        <v>0</v>
      </c>
      <c r="Q141" s="164">
        <f t="shared" si="67"/>
        <v>0.38600000000000001</v>
      </c>
      <c r="R141" s="164">
        <f t="shared" si="68"/>
        <v>28</v>
      </c>
      <c r="S141" s="164" t="s">
        <v>1068</v>
      </c>
      <c r="T141" s="169">
        <f t="shared" ca="1" si="55"/>
        <v>0</v>
      </c>
      <c r="U141" s="169">
        <f t="shared" ca="1" si="55"/>
        <v>0</v>
      </c>
      <c r="V141" s="169">
        <f t="shared" ca="1" si="55"/>
        <v>0</v>
      </c>
      <c r="W141" s="169">
        <f t="shared" ca="1" si="55"/>
        <v>0</v>
      </c>
      <c r="X141" s="169">
        <f t="shared" ca="1" si="55"/>
        <v>0</v>
      </c>
      <c r="Y141" s="164"/>
      <c r="Z141" s="164">
        <f t="shared" si="53"/>
        <v>4</v>
      </c>
    </row>
    <row r="142" spans="1:26">
      <c r="A142" s="214" t="str">
        <f t="shared" si="69"/>
        <v>SCE</v>
      </c>
      <c r="B142" s="215" t="str">
        <f t="shared" si="69"/>
        <v>Freezer Recycling 25- 27 cubic feet</v>
      </c>
      <c r="C142" s="215">
        <f t="shared" si="44"/>
        <v>12</v>
      </c>
      <c r="D142" s="216">
        <f t="shared" ca="1" si="60"/>
        <v>0</v>
      </c>
      <c r="E142" s="216">
        <f t="shared" ca="1" si="61"/>
        <v>0</v>
      </c>
      <c r="F142" s="216">
        <f t="shared" ca="1" si="62"/>
        <v>0</v>
      </c>
      <c r="G142" s="216">
        <f t="shared" ca="1" si="63"/>
        <v>0</v>
      </c>
      <c r="H142" s="217">
        <f t="shared" ca="1" si="64"/>
        <v>0</v>
      </c>
      <c r="J142" s="167">
        <f t="shared" si="66"/>
        <v>1500.7741060070671</v>
      </c>
      <c r="K142" s="164"/>
      <c r="L142" s="167">
        <f t="shared" si="56"/>
        <v>1749.98</v>
      </c>
      <c r="M142" s="167">
        <f t="shared" si="57"/>
        <v>405.87279151943466</v>
      </c>
      <c r="N142" s="168" t="s">
        <v>1055</v>
      </c>
      <c r="O142" s="164">
        <f t="shared" si="58"/>
        <v>0.61399999999999999</v>
      </c>
      <c r="P142" s="164">
        <f t="shared" si="65"/>
        <v>0</v>
      </c>
      <c r="Q142" s="164">
        <f t="shared" si="67"/>
        <v>0.38600000000000001</v>
      </c>
      <c r="R142" s="164">
        <f t="shared" si="68"/>
        <v>29</v>
      </c>
      <c r="S142" s="164" t="s">
        <v>1068</v>
      </c>
      <c r="T142" s="169">
        <f t="shared" ca="1" si="55"/>
        <v>0</v>
      </c>
      <c r="U142" s="169">
        <f t="shared" ca="1" si="55"/>
        <v>0</v>
      </c>
      <c r="V142" s="169">
        <f t="shared" ca="1" si="55"/>
        <v>0</v>
      </c>
      <c r="W142" s="169">
        <f t="shared" ca="1" si="55"/>
        <v>0</v>
      </c>
      <c r="X142" s="169">
        <f t="shared" ca="1" si="55"/>
        <v>0</v>
      </c>
      <c r="Y142" s="164"/>
      <c r="Z142" s="164">
        <f t="shared" si="53"/>
        <v>4</v>
      </c>
    </row>
    <row r="143" spans="1:26">
      <c r="A143" s="214" t="str">
        <f t="shared" si="69"/>
        <v>SCE</v>
      </c>
      <c r="B143" s="215" t="str">
        <f t="shared" si="69"/>
        <v>Freezer Recycling 25- 27 cubic feet</v>
      </c>
      <c r="C143" s="215">
        <f t="shared" si="44"/>
        <v>13</v>
      </c>
      <c r="D143" s="216">
        <f t="shared" ca="1" si="60"/>
        <v>0.19198310063109153</v>
      </c>
      <c r="E143" s="216">
        <f t="shared" ca="1" si="61"/>
        <v>1276.9019149304861</v>
      </c>
      <c r="F143" s="216">
        <f t="shared" ca="1" si="62"/>
        <v>0.31607146007044862</v>
      </c>
      <c r="G143" s="216">
        <f t="shared" ca="1" si="63"/>
        <v>1524.1123293936728</v>
      </c>
      <c r="H143" s="217">
        <f t="shared" ca="1" si="64"/>
        <v>-24.519886382376093</v>
      </c>
      <c r="J143" s="167">
        <f t="shared" si="66"/>
        <v>1500.7741060070671</v>
      </c>
      <c r="K143" s="164"/>
      <c r="L143" s="167">
        <f t="shared" si="56"/>
        <v>1749.98</v>
      </c>
      <c r="M143" s="167">
        <f t="shared" si="57"/>
        <v>405.87279151943466</v>
      </c>
      <c r="N143" s="168" t="s">
        <v>1055</v>
      </c>
      <c r="O143" s="164">
        <f t="shared" si="58"/>
        <v>0.61399999999999999</v>
      </c>
      <c r="P143" s="164">
        <f t="shared" si="65"/>
        <v>0</v>
      </c>
      <c r="Q143" s="164">
        <f t="shared" si="67"/>
        <v>0.38600000000000001</v>
      </c>
      <c r="R143" s="164">
        <f t="shared" si="68"/>
        <v>30</v>
      </c>
      <c r="S143" s="164" t="s">
        <v>1068</v>
      </c>
      <c r="T143" s="169">
        <f t="shared" ca="1" si="55"/>
        <v>0.85082885546832143</v>
      </c>
      <c r="U143" s="169">
        <f t="shared" ca="1" si="55"/>
        <v>1.2792271659182498E-4</v>
      </c>
      <c r="V143" s="169">
        <f t="shared" ca="1" si="55"/>
        <v>1.015550790284288</v>
      </c>
      <c r="W143" s="169">
        <f t="shared" ca="1" si="55"/>
        <v>2.1060561933026865E-4</v>
      </c>
      <c r="X143" s="169">
        <f t="shared" ca="1" si="55"/>
        <v>-1.6338159276757025E-2</v>
      </c>
      <c r="Y143" s="164"/>
      <c r="Z143" s="164">
        <f t="shared" si="53"/>
        <v>4</v>
      </c>
    </row>
    <row r="144" spans="1:26">
      <c r="A144" s="214" t="str">
        <f t="shared" si="69"/>
        <v>SCE</v>
      </c>
      <c r="B144" s="215" t="str">
        <f t="shared" si="69"/>
        <v>Freezer Recycling 25- 27 cubic feet</v>
      </c>
      <c r="C144" s="215">
        <f t="shared" si="44"/>
        <v>14</v>
      </c>
      <c r="D144" s="216">
        <f t="shared" ca="1" si="60"/>
        <v>0.18133577352244762</v>
      </c>
      <c r="E144" s="216">
        <f t="shared" ca="1" si="61"/>
        <v>1188.6423269672757</v>
      </c>
      <c r="F144" s="216">
        <f t="shared" ca="1" si="62"/>
        <v>0.26656671212856303</v>
      </c>
      <c r="G144" s="216">
        <f t="shared" ca="1" si="63"/>
        <v>1417.5312203342173</v>
      </c>
      <c r="H144" s="217">
        <f t="shared" ca="1" si="64"/>
        <v>-23.674825476568177</v>
      </c>
      <c r="J144" s="167">
        <f t="shared" si="66"/>
        <v>1500.7741060070671</v>
      </c>
      <c r="K144" s="164"/>
      <c r="L144" s="167">
        <f t="shared" si="56"/>
        <v>1749.98</v>
      </c>
      <c r="M144" s="167">
        <f t="shared" si="57"/>
        <v>405.87279151943466</v>
      </c>
      <c r="N144" s="168" t="s">
        <v>1055</v>
      </c>
      <c r="O144" s="164">
        <f t="shared" si="58"/>
        <v>0.61399999999999999</v>
      </c>
      <c r="P144" s="164">
        <f t="shared" si="65"/>
        <v>0</v>
      </c>
      <c r="Q144" s="164">
        <f t="shared" si="67"/>
        <v>0.38600000000000001</v>
      </c>
      <c r="R144" s="164">
        <f t="shared" si="68"/>
        <v>31</v>
      </c>
      <c r="S144" s="164" t="s">
        <v>1068</v>
      </c>
      <c r="T144" s="169">
        <f t="shared" ca="1" si="55"/>
        <v>0.79201947995341981</v>
      </c>
      <c r="U144" s="169">
        <f t="shared" ca="1" si="55"/>
        <v>1.2082815981207616E-4</v>
      </c>
      <c r="V144" s="169">
        <f t="shared" ca="1" si="55"/>
        <v>0.94453336758699535</v>
      </c>
      <c r="W144" s="169">
        <f t="shared" ca="1" si="55"/>
        <v>1.7761947721618525E-4</v>
      </c>
      <c r="X144" s="169">
        <f t="shared" ca="1" si="55"/>
        <v>-1.5775075930352368E-2</v>
      </c>
      <c r="Y144" s="164"/>
      <c r="Z144" s="164">
        <f t="shared" si="53"/>
        <v>4</v>
      </c>
    </row>
    <row r="145" spans="1:26">
      <c r="A145" s="214" t="str">
        <f t="shared" si="69"/>
        <v>SCE</v>
      </c>
      <c r="B145" s="215" t="str">
        <f t="shared" si="69"/>
        <v>Freezer Recycling 25- 27 cubic feet</v>
      </c>
      <c r="C145" s="215">
        <f t="shared" si="44"/>
        <v>15</v>
      </c>
      <c r="D145" s="216">
        <f t="shared" ca="1" si="60"/>
        <v>0.19359574286237652</v>
      </c>
      <c r="E145" s="216">
        <f t="shared" ca="1" si="61"/>
        <v>1436.5852243618835</v>
      </c>
      <c r="F145" s="216">
        <f t="shared" ca="1" si="62"/>
        <v>0.29265946716141933</v>
      </c>
      <c r="G145" s="216">
        <f t="shared" ca="1" si="63"/>
        <v>1848.0516412242746</v>
      </c>
      <c r="H145" s="217">
        <f t="shared" ca="1" si="64"/>
        <v>-13.301961162026107</v>
      </c>
      <c r="J145" s="167">
        <f t="shared" si="66"/>
        <v>1500.7741060070671</v>
      </c>
      <c r="K145" s="164"/>
      <c r="L145" s="167">
        <f t="shared" si="56"/>
        <v>1749.98</v>
      </c>
      <c r="M145" s="167">
        <f t="shared" si="57"/>
        <v>405.87279151943466</v>
      </c>
      <c r="N145" s="168" t="s">
        <v>1055</v>
      </c>
      <c r="O145" s="164">
        <f t="shared" si="58"/>
        <v>0.61399999999999999</v>
      </c>
      <c r="P145" s="164">
        <f t="shared" si="65"/>
        <v>0</v>
      </c>
      <c r="Q145" s="164">
        <f t="shared" si="67"/>
        <v>0.38600000000000001</v>
      </c>
      <c r="R145" s="164">
        <f t="shared" si="68"/>
        <v>32</v>
      </c>
      <c r="S145" s="164" t="s">
        <v>1068</v>
      </c>
      <c r="T145" s="169">
        <f t="shared" ca="1" si="55"/>
        <v>0.95722948484501558</v>
      </c>
      <c r="U145" s="169">
        <f t="shared" ca="1" si="55"/>
        <v>1.2899725687395681E-4</v>
      </c>
      <c r="V145" s="169">
        <f t="shared" ca="1" si="55"/>
        <v>1.2313989386058692</v>
      </c>
      <c r="W145" s="169">
        <f t="shared" ca="1" si="55"/>
        <v>1.9500567473146503E-4</v>
      </c>
      <c r="X145" s="169">
        <f t="shared" ca="1" si="55"/>
        <v>-8.8633999672456162E-3</v>
      </c>
      <c r="Y145" s="164"/>
      <c r="Z145" s="164">
        <f t="shared" si="53"/>
        <v>4</v>
      </c>
    </row>
    <row r="146" spans="1:26">
      <c r="A146" s="214" t="str">
        <f t="shared" si="69"/>
        <v>SCE</v>
      </c>
      <c r="B146" s="215" t="str">
        <f t="shared" si="69"/>
        <v>Freezer Recycling 25- 27 cubic feet</v>
      </c>
      <c r="C146" s="215">
        <f t="shared" si="44"/>
        <v>16</v>
      </c>
      <c r="D146" s="216">
        <f t="shared" ca="1" si="60"/>
        <v>0.17094100697000905</v>
      </c>
      <c r="E146" s="216">
        <f t="shared" ca="1" si="61"/>
        <v>1004.9656478891908</v>
      </c>
      <c r="F146" s="216">
        <f t="shared" ca="1" si="62"/>
        <v>0.25471890540736403</v>
      </c>
      <c r="G146" s="216">
        <f t="shared" ca="1" si="63"/>
        <v>1069.0961008369045</v>
      </c>
      <c r="H146" s="217">
        <f t="shared" ca="1" si="64"/>
        <v>-33.147878214022143</v>
      </c>
      <c r="J146" s="167">
        <f t="shared" si="66"/>
        <v>1500.7741060070671</v>
      </c>
      <c r="K146" s="164"/>
      <c r="L146" s="167">
        <f t="shared" si="56"/>
        <v>1749.98</v>
      </c>
      <c r="M146" s="167">
        <f t="shared" si="57"/>
        <v>405.87279151943466</v>
      </c>
      <c r="N146" s="168" t="s">
        <v>1055</v>
      </c>
      <c r="O146" s="164">
        <f t="shared" si="58"/>
        <v>0.61399999999999999</v>
      </c>
      <c r="P146" s="164">
        <f t="shared" si="65"/>
        <v>0</v>
      </c>
      <c r="Q146" s="164">
        <f t="shared" si="67"/>
        <v>0.38600000000000001</v>
      </c>
      <c r="R146" s="164">
        <f t="shared" si="68"/>
        <v>33</v>
      </c>
      <c r="S146" s="164" t="s">
        <v>1068</v>
      </c>
      <c r="T146" s="169">
        <f t="shared" ca="1" si="55"/>
        <v>0.66963152140396698</v>
      </c>
      <c r="U146" s="169">
        <f t="shared" ca="1" si="55"/>
        <v>1.1390188988855335E-4</v>
      </c>
      <c r="V146" s="169">
        <f t="shared" ca="1" si="55"/>
        <v>0.7123631041858276</v>
      </c>
      <c r="W146" s="169">
        <f t="shared" ca="1" si="55"/>
        <v>1.6972501350324108E-4</v>
      </c>
      <c r="X146" s="169">
        <f t="shared" ca="1" si="55"/>
        <v>-2.2087186926628685E-2</v>
      </c>
      <c r="Y146" s="164"/>
      <c r="Z146" s="164">
        <f t="shared" si="53"/>
        <v>4</v>
      </c>
    </row>
    <row r="147" spans="1:26">
      <c r="A147" s="214" t="str">
        <f t="shared" si="69"/>
        <v>SCE</v>
      </c>
      <c r="B147" s="215" t="s">
        <v>1066</v>
      </c>
      <c r="C147" s="215">
        <f t="shared" si="44"/>
        <v>1</v>
      </c>
      <c r="D147" s="216">
        <f t="shared" ca="1" si="60"/>
        <v>0</v>
      </c>
      <c r="E147" s="216">
        <f t="shared" ca="1" si="61"/>
        <v>0</v>
      </c>
      <c r="F147" s="216">
        <f t="shared" ca="1" si="62"/>
        <v>0</v>
      </c>
      <c r="G147" s="216">
        <f t="shared" ca="1" si="63"/>
        <v>0</v>
      </c>
      <c r="H147" s="217">
        <f t="shared" ca="1" si="64"/>
        <v>0</v>
      </c>
      <c r="J147" s="167">
        <f t="shared" si="66"/>
        <v>1711.7941060070671</v>
      </c>
      <c r="K147" s="164"/>
      <c r="L147" s="167">
        <f t="shared" ref="L147:L162" si="70">VLOOKUP(Z147,SCE_Frzr_Base_UEC_Sz,8,FALSE)</f>
        <v>1961</v>
      </c>
      <c r="M147" s="167">
        <f t="shared" ref="M147:M162" si="71">VLOOKUP(Z147,SCE_Frzr_Base_UEC_Sz,7,FALSE)</f>
        <v>405.87279151943466</v>
      </c>
      <c r="N147" s="168" t="s">
        <v>1055</v>
      </c>
      <c r="O147" s="164">
        <f t="shared" ref="O147:O178" si="72">Frzr_Split</f>
        <v>0.61399999999999999</v>
      </c>
      <c r="P147" s="164">
        <f t="shared" si="65"/>
        <v>0</v>
      </c>
      <c r="Q147" s="164">
        <f t="shared" si="67"/>
        <v>0.38600000000000001</v>
      </c>
      <c r="R147" s="164">
        <f t="shared" si="68"/>
        <v>18</v>
      </c>
      <c r="S147" s="164" t="s">
        <v>1068</v>
      </c>
      <c r="T147" s="169">
        <f t="shared" ca="1" si="55"/>
        <v>0</v>
      </c>
      <c r="U147" s="169">
        <f t="shared" ca="1" si="55"/>
        <v>0</v>
      </c>
      <c r="V147" s="169">
        <f t="shared" ca="1" si="55"/>
        <v>0</v>
      </c>
      <c r="W147" s="169">
        <f t="shared" ca="1" si="55"/>
        <v>0</v>
      </c>
      <c r="X147" s="169">
        <f t="shared" ca="1" si="55"/>
        <v>0</v>
      </c>
      <c r="Y147" s="164"/>
      <c r="Z147" s="164">
        <f t="shared" si="53"/>
        <v>5</v>
      </c>
    </row>
    <row r="148" spans="1:26">
      <c r="A148" s="214" t="str">
        <f t="shared" si="69"/>
        <v>SCE</v>
      </c>
      <c r="B148" s="215" t="str">
        <f>B147</f>
        <v>Freezer Recycling 28- 32 cubic feet</v>
      </c>
      <c r="C148" s="215">
        <f t="shared" ref="C148:C178" si="73">C132</f>
        <v>2</v>
      </c>
      <c r="D148" s="216">
        <f t="shared" ca="1" si="60"/>
        <v>0</v>
      </c>
      <c r="E148" s="216">
        <f t="shared" ca="1" si="61"/>
        <v>0</v>
      </c>
      <c r="F148" s="216">
        <f t="shared" ca="1" si="62"/>
        <v>0</v>
      </c>
      <c r="G148" s="216">
        <f t="shared" ca="1" si="63"/>
        <v>0</v>
      </c>
      <c r="H148" s="217">
        <f t="shared" ca="1" si="64"/>
        <v>0</v>
      </c>
      <c r="J148" s="167">
        <f t="shared" si="66"/>
        <v>1711.7941060070671</v>
      </c>
      <c r="K148" s="164"/>
      <c r="L148" s="167">
        <f t="shared" si="70"/>
        <v>1961</v>
      </c>
      <c r="M148" s="167">
        <f t="shared" si="71"/>
        <v>405.87279151943466</v>
      </c>
      <c r="N148" s="168" t="s">
        <v>1055</v>
      </c>
      <c r="O148" s="164">
        <f t="shared" si="72"/>
        <v>0.61399999999999999</v>
      </c>
      <c r="P148" s="164">
        <f t="shared" si="65"/>
        <v>0</v>
      </c>
      <c r="Q148" s="164">
        <f t="shared" si="67"/>
        <v>0.38600000000000001</v>
      </c>
      <c r="R148" s="164">
        <f t="shared" si="68"/>
        <v>19</v>
      </c>
      <c r="S148" s="164" t="s">
        <v>1068</v>
      </c>
      <c r="T148" s="169">
        <f t="shared" ca="1" si="55"/>
        <v>0</v>
      </c>
      <c r="U148" s="169">
        <f t="shared" ca="1" si="55"/>
        <v>0</v>
      </c>
      <c r="V148" s="169">
        <f t="shared" ca="1" si="55"/>
        <v>0</v>
      </c>
      <c r="W148" s="169">
        <f t="shared" ca="1" si="55"/>
        <v>0</v>
      </c>
      <c r="X148" s="169">
        <f t="shared" ca="1" si="55"/>
        <v>0</v>
      </c>
      <c r="Y148" s="164"/>
      <c r="Z148" s="164">
        <f t="shared" si="53"/>
        <v>5</v>
      </c>
    </row>
    <row r="149" spans="1:26">
      <c r="A149" s="214" t="str">
        <f t="shared" ref="A149:B162" si="74">A148</f>
        <v>SCE</v>
      </c>
      <c r="B149" s="215" t="str">
        <f t="shared" si="74"/>
        <v>Freezer Recycling 28- 32 cubic feet</v>
      </c>
      <c r="C149" s="215">
        <f t="shared" si="73"/>
        <v>3</v>
      </c>
      <c r="D149" s="216">
        <f t="shared" ca="1" si="60"/>
        <v>0</v>
      </c>
      <c r="E149" s="216">
        <f t="shared" ca="1" si="61"/>
        <v>0</v>
      </c>
      <c r="F149" s="216">
        <f t="shared" ca="1" si="62"/>
        <v>0</v>
      </c>
      <c r="G149" s="216">
        <f t="shared" ca="1" si="63"/>
        <v>0</v>
      </c>
      <c r="H149" s="217">
        <f t="shared" ca="1" si="64"/>
        <v>0</v>
      </c>
      <c r="J149" s="167">
        <f t="shared" si="66"/>
        <v>1711.7941060070671</v>
      </c>
      <c r="K149" s="164"/>
      <c r="L149" s="167">
        <f t="shared" si="70"/>
        <v>1961</v>
      </c>
      <c r="M149" s="167">
        <f t="shared" si="71"/>
        <v>405.87279151943466</v>
      </c>
      <c r="N149" s="168" t="s">
        <v>1055</v>
      </c>
      <c r="O149" s="164">
        <f t="shared" si="72"/>
        <v>0.61399999999999999</v>
      </c>
      <c r="P149" s="164">
        <f t="shared" si="65"/>
        <v>0</v>
      </c>
      <c r="Q149" s="164">
        <f t="shared" si="67"/>
        <v>0.38600000000000001</v>
      </c>
      <c r="R149" s="164">
        <f t="shared" si="68"/>
        <v>20</v>
      </c>
      <c r="S149" s="164" t="s">
        <v>1068</v>
      </c>
      <c r="T149" s="169">
        <f t="shared" ca="1" si="55"/>
        <v>0</v>
      </c>
      <c r="U149" s="169">
        <f t="shared" ca="1" si="55"/>
        <v>0</v>
      </c>
      <c r="V149" s="169">
        <f t="shared" ca="1" si="55"/>
        <v>0</v>
      </c>
      <c r="W149" s="169">
        <f t="shared" ca="1" si="55"/>
        <v>0</v>
      </c>
      <c r="X149" s="169">
        <f t="shared" ca="1" si="55"/>
        <v>0</v>
      </c>
      <c r="Y149" s="164"/>
      <c r="Z149" s="164">
        <f t="shared" si="53"/>
        <v>5</v>
      </c>
    </row>
    <row r="150" spans="1:26">
      <c r="A150" s="214" t="str">
        <f t="shared" si="74"/>
        <v>SCE</v>
      </c>
      <c r="B150" s="215" t="str">
        <f t="shared" si="74"/>
        <v>Freezer Recycling 28- 32 cubic feet</v>
      </c>
      <c r="C150" s="215">
        <f t="shared" si="73"/>
        <v>4</v>
      </c>
      <c r="D150" s="216">
        <f t="shared" ca="1" si="60"/>
        <v>0</v>
      </c>
      <c r="E150" s="216">
        <f t="shared" ca="1" si="61"/>
        <v>0</v>
      </c>
      <c r="F150" s="216">
        <f t="shared" ca="1" si="62"/>
        <v>0</v>
      </c>
      <c r="G150" s="216">
        <f t="shared" ca="1" si="63"/>
        <v>0</v>
      </c>
      <c r="H150" s="217">
        <f t="shared" ca="1" si="64"/>
        <v>0</v>
      </c>
      <c r="J150" s="167">
        <f t="shared" si="66"/>
        <v>1711.7941060070671</v>
      </c>
      <c r="K150" s="164"/>
      <c r="L150" s="167">
        <f t="shared" si="70"/>
        <v>1961</v>
      </c>
      <c r="M150" s="167">
        <f t="shared" si="71"/>
        <v>405.87279151943466</v>
      </c>
      <c r="N150" s="168" t="s">
        <v>1055</v>
      </c>
      <c r="O150" s="164">
        <f t="shared" si="72"/>
        <v>0.61399999999999999</v>
      </c>
      <c r="P150" s="164">
        <f t="shared" si="65"/>
        <v>0</v>
      </c>
      <c r="Q150" s="164">
        <f t="shared" si="67"/>
        <v>0.38600000000000001</v>
      </c>
      <c r="R150" s="164">
        <f t="shared" si="68"/>
        <v>21</v>
      </c>
      <c r="S150" s="164" t="s">
        <v>1068</v>
      </c>
      <c r="T150" s="169">
        <f t="shared" ca="1" si="55"/>
        <v>0</v>
      </c>
      <c r="U150" s="169">
        <f t="shared" ca="1" si="55"/>
        <v>0</v>
      </c>
      <c r="V150" s="169">
        <f t="shared" ca="1" si="55"/>
        <v>0</v>
      </c>
      <c r="W150" s="169">
        <f t="shared" ca="1" si="55"/>
        <v>0</v>
      </c>
      <c r="X150" s="169">
        <f t="shared" ca="1" si="55"/>
        <v>0</v>
      </c>
      <c r="Y150" s="164"/>
      <c r="Z150" s="164">
        <f t="shared" si="53"/>
        <v>5</v>
      </c>
    </row>
    <row r="151" spans="1:26">
      <c r="A151" s="214" t="str">
        <f t="shared" si="74"/>
        <v>SCE</v>
      </c>
      <c r="B151" s="215" t="str">
        <f t="shared" si="74"/>
        <v>Freezer Recycling 28- 32 cubic feet</v>
      </c>
      <c r="C151" s="215">
        <f t="shared" si="73"/>
        <v>5</v>
      </c>
      <c r="D151" s="216">
        <f t="shared" ca="1" si="60"/>
        <v>0.18142312288117032</v>
      </c>
      <c r="E151" s="216">
        <f t="shared" ca="1" si="61"/>
        <v>1185.5570012509361</v>
      </c>
      <c r="F151" s="216">
        <f t="shared" ca="1" si="62"/>
        <v>0.19195168826250739</v>
      </c>
      <c r="G151" s="216">
        <f t="shared" ca="1" si="63"/>
        <v>1174.1304817126777</v>
      </c>
      <c r="H151" s="217">
        <f t="shared" ca="1" si="64"/>
        <v>-42.432228542158505</v>
      </c>
      <c r="J151" s="167">
        <f t="shared" si="66"/>
        <v>1711.7941060070671</v>
      </c>
      <c r="K151" s="164"/>
      <c r="L151" s="167">
        <f t="shared" si="70"/>
        <v>1961</v>
      </c>
      <c r="M151" s="167">
        <f t="shared" si="71"/>
        <v>405.87279151943466</v>
      </c>
      <c r="N151" s="168" t="s">
        <v>1055</v>
      </c>
      <c r="O151" s="164">
        <f t="shared" si="72"/>
        <v>0.61399999999999999</v>
      </c>
      <c r="P151" s="164">
        <f t="shared" si="65"/>
        <v>0</v>
      </c>
      <c r="Q151" s="164">
        <f t="shared" si="67"/>
        <v>0.38600000000000001</v>
      </c>
      <c r="R151" s="164">
        <f t="shared" si="68"/>
        <v>22</v>
      </c>
      <c r="S151" s="164" t="s">
        <v>1068</v>
      </c>
      <c r="T151" s="169">
        <f t="shared" ca="1" si="55"/>
        <v>0.69258154183996334</v>
      </c>
      <c r="U151" s="169">
        <f t="shared" ca="1" si="55"/>
        <v>1.0598419648982091E-4</v>
      </c>
      <c r="V151" s="169">
        <f t="shared" ca="1" si="55"/>
        <v>0.68590637016005152</v>
      </c>
      <c r="W151" s="169">
        <f t="shared" ca="1" si="55"/>
        <v>1.1213479914956252E-4</v>
      </c>
      <c r="X151" s="169">
        <f t="shared" ca="1" si="55"/>
        <v>-2.4788161375982286E-2</v>
      </c>
      <c r="Y151" s="164"/>
      <c r="Z151" s="164">
        <f t="shared" si="53"/>
        <v>5</v>
      </c>
    </row>
    <row r="152" spans="1:26">
      <c r="A152" s="214" t="str">
        <f t="shared" si="74"/>
        <v>SCE</v>
      </c>
      <c r="B152" s="215" t="str">
        <f t="shared" si="74"/>
        <v>Freezer Recycling 28- 32 cubic feet</v>
      </c>
      <c r="C152" s="215">
        <f t="shared" si="73"/>
        <v>6</v>
      </c>
      <c r="D152" s="216">
        <f t="shared" ca="1" si="60"/>
        <v>0.18152779448311412</v>
      </c>
      <c r="E152" s="216">
        <f t="shared" ca="1" si="61"/>
        <v>1292.5925068741633</v>
      </c>
      <c r="F152" s="216">
        <f t="shared" ca="1" si="62"/>
        <v>0.21592208543499966</v>
      </c>
      <c r="G152" s="216">
        <f t="shared" ca="1" si="63"/>
        <v>1301.6257977478981</v>
      </c>
      <c r="H152" s="217">
        <f t="shared" ca="1" si="64"/>
        <v>-25.657787656112898</v>
      </c>
      <c r="J152" s="167">
        <f t="shared" si="66"/>
        <v>1711.7941060070671</v>
      </c>
      <c r="K152" s="164"/>
      <c r="L152" s="167">
        <f t="shared" si="70"/>
        <v>1961</v>
      </c>
      <c r="M152" s="167">
        <f t="shared" si="71"/>
        <v>405.87279151943466</v>
      </c>
      <c r="N152" s="168" t="s">
        <v>1055</v>
      </c>
      <c r="O152" s="164">
        <f t="shared" si="72"/>
        <v>0.61399999999999999</v>
      </c>
      <c r="P152" s="164">
        <f t="shared" si="65"/>
        <v>0</v>
      </c>
      <c r="Q152" s="164">
        <f t="shared" si="67"/>
        <v>0.38600000000000001</v>
      </c>
      <c r="R152" s="164">
        <f t="shared" si="68"/>
        <v>23</v>
      </c>
      <c r="S152" s="164" t="s">
        <v>1068</v>
      </c>
      <c r="T152" s="169">
        <f t="shared" ca="1" si="55"/>
        <v>0.75510980107839376</v>
      </c>
      <c r="U152" s="169">
        <f t="shared" ca="1" si="55"/>
        <v>1.0604534379811955E-4</v>
      </c>
      <c r="V152" s="169">
        <f t="shared" ca="1" si="55"/>
        <v>0.76038689067815057</v>
      </c>
      <c r="W152" s="169">
        <f t="shared" ca="1" si="55"/>
        <v>1.2613788345063284E-4</v>
      </c>
      <c r="X152" s="169">
        <f t="shared" ca="1" si="55"/>
        <v>-1.4988828134221284E-2</v>
      </c>
      <c r="Y152" s="164"/>
      <c r="Z152" s="164">
        <f t="shared" si="53"/>
        <v>5</v>
      </c>
    </row>
    <row r="153" spans="1:26">
      <c r="A153" s="214" t="str">
        <f t="shared" si="74"/>
        <v>SCE</v>
      </c>
      <c r="B153" s="215" t="str">
        <f t="shared" si="74"/>
        <v>Freezer Recycling 28- 32 cubic feet</v>
      </c>
      <c r="C153" s="215">
        <f t="shared" si="73"/>
        <v>7</v>
      </c>
      <c r="D153" s="216">
        <f t="shared" ca="1" si="60"/>
        <v>0</v>
      </c>
      <c r="E153" s="216">
        <f t="shared" ca="1" si="61"/>
        <v>0</v>
      </c>
      <c r="F153" s="216">
        <f t="shared" ca="1" si="62"/>
        <v>0</v>
      </c>
      <c r="G153" s="216">
        <f t="shared" ca="1" si="63"/>
        <v>0</v>
      </c>
      <c r="H153" s="217">
        <f t="shared" ca="1" si="64"/>
        <v>0</v>
      </c>
      <c r="J153" s="167">
        <f t="shared" si="66"/>
        <v>1711.7941060070671</v>
      </c>
      <c r="K153" s="164"/>
      <c r="L153" s="167">
        <f t="shared" si="70"/>
        <v>1961</v>
      </c>
      <c r="M153" s="167">
        <f t="shared" si="71"/>
        <v>405.87279151943466</v>
      </c>
      <c r="N153" s="168" t="s">
        <v>1055</v>
      </c>
      <c r="O153" s="164">
        <f t="shared" si="72"/>
        <v>0.61399999999999999</v>
      </c>
      <c r="P153" s="164">
        <f t="shared" si="65"/>
        <v>0</v>
      </c>
      <c r="Q153" s="164">
        <f t="shared" si="67"/>
        <v>0.38600000000000001</v>
      </c>
      <c r="R153" s="164">
        <f t="shared" si="68"/>
        <v>24</v>
      </c>
      <c r="S153" s="164" t="s">
        <v>1068</v>
      </c>
      <c r="T153" s="169">
        <f t="shared" ca="1" si="55"/>
        <v>0</v>
      </c>
      <c r="U153" s="169">
        <f t="shared" ca="1" si="55"/>
        <v>0</v>
      </c>
      <c r="V153" s="169">
        <f t="shared" ca="1" si="55"/>
        <v>0</v>
      </c>
      <c r="W153" s="169">
        <f t="shared" ca="1" si="55"/>
        <v>0</v>
      </c>
      <c r="X153" s="169">
        <f t="shared" ca="1" si="55"/>
        <v>0</v>
      </c>
      <c r="Y153" s="164"/>
      <c r="Z153" s="164">
        <f t="shared" si="53"/>
        <v>5</v>
      </c>
    </row>
    <row r="154" spans="1:26">
      <c r="A154" s="214" t="str">
        <f t="shared" si="74"/>
        <v>SCE</v>
      </c>
      <c r="B154" s="215" t="str">
        <f t="shared" si="74"/>
        <v>Freezer Recycling 28- 32 cubic feet</v>
      </c>
      <c r="C154" s="215">
        <f t="shared" si="73"/>
        <v>8</v>
      </c>
      <c r="D154" s="216">
        <f t="shared" ca="1" si="60"/>
        <v>0.21403583721535305</v>
      </c>
      <c r="E154" s="216">
        <f t="shared" ca="1" si="61"/>
        <v>1374.0769220032273</v>
      </c>
      <c r="F154" s="216">
        <f t="shared" ca="1" si="62"/>
        <v>0.25551780136787222</v>
      </c>
      <c r="G154" s="216">
        <f t="shared" ca="1" si="63"/>
        <v>1460.6817989236426</v>
      </c>
      <c r="H154" s="217">
        <f t="shared" ca="1" si="64"/>
        <v>-22.834826431553996</v>
      </c>
      <c r="J154" s="167">
        <f t="shared" si="66"/>
        <v>1711.7941060070671</v>
      </c>
      <c r="K154" s="164"/>
      <c r="L154" s="167">
        <f t="shared" si="70"/>
        <v>1961</v>
      </c>
      <c r="M154" s="167">
        <f t="shared" si="71"/>
        <v>405.87279151943466</v>
      </c>
      <c r="N154" s="168" t="s">
        <v>1055</v>
      </c>
      <c r="O154" s="164">
        <f t="shared" si="72"/>
        <v>0.61399999999999999</v>
      </c>
      <c r="P154" s="164">
        <f t="shared" si="65"/>
        <v>0</v>
      </c>
      <c r="Q154" s="164">
        <f t="shared" si="67"/>
        <v>0.38600000000000001</v>
      </c>
      <c r="R154" s="164">
        <f t="shared" si="68"/>
        <v>25</v>
      </c>
      <c r="S154" s="164" t="s">
        <v>1068</v>
      </c>
      <c r="T154" s="169">
        <f t="shared" ca="1" si="55"/>
        <v>0.80271156278741995</v>
      </c>
      <c r="U154" s="169">
        <f t="shared" ca="1" si="55"/>
        <v>1.2503597042673158E-4</v>
      </c>
      <c r="V154" s="169">
        <f t="shared" ca="1" si="55"/>
        <v>0.8533046081872725</v>
      </c>
      <c r="W154" s="169">
        <f t="shared" ca="1" si="55"/>
        <v>1.4926900406491837E-4</v>
      </c>
      <c r="X154" s="169">
        <f t="shared" ca="1" si="55"/>
        <v>-1.3339703853063578E-2</v>
      </c>
      <c r="Y154" s="164"/>
      <c r="Z154" s="164">
        <f t="shared" si="53"/>
        <v>5</v>
      </c>
    </row>
    <row r="155" spans="1:26">
      <c r="A155" s="214" t="str">
        <f t="shared" si="74"/>
        <v>SCE</v>
      </c>
      <c r="B155" s="215" t="str">
        <f t="shared" si="74"/>
        <v>Freezer Recycling 28- 32 cubic feet</v>
      </c>
      <c r="C155" s="215">
        <f t="shared" si="73"/>
        <v>9</v>
      </c>
      <c r="D155" s="216">
        <f t="shared" ca="1" si="60"/>
        <v>0.20806563138051182</v>
      </c>
      <c r="E155" s="216">
        <f t="shared" ca="1" si="61"/>
        <v>1410.4167134534607</v>
      </c>
      <c r="F155" s="216">
        <f t="shared" ca="1" si="62"/>
        <v>0.28278077379498034</v>
      </c>
      <c r="G155" s="216">
        <f t="shared" ca="1" si="63"/>
        <v>1559.2016347708804</v>
      </c>
      <c r="H155" s="217">
        <f t="shared" ca="1" si="64"/>
        <v>-26.354138160366809</v>
      </c>
      <c r="J155" s="167">
        <f t="shared" si="66"/>
        <v>1711.7941060070671</v>
      </c>
      <c r="K155" s="164"/>
      <c r="L155" s="167">
        <f t="shared" si="70"/>
        <v>1961</v>
      </c>
      <c r="M155" s="167">
        <f t="shared" si="71"/>
        <v>405.87279151943466</v>
      </c>
      <c r="N155" s="168" t="s">
        <v>1055</v>
      </c>
      <c r="O155" s="164">
        <f t="shared" si="72"/>
        <v>0.61399999999999999</v>
      </c>
      <c r="P155" s="164">
        <f t="shared" si="65"/>
        <v>0</v>
      </c>
      <c r="Q155" s="164">
        <f t="shared" si="67"/>
        <v>0.38600000000000001</v>
      </c>
      <c r="R155" s="164">
        <f t="shared" si="68"/>
        <v>26</v>
      </c>
      <c r="S155" s="164" t="s">
        <v>1068</v>
      </c>
      <c r="T155" s="169">
        <f t="shared" ca="1" si="55"/>
        <v>0.82394062960258718</v>
      </c>
      <c r="U155" s="169">
        <f t="shared" ca="1" si="55"/>
        <v>1.2154828121580927E-4</v>
      </c>
      <c r="V155" s="169">
        <f t="shared" ca="1" si="55"/>
        <v>0.91085816296439759</v>
      </c>
      <c r="W155" s="169">
        <f t="shared" ca="1" si="55"/>
        <v>1.6519555290127449E-4</v>
      </c>
      <c r="X155" s="169">
        <f t="shared" ca="1" si="55"/>
        <v>-1.5395623847450031E-2</v>
      </c>
      <c r="Y155" s="164"/>
      <c r="Z155" s="164">
        <f t="shared" si="53"/>
        <v>5</v>
      </c>
    </row>
    <row r="156" spans="1:26">
      <c r="A156" s="214" t="str">
        <f t="shared" si="74"/>
        <v>SCE</v>
      </c>
      <c r="B156" s="215" t="str">
        <f t="shared" si="74"/>
        <v>Freezer Recycling 28- 32 cubic feet</v>
      </c>
      <c r="C156" s="215">
        <f t="shared" si="73"/>
        <v>10</v>
      </c>
      <c r="D156" s="216">
        <f t="shared" ca="1" si="60"/>
        <v>0.21463828124643516</v>
      </c>
      <c r="E156" s="216">
        <f t="shared" ca="1" si="61"/>
        <v>1437.1593217081438</v>
      </c>
      <c r="F156" s="216">
        <f t="shared" ca="1" si="62"/>
        <v>0.34411122833073288</v>
      </c>
      <c r="G156" s="216">
        <f t="shared" ca="1" si="63"/>
        <v>1692.2337321941004</v>
      </c>
      <c r="H156" s="217">
        <f t="shared" ca="1" si="64"/>
        <v>-25.855230086566305</v>
      </c>
      <c r="J156" s="167">
        <f t="shared" si="66"/>
        <v>1711.7941060070671</v>
      </c>
      <c r="K156" s="164"/>
      <c r="L156" s="167">
        <f t="shared" si="70"/>
        <v>1961</v>
      </c>
      <c r="M156" s="167">
        <f t="shared" si="71"/>
        <v>405.87279151943466</v>
      </c>
      <c r="N156" s="168" t="s">
        <v>1055</v>
      </c>
      <c r="O156" s="164">
        <f t="shared" si="72"/>
        <v>0.61399999999999999</v>
      </c>
      <c r="P156" s="164">
        <f t="shared" si="65"/>
        <v>0</v>
      </c>
      <c r="Q156" s="164">
        <f t="shared" si="67"/>
        <v>0.38600000000000001</v>
      </c>
      <c r="R156" s="164">
        <f t="shared" si="68"/>
        <v>27</v>
      </c>
      <c r="S156" s="164" t="s">
        <v>1068</v>
      </c>
      <c r="T156" s="169">
        <f t="shared" ca="1" si="55"/>
        <v>0.83956319084452469</v>
      </c>
      <c r="U156" s="169">
        <f t="shared" ca="1" si="55"/>
        <v>1.2538790763049225E-4</v>
      </c>
      <c r="V156" s="169">
        <f t="shared" ca="1" si="55"/>
        <v>0.98857317375709797</v>
      </c>
      <c r="W156" s="169">
        <f t="shared" ca="1" si="55"/>
        <v>2.0102372541368725E-4</v>
      </c>
      <c r="X156" s="169">
        <f t="shared" ca="1" si="55"/>
        <v>-1.5104170528356499E-2</v>
      </c>
      <c r="Y156" s="164"/>
      <c r="Z156" s="164">
        <f t="shared" si="53"/>
        <v>5</v>
      </c>
    </row>
    <row r="157" spans="1:26">
      <c r="A157" s="214" t="str">
        <f t="shared" si="74"/>
        <v>SCE</v>
      </c>
      <c r="B157" s="215" t="str">
        <f t="shared" si="74"/>
        <v>Freezer Recycling 28- 32 cubic feet</v>
      </c>
      <c r="C157" s="215">
        <f t="shared" si="73"/>
        <v>11</v>
      </c>
      <c r="D157" s="216">
        <f t="shared" ca="1" si="60"/>
        <v>0</v>
      </c>
      <c r="E157" s="216">
        <f t="shared" ca="1" si="61"/>
        <v>0</v>
      </c>
      <c r="F157" s="216">
        <f t="shared" ca="1" si="62"/>
        <v>0</v>
      </c>
      <c r="G157" s="216">
        <f t="shared" ca="1" si="63"/>
        <v>0</v>
      </c>
      <c r="H157" s="217">
        <f t="shared" ca="1" si="64"/>
        <v>0</v>
      </c>
      <c r="J157" s="167">
        <f t="shared" si="66"/>
        <v>1711.7941060070671</v>
      </c>
      <c r="K157" s="164"/>
      <c r="L157" s="167">
        <f t="shared" si="70"/>
        <v>1961</v>
      </c>
      <c r="M157" s="167">
        <f t="shared" si="71"/>
        <v>405.87279151943466</v>
      </c>
      <c r="N157" s="168" t="s">
        <v>1055</v>
      </c>
      <c r="O157" s="164">
        <f t="shared" si="72"/>
        <v>0.61399999999999999</v>
      </c>
      <c r="P157" s="164">
        <f t="shared" si="65"/>
        <v>0</v>
      </c>
      <c r="Q157" s="164">
        <f t="shared" si="67"/>
        <v>0.38600000000000001</v>
      </c>
      <c r="R157" s="164">
        <f t="shared" si="68"/>
        <v>28</v>
      </c>
      <c r="S157" s="164" t="s">
        <v>1068</v>
      </c>
      <c r="T157" s="169">
        <f t="shared" ref="T157:X178" ca="1" si="75">HLOOKUP(T$2,INDIRECT($S157),$R157,FALSE)</f>
        <v>0</v>
      </c>
      <c r="U157" s="169">
        <f t="shared" ca="1" si="75"/>
        <v>0</v>
      </c>
      <c r="V157" s="169">
        <f t="shared" ca="1" si="75"/>
        <v>0</v>
      </c>
      <c r="W157" s="169">
        <f t="shared" ca="1" si="75"/>
        <v>0</v>
      </c>
      <c r="X157" s="169">
        <f t="shared" ca="1" si="75"/>
        <v>0</v>
      </c>
      <c r="Y157" s="164"/>
      <c r="Z157" s="164">
        <f t="shared" si="53"/>
        <v>5</v>
      </c>
    </row>
    <row r="158" spans="1:26">
      <c r="A158" s="214" t="str">
        <f t="shared" si="74"/>
        <v>SCE</v>
      </c>
      <c r="B158" s="215" t="str">
        <f t="shared" si="74"/>
        <v>Freezer Recycling 28- 32 cubic feet</v>
      </c>
      <c r="C158" s="215">
        <f t="shared" si="73"/>
        <v>12</v>
      </c>
      <c r="D158" s="216">
        <f t="shared" ca="1" si="60"/>
        <v>0</v>
      </c>
      <c r="E158" s="216">
        <f t="shared" ca="1" si="61"/>
        <v>0</v>
      </c>
      <c r="F158" s="216">
        <f t="shared" ca="1" si="62"/>
        <v>0</v>
      </c>
      <c r="G158" s="216">
        <f t="shared" ca="1" si="63"/>
        <v>0</v>
      </c>
      <c r="H158" s="217">
        <f t="shared" ca="1" si="64"/>
        <v>0</v>
      </c>
      <c r="J158" s="167">
        <f t="shared" si="66"/>
        <v>1711.7941060070671</v>
      </c>
      <c r="K158" s="164"/>
      <c r="L158" s="167">
        <f t="shared" si="70"/>
        <v>1961</v>
      </c>
      <c r="M158" s="167">
        <f t="shared" si="71"/>
        <v>405.87279151943466</v>
      </c>
      <c r="N158" s="168" t="s">
        <v>1055</v>
      </c>
      <c r="O158" s="164">
        <f t="shared" si="72"/>
        <v>0.61399999999999999</v>
      </c>
      <c r="P158" s="164">
        <f t="shared" si="65"/>
        <v>0</v>
      </c>
      <c r="Q158" s="164">
        <f t="shared" si="67"/>
        <v>0.38600000000000001</v>
      </c>
      <c r="R158" s="164">
        <f t="shared" si="68"/>
        <v>29</v>
      </c>
      <c r="S158" s="164" t="s">
        <v>1068</v>
      </c>
      <c r="T158" s="169">
        <f t="shared" ca="1" si="75"/>
        <v>0</v>
      </c>
      <c r="U158" s="169">
        <f t="shared" ca="1" si="75"/>
        <v>0</v>
      </c>
      <c r="V158" s="169">
        <f t="shared" ca="1" si="75"/>
        <v>0</v>
      </c>
      <c r="W158" s="169">
        <f t="shared" ca="1" si="75"/>
        <v>0</v>
      </c>
      <c r="X158" s="169">
        <f t="shared" ca="1" si="75"/>
        <v>0</v>
      </c>
      <c r="Y158" s="164"/>
      <c r="Z158" s="164">
        <f t="shared" si="53"/>
        <v>5</v>
      </c>
    </row>
    <row r="159" spans="1:26">
      <c r="A159" s="214" t="str">
        <f t="shared" si="74"/>
        <v>SCE</v>
      </c>
      <c r="B159" s="215" t="str">
        <f t="shared" si="74"/>
        <v>Freezer Recycling 28- 32 cubic feet</v>
      </c>
      <c r="C159" s="215">
        <f t="shared" si="73"/>
        <v>13</v>
      </c>
      <c r="D159" s="216">
        <f t="shared" ca="1" si="60"/>
        <v>0.21897735228629844</v>
      </c>
      <c r="E159" s="216">
        <f t="shared" ca="1" si="61"/>
        <v>1456.4438200114114</v>
      </c>
      <c r="F159" s="216">
        <f t="shared" ca="1" si="62"/>
        <v>0.36051345786152189</v>
      </c>
      <c r="G159" s="216">
        <f t="shared" ca="1" si="63"/>
        <v>1738.4138571594631</v>
      </c>
      <c r="H159" s="217">
        <f t="shared" ca="1" si="64"/>
        <v>-27.967564752957362</v>
      </c>
      <c r="J159" s="167">
        <f t="shared" si="66"/>
        <v>1711.7941060070671</v>
      </c>
      <c r="K159" s="164"/>
      <c r="L159" s="167">
        <f t="shared" si="70"/>
        <v>1961</v>
      </c>
      <c r="M159" s="167">
        <f t="shared" si="71"/>
        <v>405.87279151943466</v>
      </c>
      <c r="N159" s="168" t="s">
        <v>1055</v>
      </c>
      <c r="O159" s="164">
        <f t="shared" si="72"/>
        <v>0.61399999999999999</v>
      </c>
      <c r="P159" s="164">
        <f t="shared" si="65"/>
        <v>0</v>
      </c>
      <c r="Q159" s="164">
        <f t="shared" si="67"/>
        <v>0.38600000000000001</v>
      </c>
      <c r="R159" s="164">
        <f t="shared" si="68"/>
        <v>30</v>
      </c>
      <c r="S159" s="164" t="s">
        <v>1068</v>
      </c>
      <c r="T159" s="169">
        <f t="shared" ca="1" si="75"/>
        <v>0.85082885546832143</v>
      </c>
      <c r="U159" s="169">
        <f t="shared" ca="1" si="75"/>
        <v>1.2792271659182498E-4</v>
      </c>
      <c r="V159" s="169">
        <f t="shared" ca="1" si="75"/>
        <v>1.015550790284288</v>
      </c>
      <c r="W159" s="169">
        <f t="shared" ca="1" si="75"/>
        <v>2.1060561933026865E-4</v>
      </c>
      <c r="X159" s="169">
        <f t="shared" ca="1" si="75"/>
        <v>-1.6338159276757025E-2</v>
      </c>
      <c r="Y159" s="164"/>
      <c r="Z159" s="164">
        <f t="shared" si="53"/>
        <v>5</v>
      </c>
    </row>
    <row r="160" spans="1:26">
      <c r="A160" s="214" t="str">
        <f t="shared" si="74"/>
        <v>SCE</v>
      </c>
      <c r="B160" s="215" t="str">
        <f t="shared" si="74"/>
        <v>Freezer Recycling 28- 32 cubic feet</v>
      </c>
      <c r="C160" s="215">
        <f t="shared" si="73"/>
        <v>14</v>
      </c>
      <c r="D160" s="216">
        <f t="shared" ca="1" si="60"/>
        <v>0.20683293180599194</v>
      </c>
      <c r="E160" s="216">
        <f t="shared" ca="1" si="61"/>
        <v>1355.7742776270463</v>
      </c>
      <c r="F160" s="216">
        <f t="shared" ca="1" si="62"/>
        <v>0.30404797421072244</v>
      </c>
      <c r="G160" s="216">
        <f t="shared" ca="1" si="63"/>
        <v>1616.8466515624252</v>
      </c>
      <c r="H160" s="217">
        <f t="shared" ca="1" si="64"/>
        <v>-27.003681999391134</v>
      </c>
      <c r="J160" s="167">
        <f t="shared" si="66"/>
        <v>1711.7941060070671</v>
      </c>
      <c r="K160" s="164"/>
      <c r="L160" s="167">
        <f t="shared" si="70"/>
        <v>1961</v>
      </c>
      <c r="M160" s="167">
        <f t="shared" si="71"/>
        <v>405.87279151943466</v>
      </c>
      <c r="N160" s="168" t="s">
        <v>1055</v>
      </c>
      <c r="O160" s="164">
        <f t="shared" si="72"/>
        <v>0.61399999999999999</v>
      </c>
      <c r="P160" s="164">
        <f t="shared" si="65"/>
        <v>0</v>
      </c>
      <c r="Q160" s="164">
        <f t="shared" si="67"/>
        <v>0.38600000000000001</v>
      </c>
      <c r="R160" s="164">
        <f t="shared" si="68"/>
        <v>31</v>
      </c>
      <c r="S160" s="164" t="s">
        <v>1068</v>
      </c>
      <c r="T160" s="169">
        <f t="shared" ca="1" si="75"/>
        <v>0.79201947995341981</v>
      </c>
      <c r="U160" s="169">
        <f t="shared" ca="1" si="75"/>
        <v>1.2082815981207616E-4</v>
      </c>
      <c r="V160" s="169">
        <f t="shared" ca="1" si="75"/>
        <v>0.94453336758699535</v>
      </c>
      <c r="W160" s="169">
        <f t="shared" ca="1" si="75"/>
        <v>1.7761947721618525E-4</v>
      </c>
      <c r="X160" s="169">
        <f t="shared" ca="1" si="75"/>
        <v>-1.5775075930352368E-2</v>
      </c>
      <c r="Y160" s="164"/>
      <c r="Z160" s="164">
        <f t="shared" si="53"/>
        <v>5</v>
      </c>
    </row>
    <row r="161" spans="1:26">
      <c r="A161" s="214" t="str">
        <f t="shared" si="74"/>
        <v>SCE</v>
      </c>
      <c r="B161" s="215" t="str">
        <f t="shared" si="74"/>
        <v>Freezer Recycling 28- 32 cubic feet</v>
      </c>
      <c r="C161" s="215">
        <f t="shared" si="73"/>
        <v>15</v>
      </c>
      <c r="D161" s="216">
        <f t="shared" ca="1" si="60"/>
        <v>0.22081674400791887</v>
      </c>
      <c r="E161" s="216">
        <f t="shared" ca="1" si="61"/>
        <v>1638.5797902538789</v>
      </c>
      <c r="F161" s="216">
        <f t="shared" ca="1" si="62"/>
        <v>0.33380956464325306</v>
      </c>
      <c r="G161" s="216">
        <f t="shared" ca="1" si="63"/>
        <v>2107.901445248885</v>
      </c>
      <c r="H161" s="217">
        <f t="shared" ca="1" si="64"/>
        <v>-15.172315823114277</v>
      </c>
      <c r="J161" s="167">
        <f t="shared" si="66"/>
        <v>1711.7941060070671</v>
      </c>
      <c r="K161" s="164"/>
      <c r="L161" s="167">
        <f t="shared" si="70"/>
        <v>1961</v>
      </c>
      <c r="M161" s="167">
        <f t="shared" si="71"/>
        <v>405.87279151943466</v>
      </c>
      <c r="N161" s="168" t="s">
        <v>1055</v>
      </c>
      <c r="O161" s="164">
        <f t="shared" si="72"/>
        <v>0.61399999999999999</v>
      </c>
      <c r="P161" s="164">
        <f t="shared" si="65"/>
        <v>0</v>
      </c>
      <c r="Q161" s="164">
        <f t="shared" si="67"/>
        <v>0.38600000000000001</v>
      </c>
      <c r="R161" s="164">
        <f t="shared" si="68"/>
        <v>32</v>
      </c>
      <c r="S161" s="164" t="s">
        <v>1068</v>
      </c>
      <c r="T161" s="169">
        <f t="shared" ca="1" si="75"/>
        <v>0.95722948484501558</v>
      </c>
      <c r="U161" s="169">
        <f t="shared" ca="1" si="75"/>
        <v>1.2899725687395681E-4</v>
      </c>
      <c r="V161" s="169">
        <f t="shared" ca="1" si="75"/>
        <v>1.2313989386058692</v>
      </c>
      <c r="W161" s="169">
        <f t="shared" ca="1" si="75"/>
        <v>1.9500567473146503E-4</v>
      </c>
      <c r="X161" s="169">
        <f t="shared" ca="1" si="75"/>
        <v>-8.8633999672456162E-3</v>
      </c>
      <c r="Y161" s="164"/>
      <c r="Z161" s="164">
        <f t="shared" si="53"/>
        <v>5</v>
      </c>
    </row>
    <row r="162" spans="1:26">
      <c r="A162" s="214" t="str">
        <f t="shared" si="74"/>
        <v>SCE</v>
      </c>
      <c r="B162" s="215" t="str">
        <f t="shared" si="74"/>
        <v>Freezer Recycling 28- 32 cubic feet</v>
      </c>
      <c r="C162" s="215">
        <f t="shared" si="73"/>
        <v>16</v>
      </c>
      <c r="D162" s="216">
        <f t="shared" ca="1" si="60"/>
        <v>0.19497658377429158</v>
      </c>
      <c r="E162" s="216">
        <f t="shared" ca="1" si="61"/>
        <v>1146.2712915358559</v>
      </c>
      <c r="F162" s="216">
        <f t="shared" ca="1" si="62"/>
        <v>0.29053427775681795</v>
      </c>
      <c r="G162" s="216">
        <f t="shared" ca="1" si="63"/>
        <v>1219.4189630821979</v>
      </c>
      <c r="H162" s="217">
        <f t="shared" ca="1" si="64"/>
        <v>-37.808716399279326</v>
      </c>
      <c r="J162" s="167">
        <f t="shared" si="66"/>
        <v>1711.7941060070671</v>
      </c>
      <c r="K162" s="164"/>
      <c r="L162" s="167">
        <f t="shared" si="70"/>
        <v>1961</v>
      </c>
      <c r="M162" s="167">
        <f t="shared" si="71"/>
        <v>405.87279151943466</v>
      </c>
      <c r="N162" s="168" t="s">
        <v>1055</v>
      </c>
      <c r="O162" s="164">
        <f t="shared" si="72"/>
        <v>0.61399999999999999</v>
      </c>
      <c r="P162" s="164">
        <f t="shared" si="65"/>
        <v>0</v>
      </c>
      <c r="Q162" s="164">
        <f t="shared" si="67"/>
        <v>0.38600000000000001</v>
      </c>
      <c r="R162" s="164">
        <f t="shared" si="68"/>
        <v>33</v>
      </c>
      <c r="S162" s="164" t="s">
        <v>1068</v>
      </c>
      <c r="T162" s="169">
        <f t="shared" ca="1" si="75"/>
        <v>0.66963152140396698</v>
      </c>
      <c r="U162" s="169">
        <f t="shared" ca="1" si="75"/>
        <v>1.1390188988855335E-4</v>
      </c>
      <c r="V162" s="169">
        <f t="shared" ca="1" si="75"/>
        <v>0.7123631041858276</v>
      </c>
      <c r="W162" s="169">
        <f t="shared" ca="1" si="75"/>
        <v>1.6972501350324108E-4</v>
      </c>
      <c r="X162" s="169">
        <f t="shared" ca="1" si="75"/>
        <v>-2.2087186926628685E-2</v>
      </c>
      <c r="Y162" s="164"/>
      <c r="Z162" s="164">
        <f t="shared" si="53"/>
        <v>5</v>
      </c>
    </row>
    <row r="163" spans="1:26">
      <c r="A163" s="214" t="s">
        <v>1044</v>
      </c>
      <c r="B163" s="215" t="s">
        <v>1067</v>
      </c>
      <c r="C163" s="215">
        <f t="shared" si="73"/>
        <v>1</v>
      </c>
      <c r="D163" s="216">
        <f t="shared" ref="D163:D178" ca="1" si="76">$J163*U163</f>
        <v>0</v>
      </c>
      <c r="E163" s="216">
        <f t="shared" ref="E163:E178" ca="1" si="77">$J163*T163</f>
        <v>0</v>
      </c>
      <c r="F163" s="216">
        <f t="shared" ref="F163:F178" ca="1" si="78">$J163*W163</f>
        <v>0</v>
      </c>
      <c r="G163" s="216">
        <f t="shared" ref="G163:G178" ca="1" si="79">$J163*V163</f>
        <v>0</v>
      </c>
      <c r="H163" s="217">
        <f t="shared" ref="H163:H178" ca="1" si="80">$J163*X163</f>
        <v>0</v>
      </c>
      <c r="J163" s="167">
        <f t="shared" si="66"/>
        <v>1009.9199403832506</v>
      </c>
      <c r="K163" s="164"/>
      <c r="L163" s="164">
        <f t="shared" ref="L163:L178" si="81">SDGE_Frzr_Base_UEC</f>
        <v>1259</v>
      </c>
      <c r="M163" s="167">
        <f t="shared" ref="M163:M178" si="82">SDGE_Frzr_Msr_UEC</f>
        <v>405.66784953867989</v>
      </c>
      <c r="N163" s="168" t="s">
        <v>1055</v>
      </c>
      <c r="O163" s="164">
        <f t="shared" si="72"/>
        <v>0.61399999999999999</v>
      </c>
      <c r="P163" s="164">
        <f t="shared" ref="P163:P178" si="83">Frzr_Split_NoSvgs</f>
        <v>0</v>
      </c>
      <c r="Q163" s="164">
        <f t="shared" si="67"/>
        <v>0.38600000000000001</v>
      </c>
      <c r="R163" s="164">
        <f t="shared" si="68"/>
        <v>34</v>
      </c>
      <c r="S163" s="164" t="s">
        <v>1068</v>
      </c>
      <c r="T163" s="169">
        <f t="shared" ca="1" si="75"/>
        <v>0</v>
      </c>
      <c r="U163" s="169">
        <f t="shared" ca="1" si="75"/>
        <v>0</v>
      </c>
      <c r="V163" s="169">
        <f t="shared" ca="1" si="75"/>
        <v>0</v>
      </c>
      <c r="W163" s="169">
        <f t="shared" ca="1" si="75"/>
        <v>0</v>
      </c>
      <c r="X163" s="169">
        <f t="shared" ca="1" si="75"/>
        <v>0</v>
      </c>
      <c r="Y163" s="164"/>
      <c r="Z163" s="164"/>
    </row>
    <row r="164" spans="1:26">
      <c r="A164" s="214" t="str">
        <f>A163</f>
        <v>SDGE</v>
      </c>
      <c r="B164" s="215" t="str">
        <f>B163</f>
        <v>251001-EE Freezer Recycling</v>
      </c>
      <c r="C164" s="215">
        <f t="shared" si="73"/>
        <v>2</v>
      </c>
      <c r="D164" s="216">
        <f t="shared" ca="1" si="76"/>
        <v>0</v>
      </c>
      <c r="E164" s="216">
        <f t="shared" ca="1" si="77"/>
        <v>0</v>
      </c>
      <c r="F164" s="216">
        <f t="shared" ca="1" si="78"/>
        <v>0</v>
      </c>
      <c r="G164" s="216">
        <f t="shared" ca="1" si="79"/>
        <v>0</v>
      </c>
      <c r="H164" s="217">
        <f t="shared" ca="1" si="80"/>
        <v>0</v>
      </c>
      <c r="J164" s="167">
        <f t="shared" si="66"/>
        <v>1009.9199403832506</v>
      </c>
      <c r="K164" s="164"/>
      <c r="L164" s="164">
        <f t="shared" si="81"/>
        <v>1259</v>
      </c>
      <c r="M164" s="167">
        <f t="shared" si="82"/>
        <v>405.66784953867989</v>
      </c>
      <c r="N164" s="168" t="s">
        <v>1055</v>
      </c>
      <c r="O164" s="164">
        <f t="shared" si="72"/>
        <v>0.61399999999999999</v>
      </c>
      <c r="P164" s="164">
        <f t="shared" si="83"/>
        <v>0</v>
      </c>
      <c r="Q164" s="164">
        <f t="shared" si="67"/>
        <v>0.38600000000000001</v>
      </c>
      <c r="R164" s="164">
        <f t="shared" si="68"/>
        <v>35</v>
      </c>
      <c r="S164" s="164" t="s">
        <v>1068</v>
      </c>
      <c r="T164" s="169">
        <f t="shared" ca="1" si="75"/>
        <v>0</v>
      </c>
      <c r="U164" s="169">
        <f t="shared" ca="1" si="75"/>
        <v>0</v>
      </c>
      <c r="V164" s="169">
        <f t="shared" ca="1" si="75"/>
        <v>0</v>
      </c>
      <c r="W164" s="169">
        <f t="shared" ca="1" si="75"/>
        <v>0</v>
      </c>
      <c r="X164" s="169">
        <f t="shared" ca="1" si="75"/>
        <v>0</v>
      </c>
      <c r="Y164" s="164"/>
      <c r="Z164" s="164"/>
    </row>
    <row r="165" spans="1:26">
      <c r="A165" s="214" t="str">
        <f t="shared" ref="A165:B178" si="84">A164</f>
        <v>SDGE</v>
      </c>
      <c r="B165" s="215" t="str">
        <f t="shared" si="84"/>
        <v>251001-EE Freezer Recycling</v>
      </c>
      <c r="C165" s="215">
        <f t="shared" si="73"/>
        <v>3</v>
      </c>
      <c r="D165" s="216">
        <f t="shared" ca="1" si="76"/>
        <v>0</v>
      </c>
      <c r="E165" s="216">
        <f t="shared" ca="1" si="77"/>
        <v>0</v>
      </c>
      <c r="F165" s="216">
        <f t="shared" ca="1" si="78"/>
        <v>0</v>
      </c>
      <c r="G165" s="216">
        <f t="shared" ca="1" si="79"/>
        <v>0</v>
      </c>
      <c r="H165" s="217">
        <f t="shared" ca="1" si="80"/>
        <v>0</v>
      </c>
      <c r="J165" s="167">
        <f t="shared" si="66"/>
        <v>1009.9199403832506</v>
      </c>
      <c r="K165" s="164"/>
      <c r="L165" s="164">
        <f t="shared" si="81"/>
        <v>1259</v>
      </c>
      <c r="M165" s="167">
        <f t="shared" si="82"/>
        <v>405.66784953867989</v>
      </c>
      <c r="N165" s="168" t="s">
        <v>1055</v>
      </c>
      <c r="O165" s="164">
        <f t="shared" si="72"/>
        <v>0.61399999999999999</v>
      </c>
      <c r="P165" s="164">
        <f t="shared" si="83"/>
        <v>0</v>
      </c>
      <c r="Q165" s="164">
        <f t="shared" si="67"/>
        <v>0.38600000000000001</v>
      </c>
      <c r="R165" s="164">
        <f t="shared" si="68"/>
        <v>36</v>
      </c>
      <c r="S165" s="164" t="s">
        <v>1068</v>
      </c>
      <c r="T165" s="169">
        <f t="shared" ca="1" si="75"/>
        <v>0</v>
      </c>
      <c r="U165" s="169">
        <f t="shared" ca="1" si="75"/>
        <v>0</v>
      </c>
      <c r="V165" s="169">
        <f t="shared" ca="1" si="75"/>
        <v>0</v>
      </c>
      <c r="W165" s="169">
        <f t="shared" ca="1" si="75"/>
        <v>0</v>
      </c>
      <c r="X165" s="169">
        <f t="shared" ca="1" si="75"/>
        <v>0</v>
      </c>
      <c r="Y165" s="164"/>
      <c r="Z165" s="164"/>
    </row>
    <row r="166" spans="1:26">
      <c r="A166" s="214" t="str">
        <f t="shared" si="84"/>
        <v>SDGE</v>
      </c>
      <c r="B166" s="215" t="str">
        <f t="shared" si="84"/>
        <v>251001-EE Freezer Recycling</v>
      </c>
      <c r="C166" s="215">
        <f t="shared" si="73"/>
        <v>4</v>
      </c>
      <c r="D166" s="216">
        <f t="shared" ca="1" si="76"/>
        <v>0</v>
      </c>
      <c r="E166" s="216">
        <f t="shared" ca="1" si="77"/>
        <v>0</v>
      </c>
      <c r="F166" s="216">
        <f t="shared" ca="1" si="78"/>
        <v>0</v>
      </c>
      <c r="G166" s="216">
        <f t="shared" ca="1" si="79"/>
        <v>0</v>
      </c>
      <c r="H166" s="217">
        <f t="shared" ca="1" si="80"/>
        <v>0</v>
      </c>
      <c r="J166" s="167">
        <f t="shared" si="66"/>
        <v>1009.9199403832506</v>
      </c>
      <c r="K166" s="164"/>
      <c r="L166" s="164">
        <f t="shared" si="81"/>
        <v>1259</v>
      </c>
      <c r="M166" s="167">
        <f t="shared" si="82"/>
        <v>405.66784953867989</v>
      </c>
      <c r="N166" s="168" t="s">
        <v>1055</v>
      </c>
      <c r="O166" s="164">
        <f t="shared" si="72"/>
        <v>0.61399999999999999</v>
      </c>
      <c r="P166" s="164">
        <f t="shared" si="83"/>
        <v>0</v>
      </c>
      <c r="Q166" s="164">
        <f t="shared" si="67"/>
        <v>0.38600000000000001</v>
      </c>
      <c r="R166" s="164">
        <f t="shared" si="68"/>
        <v>37</v>
      </c>
      <c r="S166" s="164" t="s">
        <v>1068</v>
      </c>
      <c r="T166" s="169">
        <f t="shared" ca="1" si="75"/>
        <v>0</v>
      </c>
      <c r="U166" s="169">
        <f t="shared" ca="1" si="75"/>
        <v>0</v>
      </c>
      <c r="V166" s="169">
        <f t="shared" ca="1" si="75"/>
        <v>0</v>
      </c>
      <c r="W166" s="169">
        <f t="shared" ca="1" si="75"/>
        <v>0</v>
      </c>
      <c r="X166" s="169">
        <f t="shared" ca="1" si="75"/>
        <v>0</v>
      </c>
      <c r="Y166" s="164"/>
      <c r="Z166" s="164"/>
    </row>
    <row r="167" spans="1:26">
      <c r="A167" s="214" t="str">
        <f t="shared" si="84"/>
        <v>SDGE</v>
      </c>
      <c r="B167" s="215" t="str">
        <f t="shared" si="84"/>
        <v>251001-EE Freezer Recycling</v>
      </c>
      <c r="C167" s="215">
        <f t="shared" si="73"/>
        <v>5</v>
      </c>
      <c r="D167" s="216">
        <f t="shared" ca="1" si="76"/>
        <v>0</v>
      </c>
      <c r="E167" s="216">
        <f t="shared" ca="1" si="77"/>
        <v>0</v>
      </c>
      <c r="F167" s="216">
        <f t="shared" ca="1" si="78"/>
        <v>0</v>
      </c>
      <c r="G167" s="216">
        <f t="shared" ca="1" si="79"/>
        <v>0</v>
      </c>
      <c r="H167" s="217">
        <f t="shared" ca="1" si="80"/>
        <v>0</v>
      </c>
      <c r="J167" s="167">
        <f t="shared" si="66"/>
        <v>1009.9199403832506</v>
      </c>
      <c r="K167" s="164"/>
      <c r="L167" s="164">
        <f t="shared" si="81"/>
        <v>1259</v>
      </c>
      <c r="M167" s="167">
        <f t="shared" si="82"/>
        <v>405.66784953867989</v>
      </c>
      <c r="N167" s="168" t="s">
        <v>1055</v>
      </c>
      <c r="O167" s="164">
        <f t="shared" si="72"/>
        <v>0.61399999999999999</v>
      </c>
      <c r="P167" s="164">
        <f t="shared" si="83"/>
        <v>0</v>
      </c>
      <c r="Q167" s="164">
        <f t="shared" si="67"/>
        <v>0.38600000000000001</v>
      </c>
      <c r="R167" s="164">
        <f t="shared" si="68"/>
        <v>38</v>
      </c>
      <c r="S167" s="164" t="s">
        <v>1068</v>
      </c>
      <c r="T167" s="169">
        <f t="shared" ca="1" si="75"/>
        <v>0</v>
      </c>
      <c r="U167" s="169">
        <f t="shared" ca="1" si="75"/>
        <v>0</v>
      </c>
      <c r="V167" s="169">
        <f t="shared" ca="1" si="75"/>
        <v>0</v>
      </c>
      <c r="W167" s="169">
        <f t="shared" ca="1" si="75"/>
        <v>0</v>
      </c>
      <c r="X167" s="169">
        <f t="shared" ca="1" si="75"/>
        <v>0</v>
      </c>
      <c r="Y167" s="164"/>
      <c r="Z167" s="164"/>
    </row>
    <row r="168" spans="1:26">
      <c r="A168" s="214" t="str">
        <f t="shared" si="84"/>
        <v>SDGE</v>
      </c>
      <c r="B168" s="215" t="str">
        <f t="shared" si="84"/>
        <v>251001-EE Freezer Recycling</v>
      </c>
      <c r="C168" s="215">
        <f t="shared" si="73"/>
        <v>6</v>
      </c>
      <c r="D168" s="216">
        <f t="shared" ca="1" si="76"/>
        <v>0.10697658133173581</v>
      </c>
      <c r="E168" s="216">
        <f t="shared" ca="1" si="77"/>
        <v>794.02551879850193</v>
      </c>
      <c r="F168" s="216">
        <f t="shared" ca="1" si="78"/>
        <v>0.14161269351674974</v>
      </c>
      <c r="G168" s="216">
        <f t="shared" ca="1" si="79"/>
        <v>829.4789449138824</v>
      </c>
      <c r="H168" s="217">
        <f t="shared" ca="1" si="80"/>
        <v>-16.884493904868048</v>
      </c>
      <c r="J168" s="167">
        <f t="shared" si="66"/>
        <v>1009.9199403832506</v>
      </c>
      <c r="K168" s="164"/>
      <c r="L168" s="164">
        <f t="shared" si="81"/>
        <v>1259</v>
      </c>
      <c r="M168" s="167">
        <f t="shared" si="82"/>
        <v>405.66784953867989</v>
      </c>
      <c r="N168" s="168" t="s">
        <v>1055</v>
      </c>
      <c r="O168" s="164">
        <f t="shared" si="72"/>
        <v>0.61399999999999999</v>
      </c>
      <c r="P168" s="164">
        <f t="shared" si="83"/>
        <v>0</v>
      </c>
      <c r="Q168" s="164">
        <f t="shared" si="67"/>
        <v>0.38600000000000001</v>
      </c>
      <c r="R168" s="164">
        <f t="shared" si="68"/>
        <v>39</v>
      </c>
      <c r="S168" s="164" t="s">
        <v>1068</v>
      </c>
      <c r="T168" s="169">
        <f t="shared" ca="1" si="75"/>
        <v>0.78622620174939839</v>
      </c>
      <c r="U168" s="169">
        <f t="shared" ca="1" si="75"/>
        <v>1.0592580367423945E-4</v>
      </c>
      <c r="V168" s="169">
        <f t="shared" ca="1" si="75"/>
        <v>0.8213313865246652</v>
      </c>
      <c r="W168" s="169">
        <f t="shared" ca="1" si="75"/>
        <v>1.4022170258665224E-4</v>
      </c>
      <c r="X168" s="169">
        <f t="shared" ca="1" si="75"/>
        <v>-1.6718645933914936E-2</v>
      </c>
      <c r="Y168" s="164"/>
      <c r="Z168" s="164"/>
    </row>
    <row r="169" spans="1:26">
      <c r="A169" s="214" t="str">
        <f t="shared" si="84"/>
        <v>SDGE</v>
      </c>
      <c r="B169" s="215" t="str">
        <f t="shared" si="84"/>
        <v>251001-EE Freezer Recycling</v>
      </c>
      <c r="C169" s="215">
        <f t="shared" si="73"/>
        <v>7</v>
      </c>
      <c r="D169" s="216">
        <f t="shared" ca="1" si="76"/>
        <v>0.11198170820229376</v>
      </c>
      <c r="E169" s="216">
        <f t="shared" ca="1" si="77"/>
        <v>787.04413677541038</v>
      </c>
      <c r="F169" s="216">
        <f t="shared" ca="1" si="78"/>
        <v>0.1271050590203199</v>
      </c>
      <c r="G169" s="216">
        <f t="shared" ca="1" si="79"/>
        <v>811.56490040929316</v>
      </c>
      <c r="H169" s="217">
        <f t="shared" ca="1" si="80"/>
        <v>-13.182769182938562</v>
      </c>
      <c r="J169" s="167">
        <f t="shared" si="66"/>
        <v>1009.9199403832506</v>
      </c>
      <c r="K169" s="164"/>
      <c r="L169" s="164">
        <f t="shared" si="81"/>
        <v>1259</v>
      </c>
      <c r="M169" s="167">
        <f t="shared" si="82"/>
        <v>405.66784953867989</v>
      </c>
      <c r="N169" s="168" t="s">
        <v>1055</v>
      </c>
      <c r="O169" s="164">
        <f t="shared" si="72"/>
        <v>0.61399999999999999</v>
      </c>
      <c r="P169" s="164">
        <f t="shared" si="83"/>
        <v>0</v>
      </c>
      <c r="Q169" s="164">
        <f t="shared" si="67"/>
        <v>0.38600000000000001</v>
      </c>
      <c r="R169" s="164">
        <f t="shared" si="68"/>
        <v>40</v>
      </c>
      <c r="S169" s="164" t="s">
        <v>1068</v>
      </c>
      <c r="T169" s="169">
        <f t="shared" ca="1" si="75"/>
        <v>0.77931339436345626</v>
      </c>
      <c r="U169" s="169">
        <f t="shared" ca="1" si="75"/>
        <v>1.1088176767734506E-4</v>
      </c>
      <c r="V169" s="169">
        <f t="shared" ca="1" si="75"/>
        <v>0.80359330275359797</v>
      </c>
      <c r="W169" s="169">
        <f t="shared" ca="1" si="75"/>
        <v>1.2585656935547318E-4</v>
      </c>
      <c r="X169" s="169">
        <f t="shared" ca="1" si="75"/>
        <v>-1.3053281409550033E-2</v>
      </c>
      <c r="Y169" s="164"/>
      <c r="Z169" s="164"/>
    </row>
    <row r="170" spans="1:26">
      <c r="A170" s="214" t="str">
        <f t="shared" si="84"/>
        <v>SDGE</v>
      </c>
      <c r="B170" s="215" t="str">
        <f t="shared" si="84"/>
        <v>251001-EE Freezer Recycling</v>
      </c>
      <c r="C170" s="215">
        <f t="shared" si="73"/>
        <v>8</v>
      </c>
      <c r="D170" s="216">
        <f t="shared" ca="1" si="76"/>
        <v>0.12158964542268462</v>
      </c>
      <c r="E170" s="216">
        <f t="shared" ca="1" si="77"/>
        <v>832.95580785528762</v>
      </c>
      <c r="F170" s="216">
        <f t="shared" ca="1" si="78"/>
        <v>0.16640235207409076</v>
      </c>
      <c r="G170" s="216">
        <f t="shared" ca="1" si="79"/>
        <v>944.60450775931042</v>
      </c>
      <c r="H170" s="217">
        <f t="shared" ca="1" si="80"/>
        <v>-11.621494863301736</v>
      </c>
      <c r="J170" s="167">
        <f t="shared" si="66"/>
        <v>1009.9199403832506</v>
      </c>
      <c r="K170" s="164"/>
      <c r="L170" s="164">
        <f t="shared" si="81"/>
        <v>1259</v>
      </c>
      <c r="M170" s="167">
        <f t="shared" si="82"/>
        <v>405.66784953867989</v>
      </c>
      <c r="N170" s="168" t="s">
        <v>1055</v>
      </c>
      <c r="O170" s="164">
        <f t="shared" si="72"/>
        <v>0.61399999999999999</v>
      </c>
      <c r="P170" s="164">
        <f t="shared" si="83"/>
        <v>0</v>
      </c>
      <c r="Q170" s="164">
        <f t="shared" si="67"/>
        <v>0.38600000000000001</v>
      </c>
      <c r="R170" s="164">
        <f t="shared" si="68"/>
        <v>41</v>
      </c>
      <c r="S170" s="164" t="s">
        <v>1068</v>
      </c>
      <c r="T170" s="169">
        <f t="shared" ca="1" si="75"/>
        <v>0.8247740979737388</v>
      </c>
      <c r="U170" s="169">
        <f t="shared" ca="1" si="75"/>
        <v>1.2039533091756069E-4</v>
      </c>
      <c r="V170" s="169">
        <f t="shared" ca="1" si="75"/>
        <v>0.93532612832740591</v>
      </c>
      <c r="W170" s="169">
        <f t="shared" ca="1" si="75"/>
        <v>1.6476786467939565E-4</v>
      </c>
      <c r="X170" s="169">
        <f t="shared" ca="1" si="75"/>
        <v>-1.1507342709652351E-2</v>
      </c>
      <c r="Y170" s="164"/>
      <c r="Z170" s="164"/>
    </row>
    <row r="171" spans="1:26">
      <c r="A171" s="214" t="str">
        <f t="shared" si="84"/>
        <v>SDGE</v>
      </c>
      <c r="B171" s="215" t="str">
        <f t="shared" si="84"/>
        <v>251001-EE Freezer Recycling</v>
      </c>
      <c r="C171" s="215">
        <f t="shared" si="73"/>
        <v>9</v>
      </c>
      <c r="D171" s="216">
        <f t="shared" ca="1" si="76"/>
        <v>0</v>
      </c>
      <c r="E171" s="216">
        <f t="shared" ca="1" si="77"/>
        <v>0</v>
      </c>
      <c r="F171" s="216">
        <f t="shared" ca="1" si="78"/>
        <v>0</v>
      </c>
      <c r="G171" s="216">
        <f t="shared" ca="1" si="79"/>
        <v>0</v>
      </c>
      <c r="H171" s="217">
        <f t="shared" ca="1" si="80"/>
        <v>0</v>
      </c>
      <c r="J171" s="167">
        <f t="shared" si="66"/>
        <v>1009.9199403832506</v>
      </c>
      <c r="K171" s="164"/>
      <c r="L171" s="164">
        <f t="shared" si="81"/>
        <v>1259</v>
      </c>
      <c r="M171" s="167">
        <f t="shared" si="82"/>
        <v>405.66784953867989</v>
      </c>
      <c r="N171" s="168" t="s">
        <v>1055</v>
      </c>
      <c r="O171" s="164">
        <f t="shared" si="72"/>
        <v>0.61399999999999999</v>
      </c>
      <c r="P171" s="164">
        <f t="shared" si="83"/>
        <v>0</v>
      </c>
      <c r="Q171" s="164">
        <f t="shared" si="67"/>
        <v>0.38600000000000001</v>
      </c>
      <c r="R171" s="164">
        <f t="shared" si="68"/>
        <v>42</v>
      </c>
      <c r="S171" s="164" t="s">
        <v>1068</v>
      </c>
      <c r="T171" s="169">
        <f t="shared" ca="1" si="75"/>
        <v>0</v>
      </c>
      <c r="U171" s="169">
        <f t="shared" ca="1" si="75"/>
        <v>0</v>
      </c>
      <c r="V171" s="169">
        <f t="shared" ca="1" si="75"/>
        <v>0</v>
      </c>
      <c r="W171" s="169">
        <f t="shared" ca="1" si="75"/>
        <v>0</v>
      </c>
      <c r="X171" s="169">
        <f t="shared" ca="1" si="75"/>
        <v>0</v>
      </c>
      <c r="Y171" s="164"/>
      <c r="Z171" s="164"/>
    </row>
    <row r="172" spans="1:26">
      <c r="A172" s="214" t="str">
        <f t="shared" si="84"/>
        <v>SDGE</v>
      </c>
      <c r="B172" s="215" t="str">
        <f t="shared" si="84"/>
        <v>251001-EE Freezer Recycling</v>
      </c>
      <c r="C172" s="215">
        <f t="shared" si="73"/>
        <v>10</v>
      </c>
      <c r="D172" s="216">
        <f t="shared" ca="1" si="76"/>
        <v>0.12760960130758256</v>
      </c>
      <c r="E172" s="216">
        <f t="shared" ca="1" si="77"/>
        <v>853.07467756866606</v>
      </c>
      <c r="F172" s="216">
        <f t="shared" ca="1" si="78"/>
        <v>0.197688333183102</v>
      </c>
      <c r="G172" s="216">
        <f t="shared" ca="1" si="79"/>
        <v>989.76125821589835</v>
      </c>
      <c r="H172" s="217">
        <f t="shared" ca="1" si="80"/>
        <v>-14.52117394832999</v>
      </c>
      <c r="J172" s="167">
        <f t="shared" si="66"/>
        <v>1009.9199403832506</v>
      </c>
      <c r="K172" s="164"/>
      <c r="L172" s="164">
        <f t="shared" si="81"/>
        <v>1259</v>
      </c>
      <c r="M172" s="167">
        <f t="shared" si="82"/>
        <v>405.66784953867989</v>
      </c>
      <c r="N172" s="168" t="s">
        <v>1055</v>
      </c>
      <c r="O172" s="164">
        <f t="shared" si="72"/>
        <v>0.61399999999999999</v>
      </c>
      <c r="P172" s="164">
        <f t="shared" si="83"/>
        <v>0</v>
      </c>
      <c r="Q172" s="164">
        <f t="shared" si="67"/>
        <v>0.38600000000000001</v>
      </c>
      <c r="R172" s="164">
        <f t="shared" si="68"/>
        <v>43</v>
      </c>
      <c r="S172" s="164" t="s">
        <v>1068</v>
      </c>
      <c r="T172" s="169">
        <f t="shared" ca="1" si="75"/>
        <v>0.84469535005412022</v>
      </c>
      <c r="U172" s="169">
        <f t="shared" ca="1" si="75"/>
        <v>1.2635615577523551E-4</v>
      </c>
      <c r="V172" s="169">
        <f t="shared" ca="1" si="75"/>
        <v>0.98003932652354375</v>
      </c>
      <c r="W172" s="169">
        <f t="shared" ca="1" si="75"/>
        <v>1.9574653918416743E-4</v>
      </c>
      <c r="X172" s="169">
        <f t="shared" ca="1" si="75"/>
        <v>-1.4378539691789238E-2</v>
      </c>
      <c r="Y172" s="164"/>
      <c r="Z172" s="164"/>
    </row>
    <row r="173" spans="1:26">
      <c r="A173" s="214" t="str">
        <f t="shared" si="84"/>
        <v>SDGE</v>
      </c>
      <c r="B173" s="215" t="str">
        <f t="shared" si="84"/>
        <v>251001-EE Freezer Recycling</v>
      </c>
      <c r="C173" s="215">
        <f t="shared" si="73"/>
        <v>11</v>
      </c>
      <c r="D173" s="216">
        <f t="shared" ca="1" si="76"/>
        <v>0</v>
      </c>
      <c r="E173" s="216">
        <f t="shared" ca="1" si="77"/>
        <v>0</v>
      </c>
      <c r="F173" s="216">
        <f t="shared" ca="1" si="78"/>
        <v>0</v>
      </c>
      <c r="G173" s="216">
        <f t="shared" ca="1" si="79"/>
        <v>0</v>
      </c>
      <c r="H173" s="217">
        <f t="shared" ca="1" si="80"/>
        <v>0</v>
      </c>
      <c r="J173" s="167">
        <f t="shared" si="66"/>
        <v>1009.9199403832506</v>
      </c>
      <c r="K173" s="164"/>
      <c r="L173" s="164">
        <f t="shared" si="81"/>
        <v>1259</v>
      </c>
      <c r="M173" s="167">
        <f t="shared" si="82"/>
        <v>405.66784953867989</v>
      </c>
      <c r="N173" s="168" t="s">
        <v>1055</v>
      </c>
      <c r="O173" s="164">
        <f t="shared" si="72"/>
        <v>0.61399999999999999</v>
      </c>
      <c r="P173" s="164">
        <f t="shared" si="83"/>
        <v>0</v>
      </c>
      <c r="Q173" s="164">
        <f t="shared" si="67"/>
        <v>0.38600000000000001</v>
      </c>
      <c r="R173" s="164">
        <f t="shared" si="68"/>
        <v>44</v>
      </c>
      <c r="S173" s="164" t="s">
        <v>1068</v>
      </c>
      <c r="T173" s="169">
        <f t="shared" ca="1" si="75"/>
        <v>0</v>
      </c>
      <c r="U173" s="169">
        <f t="shared" ca="1" si="75"/>
        <v>0</v>
      </c>
      <c r="V173" s="169">
        <f t="shared" ca="1" si="75"/>
        <v>0</v>
      </c>
      <c r="W173" s="169">
        <f t="shared" ca="1" si="75"/>
        <v>0</v>
      </c>
      <c r="X173" s="169">
        <f t="shared" ca="1" si="75"/>
        <v>0</v>
      </c>
      <c r="Y173" s="164"/>
      <c r="Z173" s="164"/>
    </row>
    <row r="174" spans="1:26">
      <c r="A174" s="214" t="str">
        <f t="shared" si="84"/>
        <v>SDGE</v>
      </c>
      <c r="B174" s="215" t="str">
        <f t="shared" si="84"/>
        <v>251001-EE Freezer Recycling</v>
      </c>
      <c r="C174" s="215">
        <f t="shared" si="73"/>
        <v>12</v>
      </c>
      <c r="D174" s="216">
        <f t="shared" ca="1" si="76"/>
        <v>0</v>
      </c>
      <c r="E174" s="216">
        <f t="shared" ca="1" si="77"/>
        <v>0</v>
      </c>
      <c r="F174" s="216">
        <f t="shared" ca="1" si="78"/>
        <v>0</v>
      </c>
      <c r="G174" s="216">
        <f t="shared" ca="1" si="79"/>
        <v>0</v>
      </c>
      <c r="H174" s="217">
        <f t="shared" ca="1" si="80"/>
        <v>0</v>
      </c>
      <c r="J174" s="167">
        <f t="shared" si="66"/>
        <v>1009.9199403832506</v>
      </c>
      <c r="K174" s="164"/>
      <c r="L174" s="164">
        <f t="shared" si="81"/>
        <v>1259</v>
      </c>
      <c r="M174" s="167">
        <f t="shared" si="82"/>
        <v>405.66784953867989</v>
      </c>
      <c r="N174" s="168" t="s">
        <v>1055</v>
      </c>
      <c r="O174" s="164">
        <f t="shared" si="72"/>
        <v>0.61399999999999999</v>
      </c>
      <c r="P174" s="164">
        <f t="shared" si="83"/>
        <v>0</v>
      </c>
      <c r="Q174" s="164">
        <f t="shared" si="67"/>
        <v>0.38600000000000001</v>
      </c>
      <c r="R174" s="164">
        <f t="shared" si="68"/>
        <v>45</v>
      </c>
      <c r="S174" s="164" t="s">
        <v>1068</v>
      </c>
      <c r="T174" s="169">
        <f t="shared" ca="1" si="75"/>
        <v>0</v>
      </c>
      <c r="U174" s="169">
        <f t="shared" ca="1" si="75"/>
        <v>0</v>
      </c>
      <c r="V174" s="169">
        <f t="shared" ca="1" si="75"/>
        <v>0</v>
      </c>
      <c r="W174" s="169">
        <f t="shared" ca="1" si="75"/>
        <v>0</v>
      </c>
      <c r="X174" s="169">
        <f t="shared" ca="1" si="75"/>
        <v>0</v>
      </c>
      <c r="Y174" s="164"/>
      <c r="Z174" s="164"/>
    </row>
    <row r="175" spans="1:26">
      <c r="A175" s="214" t="str">
        <f t="shared" si="84"/>
        <v>SDGE</v>
      </c>
      <c r="B175" s="215" t="str">
        <f t="shared" si="84"/>
        <v>251001-EE Freezer Recycling</v>
      </c>
      <c r="C175" s="215">
        <f t="shared" si="73"/>
        <v>13</v>
      </c>
      <c r="D175" s="216">
        <f t="shared" ca="1" si="76"/>
        <v>0</v>
      </c>
      <c r="E175" s="216">
        <f t="shared" ca="1" si="77"/>
        <v>0</v>
      </c>
      <c r="F175" s="216">
        <f t="shared" ca="1" si="78"/>
        <v>0</v>
      </c>
      <c r="G175" s="216">
        <f t="shared" ca="1" si="79"/>
        <v>0</v>
      </c>
      <c r="H175" s="217">
        <f t="shared" ca="1" si="80"/>
        <v>0</v>
      </c>
      <c r="J175" s="167">
        <f t="shared" si="66"/>
        <v>1009.9199403832506</v>
      </c>
      <c r="K175" s="164"/>
      <c r="L175" s="164">
        <f t="shared" si="81"/>
        <v>1259</v>
      </c>
      <c r="M175" s="167">
        <f t="shared" si="82"/>
        <v>405.66784953867989</v>
      </c>
      <c r="N175" s="168" t="s">
        <v>1055</v>
      </c>
      <c r="O175" s="164">
        <f t="shared" si="72"/>
        <v>0.61399999999999999</v>
      </c>
      <c r="P175" s="164">
        <f t="shared" si="83"/>
        <v>0</v>
      </c>
      <c r="Q175" s="164">
        <f t="shared" si="67"/>
        <v>0.38600000000000001</v>
      </c>
      <c r="R175" s="164">
        <f t="shared" si="68"/>
        <v>46</v>
      </c>
      <c r="S175" s="164" t="s">
        <v>1068</v>
      </c>
      <c r="T175" s="169">
        <f t="shared" ca="1" si="75"/>
        <v>0</v>
      </c>
      <c r="U175" s="169">
        <f t="shared" ca="1" si="75"/>
        <v>0</v>
      </c>
      <c r="V175" s="169">
        <f t="shared" ca="1" si="75"/>
        <v>0</v>
      </c>
      <c r="W175" s="169">
        <f t="shared" ca="1" si="75"/>
        <v>0</v>
      </c>
      <c r="X175" s="169">
        <f t="shared" ca="1" si="75"/>
        <v>0</v>
      </c>
      <c r="Y175" s="164"/>
      <c r="Z175" s="164"/>
    </row>
    <row r="176" spans="1:26">
      <c r="A176" s="214" t="str">
        <f t="shared" si="84"/>
        <v>SDGE</v>
      </c>
      <c r="B176" s="215" t="str">
        <f t="shared" si="84"/>
        <v>251001-EE Freezer Recycling</v>
      </c>
      <c r="C176" s="215">
        <f t="shared" si="73"/>
        <v>14</v>
      </c>
      <c r="D176" s="216">
        <f t="shared" ca="1" si="76"/>
        <v>0.13618999171322033</v>
      </c>
      <c r="E176" s="216">
        <f t="shared" ca="1" si="77"/>
        <v>765.9210890901104</v>
      </c>
      <c r="F176" s="216">
        <f t="shared" ca="1" si="78"/>
        <v>0.16383026881348051</v>
      </c>
      <c r="G176" s="216">
        <f t="shared" ca="1" si="79"/>
        <v>824.18617164804607</v>
      </c>
      <c r="H176" s="217">
        <f t="shared" ca="1" si="80"/>
        <v>-15.039212407838306</v>
      </c>
      <c r="J176" s="167">
        <f t="shared" si="66"/>
        <v>1009.9199403832506</v>
      </c>
      <c r="K176" s="164"/>
      <c r="L176" s="164">
        <f t="shared" si="81"/>
        <v>1259</v>
      </c>
      <c r="M176" s="167">
        <f t="shared" si="82"/>
        <v>405.66784953867989</v>
      </c>
      <c r="N176" s="168" t="s">
        <v>1055</v>
      </c>
      <c r="O176" s="164">
        <f t="shared" si="72"/>
        <v>0.61399999999999999</v>
      </c>
      <c r="P176" s="164">
        <f t="shared" si="83"/>
        <v>0</v>
      </c>
      <c r="Q176" s="164">
        <f t="shared" si="67"/>
        <v>0.38600000000000001</v>
      </c>
      <c r="R176" s="164">
        <f t="shared" si="68"/>
        <v>47</v>
      </c>
      <c r="S176" s="164" t="s">
        <v>1068</v>
      </c>
      <c r="T176" s="169">
        <f t="shared" ca="1" si="75"/>
        <v>0.75839782785104126</v>
      </c>
      <c r="U176" s="169">
        <f t="shared" ca="1" si="75"/>
        <v>1.3485226528108565E-4</v>
      </c>
      <c r="V176" s="169">
        <f t="shared" ca="1" si="75"/>
        <v>0.81609060153350255</v>
      </c>
      <c r="W176" s="169">
        <f t="shared" ca="1" si="75"/>
        <v>1.6222104571111763E-4</v>
      </c>
      <c r="X176" s="169">
        <f t="shared" ca="1" si="75"/>
        <v>-1.4891489717621709E-2</v>
      </c>
      <c r="Y176" s="164"/>
      <c r="Z176" s="164"/>
    </row>
    <row r="177" spans="1:26">
      <c r="A177" s="214" t="str">
        <f t="shared" si="84"/>
        <v>SDGE</v>
      </c>
      <c r="B177" s="215" t="str">
        <f t="shared" si="84"/>
        <v>251001-EE Freezer Recycling</v>
      </c>
      <c r="C177" s="215">
        <f t="shared" si="73"/>
        <v>15</v>
      </c>
      <c r="D177" s="216">
        <f t="shared" ca="1" si="76"/>
        <v>0.13168262365162842</v>
      </c>
      <c r="E177" s="216">
        <f t="shared" ca="1" si="77"/>
        <v>948.95252845608911</v>
      </c>
      <c r="F177" s="216">
        <f t="shared" ca="1" si="78"/>
        <v>0.21137732497514974</v>
      </c>
      <c r="G177" s="216">
        <f t="shared" ca="1" si="79"/>
        <v>1197.6556297010125</v>
      </c>
      <c r="H177" s="217">
        <f t="shared" ca="1" si="80"/>
        <v>-11.313666145059013</v>
      </c>
      <c r="J177" s="167">
        <f t="shared" si="66"/>
        <v>1009.9199403832506</v>
      </c>
      <c r="K177" s="164"/>
      <c r="L177" s="164">
        <f t="shared" si="81"/>
        <v>1259</v>
      </c>
      <c r="M177" s="167">
        <f t="shared" si="82"/>
        <v>405.66784953867989</v>
      </c>
      <c r="N177" s="168" t="s">
        <v>1055</v>
      </c>
      <c r="O177" s="164">
        <f t="shared" si="72"/>
        <v>0.61399999999999999</v>
      </c>
      <c r="P177" s="164">
        <f t="shared" si="83"/>
        <v>0</v>
      </c>
      <c r="Q177" s="164">
        <f t="shared" si="67"/>
        <v>0.38600000000000001</v>
      </c>
      <c r="R177" s="164">
        <f t="shared" si="68"/>
        <v>48</v>
      </c>
      <c r="S177" s="164" t="s">
        <v>1068</v>
      </c>
      <c r="T177" s="169">
        <f t="shared" ca="1" si="75"/>
        <v>0.93963144058327519</v>
      </c>
      <c r="U177" s="169">
        <f t="shared" ca="1" si="75"/>
        <v>1.3038917085017322E-4</v>
      </c>
      <c r="V177" s="169">
        <f t="shared" ca="1" si="75"/>
        <v>1.1858916551806262</v>
      </c>
      <c r="W177" s="169">
        <f t="shared" ca="1" si="75"/>
        <v>2.0930107083036204E-4</v>
      </c>
      <c r="X177" s="169">
        <f t="shared" ca="1" si="75"/>
        <v>-1.1202537639533718E-2</v>
      </c>
      <c r="Y177" s="164"/>
      <c r="Z177" s="164"/>
    </row>
    <row r="178" spans="1:26" ht="11.25" thickBot="1">
      <c r="A178" s="218" t="str">
        <f t="shared" si="84"/>
        <v>SDGE</v>
      </c>
      <c r="B178" s="219" t="str">
        <f t="shared" si="84"/>
        <v>251001-EE Freezer Recycling</v>
      </c>
      <c r="C178" s="219">
        <f t="shared" si="73"/>
        <v>16</v>
      </c>
      <c r="D178" s="220">
        <f t="shared" ca="1" si="76"/>
        <v>0</v>
      </c>
      <c r="E178" s="220">
        <f t="shared" ca="1" si="77"/>
        <v>0</v>
      </c>
      <c r="F178" s="220">
        <f t="shared" ca="1" si="78"/>
        <v>0</v>
      </c>
      <c r="G178" s="220">
        <f t="shared" ca="1" si="79"/>
        <v>0</v>
      </c>
      <c r="H178" s="221">
        <f t="shared" ca="1" si="80"/>
        <v>0</v>
      </c>
      <c r="J178" s="167">
        <f t="shared" si="66"/>
        <v>1009.9199403832506</v>
      </c>
      <c r="K178" s="164"/>
      <c r="L178" s="164">
        <f t="shared" si="81"/>
        <v>1259</v>
      </c>
      <c r="M178" s="167">
        <f t="shared" si="82"/>
        <v>405.66784953867989</v>
      </c>
      <c r="N178" s="168" t="s">
        <v>1055</v>
      </c>
      <c r="O178" s="164">
        <f t="shared" si="72"/>
        <v>0.61399999999999999</v>
      </c>
      <c r="P178" s="164">
        <f t="shared" si="83"/>
        <v>0</v>
      </c>
      <c r="Q178" s="164">
        <f t="shared" si="67"/>
        <v>0.38600000000000001</v>
      </c>
      <c r="R178" s="164">
        <f t="shared" si="68"/>
        <v>49</v>
      </c>
      <c r="S178" s="164" t="s">
        <v>1068</v>
      </c>
      <c r="T178" s="169">
        <f t="shared" ca="1" si="75"/>
        <v>0</v>
      </c>
      <c r="U178" s="169">
        <f t="shared" ca="1" si="75"/>
        <v>0</v>
      </c>
      <c r="V178" s="169">
        <f t="shared" ca="1" si="75"/>
        <v>0</v>
      </c>
      <c r="W178" s="169">
        <f t="shared" ca="1" si="75"/>
        <v>0</v>
      </c>
      <c r="X178" s="169">
        <f t="shared" ca="1" si="75"/>
        <v>0</v>
      </c>
      <c r="Y178" s="164"/>
      <c r="Z178" s="164"/>
    </row>
    <row r="180" spans="1:26">
      <c r="F180" s="86"/>
      <c r="G180" s="86"/>
      <c r="H180" s="86"/>
    </row>
    <row r="181" spans="1:26">
      <c r="F181" s="86"/>
      <c r="G181" s="86"/>
      <c r="H181" s="86"/>
    </row>
    <row r="182" spans="1:26">
      <c r="F182" s="86"/>
      <c r="G182" s="86"/>
      <c r="H182" s="86"/>
    </row>
    <row r="183" spans="1:26">
      <c r="F183" s="86"/>
      <c r="G183" s="86"/>
      <c r="H183" s="86"/>
    </row>
    <row r="184" spans="1:26">
      <c r="F184" s="86"/>
      <c r="G184" s="86"/>
      <c r="H184" s="86"/>
    </row>
    <row r="185" spans="1:26">
      <c r="F185" s="86"/>
      <c r="G185" s="86"/>
      <c r="H185" s="8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J148"/>
  <sheetViews>
    <sheetView topLeftCell="A121" workbookViewId="0"/>
  </sheetViews>
  <sheetFormatPr defaultRowHeight="10.5"/>
  <cols>
    <col min="1" max="16384" width="9.140625" style="86"/>
  </cols>
  <sheetData>
    <row r="2" spans="2:2">
      <c r="B2" s="147" t="s">
        <v>998</v>
      </c>
    </row>
    <row r="18" spans="2:10" ht="11.25" thickBot="1"/>
    <row r="19" spans="2:10">
      <c r="B19" s="137" t="s">
        <v>999</v>
      </c>
      <c r="C19" s="138"/>
      <c r="D19" s="138"/>
      <c r="E19" s="138"/>
      <c r="F19" s="138"/>
      <c r="G19" s="138"/>
      <c r="H19" s="139"/>
    </row>
    <row r="20" spans="2:10">
      <c r="B20" s="140" t="s">
        <v>995</v>
      </c>
      <c r="C20" s="141"/>
      <c r="D20" s="141"/>
      <c r="E20" s="141"/>
      <c r="F20" s="141"/>
      <c r="G20" s="141"/>
      <c r="H20" s="142"/>
    </row>
    <row r="21" spans="2:10">
      <c r="B21" s="140" t="s">
        <v>1000</v>
      </c>
      <c r="C21" s="141"/>
      <c r="D21" s="141"/>
      <c r="E21" s="141"/>
      <c r="F21" s="141"/>
      <c r="G21" s="141"/>
      <c r="H21" s="142"/>
    </row>
    <row r="22" spans="2:10">
      <c r="B22" s="140"/>
      <c r="C22" s="141"/>
      <c r="D22" s="141" t="s">
        <v>911</v>
      </c>
      <c r="E22" s="171" t="s">
        <v>910</v>
      </c>
      <c r="F22" s="171" t="s">
        <v>912</v>
      </c>
      <c r="G22" s="141"/>
      <c r="H22" s="142"/>
      <c r="I22" s="163" t="s">
        <v>1108</v>
      </c>
      <c r="J22" s="86" t="s">
        <v>1109</v>
      </c>
    </row>
    <row r="23" spans="2:10">
      <c r="B23" s="140"/>
      <c r="C23" s="152" t="s">
        <v>1003</v>
      </c>
      <c r="D23" s="141">
        <v>1181</v>
      </c>
      <c r="E23" s="141">
        <v>1220</v>
      </c>
      <c r="F23" s="141">
        <v>1074</v>
      </c>
      <c r="G23" s="141"/>
      <c r="H23" s="142"/>
      <c r="J23" s="86" t="s">
        <v>1110</v>
      </c>
    </row>
    <row r="24" spans="2:10">
      <c r="B24" s="140"/>
      <c r="C24" s="152" t="s">
        <v>1004</v>
      </c>
      <c r="D24" s="141">
        <v>1087</v>
      </c>
      <c r="E24" s="141">
        <v>1130</v>
      </c>
      <c r="F24" s="141">
        <v>960</v>
      </c>
      <c r="G24" s="141"/>
      <c r="H24" s="142"/>
      <c r="J24" s="86" t="s">
        <v>1111</v>
      </c>
    </row>
    <row r="25" spans="2:10">
      <c r="B25" s="140"/>
      <c r="C25" s="152" t="s">
        <v>1005</v>
      </c>
      <c r="D25" s="153">
        <f>D24/D23</f>
        <v>0.92040643522438614</v>
      </c>
      <c r="E25" s="153">
        <f t="shared" ref="E25:F25" si="0">E24/E23</f>
        <v>0.92622950819672134</v>
      </c>
      <c r="F25" s="153">
        <f t="shared" si="0"/>
        <v>0.8938547486033519</v>
      </c>
      <c r="G25" s="141"/>
      <c r="H25" s="142"/>
    </row>
    <row r="26" spans="2:10" ht="11.25" thickBot="1">
      <c r="B26" s="148"/>
      <c r="C26" s="149"/>
      <c r="D26" s="149">
        <f>D24/D23*469</f>
        <v>431.67061812023712</v>
      </c>
      <c r="E26" s="149">
        <f>E24/E23*469</f>
        <v>434.40163934426232</v>
      </c>
      <c r="F26" s="149">
        <f>F24/F23*469</f>
        <v>419.21787709497204</v>
      </c>
      <c r="G26" s="150"/>
      <c r="H26" s="151"/>
    </row>
    <row r="28" spans="2:10">
      <c r="B28" s="147" t="s">
        <v>1002</v>
      </c>
    </row>
    <row r="56" spans="2:10" ht="11.25" thickBot="1"/>
    <row r="57" spans="2:10">
      <c r="B57" s="137" t="s">
        <v>999</v>
      </c>
      <c r="C57" s="138"/>
      <c r="D57" s="138"/>
      <c r="E57" s="138"/>
      <c r="F57" s="138"/>
      <c r="G57" s="138"/>
      <c r="H57" s="139"/>
    </row>
    <row r="58" spans="2:10">
      <c r="B58" s="140" t="s">
        <v>996</v>
      </c>
      <c r="C58" s="141"/>
      <c r="D58" s="141"/>
      <c r="E58" s="141"/>
      <c r="F58" s="141"/>
      <c r="G58" s="141"/>
      <c r="H58" s="142"/>
    </row>
    <row r="59" spans="2:10">
      <c r="B59" s="140" t="s">
        <v>1001</v>
      </c>
      <c r="C59" s="141"/>
      <c r="D59" s="141"/>
      <c r="E59" s="141"/>
      <c r="F59" s="141"/>
      <c r="G59" s="141"/>
      <c r="H59" s="142"/>
    </row>
    <row r="60" spans="2:10">
      <c r="B60" s="140"/>
      <c r="C60" s="141"/>
      <c r="D60" s="141" t="s">
        <v>911</v>
      </c>
      <c r="E60" s="171" t="s">
        <v>910</v>
      </c>
      <c r="F60" s="171" t="s">
        <v>912</v>
      </c>
      <c r="G60" s="141"/>
      <c r="H60" s="142"/>
      <c r="I60" s="163" t="s">
        <v>1108</v>
      </c>
      <c r="J60" s="86" t="s">
        <v>1109</v>
      </c>
    </row>
    <row r="61" spans="2:10">
      <c r="B61" s="140"/>
      <c r="C61" s="141" t="s">
        <v>1003</v>
      </c>
      <c r="D61" s="141">
        <v>1415</v>
      </c>
      <c r="E61" s="141">
        <v>1367</v>
      </c>
      <c r="F61" s="141">
        <v>1409</v>
      </c>
      <c r="G61" s="141"/>
      <c r="H61" s="142"/>
      <c r="J61" s="86" t="s">
        <v>1110</v>
      </c>
    </row>
    <row r="62" spans="2:10">
      <c r="B62" s="140"/>
      <c r="C62" s="141" t="s">
        <v>1004</v>
      </c>
      <c r="D62" s="141">
        <v>1265</v>
      </c>
      <c r="E62" s="141">
        <v>1222</v>
      </c>
      <c r="F62" s="141">
        <v>1259</v>
      </c>
      <c r="G62" s="141"/>
      <c r="H62" s="142"/>
      <c r="J62" s="86" t="s">
        <v>1111</v>
      </c>
    </row>
    <row r="63" spans="2:10">
      <c r="B63" s="140"/>
      <c r="C63" s="152" t="s">
        <v>1005</v>
      </c>
      <c r="D63" s="153">
        <f>D62/D61</f>
        <v>0.89399293286219084</v>
      </c>
      <c r="E63" s="153">
        <f t="shared" ref="E63" si="1">E62/E61</f>
        <v>0.89392831016825169</v>
      </c>
      <c r="F63" s="153">
        <f t="shared" ref="F63" si="2">F62/F61</f>
        <v>0.89354151880766497</v>
      </c>
      <c r="G63" s="141"/>
      <c r="H63" s="142"/>
    </row>
    <row r="64" spans="2:10" ht="11.25" thickBot="1">
      <c r="B64" s="143"/>
      <c r="C64" s="144"/>
      <c r="D64" s="144">
        <f>D62/D61*454</f>
        <v>405.87279151943466</v>
      </c>
      <c r="E64" s="144">
        <f>E62/E61*454</f>
        <v>405.84345281638628</v>
      </c>
      <c r="F64" s="144">
        <f>F62/F61*454</f>
        <v>405.66784953867989</v>
      </c>
      <c r="G64" s="145"/>
      <c r="H64" s="146"/>
    </row>
    <row r="66" spans="2:2">
      <c r="B66" s="170" t="s">
        <v>1006</v>
      </c>
    </row>
    <row r="67" spans="2:2">
      <c r="B67" s="86" t="s">
        <v>1007</v>
      </c>
    </row>
    <row r="68" spans="2:2">
      <c r="B68" s="86" t="s">
        <v>1008</v>
      </c>
    </row>
    <row r="69" spans="2:2">
      <c r="B69" s="86" t="s">
        <v>1009</v>
      </c>
    </row>
    <row r="124" spans="1:8">
      <c r="B124" s="86" t="s">
        <v>1010</v>
      </c>
    </row>
    <row r="125" spans="1:8">
      <c r="B125" s="86" t="s">
        <v>1011</v>
      </c>
    </row>
    <row r="127" spans="1:8" ht="31.5">
      <c r="B127" s="155" t="s">
        <v>1012</v>
      </c>
      <c r="C127" s="155" t="s">
        <v>1014</v>
      </c>
      <c r="D127" s="86" t="s">
        <v>1015</v>
      </c>
      <c r="E127" s="155" t="s">
        <v>1005</v>
      </c>
      <c r="F127" s="155" t="s">
        <v>1027</v>
      </c>
      <c r="G127" s="155" t="s">
        <v>1021</v>
      </c>
      <c r="H127" s="86" t="s">
        <v>1016</v>
      </c>
    </row>
    <row r="128" spans="1:8">
      <c r="A128" s="86">
        <v>1</v>
      </c>
      <c r="B128" s="154" t="s">
        <v>1013</v>
      </c>
      <c r="C128" s="86">
        <v>12</v>
      </c>
      <c r="D128" s="156">
        <f>491.93+98.96*0.3102+35.3*C128+25.25*14.7589+19.98*4.619-413.99*1</f>
        <v>997.1872370000001</v>
      </c>
      <c r="E128" s="157">
        <f>SCE_Part_Use</f>
        <v>0.92040643522438614</v>
      </c>
      <c r="F128" s="156">
        <f>D128*E128</f>
        <v>917.81755005842513</v>
      </c>
      <c r="G128" s="156">
        <f>SCE_Refrig_Msr_UEC</f>
        <v>431.67061812023712</v>
      </c>
      <c r="H128" s="156">
        <v>921.57</v>
      </c>
    </row>
    <row r="129" spans="1:8">
      <c r="A129" s="86">
        <v>2</v>
      </c>
      <c r="B129" s="86" t="s">
        <v>1017</v>
      </c>
      <c r="C129" s="86">
        <v>17</v>
      </c>
      <c r="D129" s="156">
        <f t="shared" ref="D129:D132" si="3">491.93+98.96*0.3102+35.3*C129+25.25*14.7589+19.98*4.619-413.99*1</f>
        <v>1173.6872369999999</v>
      </c>
      <c r="E129" s="157">
        <f>SCE_Part_Use</f>
        <v>0.92040643522438614</v>
      </c>
      <c r="F129" s="156">
        <f t="shared" ref="F129:F132" si="4">D129*E129</f>
        <v>1080.269285875529</v>
      </c>
      <c r="G129" s="156">
        <f>SCE_Refrig_Msr_UEC</f>
        <v>431.67061812023712</v>
      </c>
      <c r="H129" s="156">
        <v>1283.99</v>
      </c>
    </row>
    <row r="130" spans="1:8">
      <c r="A130" s="86">
        <v>3</v>
      </c>
      <c r="B130" s="86" t="s">
        <v>1018</v>
      </c>
      <c r="C130" s="86">
        <v>22</v>
      </c>
      <c r="D130" s="156">
        <f t="shared" si="3"/>
        <v>1350.1872369999999</v>
      </c>
      <c r="E130" s="157">
        <f>SCE_Part_Use</f>
        <v>0.92040643522438614</v>
      </c>
      <c r="F130" s="156">
        <f t="shared" si="4"/>
        <v>1242.7210216926333</v>
      </c>
      <c r="G130" s="156">
        <f>SCE_Refrig_Msr_UEC</f>
        <v>431.67061812023712</v>
      </c>
      <c r="H130" s="156">
        <v>1665.86</v>
      </c>
    </row>
    <row r="131" spans="1:8">
      <c r="A131" s="86">
        <v>4</v>
      </c>
      <c r="B131" s="86" t="s">
        <v>1019</v>
      </c>
      <c r="C131" s="86">
        <v>26</v>
      </c>
      <c r="D131" s="156">
        <f t="shared" si="3"/>
        <v>1491.3872370000001</v>
      </c>
      <c r="E131" s="157">
        <f>SCE_Part_Use</f>
        <v>0.92040643522438614</v>
      </c>
      <c r="F131" s="156">
        <f t="shared" si="4"/>
        <v>1372.6824103463168</v>
      </c>
      <c r="G131" s="156">
        <f>SCE_Refrig_Msr_UEC</f>
        <v>431.67061812023712</v>
      </c>
      <c r="H131" s="156">
        <v>1988.73</v>
      </c>
    </row>
    <row r="132" spans="1:8">
      <c r="A132" s="86">
        <v>5</v>
      </c>
      <c r="B132" s="86" t="s">
        <v>1020</v>
      </c>
      <c r="C132" s="86">
        <v>30</v>
      </c>
      <c r="D132" s="156">
        <f t="shared" si="3"/>
        <v>1632.587237</v>
      </c>
      <c r="E132" s="157">
        <f>SCE_Part_Use</f>
        <v>0.92040643522438614</v>
      </c>
      <c r="F132" s="156">
        <f t="shared" si="4"/>
        <v>1502.6437989999999</v>
      </c>
      <c r="G132" s="156">
        <f>SCE_Refrig_Msr_UEC</f>
        <v>431.67061812023712</v>
      </c>
      <c r="H132" s="156">
        <v>2110.91</v>
      </c>
    </row>
    <row r="135" spans="1:8">
      <c r="B135" s="86" t="s">
        <v>996</v>
      </c>
    </row>
    <row r="136" spans="1:8" ht="31.5">
      <c r="B136" s="155" t="s">
        <v>1012</v>
      </c>
      <c r="F136" s="155" t="s">
        <v>1027</v>
      </c>
      <c r="G136" s="155" t="s">
        <v>1021</v>
      </c>
      <c r="H136" s="86" t="s">
        <v>1016</v>
      </c>
    </row>
    <row r="137" spans="1:8">
      <c r="A137" s="86">
        <v>1</v>
      </c>
      <c r="B137" s="154" t="s">
        <v>1013</v>
      </c>
      <c r="F137" s="156">
        <f>H137</f>
        <v>1123.53</v>
      </c>
      <c r="G137" s="156">
        <f>SCE_Frzr_Msr_UEC</f>
        <v>405.87279151943466</v>
      </c>
      <c r="H137" s="156">
        <v>1123.53</v>
      </c>
    </row>
    <row r="138" spans="1:8">
      <c r="A138" s="86">
        <v>2</v>
      </c>
      <c r="B138" s="86" t="s">
        <v>1017</v>
      </c>
      <c r="F138" s="156">
        <f t="shared" ref="F138:F141" si="5">H138</f>
        <v>1336.02</v>
      </c>
      <c r="G138" s="156">
        <f>SCE_Frzr_Msr_UEC</f>
        <v>405.87279151943466</v>
      </c>
      <c r="H138" s="156">
        <v>1336.02</v>
      </c>
    </row>
    <row r="139" spans="1:8">
      <c r="A139" s="86">
        <v>3</v>
      </c>
      <c r="B139" s="86" t="s">
        <v>1018</v>
      </c>
      <c r="F139" s="156">
        <f t="shared" si="5"/>
        <v>1549.82</v>
      </c>
      <c r="G139" s="156">
        <f>SCE_Frzr_Msr_UEC</f>
        <v>405.87279151943466</v>
      </c>
      <c r="H139" s="156">
        <v>1549.82</v>
      </c>
    </row>
    <row r="140" spans="1:8">
      <c r="A140" s="86">
        <v>4</v>
      </c>
      <c r="B140" s="86" t="s">
        <v>1019</v>
      </c>
      <c r="F140" s="156">
        <f t="shared" si="5"/>
        <v>1749.98</v>
      </c>
      <c r="G140" s="156">
        <f>SCE_Frzr_Msr_UEC</f>
        <v>405.87279151943466</v>
      </c>
      <c r="H140" s="156">
        <v>1749.98</v>
      </c>
    </row>
    <row r="141" spans="1:8">
      <c r="A141" s="86">
        <v>5</v>
      </c>
      <c r="B141" s="86" t="s">
        <v>1020</v>
      </c>
      <c r="F141" s="156">
        <f t="shared" si="5"/>
        <v>1961</v>
      </c>
      <c r="G141" s="156">
        <f>SCE_Frzr_Msr_UEC</f>
        <v>405.87279151943466</v>
      </c>
      <c r="H141" s="156">
        <v>1961</v>
      </c>
    </row>
    <row r="144" spans="1:8">
      <c r="B144" s="86" t="s">
        <v>1026</v>
      </c>
    </row>
    <row r="145" spans="2:2">
      <c r="B145" s="86" t="s">
        <v>1022</v>
      </c>
    </row>
    <row r="146" spans="2:2">
      <c r="B146" s="86" t="s">
        <v>1023</v>
      </c>
    </row>
    <row r="147" spans="2:2">
      <c r="B147" s="86" t="s">
        <v>1024</v>
      </c>
    </row>
    <row r="148" spans="2:2">
      <c r="B148" s="86" t="s">
        <v>1025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AG53"/>
  <sheetViews>
    <sheetView workbookViewId="0">
      <selection activeCell="F8" sqref="F8"/>
    </sheetView>
  </sheetViews>
  <sheetFormatPr defaultRowHeight="10.5"/>
  <cols>
    <col min="1" max="1" width="3.42578125" style="86" bestFit="1" customWidth="1"/>
    <col min="2" max="2" width="3" style="86" bestFit="1" customWidth="1"/>
    <col min="3" max="3" width="5.42578125" style="86" bestFit="1" customWidth="1"/>
    <col min="4" max="33" width="9.28515625" style="86" bestFit="1" customWidth="1"/>
    <col min="34" max="16384" width="9.140625" style="86"/>
  </cols>
  <sheetData>
    <row r="3" spans="1:33">
      <c r="D3" s="86" t="s">
        <v>995</v>
      </c>
      <c r="S3" s="86" t="s">
        <v>996</v>
      </c>
    </row>
    <row r="4" spans="1:33">
      <c r="D4" s="86" t="s">
        <v>997</v>
      </c>
      <c r="I4" s="86" t="s">
        <v>991</v>
      </c>
      <c r="N4" s="86" t="s">
        <v>992</v>
      </c>
      <c r="S4" s="86" t="s">
        <v>997</v>
      </c>
      <c r="X4" s="86" t="s">
        <v>991</v>
      </c>
      <c r="AC4" s="86" t="s">
        <v>992</v>
      </c>
    </row>
    <row r="5" spans="1:33" ht="21">
      <c r="D5" s="87" t="s">
        <v>888</v>
      </c>
      <c r="E5" s="87" t="s">
        <v>889</v>
      </c>
      <c r="F5" s="87" t="s">
        <v>890</v>
      </c>
      <c r="G5" s="87" t="s">
        <v>891</v>
      </c>
      <c r="H5" s="87" t="s">
        <v>892</v>
      </c>
      <c r="I5" s="87" t="s">
        <v>888</v>
      </c>
      <c r="J5" s="87" t="s">
        <v>889</v>
      </c>
      <c r="K5" s="87" t="s">
        <v>890</v>
      </c>
      <c r="L5" s="87" t="s">
        <v>891</v>
      </c>
      <c r="M5" s="87" t="s">
        <v>892</v>
      </c>
      <c r="N5" s="87" t="s">
        <v>888</v>
      </c>
      <c r="O5" s="87" t="s">
        <v>889</v>
      </c>
      <c r="P5" s="87" t="s">
        <v>890</v>
      </c>
      <c r="Q5" s="87" t="s">
        <v>891</v>
      </c>
      <c r="R5" s="87" t="s">
        <v>892</v>
      </c>
      <c r="S5" s="87" t="s">
        <v>888</v>
      </c>
      <c r="T5" s="87" t="s">
        <v>889</v>
      </c>
      <c r="U5" s="87" t="s">
        <v>890</v>
      </c>
      <c r="V5" s="87" t="s">
        <v>891</v>
      </c>
      <c r="W5" s="87" t="s">
        <v>892</v>
      </c>
      <c r="X5" s="87" t="s">
        <v>888</v>
      </c>
      <c r="Y5" s="87" t="s">
        <v>889</v>
      </c>
      <c r="Z5" s="87" t="s">
        <v>890</v>
      </c>
      <c r="AA5" s="87" t="s">
        <v>891</v>
      </c>
      <c r="AB5" s="87" t="s">
        <v>892</v>
      </c>
      <c r="AC5" s="87" t="s">
        <v>888</v>
      </c>
      <c r="AD5" s="87" t="s">
        <v>889</v>
      </c>
      <c r="AE5" s="87" t="s">
        <v>890</v>
      </c>
      <c r="AF5" s="87" t="s">
        <v>891</v>
      </c>
      <c r="AG5" s="87" t="s">
        <v>892</v>
      </c>
    </row>
    <row r="6" spans="1:33">
      <c r="A6" s="86" t="s">
        <v>893</v>
      </c>
      <c r="B6" s="86">
        <v>1</v>
      </c>
      <c r="C6" s="86" t="str">
        <f>A6&amp;B6</f>
        <v>PG1</v>
      </c>
      <c r="D6" s="136">
        <f ca="1">'Wtd Refrig All Spaces'!AK157</f>
        <v>0.61337602175001182</v>
      </c>
      <c r="E6" s="136">
        <f ca="1">'Wtd Refrig All Spaces'!AL157</f>
        <v>9.0852617664108299E-5</v>
      </c>
      <c r="F6" s="136">
        <f ca="1">'Wtd Refrig All Spaces'!AM157</f>
        <v>0.58748840813716918</v>
      </c>
      <c r="G6" s="136">
        <f ca="1">'Wtd Refrig All Spaces'!AN157</f>
        <v>9.1394276409927349E-5</v>
      </c>
      <c r="H6" s="136">
        <f ca="1">'Wtd Refrig All Spaces'!AO157</f>
        <v>-2.1786812820718808E-2</v>
      </c>
      <c r="I6" s="136">
        <f ca="1">'Wtd Refrig Cond Spaces'!AF157</f>
        <v>0.6360988972298276</v>
      </c>
      <c r="J6" s="136">
        <f ca="1">'Wtd Refrig Cond Spaces'!AG157</f>
        <v>9.1187885990986583E-5</v>
      </c>
      <c r="K6" s="136">
        <f ca="1">'Wtd Refrig Cond Spaces'!AH157</f>
        <v>0.6058861643595882</v>
      </c>
      <c r="L6" s="136">
        <f ca="1">'Wtd Refrig Cond Spaces'!AI157</f>
        <v>9.1523269393246654E-5</v>
      </c>
      <c r="M6" s="136">
        <f ca="1">'Wtd Refrig Cond Spaces'!AJ157</f>
        <v>-2.5488160506514708E-2</v>
      </c>
      <c r="N6" s="136">
        <f ca="1">'Wtd Refrig All Spaces'!AQ157</f>
        <v>0.47962499999999997</v>
      </c>
      <c r="O6" s="136">
        <f ca="1">'Wtd Refrig All Spaces'!AR157</f>
        <v>8.8879166666666661E-5</v>
      </c>
      <c r="P6" s="136">
        <f ca="1">'Wtd Refrig All Spaces'!AS157</f>
        <v>0.47919583333333332</v>
      </c>
      <c r="Q6" s="136">
        <f ca="1">'Wtd Refrig All Spaces'!AT157</f>
        <v>9.0635000000000002E-5</v>
      </c>
      <c r="R6" s="136">
        <f ca="1">'Wtd Refrig All Spaces'!AU157</f>
        <v>0</v>
      </c>
      <c r="S6" s="136">
        <f ca="1">'Wtd Freezer All Spaces'!AK157</f>
        <v>0.62130466712385524</v>
      </c>
      <c r="T6" s="136">
        <f ca="1">'Wtd Freezer All Spaces'!AL157</f>
        <v>9.2627882536566253E-5</v>
      </c>
      <c r="U6" s="136">
        <f ca="1">'Wtd Freezer All Spaces'!AM157</f>
        <v>0.59651254856671843</v>
      </c>
      <c r="V6" s="136">
        <f ca="1">'Wtd Freezer All Spaces'!AN157</f>
        <v>9.3813371332918805E-5</v>
      </c>
      <c r="W6" s="136">
        <f ca="1">'Wtd Freezer All Spaces'!AO157</f>
        <v>-2.1175879111745025E-2</v>
      </c>
      <c r="X6" s="136">
        <f ca="1">'Wtd Freezer Cond Spaces'!AF157</f>
        <v>0.64537453509162501</v>
      </c>
      <c r="Y6" s="136">
        <f ca="1">'Wtd Freezer Cond Spaces'!AG157</f>
        <v>9.32647494763953E-5</v>
      </c>
      <c r="Z6" s="136">
        <f ca="1">'Wtd Freezer Cond Spaces'!AH157</f>
        <v>0.61644341023095062</v>
      </c>
      <c r="AA6" s="136">
        <f ca="1">'Wtd Freezer Cond Spaces'!AI157</f>
        <v>9.4353342804400463E-5</v>
      </c>
      <c r="AB6" s="136">
        <f ca="1">'Wtd Freezer Cond Spaces'!AJ157</f>
        <v>-2.4773435660742145E-2</v>
      </c>
      <c r="AC6" s="136">
        <f ca="1">'Wtd Freezer All Spaces'!AQ157</f>
        <v>0.47962499999999997</v>
      </c>
      <c r="AD6" s="136">
        <f ca="1">'Wtd Freezer All Spaces'!AR157</f>
        <v>8.8879166666666661E-5</v>
      </c>
      <c r="AE6" s="136">
        <f ca="1">'Wtd Freezer All Spaces'!AS157</f>
        <v>0.47919583333333332</v>
      </c>
      <c r="AF6" s="136">
        <f ca="1">'Wtd Freezer All Spaces'!AT157</f>
        <v>9.0635000000000002E-5</v>
      </c>
      <c r="AG6" s="136">
        <f ca="1">'Wtd Freezer All Spaces'!AU157</f>
        <v>0</v>
      </c>
    </row>
    <row r="7" spans="1:33">
      <c r="A7" s="86" t="str">
        <f>A6</f>
        <v>PG</v>
      </c>
      <c r="B7" s="86">
        <f>B6+1</f>
        <v>2</v>
      </c>
      <c r="C7" s="86" t="str">
        <f>A7&amp;B7</f>
        <v>PG2</v>
      </c>
      <c r="D7" s="136">
        <f ca="1">'Wtd Refrig All Spaces'!AK158</f>
        <v>0.73618989055958317</v>
      </c>
      <c r="E7" s="136">
        <f ca="1">'Wtd Refrig All Spaces'!AL158</f>
        <v>1.240881882625621E-4</v>
      </c>
      <c r="F7" s="136">
        <f ca="1">'Wtd Refrig All Spaces'!AM158</f>
        <v>0.76280592540906555</v>
      </c>
      <c r="G7" s="136">
        <f ca="1">'Wtd Refrig All Spaces'!AN158</f>
        <v>1.698483475282166E-4</v>
      </c>
      <c r="H7" s="136">
        <f ca="1">'Wtd Refrig All Spaces'!AO158</f>
        <v>-1.9559944730399386E-2</v>
      </c>
      <c r="I7" s="136">
        <f ca="1">'Wtd Refrig Cond Spaces'!AF158</f>
        <v>0.76276665556746059</v>
      </c>
      <c r="J7" s="136">
        <f ca="1">'Wtd Refrig Cond Spaces'!AG158</f>
        <v>1.215001823664434E-4</v>
      </c>
      <c r="K7" s="136">
        <f ca="1">'Wtd Refrig Cond Spaces'!AH158</f>
        <v>0.79379729967109114</v>
      </c>
      <c r="L7" s="136">
        <f ca="1">'Wtd Refrig Cond Spaces'!AI158</f>
        <v>1.7480628776143052E-4</v>
      </c>
      <c r="M7" s="136">
        <f ca="1">'Wtd Refrig Cond Spaces'!AJ158</f>
        <v>-2.2882971221603751E-2</v>
      </c>
      <c r="N7" s="136">
        <f ca="1">'Wtd Refrig All Spaces'!AQ158</f>
        <v>0.57975416666666668</v>
      </c>
      <c r="O7" s="136">
        <f ca="1">'Wtd Refrig All Spaces'!AR158</f>
        <v>1.3932166666666667E-4</v>
      </c>
      <c r="P7" s="136">
        <f ca="1">'Wtd Refrig All Spaces'!AS158</f>
        <v>0.58038500000000004</v>
      </c>
      <c r="Q7" s="136">
        <f ca="1">'Wtd Refrig All Spaces'!AT158</f>
        <v>1.40665E-4</v>
      </c>
      <c r="R7" s="136">
        <f ca="1">'Wtd Refrig All Spaces'!AU158</f>
        <v>0</v>
      </c>
      <c r="S7" s="136">
        <f ca="1">'Wtd Freezer All Spaces'!AK158</f>
        <v>0.74622076040147378</v>
      </c>
      <c r="T7" s="136">
        <f ca="1">'Wtd Freezer All Spaces'!AL158</f>
        <v>1.2557912849591563E-4</v>
      </c>
      <c r="U7" s="136">
        <f ca="1">'Wtd Freezer All Spaces'!AM158</f>
        <v>0.77466235826291785</v>
      </c>
      <c r="V7" s="136">
        <f ca="1">'Wtd Freezer All Spaces'!AN158</f>
        <v>1.7085502975328054E-4</v>
      </c>
      <c r="W7" s="136">
        <f ca="1">'Wtd Freezer All Spaces'!AO158</f>
        <v>-1.8963653887649812E-2</v>
      </c>
      <c r="X7" s="136">
        <f ca="1">'Wtd Freezer Cond Spaces'!AF158</f>
        <v>0.77450166346668514</v>
      </c>
      <c r="Y7" s="136">
        <f ca="1">'Wtd Freezer Cond Spaces'!AG158</f>
        <v>1.2324441748178794E-4</v>
      </c>
      <c r="Z7" s="136">
        <f ca="1">'Wtd Freezer Cond Spaces'!AH158</f>
        <v>0.80766801431395585</v>
      </c>
      <c r="AA7" s="136">
        <f ca="1">'Wtd Freezer Cond Spaces'!AI158</f>
        <v>1.7598399458539901E-4</v>
      </c>
      <c r="AB7" s="136">
        <f ca="1">'Wtd Freezer Cond Spaces'!AJ158</f>
        <v>-2.2185376909226281E-2</v>
      </c>
      <c r="AC7" s="136">
        <f ca="1">'Wtd Freezer All Spaces'!AQ158</f>
        <v>0.57975416666666668</v>
      </c>
      <c r="AD7" s="136">
        <f ca="1">'Wtd Freezer All Spaces'!AR158</f>
        <v>1.3932166666666667E-4</v>
      </c>
      <c r="AE7" s="136">
        <f ca="1">'Wtd Freezer All Spaces'!AS158</f>
        <v>0.58038500000000004</v>
      </c>
      <c r="AF7" s="136">
        <f ca="1">'Wtd Freezer All Spaces'!AT158</f>
        <v>1.40665E-4</v>
      </c>
      <c r="AG7" s="136">
        <f ca="1">'Wtd Freezer All Spaces'!AU158</f>
        <v>0</v>
      </c>
    </row>
    <row r="8" spans="1:33">
      <c r="A8" s="86" t="str">
        <f t="shared" ref="A8:A21" si="0">A7</f>
        <v>PG</v>
      </c>
      <c r="B8" s="86">
        <f t="shared" ref="B8:B21" si="1">B7+1</f>
        <v>3</v>
      </c>
      <c r="C8" s="86" t="str">
        <f t="shared" ref="C8:C21" si="2">A8&amp;B8</f>
        <v>PG3</v>
      </c>
      <c r="D8" s="136">
        <f ca="1">'Wtd Refrig All Spaces'!AK159</f>
        <v>0.7084018218995245</v>
      </c>
      <c r="E8" s="136">
        <f ca="1">'Wtd Refrig All Spaces'!AL159</f>
        <v>1.0411803460152051E-4</v>
      </c>
      <c r="F8" s="136">
        <f ca="1">'Wtd Refrig All Spaces'!AM159</f>
        <v>0.68658104348100013</v>
      </c>
      <c r="G8" s="136">
        <f ca="1">'Wtd Refrig All Spaces'!AN159</f>
        <v>1.120202475792055E-4</v>
      </c>
      <c r="H8" s="136">
        <f ca="1">'Wtd Refrig All Spaces'!AO159</f>
        <v>-2.2880690262825618E-2</v>
      </c>
      <c r="I8" s="136">
        <f ca="1">'Wtd Refrig Cond Spaces'!AF159</f>
        <v>0.73193152462713074</v>
      </c>
      <c r="J8" s="136">
        <f ca="1">'Wtd Refrig Cond Spaces'!AG159</f>
        <v>1.0252328905795632E-4</v>
      </c>
      <c r="K8" s="136">
        <f ca="1">'Wtd Refrig Cond Spaces'!AH159</f>
        <v>0.70668323770074792</v>
      </c>
      <c r="L8" s="136">
        <f ca="1">'Wtd Refrig Cond Spaces'!AI159</f>
        <v>1.1111817713886246E-4</v>
      </c>
      <c r="M8" s="136">
        <f ca="1">'Wtd Refrig Cond Spaces'!AJ159</f>
        <v>-2.6767876087141537E-2</v>
      </c>
      <c r="N8" s="136">
        <f ca="1">'Wtd Refrig All Spaces'!AQ159</f>
        <v>0.56990166666666664</v>
      </c>
      <c r="O8" s="136">
        <f ca="1">'Wtd Refrig All Spaces'!AR159</f>
        <v>1.1350499999999999E-4</v>
      </c>
      <c r="P8" s="136">
        <f ca="1">'Wtd Refrig All Spaces'!AS159</f>
        <v>0.5682558333333334</v>
      </c>
      <c r="Q8" s="136">
        <f ca="1">'Wtd Refrig All Spaces'!AT159</f>
        <v>1.1733E-4</v>
      </c>
      <c r="R8" s="136">
        <f ca="1">'Wtd Refrig All Spaces'!AU159</f>
        <v>0</v>
      </c>
      <c r="S8" s="136">
        <f ca="1">'Wtd Freezer All Spaces'!AK159</f>
        <v>0.71527243481982195</v>
      </c>
      <c r="T8" s="136">
        <f ca="1">'Wtd Freezer All Spaces'!AL159</f>
        <v>1.0514406588302193E-4</v>
      </c>
      <c r="U8" s="136">
        <f ca="1">'Wtd Freezer All Spaces'!AM159</f>
        <v>0.69623747777001621</v>
      </c>
      <c r="V8" s="136">
        <f ca="1">'Wtd Freezer All Spaces'!AN159</f>
        <v>1.1405041482076009E-4</v>
      </c>
      <c r="W8" s="136">
        <f ca="1">'Wtd Freezer All Spaces'!AO159</f>
        <v>-2.1799054729047466E-2</v>
      </c>
      <c r="X8" s="136">
        <f ca="1">'Wtd Freezer Cond Spaces'!AF159</f>
        <v>0.7399693815790267</v>
      </c>
      <c r="Y8" s="136">
        <f ca="1">'Wtd Freezer Cond Spaces'!AG159</f>
        <v>1.0372363213717639E-4</v>
      </c>
      <c r="Z8" s="136">
        <f ca="1">'Wtd Freezer Cond Spaces'!AH159</f>
        <v>0.71798019743067187</v>
      </c>
      <c r="AA8" s="136">
        <f ca="1">'Wtd Freezer Cond Spaces'!AI159</f>
        <v>1.1349324819370728E-4</v>
      </c>
      <c r="AB8" s="136">
        <f ca="1">'Wtd Freezer Cond Spaces'!AJ159</f>
        <v>-2.5502482184814077E-2</v>
      </c>
      <c r="AC8" s="136">
        <f ca="1">'Wtd Freezer All Spaces'!AQ159</f>
        <v>0.56990166666666664</v>
      </c>
      <c r="AD8" s="136">
        <f ca="1">'Wtd Freezer All Spaces'!AR159</f>
        <v>1.1350499999999999E-4</v>
      </c>
      <c r="AE8" s="136">
        <f ca="1">'Wtd Freezer All Spaces'!AS159</f>
        <v>0.5682558333333334</v>
      </c>
      <c r="AF8" s="136">
        <f ca="1">'Wtd Freezer All Spaces'!AT159</f>
        <v>1.1733E-4</v>
      </c>
      <c r="AG8" s="136">
        <f ca="1">'Wtd Freezer All Spaces'!AU159</f>
        <v>0</v>
      </c>
    </row>
    <row r="9" spans="1:33">
      <c r="A9" s="86" t="str">
        <f t="shared" si="0"/>
        <v>PG</v>
      </c>
      <c r="B9" s="86">
        <f t="shared" si="1"/>
        <v>4</v>
      </c>
      <c r="C9" s="86" t="str">
        <f t="shared" si="2"/>
        <v>PG4</v>
      </c>
      <c r="D9" s="136">
        <f ca="1">'Wtd Refrig All Spaces'!AK160</f>
        <v>0.75274293748216192</v>
      </c>
      <c r="E9" s="136">
        <f ca="1">'Wtd Refrig All Spaces'!AL160</f>
        <v>1.1566668847104225E-4</v>
      </c>
      <c r="F9" s="136">
        <f ca="1">'Wtd Refrig All Spaces'!AM160</f>
        <v>0.77066854738348278</v>
      </c>
      <c r="G9" s="136">
        <f ca="1">'Wtd Refrig All Spaces'!AN160</f>
        <v>1.5031305951091297E-4</v>
      </c>
      <c r="H9" s="136">
        <f ca="1">'Wtd Refrig All Spaces'!AO160</f>
        <v>-1.7676541503617568E-2</v>
      </c>
      <c r="I9" s="136">
        <f ca="1">'Wtd Refrig Cond Spaces'!AF160</f>
        <v>0.7772743275123839</v>
      </c>
      <c r="J9" s="136">
        <f ca="1">'Wtd Refrig Cond Spaces'!AG160</f>
        <v>1.1326502292333076E-4</v>
      </c>
      <c r="K9" s="136">
        <f ca="1">'Wtd Refrig Cond Spaces'!AH160</f>
        <v>0.79832317376347861</v>
      </c>
      <c r="L9" s="136">
        <f ca="1">'Wtd Refrig Cond Spaces'!AI160</f>
        <v>1.5316007551548254E-4</v>
      </c>
      <c r="M9" s="136">
        <f ca="1">'Wtd Refrig Cond Spaces'!AJ160</f>
        <v>-2.0679597826067379E-2</v>
      </c>
      <c r="N9" s="136">
        <f ca="1">'Wtd Refrig All Spaces'!AQ160</f>
        <v>0.60834666666666659</v>
      </c>
      <c r="O9" s="136">
        <f ca="1">'Wtd Refrig All Spaces'!AR160</f>
        <v>1.2980333333333335E-4</v>
      </c>
      <c r="P9" s="136">
        <f ca="1">'Wtd Refrig All Spaces'!AS160</f>
        <v>0.60788833333333336</v>
      </c>
      <c r="Q9" s="136">
        <f ca="1">'Wtd Refrig All Spaces'!AT160</f>
        <v>1.3355499999999999E-4</v>
      </c>
      <c r="R9" s="136">
        <f ca="1">'Wtd Refrig All Spaces'!AU160</f>
        <v>0</v>
      </c>
      <c r="S9" s="136">
        <f ca="1">'Wtd Freezer All Spaces'!AK160</f>
        <v>0.76179664004203651</v>
      </c>
      <c r="T9" s="136">
        <f ca="1">'Wtd Freezer All Spaces'!AL160</f>
        <v>1.1684810230985876E-4</v>
      </c>
      <c r="U9" s="136">
        <f ca="1">'Wtd Freezer All Spaces'!AM160</f>
        <v>0.7838707139773291</v>
      </c>
      <c r="V9" s="136">
        <f ca="1">'Wtd Freezer All Spaces'!AN160</f>
        <v>1.5232677645421954E-4</v>
      </c>
      <c r="W9" s="136">
        <f ca="1">'Wtd Freezer All Spaces'!AO160</f>
        <v>-1.6781132185755526E-2</v>
      </c>
      <c r="X9" s="136">
        <f ca="1">'Wtd Freezer Cond Spaces'!AF160</f>
        <v>0.78786615780547165</v>
      </c>
      <c r="Y9" s="136">
        <f ca="1">'Wtd Freezer Cond Spaces'!AG160</f>
        <v>1.1464714640307796E-4</v>
      </c>
      <c r="Z9" s="136">
        <f ca="1">'Wtd Freezer Cond Spaces'!AH160</f>
        <v>0.81376824799010894</v>
      </c>
      <c r="AA9" s="136">
        <f ca="1">'Wtd Freezer Cond Spaces'!AI160</f>
        <v>1.5551590154143876E-4</v>
      </c>
      <c r="AB9" s="136">
        <f ca="1">'Wtd Freezer Cond Spaces'!AJ160</f>
        <v>-1.963206799228678E-2</v>
      </c>
      <c r="AC9" s="136">
        <f ca="1">'Wtd Freezer All Spaces'!AQ160</f>
        <v>0.60834666666666659</v>
      </c>
      <c r="AD9" s="136">
        <f ca="1">'Wtd Freezer All Spaces'!AR160</f>
        <v>1.2980333333333335E-4</v>
      </c>
      <c r="AE9" s="136">
        <f ca="1">'Wtd Freezer All Spaces'!AS160</f>
        <v>0.60788833333333336</v>
      </c>
      <c r="AF9" s="136">
        <f ca="1">'Wtd Freezer All Spaces'!AT160</f>
        <v>1.3355499999999999E-4</v>
      </c>
      <c r="AG9" s="136">
        <f ca="1">'Wtd Freezer All Spaces'!AU160</f>
        <v>0</v>
      </c>
    </row>
    <row r="10" spans="1:33">
      <c r="A10" s="86" t="str">
        <f t="shared" si="0"/>
        <v>PG</v>
      </c>
      <c r="B10" s="86">
        <f t="shared" si="1"/>
        <v>5</v>
      </c>
      <c r="C10" s="86" t="str">
        <f t="shared" si="2"/>
        <v>PG5</v>
      </c>
      <c r="D10" s="136">
        <f ca="1">'Wtd Refrig All Spaces'!AK161</f>
        <v>0.67441250321562041</v>
      </c>
      <c r="E10" s="136">
        <f ca="1">'Wtd Refrig All Spaces'!AL161</f>
        <v>1.1007164061404606E-4</v>
      </c>
      <c r="F10" s="136">
        <f ca="1">'Wtd Refrig All Spaces'!AM161</f>
        <v>0.65015370921530125</v>
      </c>
      <c r="G10" s="136">
        <f ca="1">'Wtd Refrig All Spaces'!AN161</f>
        <v>1.1594908068036263E-4</v>
      </c>
      <c r="H10" s="136">
        <f ca="1">'Wtd Refrig All Spaces'!AO161</f>
        <v>-2.3468613950030845E-2</v>
      </c>
      <c r="I10" s="136">
        <f ca="1">'Wtd Refrig Cond Spaces'!AF161</f>
        <v>0.69030508708880811</v>
      </c>
      <c r="J10" s="136">
        <f ca="1">'Wtd Refrig Cond Spaces'!AG161</f>
        <v>1.085856705861531E-4</v>
      </c>
      <c r="K10" s="136">
        <f ca="1">'Wtd Refrig Cond Spaces'!AH161</f>
        <v>0.66216834861039475</v>
      </c>
      <c r="L10" s="136">
        <f ca="1">'Wtd Refrig Cond Spaces'!AI161</f>
        <v>1.1444384634291181E-4</v>
      </c>
      <c r="M10" s="136">
        <f ca="1">'Wtd Refrig Cond Spaces'!AJ161</f>
        <v>-2.7455681753274508E-2</v>
      </c>
      <c r="N10" s="136">
        <f ca="1">'Wtd Refrig All Spaces'!AQ161</f>
        <v>0.5808658333333333</v>
      </c>
      <c r="O10" s="136">
        <f ca="1">'Wtd Refrig All Spaces'!AR161</f>
        <v>1.1881833333333332E-4</v>
      </c>
      <c r="P10" s="136">
        <f ca="1">'Wtd Refrig All Spaces'!AS161</f>
        <v>0.57943333333333336</v>
      </c>
      <c r="Q10" s="136">
        <f ca="1">'Wtd Refrig All Spaces'!AT161</f>
        <v>1.2480916666666666E-4</v>
      </c>
      <c r="R10" s="136">
        <f ca="1">'Wtd Refrig All Spaces'!AU161</f>
        <v>0</v>
      </c>
      <c r="S10" s="136">
        <f ca="1">'Wtd Freezer All Spaces'!AK161</f>
        <v>0.68608583020572445</v>
      </c>
      <c r="T10" s="136">
        <f ca="1">'Wtd Freezer All Spaces'!AL161</f>
        <v>1.1209428169970312E-4</v>
      </c>
      <c r="U10" s="136">
        <f ca="1">'Wtd Freezer All Spaces'!AM161</f>
        <v>0.66291689469404746</v>
      </c>
      <c r="V10" s="136">
        <f ca="1">'Wtd Freezer All Spaces'!AN161</f>
        <v>1.1784977020131538E-4</v>
      </c>
      <c r="W10" s="136">
        <f ca="1">'Wtd Freezer All Spaces'!AO161</f>
        <v>-2.2925838220245163E-2</v>
      </c>
      <c r="X10" s="136">
        <f ca="1">'Wtd Freezer Cond Spaces'!AF161</f>
        <v>0.7039615881299266</v>
      </c>
      <c r="Y10" s="136">
        <f ca="1">'Wtd Freezer Cond Spaces'!AG161</f>
        <v>1.1095193687129199E-4</v>
      </c>
      <c r="Z10" s="136">
        <f ca="1">'Wtd Freezer Cond Spaces'!AH161</f>
        <v>0.67709986350124363</v>
      </c>
      <c r="AA10" s="136">
        <f ca="1">'Wtd Freezer Cond Spaces'!AI161</f>
        <v>1.1666744279007201E-4</v>
      </c>
      <c r="AB10" s="136">
        <f ca="1">'Wtd Freezer Cond Spaces'!AJ161</f>
        <v>-2.6820694202150826E-2</v>
      </c>
      <c r="AC10" s="136">
        <f ca="1">'Wtd Freezer All Spaces'!AQ161</f>
        <v>0.5808658333333333</v>
      </c>
      <c r="AD10" s="136">
        <f ca="1">'Wtd Freezer All Spaces'!AR161</f>
        <v>1.1881833333333332E-4</v>
      </c>
      <c r="AE10" s="136">
        <f ca="1">'Wtd Freezer All Spaces'!AS161</f>
        <v>0.57943333333333336</v>
      </c>
      <c r="AF10" s="136">
        <f ca="1">'Wtd Freezer All Spaces'!AT161</f>
        <v>1.2480916666666666E-4</v>
      </c>
      <c r="AG10" s="136">
        <f ca="1">'Wtd Freezer All Spaces'!AU161</f>
        <v>0</v>
      </c>
    </row>
    <row r="11" spans="1:33">
      <c r="A11" s="86" t="str">
        <f t="shared" si="0"/>
        <v>PG</v>
      </c>
      <c r="B11" s="86">
        <f t="shared" si="1"/>
        <v>6</v>
      </c>
      <c r="C11" s="86" t="str">
        <f t="shared" si="2"/>
        <v>PG6</v>
      </c>
      <c r="D11" s="136">
        <f ca="1">'Wtd Refrig All Spaces'!AK162</f>
        <v>0</v>
      </c>
      <c r="E11" s="136">
        <f ca="1">'Wtd Refrig All Spaces'!AL162</f>
        <v>0</v>
      </c>
      <c r="F11" s="136">
        <f ca="1">'Wtd Refrig All Spaces'!AM162</f>
        <v>0</v>
      </c>
      <c r="G11" s="136">
        <f ca="1">'Wtd Refrig All Spaces'!AN162</f>
        <v>0</v>
      </c>
      <c r="H11" s="136">
        <f ca="1">'Wtd Refrig All Spaces'!AO162</f>
        <v>0</v>
      </c>
      <c r="I11" s="136">
        <f ca="1">'Wtd Refrig Cond Spaces'!AF162</f>
        <v>0</v>
      </c>
      <c r="J11" s="136">
        <f ca="1">'Wtd Refrig Cond Spaces'!AG162</f>
        <v>0</v>
      </c>
      <c r="K11" s="136">
        <f ca="1">'Wtd Refrig Cond Spaces'!AH162</f>
        <v>0</v>
      </c>
      <c r="L11" s="136">
        <f ca="1">'Wtd Refrig Cond Spaces'!AI162</f>
        <v>0</v>
      </c>
      <c r="M11" s="136">
        <f ca="1">'Wtd Refrig Cond Spaces'!AJ162</f>
        <v>0</v>
      </c>
      <c r="N11" s="136">
        <f ca="1">'Wtd Refrig All Spaces'!AQ162</f>
        <v>0</v>
      </c>
      <c r="O11" s="136">
        <f ca="1">'Wtd Refrig All Spaces'!AR162</f>
        <v>0</v>
      </c>
      <c r="P11" s="136">
        <f ca="1">'Wtd Refrig All Spaces'!AS162</f>
        <v>0</v>
      </c>
      <c r="Q11" s="136">
        <f ca="1">'Wtd Refrig All Spaces'!AT162</f>
        <v>0</v>
      </c>
      <c r="R11" s="136">
        <f ca="1">'Wtd Refrig All Spaces'!AU162</f>
        <v>0</v>
      </c>
      <c r="S11" s="136">
        <f ca="1">'Wtd Freezer All Spaces'!AK162</f>
        <v>0</v>
      </c>
      <c r="T11" s="136">
        <f ca="1">'Wtd Freezer All Spaces'!AL162</f>
        <v>0</v>
      </c>
      <c r="U11" s="136">
        <f ca="1">'Wtd Freezer All Spaces'!AM162</f>
        <v>0</v>
      </c>
      <c r="V11" s="136">
        <f ca="1">'Wtd Freezer All Spaces'!AN162</f>
        <v>0</v>
      </c>
      <c r="W11" s="136">
        <f ca="1">'Wtd Freezer All Spaces'!AO162</f>
        <v>0</v>
      </c>
      <c r="X11" s="136">
        <f ca="1">'Wtd Freezer Cond Spaces'!AF162</f>
        <v>0</v>
      </c>
      <c r="Y11" s="136">
        <f ca="1">'Wtd Freezer Cond Spaces'!AG162</f>
        <v>0</v>
      </c>
      <c r="Z11" s="136">
        <f ca="1">'Wtd Freezer Cond Spaces'!AH162</f>
        <v>0</v>
      </c>
      <c r="AA11" s="136">
        <f ca="1">'Wtd Freezer Cond Spaces'!AI162</f>
        <v>0</v>
      </c>
      <c r="AB11" s="136">
        <f ca="1">'Wtd Freezer Cond Spaces'!AJ162</f>
        <v>0</v>
      </c>
      <c r="AC11" s="136">
        <f ca="1">'Wtd Freezer All Spaces'!AQ162</f>
        <v>0</v>
      </c>
      <c r="AD11" s="136">
        <f ca="1">'Wtd Freezer All Spaces'!AR162</f>
        <v>0</v>
      </c>
      <c r="AE11" s="136">
        <f ca="1">'Wtd Freezer All Spaces'!AS162</f>
        <v>0</v>
      </c>
      <c r="AF11" s="136">
        <f ca="1">'Wtd Freezer All Spaces'!AT162</f>
        <v>0</v>
      </c>
      <c r="AG11" s="136">
        <f ca="1">'Wtd Freezer All Spaces'!AU162</f>
        <v>0</v>
      </c>
    </row>
    <row r="12" spans="1:33">
      <c r="A12" s="86" t="str">
        <f t="shared" si="0"/>
        <v>PG</v>
      </c>
      <c r="B12" s="86">
        <f t="shared" si="1"/>
        <v>7</v>
      </c>
      <c r="C12" s="86" t="str">
        <f t="shared" si="2"/>
        <v>PG7</v>
      </c>
      <c r="D12" s="136">
        <f ca="1">'Wtd Refrig All Spaces'!AK163</f>
        <v>0</v>
      </c>
      <c r="E12" s="136">
        <f ca="1">'Wtd Refrig All Spaces'!AL163</f>
        <v>0</v>
      </c>
      <c r="F12" s="136">
        <f ca="1">'Wtd Refrig All Spaces'!AM163</f>
        <v>0</v>
      </c>
      <c r="G12" s="136">
        <f ca="1">'Wtd Refrig All Spaces'!AN163</f>
        <v>0</v>
      </c>
      <c r="H12" s="136">
        <f ca="1">'Wtd Refrig All Spaces'!AO163</f>
        <v>0</v>
      </c>
      <c r="I12" s="136">
        <f ca="1">'Wtd Refrig Cond Spaces'!AF163</f>
        <v>0</v>
      </c>
      <c r="J12" s="136">
        <f ca="1">'Wtd Refrig Cond Spaces'!AG163</f>
        <v>0</v>
      </c>
      <c r="K12" s="136">
        <f ca="1">'Wtd Refrig Cond Spaces'!AH163</f>
        <v>0</v>
      </c>
      <c r="L12" s="136">
        <f ca="1">'Wtd Refrig Cond Spaces'!AI163</f>
        <v>0</v>
      </c>
      <c r="M12" s="136">
        <f ca="1">'Wtd Refrig Cond Spaces'!AJ163</f>
        <v>0</v>
      </c>
      <c r="N12" s="136">
        <f ca="1">'Wtd Refrig All Spaces'!AQ163</f>
        <v>0</v>
      </c>
      <c r="O12" s="136">
        <f ca="1">'Wtd Refrig All Spaces'!AR163</f>
        <v>0</v>
      </c>
      <c r="P12" s="136">
        <f ca="1">'Wtd Refrig All Spaces'!AS163</f>
        <v>0</v>
      </c>
      <c r="Q12" s="136">
        <f ca="1">'Wtd Refrig All Spaces'!AT163</f>
        <v>0</v>
      </c>
      <c r="R12" s="136">
        <f ca="1">'Wtd Refrig All Spaces'!AU163</f>
        <v>0</v>
      </c>
      <c r="S12" s="136">
        <f ca="1">'Wtd Freezer All Spaces'!AK163</f>
        <v>0</v>
      </c>
      <c r="T12" s="136">
        <f ca="1">'Wtd Freezer All Spaces'!AL163</f>
        <v>0</v>
      </c>
      <c r="U12" s="136">
        <f ca="1">'Wtd Freezer All Spaces'!AM163</f>
        <v>0</v>
      </c>
      <c r="V12" s="136">
        <f ca="1">'Wtd Freezer All Spaces'!AN163</f>
        <v>0</v>
      </c>
      <c r="W12" s="136">
        <f ca="1">'Wtd Freezer All Spaces'!AO163</f>
        <v>0</v>
      </c>
      <c r="X12" s="136">
        <f ca="1">'Wtd Freezer Cond Spaces'!AF163</f>
        <v>0</v>
      </c>
      <c r="Y12" s="136">
        <f ca="1">'Wtd Freezer Cond Spaces'!AG163</f>
        <v>0</v>
      </c>
      <c r="Z12" s="136">
        <f ca="1">'Wtd Freezer Cond Spaces'!AH163</f>
        <v>0</v>
      </c>
      <c r="AA12" s="136">
        <f ca="1">'Wtd Freezer Cond Spaces'!AI163</f>
        <v>0</v>
      </c>
      <c r="AB12" s="136">
        <f ca="1">'Wtd Freezer Cond Spaces'!AJ163</f>
        <v>0</v>
      </c>
      <c r="AC12" s="136">
        <f ca="1">'Wtd Freezer All Spaces'!AQ163</f>
        <v>0</v>
      </c>
      <c r="AD12" s="136">
        <f ca="1">'Wtd Freezer All Spaces'!AR163</f>
        <v>0</v>
      </c>
      <c r="AE12" s="136">
        <f ca="1">'Wtd Freezer All Spaces'!AS163</f>
        <v>0</v>
      </c>
      <c r="AF12" s="136">
        <f ca="1">'Wtd Freezer All Spaces'!AT163</f>
        <v>0</v>
      </c>
      <c r="AG12" s="136">
        <f ca="1">'Wtd Freezer All Spaces'!AU163</f>
        <v>0</v>
      </c>
    </row>
    <row r="13" spans="1:33">
      <c r="A13" s="86" t="str">
        <f t="shared" si="0"/>
        <v>PG</v>
      </c>
      <c r="B13" s="86">
        <f t="shared" si="1"/>
        <v>8</v>
      </c>
      <c r="C13" s="86" t="str">
        <f t="shared" si="2"/>
        <v>PG8</v>
      </c>
      <c r="D13" s="136">
        <f ca="1">'Wtd Refrig All Spaces'!AK164</f>
        <v>0</v>
      </c>
      <c r="E13" s="136">
        <f ca="1">'Wtd Refrig All Spaces'!AL164</f>
        <v>0</v>
      </c>
      <c r="F13" s="136">
        <f ca="1">'Wtd Refrig All Spaces'!AM164</f>
        <v>0</v>
      </c>
      <c r="G13" s="136">
        <f ca="1">'Wtd Refrig All Spaces'!AN164</f>
        <v>0</v>
      </c>
      <c r="H13" s="136">
        <f ca="1">'Wtd Refrig All Spaces'!AO164</f>
        <v>0</v>
      </c>
      <c r="I13" s="136">
        <f ca="1">'Wtd Refrig Cond Spaces'!AF164</f>
        <v>0</v>
      </c>
      <c r="J13" s="136">
        <f ca="1">'Wtd Refrig Cond Spaces'!AG164</f>
        <v>0</v>
      </c>
      <c r="K13" s="136">
        <f ca="1">'Wtd Refrig Cond Spaces'!AH164</f>
        <v>0</v>
      </c>
      <c r="L13" s="136">
        <f ca="1">'Wtd Refrig Cond Spaces'!AI164</f>
        <v>0</v>
      </c>
      <c r="M13" s="136">
        <f ca="1">'Wtd Refrig Cond Spaces'!AJ164</f>
        <v>0</v>
      </c>
      <c r="N13" s="136">
        <f ca="1">'Wtd Refrig All Spaces'!AQ164</f>
        <v>0</v>
      </c>
      <c r="O13" s="136">
        <f ca="1">'Wtd Refrig All Spaces'!AR164</f>
        <v>0</v>
      </c>
      <c r="P13" s="136">
        <f ca="1">'Wtd Refrig All Spaces'!AS164</f>
        <v>0</v>
      </c>
      <c r="Q13" s="136">
        <f ca="1">'Wtd Refrig All Spaces'!AT164</f>
        <v>0</v>
      </c>
      <c r="R13" s="136">
        <f ca="1">'Wtd Refrig All Spaces'!AU164</f>
        <v>0</v>
      </c>
      <c r="S13" s="136">
        <f ca="1">'Wtd Freezer All Spaces'!AK164</f>
        <v>0</v>
      </c>
      <c r="T13" s="136">
        <f ca="1">'Wtd Freezer All Spaces'!AL164</f>
        <v>0</v>
      </c>
      <c r="U13" s="136">
        <f ca="1">'Wtd Freezer All Spaces'!AM164</f>
        <v>0</v>
      </c>
      <c r="V13" s="136">
        <f ca="1">'Wtd Freezer All Spaces'!AN164</f>
        <v>0</v>
      </c>
      <c r="W13" s="136">
        <f ca="1">'Wtd Freezer All Spaces'!AO164</f>
        <v>0</v>
      </c>
      <c r="X13" s="136">
        <f ca="1">'Wtd Freezer Cond Spaces'!AF164</f>
        <v>0</v>
      </c>
      <c r="Y13" s="136">
        <f ca="1">'Wtd Freezer Cond Spaces'!AG164</f>
        <v>0</v>
      </c>
      <c r="Z13" s="136">
        <f ca="1">'Wtd Freezer Cond Spaces'!AH164</f>
        <v>0</v>
      </c>
      <c r="AA13" s="136">
        <f ca="1">'Wtd Freezer Cond Spaces'!AI164</f>
        <v>0</v>
      </c>
      <c r="AB13" s="136">
        <f ca="1">'Wtd Freezer Cond Spaces'!AJ164</f>
        <v>0</v>
      </c>
      <c r="AC13" s="136">
        <f ca="1">'Wtd Freezer All Spaces'!AQ164</f>
        <v>0</v>
      </c>
      <c r="AD13" s="136">
        <f ca="1">'Wtd Freezer All Spaces'!AR164</f>
        <v>0</v>
      </c>
      <c r="AE13" s="136">
        <f ca="1">'Wtd Freezer All Spaces'!AS164</f>
        <v>0</v>
      </c>
      <c r="AF13" s="136">
        <f ca="1">'Wtd Freezer All Spaces'!AT164</f>
        <v>0</v>
      </c>
      <c r="AG13" s="136">
        <f ca="1">'Wtd Freezer All Spaces'!AU164</f>
        <v>0</v>
      </c>
    </row>
    <row r="14" spans="1:33">
      <c r="A14" s="86" t="str">
        <f t="shared" si="0"/>
        <v>PG</v>
      </c>
      <c r="B14" s="86">
        <f t="shared" si="1"/>
        <v>9</v>
      </c>
      <c r="C14" s="86" t="str">
        <f t="shared" si="2"/>
        <v>PG9</v>
      </c>
      <c r="D14" s="136">
        <f ca="1">'Wtd Refrig All Spaces'!AK165</f>
        <v>0</v>
      </c>
      <c r="E14" s="136">
        <f ca="1">'Wtd Refrig All Spaces'!AL165</f>
        <v>0</v>
      </c>
      <c r="F14" s="136">
        <f ca="1">'Wtd Refrig All Spaces'!AM165</f>
        <v>0</v>
      </c>
      <c r="G14" s="136">
        <f ca="1">'Wtd Refrig All Spaces'!AN165</f>
        <v>0</v>
      </c>
      <c r="H14" s="136">
        <f ca="1">'Wtd Refrig All Spaces'!AO165</f>
        <v>0</v>
      </c>
      <c r="I14" s="136">
        <f ca="1">'Wtd Refrig Cond Spaces'!AF165</f>
        <v>0</v>
      </c>
      <c r="J14" s="136">
        <f ca="1">'Wtd Refrig Cond Spaces'!AG165</f>
        <v>0</v>
      </c>
      <c r="K14" s="136">
        <f ca="1">'Wtd Refrig Cond Spaces'!AH165</f>
        <v>0</v>
      </c>
      <c r="L14" s="136">
        <f ca="1">'Wtd Refrig Cond Spaces'!AI165</f>
        <v>0</v>
      </c>
      <c r="M14" s="136">
        <f ca="1">'Wtd Refrig Cond Spaces'!AJ165</f>
        <v>0</v>
      </c>
      <c r="N14" s="136">
        <f ca="1">'Wtd Refrig All Spaces'!AQ165</f>
        <v>0</v>
      </c>
      <c r="O14" s="136">
        <f ca="1">'Wtd Refrig All Spaces'!AR165</f>
        <v>0</v>
      </c>
      <c r="P14" s="136">
        <f ca="1">'Wtd Refrig All Spaces'!AS165</f>
        <v>0</v>
      </c>
      <c r="Q14" s="136">
        <f ca="1">'Wtd Refrig All Spaces'!AT165</f>
        <v>0</v>
      </c>
      <c r="R14" s="136">
        <f ca="1">'Wtd Refrig All Spaces'!AU165</f>
        <v>0</v>
      </c>
      <c r="S14" s="136">
        <f ca="1">'Wtd Freezer All Spaces'!AK165</f>
        <v>0</v>
      </c>
      <c r="T14" s="136">
        <f ca="1">'Wtd Freezer All Spaces'!AL165</f>
        <v>0</v>
      </c>
      <c r="U14" s="136">
        <f ca="1">'Wtd Freezer All Spaces'!AM165</f>
        <v>0</v>
      </c>
      <c r="V14" s="136">
        <f ca="1">'Wtd Freezer All Spaces'!AN165</f>
        <v>0</v>
      </c>
      <c r="W14" s="136">
        <f ca="1">'Wtd Freezer All Spaces'!AO165</f>
        <v>0</v>
      </c>
      <c r="X14" s="136">
        <f ca="1">'Wtd Freezer Cond Spaces'!AF165</f>
        <v>0</v>
      </c>
      <c r="Y14" s="136">
        <f ca="1">'Wtd Freezer Cond Spaces'!AG165</f>
        <v>0</v>
      </c>
      <c r="Z14" s="136">
        <f ca="1">'Wtd Freezer Cond Spaces'!AH165</f>
        <v>0</v>
      </c>
      <c r="AA14" s="136">
        <f ca="1">'Wtd Freezer Cond Spaces'!AI165</f>
        <v>0</v>
      </c>
      <c r="AB14" s="136">
        <f ca="1">'Wtd Freezer Cond Spaces'!AJ165</f>
        <v>0</v>
      </c>
      <c r="AC14" s="136">
        <f ca="1">'Wtd Freezer All Spaces'!AQ165</f>
        <v>0</v>
      </c>
      <c r="AD14" s="136">
        <f ca="1">'Wtd Freezer All Spaces'!AR165</f>
        <v>0</v>
      </c>
      <c r="AE14" s="136">
        <f ca="1">'Wtd Freezer All Spaces'!AS165</f>
        <v>0</v>
      </c>
      <c r="AF14" s="136">
        <f ca="1">'Wtd Freezer All Spaces'!AT165</f>
        <v>0</v>
      </c>
      <c r="AG14" s="136">
        <f ca="1">'Wtd Freezer All Spaces'!AU165</f>
        <v>0</v>
      </c>
    </row>
    <row r="15" spans="1:33">
      <c r="A15" s="86" t="str">
        <f t="shared" si="0"/>
        <v>PG</v>
      </c>
      <c r="B15" s="86">
        <f t="shared" si="1"/>
        <v>10</v>
      </c>
      <c r="C15" s="86" t="str">
        <f t="shared" si="2"/>
        <v>PG10</v>
      </c>
      <c r="D15" s="136">
        <f ca="1">'Wtd Refrig All Spaces'!AK166</f>
        <v>0</v>
      </c>
      <c r="E15" s="136">
        <f ca="1">'Wtd Refrig All Spaces'!AL166</f>
        <v>0</v>
      </c>
      <c r="F15" s="136">
        <f ca="1">'Wtd Refrig All Spaces'!AM166</f>
        <v>0</v>
      </c>
      <c r="G15" s="136">
        <f ca="1">'Wtd Refrig All Spaces'!AN166</f>
        <v>0</v>
      </c>
      <c r="H15" s="136">
        <f ca="1">'Wtd Refrig All Spaces'!AO166</f>
        <v>0</v>
      </c>
      <c r="I15" s="136">
        <f ca="1">'Wtd Refrig Cond Spaces'!AF166</f>
        <v>0</v>
      </c>
      <c r="J15" s="136">
        <f ca="1">'Wtd Refrig Cond Spaces'!AG166</f>
        <v>0</v>
      </c>
      <c r="K15" s="136">
        <f ca="1">'Wtd Refrig Cond Spaces'!AH166</f>
        <v>0</v>
      </c>
      <c r="L15" s="136">
        <f ca="1">'Wtd Refrig Cond Spaces'!AI166</f>
        <v>0</v>
      </c>
      <c r="M15" s="136">
        <f ca="1">'Wtd Refrig Cond Spaces'!AJ166</f>
        <v>0</v>
      </c>
      <c r="N15" s="136">
        <f ca="1">'Wtd Refrig All Spaces'!AQ166</f>
        <v>0</v>
      </c>
      <c r="O15" s="136">
        <f ca="1">'Wtd Refrig All Spaces'!AR166</f>
        <v>0</v>
      </c>
      <c r="P15" s="136">
        <f ca="1">'Wtd Refrig All Spaces'!AS166</f>
        <v>0</v>
      </c>
      <c r="Q15" s="136">
        <f ca="1">'Wtd Refrig All Spaces'!AT166</f>
        <v>0</v>
      </c>
      <c r="R15" s="136">
        <f ca="1">'Wtd Refrig All Spaces'!AU166</f>
        <v>0</v>
      </c>
      <c r="S15" s="136">
        <f ca="1">'Wtd Freezer All Spaces'!AK166</f>
        <v>0</v>
      </c>
      <c r="T15" s="136">
        <f ca="1">'Wtd Freezer All Spaces'!AL166</f>
        <v>0</v>
      </c>
      <c r="U15" s="136">
        <f ca="1">'Wtd Freezer All Spaces'!AM166</f>
        <v>0</v>
      </c>
      <c r="V15" s="136">
        <f ca="1">'Wtd Freezer All Spaces'!AN166</f>
        <v>0</v>
      </c>
      <c r="W15" s="136">
        <f ca="1">'Wtd Freezer All Spaces'!AO166</f>
        <v>0</v>
      </c>
      <c r="X15" s="136">
        <f ca="1">'Wtd Freezer Cond Spaces'!AF166</f>
        <v>0</v>
      </c>
      <c r="Y15" s="136">
        <f ca="1">'Wtd Freezer Cond Spaces'!AG166</f>
        <v>0</v>
      </c>
      <c r="Z15" s="136">
        <f ca="1">'Wtd Freezer Cond Spaces'!AH166</f>
        <v>0</v>
      </c>
      <c r="AA15" s="136">
        <f ca="1">'Wtd Freezer Cond Spaces'!AI166</f>
        <v>0</v>
      </c>
      <c r="AB15" s="136">
        <f ca="1">'Wtd Freezer Cond Spaces'!AJ166</f>
        <v>0</v>
      </c>
      <c r="AC15" s="136">
        <f ca="1">'Wtd Freezer All Spaces'!AQ166</f>
        <v>0</v>
      </c>
      <c r="AD15" s="136">
        <f ca="1">'Wtd Freezer All Spaces'!AR166</f>
        <v>0</v>
      </c>
      <c r="AE15" s="136">
        <f ca="1">'Wtd Freezer All Spaces'!AS166</f>
        <v>0</v>
      </c>
      <c r="AF15" s="136">
        <f ca="1">'Wtd Freezer All Spaces'!AT166</f>
        <v>0</v>
      </c>
      <c r="AG15" s="136">
        <f ca="1">'Wtd Freezer All Spaces'!AU166</f>
        <v>0</v>
      </c>
    </row>
    <row r="16" spans="1:33">
      <c r="A16" s="86" t="str">
        <f t="shared" si="0"/>
        <v>PG</v>
      </c>
      <c r="B16" s="86">
        <f t="shared" si="1"/>
        <v>11</v>
      </c>
      <c r="C16" s="86" t="str">
        <f t="shared" si="2"/>
        <v>PG11</v>
      </c>
      <c r="D16" s="136">
        <f ca="1">'Wtd Refrig All Spaces'!AK167</f>
        <v>0.78036541727184439</v>
      </c>
      <c r="E16" s="136">
        <f ca="1">'Wtd Refrig All Spaces'!AL167</f>
        <v>1.2335495648040486E-4</v>
      </c>
      <c r="F16" s="136">
        <f ca="1">'Wtd Refrig All Spaces'!AM167</f>
        <v>0.88912238524534537</v>
      </c>
      <c r="G16" s="136">
        <f ca="1">'Wtd Refrig All Spaces'!AN167</f>
        <v>1.9701916251091279E-4</v>
      </c>
      <c r="H16" s="136">
        <f ca="1">'Wtd Refrig All Spaces'!AO167</f>
        <v>-1.7189363657879587E-2</v>
      </c>
      <c r="I16" s="136">
        <f ca="1">'Wtd Refrig Cond Spaces'!AF167</f>
        <v>0.80395519209094091</v>
      </c>
      <c r="J16" s="136">
        <f ca="1">'Wtd Refrig Cond Spaces'!AG167</f>
        <v>1.1921573640580057E-4</v>
      </c>
      <c r="K16" s="136">
        <f ca="1">'Wtd Refrig Cond Spaces'!AH167</f>
        <v>0.93067447170793238</v>
      </c>
      <c r="L16" s="136">
        <f ca="1">'Wtd Refrig Cond Spaces'!AI167</f>
        <v>2.0505761844611965E-4</v>
      </c>
      <c r="M16" s="136">
        <f ca="1">'Wtd Refrig Cond Spaces'!AJ167</f>
        <v>-2.0109653647927692E-2</v>
      </c>
      <c r="N16" s="136">
        <f ca="1">'Wtd Refrig All Spaces'!AQ167</f>
        <v>0.64151166666666659</v>
      </c>
      <c r="O16" s="136">
        <f ca="1">'Wtd Refrig All Spaces'!AR167</f>
        <v>1.4771916666666667E-4</v>
      </c>
      <c r="P16" s="136">
        <f ca="1">'Wtd Refrig All Spaces'!AS167</f>
        <v>0.64453916666666666</v>
      </c>
      <c r="Q16" s="136">
        <f ca="1">'Wtd Refrig All Spaces'!AT167</f>
        <v>1.4970333333333332E-4</v>
      </c>
      <c r="R16" s="136">
        <f ca="1">'Wtd Refrig All Spaces'!AU167</f>
        <v>0</v>
      </c>
      <c r="S16" s="136">
        <f ca="1">'Wtd Freezer All Spaces'!AK167</f>
        <v>0.79106386933831563</v>
      </c>
      <c r="T16" s="136">
        <f ca="1">'Wtd Freezer All Spaces'!AL167</f>
        <v>1.2449617385605898E-4</v>
      </c>
      <c r="U16" s="136">
        <f ca="1">'Wtd Freezer All Spaces'!AM167</f>
        <v>0.90612942860699486</v>
      </c>
      <c r="V16" s="136">
        <f ca="1">'Wtd Freezer All Spaces'!AN167</f>
        <v>1.9695453396164015E-4</v>
      </c>
      <c r="W16" s="136">
        <f ca="1">'Wtd Freezer All Spaces'!AO167</f>
        <v>-1.6848995061808401E-2</v>
      </c>
      <c r="X16" s="136">
        <f ca="1">'Wtd Freezer Cond Spaces'!AF167</f>
        <v>0.81647119733160434</v>
      </c>
      <c r="Y16" s="136">
        <f ca="1">'Wtd Freezer Cond Spaces'!AG167</f>
        <v>1.2055083447098586E-4</v>
      </c>
      <c r="Z16" s="136">
        <f ca="1">'Wtd Freezer Cond Spaces'!AH167</f>
        <v>0.95057083078119486</v>
      </c>
      <c r="AA16" s="136">
        <f ca="1">'Wtd Freezer Cond Spaces'!AI167</f>
        <v>2.0498201019397558E-4</v>
      </c>
      <c r="AB16" s="136">
        <f ca="1">'Wtd Freezer Cond Spaces'!AJ167</f>
        <v>-1.9711460048917682E-2</v>
      </c>
      <c r="AC16" s="136">
        <f ca="1">'Wtd Freezer All Spaces'!AQ167</f>
        <v>0.64151166666666659</v>
      </c>
      <c r="AD16" s="136">
        <f ca="1">'Wtd Freezer All Spaces'!AR167</f>
        <v>1.4771916666666667E-4</v>
      </c>
      <c r="AE16" s="136">
        <f ca="1">'Wtd Freezer All Spaces'!AS167</f>
        <v>0.64453916666666666</v>
      </c>
      <c r="AF16" s="136">
        <f ca="1">'Wtd Freezer All Spaces'!AT167</f>
        <v>1.4970333333333332E-4</v>
      </c>
      <c r="AG16" s="136">
        <f ca="1">'Wtd Freezer All Spaces'!AU167</f>
        <v>0</v>
      </c>
    </row>
    <row r="17" spans="1:33">
      <c r="A17" s="86" t="str">
        <f t="shared" si="0"/>
        <v>PG</v>
      </c>
      <c r="B17" s="86">
        <f t="shared" si="1"/>
        <v>12</v>
      </c>
      <c r="C17" s="86" t="str">
        <f t="shared" si="2"/>
        <v>PG12</v>
      </c>
      <c r="D17" s="136">
        <f ca="1">'Wtd Refrig All Spaces'!AK168</f>
        <v>0.78834319973360789</v>
      </c>
      <c r="E17" s="136">
        <f ca="1">'Wtd Refrig All Spaces'!AL168</f>
        <v>1.2307237168364315E-4</v>
      </c>
      <c r="F17" s="136">
        <f ca="1">'Wtd Refrig All Spaces'!AM168</f>
        <v>0.8592475396608833</v>
      </c>
      <c r="G17" s="136">
        <f ca="1">'Wtd Refrig All Spaces'!AN168</f>
        <v>1.9395718974188144E-4</v>
      </c>
      <c r="H17" s="136">
        <f ca="1">'Wtd Refrig All Spaces'!AO168</f>
        <v>-1.7833318844341434E-2</v>
      </c>
      <c r="I17" s="136">
        <f ca="1">'Wtd Refrig Cond Spaces'!AF168</f>
        <v>0.8180110975416448</v>
      </c>
      <c r="J17" s="136">
        <f ca="1">'Wtd Refrig Cond Spaces'!AG168</f>
        <v>1.1868439086508873E-4</v>
      </c>
      <c r="K17" s="136">
        <f ca="1">'Wtd Refrig Cond Spaces'!AH168</f>
        <v>0.90055076444467796</v>
      </c>
      <c r="L17" s="136">
        <f ca="1">'Wtd Refrig Cond Spaces'!AI168</f>
        <v>2.0121636780917932E-4</v>
      </c>
      <c r="M17" s="136">
        <f ca="1">'Wtd Refrig Cond Spaces'!AJ168</f>
        <v>-2.0863009968863883E-2</v>
      </c>
      <c r="N17" s="136">
        <f ca="1">'Wtd Refrig All Spaces'!AQ168</f>
        <v>0.61371249999999999</v>
      </c>
      <c r="O17" s="136">
        <f ca="1">'Wtd Refrig All Spaces'!AR168</f>
        <v>1.4890083333333334E-4</v>
      </c>
      <c r="P17" s="136">
        <f ca="1">'Wtd Refrig All Spaces'!AS168</f>
        <v>0.61612916666666673</v>
      </c>
      <c r="Q17" s="136">
        <f ca="1">'Wtd Refrig All Spaces'!AT168</f>
        <v>1.5122833333333334E-4</v>
      </c>
      <c r="R17" s="136">
        <f ca="1">'Wtd Refrig All Spaces'!AU168</f>
        <v>0</v>
      </c>
      <c r="S17" s="136">
        <f ca="1">'Wtd Freezer All Spaces'!AK168</f>
        <v>0.79892719168194137</v>
      </c>
      <c r="T17" s="136">
        <f ca="1">'Wtd Freezer All Spaces'!AL168</f>
        <v>1.2403728400637421E-4</v>
      </c>
      <c r="U17" s="136">
        <f ca="1">'Wtd Freezer All Spaces'!AM168</f>
        <v>0.87724807794006043</v>
      </c>
      <c r="V17" s="136">
        <f ca="1">'Wtd Freezer All Spaces'!AN168</f>
        <v>1.9297633490872101E-4</v>
      </c>
      <c r="W17" s="136">
        <f ca="1">'Wtd Freezer All Spaces'!AO168</f>
        <v>-1.7224173386326942E-2</v>
      </c>
      <c r="X17" s="136">
        <f ca="1">'Wtd Freezer Cond Spaces'!AF168</f>
        <v>0.83039319710795834</v>
      </c>
      <c r="Y17" s="136">
        <f ca="1">'Wtd Freezer Cond Spaces'!AG168</f>
        <v>1.1981323152475122E-4</v>
      </c>
      <c r="Z17" s="136">
        <f ca="1">'Wtd Freezer Cond Spaces'!AH168</f>
        <v>0.92160940265113567</v>
      </c>
      <c r="AA17" s="136">
        <f ca="1">'Wtd Freezer Cond Spaces'!AI168</f>
        <v>2.0006887617619436E-4</v>
      </c>
      <c r="AB17" s="136">
        <f ca="1">'Wtd Freezer Cond Spaces'!AJ168</f>
        <v>-2.0150377178861534E-2</v>
      </c>
      <c r="AC17" s="136">
        <f ca="1">'Wtd Freezer All Spaces'!AQ168</f>
        <v>0.61371249999999999</v>
      </c>
      <c r="AD17" s="136">
        <f ca="1">'Wtd Freezer All Spaces'!AR168</f>
        <v>1.4890083333333334E-4</v>
      </c>
      <c r="AE17" s="136">
        <f ca="1">'Wtd Freezer All Spaces'!AS168</f>
        <v>0.61612916666666673</v>
      </c>
      <c r="AF17" s="136">
        <f ca="1">'Wtd Freezer All Spaces'!AT168</f>
        <v>1.5122833333333334E-4</v>
      </c>
      <c r="AG17" s="136">
        <f ca="1">'Wtd Freezer All Spaces'!AU168</f>
        <v>0</v>
      </c>
    </row>
    <row r="18" spans="1:33">
      <c r="A18" s="86" t="str">
        <f t="shared" si="0"/>
        <v>PG</v>
      </c>
      <c r="B18" s="86">
        <f t="shared" si="1"/>
        <v>13</v>
      </c>
      <c r="C18" s="86" t="str">
        <f t="shared" si="2"/>
        <v>PG13</v>
      </c>
      <c r="D18" s="136">
        <f ca="1">'Wtd Refrig All Spaces'!AK169</f>
        <v>0.84438319701187026</v>
      </c>
      <c r="E18" s="136">
        <f ca="1">'Wtd Refrig All Spaces'!AL169</f>
        <v>1.2842957212278131E-4</v>
      </c>
      <c r="F18" s="136">
        <f ca="1">'Wtd Refrig All Spaces'!AM169</f>
        <v>0.9785572180609261</v>
      </c>
      <c r="G18" s="136">
        <f ca="1">'Wtd Refrig All Spaces'!AN169</f>
        <v>1.9979846516551011E-4</v>
      </c>
      <c r="H18" s="136">
        <f ca="1">'Wtd Refrig All Spaces'!AO169</f>
        <v>-1.6013498776415294E-2</v>
      </c>
      <c r="I18" s="136">
        <f ca="1">'Wtd Refrig Cond Spaces'!AF169</f>
        <v>0.86684948438858345</v>
      </c>
      <c r="J18" s="136">
        <f ca="1">'Wtd Refrig Cond Spaces'!AG169</f>
        <v>1.2319280148453046E-4</v>
      </c>
      <c r="K18" s="136">
        <f ca="1">'Wtd Refrig Cond Spaces'!AH169</f>
        <v>1.0232253301313561</v>
      </c>
      <c r="L18" s="136">
        <f ca="1">'Wtd Refrig Cond Spaces'!AI169</f>
        <v>2.0632209741059548E-4</v>
      </c>
      <c r="M18" s="136">
        <f ca="1">'Wtd Refrig Cond Spaces'!AJ169</f>
        <v>-1.8734021834345745E-2</v>
      </c>
      <c r="N18" s="136">
        <f ca="1">'Wtd Refrig All Spaces'!AQ169</f>
        <v>0.71214250000000001</v>
      </c>
      <c r="O18" s="136">
        <f ca="1">'Wtd Refrig All Spaces'!AR169</f>
        <v>1.5925416666666666E-4</v>
      </c>
      <c r="P18" s="136">
        <f ca="1">'Wtd Refrig All Spaces'!AS169</f>
        <v>0.7156325</v>
      </c>
      <c r="Q18" s="136">
        <f ca="1">'Wtd Refrig All Spaces'!AT169</f>
        <v>1.6139916666666666E-4</v>
      </c>
      <c r="R18" s="136">
        <f ca="1">'Wtd Refrig All Spaces'!AU169</f>
        <v>0</v>
      </c>
      <c r="S18" s="136">
        <f ca="1">'Wtd Freezer All Spaces'!AK169</f>
        <v>0.85633934787851462</v>
      </c>
      <c r="T18" s="136">
        <f ca="1">'Wtd Freezer All Spaces'!AL169</f>
        <v>1.2950205355501368E-4</v>
      </c>
      <c r="U18" s="136">
        <f ca="1">'Wtd Freezer All Spaces'!AM169</f>
        <v>0.99558685915212553</v>
      </c>
      <c r="V18" s="136">
        <f ca="1">'Wtd Freezer All Spaces'!AN169</f>
        <v>1.9941261583489897E-4</v>
      </c>
      <c r="W18" s="136">
        <f ca="1">'Wtd Freezer All Spaces'!AO169</f>
        <v>-1.5626089008523407E-2</v>
      </c>
      <c r="X18" s="136">
        <f ca="1">'Wtd Freezer Cond Spaces'!AF169</f>
        <v>0.88083685807361056</v>
      </c>
      <c r="Y18" s="136">
        <f ca="1">'Wtd Freezer Cond Spaces'!AG169</f>
        <v>1.2444748610085946E-4</v>
      </c>
      <c r="Z18" s="136">
        <f ca="1">'Wtd Freezer Cond Spaces'!AH169</f>
        <v>1.0431481260479787</v>
      </c>
      <c r="AA18" s="136">
        <f ca="1">'Wtd Freezer Cond Spaces'!AI169</f>
        <v>2.0587069638416369E-4</v>
      </c>
      <c r="AB18" s="136">
        <f ca="1">'Wtd Freezer Cond Spaces'!AJ169</f>
        <v>-1.8280795268942399E-2</v>
      </c>
      <c r="AC18" s="136">
        <f ca="1">'Wtd Freezer All Spaces'!AQ169</f>
        <v>0.71214250000000001</v>
      </c>
      <c r="AD18" s="136">
        <f ca="1">'Wtd Freezer All Spaces'!AR169</f>
        <v>1.5925416666666666E-4</v>
      </c>
      <c r="AE18" s="136">
        <f ca="1">'Wtd Freezer All Spaces'!AS169</f>
        <v>0.7156325</v>
      </c>
      <c r="AF18" s="136">
        <f ca="1">'Wtd Freezer All Spaces'!AT169</f>
        <v>1.6139916666666666E-4</v>
      </c>
      <c r="AG18" s="136">
        <f ca="1">'Wtd Freezer All Spaces'!AU169</f>
        <v>0</v>
      </c>
    </row>
    <row r="19" spans="1:33">
      <c r="A19" s="86" t="str">
        <f t="shared" si="0"/>
        <v>PG</v>
      </c>
      <c r="B19" s="86">
        <f t="shared" si="1"/>
        <v>14</v>
      </c>
      <c r="C19" s="86" t="str">
        <f t="shared" si="2"/>
        <v>PG14</v>
      </c>
      <c r="D19" s="136">
        <f ca="1">'Wtd Refrig All Spaces'!AK170</f>
        <v>0</v>
      </c>
      <c r="E19" s="136">
        <f ca="1">'Wtd Refrig All Spaces'!AL170</f>
        <v>0</v>
      </c>
      <c r="F19" s="136">
        <f ca="1">'Wtd Refrig All Spaces'!AM170</f>
        <v>0</v>
      </c>
      <c r="G19" s="136">
        <f ca="1">'Wtd Refrig All Spaces'!AN170</f>
        <v>0</v>
      </c>
      <c r="H19" s="136">
        <f ca="1">'Wtd Refrig All Spaces'!AO170</f>
        <v>0</v>
      </c>
      <c r="I19" s="136">
        <f ca="1">'Wtd Refrig Cond Spaces'!AF170</f>
        <v>0</v>
      </c>
      <c r="J19" s="136">
        <f ca="1">'Wtd Refrig Cond Spaces'!AG170</f>
        <v>0</v>
      </c>
      <c r="K19" s="136">
        <f ca="1">'Wtd Refrig Cond Spaces'!AH170</f>
        <v>0</v>
      </c>
      <c r="L19" s="136">
        <f ca="1">'Wtd Refrig Cond Spaces'!AI170</f>
        <v>0</v>
      </c>
      <c r="M19" s="136">
        <f ca="1">'Wtd Refrig Cond Spaces'!AJ170</f>
        <v>0</v>
      </c>
      <c r="N19" s="136">
        <f ca="1">'Wtd Refrig All Spaces'!AQ170</f>
        <v>0</v>
      </c>
      <c r="O19" s="136">
        <f ca="1">'Wtd Refrig All Spaces'!AR170</f>
        <v>0</v>
      </c>
      <c r="P19" s="136">
        <f ca="1">'Wtd Refrig All Spaces'!AS170</f>
        <v>0</v>
      </c>
      <c r="Q19" s="136">
        <f ca="1">'Wtd Refrig All Spaces'!AT170</f>
        <v>0</v>
      </c>
      <c r="R19" s="136">
        <f ca="1">'Wtd Refrig All Spaces'!AU170</f>
        <v>0</v>
      </c>
      <c r="S19" s="136">
        <f ca="1">'Wtd Freezer All Spaces'!AK170</f>
        <v>0</v>
      </c>
      <c r="T19" s="136">
        <f ca="1">'Wtd Freezer All Spaces'!AL170</f>
        <v>0</v>
      </c>
      <c r="U19" s="136">
        <f ca="1">'Wtd Freezer All Spaces'!AM170</f>
        <v>0</v>
      </c>
      <c r="V19" s="136">
        <f ca="1">'Wtd Freezer All Spaces'!AN170</f>
        <v>0</v>
      </c>
      <c r="W19" s="136">
        <f ca="1">'Wtd Freezer All Spaces'!AO170</f>
        <v>0</v>
      </c>
      <c r="X19" s="136">
        <f ca="1">'Wtd Freezer Cond Spaces'!AF170</f>
        <v>0</v>
      </c>
      <c r="Y19" s="136">
        <f ca="1">'Wtd Freezer Cond Spaces'!AG170</f>
        <v>0</v>
      </c>
      <c r="Z19" s="136">
        <f ca="1">'Wtd Freezer Cond Spaces'!AH170</f>
        <v>0</v>
      </c>
      <c r="AA19" s="136">
        <f ca="1">'Wtd Freezer Cond Spaces'!AI170</f>
        <v>0</v>
      </c>
      <c r="AB19" s="136">
        <f ca="1">'Wtd Freezer Cond Spaces'!AJ170</f>
        <v>0</v>
      </c>
      <c r="AC19" s="136">
        <f ca="1">'Wtd Freezer All Spaces'!AQ170</f>
        <v>0</v>
      </c>
      <c r="AD19" s="136">
        <f ca="1">'Wtd Freezer All Spaces'!AR170</f>
        <v>0</v>
      </c>
      <c r="AE19" s="136">
        <f ca="1">'Wtd Freezer All Spaces'!AS170</f>
        <v>0</v>
      </c>
      <c r="AF19" s="136">
        <f ca="1">'Wtd Freezer All Spaces'!AT170</f>
        <v>0</v>
      </c>
      <c r="AG19" s="136">
        <f ca="1">'Wtd Freezer All Spaces'!AU170</f>
        <v>0</v>
      </c>
    </row>
    <row r="20" spans="1:33">
      <c r="A20" s="86" t="str">
        <f t="shared" si="0"/>
        <v>PG</v>
      </c>
      <c r="B20" s="86">
        <f t="shared" si="1"/>
        <v>15</v>
      </c>
      <c r="C20" s="86" t="str">
        <f t="shared" si="2"/>
        <v>PG15</v>
      </c>
      <c r="D20" s="136">
        <f ca="1">'Wtd Refrig All Spaces'!AK171</f>
        <v>0</v>
      </c>
      <c r="E20" s="136">
        <f ca="1">'Wtd Refrig All Spaces'!AL171</f>
        <v>0</v>
      </c>
      <c r="F20" s="136">
        <f ca="1">'Wtd Refrig All Spaces'!AM171</f>
        <v>0</v>
      </c>
      <c r="G20" s="136">
        <f ca="1">'Wtd Refrig All Spaces'!AN171</f>
        <v>0</v>
      </c>
      <c r="H20" s="136">
        <f ca="1">'Wtd Refrig All Spaces'!AO171</f>
        <v>0</v>
      </c>
      <c r="I20" s="136">
        <f ca="1">'Wtd Refrig Cond Spaces'!AF171</f>
        <v>0</v>
      </c>
      <c r="J20" s="136">
        <f ca="1">'Wtd Refrig Cond Spaces'!AG171</f>
        <v>0</v>
      </c>
      <c r="K20" s="136">
        <f ca="1">'Wtd Refrig Cond Spaces'!AH171</f>
        <v>0</v>
      </c>
      <c r="L20" s="136">
        <f ca="1">'Wtd Refrig Cond Spaces'!AI171</f>
        <v>0</v>
      </c>
      <c r="M20" s="136">
        <f ca="1">'Wtd Refrig Cond Spaces'!AJ171</f>
        <v>0</v>
      </c>
      <c r="N20" s="136">
        <f ca="1">'Wtd Refrig All Spaces'!AQ171</f>
        <v>0</v>
      </c>
      <c r="O20" s="136">
        <f ca="1">'Wtd Refrig All Spaces'!AR171</f>
        <v>0</v>
      </c>
      <c r="P20" s="136">
        <f ca="1">'Wtd Refrig All Spaces'!AS171</f>
        <v>0</v>
      </c>
      <c r="Q20" s="136">
        <f ca="1">'Wtd Refrig All Spaces'!AT171</f>
        <v>0</v>
      </c>
      <c r="R20" s="136">
        <f ca="1">'Wtd Refrig All Spaces'!AU171</f>
        <v>0</v>
      </c>
      <c r="S20" s="136">
        <f ca="1">'Wtd Freezer All Spaces'!AK171</f>
        <v>0</v>
      </c>
      <c r="T20" s="136">
        <f ca="1">'Wtd Freezer All Spaces'!AL171</f>
        <v>0</v>
      </c>
      <c r="U20" s="136">
        <f ca="1">'Wtd Freezer All Spaces'!AM171</f>
        <v>0</v>
      </c>
      <c r="V20" s="136">
        <f ca="1">'Wtd Freezer All Spaces'!AN171</f>
        <v>0</v>
      </c>
      <c r="W20" s="136">
        <f ca="1">'Wtd Freezer All Spaces'!AO171</f>
        <v>0</v>
      </c>
      <c r="X20" s="136">
        <f ca="1">'Wtd Freezer Cond Spaces'!AF171</f>
        <v>0</v>
      </c>
      <c r="Y20" s="136">
        <f ca="1">'Wtd Freezer Cond Spaces'!AG171</f>
        <v>0</v>
      </c>
      <c r="Z20" s="136">
        <f ca="1">'Wtd Freezer Cond Spaces'!AH171</f>
        <v>0</v>
      </c>
      <c r="AA20" s="136">
        <f ca="1">'Wtd Freezer Cond Spaces'!AI171</f>
        <v>0</v>
      </c>
      <c r="AB20" s="136">
        <f ca="1">'Wtd Freezer Cond Spaces'!AJ171</f>
        <v>0</v>
      </c>
      <c r="AC20" s="136">
        <f ca="1">'Wtd Freezer All Spaces'!AQ171</f>
        <v>0</v>
      </c>
      <c r="AD20" s="136">
        <f ca="1">'Wtd Freezer All Spaces'!AR171</f>
        <v>0</v>
      </c>
      <c r="AE20" s="136">
        <f ca="1">'Wtd Freezer All Spaces'!AS171</f>
        <v>0</v>
      </c>
      <c r="AF20" s="136">
        <f ca="1">'Wtd Freezer All Spaces'!AT171</f>
        <v>0</v>
      </c>
      <c r="AG20" s="136">
        <f ca="1">'Wtd Freezer All Spaces'!AU171</f>
        <v>0</v>
      </c>
    </row>
    <row r="21" spans="1:33">
      <c r="A21" s="86" t="str">
        <f t="shared" si="0"/>
        <v>PG</v>
      </c>
      <c r="B21" s="86">
        <f t="shared" si="1"/>
        <v>16</v>
      </c>
      <c r="C21" s="86" t="str">
        <f t="shared" si="2"/>
        <v>PG16</v>
      </c>
      <c r="D21" s="136">
        <f ca="1">'Wtd Refrig All Spaces'!AK172</f>
        <v>0.60600759198793297</v>
      </c>
      <c r="E21" s="136">
        <f ca="1">'Wtd Refrig All Spaces'!AL172</f>
        <v>1.1884126569204387E-4</v>
      </c>
      <c r="F21" s="136">
        <f ca="1">'Wtd Refrig All Spaces'!AM172</f>
        <v>0.60657500721259361</v>
      </c>
      <c r="G21" s="136">
        <f ca="1">'Wtd Refrig All Spaces'!AN172</f>
        <v>1.4221479474273949E-4</v>
      </c>
      <c r="H21" s="136">
        <f ca="1">'Wtd Refrig All Spaces'!AO172</f>
        <v>-2.2093224818106664E-2</v>
      </c>
      <c r="I21" s="136">
        <f ca="1">'Wtd Refrig Cond Spaces'!AF172</f>
        <v>0.63677372125862153</v>
      </c>
      <c r="J21" s="136">
        <f ca="1">'Wtd Refrig Cond Spaces'!AG172</f>
        <v>1.1602131734423098E-4</v>
      </c>
      <c r="K21" s="136">
        <f ca="1">'Wtd Refrig Cond Spaces'!AH172</f>
        <v>0.63742620833530339</v>
      </c>
      <c r="L21" s="136">
        <f ca="1">'Wtd Refrig Cond Spaces'!AI172</f>
        <v>1.4294259420469959E-4</v>
      </c>
      <c r="M21" s="136">
        <f ca="1">'Wtd Refrig Cond Spaces'!AJ172</f>
        <v>-2.5846628642024482E-2</v>
      </c>
      <c r="N21" s="136">
        <f ca="1">'Wtd Refrig All Spaces'!AQ172</f>
        <v>0.42491249999999997</v>
      </c>
      <c r="O21" s="136">
        <f ca="1">'Wtd Refrig All Spaces'!AR172</f>
        <v>1.3544000000000002E-4</v>
      </c>
      <c r="P21" s="136">
        <f ca="1">'Wtd Refrig All Spaces'!AS172</f>
        <v>0.42497916666666669</v>
      </c>
      <c r="Q21" s="136">
        <f ca="1">'Wtd Refrig All Spaces'!AT172</f>
        <v>1.3793083333333333E-4</v>
      </c>
      <c r="R21" s="136">
        <f ca="1">'Wtd Refrig All Spaces'!AU172</f>
        <v>0</v>
      </c>
      <c r="S21" s="136">
        <f ca="1">'Wtd Freezer All Spaces'!AK172</f>
        <v>0.61337089874047224</v>
      </c>
      <c r="T21" s="136">
        <f ca="1">'Wtd Freezer All Spaces'!AL172</f>
        <v>1.1954013678195966E-4</v>
      </c>
      <c r="U21" s="136">
        <f ca="1">'Wtd Freezer All Spaces'!AM172</f>
        <v>0.61517700511600037</v>
      </c>
      <c r="V21" s="136">
        <f ca="1">'Wtd Freezer All Spaces'!AN172</f>
        <v>1.4301695414941889E-4</v>
      </c>
      <c r="W21" s="136">
        <f ca="1">'Wtd Freezer All Spaces'!AO172</f>
        <v>-2.1898173063236027E-2</v>
      </c>
      <c r="X21" s="136">
        <f ca="1">'Wtd Freezer Cond Spaces'!AF172</f>
        <v>0.64538797548257809</v>
      </c>
      <c r="Y21" s="136">
        <f ca="1">'Wtd Freezer Cond Spaces'!AG172</f>
        <v>1.1683891919631085E-4</v>
      </c>
      <c r="Z21" s="136">
        <f ca="1">'Wtd Freezer Cond Spaces'!AH172</f>
        <v>0.64748959415694285</v>
      </c>
      <c r="AA21" s="136">
        <f ca="1">'Wtd Freezer Cond Spaces'!AI172</f>
        <v>1.4388103195956992E-4</v>
      </c>
      <c r="AB21" s="136">
        <f ca="1">'Wtd Freezer Cond Spaces'!AJ172</f>
        <v>-2.5618439669358763E-2</v>
      </c>
      <c r="AC21" s="136">
        <f ca="1">'Wtd Freezer All Spaces'!AQ172</f>
        <v>0.42491249999999997</v>
      </c>
      <c r="AD21" s="136">
        <f ca="1">'Wtd Freezer All Spaces'!AR172</f>
        <v>1.3544000000000002E-4</v>
      </c>
      <c r="AE21" s="136">
        <f ca="1">'Wtd Freezer All Spaces'!AS172</f>
        <v>0.42497916666666669</v>
      </c>
      <c r="AF21" s="136">
        <f ca="1">'Wtd Freezer All Spaces'!AT172</f>
        <v>1.3793083333333333E-4</v>
      </c>
      <c r="AG21" s="136">
        <f ca="1">'Wtd Freezer All Spaces'!AU172</f>
        <v>0</v>
      </c>
    </row>
    <row r="22" spans="1:33">
      <c r="A22" s="86" t="s">
        <v>904</v>
      </c>
      <c r="B22" s="86">
        <v>1</v>
      </c>
      <c r="C22" s="86" t="str">
        <f>A22&amp;B22</f>
        <v>SC1</v>
      </c>
      <c r="D22" s="136">
        <f ca="1">'Wtd Refrig All Spaces'!AK173</f>
        <v>0</v>
      </c>
      <c r="E22" s="136">
        <f ca="1">'Wtd Refrig All Spaces'!AL173</f>
        <v>0</v>
      </c>
      <c r="F22" s="136">
        <f ca="1">'Wtd Refrig All Spaces'!AM173</f>
        <v>0</v>
      </c>
      <c r="G22" s="136">
        <f ca="1">'Wtd Refrig All Spaces'!AN173</f>
        <v>0</v>
      </c>
      <c r="H22" s="136">
        <f ca="1">'Wtd Refrig All Spaces'!AO173</f>
        <v>0</v>
      </c>
      <c r="I22" s="136">
        <f ca="1">'Wtd Refrig Cond Spaces'!AF173</f>
        <v>0</v>
      </c>
      <c r="J22" s="136">
        <f ca="1">'Wtd Refrig Cond Spaces'!AG173</f>
        <v>0</v>
      </c>
      <c r="K22" s="136">
        <f ca="1">'Wtd Refrig Cond Spaces'!AH173</f>
        <v>0</v>
      </c>
      <c r="L22" s="136">
        <f ca="1">'Wtd Refrig Cond Spaces'!AI173</f>
        <v>0</v>
      </c>
      <c r="M22" s="136">
        <f ca="1">'Wtd Refrig Cond Spaces'!AJ173</f>
        <v>0</v>
      </c>
      <c r="N22" s="136">
        <f ca="1">'Wtd Refrig All Spaces'!AQ173</f>
        <v>0</v>
      </c>
      <c r="O22" s="136">
        <f ca="1">'Wtd Refrig All Spaces'!AR173</f>
        <v>0</v>
      </c>
      <c r="P22" s="136">
        <f ca="1">'Wtd Refrig All Spaces'!AS173</f>
        <v>0</v>
      </c>
      <c r="Q22" s="136">
        <f ca="1">'Wtd Refrig All Spaces'!AT173</f>
        <v>0</v>
      </c>
      <c r="R22" s="136">
        <f ca="1">'Wtd Refrig All Spaces'!AU173</f>
        <v>0</v>
      </c>
      <c r="S22" s="136">
        <f ca="1">'Wtd Freezer All Spaces'!AK173</f>
        <v>0</v>
      </c>
      <c r="T22" s="136">
        <f ca="1">'Wtd Freezer All Spaces'!AL173</f>
        <v>0</v>
      </c>
      <c r="U22" s="136">
        <f ca="1">'Wtd Freezer All Spaces'!AM173</f>
        <v>0</v>
      </c>
      <c r="V22" s="136">
        <f ca="1">'Wtd Freezer All Spaces'!AN173</f>
        <v>0</v>
      </c>
      <c r="W22" s="136">
        <f ca="1">'Wtd Freezer All Spaces'!AO173</f>
        <v>0</v>
      </c>
      <c r="X22" s="136">
        <f ca="1">'Wtd Freezer Cond Spaces'!AF173</f>
        <v>0</v>
      </c>
      <c r="Y22" s="136">
        <f ca="1">'Wtd Freezer Cond Spaces'!AG173</f>
        <v>0</v>
      </c>
      <c r="Z22" s="136">
        <f ca="1">'Wtd Freezer Cond Spaces'!AH173</f>
        <v>0</v>
      </c>
      <c r="AA22" s="136">
        <f ca="1">'Wtd Freezer Cond Spaces'!AI173</f>
        <v>0</v>
      </c>
      <c r="AB22" s="136">
        <f ca="1">'Wtd Freezer Cond Spaces'!AJ173</f>
        <v>0</v>
      </c>
      <c r="AC22" s="136">
        <f ca="1">'Wtd Freezer All Spaces'!AQ173</f>
        <v>0</v>
      </c>
      <c r="AD22" s="136">
        <f ca="1">'Wtd Freezer All Spaces'!AR173</f>
        <v>0</v>
      </c>
      <c r="AE22" s="136">
        <f ca="1">'Wtd Freezer All Spaces'!AS173</f>
        <v>0</v>
      </c>
      <c r="AF22" s="136">
        <f ca="1">'Wtd Freezer All Spaces'!AT173</f>
        <v>0</v>
      </c>
      <c r="AG22" s="136">
        <f ca="1">'Wtd Freezer All Spaces'!AU173</f>
        <v>0</v>
      </c>
    </row>
    <row r="23" spans="1:33">
      <c r="A23" s="86" t="str">
        <f>A22</f>
        <v>SC</v>
      </c>
      <c r="B23" s="86">
        <f>B22+1</f>
        <v>2</v>
      </c>
      <c r="C23" s="86" t="str">
        <f>A23&amp;B23</f>
        <v>SC2</v>
      </c>
      <c r="D23" s="136">
        <f ca="1">'Wtd Refrig All Spaces'!AK174</f>
        <v>0</v>
      </c>
      <c r="E23" s="136">
        <f ca="1">'Wtd Refrig All Spaces'!AL174</f>
        <v>0</v>
      </c>
      <c r="F23" s="136">
        <f ca="1">'Wtd Refrig All Spaces'!AM174</f>
        <v>0</v>
      </c>
      <c r="G23" s="136">
        <f ca="1">'Wtd Refrig All Spaces'!AN174</f>
        <v>0</v>
      </c>
      <c r="H23" s="136">
        <f ca="1">'Wtd Refrig All Spaces'!AO174</f>
        <v>0</v>
      </c>
      <c r="I23" s="136">
        <f ca="1">'Wtd Refrig Cond Spaces'!AF174</f>
        <v>0</v>
      </c>
      <c r="J23" s="136">
        <f ca="1">'Wtd Refrig Cond Spaces'!AG174</f>
        <v>0</v>
      </c>
      <c r="K23" s="136">
        <f ca="1">'Wtd Refrig Cond Spaces'!AH174</f>
        <v>0</v>
      </c>
      <c r="L23" s="136">
        <f ca="1">'Wtd Refrig Cond Spaces'!AI174</f>
        <v>0</v>
      </c>
      <c r="M23" s="136">
        <f ca="1">'Wtd Refrig Cond Spaces'!AJ174</f>
        <v>0</v>
      </c>
      <c r="N23" s="136">
        <f ca="1">'Wtd Refrig All Spaces'!AQ174</f>
        <v>0</v>
      </c>
      <c r="O23" s="136">
        <f ca="1">'Wtd Refrig All Spaces'!AR174</f>
        <v>0</v>
      </c>
      <c r="P23" s="136">
        <f ca="1">'Wtd Refrig All Spaces'!AS174</f>
        <v>0</v>
      </c>
      <c r="Q23" s="136">
        <f ca="1">'Wtd Refrig All Spaces'!AT174</f>
        <v>0</v>
      </c>
      <c r="R23" s="136">
        <f ca="1">'Wtd Refrig All Spaces'!AU174</f>
        <v>0</v>
      </c>
      <c r="S23" s="136">
        <f ca="1">'Wtd Freezer All Spaces'!AK174</f>
        <v>0</v>
      </c>
      <c r="T23" s="136">
        <f ca="1">'Wtd Freezer All Spaces'!AL174</f>
        <v>0</v>
      </c>
      <c r="U23" s="136">
        <f ca="1">'Wtd Freezer All Spaces'!AM174</f>
        <v>0</v>
      </c>
      <c r="V23" s="136">
        <f ca="1">'Wtd Freezer All Spaces'!AN174</f>
        <v>0</v>
      </c>
      <c r="W23" s="136">
        <f ca="1">'Wtd Freezer All Spaces'!AO174</f>
        <v>0</v>
      </c>
      <c r="X23" s="136">
        <f ca="1">'Wtd Freezer Cond Spaces'!AF174</f>
        <v>0</v>
      </c>
      <c r="Y23" s="136">
        <f ca="1">'Wtd Freezer Cond Spaces'!AG174</f>
        <v>0</v>
      </c>
      <c r="Z23" s="136">
        <f ca="1">'Wtd Freezer Cond Spaces'!AH174</f>
        <v>0</v>
      </c>
      <c r="AA23" s="136">
        <f ca="1">'Wtd Freezer Cond Spaces'!AI174</f>
        <v>0</v>
      </c>
      <c r="AB23" s="136">
        <f ca="1">'Wtd Freezer Cond Spaces'!AJ174</f>
        <v>0</v>
      </c>
      <c r="AC23" s="136">
        <f ca="1">'Wtd Freezer All Spaces'!AQ174</f>
        <v>0</v>
      </c>
      <c r="AD23" s="136">
        <f ca="1">'Wtd Freezer All Spaces'!AR174</f>
        <v>0</v>
      </c>
      <c r="AE23" s="136">
        <f ca="1">'Wtd Freezer All Spaces'!AS174</f>
        <v>0</v>
      </c>
      <c r="AF23" s="136">
        <f ca="1">'Wtd Freezer All Spaces'!AT174</f>
        <v>0</v>
      </c>
      <c r="AG23" s="136">
        <f ca="1">'Wtd Freezer All Spaces'!AU174</f>
        <v>0</v>
      </c>
    </row>
    <row r="24" spans="1:33">
      <c r="A24" s="86" t="str">
        <f t="shared" ref="A24:A37" si="3">A23</f>
        <v>SC</v>
      </c>
      <c r="B24" s="86">
        <f t="shared" ref="B24:B37" si="4">B23+1</f>
        <v>3</v>
      </c>
      <c r="C24" s="86" t="str">
        <f t="shared" ref="C24:C37" si="5">A24&amp;B24</f>
        <v>SC3</v>
      </c>
      <c r="D24" s="136">
        <f ca="1">'Wtd Refrig All Spaces'!AK175</f>
        <v>0</v>
      </c>
      <c r="E24" s="136">
        <f ca="1">'Wtd Refrig All Spaces'!AL175</f>
        <v>0</v>
      </c>
      <c r="F24" s="136">
        <f ca="1">'Wtd Refrig All Spaces'!AM175</f>
        <v>0</v>
      </c>
      <c r="G24" s="136">
        <f ca="1">'Wtd Refrig All Spaces'!AN175</f>
        <v>0</v>
      </c>
      <c r="H24" s="136">
        <f ca="1">'Wtd Refrig All Spaces'!AO175</f>
        <v>0</v>
      </c>
      <c r="I24" s="136">
        <f ca="1">'Wtd Refrig Cond Spaces'!AF175</f>
        <v>0</v>
      </c>
      <c r="J24" s="136">
        <f ca="1">'Wtd Refrig Cond Spaces'!AG175</f>
        <v>0</v>
      </c>
      <c r="K24" s="136">
        <f ca="1">'Wtd Refrig Cond Spaces'!AH175</f>
        <v>0</v>
      </c>
      <c r="L24" s="136">
        <f ca="1">'Wtd Refrig Cond Spaces'!AI175</f>
        <v>0</v>
      </c>
      <c r="M24" s="136">
        <f ca="1">'Wtd Refrig Cond Spaces'!AJ175</f>
        <v>0</v>
      </c>
      <c r="N24" s="136">
        <f ca="1">'Wtd Refrig All Spaces'!AQ175</f>
        <v>0</v>
      </c>
      <c r="O24" s="136">
        <f ca="1">'Wtd Refrig All Spaces'!AR175</f>
        <v>0</v>
      </c>
      <c r="P24" s="136">
        <f ca="1">'Wtd Refrig All Spaces'!AS175</f>
        <v>0</v>
      </c>
      <c r="Q24" s="136">
        <f ca="1">'Wtd Refrig All Spaces'!AT175</f>
        <v>0</v>
      </c>
      <c r="R24" s="136">
        <f ca="1">'Wtd Refrig All Spaces'!AU175</f>
        <v>0</v>
      </c>
      <c r="S24" s="136">
        <f ca="1">'Wtd Freezer All Spaces'!AK175</f>
        <v>0</v>
      </c>
      <c r="T24" s="136">
        <f ca="1">'Wtd Freezer All Spaces'!AL175</f>
        <v>0</v>
      </c>
      <c r="U24" s="136">
        <f ca="1">'Wtd Freezer All Spaces'!AM175</f>
        <v>0</v>
      </c>
      <c r="V24" s="136">
        <f ca="1">'Wtd Freezer All Spaces'!AN175</f>
        <v>0</v>
      </c>
      <c r="W24" s="136">
        <f ca="1">'Wtd Freezer All Spaces'!AO175</f>
        <v>0</v>
      </c>
      <c r="X24" s="136">
        <f ca="1">'Wtd Freezer Cond Spaces'!AF175</f>
        <v>0</v>
      </c>
      <c r="Y24" s="136">
        <f ca="1">'Wtd Freezer Cond Spaces'!AG175</f>
        <v>0</v>
      </c>
      <c r="Z24" s="136">
        <f ca="1">'Wtd Freezer Cond Spaces'!AH175</f>
        <v>0</v>
      </c>
      <c r="AA24" s="136">
        <f ca="1">'Wtd Freezer Cond Spaces'!AI175</f>
        <v>0</v>
      </c>
      <c r="AB24" s="136">
        <f ca="1">'Wtd Freezer Cond Spaces'!AJ175</f>
        <v>0</v>
      </c>
      <c r="AC24" s="136">
        <f ca="1">'Wtd Freezer All Spaces'!AQ175</f>
        <v>0</v>
      </c>
      <c r="AD24" s="136">
        <f ca="1">'Wtd Freezer All Spaces'!AR175</f>
        <v>0</v>
      </c>
      <c r="AE24" s="136">
        <f ca="1">'Wtd Freezer All Spaces'!AS175</f>
        <v>0</v>
      </c>
      <c r="AF24" s="136">
        <f ca="1">'Wtd Freezer All Spaces'!AT175</f>
        <v>0</v>
      </c>
      <c r="AG24" s="136">
        <f ca="1">'Wtd Freezer All Spaces'!AU175</f>
        <v>0</v>
      </c>
    </row>
    <row r="25" spans="1:33">
      <c r="A25" s="86" t="str">
        <f t="shared" si="3"/>
        <v>SC</v>
      </c>
      <c r="B25" s="86">
        <f t="shared" si="4"/>
        <v>4</v>
      </c>
      <c r="C25" s="86" t="str">
        <f t="shared" si="5"/>
        <v>SC4</v>
      </c>
      <c r="D25" s="136">
        <f ca="1">'Wtd Refrig All Spaces'!AK176</f>
        <v>0</v>
      </c>
      <c r="E25" s="136">
        <f ca="1">'Wtd Refrig All Spaces'!AL176</f>
        <v>0</v>
      </c>
      <c r="F25" s="136">
        <f ca="1">'Wtd Refrig All Spaces'!AM176</f>
        <v>0</v>
      </c>
      <c r="G25" s="136">
        <f ca="1">'Wtd Refrig All Spaces'!AN176</f>
        <v>0</v>
      </c>
      <c r="H25" s="136">
        <f ca="1">'Wtd Refrig All Spaces'!AO176</f>
        <v>0</v>
      </c>
      <c r="I25" s="136">
        <f ca="1">'Wtd Refrig Cond Spaces'!AF176</f>
        <v>0</v>
      </c>
      <c r="J25" s="136">
        <f ca="1">'Wtd Refrig Cond Spaces'!AG176</f>
        <v>0</v>
      </c>
      <c r="K25" s="136">
        <f ca="1">'Wtd Refrig Cond Spaces'!AH176</f>
        <v>0</v>
      </c>
      <c r="L25" s="136">
        <f ca="1">'Wtd Refrig Cond Spaces'!AI176</f>
        <v>0</v>
      </c>
      <c r="M25" s="136">
        <f ca="1">'Wtd Refrig Cond Spaces'!AJ176</f>
        <v>0</v>
      </c>
      <c r="N25" s="136">
        <f ca="1">'Wtd Refrig All Spaces'!AQ176</f>
        <v>0</v>
      </c>
      <c r="O25" s="136">
        <f ca="1">'Wtd Refrig All Spaces'!AR176</f>
        <v>0</v>
      </c>
      <c r="P25" s="136">
        <f ca="1">'Wtd Refrig All Spaces'!AS176</f>
        <v>0</v>
      </c>
      <c r="Q25" s="136">
        <f ca="1">'Wtd Refrig All Spaces'!AT176</f>
        <v>0</v>
      </c>
      <c r="R25" s="136">
        <f ca="1">'Wtd Refrig All Spaces'!AU176</f>
        <v>0</v>
      </c>
      <c r="S25" s="136">
        <f ca="1">'Wtd Freezer All Spaces'!AK176</f>
        <v>0</v>
      </c>
      <c r="T25" s="136">
        <f ca="1">'Wtd Freezer All Spaces'!AL176</f>
        <v>0</v>
      </c>
      <c r="U25" s="136">
        <f ca="1">'Wtd Freezer All Spaces'!AM176</f>
        <v>0</v>
      </c>
      <c r="V25" s="136">
        <f ca="1">'Wtd Freezer All Spaces'!AN176</f>
        <v>0</v>
      </c>
      <c r="W25" s="136">
        <f ca="1">'Wtd Freezer All Spaces'!AO176</f>
        <v>0</v>
      </c>
      <c r="X25" s="136">
        <f ca="1">'Wtd Freezer Cond Spaces'!AF176</f>
        <v>0</v>
      </c>
      <c r="Y25" s="136">
        <f ca="1">'Wtd Freezer Cond Spaces'!AG176</f>
        <v>0</v>
      </c>
      <c r="Z25" s="136">
        <f ca="1">'Wtd Freezer Cond Spaces'!AH176</f>
        <v>0</v>
      </c>
      <c r="AA25" s="136">
        <f ca="1">'Wtd Freezer Cond Spaces'!AI176</f>
        <v>0</v>
      </c>
      <c r="AB25" s="136">
        <f ca="1">'Wtd Freezer Cond Spaces'!AJ176</f>
        <v>0</v>
      </c>
      <c r="AC25" s="136">
        <f ca="1">'Wtd Freezer All Spaces'!AQ176</f>
        <v>0</v>
      </c>
      <c r="AD25" s="136">
        <f ca="1">'Wtd Freezer All Spaces'!AR176</f>
        <v>0</v>
      </c>
      <c r="AE25" s="136">
        <f ca="1">'Wtd Freezer All Spaces'!AS176</f>
        <v>0</v>
      </c>
      <c r="AF25" s="136">
        <f ca="1">'Wtd Freezer All Spaces'!AT176</f>
        <v>0</v>
      </c>
      <c r="AG25" s="136">
        <f ca="1">'Wtd Freezer All Spaces'!AU176</f>
        <v>0</v>
      </c>
    </row>
    <row r="26" spans="1:33">
      <c r="A26" s="86" t="str">
        <f t="shared" si="3"/>
        <v>SC</v>
      </c>
      <c r="B26" s="86">
        <f t="shared" si="4"/>
        <v>5</v>
      </c>
      <c r="C26" s="86" t="str">
        <f t="shared" si="5"/>
        <v>SC5</v>
      </c>
      <c r="D26" s="136">
        <f ca="1">'Wtd Refrig All Spaces'!AK177</f>
        <v>0.68839191178037018</v>
      </c>
      <c r="E26" s="136">
        <f ca="1">'Wtd Refrig All Spaces'!AL177</f>
        <v>1.0515990725743502E-4</v>
      </c>
      <c r="F26" s="136">
        <f ca="1">'Wtd Refrig All Spaces'!AM177</f>
        <v>0.68149989303051228</v>
      </c>
      <c r="G26" s="136">
        <f ca="1">'Wtd Refrig All Spaces'!AN177</f>
        <v>1.1373021772906513E-4</v>
      </c>
      <c r="H26" s="136">
        <f ca="1">'Wtd Refrig All Spaces'!AO177</f>
        <v>-2.5784226668947467E-2</v>
      </c>
      <c r="I26" s="136">
        <f ca="1">'Wtd Refrig Cond Spaces'!AF177</f>
        <v>0.70665944842731687</v>
      </c>
      <c r="J26" s="136">
        <f ca="1">'Wtd Refrig Cond Spaces'!AG177</f>
        <v>1.0283948599326716E-4</v>
      </c>
      <c r="K26" s="136">
        <f ca="1">'Wtd Refrig Cond Spaces'!AH177</f>
        <v>0.69883991553132696</v>
      </c>
      <c r="L26" s="136">
        <f ca="1">'Wtd Refrig Cond Spaces'!AI177</f>
        <v>1.1184802218496765E-4</v>
      </c>
      <c r="M26" s="136">
        <f ca="1">'Wtd Refrig Cond Spaces'!AJ177</f>
        <v>-3.01646924349354E-2</v>
      </c>
      <c r="N26" s="136">
        <f ca="1">'Wtd Refrig All Spaces'!AQ177</f>
        <v>0.5808658333333333</v>
      </c>
      <c r="O26" s="136">
        <f ca="1">'Wtd Refrig All Spaces'!AR177</f>
        <v>1.1881833333333332E-4</v>
      </c>
      <c r="P26" s="136">
        <f ca="1">'Wtd Refrig All Spaces'!AS177</f>
        <v>0.57943333333333336</v>
      </c>
      <c r="Q26" s="136">
        <f ca="1">'Wtd Refrig All Spaces'!AT177</f>
        <v>1.2480916666666666E-4</v>
      </c>
      <c r="R26" s="136">
        <f ca="1">'Wtd Refrig All Spaces'!AU177</f>
        <v>0</v>
      </c>
      <c r="S26" s="136">
        <f ca="1">'Wtd Freezer All Spaces'!AK177</f>
        <v>0.69258154183996334</v>
      </c>
      <c r="T26" s="136">
        <f ca="1">'Wtd Freezer All Spaces'!AL177</f>
        <v>1.0598419648982091E-4</v>
      </c>
      <c r="U26" s="136">
        <f ca="1">'Wtd Freezer All Spaces'!AM177</f>
        <v>0.68590637016005152</v>
      </c>
      <c r="V26" s="136">
        <f ca="1">'Wtd Freezer All Spaces'!AN177</f>
        <v>1.1213479914956252E-4</v>
      </c>
      <c r="W26" s="136">
        <f ca="1">'Wtd Freezer All Spaces'!AO177</f>
        <v>-2.4788161375982286E-2</v>
      </c>
      <c r="X26" s="136">
        <f ca="1">'Wtd Freezer Cond Spaces'!AF177</f>
        <v>0.71156085205622555</v>
      </c>
      <c r="Y26" s="136">
        <f ca="1">'Wtd Freezer Cond Spaces'!AG177</f>
        <v>1.0380381319576937E-4</v>
      </c>
      <c r="Z26" s="136">
        <f ca="1">'Wtd Freezer Cond Spaces'!AH177</f>
        <v>0.70399500624010525</v>
      </c>
      <c r="AA26" s="136">
        <f ca="1">'Wtd Freezer Cond Spaces'!AI177</f>
        <v>1.0998155896411657E-4</v>
      </c>
      <c r="AB26" s="136">
        <f ca="1">'Wtd Freezer Cond Spaces'!AJ177</f>
        <v>-2.8999406246864701E-2</v>
      </c>
      <c r="AC26" s="136">
        <f ca="1">'Wtd Freezer All Spaces'!AQ177</f>
        <v>0.5808658333333333</v>
      </c>
      <c r="AD26" s="136">
        <f ca="1">'Wtd Freezer All Spaces'!AR177</f>
        <v>1.1881833333333332E-4</v>
      </c>
      <c r="AE26" s="136">
        <f ca="1">'Wtd Freezer All Spaces'!AS177</f>
        <v>0.57943333333333336</v>
      </c>
      <c r="AF26" s="136">
        <f ca="1">'Wtd Freezer All Spaces'!AT177</f>
        <v>1.2480916666666666E-4</v>
      </c>
      <c r="AG26" s="136">
        <f ca="1">'Wtd Freezer All Spaces'!AU177</f>
        <v>0</v>
      </c>
    </row>
    <row r="27" spans="1:33">
      <c r="A27" s="86" t="str">
        <f t="shared" si="3"/>
        <v>SC</v>
      </c>
      <c r="B27" s="86">
        <f t="shared" si="4"/>
        <v>6</v>
      </c>
      <c r="C27" s="86" t="str">
        <f t="shared" si="5"/>
        <v>SC6</v>
      </c>
      <c r="D27" s="136">
        <f ca="1">'Wtd Refrig All Spaces'!AK178</f>
        <v>0.74525521992708932</v>
      </c>
      <c r="E27" s="136">
        <f ca="1">'Wtd Refrig All Spaces'!AL178</f>
        <v>1.0491988045882781E-4</v>
      </c>
      <c r="F27" s="136">
        <f ca="1">'Wtd Refrig All Spaces'!AM178</f>
        <v>0.74660244553099342</v>
      </c>
      <c r="G27" s="136">
        <f ca="1">'Wtd Refrig All Spaces'!AN178</f>
        <v>1.2210577373531433E-4</v>
      </c>
      <c r="H27" s="136">
        <f ca="1">'Wtd Refrig All Spaces'!AO178</f>
        <v>-1.6223168374058378E-2</v>
      </c>
      <c r="I27" s="136">
        <f ca="1">'Wtd Refrig Cond Spaces'!AF178</f>
        <v>0.76001241339481562</v>
      </c>
      <c r="J27" s="136">
        <f ca="1">'Wtd Refrig Cond Spaces'!AG178</f>
        <v>1.0351076948360902E-4</v>
      </c>
      <c r="K27" s="136">
        <f ca="1">'Wtd Refrig Cond Spaces'!AH178</f>
        <v>0.76088234485470663</v>
      </c>
      <c r="L27" s="136">
        <f ca="1">'Wtd Refrig Cond Spaces'!AI178</f>
        <v>1.1496828687470253E-4</v>
      </c>
      <c r="M27" s="136">
        <f ca="1">'Wtd Refrig Cond Spaces'!AJ178</f>
        <v>-1.8979312065736609E-2</v>
      </c>
      <c r="N27" s="136">
        <f ca="1">'Wtd Refrig All Spaces'!AQ178</f>
        <v>0.65839166666666671</v>
      </c>
      <c r="O27" s="136">
        <f ca="1">'Wtd Refrig All Spaces'!AR178</f>
        <v>1.1321416666666668E-4</v>
      </c>
      <c r="P27" s="136">
        <f ca="1">'Wtd Refrig All Spaces'!AS178</f>
        <v>0.66254833333333329</v>
      </c>
      <c r="Q27" s="136">
        <f ca="1">'Wtd Refrig All Spaces'!AT178</f>
        <v>1.6411833333333334E-4</v>
      </c>
      <c r="R27" s="136">
        <f ca="1">'Wtd Refrig All Spaces'!AU178</f>
        <v>0</v>
      </c>
      <c r="S27" s="136">
        <f ca="1">'Wtd Freezer All Spaces'!AK178</f>
        <v>0.75510980107839376</v>
      </c>
      <c r="T27" s="136">
        <f ca="1">'Wtd Freezer All Spaces'!AL178</f>
        <v>1.0604534379811955E-4</v>
      </c>
      <c r="U27" s="136">
        <f ca="1">'Wtd Freezer All Spaces'!AM178</f>
        <v>0.76038689067815057</v>
      </c>
      <c r="V27" s="136">
        <f ca="1">'Wtd Freezer All Spaces'!AN178</f>
        <v>1.2613788345063284E-4</v>
      </c>
      <c r="W27" s="136">
        <f ca="1">'Wtd Freezer All Spaces'!AO178</f>
        <v>-1.4988828134221284E-2</v>
      </c>
      <c r="X27" s="136">
        <f ca="1">'Wtd Freezer Cond Spaces'!AF178</f>
        <v>0.77154118303064123</v>
      </c>
      <c r="Y27" s="136">
        <f ca="1">'Wtd Freezer Cond Spaces'!AG178</f>
        <v>1.0482743706927746E-4</v>
      </c>
      <c r="Z27" s="136">
        <f ca="1">'Wtd Freezer Cond Spaces'!AH178</f>
        <v>0.77700862056539111</v>
      </c>
      <c r="AA27" s="136">
        <f ca="1">'Wtd Freezer Cond Spaces'!AI178</f>
        <v>1.1968540912886644E-4</v>
      </c>
      <c r="AB27" s="136">
        <f ca="1">'Wtd Freezer Cond Spaces'!AJ178</f>
        <v>-1.7535270552574166E-2</v>
      </c>
      <c r="AC27" s="136">
        <f ca="1">'Wtd Freezer All Spaces'!AQ178</f>
        <v>0.65839166666666671</v>
      </c>
      <c r="AD27" s="136">
        <f ca="1">'Wtd Freezer All Spaces'!AR178</f>
        <v>1.1321416666666668E-4</v>
      </c>
      <c r="AE27" s="136">
        <f ca="1">'Wtd Freezer All Spaces'!AS178</f>
        <v>0.66254833333333329</v>
      </c>
      <c r="AF27" s="136">
        <f ca="1">'Wtd Freezer All Spaces'!AT178</f>
        <v>1.6411833333333334E-4</v>
      </c>
      <c r="AG27" s="136">
        <f ca="1">'Wtd Freezer All Spaces'!AU178</f>
        <v>0</v>
      </c>
    </row>
    <row r="28" spans="1:33">
      <c r="A28" s="86" t="str">
        <f t="shared" si="3"/>
        <v>SC</v>
      </c>
      <c r="B28" s="86">
        <f t="shared" si="4"/>
        <v>7</v>
      </c>
      <c r="C28" s="86" t="str">
        <f t="shared" si="5"/>
        <v>SC7</v>
      </c>
      <c r="D28" s="136">
        <f ca="1">'Wtd Refrig All Spaces'!AK179</f>
        <v>0</v>
      </c>
      <c r="E28" s="136">
        <f ca="1">'Wtd Refrig All Spaces'!AL179</f>
        <v>0</v>
      </c>
      <c r="F28" s="136">
        <f ca="1">'Wtd Refrig All Spaces'!AM179</f>
        <v>0</v>
      </c>
      <c r="G28" s="136">
        <f ca="1">'Wtd Refrig All Spaces'!AN179</f>
        <v>0</v>
      </c>
      <c r="H28" s="136">
        <f ca="1">'Wtd Refrig All Spaces'!AO179</f>
        <v>0</v>
      </c>
      <c r="I28" s="136">
        <f ca="1">'Wtd Refrig Cond Spaces'!AF179</f>
        <v>0</v>
      </c>
      <c r="J28" s="136">
        <f ca="1">'Wtd Refrig Cond Spaces'!AG179</f>
        <v>0</v>
      </c>
      <c r="K28" s="136">
        <f ca="1">'Wtd Refrig Cond Spaces'!AH179</f>
        <v>0</v>
      </c>
      <c r="L28" s="136">
        <f ca="1">'Wtd Refrig Cond Spaces'!AI179</f>
        <v>0</v>
      </c>
      <c r="M28" s="136">
        <f ca="1">'Wtd Refrig Cond Spaces'!AJ179</f>
        <v>0</v>
      </c>
      <c r="N28" s="136">
        <f ca="1">'Wtd Refrig All Spaces'!AQ179</f>
        <v>0</v>
      </c>
      <c r="O28" s="136">
        <f ca="1">'Wtd Refrig All Spaces'!AR179</f>
        <v>0</v>
      </c>
      <c r="P28" s="136">
        <f ca="1">'Wtd Refrig All Spaces'!AS179</f>
        <v>0</v>
      </c>
      <c r="Q28" s="136">
        <f ca="1">'Wtd Refrig All Spaces'!AT179</f>
        <v>0</v>
      </c>
      <c r="R28" s="136">
        <f ca="1">'Wtd Refrig All Spaces'!AU179</f>
        <v>0</v>
      </c>
      <c r="S28" s="136">
        <f ca="1">'Wtd Freezer All Spaces'!AK179</f>
        <v>0</v>
      </c>
      <c r="T28" s="136">
        <f ca="1">'Wtd Freezer All Spaces'!AL179</f>
        <v>0</v>
      </c>
      <c r="U28" s="136">
        <f ca="1">'Wtd Freezer All Spaces'!AM179</f>
        <v>0</v>
      </c>
      <c r="V28" s="136">
        <f ca="1">'Wtd Freezer All Spaces'!AN179</f>
        <v>0</v>
      </c>
      <c r="W28" s="136">
        <f ca="1">'Wtd Freezer All Spaces'!AO179</f>
        <v>0</v>
      </c>
      <c r="X28" s="136">
        <f ca="1">'Wtd Freezer Cond Spaces'!AF179</f>
        <v>0</v>
      </c>
      <c r="Y28" s="136">
        <f ca="1">'Wtd Freezer Cond Spaces'!AG179</f>
        <v>0</v>
      </c>
      <c r="Z28" s="136">
        <f ca="1">'Wtd Freezer Cond Spaces'!AH179</f>
        <v>0</v>
      </c>
      <c r="AA28" s="136">
        <f ca="1">'Wtd Freezer Cond Spaces'!AI179</f>
        <v>0</v>
      </c>
      <c r="AB28" s="136">
        <f ca="1">'Wtd Freezer Cond Spaces'!AJ179</f>
        <v>0</v>
      </c>
      <c r="AC28" s="136">
        <f ca="1">'Wtd Freezer All Spaces'!AQ179</f>
        <v>0</v>
      </c>
      <c r="AD28" s="136">
        <f ca="1">'Wtd Freezer All Spaces'!AR179</f>
        <v>0</v>
      </c>
      <c r="AE28" s="136">
        <f ca="1">'Wtd Freezer All Spaces'!AS179</f>
        <v>0</v>
      </c>
      <c r="AF28" s="136">
        <f ca="1">'Wtd Freezer All Spaces'!AT179</f>
        <v>0</v>
      </c>
      <c r="AG28" s="136">
        <f ca="1">'Wtd Freezer All Spaces'!AU179</f>
        <v>0</v>
      </c>
    </row>
    <row r="29" spans="1:33">
      <c r="A29" s="86" t="str">
        <f t="shared" si="3"/>
        <v>SC</v>
      </c>
      <c r="B29" s="86">
        <f t="shared" si="4"/>
        <v>8</v>
      </c>
      <c r="C29" s="86" t="str">
        <f t="shared" si="5"/>
        <v>SC8</v>
      </c>
      <c r="D29" s="136">
        <f ca="1">'Wtd Refrig All Spaces'!AK180</f>
        <v>0.79370054323700823</v>
      </c>
      <c r="E29" s="136">
        <f ca="1">'Wtd Refrig All Spaces'!AL180</f>
        <v>1.2359784163802235E-4</v>
      </c>
      <c r="F29" s="136">
        <f ca="1">'Wtd Refrig All Spaces'!AM180</f>
        <v>0.84093390824221048</v>
      </c>
      <c r="G29" s="136">
        <f ca="1">'Wtd Refrig All Spaces'!AN180</f>
        <v>1.4842456112068228E-4</v>
      </c>
      <c r="H29" s="136">
        <f ca="1">'Wtd Refrig All Spaces'!AO180</f>
        <v>-1.4336261933010155E-2</v>
      </c>
      <c r="I29" s="136">
        <f ca="1">'Wtd Refrig Cond Spaces'!AF180</f>
        <v>0.80981393344757235</v>
      </c>
      <c r="J29" s="136">
        <f ca="1">'Wtd Refrig Cond Spaces'!AG180</f>
        <v>1.2012861737372907E-4</v>
      </c>
      <c r="K29" s="136">
        <f ca="1">'Wtd Refrig Cond Spaces'!AH180</f>
        <v>0.86452512558682781</v>
      </c>
      <c r="L29" s="136">
        <f ca="1">'Wtd Refrig Cond Spaces'!AI180</f>
        <v>1.4870225566329919E-4</v>
      </c>
      <c r="M29" s="136">
        <f ca="1">'Wtd Refrig Cond Spaces'!AJ180</f>
        <v>-1.6771840297104275E-2</v>
      </c>
      <c r="N29" s="136">
        <f ca="1">'Wtd Refrig All Spaces'!AQ180</f>
        <v>0.69885416666666667</v>
      </c>
      <c r="O29" s="136">
        <f ca="1">'Wtd Refrig All Spaces'!AR180</f>
        <v>1.4401833333333334E-4</v>
      </c>
      <c r="P29" s="136">
        <f ca="1">'Wtd Refrig All Spaces'!AS180</f>
        <v>0.70207166666666665</v>
      </c>
      <c r="Q29" s="136">
        <f ca="1">'Wtd Refrig All Spaces'!AT180</f>
        <v>1.4679E-4</v>
      </c>
      <c r="R29" s="136">
        <f ca="1">'Wtd Refrig All Spaces'!AU180</f>
        <v>0</v>
      </c>
      <c r="S29" s="136">
        <f ca="1">'Wtd Freezer All Spaces'!AK180</f>
        <v>0.80271156278741995</v>
      </c>
      <c r="T29" s="136">
        <f ca="1">'Wtd Freezer All Spaces'!AL180</f>
        <v>1.2503597042673158E-4</v>
      </c>
      <c r="U29" s="136">
        <f ca="1">'Wtd Freezer All Spaces'!AM180</f>
        <v>0.8533046081872725</v>
      </c>
      <c r="V29" s="136">
        <f ca="1">'Wtd Freezer All Spaces'!AN180</f>
        <v>1.4926900406491837E-4</v>
      </c>
      <c r="W29" s="136">
        <f ca="1">'Wtd Freezer All Spaces'!AO180</f>
        <v>-1.3339703853063578E-2</v>
      </c>
      <c r="X29" s="136">
        <f ca="1">'Wtd Freezer Cond Spaces'!AF180</f>
        <v>0.82035582934203832</v>
      </c>
      <c r="Y29" s="136">
        <f ca="1">'Wtd Freezer Cond Spaces'!AG180</f>
        <v>1.218110689418998E-4</v>
      </c>
      <c r="Z29" s="136">
        <f ca="1">'Wtd Freezer Cond Spaces'!AH180</f>
        <v>0.87899747582787924</v>
      </c>
      <c r="AA29" s="136">
        <f ca="1">'Wtd Freezer Cond Spaces'!AI180</f>
        <v>1.4969016047885878E-4</v>
      </c>
      <c r="AB29" s="136">
        <f ca="1">'Wtd Freezer Cond Spaces'!AJ180</f>
        <v>-1.5605977602787315E-2</v>
      </c>
      <c r="AC29" s="136">
        <f ca="1">'Wtd Freezer All Spaces'!AQ180</f>
        <v>0.69885416666666667</v>
      </c>
      <c r="AD29" s="136">
        <f ca="1">'Wtd Freezer All Spaces'!AR180</f>
        <v>1.4401833333333334E-4</v>
      </c>
      <c r="AE29" s="136">
        <f ca="1">'Wtd Freezer All Spaces'!AS180</f>
        <v>0.70207166666666665</v>
      </c>
      <c r="AF29" s="136">
        <f ca="1">'Wtd Freezer All Spaces'!AT180</f>
        <v>1.4679E-4</v>
      </c>
      <c r="AG29" s="136">
        <f ca="1">'Wtd Freezer All Spaces'!AU180</f>
        <v>0</v>
      </c>
    </row>
    <row r="30" spans="1:33">
      <c r="A30" s="86" t="str">
        <f t="shared" si="3"/>
        <v>SC</v>
      </c>
      <c r="B30" s="86">
        <f t="shared" si="4"/>
        <v>9</v>
      </c>
      <c r="C30" s="86" t="str">
        <f t="shared" si="5"/>
        <v>SC9</v>
      </c>
      <c r="D30" s="136">
        <f ca="1">'Wtd Refrig All Spaces'!AK181</f>
        <v>0.8159564459467531</v>
      </c>
      <c r="E30" s="136">
        <f ca="1">'Wtd Refrig All Spaces'!AL181</f>
        <v>1.2115033013274801E-4</v>
      </c>
      <c r="F30" s="136">
        <f ca="1">'Wtd Refrig All Spaces'!AM181</f>
        <v>0.89798622752764989</v>
      </c>
      <c r="G30" s="136">
        <f ca="1">'Wtd Refrig All Spaces'!AN181</f>
        <v>1.6637079263461506E-4</v>
      </c>
      <c r="H30" s="136">
        <f ca="1">'Wtd Refrig All Spaces'!AO181</f>
        <v>-1.6326147677495052E-2</v>
      </c>
      <c r="I30" s="136">
        <f ca="1">'Wtd Refrig Cond Spaces'!AF181</f>
        <v>0.83315048584747742</v>
      </c>
      <c r="J30" s="136">
        <f ca="1">'Wtd Refrig Cond Spaces'!AG181</f>
        <v>1.1745953987354297E-4</v>
      </c>
      <c r="K30" s="136">
        <f ca="1">'Wtd Refrig Cond Spaces'!AH181</f>
        <v>0.92825661435782236</v>
      </c>
      <c r="L30" s="136">
        <f ca="1">'Wtd Refrig Cond Spaces'!AI181</f>
        <v>1.7060074763453878E-4</v>
      </c>
      <c r="M30" s="136">
        <f ca="1">'Wtd Refrig Cond Spaces'!AJ181</f>
        <v>-1.9099786457123805E-2</v>
      </c>
      <c r="N30" s="136">
        <f ca="1">'Wtd Refrig All Spaces'!AQ181</f>
        <v>0.71474916666666666</v>
      </c>
      <c r="O30" s="136">
        <f ca="1">'Wtd Refrig All Spaces'!AR181</f>
        <v>1.4287499999999999E-4</v>
      </c>
      <c r="P30" s="136">
        <f ca="1">'Wtd Refrig All Spaces'!AS181</f>
        <v>0.71980916666666661</v>
      </c>
      <c r="Q30" s="136">
        <f ca="1">'Wtd Refrig All Spaces'!AT181</f>
        <v>1.414725E-4</v>
      </c>
      <c r="R30" s="136">
        <f ca="1">'Wtd Refrig All Spaces'!AU181</f>
        <v>0</v>
      </c>
      <c r="S30" s="136">
        <f ca="1">'Wtd Freezer All Spaces'!AK181</f>
        <v>0.82394062960258718</v>
      </c>
      <c r="T30" s="136">
        <f ca="1">'Wtd Freezer All Spaces'!AL181</f>
        <v>1.2154828121580927E-4</v>
      </c>
      <c r="U30" s="136">
        <f ca="1">'Wtd Freezer All Spaces'!AM181</f>
        <v>0.91085816296439759</v>
      </c>
      <c r="V30" s="136">
        <f ca="1">'Wtd Freezer All Spaces'!AN181</f>
        <v>1.6519555290127449E-4</v>
      </c>
      <c r="W30" s="136">
        <f ca="1">'Wtd Freezer All Spaces'!AO181</f>
        <v>-1.5395623847450031E-2</v>
      </c>
      <c r="X30" s="136">
        <f ca="1">'Wtd Freezer Cond Spaces'!AF181</f>
        <v>0.84249109735444661</v>
      </c>
      <c r="Y30" s="136">
        <f ca="1">'Wtd Freezer Cond Spaces'!AG181</f>
        <v>1.1792509861140301E-4</v>
      </c>
      <c r="Z30" s="136">
        <f ca="1">'Wtd Freezer Cond Spaces'!AH181</f>
        <v>0.94331535466743399</v>
      </c>
      <c r="AA30" s="136">
        <f ca="1">'Wtd Freezer Cond Spaces'!AI181</f>
        <v>1.6922584717509519E-4</v>
      </c>
      <c r="AB30" s="136">
        <f ca="1">'Wtd Freezer Cond Spaces'!AJ181</f>
        <v>-1.8011176529159966E-2</v>
      </c>
      <c r="AC30" s="136">
        <f ca="1">'Wtd Freezer All Spaces'!AQ181</f>
        <v>0.71474916666666666</v>
      </c>
      <c r="AD30" s="136">
        <f ca="1">'Wtd Freezer All Spaces'!AR181</f>
        <v>1.4287499999999999E-4</v>
      </c>
      <c r="AE30" s="136">
        <f ca="1">'Wtd Freezer All Spaces'!AS181</f>
        <v>0.71980916666666661</v>
      </c>
      <c r="AF30" s="136">
        <f ca="1">'Wtd Freezer All Spaces'!AT181</f>
        <v>1.414725E-4</v>
      </c>
      <c r="AG30" s="136">
        <f ca="1">'Wtd Freezer All Spaces'!AU181</f>
        <v>0</v>
      </c>
    </row>
    <row r="31" spans="1:33">
      <c r="A31" s="86" t="str">
        <f t="shared" si="3"/>
        <v>SC</v>
      </c>
      <c r="B31" s="86">
        <f t="shared" si="4"/>
        <v>10</v>
      </c>
      <c r="C31" s="86" t="str">
        <f t="shared" si="5"/>
        <v>SC10</v>
      </c>
      <c r="D31" s="136">
        <f ca="1">'Wtd Refrig All Spaces'!AK182</f>
        <v>0.83133042501204057</v>
      </c>
      <c r="E31" s="136">
        <f ca="1">'Wtd Refrig All Spaces'!AL182</f>
        <v>1.249258340290977E-4</v>
      </c>
      <c r="F31" s="136">
        <f ca="1">'Wtd Refrig All Spaces'!AM182</f>
        <v>0.97578060074235617</v>
      </c>
      <c r="G31" s="136">
        <f ca="1">'Wtd Refrig All Spaces'!AN182</f>
        <v>1.9981340912817027E-4</v>
      </c>
      <c r="H31" s="136">
        <f ca="1">'Wtd Refrig All Spaces'!AO182</f>
        <v>-1.5750682026430714E-2</v>
      </c>
      <c r="I31" s="136">
        <f ca="1">'Wtd Refrig Cond Spaces'!AF182</f>
        <v>0.85044163446849508</v>
      </c>
      <c r="J31" s="136">
        <f ca="1">'Wtd Refrig Cond Spaces'!AG182</f>
        <v>1.2013721938774517E-4</v>
      </c>
      <c r="K31" s="136">
        <f ca="1">'Wtd Refrig Cond Spaces'!AH182</f>
        <v>1.0183478976860654</v>
      </c>
      <c r="L31" s="136">
        <f ca="1">'Wtd Refrig Cond Spaces'!AI182</f>
        <v>2.0742276643775283E-4</v>
      </c>
      <c r="M31" s="136">
        <f ca="1">'Wtd Refrig Cond Spaces'!AJ182</f>
        <v>-1.8426555314918124E-2</v>
      </c>
      <c r="N31" s="136">
        <f ca="1">'Wtd Refrig All Spaces'!AQ182</f>
        <v>0.71883833333333336</v>
      </c>
      <c r="O31" s="136">
        <f ca="1">'Wtd Refrig All Spaces'!AR182</f>
        <v>1.5311250000000002E-4</v>
      </c>
      <c r="P31" s="136">
        <f ca="1">'Wtd Refrig All Spaces'!AS182</f>
        <v>0.72522166666666665</v>
      </c>
      <c r="Q31" s="136">
        <f ca="1">'Wtd Refrig All Spaces'!AT182</f>
        <v>1.5502333333333333E-4</v>
      </c>
      <c r="R31" s="136">
        <f ca="1">'Wtd Refrig All Spaces'!AU182</f>
        <v>0</v>
      </c>
      <c r="S31" s="136">
        <f ca="1">'Wtd Freezer All Spaces'!AK182</f>
        <v>0.83956319084452469</v>
      </c>
      <c r="T31" s="136">
        <f ca="1">'Wtd Freezer All Spaces'!AL182</f>
        <v>1.2538790763049225E-4</v>
      </c>
      <c r="U31" s="136">
        <f ca="1">'Wtd Freezer All Spaces'!AM182</f>
        <v>0.98857317375709797</v>
      </c>
      <c r="V31" s="136">
        <f ca="1">'Wtd Freezer All Spaces'!AN182</f>
        <v>2.0102372541368725E-4</v>
      </c>
      <c r="W31" s="136">
        <f ca="1">'Wtd Freezer All Spaces'!AO182</f>
        <v>-1.5104170528356499E-2</v>
      </c>
      <c r="X31" s="136">
        <f ca="1">'Wtd Freezer Cond Spaces'!AF182</f>
        <v>0.86007305961900427</v>
      </c>
      <c r="Y31" s="136">
        <f ca="1">'Wtd Freezer Cond Spaces'!AG182</f>
        <v>1.2067779437753751E-4</v>
      </c>
      <c r="Z31" s="136">
        <f ca="1">'Wtd Freezer Cond Spaces'!AH182</f>
        <v>1.0333137927425908</v>
      </c>
      <c r="AA31" s="136">
        <f ca="1">'Wtd Freezer Cond Spaces'!AI182</f>
        <v>2.0883870258237185E-4</v>
      </c>
      <c r="AB31" s="136">
        <f ca="1">'Wtd Freezer Cond Spaces'!AJ182</f>
        <v>-1.767020839222587E-2</v>
      </c>
      <c r="AC31" s="136">
        <f ca="1">'Wtd Freezer All Spaces'!AQ182</f>
        <v>0.71883833333333336</v>
      </c>
      <c r="AD31" s="136">
        <f ca="1">'Wtd Freezer All Spaces'!AR182</f>
        <v>1.5311250000000002E-4</v>
      </c>
      <c r="AE31" s="136">
        <f ca="1">'Wtd Freezer All Spaces'!AS182</f>
        <v>0.72522166666666665</v>
      </c>
      <c r="AF31" s="136">
        <f ca="1">'Wtd Freezer All Spaces'!AT182</f>
        <v>1.5502333333333333E-4</v>
      </c>
      <c r="AG31" s="136">
        <f ca="1">'Wtd Freezer All Spaces'!AU182</f>
        <v>0</v>
      </c>
    </row>
    <row r="32" spans="1:33">
      <c r="A32" s="86" t="str">
        <f t="shared" si="3"/>
        <v>SC</v>
      </c>
      <c r="B32" s="86">
        <f t="shared" si="4"/>
        <v>11</v>
      </c>
      <c r="C32" s="86" t="str">
        <f t="shared" si="5"/>
        <v>SC11</v>
      </c>
      <c r="D32" s="136">
        <f ca="1">'Wtd Refrig All Spaces'!AK183</f>
        <v>0</v>
      </c>
      <c r="E32" s="136">
        <f ca="1">'Wtd Refrig All Spaces'!AL183</f>
        <v>0</v>
      </c>
      <c r="F32" s="136">
        <f ca="1">'Wtd Refrig All Spaces'!AM183</f>
        <v>0</v>
      </c>
      <c r="G32" s="136">
        <f ca="1">'Wtd Refrig All Spaces'!AN183</f>
        <v>0</v>
      </c>
      <c r="H32" s="136">
        <f ca="1">'Wtd Refrig All Spaces'!AO183</f>
        <v>0</v>
      </c>
      <c r="I32" s="136">
        <f ca="1">'Wtd Refrig Cond Spaces'!AF183</f>
        <v>0</v>
      </c>
      <c r="J32" s="136">
        <f ca="1">'Wtd Refrig Cond Spaces'!AG183</f>
        <v>0</v>
      </c>
      <c r="K32" s="136">
        <f ca="1">'Wtd Refrig Cond Spaces'!AH183</f>
        <v>0</v>
      </c>
      <c r="L32" s="136">
        <f ca="1">'Wtd Refrig Cond Spaces'!AI183</f>
        <v>0</v>
      </c>
      <c r="M32" s="136">
        <f ca="1">'Wtd Refrig Cond Spaces'!AJ183</f>
        <v>0</v>
      </c>
      <c r="N32" s="136">
        <f ca="1">'Wtd Refrig All Spaces'!AQ183</f>
        <v>0</v>
      </c>
      <c r="O32" s="136">
        <f ca="1">'Wtd Refrig All Spaces'!AR183</f>
        <v>0</v>
      </c>
      <c r="P32" s="136">
        <f ca="1">'Wtd Refrig All Spaces'!AS183</f>
        <v>0</v>
      </c>
      <c r="Q32" s="136">
        <f ca="1">'Wtd Refrig All Spaces'!AT183</f>
        <v>0</v>
      </c>
      <c r="R32" s="136">
        <f ca="1">'Wtd Refrig All Spaces'!AU183</f>
        <v>0</v>
      </c>
      <c r="S32" s="136">
        <f ca="1">'Wtd Freezer All Spaces'!AK183</f>
        <v>0</v>
      </c>
      <c r="T32" s="136">
        <f ca="1">'Wtd Freezer All Spaces'!AL183</f>
        <v>0</v>
      </c>
      <c r="U32" s="136">
        <f ca="1">'Wtd Freezer All Spaces'!AM183</f>
        <v>0</v>
      </c>
      <c r="V32" s="136">
        <f ca="1">'Wtd Freezer All Spaces'!AN183</f>
        <v>0</v>
      </c>
      <c r="W32" s="136">
        <f ca="1">'Wtd Freezer All Spaces'!AO183</f>
        <v>0</v>
      </c>
      <c r="X32" s="136">
        <f ca="1">'Wtd Freezer Cond Spaces'!AF183</f>
        <v>0</v>
      </c>
      <c r="Y32" s="136">
        <f ca="1">'Wtd Freezer Cond Spaces'!AG183</f>
        <v>0</v>
      </c>
      <c r="Z32" s="136">
        <f ca="1">'Wtd Freezer Cond Spaces'!AH183</f>
        <v>0</v>
      </c>
      <c r="AA32" s="136">
        <f ca="1">'Wtd Freezer Cond Spaces'!AI183</f>
        <v>0</v>
      </c>
      <c r="AB32" s="136">
        <f ca="1">'Wtd Freezer Cond Spaces'!AJ183</f>
        <v>0</v>
      </c>
      <c r="AC32" s="136">
        <f ca="1">'Wtd Freezer All Spaces'!AQ183</f>
        <v>0</v>
      </c>
      <c r="AD32" s="136">
        <f ca="1">'Wtd Freezer All Spaces'!AR183</f>
        <v>0</v>
      </c>
      <c r="AE32" s="136">
        <f ca="1">'Wtd Freezer All Spaces'!AS183</f>
        <v>0</v>
      </c>
      <c r="AF32" s="136">
        <f ca="1">'Wtd Freezer All Spaces'!AT183</f>
        <v>0</v>
      </c>
      <c r="AG32" s="136">
        <f ca="1">'Wtd Freezer All Spaces'!AU183</f>
        <v>0</v>
      </c>
    </row>
    <row r="33" spans="1:33">
      <c r="A33" s="86" t="str">
        <f t="shared" si="3"/>
        <v>SC</v>
      </c>
      <c r="B33" s="86">
        <f t="shared" si="4"/>
        <v>12</v>
      </c>
      <c r="C33" s="86" t="str">
        <f t="shared" si="5"/>
        <v>SC12</v>
      </c>
      <c r="D33" s="136">
        <f ca="1">'Wtd Refrig All Spaces'!AK184</f>
        <v>0</v>
      </c>
      <c r="E33" s="136">
        <f ca="1">'Wtd Refrig All Spaces'!AL184</f>
        <v>0</v>
      </c>
      <c r="F33" s="136">
        <f ca="1">'Wtd Refrig All Spaces'!AM184</f>
        <v>0</v>
      </c>
      <c r="G33" s="136">
        <f ca="1">'Wtd Refrig All Spaces'!AN184</f>
        <v>0</v>
      </c>
      <c r="H33" s="136">
        <f ca="1">'Wtd Refrig All Spaces'!AO184</f>
        <v>0</v>
      </c>
      <c r="I33" s="136">
        <f ca="1">'Wtd Refrig Cond Spaces'!AF184</f>
        <v>0</v>
      </c>
      <c r="J33" s="136">
        <f ca="1">'Wtd Refrig Cond Spaces'!AG184</f>
        <v>0</v>
      </c>
      <c r="K33" s="136">
        <f ca="1">'Wtd Refrig Cond Spaces'!AH184</f>
        <v>0</v>
      </c>
      <c r="L33" s="136">
        <f ca="1">'Wtd Refrig Cond Spaces'!AI184</f>
        <v>0</v>
      </c>
      <c r="M33" s="136">
        <f ca="1">'Wtd Refrig Cond Spaces'!AJ184</f>
        <v>0</v>
      </c>
      <c r="N33" s="136">
        <f ca="1">'Wtd Refrig All Spaces'!AQ184</f>
        <v>0</v>
      </c>
      <c r="O33" s="136">
        <f ca="1">'Wtd Refrig All Spaces'!AR184</f>
        <v>0</v>
      </c>
      <c r="P33" s="136">
        <f ca="1">'Wtd Refrig All Spaces'!AS184</f>
        <v>0</v>
      </c>
      <c r="Q33" s="136">
        <f ca="1">'Wtd Refrig All Spaces'!AT184</f>
        <v>0</v>
      </c>
      <c r="R33" s="136">
        <f ca="1">'Wtd Refrig All Spaces'!AU184</f>
        <v>0</v>
      </c>
      <c r="S33" s="136">
        <f ca="1">'Wtd Freezer All Spaces'!AK184</f>
        <v>0</v>
      </c>
      <c r="T33" s="136">
        <f ca="1">'Wtd Freezer All Spaces'!AL184</f>
        <v>0</v>
      </c>
      <c r="U33" s="136">
        <f ca="1">'Wtd Freezer All Spaces'!AM184</f>
        <v>0</v>
      </c>
      <c r="V33" s="136">
        <f ca="1">'Wtd Freezer All Spaces'!AN184</f>
        <v>0</v>
      </c>
      <c r="W33" s="136">
        <f ca="1">'Wtd Freezer All Spaces'!AO184</f>
        <v>0</v>
      </c>
      <c r="X33" s="136">
        <f ca="1">'Wtd Freezer Cond Spaces'!AF184</f>
        <v>0</v>
      </c>
      <c r="Y33" s="136">
        <f ca="1">'Wtd Freezer Cond Spaces'!AG184</f>
        <v>0</v>
      </c>
      <c r="Z33" s="136">
        <f ca="1">'Wtd Freezer Cond Spaces'!AH184</f>
        <v>0</v>
      </c>
      <c r="AA33" s="136">
        <f ca="1">'Wtd Freezer Cond Spaces'!AI184</f>
        <v>0</v>
      </c>
      <c r="AB33" s="136">
        <f ca="1">'Wtd Freezer Cond Spaces'!AJ184</f>
        <v>0</v>
      </c>
      <c r="AC33" s="136">
        <f ca="1">'Wtd Freezer All Spaces'!AQ184</f>
        <v>0</v>
      </c>
      <c r="AD33" s="136">
        <f ca="1">'Wtd Freezer All Spaces'!AR184</f>
        <v>0</v>
      </c>
      <c r="AE33" s="136">
        <f ca="1">'Wtd Freezer All Spaces'!AS184</f>
        <v>0</v>
      </c>
      <c r="AF33" s="136">
        <f ca="1">'Wtd Freezer All Spaces'!AT184</f>
        <v>0</v>
      </c>
      <c r="AG33" s="136">
        <f ca="1">'Wtd Freezer All Spaces'!AU184</f>
        <v>0</v>
      </c>
    </row>
    <row r="34" spans="1:33">
      <c r="A34" s="86" t="str">
        <f t="shared" si="3"/>
        <v>SC</v>
      </c>
      <c r="B34" s="86">
        <f t="shared" si="4"/>
        <v>13</v>
      </c>
      <c r="C34" s="86" t="str">
        <f t="shared" si="5"/>
        <v>SC13</v>
      </c>
      <c r="D34" s="136">
        <f ca="1">'Wtd Refrig All Spaces'!AK185</f>
        <v>0.84008506240578096</v>
      </c>
      <c r="E34" s="136">
        <f ca="1">'Wtd Refrig All Spaces'!AL185</f>
        <v>1.2703541822593176E-4</v>
      </c>
      <c r="F34" s="136">
        <f ca="1">'Wtd Refrig All Spaces'!AM185</f>
        <v>1.0013552013349249</v>
      </c>
      <c r="G34" s="136">
        <f ca="1">'Wtd Refrig All Spaces'!AN185</f>
        <v>2.1098293874841041E-4</v>
      </c>
      <c r="H34" s="136">
        <f ca="1">'Wtd Refrig All Spaces'!AO185</f>
        <v>-1.6678659905636446E-2</v>
      </c>
      <c r="I34" s="136">
        <f ca="1">'Wtd Refrig Cond Spaces'!AF185</f>
        <v>0.86182114244522057</v>
      </c>
      <c r="J34" s="136">
        <f ca="1">'Wtd Refrig Cond Spaces'!AG185</f>
        <v>1.2156179567445201E-4</v>
      </c>
      <c r="K34" s="136">
        <f ca="1">'Wtd Refrig Cond Spaces'!AH185</f>
        <v>1.0498964481922743</v>
      </c>
      <c r="L34" s="136">
        <f ca="1">'Wtd Refrig Cond Spaces'!AI185</f>
        <v>2.1940669405204357E-4</v>
      </c>
      <c r="M34" s="136">
        <f ca="1">'Wtd Refrig Cond Spaces'!AJ185</f>
        <v>-1.9512186762084077E-2</v>
      </c>
      <c r="N34" s="136">
        <f ca="1">'Wtd Refrig All Spaces'!AQ185</f>
        <v>0.71214250000000001</v>
      </c>
      <c r="O34" s="136">
        <f ca="1">'Wtd Refrig All Spaces'!AR185</f>
        <v>1.5925416666666666E-4</v>
      </c>
      <c r="P34" s="136">
        <f ca="1">'Wtd Refrig All Spaces'!AS185</f>
        <v>0.7156325</v>
      </c>
      <c r="Q34" s="136">
        <f ca="1">'Wtd Refrig All Spaces'!AT185</f>
        <v>1.6139916666666666E-4</v>
      </c>
      <c r="R34" s="136">
        <f ca="1">'Wtd Refrig All Spaces'!AU185</f>
        <v>0</v>
      </c>
      <c r="S34" s="136">
        <f ca="1">'Wtd Freezer All Spaces'!AK185</f>
        <v>0.85082885546832143</v>
      </c>
      <c r="T34" s="136">
        <f ca="1">'Wtd Freezer All Spaces'!AL185</f>
        <v>1.2792271659182498E-4</v>
      </c>
      <c r="U34" s="136">
        <f ca="1">'Wtd Freezer All Spaces'!AM185</f>
        <v>1.015550790284288</v>
      </c>
      <c r="V34" s="136">
        <f ca="1">'Wtd Freezer All Spaces'!AN185</f>
        <v>2.1060561933026865E-4</v>
      </c>
      <c r="W34" s="136">
        <f ca="1">'Wtd Freezer All Spaces'!AO185</f>
        <v>-1.6338159276757025E-2</v>
      </c>
      <c r="X34" s="136">
        <f ca="1">'Wtd Freezer Cond Spaces'!AF185</f>
        <v>0.87439019163475584</v>
      </c>
      <c r="Y34" s="136">
        <f ca="1">'Wtd Freezer Cond Spaces'!AG185</f>
        <v>1.2259983659182509E-4</v>
      </c>
      <c r="Z34" s="136">
        <f ca="1">'Wtd Freezer Cond Spaces'!AH185</f>
        <v>1.0665037166625755</v>
      </c>
      <c r="AA34" s="136">
        <f ca="1">'Wtd Freezer Cond Spaces'!AI185</f>
        <v>2.1896527207945126E-4</v>
      </c>
      <c r="AB34" s="136">
        <f ca="1">'Wtd Freezer Cond Spaces'!AJ185</f>
        <v>-1.9113838699296552E-2</v>
      </c>
      <c r="AC34" s="136">
        <f ca="1">'Wtd Freezer All Spaces'!AQ185</f>
        <v>0.71214250000000001</v>
      </c>
      <c r="AD34" s="136">
        <f ca="1">'Wtd Freezer All Spaces'!AR185</f>
        <v>1.5925416666666666E-4</v>
      </c>
      <c r="AE34" s="136">
        <f ca="1">'Wtd Freezer All Spaces'!AS185</f>
        <v>0.7156325</v>
      </c>
      <c r="AF34" s="136">
        <f ca="1">'Wtd Freezer All Spaces'!AT185</f>
        <v>1.6139916666666666E-4</v>
      </c>
      <c r="AG34" s="136">
        <f ca="1">'Wtd Freezer All Spaces'!AU185</f>
        <v>0</v>
      </c>
    </row>
    <row r="35" spans="1:33">
      <c r="A35" s="86" t="str">
        <f t="shared" si="3"/>
        <v>SC</v>
      </c>
      <c r="B35" s="86">
        <f t="shared" si="4"/>
        <v>14</v>
      </c>
      <c r="C35" s="86" t="str">
        <f t="shared" si="5"/>
        <v>SC14</v>
      </c>
      <c r="D35" s="136">
        <f ca="1">'Wtd Refrig All Spaces'!AK186</f>
        <v>0.78542255320117094</v>
      </c>
      <c r="E35" s="136">
        <f ca="1">'Wtd Refrig All Spaces'!AL186</f>
        <v>1.2027673561774304E-4</v>
      </c>
      <c r="F35" s="136">
        <f ca="1">'Wtd Refrig All Spaces'!AM186</f>
        <v>0.93511660020515786</v>
      </c>
      <c r="G35" s="136">
        <f ca="1">'Wtd Refrig All Spaces'!AN186</f>
        <v>1.7525955744870995E-4</v>
      </c>
      <c r="H35" s="136">
        <f ca="1">'Wtd Refrig All Spaces'!AO186</f>
        <v>-1.618830680988706E-2</v>
      </c>
      <c r="I35" s="136">
        <f ca="1">'Wtd Refrig Cond Spaces'!AF186</f>
        <v>0.80567323237288191</v>
      </c>
      <c r="J35" s="136">
        <f ca="1">'Wtd Refrig Cond Spaces'!AG186</f>
        <v>1.1396394186441967E-4</v>
      </c>
      <c r="K35" s="136">
        <f ca="1">'Wtd Refrig Cond Spaces'!AH186</f>
        <v>0.97997035300869573</v>
      </c>
      <c r="L35" s="136">
        <f ca="1">'Wtd Refrig Cond Spaces'!AI186</f>
        <v>1.7795449381087085E-4</v>
      </c>
      <c r="M35" s="136">
        <f ca="1">'Wtd Refrig Cond Spaces'!AJ186</f>
        <v>-1.8938527892740822E-2</v>
      </c>
      <c r="N35" s="136">
        <f ca="1">'Wtd Refrig All Spaces'!AQ186</f>
        <v>0.66622333333333328</v>
      </c>
      <c r="O35" s="136">
        <f ca="1">'Wtd Refrig All Spaces'!AR186</f>
        <v>1.5743500000000001E-4</v>
      </c>
      <c r="P35" s="136">
        <f ca="1">'Wtd Refrig All Spaces'!AS186</f>
        <v>0.67109916666666658</v>
      </c>
      <c r="Q35" s="136">
        <f ca="1">'Wtd Refrig All Spaces'!AT186</f>
        <v>1.5939666666666666E-4</v>
      </c>
      <c r="R35" s="136">
        <f ca="1">'Wtd Refrig All Spaces'!AU186</f>
        <v>0</v>
      </c>
      <c r="S35" s="136">
        <f ca="1">'Wtd Freezer All Spaces'!AK186</f>
        <v>0.79201947995341981</v>
      </c>
      <c r="T35" s="136">
        <f ca="1">'Wtd Freezer All Spaces'!AL186</f>
        <v>1.2082815981207616E-4</v>
      </c>
      <c r="U35" s="136">
        <f ca="1">'Wtd Freezer All Spaces'!AM186</f>
        <v>0.94453336758699535</v>
      </c>
      <c r="V35" s="136">
        <f ca="1">'Wtd Freezer All Spaces'!AN186</f>
        <v>1.7761947721618525E-4</v>
      </c>
      <c r="W35" s="136">
        <f ca="1">'Wtd Freezer All Spaces'!AO186</f>
        <v>-1.5775075930352368E-2</v>
      </c>
      <c r="X35" s="136">
        <f ca="1">'Wtd Freezer Cond Spaces'!AF186</f>
        <v>0.81339090678880843</v>
      </c>
      <c r="Y35" s="136">
        <f ca="1">'Wtd Freezer Cond Spaces'!AG186</f>
        <v>1.1460904716219739E-4</v>
      </c>
      <c r="Z35" s="136">
        <f ca="1">'Wtd Freezer Cond Spaces'!AH186</f>
        <v>0.99098692897397556</v>
      </c>
      <c r="AA35" s="136">
        <f ca="1">'Wtd Freezer Cond Spaces'!AI186</f>
        <v>1.8071533883721203E-4</v>
      </c>
      <c r="AB35" s="136">
        <f ca="1">'Wtd Freezer Cond Spaces'!AJ186</f>
        <v>-1.845509348356408E-2</v>
      </c>
      <c r="AC35" s="136">
        <f ca="1">'Wtd Freezer All Spaces'!AQ186</f>
        <v>0.66622333333333328</v>
      </c>
      <c r="AD35" s="136">
        <f ca="1">'Wtd Freezer All Spaces'!AR186</f>
        <v>1.5743500000000001E-4</v>
      </c>
      <c r="AE35" s="136">
        <f ca="1">'Wtd Freezer All Spaces'!AS186</f>
        <v>0.67109916666666658</v>
      </c>
      <c r="AF35" s="136">
        <f ca="1">'Wtd Freezer All Spaces'!AT186</f>
        <v>1.5939666666666666E-4</v>
      </c>
      <c r="AG35" s="136">
        <f ca="1">'Wtd Freezer All Spaces'!AU186</f>
        <v>0</v>
      </c>
    </row>
    <row r="36" spans="1:33">
      <c r="A36" s="86" t="str">
        <f t="shared" si="3"/>
        <v>SC</v>
      </c>
      <c r="B36" s="86">
        <f t="shared" si="4"/>
        <v>15</v>
      </c>
      <c r="C36" s="86" t="str">
        <f t="shared" si="5"/>
        <v>SC15</v>
      </c>
      <c r="D36" s="136">
        <f ca="1">'Wtd Refrig All Spaces'!AK187</f>
        <v>0.95311723197710485</v>
      </c>
      <c r="E36" s="136">
        <f ca="1">'Wtd Refrig All Spaces'!AL187</f>
        <v>1.2915933799611073E-4</v>
      </c>
      <c r="F36" s="136">
        <f ca="1">'Wtd Refrig All Spaces'!AM187</f>
        <v>1.22020924142786</v>
      </c>
      <c r="G36" s="136">
        <f ca="1">'Wtd Refrig All Spaces'!AN187</f>
        <v>1.9596648470113754E-4</v>
      </c>
      <c r="H36" s="136">
        <f ca="1">'Wtd Refrig All Spaces'!AO187</f>
        <v>-9.4544172423503096E-3</v>
      </c>
      <c r="I36" s="136">
        <f ca="1">'Wtd Refrig Cond Spaces'!AF187</f>
        <v>0.9602597598592082</v>
      </c>
      <c r="J36" s="136">
        <f ca="1">'Wtd Refrig Cond Spaces'!AG187</f>
        <v>1.2175473934907232E-4</v>
      </c>
      <c r="K36" s="136">
        <f ca="1">'Wtd Refrig Cond Spaces'!AH187</f>
        <v>1.2714607683709926</v>
      </c>
      <c r="L36" s="136">
        <f ca="1">'Wtd Refrig Cond Spaces'!AI187</f>
        <v>1.9946985553854823E-4</v>
      </c>
      <c r="M36" s="136">
        <f ca="1">'Wtd Refrig Cond Spaces'!AJ187</f>
        <v>-1.1060622136498187E-2</v>
      </c>
      <c r="N36" s="136">
        <f ca="1">'Wtd Refrig All Spaces'!AQ187</f>
        <v>0.91107499999999997</v>
      </c>
      <c r="O36" s="136">
        <f ca="1">'Wtd Refrig All Spaces'!AR187</f>
        <v>1.7274416666666667E-4</v>
      </c>
      <c r="P36" s="136">
        <f ca="1">'Wtd Refrig All Spaces'!AS187</f>
        <v>0.91853333333333331</v>
      </c>
      <c r="Q36" s="136">
        <f ca="1">'Wtd Refrig All Spaces'!AT187</f>
        <v>1.7534499999999998E-4</v>
      </c>
      <c r="R36" s="136">
        <f ca="1">'Wtd Refrig All Spaces'!AU187</f>
        <v>0</v>
      </c>
      <c r="S36" s="136">
        <f ca="1">'Wtd Freezer All Spaces'!AK187</f>
        <v>0.95722948484501558</v>
      </c>
      <c r="T36" s="136">
        <f ca="1">'Wtd Freezer All Spaces'!AL187</f>
        <v>1.2899725687395681E-4</v>
      </c>
      <c r="U36" s="136">
        <f ca="1">'Wtd Freezer All Spaces'!AM187</f>
        <v>1.2313989386058692</v>
      </c>
      <c r="V36" s="136">
        <f ca="1">'Wtd Freezer All Spaces'!AN187</f>
        <v>1.9500567473146503E-4</v>
      </c>
      <c r="W36" s="136">
        <f ca="1">'Wtd Freezer All Spaces'!AO187</f>
        <v>-8.8633999672456162E-3</v>
      </c>
      <c r="X36" s="136">
        <f ca="1">'Wtd Freezer Cond Spaces'!AF187</f>
        <v>0.96507064073486382</v>
      </c>
      <c r="Y36" s="136">
        <f ca="1">'Wtd Freezer Cond Spaces'!AG187</f>
        <v>1.2156512236881321E-4</v>
      </c>
      <c r="Z36" s="136">
        <f ca="1">'Wtd Freezer Cond Spaces'!AH187</f>
        <v>1.2845514760407792</v>
      </c>
      <c r="AA36" s="136">
        <f ca="1">'Wtd Freezer Cond Spaces'!AI187</f>
        <v>1.9834581417807975E-4</v>
      </c>
      <c r="AB36" s="136">
        <f ca="1">'Wtd Freezer Cond Spaces'!AJ187</f>
        <v>-1.0369197314797515E-2</v>
      </c>
      <c r="AC36" s="136">
        <f ca="1">'Wtd Freezer All Spaces'!AQ187</f>
        <v>0.91107499999999997</v>
      </c>
      <c r="AD36" s="136">
        <f ca="1">'Wtd Freezer All Spaces'!AR187</f>
        <v>1.7274416666666667E-4</v>
      </c>
      <c r="AE36" s="136">
        <f ca="1">'Wtd Freezer All Spaces'!AS187</f>
        <v>0.91853333333333331</v>
      </c>
      <c r="AF36" s="136">
        <f ca="1">'Wtd Freezer All Spaces'!AT187</f>
        <v>1.7534499999999998E-4</v>
      </c>
      <c r="AG36" s="136">
        <f ca="1">'Wtd Freezer All Spaces'!AU187</f>
        <v>0</v>
      </c>
    </row>
    <row r="37" spans="1:33">
      <c r="A37" s="86" t="str">
        <f t="shared" si="3"/>
        <v>SC</v>
      </c>
      <c r="B37" s="86">
        <f t="shared" si="4"/>
        <v>16</v>
      </c>
      <c r="C37" s="86" t="str">
        <f t="shared" si="5"/>
        <v>SC16</v>
      </c>
      <c r="D37" s="136">
        <f ca="1">'Wtd Refrig All Spaces'!AK188</f>
        <v>0.66407340701726092</v>
      </c>
      <c r="E37" s="136">
        <f ca="1">'Wtd Refrig All Spaces'!AL188</f>
        <v>1.1320194053762625E-4</v>
      </c>
      <c r="F37" s="136">
        <f ca="1">'Wtd Refrig All Spaces'!AM188</f>
        <v>0.70436189967208818</v>
      </c>
      <c r="G37" s="136">
        <f ca="1">'Wtd Refrig All Spaces'!AN188</f>
        <v>1.6877475245972556E-4</v>
      </c>
      <c r="H37" s="136">
        <f ca="1">'Wtd Refrig All Spaces'!AO188</f>
        <v>-2.2354145659024105E-2</v>
      </c>
      <c r="I37" s="136">
        <f ca="1">'Wtd Refrig Cond Spaces'!AF188</f>
        <v>0.70470430043914623</v>
      </c>
      <c r="J37" s="136">
        <f ca="1">'Wtd Refrig Cond Spaces'!AG188</f>
        <v>1.0942393084869309E-4</v>
      </c>
      <c r="K37" s="136">
        <f ca="1">'Wtd Refrig Cond Spaces'!AH188</f>
        <v>0.75182605336773811</v>
      </c>
      <c r="L37" s="136">
        <f ca="1">'Wtd Refrig Cond Spaces'!AI188</f>
        <v>1.7401480613893008E-4</v>
      </c>
      <c r="M37" s="136">
        <f ca="1">'Wtd Refrig Cond Spaces'!AJ188</f>
        <v>-2.6151877157607004E-2</v>
      </c>
      <c r="N37" s="136">
        <f ca="1">'Wtd Refrig All Spaces'!AQ188</f>
        <v>0.42491249999999997</v>
      </c>
      <c r="O37" s="136">
        <f ca="1">'Wtd Refrig All Spaces'!AR188</f>
        <v>1.3544000000000002E-4</v>
      </c>
      <c r="P37" s="136">
        <f ca="1">'Wtd Refrig All Spaces'!AS188</f>
        <v>0.42497916666666669</v>
      </c>
      <c r="Q37" s="136">
        <f ca="1">'Wtd Refrig All Spaces'!AT188</f>
        <v>1.3793083333333333E-4</v>
      </c>
      <c r="R37" s="136">
        <f ca="1">'Wtd Refrig All Spaces'!AU188</f>
        <v>0</v>
      </c>
      <c r="S37" s="136">
        <f ca="1">'Wtd Freezer All Spaces'!AK188</f>
        <v>0.66963152140396698</v>
      </c>
      <c r="T37" s="136">
        <f ca="1">'Wtd Freezer All Spaces'!AL188</f>
        <v>1.1390188988855335E-4</v>
      </c>
      <c r="U37" s="136">
        <f ca="1">'Wtd Freezer All Spaces'!AM188</f>
        <v>0.7123631041858276</v>
      </c>
      <c r="V37" s="136">
        <f ca="1">'Wtd Freezer All Spaces'!AN188</f>
        <v>1.6972501350324108E-4</v>
      </c>
      <c r="W37" s="136">
        <f ca="1">'Wtd Freezer All Spaces'!AO188</f>
        <v>-2.2087186926628685E-2</v>
      </c>
      <c r="X37" s="136">
        <f ca="1">'Wtd Freezer Cond Spaces'!AF188</f>
        <v>0.71120667932162385</v>
      </c>
      <c r="Y37" s="136">
        <f ca="1">'Wtd Freezer Cond Spaces'!AG188</f>
        <v>1.1024279414685736E-4</v>
      </c>
      <c r="Z37" s="136">
        <f ca="1">'Wtd Freezer Cond Spaces'!AH188</f>
        <v>0.7611865773952684</v>
      </c>
      <c r="AA37" s="136">
        <f ca="1">'Wtd Freezer Cond Spaces'!AI188</f>
        <v>1.7512650642292847E-4</v>
      </c>
      <c r="AB37" s="136">
        <f ca="1">'Wtd Freezer Cond Spaces'!AJ188</f>
        <v>-2.583956497702778E-2</v>
      </c>
      <c r="AC37" s="136">
        <f ca="1">'Wtd Freezer All Spaces'!AQ188</f>
        <v>0.42491249999999997</v>
      </c>
      <c r="AD37" s="136">
        <f ca="1">'Wtd Freezer All Spaces'!AR188</f>
        <v>1.3544000000000002E-4</v>
      </c>
      <c r="AE37" s="136">
        <f ca="1">'Wtd Freezer All Spaces'!AS188</f>
        <v>0.42497916666666669</v>
      </c>
      <c r="AF37" s="136">
        <f ca="1">'Wtd Freezer All Spaces'!AT188</f>
        <v>1.3793083333333333E-4</v>
      </c>
      <c r="AG37" s="136">
        <f ca="1">'Wtd Freezer All Spaces'!AU188</f>
        <v>0</v>
      </c>
    </row>
    <row r="38" spans="1:33">
      <c r="A38" s="86" t="s">
        <v>905</v>
      </c>
      <c r="B38" s="86">
        <v>1</v>
      </c>
      <c r="C38" s="86" t="str">
        <f>A38&amp;B38</f>
        <v>SD1</v>
      </c>
      <c r="D38" s="136">
        <f ca="1">'Wtd Refrig All Spaces'!AK189</f>
        <v>0</v>
      </c>
      <c r="E38" s="136">
        <f ca="1">'Wtd Refrig All Spaces'!AL189</f>
        <v>0</v>
      </c>
      <c r="F38" s="136">
        <f ca="1">'Wtd Refrig All Spaces'!AM189</f>
        <v>0</v>
      </c>
      <c r="G38" s="136">
        <f ca="1">'Wtd Refrig All Spaces'!AN189</f>
        <v>0</v>
      </c>
      <c r="H38" s="136">
        <f ca="1">'Wtd Refrig All Spaces'!AO189</f>
        <v>0</v>
      </c>
      <c r="I38" s="136">
        <f ca="1">'Wtd Refrig Cond Spaces'!AF189</f>
        <v>0</v>
      </c>
      <c r="J38" s="136">
        <f ca="1">'Wtd Refrig Cond Spaces'!AG189</f>
        <v>0</v>
      </c>
      <c r="K38" s="136">
        <f ca="1">'Wtd Refrig Cond Spaces'!AH189</f>
        <v>0</v>
      </c>
      <c r="L38" s="136">
        <f ca="1">'Wtd Refrig Cond Spaces'!AI189</f>
        <v>0</v>
      </c>
      <c r="M38" s="136">
        <f ca="1">'Wtd Refrig Cond Spaces'!AJ189</f>
        <v>0</v>
      </c>
      <c r="N38" s="136">
        <f ca="1">'Wtd Refrig All Spaces'!AQ189</f>
        <v>0</v>
      </c>
      <c r="O38" s="136">
        <f ca="1">'Wtd Refrig All Spaces'!AR189</f>
        <v>0</v>
      </c>
      <c r="P38" s="136">
        <f ca="1">'Wtd Refrig All Spaces'!AS189</f>
        <v>0</v>
      </c>
      <c r="Q38" s="136">
        <f ca="1">'Wtd Refrig All Spaces'!AT189</f>
        <v>0</v>
      </c>
      <c r="R38" s="136">
        <f ca="1">'Wtd Refrig All Spaces'!AU189</f>
        <v>0</v>
      </c>
      <c r="S38" s="136">
        <f ca="1">'Wtd Freezer All Spaces'!AK189</f>
        <v>0</v>
      </c>
      <c r="T38" s="136">
        <f ca="1">'Wtd Freezer All Spaces'!AL189</f>
        <v>0</v>
      </c>
      <c r="U38" s="136">
        <f ca="1">'Wtd Freezer All Spaces'!AM189</f>
        <v>0</v>
      </c>
      <c r="V38" s="136">
        <f ca="1">'Wtd Freezer All Spaces'!AN189</f>
        <v>0</v>
      </c>
      <c r="W38" s="136">
        <f ca="1">'Wtd Freezer All Spaces'!AO189</f>
        <v>0</v>
      </c>
      <c r="X38" s="136">
        <f ca="1">'Wtd Freezer Cond Spaces'!AF189</f>
        <v>0</v>
      </c>
      <c r="Y38" s="136">
        <f ca="1">'Wtd Freezer Cond Spaces'!AG189</f>
        <v>0</v>
      </c>
      <c r="Z38" s="136">
        <f ca="1">'Wtd Freezer Cond Spaces'!AH189</f>
        <v>0</v>
      </c>
      <c r="AA38" s="136">
        <f ca="1">'Wtd Freezer Cond Spaces'!AI189</f>
        <v>0</v>
      </c>
      <c r="AB38" s="136">
        <f ca="1">'Wtd Freezer Cond Spaces'!AJ189</f>
        <v>0</v>
      </c>
      <c r="AC38" s="136">
        <f ca="1">'Wtd Freezer All Spaces'!AQ189</f>
        <v>0</v>
      </c>
      <c r="AD38" s="136">
        <f ca="1">'Wtd Freezer All Spaces'!AR189</f>
        <v>0</v>
      </c>
      <c r="AE38" s="136">
        <f ca="1">'Wtd Freezer All Spaces'!AS189</f>
        <v>0</v>
      </c>
      <c r="AF38" s="136">
        <f ca="1">'Wtd Freezer All Spaces'!AT189</f>
        <v>0</v>
      </c>
      <c r="AG38" s="136">
        <f ca="1">'Wtd Freezer All Spaces'!AU189</f>
        <v>0</v>
      </c>
    </row>
    <row r="39" spans="1:33">
      <c r="A39" s="86" t="str">
        <f>A38</f>
        <v>SD</v>
      </c>
      <c r="B39" s="86">
        <f>B38+1</f>
        <v>2</v>
      </c>
      <c r="C39" s="86" t="str">
        <f>A39&amp;B39</f>
        <v>SD2</v>
      </c>
      <c r="D39" s="136">
        <f ca="1">'Wtd Refrig All Spaces'!AK190</f>
        <v>0</v>
      </c>
      <c r="E39" s="136">
        <f ca="1">'Wtd Refrig All Spaces'!AL190</f>
        <v>0</v>
      </c>
      <c r="F39" s="136">
        <f ca="1">'Wtd Refrig All Spaces'!AM190</f>
        <v>0</v>
      </c>
      <c r="G39" s="136">
        <f ca="1">'Wtd Refrig All Spaces'!AN190</f>
        <v>0</v>
      </c>
      <c r="H39" s="136">
        <f ca="1">'Wtd Refrig All Spaces'!AO190</f>
        <v>0</v>
      </c>
      <c r="I39" s="136">
        <f ca="1">'Wtd Refrig Cond Spaces'!AF190</f>
        <v>0</v>
      </c>
      <c r="J39" s="136">
        <f ca="1">'Wtd Refrig Cond Spaces'!AG190</f>
        <v>0</v>
      </c>
      <c r="K39" s="136">
        <f ca="1">'Wtd Refrig Cond Spaces'!AH190</f>
        <v>0</v>
      </c>
      <c r="L39" s="136">
        <f ca="1">'Wtd Refrig Cond Spaces'!AI190</f>
        <v>0</v>
      </c>
      <c r="M39" s="136">
        <f ca="1">'Wtd Refrig Cond Spaces'!AJ190</f>
        <v>0</v>
      </c>
      <c r="N39" s="136">
        <f ca="1">'Wtd Refrig All Spaces'!AQ190</f>
        <v>0</v>
      </c>
      <c r="O39" s="136">
        <f ca="1">'Wtd Refrig All Spaces'!AR190</f>
        <v>0</v>
      </c>
      <c r="P39" s="136">
        <f ca="1">'Wtd Refrig All Spaces'!AS190</f>
        <v>0</v>
      </c>
      <c r="Q39" s="136">
        <f ca="1">'Wtd Refrig All Spaces'!AT190</f>
        <v>0</v>
      </c>
      <c r="R39" s="136">
        <f ca="1">'Wtd Refrig All Spaces'!AU190</f>
        <v>0</v>
      </c>
      <c r="S39" s="136">
        <f ca="1">'Wtd Freezer All Spaces'!AK190</f>
        <v>0</v>
      </c>
      <c r="T39" s="136">
        <f ca="1">'Wtd Freezer All Spaces'!AL190</f>
        <v>0</v>
      </c>
      <c r="U39" s="136">
        <f ca="1">'Wtd Freezer All Spaces'!AM190</f>
        <v>0</v>
      </c>
      <c r="V39" s="136">
        <f ca="1">'Wtd Freezer All Spaces'!AN190</f>
        <v>0</v>
      </c>
      <c r="W39" s="136">
        <f ca="1">'Wtd Freezer All Spaces'!AO190</f>
        <v>0</v>
      </c>
      <c r="X39" s="136">
        <f ca="1">'Wtd Freezer Cond Spaces'!AF190</f>
        <v>0</v>
      </c>
      <c r="Y39" s="136">
        <f ca="1">'Wtd Freezer Cond Spaces'!AG190</f>
        <v>0</v>
      </c>
      <c r="Z39" s="136">
        <f ca="1">'Wtd Freezer Cond Spaces'!AH190</f>
        <v>0</v>
      </c>
      <c r="AA39" s="136">
        <f ca="1">'Wtd Freezer Cond Spaces'!AI190</f>
        <v>0</v>
      </c>
      <c r="AB39" s="136">
        <f ca="1">'Wtd Freezer Cond Spaces'!AJ190</f>
        <v>0</v>
      </c>
      <c r="AC39" s="136">
        <f ca="1">'Wtd Freezer All Spaces'!AQ190</f>
        <v>0</v>
      </c>
      <c r="AD39" s="136">
        <f ca="1">'Wtd Freezer All Spaces'!AR190</f>
        <v>0</v>
      </c>
      <c r="AE39" s="136">
        <f ca="1">'Wtd Freezer All Spaces'!AS190</f>
        <v>0</v>
      </c>
      <c r="AF39" s="136">
        <f ca="1">'Wtd Freezer All Spaces'!AT190</f>
        <v>0</v>
      </c>
      <c r="AG39" s="136">
        <f ca="1">'Wtd Freezer All Spaces'!AU190</f>
        <v>0</v>
      </c>
    </row>
    <row r="40" spans="1:33">
      <c r="A40" s="86" t="str">
        <f t="shared" ref="A40:A53" si="6">A39</f>
        <v>SD</v>
      </c>
      <c r="B40" s="86">
        <f t="shared" ref="B40:B53" si="7">B39+1</f>
        <v>3</v>
      </c>
      <c r="C40" s="86" t="str">
        <f t="shared" ref="C40:C53" si="8">A40&amp;B40</f>
        <v>SD3</v>
      </c>
      <c r="D40" s="136">
        <f ca="1">'Wtd Refrig All Spaces'!AK191</f>
        <v>0</v>
      </c>
      <c r="E40" s="136">
        <f ca="1">'Wtd Refrig All Spaces'!AL191</f>
        <v>0</v>
      </c>
      <c r="F40" s="136">
        <f ca="1">'Wtd Refrig All Spaces'!AM191</f>
        <v>0</v>
      </c>
      <c r="G40" s="136">
        <f ca="1">'Wtd Refrig All Spaces'!AN191</f>
        <v>0</v>
      </c>
      <c r="H40" s="136">
        <f ca="1">'Wtd Refrig All Spaces'!AO191</f>
        <v>0</v>
      </c>
      <c r="I40" s="136">
        <f ca="1">'Wtd Refrig Cond Spaces'!AF191</f>
        <v>0</v>
      </c>
      <c r="J40" s="136">
        <f ca="1">'Wtd Refrig Cond Spaces'!AG191</f>
        <v>0</v>
      </c>
      <c r="K40" s="136">
        <f ca="1">'Wtd Refrig Cond Spaces'!AH191</f>
        <v>0</v>
      </c>
      <c r="L40" s="136">
        <f ca="1">'Wtd Refrig Cond Spaces'!AI191</f>
        <v>0</v>
      </c>
      <c r="M40" s="136">
        <f ca="1">'Wtd Refrig Cond Spaces'!AJ191</f>
        <v>0</v>
      </c>
      <c r="N40" s="136">
        <f ca="1">'Wtd Refrig All Spaces'!AQ191</f>
        <v>0</v>
      </c>
      <c r="O40" s="136">
        <f ca="1">'Wtd Refrig All Spaces'!AR191</f>
        <v>0</v>
      </c>
      <c r="P40" s="136">
        <f ca="1">'Wtd Refrig All Spaces'!AS191</f>
        <v>0</v>
      </c>
      <c r="Q40" s="136">
        <f ca="1">'Wtd Refrig All Spaces'!AT191</f>
        <v>0</v>
      </c>
      <c r="R40" s="136">
        <f ca="1">'Wtd Refrig All Spaces'!AU191</f>
        <v>0</v>
      </c>
      <c r="S40" s="136">
        <f ca="1">'Wtd Freezer All Spaces'!AK191</f>
        <v>0</v>
      </c>
      <c r="T40" s="136">
        <f ca="1">'Wtd Freezer All Spaces'!AL191</f>
        <v>0</v>
      </c>
      <c r="U40" s="136">
        <f ca="1">'Wtd Freezer All Spaces'!AM191</f>
        <v>0</v>
      </c>
      <c r="V40" s="136">
        <f ca="1">'Wtd Freezer All Spaces'!AN191</f>
        <v>0</v>
      </c>
      <c r="W40" s="136">
        <f ca="1">'Wtd Freezer All Spaces'!AO191</f>
        <v>0</v>
      </c>
      <c r="X40" s="136">
        <f ca="1">'Wtd Freezer Cond Spaces'!AF191</f>
        <v>0</v>
      </c>
      <c r="Y40" s="136">
        <f ca="1">'Wtd Freezer Cond Spaces'!AG191</f>
        <v>0</v>
      </c>
      <c r="Z40" s="136">
        <f ca="1">'Wtd Freezer Cond Spaces'!AH191</f>
        <v>0</v>
      </c>
      <c r="AA40" s="136">
        <f ca="1">'Wtd Freezer Cond Spaces'!AI191</f>
        <v>0</v>
      </c>
      <c r="AB40" s="136">
        <f ca="1">'Wtd Freezer Cond Spaces'!AJ191</f>
        <v>0</v>
      </c>
      <c r="AC40" s="136">
        <f ca="1">'Wtd Freezer All Spaces'!AQ191</f>
        <v>0</v>
      </c>
      <c r="AD40" s="136">
        <f ca="1">'Wtd Freezer All Spaces'!AR191</f>
        <v>0</v>
      </c>
      <c r="AE40" s="136">
        <f ca="1">'Wtd Freezer All Spaces'!AS191</f>
        <v>0</v>
      </c>
      <c r="AF40" s="136">
        <f ca="1">'Wtd Freezer All Spaces'!AT191</f>
        <v>0</v>
      </c>
      <c r="AG40" s="136">
        <f ca="1">'Wtd Freezer All Spaces'!AU191</f>
        <v>0</v>
      </c>
    </row>
    <row r="41" spans="1:33">
      <c r="A41" s="86" t="str">
        <f t="shared" si="6"/>
        <v>SD</v>
      </c>
      <c r="B41" s="86">
        <f t="shared" si="7"/>
        <v>4</v>
      </c>
      <c r="C41" s="86" t="str">
        <f t="shared" si="8"/>
        <v>SD4</v>
      </c>
      <c r="D41" s="136">
        <f ca="1">'Wtd Refrig All Spaces'!AK192</f>
        <v>0</v>
      </c>
      <c r="E41" s="136">
        <f ca="1">'Wtd Refrig All Spaces'!AL192</f>
        <v>0</v>
      </c>
      <c r="F41" s="136">
        <f ca="1">'Wtd Refrig All Spaces'!AM192</f>
        <v>0</v>
      </c>
      <c r="G41" s="136">
        <f ca="1">'Wtd Refrig All Spaces'!AN192</f>
        <v>0</v>
      </c>
      <c r="H41" s="136">
        <f ca="1">'Wtd Refrig All Spaces'!AO192</f>
        <v>0</v>
      </c>
      <c r="I41" s="136">
        <f ca="1">'Wtd Refrig Cond Spaces'!AF192</f>
        <v>0</v>
      </c>
      <c r="J41" s="136">
        <f ca="1">'Wtd Refrig Cond Spaces'!AG192</f>
        <v>0</v>
      </c>
      <c r="K41" s="136">
        <f ca="1">'Wtd Refrig Cond Spaces'!AH192</f>
        <v>0</v>
      </c>
      <c r="L41" s="136">
        <f ca="1">'Wtd Refrig Cond Spaces'!AI192</f>
        <v>0</v>
      </c>
      <c r="M41" s="136">
        <f ca="1">'Wtd Refrig Cond Spaces'!AJ192</f>
        <v>0</v>
      </c>
      <c r="N41" s="136">
        <f ca="1">'Wtd Refrig All Spaces'!AQ192</f>
        <v>0</v>
      </c>
      <c r="O41" s="136">
        <f ca="1">'Wtd Refrig All Spaces'!AR192</f>
        <v>0</v>
      </c>
      <c r="P41" s="136">
        <f ca="1">'Wtd Refrig All Spaces'!AS192</f>
        <v>0</v>
      </c>
      <c r="Q41" s="136">
        <f ca="1">'Wtd Refrig All Spaces'!AT192</f>
        <v>0</v>
      </c>
      <c r="R41" s="136">
        <f ca="1">'Wtd Refrig All Spaces'!AU192</f>
        <v>0</v>
      </c>
      <c r="S41" s="136">
        <f ca="1">'Wtd Freezer All Spaces'!AK192</f>
        <v>0</v>
      </c>
      <c r="T41" s="136">
        <f ca="1">'Wtd Freezer All Spaces'!AL192</f>
        <v>0</v>
      </c>
      <c r="U41" s="136">
        <f ca="1">'Wtd Freezer All Spaces'!AM192</f>
        <v>0</v>
      </c>
      <c r="V41" s="136">
        <f ca="1">'Wtd Freezer All Spaces'!AN192</f>
        <v>0</v>
      </c>
      <c r="W41" s="136">
        <f ca="1">'Wtd Freezer All Spaces'!AO192</f>
        <v>0</v>
      </c>
      <c r="X41" s="136">
        <f ca="1">'Wtd Freezer Cond Spaces'!AF192</f>
        <v>0</v>
      </c>
      <c r="Y41" s="136">
        <f ca="1">'Wtd Freezer Cond Spaces'!AG192</f>
        <v>0</v>
      </c>
      <c r="Z41" s="136">
        <f ca="1">'Wtd Freezer Cond Spaces'!AH192</f>
        <v>0</v>
      </c>
      <c r="AA41" s="136">
        <f ca="1">'Wtd Freezer Cond Spaces'!AI192</f>
        <v>0</v>
      </c>
      <c r="AB41" s="136">
        <f ca="1">'Wtd Freezer Cond Spaces'!AJ192</f>
        <v>0</v>
      </c>
      <c r="AC41" s="136">
        <f ca="1">'Wtd Freezer All Spaces'!AQ192</f>
        <v>0</v>
      </c>
      <c r="AD41" s="136">
        <f ca="1">'Wtd Freezer All Spaces'!AR192</f>
        <v>0</v>
      </c>
      <c r="AE41" s="136">
        <f ca="1">'Wtd Freezer All Spaces'!AS192</f>
        <v>0</v>
      </c>
      <c r="AF41" s="136">
        <f ca="1">'Wtd Freezer All Spaces'!AT192</f>
        <v>0</v>
      </c>
      <c r="AG41" s="136">
        <f ca="1">'Wtd Freezer All Spaces'!AU192</f>
        <v>0</v>
      </c>
    </row>
    <row r="42" spans="1:33">
      <c r="A42" s="86" t="str">
        <f t="shared" si="6"/>
        <v>SD</v>
      </c>
      <c r="B42" s="86">
        <f t="shared" si="7"/>
        <v>5</v>
      </c>
      <c r="C42" s="86" t="str">
        <f t="shared" si="8"/>
        <v>SD5</v>
      </c>
      <c r="D42" s="136">
        <f ca="1">'Wtd Refrig All Spaces'!AK193</f>
        <v>0</v>
      </c>
      <c r="E42" s="136">
        <f ca="1">'Wtd Refrig All Spaces'!AL193</f>
        <v>0</v>
      </c>
      <c r="F42" s="136">
        <f ca="1">'Wtd Refrig All Spaces'!AM193</f>
        <v>0</v>
      </c>
      <c r="G42" s="136">
        <f ca="1">'Wtd Refrig All Spaces'!AN193</f>
        <v>0</v>
      </c>
      <c r="H42" s="136">
        <f ca="1">'Wtd Refrig All Spaces'!AO193</f>
        <v>0</v>
      </c>
      <c r="I42" s="136">
        <f ca="1">'Wtd Refrig Cond Spaces'!AF193</f>
        <v>0</v>
      </c>
      <c r="J42" s="136">
        <f ca="1">'Wtd Refrig Cond Spaces'!AG193</f>
        <v>0</v>
      </c>
      <c r="K42" s="136">
        <f ca="1">'Wtd Refrig Cond Spaces'!AH193</f>
        <v>0</v>
      </c>
      <c r="L42" s="136">
        <f ca="1">'Wtd Refrig Cond Spaces'!AI193</f>
        <v>0</v>
      </c>
      <c r="M42" s="136">
        <f ca="1">'Wtd Refrig Cond Spaces'!AJ193</f>
        <v>0</v>
      </c>
      <c r="N42" s="136">
        <f ca="1">'Wtd Refrig All Spaces'!AQ193</f>
        <v>0</v>
      </c>
      <c r="O42" s="136">
        <f ca="1">'Wtd Refrig All Spaces'!AR193</f>
        <v>0</v>
      </c>
      <c r="P42" s="136">
        <f ca="1">'Wtd Refrig All Spaces'!AS193</f>
        <v>0</v>
      </c>
      <c r="Q42" s="136">
        <f ca="1">'Wtd Refrig All Spaces'!AT193</f>
        <v>0</v>
      </c>
      <c r="R42" s="136">
        <f ca="1">'Wtd Refrig All Spaces'!AU193</f>
        <v>0</v>
      </c>
      <c r="S42" s="136">
        <f ca="1">'Wtd Freezer All Spaces'!AK193</f>
        <v>0</v>
      </c>
      <c r="T42" s="136">
        <f ca="1">'Wtd Freezer All Spaces'!AL193</f>
        <v>0</v>
      </c>
      <c r="U42" s="136">
        <f ca="1">'Wtd Freezer All Spaces'!AM193</f>
        <v>0</v>
      </c>
      <c r="V42" s="136">
        <f ca="1">'Wtd Freezer All Spaces'!AN193</f>
        <v>0</v>
      </c>
      <c r="W42" s="136">
        <f ca="1">'Wtd Freezer All Spaces'!AO193</f>
        <v>0</v>
      </c>
      <c r="X42" s="136">
        <f ca="1">'Wtd Freezer Cond Spaces'!AF193</f>
        <v>0</v>
      </c>
      <c r="Y42" s="136">
        <f ca="1">'Wtd Freezer Cond Spaces'!AG193</f>
        <v>0</v>
      </c>
      <c r="Z42" s="136">
        <f ca="1">'Wtd Freezer Cond Spaces'!AH193</f>
        <v>0</v>
      </c>
      <c r="AA42" s="136">
        <f ca="1">'Wtd Freezer Cond Spaces'!AI193</f>
        <v>0</v>
      </c>
      <c r="AB42" s="136">
        <f ca="1">'Wtd Freezer Cond Spaces'!AJ193</f>
        <v>0</v>
      </c>
      <c r="AC42" s="136">
        <f ca="1">'Wtd Freezer All Spaces'!AQ193</f>
        <v>0</v>
      </c>
      <c r="AD42" s="136">
        <f ca="1">'Wtd Freezer All Spaces'!AR193</f>
        <v>0</v>
      </c>
      <c r="AE42" s="136">
        <f ca="1">'Wtd Freezer All Spaces'!AS193</f>
        <v>0</v>
      </c>
      <c r="AF42" s="136">
        <f ca="1">'Wtd Freezer All Spaces'!AT193</f>
        <v>0</v>
      </c>
      <c r="AG42" s="136">
        <f ca="1">'Wtd Freezer All Spaces'!AU193</f>
        <v>0</v>
      </c>
    </row>
    <row r="43" spans="1:33">
      <c r="A43" s="86" t="str">
        <f t="shared" si="6"/>
        <v>SD</v>
      </c>
      <c r="B43" s="86">
        <f t="shared" si="7"/>
        <v>6</v>
      </c>
      <c r="C43" s="86" t="str">
        <f t="shared" si="8"/>
        <v>SD6</v>
      </c>
      <c r="D43" s="136">
        <f ca="1">'Wtd Refrig All Spaces'!AK194</f>
        <v>0.78331108073410172</v>
      </c>
      <c r="E43" s="136">
        <f ca="1">'Wtd Refrig All Spaces'!AL194</f>
        <v>1.0598632567479288E-4</v>
      </c>
      <c r="F43" s="136">
        <f ca="1">'Wtd Refrig All Spaces'!AM194</f>
        <v>0.81374290138440408</v>
      </c>
      <c r="G43" s="136">
        <f ca="1">'Wtd Refrig All Spaces'!AN194</f>
        <v>1.4582807278778817E-4</v>
      </c>
      <c r="H43" s="136">
        <f ca="1">'Wtd Refrig All Spaces'!AO194</f>
        <v>-1.7900841157032051E-2</v>
      </c>
      <c r="I43" s="136">
        <f ca="1">'Wtd Refrig Cond Spaces'!AF194</f>
        <v>0.80453356003725984</v>
      </c>
      <c r="J43" s="136">
        <f ca="1">'Wtd Refrig Cond Spaces'!AG194</f>
        <v>1.0475839239475242E-4</v>
      </c>
      <c r="K43" s="136">
        <f ca="1">'Wtd Refrig Cond Spaces'!AH194</f>
        <v>0.839429249780832</v>
      </c>
      <c r="L43" s="136">
        <f ca="1">'Wtd Refrig Cond Spaces'!AI194</f>
        <v>1.4272075213010677E-4</v>
      </c>
      <c r="M43" s="136">
        <f ca="1">'Wtd Refrig Cond Spaces'!AJ194</f>
        <v>-2.0942003604040891E-2</v>
      </c>
      <c r="N43" s="136">
        <f ca="1">'Wtd Refrig All Spaces'!AQ194</f>
        <v>0.65839166666666671</v>
      </c>
      <c r="O43" s="136">
        <f ca="1">'Wtd Refrig All Spaces'!AR194</f>
        <v>1.1321416666666668E-4</v>
      </c>
      <c r="P43" s="136">
        <f ca="1">'Wtd Refrig All Spaces'!AS194</f>
        <v>0.66254833333333329</v>
      </c>
      <c r="Q43" s="136">
        <f ca="1">'Wtd Refrig All Spaces'!AT194</f>
        <v>1.6411833333333334E-4</v>
      </c>
      <c r="R43" s="136">
        <f ca="1">'Wtd Refrig All Spaces'!AU194</f>
        <v>0</v>
      </c>
      <c r="S43" s="136">
        <f ca="1">'Wtd Freezer All Spaces'!AK194</f>
        <v>0.78622620174939839</v>
      </c>
      <c r="T43" s="136">
        <f ca="1">'Wtd Freezer All Spaces'!AL194</f>
        <v>1.0592580367423945E-4</v>
      </c>
      <c r="U43" s="136">
        <f ca="1">'Wtd Freezer All Spaces'!AM194</f>
        <v>0.8213313865246652</v>
      </c>
      <c r="V43" s="136">
        <f ca="1">'Wtd Freezer All Spaces'!AN194</f>
        <v>1.4022170258665224E-4</v>
      </c>
      <c r="W43" s="136">
        <f ca="1">'Wtd Freezer All Spaces'!AO194</f>
        <v>-1.6718645933914936E-2</v>
      </c>
      <c r="X43" s="136">
        <f ca="1">'Wtd Freezer Cond Spaces'!AF194</f>
        <v>0.8079439290960666</v>
      </c>
      <c r="Y43" s="136">
        <f ca="1">'Wtd Freezer Cond Spaces'!AG194</f>
        <v>1.0468758835026117E-4</v>
      </c>
      <c r="Z43" s="136">
        <f ca="1">'Wtd Freezer Cond Spaces'!AH194</f>
        <v>0.84830693780467825</v>
      </c>
      <c r="AA43" s="136">
        <f ca="1">'Wtd Freezer Cond Spaces'!AI194</f>
        <v>1.361619192837713E-4</v>
      </c>
      <c r="AB43" s="136">
        <f ca="1">'Wtd Freezer Cond Spaces'!AJ194</f>
        <v>-1.9558965991114365E-2</v>
      </c>
      <c r="AC43" s="136">
        <f ca="1">'Wtd Freezer All Spaces'!AQ194</f>
        <v>0.65839166666666671</v>
      </c>
      <c r="AD43" s="136">
        <f ca="1">'Wtd Freezer All Spaces'!AR194</f>
        <v>1.1321416666666668E-4</v>
      </c>
      <c r="AE43" s="136">
        <f ca="1">'Wtd Freezer All Spaces'!AS194</f>
        <v>0.66254833333333329</v>
      </c>
      <c r="AF43" s="136">
        <f ca="1">'Wtd Freezer All Spaces'!AT194</f>
        <v>1.6411833333333334E-4</v>
      </c>
      <c r="AG43" s="136">
        <f ca="1">'Wtd Freezer All Spaces'!AU194</f>
        <v>0</v>
      </c>
    </row>
    <row r="44" spans="1:33">
      <c r="A44" s="86" t="str">
        <f t="shared" si="6"/>
        <v>SD</v>
      </c>
      <c r="B44" s="86">
        <f t="shared" si="7"/>
        <v>7</v>
      </c>
      <c r="C44" s="86" t="str">
        <f t="shared" si="8"/>
        <v>SD7</v>
      </c>
      <c r="D44" s="136">
        <f ca="1">'Wtd Refrig All Spaces'!AK195</f>
        <v>0.76988859665209319</v>
      </c>
      <c r="E44" s="136">
        <f ca="1">'Wtd Refrig All Spaces'!AL195</f>
        <v>1.0931841414864633E-4</v>
      </c>
      <c r="F44" s="136">
        <f ca="1">'Wtd Refrig All Spaces'!AM195</f>
        <v>0.78985120755769578</v>
      </c>
      <c r="G44" s="136">
        <f ca="1">'Wtd Refrig All Spaces'!AN195</f>
        <v>1.3335156802513775E-4</v>
      </c>
      <c r="H44" s="136">
        <f ca="1">'Wtd Refrig All Spaces'!AO195</f>
        <v>-1.4181899334745274E-2</v>
      </c>
      <c r="I44" s="136">
        <f ca="1">'Wtd Refrig Cond Spaces'!AF195</f>
        <v>0.78479784846877121</v>
      </c>
      <c r="J44" s="136">
        <f ca="1">'Wtd Refrig Cond Spaces'!AG195</f>
        <v>1.07587113725795E-4</v>
      </c>
      <c r="K44" s="136">
        <f ca="1">'Wtd Refrig Cond Spaces'!AH195</f>
        <v>0.80668235160066315</v>
      </c>
      <c r="L44" s="136">
        <f ca="1">'Wtd Refrig Cond Spaces'!AI195</f>
        <v>1.3862973053218046E-4</v>
      </c>
      <c r="M44" s="136">
        <f ca="1">'Wtd Refrig Cond Spaces'!AJ195</f>
        <v>-1.6591253135817594E-2</v>
      </c>
      <c r="N44" s="136">
        <f ca="1">'Wtd Refrig All Spaces'!AQ195</f>
        <v>0.68213000000000001</v>
      </c>
      <c r="O44" s="136">
        <f ca="1">'Wtd Refrig All Spaces'!AR195</f>
        <v>1.1950916666666667E-4</v>
      </c>
      <c r="P44" s="136">
        <f ca="1">'Wtd Refrig All Spaces'!AS195</f>
        <v>0.69078000000000006</v>
      </c>
      <c r="Q44" s="136">
        <f ca="1">'Wtd Refrig All Spaces'!AT195</f>
        <v>1.0228333333333333E-4</v>
      </c>
      <c r="R44" s="136">
        <f ca="1">'Wtd Refrig All Spaces'!AU195</f>
        <v>0</v>
      </c>
      <c r="S44" s="136">
        <f ca="1">'Wtd Freezer All Spaces'!AK195</f>
        <v>0.77931339436345626</v>
      </c>
      <c r="T44" s="136">
        <f ca="1">'Wtd Freezer All Spaces'!AL195</f>
        <v>1.1088176767734506E-4</v>
      </c>
      <c r="U44" s="136">
        <f ca="1">'Wtd Freezer All Spaces'!AM195</f>
        <v>0.80359330275359797</v>
      </c>
      <c r="V44" s="136">
        <f ca="1">'Wtd Freezer All Spaces'!AN195</f>
        <v>1.2585656935547318E-4</v>
      </c>
      <c r="W44" s="136">
        <f ca="1">'Wtd Freezer All Spaces'!AO195</f>
        <v>-1.3053281409550033E-2</v>
      </c>
      <c r="X44" s="136">
        <f ca="1">'Wtd Freezer Cond Spaces'!AF195</f>
        <v>0.79582381903112021</v>
      </c>
      <c r="Y44" s="136">
        <f ca="1">'Wtd Freezer Cond Spaces'!AG195</f>
        <v>1.0941606438488386E-4</v>
      </c>
      <c r="Z44" s="136">
        <f ca="1">'Wtd Freezer Cond Spaces'!AH195</f>
        <v>0.82275908255397945</v>
      </c>
      <c r="AA44" s="136">
        <f ca="1">'Wtd Freezer Cond Spaces'!AI195</f>
        <v>1.2986141133558571E-4</v>
      </c>
      <c r="AB44" s="136">
        <f ca="1">'Wtd Freezer Cond Spaces'!AJ195</f>
        <v>-1.5270895033665556E-2</v>
      </c>
      <c r="AC44" s="136">
        <f ca="1">'Wtd Freezer All Spaces'!AQ195</f>
        <v>0.68213000000000001</v>
      </c>
      <c r="AD44" s="136">
        <f ca="1">'Wtd Freezer All Spaces'!AR195</f>
        <v>1.1950916666666667E-4</v>
      </c>
      <c r="AE44" s="136">
        <f ca="1">'Wtd Freezer All Spaces'!AS195</f>
        <v>0.69078000000000006</v>
      </c>
      <c r="AF44" s="136">
        <f ca="1">'Wtd Freezer All Spaces'!AT195</f>
        <v>1.0228333333333333E-4</v>
      </c>
      <c r="AG44" s="136">
        <f ca="1">'Wtd Freezer All Spaces'!AU195</f>
        <v>0</v>
      </c>
    </row>
    <row r="45" spans="1:33">
      <c r="A45" s="86" t="str">
        <f t="shared" si="6"/>
        <v>SD</v>
      </c>
      <c r="B45" s="86">
        <f t="shared" si="7"/>
        <v>8</v>
      </c>
      <c r="C45" s="86" t="str">
        <f t="shared" si="8"/>
        <v>SD8</v>
      </c>
      <c r="D45" s="136">
        <f ca="1">'Wtd Refrig All Spaces'!AK196</f>
        <v>0.81053595726091476</v>
      </c>
      <c r="E45" s="136">
        <f ca="1">'Wtd Refrig All Spaces'!AL196</f>
        <v>1.1862363784977238E-4</v>
      </c>
      <c r="F45" s="136">
        <f ca="1">'Wtd Refrig All Spaces'!AM196</f>
        <v>0.91347418557806415</v>
      </c>
      <c r="G45" s="136">
        <f ca="1">'Wtd Refrig All Spaces'!AN196</f>
        <v>1.6357995413372603E-4</v>
      </c>
      <c r="H45" s="136">
        <f ca="1">'Wtd Refrig All Spaces'!AO196</f>
        <v>-1.2424747647220409E-2</v>
      </c>
      <c r="I45" s="136">
        <f ca="1">'Wtd Refrig Cond Spaces'!AF196</f>
        <v>0.82950950518475142</v>
      </c>
      <c r="J45" s="136">
        <f ca="1">'Wtd Refrig Cond Spaces'!AG196</f>
        <v>1.1430934928755631E-4</v>
      </c>
      <c r="K45" s="136">
        <f ca="1">'Wtd Refrig Cond Spaces'!AH196</f>
        <v>0.94938922421097549</v>
      </c>
      <c r="L45" s="136">
        <f ca="1">'Wtd Refrig Cond Spaces'!AI196</f>
        <v>1.6643238869535167E-4</v>
      </c>
      <c r="M45" s="136">
        <f ca="1">'Wtd Refrig Cond Spaces'!AJ196</f>
        <v>-1.4535580072737165E-2</v>
      </c>
      <c r="N45" s="136">
        <f ca="1">'Wtd Refrig All Spaces'!AQ196</f>
        <v>0.69885416666666667</v>
      </c>
      <c r="O45" s="136">
        <f ca="1">'Wtd Refrig All Spaces'!AR196</f>
        <v>1.4401833333333334E-4</v>
      </c>
      <c r="P45" s="136">
        <f ca="1">'Wtd Refrig All Spaces'!AS196</f>
        <v>0.70207166666666665</v>
      </c>
      <c r="Q45" s="136">
        <f ca="1">'Wtd Refrig All Spaces'!AT196</f>
        <v>1.4679E-4</v>
      </c>
      <c r="R45" s="136">
        <f ca="1">'Wtd Refrig All Spaces'!AU196</f>
        <v>0</v>
      </c>
      <c r="S45" s="136">
        <f ca="1">'Wtd Freezer All Spaces'!AK196</f>
        <v>0.8247740979737388</v>
      </c>
      <c r="T45" s="136">
        <f ca="1">'Wtd Freezer All Spaces'!AL196</f>
        <v>1.2039533091756069E-4</v>
      </c>
      <c r="U45" s="136">
        <f ca="1">'Wtd Freezer All Spaces'!AM196</f>
        <v>0.93532612832740591</v>
      </c>
      <c r="V45" s="136">
        <f ca="1">'Wtd Freezer All Spaces'!AN196</f>
        <v>1.6476786467939565E-4</v>
      </c>
      <c r="W45" s="136">
        <f ca="1">'Wtd Freezer All Spaces'!AO196</f>
        <v>-1.1507342709652351E-2</v>
      </c>
      <c r="X45" s="136">
        <f ca="1">'Wtd Freezer Cond Spaces'!AF196</f>
        <v>0.84616655451037315</v>
      </c>
      <c r="Y45" s="136">
        <f ca="1">'Wtd Freezer Cond Spaces'!AG196</f>
        <v>1.1638203415668613E-4</v>
      </c>
      <c r="Z45" s="136">
        <f ca="1">'Wtd Freezer Cond Spaces'!AH196</f>
        <v>0.97495357952800177</v>
      </c>
      <c r="AA45" s="136">
        <f ca="1">'Wtd Freezer Cond Spaces'!AI196</f>
        <v>1.678221126033211E-4</v>
      </c>
      <c r="AB45" s="136">
        <f ca="1">'Wtd Freezer Cond Spaces'!AJ196</f>
        <v>-1.3462317797496653E-2</v>
      </c>
      <c r="AC45" s="136">
        <f ca="1">'Wtd Freezer All Spaces'!AQ196</f>
        <v>0.69885416666666667</v>
      </c>
      <c r="AD45" s="136">
        <f ca="1">'Wtd Freezer All Spaces'!AR196</f>
        <v>1.4401833333333334E-4</v>
      </c>
      <c r="AE45" s="136">
        <f ca="1">'Wtd Freezer All Spaces'!AS196</f>
        <v>0.70207166666666665</v>
      </c>
      <c r="AF45" s="136">
        <f ca="1">'Wtd Freezer All Spaces'!AT196</f>
        <v>1.4679E-4</v>
      </c>
      <c r="AG45" s="136">
        <f ca="1">'Wtd Freezer All Spaces'!AU196</f>
        <v>0</v>
      </c>
    </row>
    <row r="46" spans="1:33">
      <c r="A46" s="86" t="str">
        <f t="shared" si="6"/>
        <v>SD</v>
      </c>
      <c r="B46" s="86">
        <f t="shared" si="7"/>
        <v>9</v>
      </c>
      <c r="C46" s="86" t="str">
        <f t="shared" si="8"/>
        <v>SD9</v>
      </c>
      <c r="D46" s="136">
        <f ca="1">'Wtd Refrig All Spaces'!AK197</f>
        <v>0</v>
      </c>
      <c r="E46" s="136">
        <f ca="1">'Wtd Refrig All Spaces'!AL197</f>
        <v>0</v>
      </c>
      <c r="F46" s="136">
        <f ca="1">'Wtd Refrig All Spaces'!AM197</f>
        <v>0</v>
      </c>
      <c r="G46" s="136">
        <f ca="1">'Wtd Refrig All Spaces'!AN197</f>
        <v>0</v>
      </c>
      <c r="H46" s="136">
        <f ca="1">'Wtd Refrig All Spaces'!AO197</f>
        <v>0</v>
      </c>
      <c r="I46" s="136">
        <f ca="1">'Wtd Refrig Cond Spaces'!AF197</f>
        <v>0</v>
      </c>
      <c r="J46" s="136">
        <f ca="1">'Wtd Refrig Cond Spaces'!AG197</f>
        <v>0</v>
      </c>
      <c r="K46" s="136">
        <f ca="1">'Wtd Refrig Cond Spaces'!AH197</f>
        <v>0</v>
      </c>
      <c r="L46" s="136">
        <f ca="1">'Wtd Refrig Cond Spaces'!AI197</f>
        <v>0</v>
      </c>
      <c r="M46" s="136">
        <f ca="1">'Wtd Refrig Cond Spaces'!AJ197</f>
        <v>0</v>
      </c>
      <c r="N46" s="136">
        <f ca="1">'Wtd Refrig All Spaces'!AQ197</f>
        <v>0</v>
      </c>
      <c r="O46" s="136">
        <f ca="1">'Wtd Refrig All Spaces'!AR197</f>
        <v>0</v>
      </c>
      <c r="P46" s="136">
        <f ca="1">'Wtd Refrig All Spaces'!AS197</f>
        <v>0</v>
      </c>
      <c r="Q46" s="136">
        <f ca="1">'Wtd Refrig All Spaces'!AT197</f>
        <v>0</v>
      </c>
      <c r="R46" s="136">
        <f ca="1">'Wtd Refrig All Spaces'!AU197</f>
        <v>0</v>
      </c>
      <c r="S46" s="136">
        <f ca="1">'Wtd Freezer All Spaces'!AK197</f>
        <v>0</v>
      </c>
      <c r="T46" s="136">
        <f ca="1">'Wtd Freezer All Spaces'!AL197</f>
        <v>0</v>
      </c>
      <c r="U46" s="136">
        <f ca="1">'Wtd Freezer All Spaces'!AM197</f>
        <v>0</v>
      </c>
      <c r="V46" s="136">
        <f ca="1">'Wtd Freezer All Spaces'!AN197</f>
        <v>0</v>
      </c>
      <c r="W46" s="136">
        <f ca="1">'Wtd Freezer All Spaces'!AO197</f>
        <v>0</v>
      </c>
      <c r="X46" s="136">
        <f ca="1">'Wtd Freezer Cond Spaces'!AF197</f>
        <v>0</v>
      </c>
      <c r="Y46" s="136">
        <f ca="1">'Wtd Freezer Cond Spaces'!AG197</f>
        <v>0</v>
      </c>
      <c r="Z46" s="136">
        <f ca="1">'Wtd Freezer Cond Spaces'!AH197</f>
        <v>0</v>
      </c>
      <c r="AA46" s="136">
        <f ca="1">'Wtd Freezer Cond Spaces'!AI197</f>
        <v>0</v>
      </c>
      <c r="AB46" s="136">
        <f ca="1">'Wtd Freezer Cond Spaces'!AJ197</f>
        <v>0</v>
      </c>
      <c r="AC46" s="136">
        <f ca="1">'Wtd Freezer All Spaces'!AQ197</f>
        <v>0</v>
      </c>
      <c r="AD46" s="136">
        <f ca="1">'Wtd Freezer All Spaces'!AR197</f>
        <v>0</v>
      </c>
      <c r="AE46" s="136">
        <f ca="1">'Wtd Freezer All Spaces'!AS197</f>
        <v>0</v>
      </c>
      <c r="AF46" s="136">
        <f ca="1">'Wtd Freezer All Spaces'!AT197</f>
        <v>0</v>
      </c>
      <c r="AG46" s="136">
        <f ca="1">'Wtd Freezer All Spaces'!AU197</f>
        <v>0</v>
      </c>
    </row>
    <row r="47" spans="1:33">
      <c r="A47" s="86" t="str">
        <f t="shared" si="6"/>
        <v>SD</v>
      </c>
      <c r="B47" s="86">
        <f t="shared" si="7"/>
        <v>10</v>
      </c>
      <c r="C47" s="86" t="str">
        <f t="shared" si="8"/>
        <v>SD10</v>
      </c>
      <c r="D47" s="136">
        <f ca="1">'Wtd Refrig All Spaces'!AK198</f>
        <v>0.83538623672443013</v>
      </c>
      <c r="E47" s="136">
        <f ca="1">'Wtd Refrig All Spaces'!AL198</f>
        <v>1.2578558868234734E-4</v>
      </c>
      <c r="F47" s="136">
        <f ca="1">'Wtd Refrig All Spaces'!AM198</f>
        <v>0.96618017709072068</v>
      </c>
      <c r="G47" s="136">
        <f ca="1">'Wtd Refrig All Spaces'!AN198</f>
        <v>1.9459982856667049E-4</v>
      </c>
      <c r="H47" s="136">
        <f ca="1">'Wtd Refrig All Spaces'!AO198</f>
        <v>-1.5063513855264079E-2</v>
      </c>
      <c r="I47" s="136">
        <f ca="1">'Wtd Refrig Cond Spaces'!AF198</f>
        <v>0.85518648543684228</v>
      </c>
      <c r="J47" s="136">
        <f ca="1">'Wtd Refrig Cond Spaces'!AG198</f>
        <v>1.2114303720876262E-4</v>
      </c>
      <c r="K47" s="136">
        <f ca="1">'Wtd Refrig Cond Spaces'!AH198</f>
        <v>1.0071164642048576</v>
      </c>
      <c r="L47" s="136">
        <f ca="1">'Wtd Refrig Cond Spaces'!AI198</f>
        <v>2.0132345401153225E-4</v>
      </c>
      <c r="M47" s="136">
        <f ca="1">'Wtd Refrig Cond Spaces'!AJ198</f>
        <v>-1.7622644582963462E-2</v>
      </c>
      <c r="N47" s="136">
        <f ca="1">'Wtd Refrig All Spaces'!AQ198</f>
        <v>0.71883833333333336</v>
      </c>
      <c r="O47" s="136">
        <f ca="1">'Wtd Refrig All Spaces'!AR198</f>
        <v>1.5311250000000002E-4</v>
      </c>
      <c r="P47" s="136">
        <f ca="1">'Wtd Refrig All Spaces'!AS198</f>
        <v>0.72522166666666665</v>
      </c>
      <c r="Q47" s="136">
        <f ca="1">'Wtd Refrig All Spaces'!AT198</f>
        <v>1.5502333333333333E-4</v>
      </c>
      <c r="R47" s="136">
        <f ca="1">'Wtd Refrig All Spaces'!AU198</f>
        <v>0</v>
      </c>
      <c r="S47" s="136">
        <f ca="1">'Wtd Freezer All Spaces'!AK198</f>
        <v>0.84469535005412022</v>
      </c>
      <c r="T47" s="136">
        <f ca="1">'Wtd Freezer All Spaces'!AL198</f>
        <v>1.2635615577523551E-4</v>
      </c>
      <c r="U47" s="136">
        <f ca="1">'Wtd Freezer All Spaces'!AM198</f>
        <v>0.98003932652354375</v>
      </c>
      <c r="V47" s="136">
        <f ca="1">'Wtd Freezer All Spaces'!AN198</f>
        <v>1.9574653918416743E-4</v>
      </c>
      <c r="W47" s="136">
        <f ca="1">'Wtd Freezer All Spaces'!AO198</f>
        <v>-1.4378539691789238E-2</v>
      </c>
      <c r="X47" s="136">
        <f ca="1">'Wtd Freezer Cond Spaces'!AF198</f>
        <v>0.86607711807195797</v>
      </c>
      <c r="Y47" s="136">
        <f ca="1">'Wtd Freezer Cond Spaces'!AG198</f>
        <v>1.2181053757987875E-4</v>
      </c>
      <c r="Z47" s="136">
        <f ca="1">'Wtd Freezer Cond Spaces'!AH198</f>
        <v>1.0233301356644864</v>
      </c>
      <c r="AA47" s="136">
        <f ca="1">'Wtd Freezer Cond Spaces'!AI198</f>
        <v>2.0266497856190116E-4</v>
      </c>
      <c r="AB47" s="136">
        <f ca="1">'Wtd Freezer Cond Spaces'!AJ198</f>
        <v>-1.6821300597263104E-2</v>
      </c>
      <c r="AC47" s="136">
        <f ca="1">'Wtd Freezer All Spaces'!AQ198</f>
        <v>0.71883833333333336</v>
      </c>
      <c r="AD47" s="136">
        <f ca="1">'Wtd Freezer All Spaces'!AR198</f>
        <v>1.5311250000000002E-4</v>
      </c>
      <c r="AE47" s="136">
        <f ca="1">'Wtd Freezer All Spaces'!AS198</f>
        <v>0.72522166666666665</v>
      </c>
      <c r="AF47" s="136">
        <f ca="1">'Wtd Freezer All Spaces'!AT198</f>
        <v>1.5502333333333333E-4</v>
      </c>
      <c r="AG47" s="136">
        <f ca="1">'Wtd Freezer All Spaces'!AU198</f>
        <v>0</v>
      </c>
    </row>
    <row r="48" spans="1:33">
      <c r="A48" s="86" t="str">
        <f t="shared" si="6"/>
        <v>SD</v>
      </c>
      <c r="B48" s="86">
        <f t="shared" si="7"/>
        <v>11</v>
      </c>
      <c r="C48" s="86" t="str">
        <f t="shared" si="8"/>
        <v>SD11</v>
      </c>
      <c r="D48" s="136">
        <f ca="1">'Wtd Refrig All Spaces'!AK199</f>
        <v>0</v>
      </c>
      <c r="E48" s="136">
        <f ca="1">'Wtd Refrig All Spaces'!AL199</f>
        <v>0</v>
      </c>
      <c r="F48" s="136">
        <f ca="1">'Wtd Refrig All Spaces'!AM199</f>
        <v>0</v>
      </c>
      <c r="G48" s="136">
        <f ca="1">'Wtd Refrig All Spaces'!AN199</f>
        <v>0</v>
      </c>
      <c r="H48" s="136">
        <f ca="1">'Wtd Refrig All Spaces'!AO199</f>
        <v>0</v>
      </c>
      <c r="I48" s="136">
        <f ca="1">'Wtd Refrig Cond Spaces'!AF199</f>
        <v>0</v>
      </c>
      <c r="J48" s="136">
        <f ca="1">'Wtd Refrig Cond Spaces'!AG199</f>
        <v>0</v>
      </c>
      <c r="K48" s="136">
        <f ca="1">'Wtd Refrig Cond Spaces'!AH199</f>
        <v>0</v>
      </c>
      <c r="L48" s="136">
        <f ca="1">'Wtd Refrig Cond Spaces'!AI199</f>
        <v>0</v>
      </c>
      <c r="M48" s="136">
        <f ca="1">'Wtd Refrig Cond Spaces'!AJ199</f>
        <v>0</v>
      </c>
      <c r="N48" s="136">
        <f ca="1">'Wtd Refrig All Spaces'!AQ199</f>
        <v>0</v>
      </c>
      <c r="O48" s="136">
        <f ca="1">'Wtd Refrig All Spaces'!AR199</f>
        <v>0</v>
      </c>
      <c r="P48" s="136">
        <f ca="1">'Wtd Refrig All Spaces'!AS199</f>
        <v>0</v>
      </c>
      <c r="Q48" s="136">
        <f ca="1">'Wtd Refrig All Spaces'!AT199</f>
        <v>0</v>
      </c>
      <c r="R48" s="136">
        <f ca="1">'Wtd Refrig All Spaces'!AU199</f>
        <v>0</v>
      </c>
      <c r="S48" s="136">
        <f ca="1">'Wtd Freezer All Spaces'!AK199</f>
        <v>0</v>
      </c>
      <c r="T48" s="136">
        <f ca="1">'Wtd Freezer All Spaces'!AL199</f>
        <v>0</v>
      </c>
      <c r="U48" s="136">
        <f ca="1">'Wtd Freezer All Spaces'!AM199</f>
        <v>0</v>
      </c>
      <c r="V48" s="136">
        <f ca="1">'Wtd Freezer All Spaces'!AN199</f>
        <v>0</v>
      </c>
      <c r="W48" s="136">
        <f ca="1">'Wtd Freezer All Spaces'!AO199</f>
        <v>0</v>
      </c>
      <c r="X48" s="136">
        <f ca="1">'Wtd Freezer Cond Spaces'!AF199</f>
        <v>0</v>
      </c>
      <c r="Y48" s="136">
        <f ca="1">'Wtd Freezer Cond Spaces'!AG199</f>
        <v>0</v>
      </c>
      <c r="Z48" s="136">
        <f ca="1">'Wtd Freezer Cond Spaces'!AH199</f>
        <v>0</v>
      </c>
      <c r="AA48" s="136">
        <f ca="1">'Wtd Freezer Cond Spaces'!AI199</f>
        <v>0</v>
      </c>
      <c r="AB48" s="136">
        <f ca="1">'Wtd Freezer Cond Spaces'!AJ199</f>
        <v>0</v>
      </c>
      <c r="AC48" s="136">
        <f ca="1">'Wtd Freezer All Spaces'!AQ199</f>
        <v>0</v>
      </c>
      <c r="AD48" s="136">
        <f ca="1">'Wtd Freezer All Spaces'!AR199</f>
        <v>0</v>
      </c>
      <c r="AE48" s="136">
        <f ca="1">'Wtd Freezer All Spaces'!AS199</f>
        <v>0</v>
      </c>
      <c r="AF48" s="136">
        <f ca="1">'Wtd Freezer All Spaces'!AT199</f>
        <v>0</v>
      </c>
      <c r="AG48" s="136">
        <f ca="1">'Wtd Freezer All Spaces'!AU199</f>
        <v>0</v>
      </c>
    </row>
    <row r="49" spans="1:33">
      <c r="A49" s="86" t="str">
        <f t="shared" si="6"/>
        <v>SD</v>
      </c>
      <c r="B49" s="86">
        <f t="shared" si="7"/>
        <v>12</v>
      </c>
      <c r="C49" s="86" t="str">
        <f t="shared" si="8"/>
        <v>SD12</v>
      </c>
      <c r="D49" s="136">
        <f ca="1">'Wtd Refrig All Spaces'!AK200</f>
        <v>0</v>
      </c>
      <c r="E49" s="136">
        <f ca="1">'Wtd Refrig All Spaces'!AL200</f>
        <v>0</v>
      </c>
      <c r="F49" s="136">
        <f ca="1">'Wtd Refrig All Spaces'!AM200</f>
        <v>0</v>
      </c>
      <c r="G49" s="136">
        <f ca="1">'Wtd Refrig All Spaces'!AN200</f>
        <v>0</v>
      </c>
      <c r="H49" s="136">
        <f ca="1">'Wtd Refrig All Spaces'!AO200</f>
        <v>0</v>
      </c>
      <c r="I49" s="136">
        <f ca="1">'Wtd Refrig Cond Spaces'!AF200</f>
        <v>0</v>
      </c>
      <c r="J49" s="136">
        <f ca="1">'Wtd Refrig Cond Spaces'!AG200</f>
        <v>0</v>
      </c>
      <c r="K49" s="136">
        <f ca="1">'Wtd Refrig Cond Spaces'!AH200</f>
        <v>0</v>
      </c>
      <c r="L49" s="136">
        <f ca="1">'Wtd Refrig Cond Spaces'!AI200</f>
        <v>0</v>
      </c>
      <c r="M49" s="136">
        <f ca="1">'Wtd Refrig Cond Spaces'!AJ200</f>
        <v>0</v>
      </c>
      <c r="N49" s="136">
        <f ca="1">'Wtd Refrig All Spaces'!AQ200</f>
        <v>0</v>
      </c>
      <c r="O49" s="136">
        <f ca="1">'Wtd Refrig All Spaces'!AR200</f>
        <v>0</v>
      </c>
      <c r="P49" s="136">
        <f ca="1">'Wtd Refrig All Spaces'!AS200</f>
        <v>0</v>
      </c>
      <c r="Q49" s="136">
        <f ca="1">'Wtd Refrig All Spaces'!AT200</f>
        <v>0</v>
      </c>
      <c r="R49" s="136">
        <f ca="1">'Wtd Refrig All Spaces'!AU200</f>
        <v>0</v>
      </c>
      <c r="S49" s="136">
        <f ca="1">'Wtd Freezer All Spaces'!AK200</f>
        <v>0</v>
      </c>
      <c r="T49" s="136">
        <f ca="1">'Wtd Freezer All Spaces'!AL200</f>
        <v>0</v>
      </c>
      <c r="U49" s="136">
        <f ca="1">'Wtd Freezer All Spaces'!AM200</f>
        <v>0</v>
      </c>
      <c r="V49" s="136">
        <f ca="1">'Wtd Freezer All Spaces'!AN200</f>
        <v>0</v>
      </c>
      <c r="W49" s="136">
        <f ca="1">'Wtd Freezer All Spaces'!AO200</f>
        <v>0</v>
      </c>
      <c r="X49" s="136">
        <f ca="1">'Wtd Freezer Cond Spaces'!AF200</f>
        <v>0</v>
      </c>
      <c r="Y49" s="136">
        <f ca="1">'Wtd Freezer Cond Spaces'!AG200</f>
        <v>0</v>
      </c>
      <c r="Z49" s="136">
        <f ca="1">'Wtd Freezer Cond Spaces'!AH200</f>
        <v>0</v>
      </c>
      <c r="AA49" s="136">
        <f ca="1">'Wtd Freezer Cond Spaces'!AI200</f>
        <v>0</v>
      </c>
      <c r="AB49" s="136">
        <f ca="1">'Wtd Freezer Cond Spaces'!AJ200</f>
        <v>0</v>
      </c>
      <c r="AC49" s="136">
        <f ca="1">'Wtd Freezer All Spaces'!AQ200</f>
        <v>0</v>
      </c>
      <c r="AD49" s="136">
        <f ca="1">'Wtd Freezer All Spaces'!AR200</f>
        <v>0</v>
      </c>
      <c r="AE49" s="136">
        <f ca="1">'Wtd Freezer All Spaces'!AS200</f>
        <v>0</v>
      </c>
      <c r="AF49" s="136">
        <f ca="1">'Wtd Freezer All Spaces'!AT200</f>
        <v>0</v>
      </c>
      <c r="AG49" s="136">
        <f ca="1">'Wtd Freezer All Spaces'!AU200</f>
        <v>0</v>
      </c>
    </row>
    <row r="50" spans="1:33">
      <c r="A50" s="86" t="str">
        <f t="shared" si="6"/>
        <v>SD</v>
      </c>
      <c r="B50" s="86">
        <f t="shared" si="7"/>
        <v>13</v>
      </c>
      <c r="C50" s="86" t="str">
        <f t="shared" si="8"/>
        <v>SD13</v>
      </c>
      <c r="D50" s="136">
        <f ca="1">'Wtd Refrig All Spaces'!AK201</f>
        <v>0</v>
      </c>
      <c r="E50" s="136">
        <f ca="1">'Wtd Refrig All Spaces'!AL201</f>
        <v>0</v>
      </c>
      <c r="F50" s="136">
        <f ca="1">'Wtd Refrig All Spaces'!AM201</f>
        <v>0</v>
      </c>
      <c r="G50" s="136">
        <f ca="1">'Wtd Refrig All Spaces'!AN201</f>
        <v>0</v>
      </c>
      <c r="H50" s="136">
        <f ca="1">'Wtd Refrig All Spaces'!AO201</f>
        <v>0</v>
      </c>
      <c r="I50" s="136">
        <f ca="1">'Wtd Refrig Cond Spaces'!AF201</f>
        <v>0</v>
      </c>
      <c r="J50" s="136">
        <f ca="1">'Wtd Refrig Cond Spaces'!AG201</f>
        <v>0</v>
      </c>
      <c r="K50" s="136">
        <f ca="1">'Wtd Refrig Cond Spaces'!AH201</f>
        <v>0</v>
      </c>
      <c r="L50" s="136">
        <f ca="1">'Wtd Refrig Cond Spaces'!AI201</f>
        <v>0</v>
      </c>
      <c r="M50" s="136">
        <f ca="1">'Wtd Refrig Cond Spaces'!AJ201</f>
        <v>0</v>
      </c>
      <c r="N50" s="136">
        <f ca="1">'Wtd Refrig All Spaces'!AQ201</f>
        <v>0</v>
      </c>
      <c r="O50" s="136">
        <f ca="1">'Wtd Refrig All Spaces'!AR201</f>
        <v>0</v>
      </c>
      <c r="P50" s="136">
        <f ca="1">'Wtd Refrig All Spaces'!AS201</f>
        <v>0</v>
      </c>
      <c r="Q50" s="136">
        <f ca="1">'Wtd Refrig All Spaces'!AT201</f>
        <v>0</v>
      </c>
      <c r="R50" s="136">
        <f ca="1">'Wtd Refrig All Spaces'!AU201</f>
        <v>0</v>
      </c>
      <c r="S50" s="136">
        <f ca="1">'Wtd Freezer All Spaces'!AK201</f>
        <v>0</v>
      </c>
      <c r="T50" s="136">
        <f ca="1">'Wtd Freezer All Spaces'!AL201</f>
        <v>0</v>
      </c>
      <c r="U50" s="136">
        <f ca="1">'Wtd Freezer All Spaces'!AM201</f>
        <v>0</v>
      </c>
      <c r="V50" s="136">
        <f ca="1">'Wtd Freezer All Spaces'!AN201</f>
        <v>0</v>
      </c>
      <c r="W50" s="136">
        <f ca="1">'Wtd Freezer All Spaces'!AO201</f>
        <v>0</v>
      </c>
      <c r="X50" s="136">
        <f ca="1">'Wtd Freezer Cond Spaces'!AF201</f>
        <v>0</v>
      </c>
      <c r="Y50" s="136">
        <f ca="1">'Wtd Freezer Cond Spaces'!AG201</f>
        <v>0</v>
      </c>
      <c r="Z50" s="136">
        <f ca="1">'Wtd Freezer Cond Spaces'!AH201</f>
        <v>0</v>
      </c>
      <c r="AA50" s="136">
        <f ca="1">'Wtd Freezer Cond Spaces'!AI201</f>
        <v>0</v>
      </c>
      <c r="AB50" s="136">
        <f ca="1">'Wtd Freezer Cond Spaces'!AJ201</f>
        <v>0</v>
      </c>
      <c r="AC50" s="136">
        <f ca="1">'Wtd Freezer All Spaces'!AQ201</f>
        <v>0</v>
      </c>
      <c r="AD50" s="136">
        <f ca="1">'Wtd Freezer All Spaces'!AR201</f>
        <v>0</v>
      </c>
      <c r="AE50" s="136">
        <f ca="1">'Wtd Freezer All Spaces'!AS201</f>
        <v>0</v>
      </c>
      <c r="AF50" s="136">
        <f ca="1">'Wtd Freezer All Spaces'!AT201</f>
        <v>0</v>
      </c>
      <c r="AG50" s="136">
        <f ca="1">'Wtd Freezer All Spaces'!AU201</f>
        <v>0</v>
      </c>
    </row>
    <row r="51" spans="1:33">
      <c r="A51" s="86" t="str">
        <f t="shared" si="6"/>
        <v>SD</v>
      </c>
      <c r="B51" s="86">
        <f t="shared" si="7"/>
        <v>14</v>
      </c>
      <c r="C51" s="86" t="str">
        <f t="shared" si="8"/>
        <v>SD14</v>
      </c>
      <c r="D51" s="136">
        <f ca="1">'Wtd Refrig All Spaces'!AK202</f>
        <v>0.74740945158536976</v>
      </c>
      <c r="E51" s="136">
        <f ca="1">'Wtd Refrig All Spaces'!AL202</f>
        <v>1.3315718276317516E-4</v>
      </c>
      <c r="F51" s="136">
        <f ca="1">'Wtd Refrig All Spaces'!AM202</f>
        <v>0.80473834388058352</v>
      </c>
      <c r="G51" s="136">
        <f ca="1">'Wtd Refrig All Spaces'!AN202</f>
        <v>1.5994222752064842E-4</v>
      </c>
      <c r="H51" s="136">
        <f ca="1">'Wtd Refrig All Spaces'!AO202</f>
        <v>-1.5250746431512044E-2</v>
      </c>
      <c r="I51" s="136">
        <f ca="1">'Wtd Refrig Cond Spaces'!AF202</f>
        <v>0.76120210925327592</v>
      </c>
      <c r="J51" s="136">
        <f ca="1">'Wtd Refrig Cond Spaces'!AG202</f>
        <v>1.2903263993145622E-4</v>
      </c>
      <c r="K51" s="136">
        <f ca="1">'Wtd Refrig Cond Spaces'!AH202</f>
        <v>0.82744221816374641</v>
      </c>
      <c r="L51" s="136">
        <f ca="1">'Wtd Refrig Cond Spaces'!AI202</f>
        <v>1.600349125049535E-4</v>
      </c>
      <c r="M51" s="136">
        <f ca="1">'Wtd Refrig Cond Spaces'!AJ202</f>
        <v>-1.7841685981754844E-2</v>
      </c>
      <c r="N51" s="136">
        <f ca="1">'Wtd Refrig All Spaces'!AQ202</f>
        <v>0.66622333333333328</v>
      </c>
      <c r="O51" s="136">
        <f ca="1">'Wtd Refrig All Spaces'!AR202</f>
        <v>1.5743500000000001E-4</v>
      </c>
      <c r="P51" s="136">
        <f ca="1">'Wtd Refrig All Spaces'!AS202</f>
        <v>0.67109916666666658</v>
      </c>
      <c r="Q51" s="136">
        <f ca="1">'Wtd Refrig All Spaces'!AT202</f>
        <v>1.5939666666666666E-4</v>
      </c>
      <c r="R51" s="136">
        <f ca="1">'Wtd Refrig All Spaces'!AU202</f>
        <v>0</v>
      </c>
      <c r="S51" s="136">
        <f ca="1">'Wtd Freezer All Spaces'!AK202</f>
        <v>0.75839782785104126</v>
      </c>
      <c r="T51" s="136">
        <f ca="1">'Wtd Freezer All Spaces'!AL202</f>
        <v>1.3485226528108565E-4</v>
      </c>
      <c r="U51" s="136">
        <f ca="1">'Wtd Freezer All Spaces'!AM202</f>
        <v>0.81609060153350255</v>
      </c>
      <c r="V51" s="136">
        <f ca="1">'Wtd Freezer All Spaces'!AN202</f>
        <v>1.6222104571111763E-4</v>
      </c>
      <c r="W51" s="136">
        <f ca="1">'Wtd Freezer All Spaces'!AO202</f>
        <v>-1.4891489717621709E-2</v>
      </c>
      <c r="X51" s="136">
        <f ca="1">'Wtd Freezer Cond Spaces'!AF202</f>
        <v>0.77405729372978038</v>
      </c>
      <c r="Y51" s="136">
        <f ca="1">'Wtd Freezer Cond Spaces'!AG202</f>
        <v>1.3101569893342289E-4</v>
      </c>
      <c r="Z51" s="136">
        <f ca="1">'Wtd Freezer Cond Spaces'!AH202</f>
        <v>0.84072310360348101</v>
      </c>
      <c r="AA51" s="136">
        <f ca="1">'Wtd Freezer Cond Spaces'!AI202</f>
        <v>1.6270087765927883E-4</v>
      </c>
      <c r="AB51" s="136">
        <f ca="1">'Wtd Freezer Cond Spaces'!AJ202</f>
        <v>-1.742139537467844E-2</v>
      </c>
      <c r="AC51" s="136">
        <f ca="1">'Wtd Freezer All Spaces'!AQ202</f>
        <v>0.66622333333333328</v>
      </c>
      <c r="AD51" s="136">
        <f ca="1">'Wtd Freezer All Spaces'!AR202</f>
        <v>1.5743500000000001E-4</v>
      </c>
      <c r="AE51" s="136">
        <f ca="1">'Wtd Freezer All Spaces'!AS202</f>
        <v>0.67109916666666658</v>
      </c>
      <c r="AF51" s="136">
        <f ca="1">'Wtd Freezer All Spaces'!AT202</f>
        <v>1.5939666666666666E-4</v>
      </c>
      <c r="AG51" s="136">
        <f ca="1">'Wtd Freezer All Spaces'!AU202</f>
        <v>0</v>
      </c>
    </row>
    <row r="52" spans="1:33">
      <c r="A52" s="86" t="str">
        <f t="shared" si="6"/>
        <v>SD</v>
      </c>
      <c r="B52" s="86">
        <f t="shared" si="7"/>
        <v>15</v>
      </c>
      <c r="C52" s="86" t="str">
        <f t="shared" si="8"/>
        <v>SD15</v>
      </c>
      <c r="D52" s="136">
        <f ca="1">'Wtd Refrig All Spaces'!AK203</f>
        <v>0.93878187426173099</v>
      </c>
      <c r="E52" s="136">
        <f ca="1">'Wtd Refrig All Spaces'!AL203</f>
        <v>1.3110276623015796E-4</v>
      </c>
      <c r="F52" s="136">
        <f ca="1">'Wtd Refrig All Spaces'!AM203</f>
        <v>1.17159825099137</v>
      </c>
      <c r="G52" s="136">
        <f ca="1">'Wtd Refrig All Spaces'!AN203</f>
        <v>2.1041978281748726E-4</v>
      </c>
      <c r="H52" s="136">
        <f ca="1">'Wtd Refrig All Spaces'!AO203</f>
        <v>-1.188389746257993E-2</v>
      </c>
      <c r="I52" s="136">
        <f ca="1">'Wtd Refrig Cond Spaces'!AF203</f>
        <v>0.94348897739669568</v>
      </c>
      <c r="J52" s="136">
        <f ca="1">'Wtd Refrig Cond Spaces'!AG203</f>
        <v>1.2402833536194035E-4</v>
      </c>
      <c r="K52" s="136">
        <f ca="1">'Wtd Refrig Cond Spaces'!AH203</f>
        <v>1.2145912878819674</v>
      </c>
      <c r="L52" s="136">
        <f ca="1">'Wtd Refrig Cond Spaces'!AI203</f>
        <v>2.1637861522127245E-4</v>
      </c>
      <c r="M52" s="136">
        <f ca="1">'Wtd Refrig Cond Spaces'!AJ203</f>
        <v>-1.3902845196390994E-2</v>
      </c>
      <c r="N52" s="136">
        <f ca="1">'Wtd Refrig All Spaces'!AQ203</f>
        <v>0.91107499999999997</v>
      </c>
      <c r="O52" s="136">
        <f ca="1">'Wtd Refrig All Spaces'!AR203</f>
        <v>1.7274416666666667E-4</v>
      </c>
      <c r="P52" s="136">
        <f ca="1">'Wtd Refrig All Spaces'!AS203</f>
        <v>0.91853333333333331</v>
      </c>
      <c r="Q52" s="136">
        <f ca="1">'Wtd Refrig All Spaces'!AT203</f>
        <v>1.7534499999999998E-4</v>
      </c>
      <c r="R52" s="136">
        <f ca="1">'Wtd Refrig All Spaces'!AU203</f>
        <v>0</v>
      </c>
      <c r="S52" s="136">
        <f ca="1">'Wtd Freezer All Spaces'!AK203</f>
        <v>0.93963144058327519</v>
      </c>
      <c r="T52" s="136">
        <f ca="1">'Wtd Freezer All Spaces'!AL203</f>
        <v>1.3038917085017322E-4</v>
      </c>
      <c r="U52" s="136">
        <f ca="1">'Wtd Freezer All Spaces'!AM203</f>
        <v>1.1858916551806262</v>
      </c>
      <c r="V52" s="136">
        <f ca="1">'Wtd Freezer All Spaces'!AN203</f>
        <v>2.0930107083036204E-4</v>
      </c>
      <c r="W52" s="136">
        <f ca="1">'Wtd Freezer All Spaces'!AO203</f>
        <v>-1.1202537639533718E-2</v>
      </c>
      <c r="X52" s="136">
        <f ca="1">'Wtd Freezer Cond Spaces'!AF203</f>
        <v>0.94448287599685532</v>
      </c>
      <c r="Y52" s="136">
        <f ca="1">'Wtd Freezer Cond Spaces'!AG203</f>
        <v>1.2319350771957576E-4</v>
      </c>
      <c r="Z52" s="136">
        <f ca="1">'Wtd Freezer Cond Spaces'!AH203</f>
        <v>1.2313129893606616</v>
      </c>
      <c r="AA52" s="136">
        <f ca="1">'Wtd Freezer Cond Spaces'!AI203</f>
        <v>2.1506984597066897E-4</v>
      </c>
      <c r="AB52" s="136">
        <f ca="1">'Wtd Freezer Cond Spaces'!AJ203</f>
        <v>-1.3105729589101384E-2</v>
      </c>
      <c r="AC52" s="136">
        <f ca="1">'Wtd Freezer All Spaces'!AQ203</f>
        <v>0.91107499999999997</v>
      </c>
      <c r="AD52" s="136">
        <f ca="1">'Wtd Freezer All Spaces'!AR203</f>
        <v>1.7274416666666667E-4</v>
      </c>
      <c r="AE52" s="136">
        <f ca="1">'Wtd Freezer All Spaces'!AS203</f>
        <v>0.91853333333333331</v>
      </c>
      <c r="AF52" s="136">
        <f ca="1">'Wtd Freezer All Spaces'!AT203</f>
        <v>1.7534499999999998E-4</v>
      </c>
      <c r="AG52" s="136">
        <f ca="1">'Wtd Freezer All Spaces'!AU203</f>
        <v>0</v>
      </c>
    </row>
    <row r="53" spans="1:33">
      <c r="A53" s="86" t="str">
        <f t="shared" si="6"/>
        <v>SD</v>
      </c>
      <c r="B53" s="86">
        <f t="shared" si="7"/>
        <v>16</v>
      </c>
      <c r="C53" s="86" t="str">
        <f t="shared" si="8"/>
        <v>SD16</v>
      </c>
      <c r="D53" s="136">
        <f ca="1">'Wtd Refrig All Spaces'!AK204</f>
        <v>0</v>
      </c>
      <c r="E53" s="136">
        <f ca="1">'Wtd Refrig All Spaces'!AL204</f>
        <v>0</v>
      </c>
      <c r="F53" s="136">
        <f ca="1">'Wtd Refrig All Spaces'!AM204</f>
        <v>0</v>
      </c>
      <c r="G53" s="136">
        <f ca="1">'Wtd Refrig All Spaces'!AN204</f>
        <v>0</v>
      </c>
      <c r="H53" s="136">
        <f ca="1">'Wtd Refrig All Spaces'!AO204</f>
        <v>0</v>
      </c>
      <c r="I53" s="136">
        <f ca="1">'Wtd Refrig Cond Spaces'!AF204</f>
        <v>0</v>
      </c>
      <c r="J53" s="136">
        <f ca="1">'Wtd Refrig Cond Spaces'!AG204</f>
        <v>0</v>
      </c>
      <c r="K53" s="136">
        <f ca="1">'Wtd Refrig Cond Spaces'!AH204</f>
        <v>0</v>
      </c>
      <c r="L53" s="136">
        <f ca="1">'Wtd Refrig Cond Spaces'!AI204</f>
        <v>0</v>
      </c>
      <c r="M53" s="136">
        <f ca="1">'Wtd Refrig Cond Spaces'!AJ204</f>
        <v>0</v>
      </c>
      <c r="N53" s="136">
        <f ca="1">'Wtd Refrig All Spaces'!AQ204</f>
        <v>0</v>
      </c>
      <c r="O53" s="136">
        <f ca="1">'Wtd Refrig All Spaces'!AR204</f>
        <v>0</v>
      </c>
      <c r="P53" s="136">
        <f ca="1">'Wtd Refrig All Spaces'!AS204</f>
        <v>0</v>
      </c>
      <c r="Q53" s="136">
        <f ca="1">'Wtd Refrig All Spaces'!AT204</f>
        <v>0</v>
      </c>
      <c r="R53" s="136">
        <f ca="1">'Wtd Refrig All Spaces'!AU204</f>
        <v>0</v>
      </c>
      <c r="S53" s="136">
        <f ca="1">'Wtd Freezer All Spaces'!AK204</f>
        <v>0</v>
      </c>
      <c r="T53" s="136">
        <f ca="1">'Wtd Freezer All Spaces'!AL204</f>
        <v>0</v>
      </c>
      <c r="U53" s="136">
        <f ca="1">'Wtd Freezer All Spaces'!AM204</f>
        <v>0</v>
      </c>
      <c r="V53" s="136">
        <f ca="1">'Wtd Freezer All Spaces'!AN204</f>
        <v>0</v>
      </c>
      <c r="W53" s="136">
        <f ca="1">'Wtd Freezer All Spaces'!AO204</f>
        <v>0</v>
      </c>
      <c r="X53" s="136">
        <f ca="1">'Wtd Freezer Cond Spaces'!AF204</f>
        <v>0</v>
      </c>
      <c r="Y53" s="136">
        <f ca="1">'Wtd Freezer Cond Spaces'!AG204</f>
        <v>0</v>
      </c>
      <c r="Z53" s="136">
        <f ca="1">'Wtd Freezer Cond Spaces'!AH204</f>
        <v>0</v>
      </c>
      <c r="AA53" s="136">
        <f ca="1">'Wtd Freezer Cond Spaces'!AI204</f>
        <v>0</v>
      </c>
      <c r="AB53" s="136">
        <f ca="1">'Wtd Freezer Cond Spaces'!AJ204</f>
        <v>0</v>
      </c>
      <c r="AC53" s="136">
        <f ca="1">'Wtd Freezer All Spaces'!AQ204</f>
        <v>0</v>
      </c>
      <c r="AD53" s="136">
        <f ca="1">'Wtd Freezer All Spaces'!AR204</f>
        <v>0</v>
      </c>
      <c r="AE53" s="136">
        <f ca="1">'Wtd Freezer All Spaces'!AS204</f>
        <v>0</v>
      </c>
      <c r="AF53" s="136">
        <f ca="1">'Wtd Freezer All Spaces'!AT204</f>
        <v>0</v>
      </c>
      <c r="AG53" s="136">
        <f ca="1">'Wtd Freezer All Spaces'!AU204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3:AU204"/>
  <sheetViews>
    <sheetView workbookViewId="0"/>
  </sheetViews>
  <sheetFormatPr defaultRowHeight="11.25"/>
  <cols>
    <col min="1" max="4" width="9.140625" style="4"/>
    <col min="5" max="34" width="11.140625" style="4" customWidth="1"/>
    <col min="35" max="36" width="9.140625" style="4"/>
    <col min="37" max="41" width="10.7109375" style="4" customWidth="1"/>
    <col min="42" max="42" width="9.140625" style="4"/>
    <col min="43" max="47" width="9.5703125" style="4" bestFit="1" customWidth="1"/>
    <col min="48" max="16384" width="9.140625" style="4"/>
  </cols>
  <sheetData>
    <row r="3" spans="1:47">
      <c r="E3" s="4" t="s">
        <v>906</v>
      </c>
    </row>
    <row r="4" spans="1:47">
      <c r="E4" s="4" t="s">
        <v>894</v>
      </c>
      <c r="F4" s="4" t="str">
        <f>E4</f>
        <v>GFDX</v>
      </c>
      <c r="G4" s="4" t="str">
        <f t="shared" ref="G4:I6" si="0">F4</f>
        <v>GFDX</v>
      </c>
      <c r="H4" s="4" t="str">
        <f t="shared" si="0"/>
        <v>GFDX</v>
      </c>
      <c r="I4" s="4" t="str">
        <f t="shared" si="0"/>
        <v>GFDX</v>
      </c>
      <c r="J4" s="4" t="s">
        <v>878</v>
      </c>
      <c r="K4" s="4" t="str">
        <f>J4</f>
        <v>HP</v>
      </c>
      <c r="L4" s="4" t="str">
        <f t="shared" ref="L4:N5" si="1">K4</f>
        <v>HP</v>
      </c>
      <c r="M4" s="4" t="str">
        <f t="shared" si="1"/>
        <v>HP</v>
      </c>
      <c r="N4" s="4" t="str">
        <f t="shared" si="1"/>
        <v>HP</v>
      </c>
      <c r="O4" s="4" t="s">
        <v>894</v>
      </c>
      <c r="P4" s="4" t="str">
        <f>O4</f>
        <v>GFDX</v>
      </c>
      <c r="Q4" s="4" t="str">
        <f t="shared" ref="Q4:S6" si="2">P4</f>
        <v>GFDX</v>
      </c>
      <c r="R4" s="4" t="str">
        <f t="shared" si="2"/>
        <v>GFDX</v>
      </c>
      <c r="S4" s="4" t="str">
        <f t="shared" si="2"/>
        <v>GFDX</v>
      </c>
      <c r="T4" s="4" t="s">
        <v>896</v>
      </c>
      <c r="U4" s="4" t="str">
        <f>T4</f>
        <v>GFNC</v>
      </c>
      <c r="V4" s="4" t="str">
        <f t="shared" ref="V4:X6" si="3">U4</f>
        <v>GFNC</v>
      </c>
      <c r="W4" s="4" t="str">
        <f t="shared" si="3"/>
        <v>GFNC</v>
      </c>
      <c r="X4" s="4" t="str">
        <f t="shared" si="3"/>
        <v>GFNC</v>
      </c>
      <c r="Y4" s="4" t="s">
        <v>897</v>
      </c>
      <c r="Z4" s="4" t="str">
        <f>Y4</f>
        <v>ERNC</v>
      </c>
      <c r="AA4" s="4" t="str">
        <f t="shared" ref="AA4:AC6" si="4">Z4</f>
        <v>ERNC</v>
      </c>
      <c r="AB4" s="4" t="str">
        <f t="shared" si="4"/>
        <v>ERNC</v>
      </c>
      <c r="AC4" s="4" t="str">
        <f t="shared" si="4"/>
        <v>ERNC</v>
      </c>
      <c r="AD4" s="4" t="s">
        <v>903</v>
      </c>
      <c r="AE4" s="4" t="str">
        <f>AD4</f>
        <v>UNC</v>
      </c>
      <c r="AF4" s="4" t="str">
        <f t="shared" ref="AF4:AH5" si="5">AE4</f>
        <v>UNC</v>
      </c>
      <c r="AG4" s="4" t="str">
        <f t="shared" si="5"/>
        <v>UNC</v>
      </c>
      <c r="AH4" s="4" t="str">
        <f t="shared" si="5"/>
        <v>UNC</v>
      </c>
    </row>
    <row r="5" spans="1:47">
      <c r="C5" s="33" t="s">
        <v>881</v>
      </c>
      <c r="D5" s="33"/>
      <c r="E5" s="15" t="s">
        <v>877</v>
      </c>
      <c r="F5" s="15" t="str">
        <f>E5</f>
        <v>GF</v>
      </c>
      <c r="G5" s="15" t="str">
        <f t="shared" si="0"/>
        <v>GF</v>
      </c>
      <c r="H5" s="15" t="str">
        <f t="shared" si="0"/>
        <v>GF</v>
      </c>
      <c r="I5" s="15" t="str">
        <f t="shared" si="0"/>
        <v>GF</v>
      </c>
      <c r="J5" s="15" t="s">
        <v>878</v>
      </c>
      <c r="K5" s="15" t="str">
        <f>J5</f>
        <v>HP</v>
      </c>
      <c r="L5" s="15" t="str">
        <f t="shared" si="1"/>
        <v>HP</v>
      </c>
      <c r="M5" s="15" t="str">
        <f t="shared" si="1"/>
        <v>HP</v>
      </c>
      <c r="N5" s="15" t="str">
        <f t="shared" si="1"/>
        <v>HP</v>
      </c>
      <c r="O5" s="15" t="s">
        <v>973</v>
      </c>
      <c r="P5" s="15" t="str">
        <f>O5</f>
        <v>OH</v>
      </c>
      <c r="Q5" s="15" t="str">
        <f t="shared" si="2"/>
        <v>OH</v>
      </c>
      <c r="R5" s="15" t="str">
        <f t="shared" si="2"/>
        <v>OH</v>
      </c>
      <c r="S5" s="15" t="str">
        <f t="shared" si="2"/>
        <v>OH</v>
      </c>
      <c r="T5" s="15" t="s">
        <v>877</v>
      </c>
      <c r="U5" s="15" t="str">
        <f>T5</f>
        <v>GF</v>
      </c>
      <c r="V5" s="15" t="str">
        <f t="shared" si="3"/>
        <v>GF</v>
      </c>
      <c r="W5" s="15" t="str">
        <f t="shared" si="3"/>
        <v>GF</v>
      </c>
      <c r="X5" s="15" t="str">
        <f t="shared" si="3"/>
        <v>GF</v>
      </c>
      <c r="Y5" s="15" t="s">
        <v>880</v>
      </c>
      <c r="Z5" s="15" t="str">
        <f>Y5</f>
        <v>ER</v>
      </c>
      <c r="AA5" s="15" t="str">
        <f t="shared" si="4"/>
        <v>ER</v>
      </c>
      <c r="AB5" s="15" t="str">
        <f t="shared" si="4"/>
        <v>ER</v>
      </c>
      <c r="AC5" s="15" t="str">
        <f t="shared" si="4"/>
        <v>ER</v>
      </c>
      <c r="AD5" s="15" t="s">
        <v>903</v>
      </c>
      <c r="AE5" s="15" t="str">
        <f>AD5</f>
        <v>UNC</v>
      </c>
      <c r="AF5" s="15" t="str">
        <f t="shared" si="5"/>
        <v>UNC</v>
      </c>
      <c r="AG5" s="15" t="str">
        <f t="shared" si="5"/>
        <v>UNC</v>
      </c>
      <c r="AH5" s="15" t="str">
        <f t="shared" si="5"/>
        <v>UNC</v>
      </c>
    </row>
    <row r="6" spans="1:47">
      <c r="C6" s="33" t="s">
        <v>882</v>
      </c>
      <c r="D6" s="33"/>
      <c r="E6" s="15" t="s">
        <v>876</v>
      </c>
      <c r="F6" s="15" t="str">
        <f>E6</f>
        <v>AC</v>
      </c>
      <c r="G6" s="15" t="str">
        <f t="shared" si="0"/>
        <v>AC</v>
      </c>
      <c r="H6" s="15" t="str">
        <f t="shared" si="0"/>
        <v>AC</v>
      </c>
      <c r="I6" s="15" t="str">
        <f t="shared" si="0"/>
        <v>AC</v>
      </c>
      <c r="J6" s="15"/>
      <c r="K6" s="15"/>
      <c r="L6" s="15"/>
      <c r="M6" s="15"/>
      <c r="N6" s="15"/>
      <c r="O6" s="15" t="s">
        <v>876</v>
      </c>
      <c r="P6" s="15" t="str">
        <f>O6</f>
        <v>AC</v>
      </c>
      <c r="Q6" s="15" t="str">
        <f t="shared" si="2"/>
        <v>AC</v>
      </c>
      <c r="R6" s="15" t="str">
        <f t="shared" si="2"/>
        <v>AC</v>
      </c>
      <c r="S6" s="15" t="str">
        <f t="shared" si="2"/>
        <v>AC</v>
      </c>
      <c r="T6" s="15" t="s">
        <v>988</v>
      </c>
      <c r="U6" s="15" t="str">
        <f>T6</f>
        <v>NC</v>
      </c>
      <c r="V6" s="15" t="str">
        <f t="shared" si="3"/>
        <v>NC</v>
      </c>
      <c r="W6" s="15" t="str">
        <f t="shared" si="3"/>
        <v>NC</v>
      </c>
      <c r="X6" s="15" t="str">
        <f t="shared" si="3"/>
        <v>NC</v>
      </c>
      <c r="Y6" s="15" t="s">
        <v>988</v>
      </c>
      <c r="Z6" s="15" t="str">
        <f>Y6</f>
        <v>NC</v>
      </c>
      <c r="AA6" s="15" t="str">
        <f t="shared" si="4"/>
        <v>NC</v>
      </c>
      <c r="AB6" s="15" t="str">
        <f t="shared" si="4"/>
        <v>NC</v>
      </c>
      <c r="AC6" s="15" t="str">
        <f t="shared" si="4"/>
        <v>NC</v>
      </c>
      <c r="AD6" s="15"/>
      <c r="AE6" s="15"/>
      <c r="AF6" s="15"/>
      <c r="AG6" s="15"/>
      <c r="AH6" s="15"/>
    </row>
    <row r="7" spans="1:47">
      <c r="C7" s="33" t="s">
        <v>67</v>
      </c>
      <c r="D7" s="33"/>
      <c r="E7" s="15" t="str">
        <f>E6&amp;E5</f>
        <v>ACGF</v>
      </c>
      <c r="F7" s="15" t="str">
        <f t="shared" ref="F7:AH7" si="6">F6&amp;F5</f>
        <v>ACGF</v>
      </c>
      <c r="G7" s="15" t="str">
        <f t="shared" si="6"/>
        <v>ACGF</v>
      </c>
      <c r="H7" s="15" t="str">
        <f t="shared" si="6"/>
        <v>ACGF</v>
      </c>
      <c r="I7" s="15" t="str">
        <f t="shared" si="6"/>
        <v>ACGF</v>
      </c>
      <c r="J7" s="15" t="str">
        <f t="shared" si="6"/>
        <v>HP</v>
      </c>
      <c r="K7" s="15" t="str">
        <f t="shared" si="6"/>
        <v>HP</v>
      </c>
      <c r="L7" s="15" t="str">
        <f t="shared" si="6"/>
        <v>HP</v>
      </c>
      <c r="M7" s="15" t="str">
        <f t="shared" si="6"/>
        <v>HP</v>
      </c>
      <c r="N7" s="15" t="str">
        <f t="shared" si="6"/>
        <v>HP</v>
      </c>
      <c r="O7" s="15" t="str">
        <f t="shared" si="6"/>
        <v>ACOH</v>
      </c>
      <c r="P7" s="15" t="str">
        <f t="shared" si="6"/>
        <v>ACOH</v>
      </c>
      <c r="Q7" s="15" t="str">
        <f t="shared" si="6"/>
        <v>ACOH</v>
      </c>
      <c r="R7" s="15" t="str">
        <f t="shared" si="6"/>
        <v>ACOH</v>
      </c>
      <c r="S7" s="15" t="str">
        <f t="shared" si="6"/>
        <v>ACOH</v>
      </c>
      <c r="T7" s="15" t="str">
        <f t="shared" si="6"/>
        <v>NCGF</v>
      </c>
      <c r="U7" s="15" t="str">
        <f t="shared" si="6"/>
        <v>NCGF</v>
      </c>
      <c r="V7" s="15" t="str">
        <f t="shared" si="6"/>
        <v>NCGF</v>
      </c>
      <c r="W7" s="15" t="str">
        <f t="shared" si="6"/>
        <v>NCGF</v>
      </c>
      <c r="X7" s="15" t="str">
        <f t="shared" si="6"/>
        <v>NCGF</v>
      </c>
      <c r="Y7" s="15" t="str">
        <f t="shared" si="6"/>
        <v>NCER</v>
      </c>
      <c r="Z7" s="15" t="str">
        <f t="shared" si="6"/>
        <v>NCER</v>
      </c>
      <c r="AA7" s="15" t="str">
        <f t="shared" si="6"/>
        <v>NCER</v>
      </c>
      <c r="AB7" s="15" t="str">
        <f t="shared" si="6"/>
        <v>NCER</v>
      </c>
      <c r="AC7" s="15" t="str">
        <f t="shared" si="6"/>
        <v>NCER</v>
      </c>
      <c r="AD7" s="15" t="str">
        <f t="shared" si="6"/>
        <v>UNC</v>
      </c>
      <c r="AE7" s="15" t="str">
        <f t="shared" si="6"/>
        <v>UNC</v>
      </c>
      <c r="AF7" s="15" t="str">
        <f t="shared" si="6"/>
        <v>UNC</v>
      </c>
      <c r="AG7" s="15" t="str">
        <f t="shared" si="6"/>
        <v>UNC</v>
      </c>
      <c r="AH7" s="15" t="str">
        <f t="shared" si="6"/>
        <v>UNC</v>
      </c>
      <c r="AK7" s="12" t="s">
        <v>993</v>
      </c>
      <c r="AQ7" s="12" t="s">
        <v>994</v>
      </c>
    </row>
    <row r="8" spans="1:47" ht="22.5">
      <c r="A8" s="34" t="s">
        <v>883</v>
      </c>
      <c r="B8" s="34" t="s">
        <v>884</v>
      </c>
      <c r="C8" s="34" t="s">
        <v>885</v>
      </c>
      <c r="D8" s="34"/>
      <c r="E8" s="35" t="s">
        <v>888</v>
      </c>
      <c r="F8" s="35" t="s">
        <v>889</v>
      </c>
      <c r="G8" s="35" t="s">
        <v>890</v>
      </c>
      <c r="H8" s="35" t="s">
        <v>891</v>
      </c>
      <c r="I8" s="35" t="s">
        <v>892</v>
      </c>
      <c r="J8" s="35" t="str">
        <f>E8</f>
        <v>Direct kWh</v>
      </c>
      <c r="K8" s="35" t="str">
        <f t="shared" ref="K8:AH8" si="7">F8</f>
        <v>Direct KW</v>
      </c>
      <c r="L8" s="35" t="str">
        <f t="shared" si="7"/>
        <v>Whole Bldg kWh</v>
      </c>
      <c r="M8" s="35" t="str">
        <f t="shared" si="7"/>
        <v>Whole Bldg KW</v>
      </c>
      <c r="N8" s="35" t="str">
        <f t="shared" si="7"/>
        <v>Whole Bldg Gas</v>
      </c>
      <c r="O8" s="35" t="str">
        <f t="shared" si="7"/>
        <v>Direct kWh</v>
      </c>
      <c r="P8" s="35" t="str">
        <f t="shared" si="7"/>
        <v>Direct KW</v>
      </c>
      <c r="Q8" s="35" t="str">
        <f t="shared" si="7"/>
        <v>Whole Bldg kWh</v>
      </c>
      <c r="R8" s="35" t="str">
        <f t="shared" si="7"/>
        <v>Whole Bldg KW</v>
      </c>
      <c r="S8" s="35" t="str">
        <f t="shared" si="7"/>
        <v>Whole Bldg Gas</v>
      </c>
      <c r="T8" s="35" t="str">
        <f t="shared" si="7"/>
        <v>Direct kWh</v>
      </c>
      <c r="U8" s="35" t="str">
        <f t="shared" si="7"/>
        <v>Direct KW</v>
      </c>
      <c r="V8" s="35" t="str">
        <f t="shared" si="7"/>
        <v>Whole Bldg kWh</v>
      </c>
      <c r="W8" s="35" t="str">
        <f t="shared" si="7"/>
        <v>Whole Bldg KW</v>
      </c>
      <c r="X8" s="35" t="str">
        <f t="shared" si="7"/>
        <v>Whole Bldg Gas</v>
      </c>
      <c r="Y8" s="35" t="str">
        <f t="shared" si="7"/>
        <v>Direct kWh</v>
      </c>
      <c r="Z8" s="35" t="str">
        <f t="shared" si="7"/>
        <v>Direct KW</v>
      </c>
      <c r="AA8" s="35" t="str">
        <f t="shared" si="7"/>
        <v>Whole Bldg kWh</v>
      </c>
      <c r="AB8" s="35" t="str">
        <f t="shared" si="7"/>
        <v>Whole Bldg KW</v>
      </c>
      <c r="AC8" s="35" t="str">
        <f t="shared" si="7"/>
        <v>Whole Bldg Gas</v>
      </c>
      <c r="AD8" s="35" t="str">
        <f t="shared" si="7"/>
        <v>Direct kWh</v>
      </c>
      <c r="AE8" s="35" t="str">
        <f t="shared" si="7"/>
        <v>Direct KW</v>
      </c>
      <c r="AF8" s="35" t="str">
        <f t="shared" si="7"/>
        <v>Whole Bldg kWh</v>
      </c>
      <c r="AG8" s="35" t="str">
        <f t="shared" si="7"/>
        <v>Whole Bldg KW</v>
      </c>
      <c r="AH8" s="35" t="str">
        <f t="shared" si="7"/>
        <v>Whole Bldg Gas</v>
      </c>
      <c r="AK8" s="35" t="s">
        <v>888</v>
      </c>
      <c r="AL8" s="35" t="s">
        <v>889</v>
      </c>
      <c r="AM8" s="35" t="s">
        <v>890</v>
      </c>
      <c r="AN8" s="35" t="s">
        <v>891</v>
      </c>
      <c r="AO8" s="35" t="s">
        <v>892</v>
      </c>
      <c r="AQ8" s="35" t="s">
        <v>888</v>
      </c>
      <c r="AR8" s="35" t="s">
        <v>889</v>
      </c>
      <c r="AS8" s="35" t="s">
        <v>890</v>
      </c>
      <c r="AT8" s="35" t="s">
        <v>891</v>
      </c>
      <c r="AU8" s="35" t="s">
        <v>892</v>
      </c>
    </row>
    <row r="9" spans="1:47">
      <c r="A9" s="4" t="s">
        <v>893</v>
      </c>
      <c r="B9" s="4" t="s">
        <v>875</v>
      </c>
      <c r="C9" s="40">
        <v>1</v>
      </c>
      <c r="D9" s="40" t="str">
        <f>A9&amp;C9</f>
        <v>PG1</v>
      </c>
      <c r="E9" s="41">
        <f ca="1">HLOOKUP($A9&amp;"-"&amp;$B9&amp;"-"&amp;E$7,Weights_All_Spaces,$C9+1,FALSE)*'Refrigerator Impacts'!D8</f>
        <v>1.7563611744077299E-3</v>
      </c>
      <c r="F9" s="41">
        <f ca="1">HLOOKUP($A9&amp;"-"&amp;$B9&amp;"-"&amp;F$7,Weights_All_Spaces,$C9+1,FALSE)*'Refrigerator Impacts'!E8</f>
        <v>2.4583421092121101E-7</v>
      </c>
      <c r="G9" s="41">
        <f ca="1">HLOOKUP($A9&amp;"-"&amp;$B9&amp;"-"&amp;G$7,Weights_All_Spaces,$C9+1,FALSE)*'Refrigerator Impacts'!F8</f>
        <v>1.7456160190713927E-3</v>
      </c>
      <c r="H9" s="41">
        <f ca="1">HLOOKUP($A9&amp;"-"&amp;$B9&amp;"-"&amp;H$7,Weights_All_Spaces,$C9+1,FALSE)*'Refrigerator Impacts'!G8</f>
        <v>3.455735667597407E-7</v>
      </c>
      <c r="I9" s="41">
        <f ca="1">HLOOKUP($A9&amp;"-"&amp;$B9&amp;"-"&amp;I$7,Weights_All_Spaces,$C9+1,FALSE)*'Refrigerator Impacts'!H8</f>
        <v>-8.2947280439610164E-5</v>
      </c>
      <c r="J9" s="41">
        <f ca="1">HLOOKUP($A9&amp;"-"&amp;$B9&amp;"-"&amp;J$7,Weights_All_Spaces,$C9+1,FALSE)*'Refrigerator Impacts'!I8</f>
        <v>9.9891538661552628E-5</v>
      </c>
      <c r="K9" s="41">
        <f ca="1">HLOOKUP($A9&amp;"-"&amp;$B9&amp;"-"&amp;K$7,Weights_All_Spaces,$C9+1,FALSE)*'Refrigerator Impacts'!J8</f>
        <v>1.4048345009086382E-8</v>
      </c>
      <c r="L9" s="41">
        <f ca="1">HLOOKUP($A9&amp;"-"&amp;$B9&amp;"-"&amp;L$7,Weights_All_Spaces,$C9+1,FALSE)*'Refrigerator Impacts'!K8</f>
        <v>6.7813422850233543E-5</v>
      </c>
      <c r="M9" s="41">
        <f ca="1">HLOOKUP($A9&amp;"-"&amp;$B9&amp;"-"&amp;M$7,Weights_All_Spaces,$C9+1,FALSE)*'Refrigerator Impacts'!L8</f>
        <v>2.0870371272144083E-8</v>
      </c>
      <c r="N9" s="41">
        <f ca="1">HLOOKUP($A9&amp;"-"&amp;$B9&amp;"-"&amp;N$7,Weights_All_Spaces,$C9+1,FALSE)*'Refrigerator Impacts'!M8</f>
        <v>0</v>
      </c>
      <c r="O9" s="41">
        <f ca="1">HLOOKUP($A9&amp;"-"&amp;$B9&amp;"-"&amp;O$7,Weights_All_Spaces,$C9+1,FALSE)*'Refrigerator Impacts'!N8</f>
        <v>1.6150447580760735E-4</v>
      </c>
      <c r="P9" s="41">
        <f ca="1">HLOOKUP($A9&amp;"-"&amp;$B9&amp;"-"&amp;P$7,Weights_All_Spaces,$C9+1,FALSE)*'Refrigerator Impacts'!O8</f>
        <v>2.2605444682410207E-8</v>
      </c>
      <c r="Q9" s="41">
        <f ca="1">HLOOKUP($A9&amp;"-"&amp;$B9&amp;"-"&amp;Q$7,Weights_All_Spaces,$C9+1,FALSE)*'Refrigerator Impacts'!P8</f>
        <v>1.6051641554679473E-4</v>
      </c>
      <c r="R9" s="41">
        <f ca="1">HLOOKUP($A9&amp;"-"&amp;$B9&amp;"-"&amp;R$7,Weights_All_Spaces,$C9+1,FALSE)*'Refrigerator Impacts'!Q8</f>
        <v>3.1776879702045125E-8</v>
      </c>
      <c r="S9" s="41">
        <f>HLOOKUP($A9&amp;"-"&amp;$B9&amp;"-"&amp;S$7,Weights_All_Spaces,$C9+1,FALSE)*'Refrigerator Impacts'!R8</f>
        <v>0</v>
      </c>
      <c r="T9" s="41">
        <f ca="1">HLOOKUP($A9&amp;"-"&amp;$B9&amp;"-"&amp;T$7,Weights_All_Spaces,$C9+1,FALSE)*'Refrigerator Impacts'!S8</f>
        <v>0.18723175643356962</v>
      </c>
      <c r="U9" s="41">
        <f ca="1">HLOOKUP($A9&amp;"-"&amp;$B9&amp;"-"&amp;U$7,Weights_All_Spaces,$C9+1,FALSE)*'Refrigerator Impacts'!T8</f>
        <v>2.6481999926781603E-5</v>
      </c>
      <c r="V9" s="41">
        <f ca="1">HLOOKUP($A9&amp;"-"&amp;$B9&amp;"-"&amp;V$7,Weights_All_Spaces,$C9+1,FALSE)*'Refrigerator Impacts'!U8</f>
        <v>0.18723175643356962</v>
      </c>
      <c r="W9" s="41">
        <f ca="1">HLOOKUP($A9&amp;"-"&amp;$B9&amp;"-"&amp;W$7,Weights_All_Spaces,$C9+1,FALSE)*'Refrigerator Impacts'!V8</f>
        <v>2.6481999926781603E-5</v>
      </c>
      <c r="X9" s="41">
        <f ca="1">HLOOKUP($A9&amp;"-"&amp;$B9&amp;"-"&amp;X$7,Weights_All_Spaces,$C9+1,FALSE)*'Refrigerator Impacts'!W8</f>
        <v>-8.7222950141192072E-3</v>
      </c>
      <c r="Y9" s="41">
        <f ca="1">HLOOKUP($A9&amp;"-"&amp;$B9&amp;"-"&amp;Y$7,Weights_All_Spaces,$C9+1,FALSE)*'Refrigerator Impacts'!X8</f>
        <v>1.0539431413844986E-2</v>
      </c>
      <c r="Z9" s="41">
        <f ca="1">HLOOKUP($A9&amp;"-"&amp;$B9&amp;"-"&amp;Z$7,Weights_All_Spaces,$C9+1,FALSE)*'Refrigerator Impacts'!Y8</f>
        <v>1.4908547953806234E-6</v>
      </c>
      <c r="AA9" s="41">
        <f ca="1">HLOOKUP($A9&amp;"-"&amp;$B9&amp;"-"&amp;AA$7,Weights_All_Spaces,$C9+1,FALSE)*'Refrigerator Impacts'!Z8</f>
        <v>6.1629502725141826E-3</v>
      </c>
      <c r="AB9" s="41">
        <f ca="1">HLOOKUP($A9&amp;"-"&amp;$B9&amp;"-"&amp;AB$7,Weights_All_Spaces,$C9+1,FALSE)*'Refrigerator Impacts'!AA8</f>
        <v>1.4883363306635739E-6</v>
      </c>
      <c r="AC9" s="41">
        <f ca="1">HLOOKUP($A9&amp;"-"&amp;$B9&amp;"-"&amp;AC$7,Weights_All_Spaces,$C9+1,FALSE)*'Refrigerator Impacts'!AB8</f>
        <v>0</v>
      </c>
      <c r="AD9" s="41">
        <f ca="1">HLOOKUP($A9&amp;"-"&amp;$B9&amp;"-"&amp;AD$7,Weights_All_Spaces,$C9+1,FALSE)*'Refrigerator Impacts'!AC8</f>
        <v>6.9650333665550679E-2</v>
      </c>
      <c r="AE9" s="41">
        <f ca="1">HLOOKUP($A9&amp;"-"&amp;$B9&amp;"-"&amp;AE$7,Weights_All_Spaces,$C9+1,FALSE)*'Refrigerator Impacts'!AD8</f>
        <v>1.2906882698461136E-5</v>
      </c>
      <c r="AF9" s="41">
        <f ca="1">HLOOKUP($A9&amp;"-"&amp;$B9&amp;"-"&amp;AF$7,Weights_All_Spaces,$C9+1,FALSE)*'Refrigerator Impacts'!AE8</f>
        <v>6.9588010805959402E-2</v>
      </c>
      <c r="AG9" s="41">
        <f ca="1">HLOOKUP($A9&amp;"-"&amp;$B9&amp;"-"&amp;AG$7,Weights_All_Spaces,$C9+1,FALSE)*'Refrigerator Impacts'!AF8</f>
        <v>1.3161861854109327E-5</v>
      </c>
      <c r="AH9" s="41">
        <f ca="1">HLOOKUP($A9&amp;"-"&amp;$B9&amp;"-"&amp;AH$7,Weights_All_Spaces,$C9+1,FALSE)*'Refrigerator Impacts'!AG8</f>
        <v>0</v>
      </c>
      <c r="AK9" s="131">
        <f ca="1">SUMIF($E$8:$AH$8,AK$8,$E9:$AH9)</f>
        <v>0.26943927870184214</v>
      </c>
      <c r="AL9" s="131">
        <f t="shared" ref="AL9:AO9" ca="1" si="8">SUMIF($E$8:$AH$8,AL$8,$E9:$AH9)</f>
        <v>4.116222542123607E-5</v>
      </c>
      <c r="AM9" s="131">
        <f t="shared" ca="1" si="8"/>
        <v>0.26495666336951162</v>
      </c>
      <c r="AN9" s="131">
        <f t="shared" ca="1" si="8"/>
        <v>4.1530418929288433E-5</v>
      </c>
      <c r="AO9" s="131">
        <f t="shared" ca="1" si="8"/>
        <v>-8.8052422945588179E-3</v>
      </c>
    </row>
    <row r="10" spans="1:47">
      <c r="A10" s="4" t="str">
        <f>A9</f>
        <v>PG</v>
      </c>
      <c r="B10" s="4" t="str">
        <f>B9</f>
        <v>SFM</v>
      </c>
      <c r="C10" s="4">
        <f>C9+1</f>
        <v>2</v>
      </c>
      <c r="D10" s="40" t="str">
        <f t="shared" ref="D10:D56" si="9">A10&amp;C10</f>
        <v>PG2</v>
      </c>
      <c r="E10" s="41">
        <f ca="1">HLOOKUP($A10&amp;"-"&amp;$B10&amp;"-"&amp;E$7,Weights_All_Spaces,$C10+1,FALSE)*'Refrigerator Impacts'!D9</f>
        <v>7.1000884047108831E-2</v>
      </c>
      <c r="F10" s="41">
        <f ca="1">HLOOKUP($A10&amp;"-"&amp;$B10&amp;"-"&amp;F$7,Weights_All_Spaces,$C10+1,FALSE)*'Refrigerator Impacts'!E9</f>
        <v>1.0908425392513149E-5</v>
      </c>
      <c r="G10" s="41">
        <f ca="1">HLOOKUP($A10&amp;"-"&amp;$B10&amp;"-"&amp;G$7,Weights_All_Spaces,$C10+1,FALSE)*'Refrigerator Impacts'!F9</f>
        <v>7.5802511324724264E-2</v>
      </c>
      <c r="H10" s="41">
        <f ca="1">HLOOKUP($A10&amp;"-"&amp;$B10&amp;"-"&amp;H$7,Weights_All_Spaces,$C10+1,FALSE)*'Refrigerator Impacts'!G9</f>
        <v>2.0584480133891892E-5</v>
      </c>
      <c r="I10" s="41">
        <f ca="1">HLOOKUP($A10&amp;"-"&amp;$B10&amp;"-"&amp;I$7,Weights_All_Spaces,$C10+1,FALSE)*'Refrigerator Impacts'!H9</f>
        <v>-2.7708660850206085E-3</v>
      </c>
      <c r="J10" s="41">
        <f ca="1">HLOOKUP($A10&amp;"-"&amp;$B10&amp;"-"&amp;J$7,Weights_All_Spaces,$C10+1,FALSE)*'Refrigerator Impacts'!I9</f>
        <v>4.0565314931177501E-3</v>
      </c>
      <c r="K10" s="41">
        <f ca="1">HLOOKUP($A10&amp;"-"&amp;$B10&amp;"-"&amp;K$7,Weights_All_Spaces,$C10+1,FALSE)*'Refrigerator Impacts'!J9</f>
        <v>6.2659413091783606E-7</v>
      </c>
      <c r="L10" s="41">
        <f ca="1">HLOOKUP($A10&amp;"-"&amp;$B10&amp;"-"&amp;L$7,Weights_All_Spaces,$C10+1,FALSE)*'Refrigerator Impacts'!K9</f>
        <v>3.0364267295683697E-3</v>
      </c>
      <c r="M10" s="41">
        <f ca="1">HLOOKUP($A10&amp;"-"&amp;$B10&amp;"-"&amp;M$7,Weights_All_Spaces,$C10+1,FALSE)*'Refrigerator Impacts'!L9</f>
        <v>1.3011595051863425E-6</v>
      </c>
      <c r="N10" s="41">
        <f ca="1">HLOOKUP($A10&amp;"-"&amp;$B10&amp;"-"&amp;N$7,Weights_All_Spaces,$C10+1,FALSE)*'Refrigerator Impacts'!M9</f>
        <v>0</v>
      </c>
      <c r="O10" s="41">
        <f ca="1">HLOOKUP($A10&amp;"-"&amp;$B10&amp;"-"&amp;O$7,Weights_All_Spaces,$C10+1,FALSE)*'Refrigerator Impacts'!N9</f>
        <v>6.5288169238720767E-3</v>
      </c>
      <c r="P10" s="41">
        <f ca="1">HLOOKUP($A10&amp;"-"&amp;$B10&amp;"-"&amp;P$7,Weights_All_Spaces,$C10+1,FALSE)*'Refrigerator Impacts'!O9</f>
        <v>1.003073599311554E-6</v>
      </c>
      <c r="Q10" s="41">
        <f ca="1">HLOOKUP($A10&amp;"-"&amp;$B10&amp;"-"&amp;Q$7,Weights_All_Spaces,$C10+1,FALSE)*'Refrigerator Impacts'!P9</f>
        <v>6.9703458689401622E-3</v>
      </c>
      <c r="R10" s="41">
        <f ca="1">HLOOKUP($A10&amp;"-"&amp;$B10&amp;"-"&amp;R$7,Weights_All_Spaces,$C10+1,FALSE)*'Refrigerator Impacts'!Q9</f>
        <v>1.8928257594383347E-6</v>
      </c>
      <c r="S10" s="41">
        <f>HLOOKUP($A10&amp;"-"&amp;$B10&amp;"-"&amp;S$7,Weights_All_Spaces,$C10+1,FALSE)*'Refrigerator Impacts'!R9</f>
        <v>0</v>
      </c>
      <c r="T10" s="41">
        <f ca="1">HLOOKUP($A10&amp;"-"&amp;$B10&amp;"-"&amp;T$7,Weights_All_Spaces,$C10+1,FALSE)*'Refrigerator Impacts'!S9</f>
        <v>0.15514577722670705</v>
      </c>
      <c r="U10" s="41">
        <f ca="1">HLOOKUP($A10&amp;"-"&amp;$B10&amp;"-"&amp;U$7,Weights_All_Spaces,$C10+1,FALSE)*'Refrigerator Impacts'!T9</f>
        <v>2.6557880876273972E-5</v>
      </c>
      <c r="V10" s="41">
        <f ca="1">HLOOKUP($A10&amp;"-"&amp;$B10&amp;"-"&amp;V$7,Weights_All_Spaces,$C10+1,FALSE)*'Refrigerator Impacts'!U9</f>
        <v>0.15514577722670705</v>
      </c>
      <c r="W10" s="41">
        <f ca="1">HLOOKUP($A10&amp;"-"&amp;$B10&amp;"-"&amp;W$7,Weights_All_Spaces,$C10+1,FALSE)*'Refrigerator Impacts'!V9</f>
        <v>2.6557880876273972E-5</v>
      </c>
      <c r="X10" s="41">
        <f ca="1">HLOOKUP($A10&amp;"-"&amp;$B10&amp;"-"&amp;X$7,Weights_All_Spaces,$C10+1,FALSE)*'Refrigerator Impacts'!W9</f>
        <v>-6.3012286466786593E-3</v>
      </c>
      <c r="Y10" s="41">
        <f ca="1">HLOOKUP($A10&amp;"-"&amp;$B10&amp;"-"&amp;Y$7,Weights_All_Spaces,$C10+1,FALSE)*'Refrigerator Impacts'!X9</f>
        <v>9.0613092220856728E-3</v>
      </c>
      <c r="Z10" s="41">
        <f ca="1">HLOOKUP($A10&amp;"-"&amp;$B10&amp;"-"&amp;Z$7,Weights_All_Spaces,$C10+1,FALSE)*'Refrigerator Impacts'!Y9</f>
        <v>1.5300481281903411E-6</v>
      </c>
      <c r="AA10" s="41">
        <f ca="1">HLOOKUP($A10&amp;"-"&amp;$B10&amp;"-"&amp;AA$7,Weights_All_Spaces,$C10+1,FALSE)*'Refrigerator Impacts'!Z9</f>
        <v>5.9205263368122341E-3</v>
      </c>
      <c r="AB10" s="41">
        <f ca="1">HLOOKUP($A10&amp;"-"&amp;$B10&amp;"-"&amp;AB$7,Weights_All_Spaces,$C10+1,FALSE)*'Refrigerator Impacts'!AA9</f>
        <v>1.5300198468623028E-6</v>
      </c>
      <c r="AC10" s="41">
        <f ca="1">HLOOKUP($A10&amp;"-"&amp;$B10&amp;"-"&amp;AC$7,Weights_All_Spaces,$C10+1,FALSE)*'Refrigerator Impacts'!AB9</f>
        <v>0</v>
      </c>
      <c r="AD10" s="41">
        <f ca="1">HLOOKUP($A10&amp;"-"&amp;$B10&amp;"-"&amp;AD$7,Weights_All_Spaces,$C10+1,FALSE)*'Refrigerator Impacts'!AC9</f>
        <v>8.4190922392132647E-2</v>
      </c>
      <c r="AE10" s="41">
        <f ca="1">HLOOKUP($A10&amp;"-"&amp;$B10&amp;"-"&amp;AE$7,Weights_All_Spaces,$C10+1,FALSE)*'Refrigerator Impacts'!AD9</f>
        <v>2.0232057482770844E-5</v>
      </c>
      <c r="AF10" s="41">
        <f ca="1">HLOOKUP($A10&amp;"-"&amp;$B10&amp;"-"&amp;AF$7,Weights_All_Spaces,$C10+1,FALSE)*'Refrigerator Impacts'!AE9</f>
        <v>8.4282530944968764E-2</v>
      </c>
      <c r="AG10" s="41">
        <f ca="1">HLOOKUP($A10&amp;"-"&amp;$B10&amp;"-"&amp;AG$7,Weights_All_Spaces,$C10+1,FALSE)*'Refrigerator Impacts'!AF9</f>
        <v>2.0427134084054602E-5</v>
      </c>
      <c r="AH10" s="41">
        <f ca="1">HLOOKUP($A10&amp;"-"&amp;$B10&amp;"-"&amp;AH$7,Weights_All_Spaces,$C10+1,FALSE)*'Refrigerator Impacts'!AG9</f>
        <v>0</v>
      </c>
      <c r="AK10" s="131">
        <f t="shared" ref="AK10:AO72" ca="1" si="10">SUMIF($E$8:$AH$8,AK$8,$E10:$AH10)</f>
        <v>0.32998424130502402</v>
      </c>
      <c r="AL10" s="131">
        <f t="shared" ca="1" si="10"/>
        <v>6.0858079609977701E-5</v>
      </c>
      <c r="AM10" s="131">
        <f t="shared" ca="1" si="10"/>
        <v>0.33115811843172083</v>
      </c>
      <c r="AN10" s="131">
        <f t="shared" ca="1" si="10"/>
        <v>7.2293500205707442E-5</v>
      </c>
      <c r="AO10" s="131">
        <f t="shared" ca="1" si="10"/>
        <v>-9.0720947316992682E-3</v>
      </c>
    </row>
    <row r="11" spans="1:47">
      <c r="A11" s="4" t="str">
        <f t="shared" ref="A11:B26" si="11">A10</f>
        <v>PG</v>
      </c>
      <c r="B11" s="4" t="str">
        <f t="shared" si="11"/>
        <v>SFM</v>
      </c>
      <c r="C11" s="4">
        <f t="shared" ref="C11:C24" si="12">C10+1</f>
        <v>3</v>
      </c>
      <c r="D11" s="40" t="str">
        <f t="shared" si="9"/>
        <v>PG3</v>
      </c>
      <c r="E11" s="41">
        <f ca="1">HLOOKUP($A11&amp;"-"&amp;$B11&amp;"-"&amp;E$7,Weights_All_Spaces,$C11+1,FALSE)*'Refrigerator Impacts'!D10</f>
        <v>1.9759797703808663E-2</v>
      </c>
      <c r="F11" s="41">
        <f ca="1">HLOOKUP($A11&amp;"-"&amp;$B11&amp;"-"&amp;F$7,Weights_All_Spaces,$C11+1,FALSE)*'Refrigerator Impacts'!E10</f>
        <v>2.7524525416214113E-6</v>
      </c>
      <c r="G11" s="41">
        <f ca="1">HLOOKUP($A11&amp;"-"&amp;$B11&amp;"-"&amp;G$7,Weights_All_Spaces,$C11+1,FALSE)*'Refrigerator Impacts'!F10</f>
        <v>1.9964022894138993E-2</v>
      </c>
      <c r="H11" s="41">
        <f ca="1">HLOOKUP($A11&amp;"-"&amp;$B11&amp;"-"&amp;H$7,Weights_All_Spaces,$C11+1,FALSE)*'Refrigerator Impacts'!G10</f>
        <v>4.6579768669813104E-6</v>
      </c>
      <c r="I11" s="41">
        <f ca="1">HLOOKUP($A11&amp;"-"&amp;$B11&amp;"-"&amp;I$7,Weights_All_Spaces,$C11+1,FALSE)*'Refrigerator Impacts'!H10</f>
        <v>-9.2754679987761804E-4</v>
      </c>
      <c r="J11" s="41">
        <f ca="1">HLOOKUP($A11&amp;"-"&amp;$B11&amp;"-"&amp;J$7,Weights_All_Spaces,$C11+1,FALSE)*'Refrigerator Impacts'!I10</f>
        <v>1.1287693184624714E-3</v>
      </c>
      <c r="K11" s="41">
        <f ca="1">HLOOKUP($A11&amp;"-"&amp;$B11&amp;"-"&amp;K$7,Weights_All_Spaces,$C11+1,FALSE)*'Refrigerator Impacts'!J10</f>
        <v>1.5811686656780594E-7</v>
      </c>
      <c r="L11" s="41">
        <f ca="1">HLOOKUP($A11&amp;"-"&amp;$B11&amp;"-"&amp;L$7,Weights_All_Spaces,$C11+1,FALSE)*'Refrigerator Impacts'!K10</f>
        <v>7.8240930734507384E-4</v>
      </c>
      <c r="M11" s="41">
        <f ca="1">HLOOKUP($A11&amp;"-"&amp;$B11&amp;"-"&amp;M$7,Weights_All_Spaces,$C11+1,FALSE)*'Refrigerator Impacts'!L10</f>
        <v>2.5637941928000027E-7</v>
      </c>
      <c r="N11" s="41">
        <f ca="1">HLOOKUP($A11&amp;"-"&amp;$B11&amp;"-"&amp;N$7,Weights_All_Spaces,$C11+1,FALSE)*'Refrigerator Impacts'!M10</f>
        <v>0</v>
      </c>
      <c r="O11" s="41">
        <f ca="1">HLOOKUP($A11&amp;"-"&amp;$B11&amp;"-"&amp;O$7,Weights_All_Spaces,$C11+1,FALSE)*'Refrigerator Impacts'!N10</f>
        <v>1.8169928923042449E-3</v>
      </c>
      <c r="P11" s="41">
        <f ca="1">HLOOKUP($A11&amp;"-"&amp;$B11&amp;"-"&amp;P$7,Weights_All_Spaces,$C11+1,FALSE)*'Refrigerator Impacts'!O10</f>
        <v>2.530990842870264E-7</v>
      </c>
      <c r="Q11" s="41">
        <f ca="1">HLOOKUP($A11&amp;"-"&amp;$B11&amp;"-"&amp;Q$7,Weights_All_Spaces,$C11+1,FALSE)*'Refrigerator Impacts'!P10</f>
        <v>1.8357722201507122E-3</v>
      </c>
      <c r="R11" s="41">
        <f ca="1">HLOOKUP($A11&amp;"-"&amp;$B11&amp;"-"&amp;R$7,Weights_All_Spaces,$C11+1,FALSE)*'Refrigerator Impacts'!Q10</f>
        <v>4.2831971190632745E-7</v>
      </c>
      <c r="S11" s="41">
        <f>HLOOKUP($A11&amp;"-"&amp;$B11&amp;"-"&amp;S$7,Weights_All_Spaces,$C11+1,FALSE)*'Refrigerator Impacts'!R10</f>
        <v>0</v>
      </c>
      <c r="T11" s="41">
        <f ca="1">HLOOKUP($A11&amp;"-"&amp;$B11&amp;"-"&amp;T$7,Weights_All_Spaces,$C11+1,FALSE)*'Refrigerator Impacts'!S10</f>
        <v>0.18524828712816382</v>
      </c>
      <c r="U11" s="41">
        <f ca="1">HLOOKUP($A11&amp;"-"&amp;$B11&amp;"-"&amp;U$7,Weights_All_Spaces,$C11+1,FALSE)*'Refrigerator Impacts'!T10</f>
        <v>2.7112135415739146E-5</v>
      </c>
      <c r="V11" s="41">
        <f ca="1">HLOOKUP($A11&amp;"-"&amp;$B11&amp;"-"&amp;V$7,Weights_All_Spaces,$C11+1,FALSE)*'Refrigerator Impacts'!U10</f>
        <v>0.18524828712816382</v>
      </c>
      <c r="W11" s="41">
        <f ca="1">HLOOKUP($A11&amp;"-"&amp;$B11&amp;"-"&amp;W$7,Weights_All_Spaces,$C11+1,FALSE)*'Refrigerator Impacts'!V10</f>
        <v>2.7112135415739146E-5</v>
      </c>
      <c r="X11" s="41">
        <f ca="1">HLOOKUP($A11&amp;"-"&amp;$B11&amp;"-"&amp;X$7,Weights_All_Spaces,$C11+1,FALSE)*'Refrigerator Impacts'!W10</f>
        <v>-8.8768795136932154E-3</v>
      </c>
      <c r="Y11" s="41">
        <f ca="1">HLOOKUP($A11&amp;"-"&amp;$B11&amp;"-"&amp;Y$7,Weights_All_Spaces,$C11+1,FALSE)*'Refrigerator Impacts'!X10</f>
        <v>1.0760528113215763E-2</v>
      </c>
      <c r="Z11" s="41">
        <f ca="1">HLOOKUP($A11&amp;"-"&amp;$B11&amp;"-"&amp;Z$7,Weights_All_Spaces,$C11+1,FALSE)*'Refrigerator Impacts'!Y10</f>
        <v>1.5296067188248203E-6</v>
      </c>
      <c r="AA11" s="41">
        <f ca="1">HLOOKUP($A11&amp;"-"&amp;$B11&amp;"-"&amp;AA$7,Weights_All_Spaces,$C11+1,FALSE)*'Refrigerator Impacts'!Z10</f>
        <v>6.3660333044567455E-3</v>
      </c>
      <c r="AB11" s="41">
        <f ca="1">HLOOKUP($A11&amp;"-"&amp;$B11&amp;"-"&amp;AB$7,Weights_All_Spaces,$C11+1,FALSE)*'Refrigerator Impacts'!AA10</f>
        <v>1.5296413394105525E-6</v>
      </c>
      <c r="AC11" s="41">
        <f ca="1">HLOOKUP($A11&amp;"-"&amp;$B11&amp;"-"&amp;AC$7,Weights_All_Spaces,$C11+1,FALSE)*'Refrigerator Impacts'!AB10</f>
        <v>0</v>
      </c>
      <c r="AD11" s="41">
        <f ca="1">HLOOKUP($A11&amp;"-"&amp;$B11&amp;"-"&amp;AD$7,Weights_All_Spaces,$C11+1,FALSE)*'Refrigerator Impacts'!AC10</f>
        <v>8.2760158957282837E-2</v>
      </c>
      <c r="AE11" s="41">
        <f ca="1">HLOOKUP($A11&amp;"-"&amp;$B11&amp;"-"&amp;AE$7,Weights_All_Spaces,$C11+1,FALSE)*'Refrigerator Impacts'!AD10</f>
        <v>1.648300468638693E-5</v>
      </c>
      <c r="AF11" s="41">
        <f ca="1">HLOOKUP($A11&amp;"-"&amp;$B11&amp;"-"&amp;AF$7,Weights_All_Spaces,$C11+1,FALSE)*'Refrigerator Impacts'!AE10</f>
        <v>8.2521153816131843E-2</v>
      </c>
      <c r="AG11" s="41">
        <f ca="1">HLOOKUP($A11&amp;"-"&amp;$B11&amp;"-"&amp;AG$7,Weights_All_Spaces,$C11+1,FALSE)*'Refrigerator Impacts'!AF10</f>
        <v>1.7038464735948006E-5</v>
      </c>
      <c r="AH11" s="41">
        <f ca="1">HLOOKUP($A11&amp;"-"&amp;$B11&amp;"-"&amp;AH$7,Weights_All_Spaces,$C11+1,FALSE)*'Refrigerator Impacts'!AG10</f>
        <v>0</v>
      </c>
      <c r="AK11" s="131">
        <f t="shared" ca="1" si="10"/>
        <v>0.30147453411323777</v>
      </c>
      <c r="AL11" s="131">
        <f t="shared" ca="1" si="10"/>
        <v>4.8288415313427138E-5</v>
      </c>
      <c r="AM11" s="131">
        <f t="shared" ca="1" si="10"/>
        <v>0.29671767867038723</v>
      </c>
      <c r="AN11" s="131">
        <f t="shared" ca="1" si="10"/>
        <v>5.1022917489265348E-5</v>
      </c>
      <c r="AO11" s="131">
        <f t="shared" ca="1" si="10"/>
        <v>-9.804426313570834E-3</v>
      </c>
    </row>
    <row r="12" spans="1:47">
      <c r="A12" s="4" t="str">
        <f t="shared" si="11"/>
        <v>PG</v>
      </c>
      <c r="B12" s="4" t="str">
        <f t="shared" si="11"/>
        <v>SFM</v>
      </c>
      <c r="C12" s="4">
        <f t="shared" si="12"/>
        <v>4</v>
      </c>
      <c r="D12" s="40" t="str">
        <f t="shared" si="9"/>
        <v>PG4</v>
      </c>
      <c r="E12" s="41">
        <f ca="1">HLOOKUP($A12&amp;"-"&amp;$B12&amp;"-"&amp;E$7,Weights_All_Spaces,$C12+1,FALSE)*'Refrigerator Impacts'!D11</f>
        <v>8.9790244792554971E-2</v>
      </c>
      <c r="F12" s="41">
        <f ca="1">HLOOKUP($A12&amp;"-"&amp;$B12&amp;"-"&amp;F$7,Weights_All_Spaces,$C12+1,FALSE)*'Refrigerator Impacts'!E11</f>
        <v>1.2657190523735764E-5</v>
      </c>
      <c r="G12" s="41">
        <f ca="1">HLOOKUP($A12&amp;"-"&amp;$B12&amp;"-"&amp;G$7,Weights_All_Spaces,$C12+1,FALSE)*'Refrigerator Impacts'!F11</f>
        <v>9.9293135125309046E-2</v>
      </c>
      <c r="H12" s="41">
        <f ca="1">HLOOKUP($A12&amp;"-"&amp;$B12&amp;"-"&amp;H$7,Weights_All_Spaces,$C12+1,FALSE)*'Refrigerator Impacts'!G11</f>
        <v>2.3990691228180514E-5</v>
      </c>
      <c r="I12" s="41">
        <f ca="1">HLOOKUP($A12&amp;"-"&amp;$B12&amp;"-"&amp;I$7,Weights_All_Spaces,$C12+1,FALSE)*'Refrigerator Impacts'!H11</f>
        <v>-3.1205534368406573E-3</v>
      </c>
      <c r="J12" s="41">
        <f ca="1">HLOOKUP($A12&amp;"-"&amp;$B12&amp;"-"&amp;J$7,Weights_All_Spaces,$C12+1,FALSE)*'Refrigerator Impacts'!I11</f>
        <v>5.1311263254869496E-3</v>
      </c>
      <c r="K12" s="41">
        <f ca="1">HLOOKUP($A12&amp;"-"&amp;$B12&amp;"-"&amp;K$7,Weights_All_Spaces,$C12+1,FALSE)*'Refrigerator Impacts'!J11</f>
        <v>7.2792077052573504E-7</v>
      </c>
      <c r="L12" s="41">
        <f ca="1">HLOOKUP($A12&amp;"-"&amp;$B12&amp;"-"&amp;L$7,Weights_All_Spaces,$C12+1,FALSE)*'Refrigerator Impacts'!K11</f>
        <v>4.4053715429439259E-3</v>
      </c>
      <c r="M12" s="41">
        <f ca="1">HLOOKUP($A12&amp;"-"&amp;$B12&amp;"-"&amp;M$7,Weights_All_Spaces,$C12+1,FALSE)*'Refrigerator Impacts'!L11</f>
        <v>1.5659597087221433E-6</v>
      </c>
      <c r="N12" s="41">
        <f ca="1">HLOOKUP($A12&amp;"-"&amp;$B12&amp;"-"&amp;N$7,Weights_All_Spaces,$C12+1,FALSE)*'Refrigerator Impacts'!M11</f>
        <v>0</v>
      </c>
      <c r="O12" s="41">
        <f ca="1">HLOOKUP($A12&amp;"-"&amp;$B12&amp;"-"&amp;O$7,Weights_All_Spaces,$C12+1,FALSE)*'Refrigerator Impacts'!N11</f>
        <v>8.2565742337981588E-3</v>
      </c>
      <c r="P12" s="41">
        <f ca="1">HLOOKUP($A12&amp;"-"&amp;$B12&amp;"-"&amp;P$7,Weights_All_Spaces,$C12+1,FALSE)*'Refrigerator Impacts'!O11</f>
        <v>1.1638795883894957E-6</v>
      </c>
      <c r="Q12" s="41">
        <f ca="1">HLOOKUP($A12&amp;"-"&amp;$B12&amp;"-"&amp;Q$7,Weights_All_Spaces,$C12+1,FALSE)*'Refrigerator Impacts'!P11</f>
        <v>9.1304032299134759E-3</v>
      </c>
      <c r="R12" s="41">
        <f ca="1">HLOOKUP($A12&amp;"-"&amp;$B12&amp;"-"&amp;R$7,Weights_All_Spaces,$C12+1,FALSE)*'Refrigerator Impacts'!Q11</f>
        <v>2.2060405727062543E-6</v>
      </c>
      <c r="S12" s="41">
        <f>HLOOKUP($A12&amp;"-"&amp;$B12&amp;"-"&amp;S$7,Weights_All_Spaces,$C12+1,FALSE)*'Refrigerator Impacts'!R11</f>
        <v>0</v>
      </c>
      <c r="T12" s="41">
        <f ca="1">HLOOKUP($A12&amp;"-"&amp;$B12&amp;"-"&amp;T$7,Weights_All_Spaces,$C12+1,FALSE)*'Refrigerator Impacts'!S11</f>
        <v>0.12175107932843404</v>
      </c>
      <c r="U12" s="41">
        <f ca="1">HLOOKUP($A12&amp;"-"&amp;$B12&amp;"-"&amp;U$7,Weights_All_Spaces,$C12+1,FALSE)*'Refrigerator Impacts'!T11</f>
        <v>1.9423418582318655E-5</v>
      </c>
      <c r="V12" s="41">
        <f ca="1">HLOOKUP($A12&amp;"-"&amp;$B12&amp;"-"&amp;V$7,Weights_All_Spaces,$C12+1,FALSE)*'Refrigerator Impacts'!U11</f>
        <v>0.12175107932843404</v>
      </c>
      <c r="W12" s="41">
        <f ca="1">HLOOKUP($A12&amp;"-"&amp;$B12&amp;"-"&amp;W$7,Weights_All_Spaces,$C12+1,FALSE)*'Refrigerator Impacts'!V11</f>
        <v>1.9423418582318655E-5</v>
      </c>
      <c r="X12" s="41">
        <f ca="1">HLOOKUP($A12&amp;"-"&amp;$B12&amp;"-"&amp;X$7,Weights_All_Spaces,$C12+1,FALSE)*'Refrigerator Impacts'!W11</f>
        <v>-4.2733914591872686E-3</v>
      </c>
      <c r="Y12" s="41">
        <f ca="1">HLOOKUP($A12&amp;"-"&amp;$B12&amp;"-"&amp;Y$7,Weights_All_Spaces,$C12+1,FALSE)*'Refrigerator Impacts'!X11</f>
        <v>7.1538624730703802E-3</v>
      </c>
      <c r="Z12" s="41">
        <f ca="1">HLOOKUP($A12&amp;"-"&amp;$B12&amp;"-"&amp;Z$7,Weights_All_Spaces,$C12+1,FALSE)*'Refrigerator Impacts'!Y11</f>
        <v>1.097805284923995E-6</v>
      </c>
      <c r="AA12" s="41">
        <f ca="1">HLOOKUP($A12&amp;"-"&amp;$B12&amp;"-"&amp;AA$7,Weights_All_Spaces,$C12+1,FALSE)*'Refrigerator Impacts'!Z11</f>
        <v>5.1134836473675982E-3</v>
      </c>
      <c r="AB12" s="41">
        <f ca="1">HLOOKUP($A12&amp;"-"&amp;$B12&amp;"-"&amp;AB$7,Weights_All_Spaces,$C12+1,FALSE)*'Refrigerator Impacts'!AA11</f>
        <v>1.097805284923995E-6</v>
      </c>
      <c r="AC12" s="41">
        <f ca="1">HLOOKUP($A12&amp;"-"&amp;$B12&amp;"-"&amp;AC$7,Weights_All_Spaces,$C12+1,FALSE)*'Refrigerator Impacts'!AB11</f>
        <v>0</v>
      </c>
      <c r="AD12" s="41">
        <f ca="1">HLOOKUP($A12&amp;"-"&amp;$B12&amp;"-"&amp;AD$7,Weights_All_Spaces,$C12+1,FALSE)*'Refrigerator Impacts'!AC11</f>
        <v>8.8343077024047673E-2</v>
      </c>
      <c r="AE12" s="41">
        <f ca="1">HLOOKUP($A12&amp;"-"&amp;$B12&amp;"-"&amp;AE$7,Weights_All_Spaces,$C12+1,FALSE)*'Refrigerator Impacts'!AD11</f>
        <v>1.8849821167719291E-5</v>
      </c>
      <c r="AF12" s="41">
        <f ca="1">HLOOKUP($A12&amp;"-"&amp;$B12&amp;"-"&amp;AF$7,Weights_All_Spaces,$C12+1,FALSE)*'Refrigerator Impacts'!AE11</f>
        <v>8.8276518630309442E-2</v>
      </c>
      <c r="AG12" s="41">
        <f ca="1">HLOOKUP($A12&amp;"-"&amp;$B12&amp;"-"&amp;AG$7,Weights_All_Spaces,$C12+1,FALSE)*'Refrigerator Impacts'!AF11</f>
        <v>1.9394631874282242E-5</v>
      </c>
      <c r="AH12" s="41">
        <f ca="1">HLOOKUP($A12&amp;"-"&amp;$B12&amp;"-"&amp;AH$7,Weights_All_Spaces,$C12+1,FALSE)*'Refrigerator Impacts'!AG11</f>
        <v>0</v>
      </c>
      <c r="AK12" s="131">
        <f t="shared" ca="1" si="10"/>
        <v>0.32042596417739216</v>
      </c>
      <c r="AL12" s="131">
        <f t="shared" ca="1" si="10"/>
        <v>5.3920035917612931E-5</v>
      </c>
      <c r="AM12" s="131">
        <f t="shared" ca="1" si="10"/>
        <v>0.32796999150427752</v>
      </c>
      <c r="AN12" s="131">
        <f t="shared" ca="1" si="10"/>
        <v>6.7678547251133798E-5</v>
      </c>
      <c r="AO12" s="131">
        <f t="shared" ca="1" si="10"/>
        <v>-7.3939448960279259E-3</v>
      </c>
    </row>
    <row r="13" spans="1:47">
      <c r="A13" s="4" t="str">
        <f t="shared" si="11"/>
        <v>PG</v>
      </c>
      <c r="B13" s="4" t="str">
        <f t="shared" si="11"/>
        <v>SFM</v>
      </c>
      <c r="C13" s="4">
        <f t="shared" si="12"/>
        <v>5</v>
      </c>
      <c r="D13" s="40" t="str">
        <f t="shared" si="9"/>
        <v>PG5</v>
      </c>
      <c r="E13" s="41">
        <f ca="1">HLOOKUP($A13&amp;"-"&amp;$B13&amp;"-"&amp;E$7,Weights_All_Spaces,$C13+1,FALSE)*'Refrigerator Impacts'!D12</f>
        <v>1.5004703142406168E-2</v>
      </c>
      <c r="F13" s="41">
        <f ca="1">HLOOKUP($A13&amp;"-"&amp;$B13&amp;"-"&amp;F$7,Weights_All_Spaces,$C13+1,FALSE)*'Refrigerator Impacts'!E12</f>
        <v>2.1129827804306613E-6</v>
      </c>
      <c r="G13" s="41">
        <f ca="1">HLOOKUP($A13&amp;"-"&amp;$B13&amp;"-"&amp;G$7,Weights_All_Spaces,$C13+1,FALSE)*'Refrigerator Impacts'!F12</f>
        <v>1.5303932171748918E-2</v>
      </c>
      <c r="H13" s="41">
        <f ca="1">HLOOKUP($A13&amp;"-"&amp;$B13&amp;"-"&amp;H$7,Weights_All_Spaces,$C13+1,FALSE)*'Refrigerator Impacts'!G12</f>
        <v>3.8424291821536586E-6</v>
      </c>
      <c r="I13" s="41">
        <f ca="1">HLOOKUP($A13&amp;"-"&amp;$B13&amp;"-"&amp;I$7,Weights_All_Spaces,$C13+1,FALSE)*'Refrigerator Impacts'!H12</f>
        <v>-7.5272714105963383E-4</v>
      </c>
      <c r="J13" s="41">
        <f ca="1">HLOOKUP($A13&amp;"-"&amp;$B13&amp;"-"&amp;J$7,Weights_All_Spaces,$C13+1,FALSE)*'Refrigerator Impacts'!I12</f>
        <v>8.5747754931641944E-4</v>
      </c>
      <c r="K13" s="41">
        <f ca="1">HLOOKUP($A13&amp;"-"&amp;$B13&amp;"-"&amp;K$7,Weights_All_Spaces,$C13+1,FALSE)*'Refrigerator Impacts'!J12</f>
        <v>1.2150712634969722E-7</v>
      </c>
      <c r="L13" s="41">
        <f ca="1">HLOOKUP($A13&amp;"-"&amp;$B13&amp;"-"&amp;L$7,Weights_All_Spaces,$C13+1,FALSE)*'Refrigerator Impacts'!K12</f>
        <v>5.5404034081511073E-4</v>
      </c>
      <c r="M13" s="41">
        <f ca="1">HLOOKUP($A13&amp;"-"&amp;$B13&amp;"-"&amp;M$7,Weights_All_Spaces,$C13+1,FALSE)*'Refrigerator Impacts'!L12</f>
        <v>2.1947391029461644E-7</v>
      </c>
      <c r="N13" s="41">
        <f ca="1">HLOOKUP($A13&amp;"-"&amp;$B13&amp;"-"&amp;N$7,Weights_All_Spaces,$C13+1,FALSE)*'Refrigerator Impacts'!M12</f>
        <v>0</v>
      </c>
      <c r="O13" s="41">
        <f ca="1">HLOOKUP($A13&amp;"-"&amp;$B13&amp;"-"&amp;O$7,Weights_All_Spaces,$C13+1,FALSE)*'Refrigerator Impacts'!N12</f>
        <v>1.3797428176925211E-3</v>
      </c>
      <c r="P13" s="41">
        <f ca="1">HLOOKUP($A13&amp;"-"&amp;$B13&amp;"-"&amp;P$7,Weights_All_Spaces,$C13+1,FALSE)*'Refrigerator Impacts'!O12</f>
        <v>1.9429726716603783E-7</v>
      </c>
      <c r="Q13" s="41">
        <f ca="1">HLOOKUP($A13&amp;"-"&amp;$B13&amp;"-"&amp;Q$7,Weights_All_Spaces,$C13+1,FALSE)*'Refrigerator Impacts'!P12</f>
        <v>1.4072581307355326E-3</v>
      </c>
      <c r="R13" s="41">
        <f ca="1">HLOOKUP($A13&amp;"-"&amp;$B13&amp;"-"&amp;R$7,Weights_All_Spaces,$C13+1,FALSE)*'Refrigerator Impacts'!Q12</f>
        <v>3.5332682134746283E-7</v>
      </c>
      <c r="S13" s="41">
        <f>HLOOKUP($A13&amp;"-"&amp;$B13&amp;"-"&amp;S$7,Weights_All_Spaces,$C13+1,FALSE)*'Refrigerator Impacts'!R12</f>
        <v>0</v>
      </c>
      <c r="T13" s="41">
        <f ca="1">HLOOKUP($A13&amp;"-"&amp;$B13&amp;"-"&amp;T$7,Weights_All_Spaces,$C13+1,FALSE)*'Refrigerator Impacts'!S12</f>
        <v>8.1412685225975265E-2</v>
      </c>
      <c r="U13" s="41">
        <f ca="1">HLOOKUP($A13&amp;"-"&amp;$B13&amp;"-"&amp;U$7,Weights_All_Spaces,$C13+1,FALSE)*'Refrigerator Impacts'!T12</f>
        <v>1.2304608740157751E-5</v>
      </c>
      <c r="V13" s="41">
        <f ca="1">HLOOKUP($A13&amp;"-"&amp;$B13&amp;"-"&amp;V$7,Weights_All_Spaces,$C13+1,FALSE)*'Refrigerator Impacts'!U12</f>
        <v>8.1412685225975265E-2</v>
      </c>
      <c r="W13" s="41">
        <f ca="1">HLOOKUP($A13&amp;"-"&amp;$B13&amp;"-"&amp;W$7,Weights_All_Spaces,$C13+1,FALSE)*'Refrigerator Impacts'!V12</f>
        <v>1.2304608740157751E-5</v>
      </c>
      <c r="X13" s="41">
        <f ca="1">HLOOKUP($A13&amp;"-"&amp;$B13&amp;"-"&amp;X$7,Weights_All_Spaces,$C13+1,FALSE)*'Refrigerator Impacts'!W12</f>
        <v>-4.1751854076479576E-3</v>
      </c>
      <c r="Y13" s="41">
        <f ca="1">HLOOKUP($A13&amp;"-"&amp;$B13&amp;"-"&amp;Y$7,Weights_All_Spaces,$C13+1,FALSE)*'Refrigerator Impacts'!X12</f>
        <v>4.6769111794022281E-3</v>
      </c>
      <c r="Z13" s="41">
        <f ca="1">HLOOKUP($A13&amp;"-"&amp;$B13&amp;"-"&amp;Z$7,Weights_All_Spaces,$C13+1,FALSE)*'Refrigerator Impacts'!Y12</f>
        <v>6.9719370635057943E-7</v>
      </c>
      <c r="AA13" s="41">
        <f ca="1">HLOOKUP($A13&amp;"-"&amp;$B13&amp;"-"&amp;AA$7,Weights_All_Spaces,$C13+1,FALSE)*'Refrigerator Impacts'!Z12</f>
        <v>2.5995506677936862E-3</v>
      </c>
      <c r="AB13" s="41">
        <f ca="1">HLOOKUP($A13&amp;"-"&amp;$B13&amp;"-"&amp;AB$7,Weights_All_Spaces,$C13+1,FALSE)*'Refrigerator Impacts'!AA12</f>
        <v>6.9720847333650184E-7</v>
      </c>
      <c r="AC13" s="41">
        <f ca="1">HLOOKUP($A13&amp;"-"&amp;$B13&amp;"-"&amp;AC$7,Weights_All_Spaces,$C13+1,FALSE)*'Refrigerator Impacts'!AB12</f>
        <v>0</v>
      </c>
      <c r="AD13" s="41">
        <f ca="1">HLOOKUP($A13&amp;"-"&amp;$B13&amp;"-"&amp;AD$7,Weights_All_Spaces,$C13+1,FALSE)*'Refrigerator Impacts'!AC12</f>
        <v>8.4352356750763247E-2</v>
      </c>
      <c r="AE13" s="41">
        <f ca="1">HLOOKUP($A13&amp;"-"&amp;$B13&amp;"-"&amp;AE$7,Weights_All_Spaces,$C13+1,FALSE)*'Refrigerator Impacts'!AD12</f>
        <v>1.7254597992705322E-5</v>
      </c>
      <c r="AF13" s="41">
        <f ca="1">HLOOKUP($A13&amp;"-"&amp;$B13&amp;"-"&amp;AF$7,Weights_All_Spaces,$C13+1,FALSE)*'Refrigerator Impacts'!AE12</f>
        <v>8.4144331516515875E-2</v>
      </c>
      <c r="AG13" s="41">
        <f ca="1">HLOOKUP($A13&amp;"-"&amp;$B13&amp;"-"&amp;AG$7,Weights_All_Spaces,$C13+1,FALSE)*'Refrigerator Impacts'!AF12</f>
        <v>1.8124576706494993E-5</v>
      </c>
      <c r="AH13" s="41">
        <f ca="1">HLOOKUP($A13&amp;"-"&amp;$B13&amp;"-"&amp;AH$7,Weights_All_Spaces,$C13+1,FALSE)*'Refrigerator Impacts'!AG12</f>
        <v>0</v>
      </c>
      <c r="AK13" s="131">
        <f t="shared" ca="1" si="10"/>
        <v>0.18768387666555586</v>
      </c>
      <c r="AL13" s="131">
        <f t="shared" ca="1" si="10"/>
        <v>3.268518761316005E-5</v>
      </c>
      <c r="AM13" s="131">
        <f t="shared" ca="1" si="10"/>
        <v>0.18542179805358439</v>
      </c>
      <c r="AN13" s="131">
        <f t="shared" ca="1" si="10"/>
        <v>3.5541623833784981E-5</v>
      </c>
      <c r="AO13" s="131">
        <f t="shared" ca="1" si="10"/>
        <v>-4.9279125487075911E-3</v>
      </c>
    </row>
    <row r="14" spans="1:47">
      <c r="A14" s="4" t="str">
        <f t="shared" si="11"/>
        <v>PG</v>
      </c>
      <c r="B14" s="4" t="str">
        <f t="shared" si="11"/>
        <v>SFM</v>
      </c>
      <c r="C14" s="4">
        <f t="shared" si="12"/>
        <v>6</v>
      </c>
      <c r="D14" s="40" t="str">
        <f t="shared" si="9"/>
        <v>PG6</v>
      </c>
      <c r="E14" s="41">
        <f ca="1">HLOOKUP($A14&amp;"-"&amp;$B14&amp;"-"&amp;E$7,Weights_All_Spaces,$C14+1,FALSE)*'Refrigerator Impacts'!D13</f>
        <v>0</v>
      </c>
      <c r="F14" s="41">
        <f ca="1">HLOOKUP($A14&amp;"-"&amp;$B14&amp;"-"&amp;F$7,Weights_All_Spaces,$C14+1,FALSE)*'Refrigerator Impacts'!E13</f>
        <v>0</v>
      </c>
      <c r="G14" s="41">
        <f ca="1">HLOOKUP($A14&amp;"-"&amp;$B14&amp;"-"&amp;G$7,Weights_All_Spaces,$C14+1,FALSE)*'Refrigerator Impacts'!F13</f>
        <v>0</v>
      </c>
      <c r="H14" s="41">
        <f ca="1">HLOOKUP($A14&amp;"-"&amp;$B14&amp;"-"&amp;H$7,Weights_All_Spaces,$C14+1,FALSE)*'Refrigerator Impacts'!G13</f>
        <v>0</v>
      </c>
      <c r="I14" s="41">
        <f ca="1">HLOOKUP($A14&amp;"-"&amp;$B14&amp;"-"&amp;I$7,Weights_All_Spaces,$C14+1,FALSE)*'Refrigerator Impacts'!H13</f>
        <v>0</v>
      </c>
      <c r="J14" s="41">
        <f ca="1">HLOOKUP($A14&amp;"-"&amp;$B14&amp;"-"&amp;J$7,Weights_All_Spaces,$C14+1,FALSE)*'Refrigerator Impacts'!I13</f>
        <v>0</v>
      </c>
      <c r="K14" s="41">
        <f ca="1">HLOOKUP($A14&amp;"-"&amp;$B14&amp;"-"&amp;K$7,Weights_All_Spaces,$C14+1,FALSE)*'Refrigerator Impacts'!J13</f>
        <v>0</v>
      </c>
      <c r="L14" s="41">
        <f ca="1">HLOOKUP($A14&amp;"-"&amp;$B14&amp;"-"&amp;L$7,Weights_All_Spaces,$C14+1,FALSE)*'Refrigerator Impacts'!K13</f>
        <v>0</v>
      </c>
      <c r="M14" s="41">
        <f ca="1">HLOOKUP($A14&amp;"-"&amp;$B14&amp;"-"&amp;M$7,Weights_All_Spaces,$C14+1,FALSE)*'Refrigerator Impacts'!L13</f>
        <v>0</v>
      </c>
      <c r="N14" s="41">
        <f ca="1">HLOOKUP($A14&amp;"-"&amp;$B14&amp;"-"&amp;N$7,Weights_All_Spaces,$C14+1,FALSE)*'Refrigerator Impacts'!M13</f>
        <v>0</v>
      </c>
      <c r="O14" s="41">
        <f ca="1">HLOOKUP($A14&amp;"-"&amp;$B14&amp;"-"&amp;O$7,Weights_All_Spaces,$C14+1,FALSE)*'Refrigerator Impacts'!N13</f>
        <v>0</v>
      </c>
      <c r="P14" s="41">
        <f ca="1">HLOOKUP($A14&amp;"-"&amp;$B14&amp;"-"&amp;P$7,Weights_All_Spaces,$C14+1,FALSE)*'Refrigerator Impacts'!O13</f>
        <v>0</v>
      </c>
      <c r="Q14" s="41">
        <f ca="1">HLOOKUP($A14&amp;"-"&amp;$B14&amp;"-"&amp;Q$7,Weights_All_Spaces,$C14+1,FALSE)*'Refrigerator Impacts'!P13</f>
        <v>0</v>
      </c>
      <c r="R14" s="41">
        <f ca="1">HLOOKUP($A14&amp;"-"&amp;$B14&amp;"-"&amp;R$7,Weights_All_Spaces,$C14+1,FALSE)*'Refrigerator Impacts'!Q13</f>
        <v>0</v>
      </c>
      <c r="S14" s="41">
        <f>HLOOKUP($A14&amp;"-"&amp;$B14&amp;"-"&amp;S$7,Weights_All_Spaces,$C14+1,FALSE)*'Refrigerator Impacts'!R13</f>
        <v>0</v>
      </c>
      <c r="T14" s="41">
        <f ca="1">HLOOKUP($A14&amp;"-"&amp;$B14&amp;"-"&amp;T$7,Weights_All_Spaces,$C14+1,FALSE)*'Refrigerator Impacts'!S13</f>
        <v>0</v>
      </c>
      <c r="U14" s="41">
        <f ca="1">HLOOKUP($A14&amp;"-"&amp;$B14&amp;"-"&amp;U$7,Weights_All_Spaces,$C14+1,FALSE)*'Refrigerator Impacts'!T13</f>
        <v>0</v>
      </c>
      <c r="V14" s="41">
        <f ca="1">HLOOKUP($A14&amp;"-"&amp;$B14&amp;"-"&amp;V$7,Weights_All_Spaces,$C14+1,FALSE)*'Refrigerator Impacts'!U13</f>
        <v>0</v>
      </c>
      <c r="W14" s="41">
        <f ca="1">HLOOKUP($A14&amp;"-"&amp;$B14&amp;"-"&amp;W$7,Weights_All_Spaces,$C14+1,FALSE)*'Refrigerator Impacts'!V13</f>
        <v>0</v>
      </c>
      <c r="X14" s="41">
        <f ca="1">HLOOKUP($A14&amp;"-"&amp;$B14&amp;"-"&amp;X$7,Weights_All_Spaces,$C14+1,FALSE)*'Refrigerator Impacts'!W13</f>
        <v>0</v>
      </c>
      <c r="Y14" s="41">
        <f ca="1">HLOOKUP($A14&amp;"-"&amp;$B14&amp;"-"&amp;Y$7,Weights_All_Spaces,$C14+1,FALSE)*'Refrigerator Impacts'!X13</f>
        <v>0</v>
      </c>
      <c r="Z14" s="41">
        <f ca="1">HLOOKUP($A14&amp;"-"&amp;$B14&amp;"-"&amp;Z$7,Weights_All_Spaces,$C14+1,FALSE)*'Refrigerator Impacts'!Y13</f>
        <v>0</v>
      </c>
      <c r="AA14" s="41">
        <f ca="1">HLOOKUP($A14&amp;"-"&amp;$B14&amp;"-"&amp;AA$7,Weights_All_Spaces,$C14+1,FALSE)*'Refrigerator Impacts'!Z13</f>
        <v>0</v>
      </c>
      <c r="AB14" s="41">
        <f ca="1">HLOOKUP($A14&amp;"-"&amp;$B14&amp;"-"&amp;AB$7,Weights_All_Spaces,$C14+1,FALSE)*'Refrigerator Impacts'!AA13</f>
        <v>0</v>
      </c>
      <c r="AC14" s="41">
        <f ca="1">HLOOKUP($A14&amp;"-"&amp;$B14&amp;"-"&amp;AC$7,Weights_All_Spaces,$C14+1,FALSE)*'Refrigerator Impacts'!AB13</f>
        <v>0</v>
      </c>
      <c r="AD14" s="41">
        <f ca="1">HLOOKUP($A14&amp;"-"&amp;$B14&amp;"-"&amp;AD$7,Weights_All_Spaces,$C14+1,FALSE)*'Refrigerator Impacts'!AC13</f>
        <v>0</v>
      </c>
      <c r="AE14" s="41">
        <f ca="1">HLOOKUP($A14&amp;"-"&amp;$B14&amp;"-"&amp;AE$7,Weights_All_Spaces,$C14+1,FALSE)*'Refrigerator Impacts'!AD13</f>
        <v>0</v>
      </c>
      <c r="AF14" s="41">
        <f ca="1">HLOOKUP($A14&amp;"-"&amp;$B14&amp;"-"&amp;AF$7,Weights_All_Spaces,$C14+1,FALSE)*'Refrigerator Impacts'!AE13</f>
        <v>0</v>
      </c>
      <c r="AG14" s="41">
        <f ca="1">HLOOKUP($A14&amp;"-"&amp;$B14&amp;"-"&amp;AG$7,Weights_All_Spaces,$C14+1,FALSE)*'Refrigerator Impacts'!AF13</f>
        <v>0</v>
      </c>
      <c r="AH14" s="41">
        <f ca="1">HLOOKUP($A14&amp;"-"&amp;$B14&amp;"-"&amp;AH$7,Weights_All_Spaces,$C14+1,FALSE)*'Refrigerator Impacts'!AG13</f>
        <v>0</v>
      </c>
      <c r="AK14" s="131">
        <f t="shared" ca="1" si="10"/>
        <v>0</v>
      </c>
      <c r="AL14" s="131">
        <f t="shared" ca="1" si="10"/>
        <v>0</v>
      </c>
      <c r="AM14" s="131">
        <f t="shared" ca="1" si="10"/>
        <v>0</v>
      </c>
      <c r="AN14" s="131">
        <f t="shared" ca="1" si="10"/>
        <v>0</v>
      </c>
      <c r="AO14" s="131">
        <f t="shared" ca="1" si="10"/>
        <v>0</v>
      </c>
    </row>
    <row r="15" spans="1:47">
      <c r="A15" s="4" t="str">
        <f t="shared" si="11"/>
        <v>PG</v>
      </c>
      <c r="B15" s="4" t="str">
        <f t="shared" si="11"/>
        <v>SFM</v>
      </c>
      <c r="C15" s="4">
        <f t="shared" si="12"/>
        <v>7</v>
      </c>
      <c r="D15" s="40" t="str">
        <f t="shared" si="9"/>
        <v>PG7</v>
      </c>
      <c r="E15" s="41">
        <f ca="1">HLOOKUP($A15&amp;"-"&amp;$B15&amp;"-"&amp;E$7,Weights_All_Spaces,$C15+1,FALSE)*'Refrigerator Impacts'!D14</f>
        <v>0</v>
      </c>
      <c r="F15" s="41">
        <f ca="1">HLOOKUP($A15&amp;"-"&amp;$B15&amp;"-"&amp;F$7,Weights_All_Spaces,$C15+1,FALSE)*'Refrigerator Impacts'!E14</f>
        <v>0</v>
      </c>
      <c r="G15" s="41">
        <f ca="1">HLOOKUP($A15&amp;"-"&amp;$B15&amp;"-"&amp;G$7,Weights_All_Spaces,$C15+1,FALSE)*'Refrigerator Impacts'!F14</f>
        <v>0</v>
      </c>
      <c r="H15" s="41">
        <f ca="1">HLOOKUP($A15&amp;"-"&amp;$B15&amp;"-"&amp;H$7,Weights_All_Spaces,$C15+1,FALSE)*'Refrigerator Impacts'!G14</f>
        <v>0</v>
      </c>
      <c r="I15" s="41">
        <f ca="1">HLOOKUP($A15&amp;"-"&amp;$B15&amp;"-"&amp;I$7,Weights_All_Spaces,$C15+1,FALSE)*'Refrigerator Impacts'!H14</f>
        <v>0</v>
      </c>
      <c r="J15" s="41">
        <f ca="1">HLOOKUP($A15&amp;"-"&amp;$B15&amp;"-"&amp;J$7,Weights_All_Spaces,$C15+1,FALSE)*'Refrigerator Impacts'!I14</f>
        <v>0</v>
      </c>
      <c r="K15" s="41">
        <f ca="1">HLOOKUP($A15&amp;"-"&amp;$B15&amp;"-"&amp;K$7,Weights_All_Spaces,$C15+1,FALSE)*'Refrigerator Impacts'!J14</f>
        <v>0</v>
      </c>
      <c r="L15" s="41">
        <f ca="1">HLOOKUP($A15&amp;"-"&amp;$B15&amp;"-"&amp;L$7,Weights_All_Spaces,$C15+1,FALSE)*'Refrigerator Impacts'!K14</f>
        <v>0</v>
      </c>
      <c r="M15" s="41">
        <f ca="1">HLOOKUP($A15&amp;"-"&amp;$B15&amp;"-"&amp;M$7,Weights_All_Spaces,$C15+1,FALSE)*'Refrigerator Impacts'!L14</f>
        <v>0</v>
      </c>
      <c r="N15" s="41">
        <f ca="1">HLOOKUP($A15&amp;"-"&amp;$B15&amp;"-"&amp;N$7,Weights_All_Spaces,$C15+1,FALSE)*'Refrigerator Impacts'!M14</f>
        <v>0</v>
      </c>
      <c r="O15" s="41">
        <f ca="1">HLOOKUP($A15&amp;"-"&amp;$B15&amp;"-"&amp;O$7,Weights_All_Spaces,$C15+1,FALSE)*'Refrigerator Impacts'!N14</f>
        <v>0</v>
      </c>
      <c r="P15" s="41">
        <f ca="1">HLOOKUP($A15&amp;"-"&amp;$B15&amp;"-"&amp;P$7,Weights_All_Spaces,$C15+1,FALSE)*'Refrigerator Impacts'!O14</f>
        <v>0</v>
      </c>
      <c r="Q15" s="41">
        <f ca="1">HLOOKUP($A15&amp;"-"&amp;$B15&amp;"-"&amp;Q$7,Weights_All_Spaces,$C15+1,FALSE)*'Refrigerator Impacts'!P14</f>
        <v>0</v>
      </c>
      <c r="R15" s="41">
        <f ca="1">HLOOKUP($A15&amp;"-"&amp;$B15&amp;"-"&amp;R$7,Weights_All_Spaces,$C15+1,FALSE)*'Refrigerator Impacts'!Q14</f>
        <v>0</v>
      </c>
      <c r="S15" s="41">
        <f>HLOOKUP($A15&amp;"-"&amp;$B15&amp;"-"&amp;S$7,Weights_All_Spaces,$C15+1,FALSE)*'Refrigerator Impacts'!R14</f>
        <v>0</v>
      </c>
      <c r="T15" s="41">
        <f ca="1">HLOOKUP($A15&amp;"-"&amp;$B15&amp;"-"&amp;T$7,Weights_All_Spaces,$C15+1,FALSE)*'Refrigerator Impacts'!S14</f>
        <v>0</v>
      </c>
      <c r="U15" s="41">
        <f ca="1">HLOOKUP($A15&amp;"-"&amp;$B15&amp;"-"&amp;U$7,Weights_All_Spaces,$C15+1,FALSE)*'Refrigerator Impacts'!T14</f>
        <v>0</v>
      </c>
      <c r="V15" s="41">
        <f ca="1">HLOOKUP($A15&amp;"-"&amp;$B15&amp;"-"&amp;V$7,Weights_All_Spaces,$C15+1,FALSE)*'Refrigerator Impacts'!U14</f>
        <v>0</v>
      </c>
      <c r="W15" s="41">
        <f ca="1">HLOOKUP($A15&amp;"-"&amp;$B15&amp;"-"&amp;W$7,Weights_All_Spaces,$C15+1,FALSE)*'Refrigerator Impacts'!V14</f>
        <v>0</v>
      </c>
      <c r="X15" s="41">
        <f ca="1">HLOOKUP($A15&amp;"-"&amp;$B15&amp;"-"&amp;X$7,Weights_All_Spaces,$C15+1,FALSE)*'Refrigerator Impacts'!W14</f>
        <v>0</v>
      </c>
      <c r="Y15" s="41">
        <f ca="1">HLOOKUP($A15&amp;"-"&amp;$B15&amp;"-"&amp;Y$7,Weights_All_Spaces,$C15+1,FALSE)*'Refrigerator Impacts'!X14</f>
        <v>0</v>
      </c>
      <c r="Z15" s="41">
        <f ca="1">HLOOKUP($A15&amp;"-"&amp;$B15&amp;"-"&amp;Z$7,Weights_All_Spaces,$C15+1,FALSE)*'Refrigerator Impacts'!Y14</f>
        <v>0</v>
      </c>
      <c r="AA15" s="41">
        <f ca="1">HLOOKUP($A15&amp;"-"&amp;$B15&amp;"-"&amp;AA$7,Weights_All_Spaces,$C15+1,FALSE)*'Refrigerator Impacts'!Z14</f>
        <v>0</v>
      </c>
      <c r="AB15" s="41">
        <f ca="1">HLOOKUP($A15&amp;"-"&amp;$B15&amp;"-"&amp;AB$7,Weights_All_Spaces,$C15+1,FALSE)*'Refrigerator Impacts'!AA14</f>
        <v>0</v>
      </c>
      <c r="AC15" s="41">
        <f ca="1">HLOOKUP($A15&amp;"-"&amp;$B15&amp;"-"&amp;AC$7,Weights_All_Spaces,$C15+1,FALSE)*'Refrigerator Impacts'!AB14</f>
        <v>0</v>
      </c>
      <c r="AD15" s="41">
        <f ca="1">HLOOKUP($A15&amp;"-"&amp;$B15&amp;"-"&amp;AD$7,Weights_All_Spaces,$C15+1,FALSE)*'Refrigerator Impacts'!AC14</f>
        <v>0</v>
      </c>
      <c r="AE15" s="41">
        <f ca="1">HLOOKUP($A15&amp;"-"&amp;$B15&amp;"-"&amp;AE$7,Weights_All_Spaces,$C15+1,FALSE)*'Refrigerator Impacts'!AD14</f>
        <v>0</v>
      </c>
      <c r="AF15" s="41">
        <f ca="1">HLOOKUP($A15&amp;"-"&amp;$B15&amp;"-"&amp;AF$7,Weights_All_Spaces,$C15+1,FALSE)*'Refrigerator Impacts'!AE14</f>
        <v>0</v>
      </c>
      <c r="AG15" s="41">
        <f ca="1">HLOOKUP($A15&amp;"-"&amp;$B15&amp;"-"&amp;AG$7,Weights_All_Spaces,$C15+1,FALSE)*'Refrigerator Impacts'!AF14</f>
        <v>0</v>
      </c>
      <c r="AH15" s="41">
        <f ca="1">HLOOKUP($A15&amp;"-"&amp;$B15&amp;"-"&amp;AH$7,Weights_All_Spaces,$C15+1,FALSE)*'Refrigerator Impacts'!AG14</f>
        <v>0</v>
      </c>
      <c r="AK15" s="131">
        <f t="shared" ca="1" si="10"/>
        <v>0</v>
      </c>
      <c r="AL15" s="131">
        <f t="shared" ca="1" si="10"/>
        <v>0</v>
      </c>
      <c r="AM15" s="131">
        <f t="shared" ca="1" si="10"/>
        <v>0</v>
      </c>
      <c r="AN15" s="131">
        <f t="shared" ca="1" si="10"/>
        <v>0</v>
      </c>
      <c r="AO15" s="131">
        <f t="shared" ca="1" si="10"/>
        <v>0</v>
      </c>
    </row>
    <row r="16" spans="1:47">
      <c r="A16" s="4" t="str">
        <f t="shared" si="11"/>
        <v>PG</v>
      </c>
      <c r="B16" s="4" t="str">
        <f t="shared" si="11"/>
        <v>SFM</v>
      </c>
      <c r="C16" s="4">
        <f t="shared" si="12"/>
        <v>8</v>
      </c>
      <c r="D16" s="40" t="str">
        <f t="shared" si="9"/>
        <v>PG8</v>
      </c>
      <c r="E16" s="41">
        <f ca="1">HLOOKUP($A16&amp;"-"&amp;$B16&amp;"-"&amp;E$7,Weights_All_Spaces,$C16+1,FALSE)*'Refrigerator Impacts'!D15</f>
        <v>0</v>
      </c>
      <c r="F16" s="41">
        <f ca="1">HLOOKUP($A16&amp;"-"&amp;$B16&amp;"-"&amp;F$7,Weights_All_Spaces,$C16+1,FALSE)*'Refrigerator Impacts'!E15</f>
        <v>0</v>
      </c>
      <c r="G16" s="41">
        <f ca="1">HLOOKUP($A16&amp;"-"&amp;$B16&amp;"-"&amp;G$7,Weights_All_Spaces,$C16+1,FALSE)*'Refrigerator Impacts'!F15</f>
        <v>0</v>
      </c>
      <c r="H16" s="41">
        <f ca="1">HLOOKUP($A16&amp;"-"&amp;$B16&amp;"-"&amp;H$7,Weights_All_Spaces,$C16+1,FALSE)*'Refrigerator Impacts'!G15</f>
        <v>0</v>
      </c>
      <c r="I16" s="41">
        <f ca="1">HLOOKUP($A16&amp;"-"&amp;$B16&amp;"-"&amp;I$7,Weights_All_Spaces,$C16+1,FALSE)*'Refrigerator Impacts'!H15</f>
        <v>0</v>
      </c>
      <c r="J16" s="41">
        <f ca="1">HLOOKUP($A16&amp;"-"&amp;$B16&amp;"-"&amp;J$7,Weights_All_Spaces,$C16+1,FALSE)*'Refrigerator Impacts'!I15</f>
        <v>0</v>
      </c>
      <c r="K16" s="41">
        <f ca="1">HLOOKUP($A16&amp;"-"&amp;$B16&amp;"-"&amp;K$7,Weights_All_Spaces,$C16+1,FALSE)*'Refrigerator Impacts'!J15</f>
        <v>0</v>
      </c>
      <c r="L16" s="41">
        <f ca="1">HLOOKUP($A16&amp;"-"&amp;$B16&amp;"-"&amp;L$7,Weights_All_Spaces,$C16+1,FALSE)*'Refrigerator Impacts'!K15</f>
        <v>0</v>
      </c>
      <c r="M16" s="41">
        <f ca="1">HLOOKUP($A16&amp;"-"&amp;$B16&amp;"-"&amp;M$7,Weights_All_Spaces,$C16+1,FALSE)*'Refrigerator Impacts'!L15</f>
        <v>0</v>
      </c>
      <c r="N16" s="41">
        <f ca="1">HLOOKUP($A16&amp;"-"&amp;$B16&amp;"-"&amp;N$7,Weights_All_Spaces,$C16+1,FALSE)*'Refrigerator Impacts'!M15</f>
        <v>0</v>
      </c>
      <c r="O16" s="41">
        <f ca="1">HLOOKUP($A16&amp;"-"&amp;$B16&amp;"-"&amp;O$7,Weights_All_Spaces,$C16+1,FALSE)*'Refrigerator Impacts'!N15</f>
        <v>0</v>
      </c>
      <c r="P16" s="41">
        <f ca="1">HLOOKUP($A16&amp;"-"&amp;$B16&amp;"-"&amp;P$7,Weights_All_Spaces,$C16+1,FALSE)*'Refrigerator Impacts'!O15</f>
        <v>0</v>
      </c>
      <c r="Q16" s="41">
        <f ca="1">HLOOKUP($A16&amp;"-"&amp;$B16&amp;"-"&amp;Q$7,Weights_All_Spaces,$C16+1,FALSE)*'Refrigerator Impacts'!P15</f>
        <v>0</v>
      </c>
      <c r="R16" s="41">
        <f ca="1">HLOOKUP($A16&amp;"-"&amp;$B16&amp;"-"&amp;R$7,Weights_All_Spaces,$C16+1,FALSE)*'Refrigerator Impacts'!Q15</f>
        <v>0</v>
      </c>
      <c r="S16" s="41">
        <f>HLOOKUP($A16&amp;"-"&amp;$B16&amp;"-"&amp;S$7,Weights_All_Spaces,$C16+1,FALSE)*'Refrigerator Impacts'!R15</f>
        <v>0</v>
      </c>
      <c r="T16" s="41">
        <f ca="1">HLOOKUP($A16&amp;"-"&amp;$B16&amp;"-"&amp;T$7,Weights_All_Spaces,$C16+1,FALSE)*'Refrigerator Impacts'!S15</f>
        <v>0</v>
      </c>
      <c r="U16" s="41">
        <f ca="1">HLOOKUP($A16&amp;"-"&amp;$B16&amp;"-"&amp;U$7,Weights_All_Spaces,$C16+1,FALSE)*'Refrigerator Impacts'!T15</f>
        <v>0</v>
      </c>
      <c r="V16" s="41">
        <f ca="1">HLOOKUP($A16&amp;"-"&amp;$B16&amp;"-"&amp;V$7,Weights_All_Spaces,$C16+1,FALSE)*'Refrigerator Impacts'!U15</f>
        <v>0</v>
      </c>
      <c r="W16" s="41">
        <f ca="1">HLOOKUP($A16&amp;"-"&amp;$B16&amp;"-"&amp;W$7,Weights_All_Spaces,$C16+1,FALSE)*'Refrigerator Impacts'!V15</f>
        <v>0</v>
      </c>
      <c r="X16" s="41">
        <f ca="1">HLOOKUP($A16&amp;"-"&amp;$B16&amp;"-"&amp;X$7,Weights_All_Spaces,$C16+1,FALSE)*'Refrigerator Impacts'!W15</f>
        <v>0</v>
      </c>
      <c r="Y16" s="41">
        <f ca="1">HLOOKUP($A16&amp;"-"&amp;$B16&amp;"-"&amp;Y$7,Weights_All_Spaces,$C16+1,FALSE)*'Refrigerator Impacts'!X15</f>
        <v>0</v>
      </c>
      <c r="Z16" s="41">
        <f ca="1">HLOOKUP($A16&amp;"-"&amp;$B16&amp;"-"&amp;Z$7,Weights_All_Spaces,$C16+1,FALSE)*'Refrigerator Impacts'!Y15</f>
        <v>0</v>
      </c>
      <c r="AA16" s="41">
        <f ca="1">HLOOKUP($A16&amp;"-"&amp;$B16&amp;"-"&amp;AA$7,Weights_All_Spaces,$C16+1,FALSE)*'Refrigerator Impacts'!Z15</f>
        <v>0</v>
      </c>
      <c r="AB16" s="41">
        <f ca="1">HLOOKUP($A16&amp;"-"&amp;$B16&amp;"-"&amp;AB$7,Weights_All_Spaces,$C16+1,FALSE)*'Refrigerator Impacts'!AA15</f>
        <v>0</v>
      </c>
      <c r="AC16" s="41">
        <f ca="1">HLOOKUP($A16&amp;"-"&amp;$B16&amp;"-"&amp;AC$7,Weights_All_Spaces,$C16+1,FALSE)*'Refrigerator Impacts'!AB15</f>
        <v>0</v>
      </c>
      <c r="AD16" s="41">
        <f ca="1">HLOOKUP($A16&amp;"-"&amp;$B16&amp;"-"&amp;AD$7,Weights_All_Spaces,$C16+1,FALSE)*'Refrigerator Impacts'!AC15</f>
        <v>0</v>
      </c>
      <c r="AE16" s="41">
        <f ca="1">HLOOKUP($A16&amp;"-"&amp;$B16&amp;"-"&amp;AE$7,Weights_All_Spaces,$C16+1,FALSE)*'Refrigerator Impacts'!AD15</f>
        <v>0</v>
      </c>
      <c r="AF16" s="41">
        <f ca="1">HLOOKUP($A16&amp;"-"&amp;$B16&amp;"-"&amp;AF$7,Weights_All_Spaces,$C16+1,FALSE)*'Refrigerator Impacts'!AE15</f>
        <v>0</v>
      </c>
      <c r="AG16" s="41">
        <f ca="1">HLOOKUP($A16&amp;"-"&amp;$B16&amp;"-"&amp;AG$7,Weights_All_Spaces,$C16+1,FALSE)*'Refrigerator Impacts'!AF15</f>
        <v>0</v>
      </c>
      <c r="AH16" s="41">
        <f ca="1">HLOOKUP($A16&amp;"-"&amp;$B16&amp;"-"&amp;AH$7,Weights_All_Spaces,$C16+1,FALSE)*'Refrigerator Impacts'!AG15</f>
        <v>0</v>
      </c>
      <c r="AK16" s="131">
        <f t="shared" ca="1" si="10"/>
        <v>0</v>
      </c>
      <c r="AL16" s="131">
        <f t="shared" ca="1" si="10"/>
        <v>0</v>
      </c>
      <c r="AM16" s="131">
        <f t="shared" ca="1" si="10"/>
        <v>0</v>
      </c>
      <c r="AN16" s="131">
        <f t="shared" ca="1" si="10"/>
        <v>0</v>
      </c>
      <c r="AO16" s="131">
        <f t="shared" ca="1" si="10"/>
        <v>0</v>
      </c>
    </row>
    <row r="17" spans="1:41">
      <c r="A17" s="4" t="str">
        <f t="shared" si="11"/>
        <v>PG</v>
      </c>
      <c r="B17" s="4" t="str">
        <f t="shared" si="11"/>
        <v>SFM</v>
      </c>
      <c r="C17" s="4">
        <f t="shared" si="12"/>
        <v>9</v>
      </c>
      <c r="D17" s="40" t="str">
        <f t="shared" si="9"/>
        <v>PG9</v>
      </c>
      <c r="E17" s="41">
        <f ca="1">HLOOKUP($A17&amp;"-"&amp;$B17&amp;"-"&amp;E$7,Weights_All_Spaces,$C17+1,FALSE)*'Refrigerator Impacts'!D16</f>
        <v>0</v>
      </c>
      <c r="F17" s="41">
        <f ca="1">HLOOKUP($A17&amp;"-"&amp;$B17&amp;"-"&amp;F$7,Weights_All_Spaces,$C17+1,FALSE)*'Refrigerator Impacts'!E16</f>
        <v>0</v>
      </c>
      <c r="G17" s="41">
        <f ca="1">HLOOKUP($A17&amp;"-"&amp;$B17&amp;"-"&amp;G$7,Weights_All_Spaces,$C17+1,FALSE)*'Refrigerator Impacts'!F16</f>
        <v>0</v>
      </c>
      <c r="H17" s="41">
        <f ca="1">HLOOKUP($A17&amp;"-"&amp;$B17&amp;"-"&amp;H$7,Weights_All_Spaces,$C17+1,FALSE)*'Refrigerator Impacts'!G16</f>
        <v>0</v>
      </c>
      <c r="I17" s="41">
        <f ca="1">HLOOKUP($A17&amp;"-"&amp;$B17&amp;"-"&amp;I$7,Weights_All_Spaces,$C17+1,FALSE)*'Refrigerator Impacts'!H16</f>
        <v>0</v>
      </c>
      <c r="J17" s="41">
        <f ca="1">HLOOKUP($A17&amp;"-"&amp;$B17&amp;"-"&amp;J$7,Weights_All_Spaces,$C17+1,FALSE)*'Refrigerator Impacts'!I16</f>
        <v>0</v>
      </c>
      <c r="K17" s="41">
        <f ca="1">HLOOKUP($A17&amp;"-"&amp;$B17&amp;"-"&amp;K$7,Weights_All_Spaces,$C17+1,FALSE)*'Refrigerator Impacts'!J16</f>
        <v>0</v>
      </c>
      <c r="L17" s="41">
        <f ca="1">HLOOKUP($A17&amp;"-"&amp;$B17&amp;"-"&amp;L$7,Weights_All_Spaces,$C17+1,FALSE)*'Refrigerator Impacts'!K16</f>
        <v>0</v>
      </c>
      <c r="M17" s="41">
        <f ca="1">HLOOKUP($A17&amp;"-"&amp;$B17&amp;"-"&amp;M$7,Weights_All_Spaces,$C17+1,FALSE)*'Refrigerator Impacts'!L16</f>
        <v>0</v>
      </c>
      <c r="N17" s="41">
        <f ca="1">HLOOKUP($A17&amp;"-"&amp;$B17&amp;"-"&amp;N$7,Weights_All_Spaces,$C17+1,FALSE)*'Refrigerator Impacts'!M16</f>
        <v>0</v>
      </c>
      <c r="O17" s="41">
        <f ca="1">HLOOKUP($A17&amp;"-"&amp;$B17&amp;"-"&amp;O$7,Weights_All_Spaces,$C17+1,FALSE)*'Refrigerator Impacts'!N16</f>
        <v>0</v>
      </c>
      <c r="P17" s="41">
        <f ca="1">HLOOKUP($A17&amp;"-"&amp;$B17&amp;"-"&amp;P$7,Weights_All_Spaces,$C17+1,FALSE)*'Refrigerator Impacts'!O16</f>
        <v>0</v>
      </c>
      <c r="Q17" s="41">
        <f ca="1">HLOOKUP($A17&amp;"-"&amp;$B17&amp;"-"&amp;Q$7,Weights_All_Spaces,$C17+1,FALSE)*'Refrigerator Impacts'!P16</f>
        <v>0</v>
      </c>
      <c r="R17" s="41">
        <f ca="1">HLOOKUP($A17&amp;"-"&amp;$B17&amp;"-"&amp;R$7,Weights_All_Spaces,$C17+1,FALSE)*'Refrigerator Impacts'!Q16</f>
        <v>0</v>
      </c>
      <c r="S17" s="41">
        <f>HLOOKUP($A17&amp;"-"&amp;$B17&amp;"-"&amp;S$7,Weights_All_Spaces,$C17+1,FALSE)*'Refrigerator Impacts'!R16</f>
        <v>0</v>
      </c>
      <c r="T17" s="41">
        <f ca="1">HLOOKUP($A17&amp;"-"&amp;$B17&amp;"-"&amp;T$7,Weights_All_Spaces,$C17+1,FALSE)*'Refrigerator Impacts'!S16</f>
        <v>0</v>
      </c>
      <c r="U17" s="41">
        <f ca="1">HLOOKUP($A17&amp;"-"&amp;$B17&amp;"-"&amp;U$7,Weights_All_Spaces,$C17+1,FALSE)*'Refrigerator Impacts'!T16</f>
        <v>0</v>
      </c>
      <c r="V17" s="41">
        <f ca="1">HLOOKUP($A17&amp;"-"&amp;$B17&amp;"-"&amp;V$7,Weights_All_Spaces,$C17+1,FALSE)*'Refrigerator Impacts'!U16</f>
        <v>0</v>
      </c>
      <c r="W17" s="41">
        <f ca="1">HLOOKUP($A17&amp;"-"&amp;$B17&amp;"-"&amp;W$7,Weights_All_Spaces,$C17+1,FALSE)*'Refrigerator Impacts'!V16</f>
        <v>0</v>
      </c>
      <c r="X17" s="41">
        <f ca="1">HLOOKUP($A17&amp;"-"&amp;$B17&amp;"-"&amp;X$7,Weights_All_Spaces,$C17+1,FALSE)*'Refrigerator Impacts'!W16</f>
        <v>0</v>
      </c>
      <c r="Y17" s="41">
        <f ca="1">HLOOKUP($A17&amp;"-"&amp;$B17&amp;"-"&amp;Y$7,Weights_All_Spaces,$C17+1,FALSE)*'Refrigerator Impacts'!X16</f>
        <v>0</v>
      </c>
      <c r="Z17" s="41">
        <f ca="1">HLOOKUP($A17&amp;"-"&amp;$B17&amp;"-"&amp;Z$7,Weights_All_Spaces,$C17+1,FALSE)*'Refrigerator Impacts'!Y16</f>
        <v>0</v>
      </c>
      <c r="AA17" s="41">
        <f ca="1">HLOOKUP($A17&amp;"-"&amp;$B17&amp;"-"&amp;AA$7,Weights_All_Spaces,$C17+1,FALSE)*'Refrigerator Impacts'!Z16</f>
        <v>0</v>
      </c>
      <c r="AB17" s="41">
        <f ca="1">HLOOKUP($A17&amp;"-"&amp;$B17&amp;"-"&amp;AB$7,Weights_All_Spaces,$C17+1,FALSE)*'Refrigerator Impacts'!AA16</f>
        <v>0</v>
      </c>
      <c r="AC17" s="41">
        <f ca="1">HLOOKUP($A17&amp;"-"&amp;$B17&amp;"-"&amp;AC$7,Weights_All_Spaces,$C17+1,FALSE)*'Refrigerator Impacts'!AB16</f>
        <v>0</v>
      </c>
      <c r="AD17" s="41">
        <f ca="1">HLOOKUP($A17&amp;"-"&amp;$B17&amp;"-"&amp;AD$7,Weights_All_Spaces,$C17+1,FALSE)*'Refrigerator Impacts'!AC16</f>
        <v>0</v>
      </c>
      <c r="AE17" s="41">
        <f ca="1">HLOOKUP($A17&amp;"-"&amp;$B17&amp;"-"&amp;AE$7,Weights_All_Spaces,$C17+1,FALSE)*'Refrigerator Impacts'!AD16</f>
        <v>0</v>
      </c>
      <c r="AF17" s="41">
        <f ca="1">HLOOKUP($A17&amp;"-"&amp;$B17&amp;"-"&amp;AF$7,Weights_All_Spaces,$C17+1,FALSE)*'Refrigerator Impacts'!AE16</f>
        <v>0</v>
      </c>
      <c r="AG17" s="41">
        <f ca="1">HLOOKUP($A17&amp;"-"&amp;$B17&amp;"-"&amp;AG$7,Weights_All_Spaces,$C17+1,FALSE)*'Refrigerator Impacts'!AF16</f>
        <v>0</v>
      </c>
      <c r="AH17" s="41">
        <f ca="1">HLOOKUP($A17&amp;"-"&amp;$B17&amp;"-"&amp;AH$7,Weights_All_Spaces,$C17+1,FALSE)*'Refrigerator Impacts'!AG16</f>
        <v>0</v>
      </c>
      <c r="AK17" s="131">
        <f t="shared" ca="1" si="10"/>
        <v>0</v>
      </c>
      <c r="AL17" s="131">
        <f t="shared" ca="1" si="10"/>
        <v>0</v>
      </c>
      <c r="AM17" s="131">
        <f t="shared" ca="1" si="10"/>
        <v>0</v>
      </c>
      <c r="AN17" s="131">
        <f t="shared" ca="1" si="10"/>
        <v>0</v>
      </c>
      <c r="AO17" s="131">
        <f t="shared" ca="1" si="10"/>
        <v>0</v>
      </c>
    </row>
    <row r="18" spans="1:41">
      <c r="A18" s="4" t="str">
        <f t="shared" si="11"/>
        <v>PG</v>
      </c>
      <c r="B18" s="4" t="str">
        <f t="shared" si="11"/>
        <v>SFM</v>
      </c>
      <c r="C18" s="4">
        <f t="shared" si="12"/>
        <v>10</v>
      </c>
      <c r="D18" s="40" t="str">
        <f t="shared" si="9"/>
        <v>PG10</v>
      </c>
      <c r="E18" s="41">
        <f ca="1">HLOOKUP($A18&amp;"-"&amp;$B18&amp;"-"&amp;E$7,Weights_All_Spaces,$C18+1,FALSE)*'Refrigerator Impacts'!D17</f>
        <v>0</v>
      </c>
      <c r="F18" s="41">
        <f ca="1">HLOOKUP($A18&amp;"-"&amp;$B18&amp;"-"&amp;F$7,Weights_All_Spaces,$C18+1,FALSE)*'Refrigerator Impacts'!E17</f>
        <v>0</v>
      </c>
      <c r="G18" s="41">
        <f ca="1">HLOOKUP($A18&amp;"-"&amp;$B18&amp;"-"&amp;G$7,Weights_All_Spaces,$C18+1,FALSE)*'Refrigerator Impacts'!F17</f>
        <v>0</v>
      </c>
      <c r="H18" s="41">
        <f ca="1">HLOOKUP($A18&amp;"-"&amp;$B18&amp;"-"&amp;H$7,Weights_All_Spaces,$C18+1,FALSE)*'Refrigerator Impacts'!G17</f>
        <v>0</v>
      </c>
      <c r="I18" s="41">
        <f ca="1">HLOOKUP($A18&amp;"-"&amp;$B18&amp;"-"&amp;I$7,Weights_All_Spaces,$C18+1,FALSE)*'Refrigerator Impacts'!H17</f>
        <v>0</v>
      </c>
      <c r="J18" s="41">
        <f ca="1">HLOOKUP($A18&amp;"-"&amp;$B18&amp;"-"&amp;J$7,Weights_All_Spaces,$C18+1,FALSE)*'Refrigerator Impacts'!I17</f>
        <v>0</v>
      </c>
      <c r="K18" s="41">
        <f ca="1">HLOOKUP($A18&amp;"-"&amp;$B18&amp;"-"&amp;K$7,Weights_All_Spaces,$C18+1,FALSE)*'Refrigerator Impacts'!J17</f>
        <v>0</v>
      </c>
      <c r="L18" s="41">
        <f ca="1">HLOOKUP($A18&amp;"-"&amp;$B18&amp;"-"&amp;L$7,Weights_All_Spaces,$C18+1,FALSE)*'Refrigerator Impacts'!K17</f>
        <v>0</v>
      </c>
      <c r="M18" s="41">
        <f ca="1">HLOOKUP($A18&amp;"-"&amp;$B18&amp;"-"&amp;M$7,Weights_All_Spaces,$C18+1,FALSE)*'Refrigerator Impacts'!L17</f>
        <v>0</v>
      </c>
      <c r="N18" s="41">
        <f ca="1">HLOOKUP($A18&amp;"-"&amp;$B18&amp;"-"&amp;N$7,Weights_All_Spaces,$C18+1,FALSE)*'Refrigerator Impacts'!M17</f>
        <v>0</v>
      </c>
      <c r="O18" s="41">
        <f ca="1">HLOOKUP($A18&amp;"-"&amp;$B18&amp;"-"&amp;O$7,Weights_All_Spaces,$C18+1,FALSE)*'Refrigerator Impacts'!N17</f>
        <v>0</v>
      </c>
      <c r="P18" s="41">
        <f ca="1">HLOOKUP($A18&amp;"-"&amp;$B18&amp;"-"&amp;P$7,Weights_All_Spaces,$C18+1,FALSE)*'Refrigerator Impacts'!O17</f>
        <v>0</v>
      </c>
      <c r="Q18" s="41">
        <f ca="1">HLOOKUP($A18&amp;"-"&amp;$B18&amp;"-"&amp;Q$7,Weights_All_Spaces,$C18+1,FALSE)*'Refrigerator Impacts'!P17</f>
        <v>0</v>
      </c>
      <c r="R18" s="41">
        <f ca="1">HLOOKUP($A18&amp;"-"&amp;$B18&amp;"-"&amp;R$7,Weights_All_Spaces,$C18+1,FALSE)*'Refrigerator Impacts'!Q17</f>
        <v>0</v>
      </c>
      <c r="S18" s="41">
        <f>HLOOKUP($A18&amp;"-"&amp;$B18&amp;"-"&amp;S$7,Weights_All_Spaces,$C18+1,FALSE)*'Refrigerator Impacts'!R17</f>
        <v>0</v>
      </c>
      <c r="T18" s="41">
        <f ca="1">HLOOKUP($A18&amp;"-"&amp;$B18&amp;"-"&amp;T$7,Weights_All_Spaces,$C18+1,FALSE)*'Refrigerator Impacts'!S17</f>
        <v>0</v>
      </c>
      <c r="U18" s="41">
        <f ca="1">HLOOKUP($A18&amp;"-"&amp;$B18&amp;"-"&amp;U$7,Weights_All_Spaces,$C18+1,FALSE)*'Refrigerator Impacts'!T17</f>
        <v>0</v>
      </c>
      <c r="V18" s="41">
        <f ca="1">HLOOKUP($A18&amp;"-"&amp;$B18&amp;"-"&amp;V$7,Weights_All_Spaces,$C18+1,FALSE)*'Refrigerator Impacts'!U17</f>
        <v>0</v>
      </c>
      <c r="W18" s="41">
        <f ca="1">HLOOKUP($A18&amp;"-"&amp;$B18&amp;"-"&amp;W$7,Weights_All_Spaces,$C18+1,FALSE)*'Refrigerator Impacts'!V17</f>
        <v>0</v>
      </c>
      <c r="X18" s="41">
        <f ca="1">HLOOKUP($A18&amp;"-"&amp;$B18&amp;"-"&amp;X$7,Weights_All_Spaces,$C18+1,FALSE)*'Refrigerator Impacts'!W17</f>
        <v>0</v>
      </c>
      <c r="Y18" s="41">
        <f ca="1">HLOOKUP($A18&amp;"-"&amp;$B18&amp;"-"&amp;Y$7,Weights_All_Spaces,$C18+1,FALSE)*'Refrigerator Impacts'!X17</f>
        <v>0</v>
      </c>
      <c r="Z18" s="41">
        <f ca="1">HLOOKUP($A18&amp;"-"&amp;$B18&amp;"-"&amp;Z$7,Weights_All_Spaces,$C18+1,FALSE)*'Refrigerator Impacts'!Y17</f>
        <v>0</v>
      </c>
      <c r="AA18" s="41">
        <f ca="1">HLOOKUP($A18&amp;"-"&amp;$B18&amp;"-"&amp;AA$7,Weights_All_Spaces,$C18+1,FALSE)*'Refrigerator Impacts'!Z17</f>
        <v>0</v>
      </c>
      <c r="AB18" s="41">
        <f ca="1">HLOOKUP($A18&amp;"-"&amp;$B18&amp;"-"&amp;AB$7,Weights_All_Spaces,$C18+1,FALSE)*'Refrigerator Impacts'!AA17</f>
        <v>0</v>
      </c>
      <c r="AC18" s="41">
        <f ca="1">HLOOKUP($A18&amp;"-"&amp;$B18&amp;"-"&amp;AC$7,Weights_All_Spaces,$C18+1,FALSE)*'Refrigerator Impacts'!AB17</f>
        <v>0</v>
      </c>
      <c r="AD18" s="41">
        <f ca="1">HLOOKUP($A18&amp;"-"&amp;$B18&amp;"-"&amp;AD$7,Weights_All_Spaces,$C18+1,FALSE)*'Refrigerator Impacts'!AC17</f>
        <v>0</v>
      </c>
      <c r="AE18" s="41">
        <f ca="1">HLOOKUP($A18&amp;"-"&amp;$B18&amp;"-"&amp;AE$7,Weights_All_Spaces,$C18+1,FALSE)*'Refrigerator Impacts'!AD17</f>
        <v>0</v>
      </c>
      <c r="AF18" s="41">
        <f ca="1">HLOOKUP($A18&amp;"-"&amp;$B18&amp;"-"&amp;AF$7,Weights_All_Spaces,$C18+1,FALSE)*'Refrigerator Impacts'!AE17</f>
        <v>0</v>
      </c>
      <c r="AG18" s="41">
        <f ca="1">HLOOKUP($A18&amp;"-"&amp;$B18&amp;"-"&amp;AG$7,Weights_All_Spaces,$C18+1,FALSE)*'Refrigerator Impacts'!AF17</f>
        <v>0</v>
      </c>
      <c r="AH18" s="41">
        <f ca="1">HLOOKUP($A18&amp;"-"&amp;$B18&amp;"-"&amp;AH$7,Weights_All_Spaces,$C18+1,FALSE)*'Refrigerator Impacts'!AG17</f>
        <v>0</v>
      </c>
      <c r="AK18" s="131">
        <f t="shared" ca="1" si="10"/>
        <v>0</v>
      </c>
      <c r="AL18" s="131">
        <f t="shared" ca="1" si="10"/>
        <v>0</v>
      </c>
      <c r="AM18" s="131">
        <f t="shared" ca="1" si="10"/>
        <v>0</v>
      </c>
      <c r="AN18" s="131">
        <f t="shared" ca="1" si="10"/>
        <v>0</v>
      </c>
      <c r="AO18" s="131">
        <f t="shared" ca="1" si="10"/>
        <v>0</v>
      </c>
    </row>
    <row r="19" spans="1:41">
      <c r="A19" s="4" t="str">
        <f t="shared" si="11"/>
        <v>PG</v>
      </c>
      <c r="B19" s="4" t="str">
        <f t="shared" si="11"/>
        <v>SFM</v>
      </c>
      <c r="C19" s="4">
        <f t="shared" si="12"/>
        <v>11</v>
      </c>
      <c r="D19" s="40" t="str">
        <f t="shared" si="9"/>
        <v>PG11</v>
      </c>
      <c r="E19" s="41">
        <f ca="1">HLOOKUP($A19&amp;"-"&amp;$B19&amp;"-"&amp;E$7,Weights_All_Spaces,$C19+1,FALSE)*'Refrigerator Impacts'!D18</f>
        <v>0.12238728941169391</v>
      </c>
      <c r="F19" s="41">
        <f ca="1">HLOOKUP($A19&amp;"-"&amp;$B19&amp;"-"&amp;F$7,Weights_All_Spaces,$C19+1,FALSE)*'Refrigerator Impacts'!E18</f>
        <v>1.7469602218629986E-5</v>
      </c>
      <c r="G19" s="41">
        <f ca="1">HLOOKUP($A19&amp;"-"&amp;$B19&amp;"-"&amp;G$7,Weights_All_Spaces,$C19+1,FALSE)*'Refrigerator Impacts'!F18</f>
        <v>0.14201634028699667</v>
      </c>
      <c r="H19" s="41">
        <f ca="1">HLOOKUP($A19&amp;"-"&amp;$B19&amp;"-"&amp;H$7,Weights_All_Spaces,$C19+1,FALSE)*'Refrigerator Impacts'!G18</f>
        <v>3.1770581621431914E-5</v>
      </c>
      <c r="I19" s="41">
        <f ca="1">HLOOKUP($A19&amp;"-"&amp;$B19&amp;"-"&amp;I$7,Weights_All_Spaces,$C19+1,FALSE)*'Refrigerator Impacts'!H18</f>
        <v>-3.8723990958924883E-3</v>
      </c>
      <c r="J19" s="41">
        <f ca="1">HLOOKUP($A19&amp;"-"&amp;$B19&amp;"-"&amp;J$7,Weights_All_Spaces,$C19+1,FALSE)*'Refrigerator Impacts'!I18</f>
        <v>7.0016679802049108E-3</v>
      </c>
      <c r="K19" s="41">
        <f ca="1">HLOOKUP($A19&amp;"-"&amp;$B19&amp;"-"&amp;K$7,Weights_All_Spaces,$C19+1,FALSE)*'Refrigerator Impacts'!J18</f>
        <v>1.0053222821023183E-6</v>
      </c>
      <c r="L19" s="41">
        <f ca="1">HLOOKUP($A19&amp;"-"&amp;$B19&amp;"-"&amp;L$7,Weights_All_Spaces,$C19+1,FALSE)*'Refrigerator Impacts'!K18</f>
        <v>6.6817947118914395E-3</v>
      </c>
      <c r="M19" s="41">
        <f ca="1">HLOOKUP($A19&amp;"-"&amp;$B19&amp;"-"&amp;M$7,Weights_All_Spaces,$C19+1,FALSE)*'Refrigerator Impacts'!L18</f>
        <v>2.1747239494252284E-6</v>
      </c>
      <c r="N19" s="41">
        <f ca="1">HLOOKUP($A19&amp;"-"&amp;$B19&amp;"-"&amp;N$7,Weights_All_Spaces,$C19+1,FALSE)*'Refrigerator Impacts'!M18</f>
        <v>0</v>
      </c>
      <c r="O19" s="41">
        <f ca="1">HLOOKUP($A19&amp;"-"&amp;$B19&amp;"-"&amp;O$7,Weights_All_Spaces,$C19+1,FALSE)*'Refrigerator Impacts'!N18</f>
        <v>1.1254003624063808E-2</v>
      </c>
      <c r="P19" s="41">
        <f ca="1">HLOOKUP($A19&amp;"-"&amp;$B19&amp;"-"&amp;P$7,Weights_All_Spaces,$C19+1,FALSE)*'Refrigerator Impacts'!O18</f>
        <v>1.6064002040119528E-6</v>
      </c>
      <c r="Q19" s="41">
        <f ca="1">HLOOKUP($A19&amp;"-"&amp;$B19&amp;"-"&amp;Q$7,Weights_All_Spaces,$C19+1,FALSE)*'Refrigerator Impacts'!P18</f>
        <v>1.3058973819493945E-2</v>
      </c>
      <c r="R19" s="41">
        <f ca="1">HLOOKUP($A19&amp;"-"&amp;$B19&amp;"-"&amp;R$7,Weights_All_Spaces,$C19+1,FALSE)*'Refrigerator Impacts'!Q18</f>
        <v>2.9214327927753482E-6</v>
      </c>
      <c r="S19" s="41">
        <f>HLOOKUP($A19&amp;"-"&amp;$B19&amp;"-"&amp;S$7,Weights_All_Spaces,$C19+1,FALSE)*'Refrigerator Impacts'!R18</f>
        <v>0</v>
      </c>
      <c r="T19" s="41">
        <f ca="1">HLOOKUP($A19&amp;"-"&amp;$B19&amp;"-"&amp;T$7,Weights_All_Spaces,$C19+1,FALSE)*'Refrigerator Impacts'!S18</f>
        <v>1.2973170820729969E-2</v>
      </c>
      <c r="U19" s="41">
        <f ca="1">HLOOKUP($A19&amp;"-"&amp;$B19&amp;"-"&amp;U$7,Weights_All_Spaces,$C19+1,FALSE)*'Refrigerator Impacts'!T18</f>
        <v>2.1950357253639362E-6</v>
      </c>
      <c r="V19" s="41">
        <f ca="1">HLOOKUP($A19&amp;"-"&amp;$B19&amp;"-"&amp;V$7,Weights_All_Spaces,$C19+1,FALSE)*'Refrigerator Impacts'!U18</f>
        <v>1.2973170820729969E-2</v>
      </c>
      <c r="W19" s="41">
        <f ca="1">HLOOKUP($A19&amp;"-"&amp;$B19&amp;"-"&amp;W$7,Weights_All_Spaces,$C19+1,FALSE)*'Refrigerator Impacts'!V18</f>
        <v>2.1950357253639362E-6</v>
      </c>
      <c r="X19" s="41">
        <f ca="1">HLOOKUP($A19&amp;"-"&amp;$B19&amp;"-"&amp;X$7,Weights_All_Spaces,$C19+1,FALSE)*'Refrigerator Impacts'!W18</f>
        <v>-4.00238011054057E-4</v>
      </c>
      <c r="Y19" s="41">
        <f ca="1">HLOOKUP($A19&amp;"-"&amp;$B19&amp;"-"&amp;Y$7,Weights_All_Spaces,$C19+1,FALSE)*'Refrigerator Impacts'!X18</f>
        <v>7.7977764096373201E-4</v>
      </c>
      <c r="Z19" s="41">
        <f ca="1">HLOOKUP($A19&amp;"-"&amp;$B19&amp;"-"&amp;Z$7,Weights_All_Spaces,$C19+1,FALSE)*'Refrigerator Impacts'!Y18</f>
        <v>1.2771932450279327E-7</v>
      </c>
      <c r="AA19" s="41">
        <f ca="1">HLOOKUP($A19&amp;"-"&amp;$B19&amp;"-"&amp;AA$7,Weights_All_Spaces,$C19+1,FALSE)*'Refrigerator Impacts'!Z18</f>
        <v>5.6787564853230785E-4</v>
      </c>
      <c r="AB19" s="41">
        <f ca="1">HLOOKUP($A19&amp;"-"&amp;$B19&amp;"-"&amp;AB$7,Weights_All_Spaces,$C19+1,FALSE)*'Refrigerator Impacts'!AA18</f>
        <v>1.2771932450279327E-7</v>
      </c>
      <c r="AC19" s="41">
        <f ca="1">HLOOKUP($A19&amp;"-"&amp;$B19&amp;"-"&amp;AC$7,Weights_All_Spaces,$C19+1,FALSE)*'Refrigerator Impacts'!AB18</f>
        <v>0</v>
      </c>
      <c r="AD19" s="41">
        <f ca="1">HLOOKUP($A19&amp;"-"&amp;$B19&amp;"-"&amp;AD$7,Weights_All_Spaces,$C19+1,FALSE)*'Refrigerator Impacts'!AC18</f>
        <v>9.3159242394947828E-2</v>
      </c>
      <c r="AE19" s="41">
        <f ca="1">HLOOKUP($A19&amp;"-"&amp;$B19&amp;"-"&amp;AE$7,Weights_All_Spaces,$C19+1,FALSE)*'Refrigerator Impacts'!AD18</f>
        <v>2.1451528271317019E-5</v>
      </c>
      <c r="AF19" s="41">
        <f ca="1">HLOOKUP($A19&amp;"-"&amp;$B19&amp;"-"&amp;AF$7,Weights_All_Spaces,$C19+1,FALSE)*'Refrigerator Impacts'!AE18</f>
        <v>9.3598890839404356E-2</v>
      </c>
      <c r="AG19" s="41">
        <f ca="1">HLOOKUP($A19&amp;"-"&amp;$B19&amp;"-"&amp;AG$7,Weights_All_Spaces,$C19+1,FALSE)*'Refrigerator Impacts'!AF18</f>
        <v>2.1739665608572992E-5</v>
      </c>
      <c r="AH19" s="41">
        <f ca="1">HLOOKUP($A19&amp;"-"&amp;$B19&amp;"-"&amp;AH$7,Weights_All_Spaces,$C19+1,FALSE)*'Refrigerator Impacts'!AG18</f>
        <v>0</v>
      </c>
      <c r="AK19" s="131">
        <f t="shared" ca="1" si="10"/>
        <v>0.24755515187260416</v>
      </c>
      <c r="AL19" s="131">
        <f t="shared" ca="1" si="10"/>
        <v>4.3855608025928006E-5</v>
      </c>
      <c r="AM19" s="131">
        <f t="shared" ca="1" si="10"/>
        <v>0.26889704612704868</v>
      </c>
      <c r="AN19" s="131">
        <f t="shared" ca="1" si="10"/>
        <v>6.0929159022072202E-5</v>
      </c>
      <c r="AO19" s="131">
        <f t="shared" ca="1" si="10"/>
        <v>-4.2726371069465455E-3</v>
      </c>
    </row>
    <row r="20" spans="1:41">
      <c r="A20" s="4" t="str">
        <f t="shared" si="11"/>
        <v>PG</v>
      </c>
      <c r="B20" s="4" t="str">
        <f t="shared" si="11"/>
        <v>SFM</v>
      </c>
      <c r="C20" s="4">
        <f t="shared" si="12"/>
        <v>12</v>
      </c>
      <c r="D20" s="40" t="str">
        <f t="shared" si="9"/>
        <v>PG12</v>
      </c>
      <c r="E20" s="41">
        <f ca="1">HLOOKUP($A20&amp;"-"&amp;$B20&amp;"-"&amp;E$7,Weights_All_Spaces,$C20+1,FALSE)*'Refrigerator Impacts'!D19</f>
        <v>0.20260715458208803</v>
      </c>
      <c r="F20" s="41">
        <f ca="1">HLOOKUP($A20&amp;"-"&amp;$B20&amp;"-"&amp;F$7,Weights_All_Spaces,$C20+1,FALSE)*'Refrigerator Impacts'!E19</f>
        <v>2.9411991137863893E-5</v>
      </c>
      <c r="G20" s="41">
        <f ca="1">HLOOKUP($A20&amp;"-"&amp;$B20&amp;"-"&amp;G$7,Weights_All_Spaces,$C20+1,FALSE)*'Refrigerator Impacts'!F19</f>
        <v>0.22901553474534062</v>
      </c>
      <c r="H20" s="41">
        <f ca="1">HLOOKUP($A20&amp;"-"&amp;$B20&amp;"-"&amp;H$7,Weights_All_Spaces,$C20+1,FALSE)*'Refrigerator Impacts'!G19</f>
        <v>5.3640776861804088E-5</v>
      </c>
      <c r="I20" s="41">
        <f ca="1">HLOOKUP($A20&amp;"-"&amp;$B20&amp;"-"&amp;I$7,Weights_All_Spaces,$C20+1,FALSE)*'Refrigerator Impacts'!H19</f>
        <v>-6.9560622061712579E-3</v>
      </c>
      <c r="J20" s="41">
        <f ca="1">HLOOKUP($A20&amp;"-"&amp;$B20&amp;"-"&amp;J$7,Weights_All_Spaces,$C20+1,FALSE)*'Refrigerator Impacts'!I19</f>
        <v>1.1584394061595293E-2</v>
      </c>
      <c r="K20" s="41">
        <f ca="1">HLOOKUP($A20&amp;"-"&amp;$B20&amp;"-"&amp;K$7,Weights_All_Spaces,$C20+1,FALSE)*'Refrigerator Impacts'!J19</f>
        <v>1.6923760265113307E-6</v>
      </c>
      <c r="L20" s="41">
        <f ca="1">HLOOKUP($A20&amp;"-"&amp;$B20&amp;"-"&amp;L$7,Weights_All_Spaces,$C20+1,FALSE)*'Refrigerator Impacts'!K19</f>
        <v>1.0424584175875291E-2</v>
      </c>
      <c r="M20" s="41">
        <f ca="1">HLOOKUP($A20&amp;"-"&amp;$B20&amp;"-"&amp;M$7,Weights_All_Spaces,$C20+1,FALSE)*'Refrigerator Impacts'!L19</f>
        <v>3.7175458632736891E-6</v>
      </c>
      <c r="N20" s="41">
        <f ca="1">HLOOKUP($A20&amp;"-"&amp;$B20&amp;"-"&amp;N$7,Weights_All_Spaces,$C20+1,FALSE)*'Refrigerator Impacts'!M19</f>
        <v>0</v>
      </c>
      <c r="O20" s="41">
        <f ca="1">HLOOKUP($A20&amp;"-"&amp;$B20&amp;"-"&amp;O$7,Weights_All_Spaces,$C20+1,FALSE)*'Refrigerator Impacts'!N19</f>
        <v>1.8630542950077059E-2</v>
      </c>
      <c r="P20" s="41">
        <f ca="1">HLOOKUP($A20&amp;"-"&amp;$B20&amp;"-"&amp;P$7,Weights_All_Spaces,$C20+1,FALSE)*'Refrigerator Impacts'!O19</f>
        <v>2.7045509092288637E-6</v>
      </c>
      <c r="Q20" s="41">
        <f ca="1">HLOOKUP($A20&amp;"-"&amp;$B20&amp;"-"&amp;Q$7,Weights_All_Spaces,$C20+1,FALSE)*'Refrigerator Impacts'!P19</f>
        <v>2.1058899746697987E-2</v>
      </c>
      <c r="R20" s="41">
        <f ca="1">HLOOKUP($A20&amp;"-"&amp;$B20&amp;"-"&amp;R$7,Weights_All_Spaces,$C20+1,FALSE)*'Refrigerator Impacts'!Q19</f>
        <v>4.9324852286716404E-6</v>
      </c>
      <c r="S20" s="41">
        <f>HLOOKUP($A20&amp;"-"&amp;$B20&amp;"-"&amp;S$7,Weights_All_Spaces,$C20+1,FALSE)*'Refrigerator Impacts'!R19</f>
        <v>0</v>
      </c>
      <c r="T20" s="41">
        <f ca="1">HLOOKUP($A20&amp;"-"&amp;$B20&amp;"-"&amp;T$7,Weights_All_Spaces,$C20+1,FALSE)*'Refrigerator Impacts'!S19</f>
        <v>4.0157370673282081E-2</v>
      </c>
      <c r="U20" s="41">
        <f ca="1">HLOOKUP($A20&amp;"-"&amp;$B20&amp;"-"&amp;U$7,Weights_All_Spaces,$C20+1,FALSE)*'Refrigerator Impacts'!T19</f>
        <v>7.1410444778246452E-6</v>
      </c>
      <c r="V20" s="41">
        <f ca="1">HLOOKUP($A20&amp;"-"&amp;$B20&amp;"-"&amp;V$7,Weights_All_Spaces,$C20+1,FALSE)*'Refrigerator Impacts'!U19</f>
        <v>4.0157370673282081E-2</v>
      </c>
      <c r="W20" s="41">
        <f ca="1">HLOOKUP($A20&amp;"-"&amp;$B20&amp;"-"&amp;W$7,Weights_All_Spaces,$C20+1,FALSE)*'Refrigerator Impacts'!V19</f>
        <v>7.1410444778246452E-6</v>
      </c>
      <c r="X20" s="41">
        <f ca="1">HLOOKUP($A20&amp;"-"&amp;$B20&amp;"-"&amp;X$7,Weights_All_Spaces,$C20+1,FALSE)*'Refrigerator Impacts'!W19</f>
        <v>-1.3102455598695334E-3</v>
      </c>
      <c r="Y20" s="41">
        <f ca="1">HLOOKUP($A20&amp;"-"&amp;$B20&amp;"-"&amp;Y$7,Weights_All_Spaces,$C20+1,FALSE)*'Refrigerator Impacts'!X19</f>
        <v>2.4166387770545262E-3</v>
      </c>
      <c r="Z20" s="41">
        <f ca="1">HLOOKUP($A20&amp;"-"&amp;$B20&amp;"-"&amp;Z$7,Weights_All_Spaces,$C20+1,FALSE)*'Refrigerator Impacts'!Y19</f>
        <v>4.052362662005269E-7</v>
      </c>
      <c r="AA20" s="41">
        <f ca="1">HLOOKUP($A20&amp;"-"&amp;$B20&amp;"-"&amp;AA$7,Weights_All_Spaces,$C20+1,FALSE)*'Refrigerator Impacts'!Z19</f>
        <v>1.7153972095100359E-3</v>
      </c>
      <c r="AB20" s="41">
        <f ca="1">HLOOKUP($A20&amp;"-"&amp;$B20&amp;"-"&amp;AB$7,Weights_All_Spaces,$C20+1,FALSE)*'Refrigerator Impacts'!AA19</f>
        <v>4.0522899673660721E-7</v>
      </c>
      <c r="AC20" s="41">
        <f ca="1">HLOOKUP($A20&amp;"-"&amp;$B20&amp;"-"&amp;AC$7,Weights_All_Spaces,$C20+1,FALSE)*'Refrigerator Impacts'!AB19</f>
        <v>0</v>
      </c>
      <c r="AD20" s="41">
        <f ca="1">HLOOKUP($A20&amp;"-"&amp;$B20&amp;"-"&amp;AD$7,Weights_All_Spaces,$C20+1,FALSE)*'Refrigerator Impacts'!AC19</f>
        <v>8.9122294291830662E-2</v>
      </c>
      <c r="AE20" s="41">
        <f ca="1">HLOOKUP($A20&amp;"-"&amp;$B20&amp;"-"&amp;AE$7,Weights_All_Spaces,$C20+1,FALSE)*'Refrigerator Impacts'!AD19</f>
        <v>2.1623127911900381E-5</v>
      </c>
      <c r="AF20" s="41">
        <f ca="1">HLOOKUP($A20&amp;"-"&amp;$B20&amp;"-"&amp;AF$7,Weights_All_Spaces,$C20+1,FALSE)*'Refrigerator Impacts'!AE19</f>
        <v>8.9473238549723291E-2</v>
      </c>
      <c r="AG20" s="41">
        <f ca="1">HLOOKUP($A20&amp;"-"&amp;$B20&amp;"-"&amp;AG$7,Weights_All_Spaces,$C20+1,FALSE)*'Refrigerator Impacts'!AF19</f>
        <v>2.1961123536829375E-5</v>
      </c>
      <c r="AH20" s="41">
        <f ca="1">HLOOKUP($A20&amp;"-"&amp;$B20&amp;"-"&amp;AH$7,Weights_All_Spaces,$C20+1,FALSE)*'Refrigerator Impacts'!AG19</f>
        <v>0</v>
      </c>
      <c r="AK20" s="131">
        <f t="shared" ca="1" si="10"/>
        <v>0.36451839533592761</v>
      </c>
      <c r="AL20" s="131">
        <f t="shared" ca="1" si="10"/>
        <v>6.2978326729529641E-5</v>
      </c>
      <c r="AM20" s="131">
        <f t="shared" ca="1" si="10"/>
        <v>0.39184502510042929</v>
      </c>
      <c r="AN20" s="131">
        <f t="shared" ca="1" si="10"/>
        <v>9.1798204965140025E-5</v>
      </c>
      <c r="AO20" s="131">
        <f t="shared" ca="1" si="10"/>
        <v>-8.2663077660407903E-3</v>
      </c>
    </row>
    <row r="21" spans="1:41">
      <c r="A21" s="4" t="str">
        <f t="shared" si="11"/>
        <v>PG</v>
      </c>
      <c r="B21" s="4" t="str">
        <f t="shared" si="11"/>
        <v>SFM</v>
      </c>
      <c r="C21" s="4">
        <f t="shared" si="12"/>
        <v>13</v>
      </c>
      <c r="D21" s="40" t="str">
        <f t="shared" si="9"/>
        <v>PG13</v>
      </c>
      <c r="E21" s="41">
        <f ca="1">HLOOKUP($A21&amp;"-"&amp;$B21&amp;"-"&amp;E$7,Weights_All_Spaces,$C21+1,FALSE)*'Refrigerator Impacts'!D20</f>
        <v>0.19249439500020904</v>
      </c>
      <c r="F21" s="41">
        <f ca="1">HLOOKUP($A21&amp;"-"&amp;$B21&amp;"-"&amp;F$7,Weights_All_Spaces,$C21+1,FALSE)*'Refrigerator Impacts'!E20</f>
        <v>2.7096293324960539E-5</v>
      </c>
      <c r="G21" s="41">
        <f ca="1">HLOOKUP($A21&amp;"-"&amp;$B21&amp;"-"&amp;G$7,Weights_All_Spaces,$C21+1,FALSE)*'Refrigerator Impacts'!F20</f>
        <v>0.22773878153368649</v>
      </c>
      <c r="H21" s="41">
        <f ca="1">HLOOKUP($A21&amp;"-"&amp;$B21&amp;"-"&amp;H$7,Weights_All_Spaces,$C21+1,FALSE)*'Refrigerator Impacts'!G20</f>
        <v>4.6792931812377132E-5</v>
      </c>
      <c r="I21" s="41">
        <f ca="1">HLOOKUP($A21&amp;"-"&amp;$B21&amp;"-"&amp;I$7,Weights_All_Spaces,$C21+1,FALSE)*'Refrigerator Impacts'!H20</f>
        <v>-5.8288945190521748E-3</v>
      </c>
      <c r="J21" s="41">
        <f ca="1">HLOOKUP($A21&amp;"-"&amp;$B21&amp;"-"&amp;J$7,Weights_All_Spaces,$C21+1,FALSE)*'Refrigerator Impacts'!I20</f>
        <v>1.101624668992361E-2</v>
      </c>
      <c r="K21" s="41">
        <f ca="1">HLOOKUP($A21&amp;"-"&amp;$B21&amp;"-"&amp;K$7,Weights_All_Spaces,$C21+1,FALSE)*'Refrigerator Impacts'!J20</f>
        <v>1.5597903642814401E-6</v>
      </c>
      <c r="L21" s="41">
        <f ca="1">HLOOKUP($A21&amp;"-"&amp;$B21&amp;"-"&amp;L$7,Weights_All_Spaces,$C21+1,FALSE)*'Refrigerator Impacts'!K20</f>
        <v>1.0943204558729113E-2</v>
      </c>
      <c r="M21" s="41">
        <f ca="1">HLOOKUP($A21&amp;"-"&amp;$B21&amp;"-"&amp;M$7,Weights_All_Spaces,$C21+1,FALSE)*'Refrigerator Impacts'!L20</f>
        <v>3.2684243603525577E-6</v>
      </c>
      <c r="N21" s="41">
        <f ca="1">HLOOKUP($A21&amp;"-"&amp;$B21&amp;"-"&amp;N$7,Weights_All_Spaces,$C21+1,FALSE)*'Refrigerator Impacts'!M20</f>
        <v>0</v>
      </c>
      <c r="O21" s="41">
        <f ca="1">HLOOKUP($A21&amp;"-"&amp;$B21&amp;"-"&amp;O$7,Weights_All_Spaces,$C21+1,FALSE)*'Refrigerator Impacts'!N20</f>
        <v>1.7700634023007727E-2</v>
      </c>
      <c r="P21" s="41">
        <f ca="1">HLOOKUP($A21&amp;"-"&amp;$B21&amp;"-"&amp;P$7,Weights_All_Spaces,$C21+1,FALSE)*'Refrigerator Impacts'!O20</f>
        <v>2.4916131793067162E-6</v>
      </c>
      <c r="Q21" s="41">
        <f ca="1">HLOOKUP($A21&amp;"-"&amp;$B21&amp;"-"&amp;Q$7,Weights_All_Spaces,$C21+1,FALSE)*'Refrigerator Impacts'!P20</f>
        <v>2.0941497152522897E-2</v>
      </c>
      <c r="R21" s="41">
        <f ca="1">HLOOKUP($A21&amp;"-"&amp;$B21&amp;"-"&amp;R$7,Weights_All_Spaces,$C21+1,FALSE)*'Refrigerator Impacts'!Q20</f>
        <v>4.3027983275749085E-6</v>
      </c>
      <c r="S21" s="41">
        <f>HLOOKUP($A21&amp;"-"&amp;$B21&amp;"-"&amp;S$7,Weights_All_Spaces,$C21+1,FALSE)*'Refrigerator Impacts'!R20</f>
        <v>0</v>
      </c>
      <c r="T21" s="41">
        <f ca="1">HLOOKUP($A21&amp;"-"&amp;$B21&amp;"-"&amp;T$7,Weights_All_Spaces,$C21+1,FALSE)*'Refrigerator Impacts'!S20</f>
        <v>1.1403001191705175E-2</v>
      </c>
      <c r="U21" s="41">
        <f ca="1">HLOOKUP($A21&amp;"-"&amp;$B21&amp;"-"&amp;U$7,Weights_All_Spaces,$C21+1,FALSE)*'Refrigerator Impacts'!T20</f>
        <v>2.0041045735497159E-6</v>
      </c>
      <c r="V21" s="41">
        <f ca="1">HLOOKUP($A21&amp;"-"&amp;$B21&amp;"-"&amp;V$7,Weights_All_Spaces,$C21+1,FALSE)*'Refrigerator Impacts'!U20</f>
        <v>1.1403001191705175E-2</v>
      </c>
      <c r="W21" s="41">
        <f ca="1">HLOOKUP($A21&amp;"-"&amp;$B21&amp;"-"&amp;W$7,Weights_All_Spaces,$C21+1,FALSE)*'Refrigerator Impacts'!V20</f>
        <v>2.0041045735497159E-6</v>
      </c>
      <c r="X21" s="41">
        <f ca="1">HLOOKUP($A21&amp;"-"&amp;$B21&amp;"-"&amp;X$7,Weights_All_Spaces,$C21+1,FALSE)*'Refrigerator Impacts'!W20</f>
        <v>-3.2069377201071728E-4</v>
      </c>
      <c r="Y21" s="41">
        <f ca="1">HLOOKUP($A21&amp;"-"&amp;$B21&amp;"-"&amp;Y$7,Weights_All_Spaces,$C21+1,FALSE)*'Refrigerator Impacts'!X20</f>
        <v>6.9350926800404097E-4</v>
      </c>
      <c r="Z21" s="41">
        <f ca="1">HLOOKUP($A21&amp;"-"&amp;$B21&amp;"-"&amp;Z$7,Weights_All_Spaces,$C21+1,FALSE)*'Refrigerator Impacts'!Y20</f>
        <v>1.1616250361880542E-7</v>
      </c>
      <c r="AA21" s="41">
        <f ca="1">HLOOKUP($A21&amp;"-"&amp;$B21&amp;"-"&amp;AA$7,Weights_All_Spaces,$C21+1,FALSE)*'Refrigerator Impacts'!Z20</f>
        <v>5.1433951134534145E-4</v>
      </c>
      <c r="AB21" s="41">
        <f ca="1">HLOOKUP($A21&amp;"-"&amp;$B21&amp;"-"&amp;AB$7,Weights_All_Spaces,$C21+1,FALSE)*'Refrigerator Impacts'!AA20</f>
        <v>1.1616250361880542E-7</v>
      </c>
      <c r="AC21" s="41">
        <f ca="1">HLOOKUP($A21&amp;"-"&amp;$B21&amp;"-"&amp;AC$7,Weights_All_Spaces,$C21+1,FALSE)*'Refrigerator Impacts'!AB20</f>
        <v>0</v>
      </c>
      <c r="AD21" s="41">
        <f ca="1">HLOOKUP($A21&amp;"-"&amp;$B21&amp;"-"&amp;AD$7,Weights_All_Spaces,$C21+1,FALSE)*'Refrigerator Impacts'!AC20</f>
        <v>0.1034161329005357</v>
      </c>
      <c r="AE21" s="41">
        <f ca="1">HLOOKUP($A21&amp;"-"&amp;$B21&amp;"-"&amp;AE$7,Weights_All_Spaces,$C21+1,FALSE)*'Refrigerator Impacts'!AD20</f>
        <v>2.3126621518816896E-5</v>
      </c>
      <c r="AF21" s="41">
        <f ca="1">HLOOKUP($A21&amp;"-"&amp;$B21&amp;"-"&amp;AF$7,Weights_All_Spaces,$C21+1,FALSE)*'Refrigerator Impacts'!AE20</f>
        <v>0.10392294481503718</v>
      </c>
      <c r="AG21" s="41">
        <f ca="1">HLOOKUP($A21&amp;"-"&amp;$B21&amp;"-"&amp;AG$7,Weights_All_Spaces,$C21+1,FALSE)*'Refrigerator Impacts'!AF20</f>
        <v>2.3438114801511933E-5</v>
      </c>
      <c r="AH21" s="41">
        <f ca="1">HLOOKUP($A21&amp;"-"&amp;$B21&amp;"-"&amp;AH$7,Weights_All_Spaces,$C21+1,FALSE)*'Refrigerator Impacts'!AG20</f>
        <v>0</v>
      </c>
      <c r="AK21" s="131">
        <f t="shared" ca="1" si="10"/>
        <v>0.33672391907338528</v>
      </c>
      <c r="AL21" s="131">
        <f t="shared" ca="1" si="10"/>
        <v>5.6394585464534115E-5</v>
      </c>
      <c r="AM21" s="131">
        <f t="shared" ca="1" si="10"/>
        <v>0.37546376876302617</v>
      </c>
      <c r="AN21" s="131">
        <f t="shared" ca="1" si="10"/>
        <v>7.9922536378985049E-5</v>
      </c>
      <c r="AO21" s="131">
        <f t="shared" ca="1" si="10"/>
        <v>-6.1495882910628918E-3</v>
      </c>
    </row>
    <row r="22" spans="1:41">
      <c r="A22" s="4" t="str">
        <f t="shared" si="11"/>
        <v>PG</v>
      </c>
      <c r="B22" s="4" t="str">
        <f t="shared" si="11"/>
        <v>SFM</v>
      </c>
      <c r="C22" s="4">
        <f t="shared" si="12"/>
        <v>14</v>
      </c>
      <c r="D22" s="40" t="str">
        <f t="shared" si="9"/>
        <v>PG14</v>
      </c>
      <c r="E22" s="41">
        <f ca="1">HLOOKUP($A22&amp;"-"&amp;$B22&amp;"-"&amp;E$7,Weights_All_Spaces,$C22+1,FALSE)*'Refrigerator Impacts'!D21</f>
        <v>0</v>
      </c>
      <c r="F22" s="41">
        <f ca="1">HLOOKUP($A22&amp;"-"&amp;$B22&amp;"-"&amp;F$7,Weights_All_Spaces,$C22+1,FALSE)*'Refrigerator Impacts'!E21</f>
        <v>0</v>
      </c>
      <c r="G22" s="41">
        <f ca="1">HLOOKUP($A22&amp;"-"&amp;$B22&amp;"-"&amp;G$7,Weights_All_Spaces,$C22+1,FALSE)*'Refrigerator Impacts'!F21</f>
        <v>0</v>
      </c>
      <c r="H22" s="41">
        <f ca="1">HLOOKUP($A22&amp;"-"&amp;$B22&amp;"-"&amp;H$7,Weights_All_Spaces,$C22+1,FALSE)*'Refrigerator Impacts'!G21</f>
        <v>0</v>
      </c>
      <c r="I22" s="41">
        <f ca="1">HLOOKUP($A22&amp;"-"&amp;$B22&amp;"-"&amp;I$7,Weights_All_Spaces,$C22+1,FALSE)*'Refrigerator Impacts'!H21</f>
        <v>0</v>
      </c>
      <c r="J22" s="41">
        <f ca="1">HLOOKUP($A22&amp;"-"&amp;$B22&amp;"-"&amp;J$7,Weights_All_Spaces,$C22+1,FALSE)*'Refrigerator Impacts'!I21</f>
        <v>0</v>
      </c>
      <c r="K22" s="41">
        <f ca="1">HLOOKUP($A22&amp;"-"&amp;$B22&amp;"-"&amp;K$7,Weights_All_Spaces,$C22+1,FALSE)*'Refrigerator Impacts'!J21</f>
        <v>0</v>
      </c>
      <c r="L22" s="41">
        <f ca="1">HLOOKUP($A22&amp;"-"&amp;$B22&amp;"-"&amp;L$7,Weights_All_Spaces,$C22+1,FALSE)*'Refrigerator Impacts'!K21</f>
        <v>0</v>
      </c>
      <c r="M22" s="41">
        <f ca="1">HLOOKUP($A22&amp;"-"&amp;$B22&amp;"-"&amp;M$7,Weights_All_Spaces,$C22+1,FALSE)*'Refrigerator Impacts'!L21</f>
        <v>0</v>
      </c>
      <c r="N22" s="41">
        <f ca="1">HLOOKUP($A22&amp;"-"&amp;$B22&amp;"-"&amp;N$7,Weights_All_Spaces,$C22+1,FALSE)*'Refrigerator Impacts'!M21</f>
        <v>0</v>
      </c>
      <c r="O22" s="41">
        <f ca="1">HLOOKUP($A22&amp;"-"&amp;$B22&amp;"-"&amp;O$7,Weights_All_Spaces,$C22+1,FALSE)*'Refrigerator Impacts'!N21</f>
        <v>0</v>
      </c>
      <c r="P22" s="41">
        <f ca="1">HLOOKUP($A22&amp;"-"&amp;$B22&amp;"-"&amp;P$7,Weights_All_Spaces,$C22+1,FALSE)*'Refrigerator Impacts'!O21</f>
        <v>0</v>
      </c>
      <c r="Q22" s="41">
        <f ca="1">HLOOKUP($A22&amp;"-"&amp;$B22&amp;"-"&amp;Q$7,Weights_All_Spaces,$C22+1,FALSE)*'Refrigerator Impacts'!P21</f>
        <v>0</v>
      </c>
      <c r="R22" s="41">
        <f ca="1">HLOOKUP($A22&amp;"-"&amp;$B22&amp;"-"&amp;R$7,Weights_All_Spaces,$C22+1,FALSE)*'Refrigerator Impacts'!Q21</f>
        <v>0</v>
      </c>
      <c r="S22" s="41">
        <f>HLOOKUP($A22&amp;"-"&amp;$B22&amp;"-"&amp;S$7,Weights_All_Spaces,$C22+1,FALSE)*'Refrigerator Impacts'!R21</f>
        <v>0</v>
      </c>
      <c r="T22" s="41">
        <f ca="1">HLOOKUP($A22&amp;"-"&amp;$B22&amp;"-"&amp;T$7,Weights_All_Spaces,$C22+1,FALSE)*'Refrigerator Impacts'!S21</f>
        <v>0</v>
      </c>
      <c r="U22" s="41">
        <f ca="1">HLOOKUP($A22&amp;"-"&amp;$B22&amp;"-"&amp;U$7,Weights_All_Spaces,$C22+1,FALSE)*'Refrigerator Impacts'!T21</f>
        <v>0</v>
      </c>
      <c r="V22" s="41">
        <f ca="1">HLOOKUP($A22&amp;"-"&amp;$B22&amp;"-"&amp;V$7,Weights_All_Spaces,$C22+1,FALSE)*'Refrigerator Impacts'!U21</f>
        <v>0</v>
      </c>
      <c r="W22" s="41">
        <f ca="1">HLOOKUP($A22&amp;"-"&amp;$B22&amp;"-"&amp;W$7,Weights_All_Spaces,$C22+1,FALSE)*'Refrigerator Impacts'!V21</f>
        <v>0</v>
      </c>
      <c r="X22" s="41">
        <f ca="1">HLOOKUP($A22&amp;"-"&amp;$B22&amp;"-"&amp;X$7,Weights_All_Spaces,$C22+1,FALSE)*'Refrigerator Impacts'!W21</f>
        <v>0</v>
      </c>
      <c r="Y22" s="41">
        <f ca="1">HLOOKUP($A22&amp;"-"&amp;$B22&amp;"-"&amp;Y$7,Weights_All_Spaces,$C22+1,FALSE)*'Refrigerator Impacts'!X21</f>
        <v>0</v>
      </c>
      <c r="Z22" s="41">
        <f ca="1">HLOOKUP($A22&amp;"-"&amp;$B22&amp;"-"&amp;Z$7,Weights_All_Spaces,$C22+1,FALSE)*'Refrigerator Impacts'!Y21</f>
        <v>0</v>
      </c>
      <c r="AA22" s="41">
        <f ca="1">HLOOKUP($A22&amp;"-"&amp;$B22&amp;"-"&amp;AA$7,Weights_All_Spaces,$C22+1,FALSE)*'Refrigerator Impacts'!Z21</f>
        <v>0</v>
      </c>
      <c r="AB22" s="41">
        <f ca="1">HLOOKUP($A22&amp;"-"&amp;$B22&amp;"-"&amp;AB$7,Weights_All_Spaces,$C22+1,FALSE)*'Refrigerator Impacts'!AA21</f>
        <v>0</v>
      </c>
      <c r="AC22" s="41">
        <f ca="1">HLOOKUP($A22&amp;"-"&amp;$B22&amp;"-"&amp;AC$7,Weights_All_Spaces,$C22+1,FALSE)*'Refrigerator Impacts'!AB21</f>
        <v>0</v>
      </c>
      <c r="AD22" s="41">
        <f ca="1">HLOOKUP($A22&amp;"-"&amp;$B22&amp;"-"&amp;AD$7,Weights_All_Spaces,$C22+1,FALSE)*'Refrigerator Impacts'!AC21</f>
        <v>0</v>
      </c>
      <c r="AE22" s="41">
        <f ca="1">HLOOKUP($A22&amp;"-"&amp;$B22&amp;"-"&amp;AE$7,Weights_All_Spaces,$C22+1,FALSE)*'Refrigerator Impacts'!AD21</f>
        <v>0</v>
      </c>
      <c r="AF22" s="41">
        <f ca="1">HLOOKUP($A22&amp;"-"&amp;$B22&amp;"-"&amp;AF$7,Weights_All_Spaces,$C22+1,FALSE)*'Refrigerator Impacts'!AE21</f>
        <v>0</v>
      </c>
      <c r="AG22" s="41">
        <f ca="1">HLOOKUP($A22&amp;"-"&amp;$B22&amp;"-"&amp;AG$7,Weights_All_Spaces,$C22+1,FALSE)*'Refrigerator Impacts'!AF21</f>
        <v>0</v>
      </c>
      <c r="AH22" s="41">
        <f ca="1">HLOOKUP($A22&amp;"-"&amp;$B22&amp;"-"&amp;AH$7,Weights_All_Spaces,$C22+1,FALSE)*'Refrigerator Impacts'!AG21</f>
        <v>0</v>
      </c>
      <c r="AK22" s="131">
        <f t="shared" ca="1" si="10"/>
        <v>0</v>
      </c>
      <c r="AL22" s="131">
        <f t="shared" ca="1" si="10"/>
        <v>0</v>
      </c>
      <c r="AM22" s="131">
        <f t="shared" ca="1" si="10"/>
        <v>0</v>
      </c>
      <c r="AN22" s="131">
        <f t="shared" ca="1" si="10"/>
        <v>0</v>
      </c>
      <c r="AO22" s="131">
        <f t="shared" ca="1" si="10"/>
        <v>0</v>
      </c>
    </row>
    <row r="23" spans="1:41">
      <c r="A23" s="4" t="str">
        <f t="shared" si="11"/>
        <v>PG</v>
      </c>
      <c r="B23" s="4" t="str">
        <f t="shared" si="11"/>
        <v>SFM</v>
      </c>
      <c r="C23" s="4">
        <f t="shared" si="12"/>
        <v>15</v>
      </c>
      <c r="D23" s="40" t="str">
        <f t="shared" si="9"/>
        <v>PG15</v>
      </c>
      <c r="E23" s="41">
        <f ca="1">HLOOKUP($A23&amp;"-"&amp;$B23&amp;"-"&amp;E$7,Weights_All_Spaces,$C23+1,FALSE)*'Refrigerator Impacts'!D22</f>
        <v>0</v>
      </c>
      <c r="F23" s="41">
        <f ca="1">HLOOKUP($A23&amp;"-"&amp;$B23&amp;"-"&amp;F$7,Weights_All_Spaces,$C23+1,FALSE)*'Refrigerator Impacts'!E22</f>
        <v>0</v>
      </c>
      <c r="G23" s="41">
        <f ca="1">HLOOKUP($A23&amp;"-"&amp;$B23&amp;"-"&amp;G$7,Weights_All_Spaces,$C23+1,FALSE)*'Refrigerator Impacts'!F22</f>
        <v>0</v>
      </c>
      <c r="H23" s="41">
        <f ca="1">HLOOKUP($A23&amp;"-"&amp;$B23&amp;"-"&amp;H$7,Weights_All_Spaces,$C23+1,FALSE)*'Refrigerator Impacts'!G22</f>
        <v>0</v>
      </c>
      <c r="I23" s="41">
        <f ca="1">HLOOKUP($A23&amp;"-"&amp;$B23&amp;"-"&amp;I$7,Weights_All_Spaces,$C23+1,FALSE)*'Refrigerator Impacts'!H22</f>
        <v>0</v>
      </c>
      <c r="J23" s="41">
        <f ca="1">HLOOKUP($A23&amp;"-"&amp;$B23&amp;"-"&amp;J$7,Weights_All_Spaces,$C23+1,FALSE)*'Refrigerator Impacts'!I22</f>
        <v>0</v>
      </c>
      <c r="K23" s="41">
        <f ca="1">HLOOKUP($A23&amp;"-"&amp;$B23&amp;"-"&amp;K$7,Weights_All_Spaces,$C23+1,FALSE)*'Refrigerator Impacts'!J22</f>
        <v>0</v>
      </c>
      <c r="L23" s="41">
        <f ca="1">HLOOKUP($A23&amp;"-"&amp;$B23&amp;"-"&amp;L$7,Weights_All_Spaces,$C23+1,FALSE)*'Refrigerator Impacts'!K22</f>
        <v>0</v>
      </c>
      <c r="M23" s="41">
        <f ca="1">HLOOKUP($A23&amp;"-"&amp;$B23&amp;"-"&amp;M$7,Weights_All_Spaces,$C23+1,FALSE)*'Refrigerator Impacts'!L22</f>
        <v>0</v>
      </c>
      <c r="N23" s="41">
        <f ca="1">HLOOKUP($A23&amp;"-"&amp;$B23&amp;"-"&amp;N$7,Weights_All_Spaces,$C23+1,FALSE)*'Refrigerator Impacts'!M22</f>
        <v>0</v>
      </c>
      <c r="O23" s="41">
        <f ca="1">HLOOKUP($A23&amp;"-"&amp;$B23&amp;"-"&amp;O$7,Weights_All_Spaces,$C23+1,FALSE)*'Refrigerator Impacts'!N22</f>
        <v>0</v>
      </c>
      <c r="P23" s="41">
        <f ca="1">HLOOKUP($A23&amp;"-"&amp;$B23&amp;"-"&amp;P$7,Weights_All_Spaces,$C23+1,FALSE)*'Refrigerator Impacts'!O22</f>
        <v>0</v>
      </c>
      <c r="Q23" s="41">
        <f ca="1">HLOOKUP($A23&amp;"-"&amp;$B23&amp;"-"&amp;Q$7,Weights_All_Spaces,$C23+1,FALSE)*'Refrigerator Impacts'!P22</f>
        <v>0</v>
      </c>
      <c r="R23" s="41">
        <f ca="1">HLOOKUP($A23&amp;"-"&amp;$B23&amp;"-"&amp;R$7,Weights_All_Spaces,$C23+1,FALSE)*'Refrigerator Impacts'!Q22</f>
        <v>0</v>
      </c>
      <c r="S23" s="41">
        <f>HLOOKUP($A23&amp;"-"&amp;$B23&amp;"-"&amp;S$7,Weights_All_Spaces,$C23+1,FALSE)*'Refrigerator Impacts'!R22</f>
        <v>0</v>
      </c>
      <c r="T23" s="41">
        <f ca="1">HLOOKUP($A23&amp;"-"&amp;$B23&amp;"-"&amp;T$7,Weights_All_Spaces,$C23+1,FALSE)*'Refrigerator Impacts'!S22</f>
        <v>0</v>
      </c>
      <c r="U23" s="41">
        <f ca="1">HLOOKUP($A23&amp;"-"&amp;$B23&amp;"-"&amp;U$7,Weights_All_Spaces,$C23+1,FALSE)*'Refrigerator Impacts'!T22</f>
        <v>0</v>
      </c>
      <c r="V23" s="41">
        <f ca="1">HLOOKUP($A23&amp;"-"&amp;$B23&amp;"-"&amp;V$7,Weights_All_Spaces,$C23+1,FALSE)*'Refrigerator Impacts'!U22</f>
        <v>0</v>
      </c>
      <c r="W23" s="41">
        <f ca="1">HLOOKUP($A23&amp;"-"&amp;$B23&amp;"-"&amp;W$7,Weights_All_Spaces,$C23+1,FALSE)*'Refrigerator Impacts'!V22</f>
        <v>0</v>
      </c>
      <c r="X23" s="41">
        <f ca="1">HLOOKUP($A23&amp;"-"&amp;$B23&amp;"-"&amp;X$7,Weights_All_Spaces,$C23+1,FALSE)*'Refrigerator Impacts'!W22</f>
        <v>0</v>
      </c>
      <c r="Y23" s="41">
        <f ca="1">HLOOKUP($A23&amp;"-"&amp;$B23&amp;"-"&amp;Y$7,Weights_All_Spaces,$C23+1,FALSE)*'Refrigerator Impacts'!X22</f>
        <v>0</v>
      </c>
      <c r="Z23" s="41">
        <f ca="1">HLOOKUP($A23&amp;"-"&amp;$B23&amp;"-"&amp;Z$7,Weights_All_Spaces,$C23+1,FALSE)*'Refrigerator Impacts'!Y22</f>
        <v>0</v>
      </c>
      <c r="AA23" s="41">
        <f ca="1">HLOOKUP($A23&amp;"-"&amp;$B23&amp;"-"&amp;AA$7,Weights_All_Spaces,$C23+1,FALSE)*'Refrigerator Impacts'!Z22</f>
        <v>0</v>
      </c>
      <c r="AB23" s="41">
        <f ca="1">HLOOKUP($A23&amp;"-"&amp;$B23&amp;"-"&amp;AB$7,Weights_All_Spaces,$C23+1,FALSE)*'Refrigerator Impacts'!AA22</f>
        <v>0</v>
      </c>
      <c r="AC23" s="41">
        <f ca="1">HLOOKUP($A23&amp;"-"&amp;$B23&amp;"-"&amp;AC$7,Weights_All_Spaces,$C23+1,FALSE)*'Refrigerator Impacts'!AB22</f>
        <v>0</v>
      </c>
      <c r="AD23" s="41">
        <f ca="1">HLOOKUP($A23&amp;"-"&amp;$B23&amp;"-"&amp;AD$7,Weights_All_Spaces,$C23+1,FALSE)*'Refrigerator Impacts'!AC22</f>
        <v>0</v>
      </c>
      <c r="AE23" s="41">
        <f ca="1">HLOOKUP($A23&amp;"-"&amp;$B23&amp;"-"&amp;AE$7,Weights_All_Spaces,$C23+1,FALSE)*'Refrigerator Impacts'!AD22</f>
        <v>0</v>
      </c>
      <c r="AF23" s="41">
        <f ca="1">HLOOKUP($A23&amp;"-"&amp;$B23&amp;"-"&amp;AF$7,Weights_All_Spaces,$C23+1,FALSE)*'Refrigerator Impacts'!AE22</f>
        <v>0</v>
      </c>
      <c r="AG23" s="41">
        <f ca="1">HLOOKUP($A23&amp;"-"&amp;$B23&amp;"-"&amp;AG$7,Weights_All_Spaces,$C23+1,FALSE)*'Refrigerator Impacts'!AF22</f>
        <v>0</v>
      </c>
      <c r="AH23" s="41">
        <f ca="1">HLOOKUP($A23&amp;"-"&amp;$B23&amp;"-"&amp;AH$7,Weights_All_Spaces,$C23+1,FALSE)*'Refrigerator Impacts'!AG22</f>
        <v>0</v>
      </c>
      <c r="AK23" s="131">
        <f t="shared" ca="1" si="10"/>
        <v>0</v>
      </c>
      <c r="AL23" s="131">
        <f t="shared" ca="1" si="10"/>
        <v>0</v>
      </c>
      <c r="AM23" s="131">
        <f t="shared" ca="1" si="10"/>
        <v>0</v>
      </c>
      <c r="AN23" s="131">
        <f t="shared" ca="1" si="10"/>
        <v>0</v>
      </c>
      <c r="AO23" s="131">
        <f t="shared" ca="1" si="10"/>
        <v>0</v>
      </c>
    </row>
    <row r="24" spans="1:41">
      <c r="A24" s="4" t="str">
        <f t="shared" si="11"/>
        <v>PG</v>
      </c>
      <c r="B24" s="4" t="str">
        <f t="shared" si="11"/>
        <v>SFM</v>
      </c>
      <c r="C24" s="4">
        <f t="shared" si="12"/>
        <v>16</v>
      </c>
      <c r="D24" s="40" t="str">
        <f t="shared" si="9"/>
        <v>PG16</v>
      </c>
      <c r="E24" s="41">
        <f ca="1">HLOOKUP($A24&amp;"-"&amp;$B24&amp;"-"&amp;E$7,Weights_All_Spaces,$C24+1,FALSE)*'Refrigerator Impacts'!D23</f>
        <v>4.7758627889996332E-2</v>
      </c>
      <c r="F24" s="41">
        <f ca="1">HLOOKUP($A24&amp;"-"&amp;$B24&amp;"-"&amp;F$7,Weights_All_Spaces,$C24+1,FALSE)*'Refrigerator Impacts'!E23</f>
        <v>7.245606534275804E-6</v>
      </c>
      <c r="G24" s="41">
        <f ca="1">HLOOKUP($A24&amp;"-"&amp;$B24&amp;"-"&amp;G$7,Weights_All_Spaces,$C24+1,FALSE)*'Refrigerator Impacts'!F23</f>
        <v>5.1985245841854037E-2</v>
      </c>
      <c r="H24" s="41">
        <f ca="1">HLOOKUP($A24&amp;"-"&amp;$B24&amp;"-"&amp;H$7,Weights_All_Spaces,$C24+1,FALSE)*'Refrigerator Impacts'!G23</f>
        <v>1.335468060873616E-5</v>
      </c>
      <c r="I24" s="41">
        <f ca="1">HLOOKUP($A24&amp;"-"&amp;$B24&amp;"-"&amp;I$7,Weights_All_Spaces,$C24+1,FALSE)*'Refrigerator Impacts'!H23</f>
        <v>-2.2613568366617559E-3</v>
      </c>
      <c r="J24" s="41">
        <f ca="1">HLOOKUP($A24&amp;"-"&amp;$B24&amp;"-"&amp;J$7,Weights_All_Spaces,$C24+1,FALSE)*'Refrigerator Impacts'!I23</f>
        <v>2.7299356541559475E-3</v>
      </c>
      <c r="K24" s="41">
        <f ca="1">HLOOKUP($A24&amp;"-"&amp;$B24&amp;"-"&amp;K$7,Weights_All_Spaces,$C24+1,FALSE)*'Refrigerator Impacts'!J23</f>
        <v>4.164531760760511E-7</v>
      </c>
      <c r="L24" s="41">
        <f ca="1">HLOOKUP($A24&amp;"-"&amp;$B24&amp;"-"&amp;L$7,Weights_All_Spaces,$C24+1,FALSE)*'Refrigerator Impacts'!K23</f>
        <v>1.846134345302267E-3</v>
      </c>
      <c r="M24" s="41">
        <f ca="1">HLOOKUP($A24&amp;"-"&amp;$B24&amp;"-"&amp;M$7,Weights_All_Spaces,$C24+1,FALSE)*'Refrigerator Impacts'!L23</f>
        <v>8.5872927710818182E-7</v>
      </c>
      <c r="N24" s="41">
        <f ca="1">HLOOKUP($A24&amp;"-"&amp;$B24&amp;"-"&amp;N$7,Weights_All_Spaces,$C24+1,FALSE)*'Refrigerator Impacts'!M23</f>
        <v>0</v>
      </c>
      <c r="O24" s="41">
        <f ca="1">HLOOKUP($A24&amp;"-"&amp;$B24&amp;"-"&amp;O$7,Weights_All_Spaces,$C24+1,FALSE)*'Refrigerator Impacts'!N23</f>
        <v>4.3915979668962147E-3</v>
      </c>
      <c r="P24" s="41">
        <f ca="1">HLOOKUP($A24&amp;"-"&amp;$B24&amp;"-"&amp;P$7,Weights_All_Spaces,$C24+1,FALSE)*'Refrigerator Impacts'!O23</f>
        <v>6.6626266981846473E-7</v>
      </c>
      <c r="Q24" s="41">
        <f ca="1">HLOOKUP($A24&amp;"-"&amp;$B24&amp;"-"&amp;Q$7,Weights_All_Spaces,$C24+1,FALSE)*'Refrigerator Impacts'!P23</f>
        <v>4.7802524912049687E-3</v>
      </c>
      <c r="R24" s="41">
        <f ca="1">HLOOKUP($A24&amp;"-"&amp;$B24&amp;"-"&amp;R$7,Weights_All_Spaces,$C24+1,FALSE)*'Refrigerator Impacts'!Q23</f>
        <v>1.2280166076998768E-6</v>
      </c>
      <c r="S24" s="41">
        <f>HLOOKUP($A24&amp;"-"&amp;$B24&amp;"-"&amp;S$7,Weights_All_Spaces,$C24+1,FALSE)*'Refrigerator Impacts'!R23</f>
        <v>0</v>
      </c>
      <c r="T24" s="41">
        <f ca="1">HLOOKUP($A24&amp;"-"&amp;$B24&amp;"-"&amp;T$7,Weights_All_Spaces,$C24+1,FALSE)*'Refrigerator Impacts'!S23</f>
        <v>5.4530909815141741E-2</v>
      </c>
      <c r="U24" s="41">
        <f ca="1">HLOOKUP($A24&amp;"-"&amp;$B24&amp;"-"&amp;U$7,Weights_All_Spaces,$C24+1,FALSE)*'Refrigerator Impacts'!T23</f>
        <v>9.724460009133001E-6</v>
      </c>
      <c r="V24" s="41">
        <f ca="1">HLOOKUP($A24&amp;"-"&amp;$B24&amp;"-"&amp;V$7,Weights_All_Spaces,$C24+1,FALSE)*'Refrigerator Impacts'!U23</f>
        <v>5.4530909815141741E-2</v>
      </c>
      <c r="W24" s="41">
        <f ca="1">HLOOKUP($A24&amp;"-"&amp;$B24&amp;"-"&amp;W$7,Weights_All_Spaces,$C24+1,FALSE)*'Refrigerator Impacts'!V23</f>
        <v>9.724460009133001E-6</v>
      </c>
      <c r="X24" s="41">
        <f ca="1">HLOOKUP($A24&amp;"-"&amp;$B24&amp;"-"&amp;X$7,Weights_All_Spaces,$C24+1,FALSE)*'Refrigerator Impacts'!W23</f>
        <v>-2.6197755416688296E-3</v>
      </c>
      <c r="Y24" s="41">
        <f ca="1">HLOOKUP($A24&amp;"-"&amp;$B24&amp;"-"&amp;Y$7,Weights_All_Spaces,$C24+1,FALSE)*'Refrigerator Impacts'!X23</f>
        <v>3.1383034844555081E-3</v>
      </c>
      <c r="Z24" s="41">
        <f ca="1">HLOOKUP($A24&amp;"-"&amp;$B24&amp;"-"&amp;Z$7,Weights_All_Spaces,$C24+1,FALSE)*'Refrigerator Impacts'!Y23</f>
        <v>5.5773925981207566E-7</v>
      </c>
      <c r="AA24" s="41">
        <f ca="1">HLOOKUP($A24&amp;"-"&amp;$B24&amp;"-"&amp;AA$7,Weights_All_Spaces,$C24+1,FALSE)*'Refrigerator Impacts'!Z23</f>
        <v>1.7309477640195764E-3</v>
      </c>
      <c r="AB24" s="41">
        <f ca="1">HLOOKUP($A24&amp;"-"&amp;$B24&amp;"-"&amp;AB$7,Weights_All_Spaces,$C24+1,FALSE)*'Refrigerator Impacts'!AA23</f>
        <v>5.5773925981207566E-7</v>
      </c>
      <c r="AC24" s="41">
        <f ca="1">HLOOKUP($A24&amp;"-"&amp;$B24&amp;"-"&amp;AC$7,Weights_All_Spaces,$C24+1,FALSE)*'Refrigerator Impacts'!AB23</f>
        <v>0</v>
      </c>
      <c r="AD24" s="41">
        <f ca="1">HLOOKUP($A24&amp;"-"&amp;$B24&amp;"-"&amp;AD$7,Weights_All_Spaces,$C24+1,FALSE)*'Refrigerator Impacts'!AC23</f>
        <v>6.1705076682123133E-2</v>
      </c>
      <c r="AE24" s="41">
        <f ca="1">HLOOKUP($A24&amp;"-"&amp;$B24&amp;"-"&amp;AE$7,Weights_All_Spaces,$C24+1,FALSE)*'Refrigerator Impacts'!AD23</f>
        <v>1.9668368395438492E-5</v>
      </c>
      <c r="AF24" s="41">
        <f ca="1">HLOOKUP($A24&amp;"-"&amp;$B24&amp;"-"&amp;AF$7,Weights_All_Spaces,$C24+1,FALSE)*'Refrigerator Impacts'!AE23</f>
        <v>6.171475790303052E-2</v>
      </c>
      <c r="AG24" s="41">
        <f ca="1">HLOOKUP($A24&amp;"-"&amp;$B24&amp;"-"&amp;AG$7,Weights_All_Spaces,$C24+1,FALSE)*'Refrigerator Impacts'!AF23</f>
        <v>2.0030083011590572E-5</v>
      </c>
      <c r="AH24" s="41">
        <f ca="1">HLOOKUP($A24&amp;"-"&amp;$B24&amp;"-"&amp;AH$7,Weights_All_Spaces,$C24+1,FALSE)*'Refrigerator Impacts'!AG23</f>
        <v>0</v>
      </c>
      <c r="AK24" s="131">
        <f t="shared" ca="1" si="10"/>
        <v>0.17425445149276889</v>
      </c>
      <c r="AL24" s="131">
        <f t="shared" ca="1" si="10"/>
        <v>3.8278890044553889E-5</v>
      </c>
      <c r="AM24" s="131">
        <f t="shared" ca="1" si="10"/>
        <v>0.17658824816055313</v>
      </c>
      <c r="AN24" s="131">
        <f t="shared" ca="1" si="10"/>
        <v>4.5753708774079867E-5</v>
      </c>
      <c r="AO24" s="131">
        <f t="shared" ca="1" si="10"/>
        <v>-4.8811323783305854E-3</v>
      </c>
    </row>
    <row r="25" spans="1:41">
      <c r="A25" s="4" t="str">
        <f t="shared" si="11"/>
        <v>PG</v>
      </c>
      <c r="B25" s="4" t="s">
        <v>886</v>
      </c>
      <c r="C25" s="4">
        <f>C9</f>
        <v>1</v>
      </c>
      <c r="D25" s="40" t="str">
        <f t="shared" si="9"/>
        <v>PG1</v>
      </c>
      <c r="E25" s="41">
        <f ca="1">HLOOKUP($A25&amp;"-"&amp;$B25&amp;"-"&amp;E$7,Weights_All_Spaces,$C25+1,FALSE)*'Refrigerator Impacts'!D24</f>
        <v>4.4300719047787119E-3</v>
      </c>
      <c r="F25" s="41">
        <f ca="1">HLOOKUP($A25&amp;"-"&amp;$B25&amp;"-"&amp;F$7,Weights_All_Spaces,$C25+1,FALSE)*'Refrigerator Impacts'!E24</f>
        <v>5.459111860934962E-7</v>
      </c>
      <c r="G25" s="41">
        <f ca="1">HLOOKUP($A25&amp;"-"&amp;$B25&amp;"-"&amp;G$7,Weights_All_Spaces,$C25+1,FALSE)*'Refrigerator Impacts'!F24</f>
        <v>4.4246154225477674E-3</v>
      </c>
      <c r="H25" s="41">
        <f ca="1">HLOOKUP($A25&amp;"-"&amp;$B25&amp;"-"&amp;H$7,Weights_All_Spaces,$C25+1,FALSE)*'Refrigerator Impacts'!G24</f>
        <v>6.7129194405562469E-7</v>
      </c>
      <c r="I25" s="41">
        <f ca="1">HLOOKUP($A25&amp;"-"&amp;$B25&amp;"-"&amp;I$7,Weights_All_Spaces,$C25+1,FALSE)*'Refrigerator Impacts'!H24</f>
        <v>-2.0045143493995678E-4</v>
      </c>
      <c r="J25" s="41">
        <f ca="1">HLOOKUP($A25&amp;"-"&amp;$B25&amp;"-"&amp;J$7,Weights_All_Spaces,$C25+1,FALSE)*'Refrigerator Impacts'!I24</f>
        <v>6.3250575018766037E-4</v>
      </c>
      <c r="K25" s="41">
        <f ca="1">HLOOKUP($A25&amp;"-"&amp;$B25&amp;"-"&amp;K$7,Weights_All_Spaces,$C25+1,FALSE)*'Refrigerator Impacts'!J24</f>
        <v>7.8090724190475845E-8</v>
      </c>
      <c r="L25" s="41">
        <f ca="1">HLOOKUP($A25&amp;"-"&amp;$B25&amp;"-"&amp;L$7,Weights_All_Spaces,$C25+1,FALSE)*'Refrigerator Impacts'!K24</f>
        <v>3.8542831723123146E-4</v>
      </c>
      <c r="M25" s="41">
        <f ca="1">HLOOKUP($A25&amp;"-"&amp;$B25&amp;"-"&amp;M$7,Weights_All_Spaces,$C25+1,FALSE)*'Refrigerator Impacts'!L24</f>
        <v>9.235177233517754E-8</v>
      </c>
      <c r="N25" s="41">
        <f ca="1">HLOOKUP($A25&amp;"-"&amp;$B25&amp;"-"&amp;N$7,Weights_All_Spaces,$C25+1,FALSE)*'Refrigerator Impacts'!M24</f>
        <v>0</v>
      </c>
      <c r="O25" s="41">
        <f ca="1">HLOOKUP($A25&amp;"-"&amp;$B25&amp;"-"&amp;O$7,Weights_All_Spaces,$C25+1,FALSE)*'Refrigerator Impacts'!N24</f>
        <v>9.2174022470147118E-4</v>
      </c>
      <c r="P25" s="41">
        <f ca="1">HLOOKUP($A25&amp;"-"&amp;$B25&amp;"-"&amp;P$7,Weights_All_Spaces,$C25+1,FALSE)*'Refrigerator Impacts'!O24</f>
        <v>1.1358467992225529E-7</v>
      </c>
      <c r="Q25" s="41">
        <f ca="1">HLOOKUP($A25&amp;"-"&amp;$B25&amp;"-"&amp;Q$7,Weights_All_Spaces,$C25+1,FALSE)*'Refrigerator Impacts'!P24</f>
        <v>9.2060492503461813E-4</v>
      </c>
      <c r="R25" s="41">
        <f ca="1">HLOOKUP($A25&amp;"-"&amp;$B25&amp;"-"&amp;R$7,Weights_All_Spaces,$C25+1,FALSE)*'Refrigerator Impacts'!Q24</f>
        <v>1.396719513032434E-7</v>
      </c>
      <c r="S25" s="41">
        <f>HLOOKUP($A25&amp;"-"&amp;$B25&amp;"-"&amp;S$7,Weights_All_Spaces,$C25+1,FALSE)*'Refrigerator Impacts'!R24</f>
        <v>0</v>
      </c>
      <c r="T25" s="41">
        <f ca="1">HLOOKUP($A25&amp;"-"&amp;$B25&amp;"-"&amp;T$7,Weights_All_Spaces,$C25+1,FALSE)*'Refrigerator Impacts'!S24</f>
        <v>0.10018866456510106</v>
      </c>
      <c r="U25" s="41">
        <f ca="1">HLOOKUP($A25&amp;"-"&amp;$B25&amp;"-"&amp;U$7,Weights_All_Spaces,$C25+1,FALSE)*'Refrigerator Impacts'!T24</f>
        <v>1.2510556439434125E-5</v>
      </c>
      <c r="V25" s="41">
        <f ca="1">HLOOKUP($A25&amp;"-"&amp;$B25&amp;"-"&amp;V$7,Weights_All_Spaces,$C25+1,FALSE)*'Refrigerator Impacts'!U24</f>
        <v>0.10018866456510106</v>
      </c>
      <c r="W25" s="41">
        <f ca="1">HLOOKUP($A25&amp;"-"&amp;$B25&amp;"-"&amp;W$7,Weights_All_Spaces,$C25+1,FALSE)*'Refrigerator Impacts'!V24</f>
        <v>1.2510556439434125E-5</v>
      </c>
      <c r="X25" s="41">
        <f ca="1">HLOOKUP($A25&amp;"-"&amp;$B25&amp;"-"&amp;X$7,Weights_All_Spaces,$C25+1,FALSE)*'Refrigerator Impacts'!W24</f>
        <v>-4.1866051509170917E-3</v>
      </c>
      <c r="Y25" s="41">
        <f ca="1">HLOOKUP($A25&amp;"-"&amp;$B25&amp;"-"&amp;Y$7,Weights_All_Spaces,$C25+1,FALSE)*'Refrigerator Impacts'!X24</f>
        <v>1.4594731791244524E-2</v>
      </c>
      <c r="Z25" s="41">
        <f ca="1">HLOOKUP($A25&amp;"-"&amp;$B25&amp;"-"&amp;Z$7,Weights_All_Spaces,$C25+1,FALSE)*'Refrigerator Impacts'!Y24</f>
        <v>1.831327568146027E-6</v>
      </c>
      <c r="AA25" s="41">
        <f ca="1">HLOOKUP($A25&amp;"-"&amp;$B25&amp;"-"&amp;AA$7,Weights_All_Spaces,$C25+1,FALSE)*'Refrigerator Impacts'!Z24</f>
        <v>4.9793756054322671E-3</v>
      </c>
      <c r="AB25" s="41">
        <f ca="1">HLOOKUP($A25&amp;"-"&amp;$B25&amp;"-"&amp;AB$7,Weights_All_Spaces,$C25+1,FALSE)*'Refrigerator Impacts'!AA24</f>
        <v>1.7689381585544763E-6</v>
      </c>
      <c r="AC25" s="41">
        <f ca="1">HLOOKUP($A25&amp;"-"&amp;$B25&amp;"-"&amp;AC$7,Weights_All_Spaces,$C25+1,FALSE)*'Refrigerator Impacts'!AB24</f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K25" s="131">
        <f t="shared" ca="1" si="10"/>
        <v>0.12076771423601343</v>
      </c>
      <c r="AL25" s="131">
        <f t="shared" ca="1" si="10"/>
        <v>1.507947059778638E-5</v>
      </c>
      <c r="AM25" s="131">
        <f t="shared" ca="1" si="10"/>
        <v>0.11089868883534694</v>
      </c>
      <c r="AN25" s="131">
        <f t="shared" ca="1" si="10"/>
        <v>1.5182810265682647E-5</v>
      </c>
      <c r="AO25" s="131">
        <f t="shared" ca="1" si="10"/>
        <v>-4.3870565858570481E-3</v>
      </c>
    </row>
    <row r="26" spans="1:41">
      <c r="A26" s="4" t="str">
        <f t="shared" si="11"/>
        <v>PG</v>
      </c>
      <c r="B26" s="4" t="str">
        <f>B25</f>
        <v>MFM</v>
      </c>
      <c r="C26" s="4">
        <f t="shared" ref="C26:C56" si="13">C10</f>
        <v>2</v>
      </c>
      <c r="D26" s="40" t="str">
        <f t="shared" si="9"/>
        <v>PG2</v>
      </c>
      <c r="E26" s="41">
        <f ca="1">HLOOKUP($A26&amp;"-"&amp;$B26&amp;"-"&amp;E$7,Weights_All_Spaces,$C26+1,FALSE)*'Refrigerator Impacts'!D25</f>
        <v>6.192522873099509E-2</v>
      </c>
      <c r="F26" s="41">
        <f ca="1">HLOOKUP($A26&amp;"-"&amp;$B26&amp;"-"&amp;F$7,Weights_All_Spaces,$C26+1,FALSE)*'Refrigerator Impacts'!E25</f>
        <v>8.6863062081355818E-6</v>
      </c>
      <c r="G26" s="41">
        <f ca="1">HLOOKUP($A26&amp;"-"&amp;$B26&amp;"-"&amp;G$7,Weights_All_Spaces,$C26+1,FALSE)*'Refrigerator Impacts'!F25</f>
        <v>6.5158346056052044E-2</v>
      </c>
      <c r="H26" s="41">
        <f ca="1">HLOOKUP($A26&amp;"-"&amp;$B26&amp;"-"&amp;H$7,Weights_All_Spaces,$C26+1,FALSE)*'Refrigerator Impacts'!G25</f>
        <v>1.4622866651800995E-5</v>
      </c>
      <c r="I26" s="41">
        <f ca="1">HLOOKUP($A26&amp;"-"&amp;$B26&amp;"-"&amp;I$7,Weights_All_Spaces,$C26+1,FALSE)*'Refrigerator Impacts'!H25</f>
        <v>-1.9130885237346141E-3</v>
      </c>
      <c r="J26" s="41">
        <f ca="1">HLOOKUP($A26&amp;"-"&amp;$B26&amp;"-"&amp;J$7,Weights_All_Spaces,$C26+1,FALSE)*'Refrigerator Impacts'!I25</f>
        <v>8.8405075219941329E-3</v>
      </c>
      <c r="K26" s="41">
        <f ca="1">HLOOKUP($A26&amp;"-"&amp;$B26&amp;"-"&amp;K$7,Weights_All_Spaces,$C26+1,FALSE)*'Refrigerator Impacts'!J25</f>
        <v>1.2459674145211851E-6</v>
      </c>
      <c r="L26" s="41">
        <f ca="1">HLOOKUP($A26&amp;"-"&amp;$B26&amp;"-"&amp;L$7,Weights_All_Spaces,$C26+1,FALSE)*'Refrigerator Impacts'!K25</f>
        <v>6.6864194155840549E-3</v>
      </c>
      <c r="M26" s="41">
        <f ca="1">HLOOKUP($A26&amp;"-"&amp;$B26&amp;"-"&amp;M$7,Weights_All_Spaces,$C26+1,FALSE)*'Refrigerator Impacts'!L25</f>
        <v>2.2035192482702811E-6</v>
      </c>
      <c r="N26" s="41">
        <f ca="1">HLOOKUP($A26&amp;"-"&amp;$B26&amp;"-"&amp;N$7,Weights_All_Spaces,$C26+1,FALSE)*'Refrigerator Impacts'!M25</f>
        <v>0</v>
      </c>
      <c r="O26" s="41">
        <f ca="1">HLOOKUP($A26&amp;"-"&amp;$B26&amp;"-"&amp;O$7,Weights_All_Spaces,$C26+1,FALSE)*'Refrigerator Impacts'!N25</f>
        <v>1.2884435167660914E-2</v>
      </c>
      <c r="P26" s="41">
        <f ca="1">HLOOKUP($A26&amp;"-"&amp;$B26&amp;"-"&amp;P$7,Weights_All_Spaces,$C26+1,FALSE)*'Refrigerator Impacts'!O25</f>
        <v>1.8073110342692307E-6</v>
      </c>
      <c r="Q26" s="41">
        <f ca="1">HLOOKUP($A26&amp;"-"&amp;$B26&amp;"-"&amp;Q$7,Weights_All_Spaces,$C26+1,FALSE)*'Refrigerator Impacts'!P25</f>
        <v>1.3557131763503885E-2</v>
      </c>
      <c r="R26" s="41">
        <f ca="1">HLOOKUP($A26&amp;"-"&amp;$B26&amp;"-"&amp;R$7,Weights_All_Spaces,$C26+1,FALSE)*'Refrigerator Impacts'!Q25</f>
        <v>3.0424978833574862E-6</v>
      </c>
      <c r="S26" s="41">
        <f>HLOOKUP($A26&amp;"-"&amp;$B26&amp;"-"&amp;S$7,Weights_All_Spaces,$C26+1,FALSE)*'Refrigerator Impacts'!R25</f>
        <v>0</v>
      </c>
      <c r="T26" s="41">
        <f ca="1">HLOOKUP($A26&amp;"-"&amp;$B26&amp;"-"&amp;T$7,Weights_All_Spaces,$C26+1,FALSE)*'Refrigerator Impacts'!S25</f>
        <v>7.1194914644502519E-2</v>
      </c>
      <c r="U26" s="41">
        <f ca="1">HLOOKUP($A26&amp;"-"&amp;$B26&amp;"-"&amp;U$7,Weights_All_Spaces,$C26+1,FALSE)*'Refrigerator Impacts'!T25</f>
        <v>1.105319348963888E-5</v>
      </c>
      <c r="V26" s="41">
        <f ca="1">HLOOKUP($A26&amp;"-"&amp;$B26&amp;"-"&amp;V$7,Weights_All_Spaces,$C26+1,FALSE)*'Refrigerator Impacts'!U25</f>
        <v>7.1194914644502519E-2</v>
      </c>
      <c r="W26" s="41">
        <f ca="1">HLOOKUP($A26&amp;"-"&amp;$B26&amp;"-"&amp;W$7,Weights_All_Spaces,$C26+1,FALSE)*'Refrigerator Impacts'!V25</f>
        <v>1.105319348963888E-5</v>
      </c>
      <c r="X26" s="41">
        <f ca="1">HLOOKUP($A26&amp;"-"&amp;$B26&amp;"-"&amp;X$7,Weights_All_Spaces,$C26+1,FALSE)*'Refrigerator Impacts'!W25</f>
        <v>-2.1925219403309253E-3</v>
      </c>
      <c r="Y26" s="41">
        <f ca="1">HLOOKUP($A26&amp;"-"&amp;$B26&amp;"-"&amp;Y$7,Weights_All_Spaces,$C26+1,FALSE)*'Refrigerator Impacts'!X25</f>
        <v>1.0856914703664705E-2</v>
      </c>
      <c r="Z26" s="41">
        <f ca="1">HLOOKUP($A26&amp;"-"&amp;$B26&amp;"-"&amp;Z$7,Weights_All_Spaces,$C26+1,FALSE)*'Refrigerator Impacts'!Y25</f>
        <v>1.7632139725395517E-6</v>
      </c>
      <c r="AA26" s="41">
        <f ca="1">HLOOKUP($A26&amp;"-"&amp;$B26&amp;"-"&amp;AA$7,Weights_All_Spaces,$C26+1,FALSE)*'Refrigerator Impacts'!Z25</f>
        <v>6.8861469727371834E-3</v>
      </c>
      <c r="AB26" s="41">
        <f ca="1">HLOOKUP($A26&amp;"-"&amp;$B26&amp;"-"&amp;AB$7,Weights_All_Spaces,$C26+1,FALSE)*'Refrigerator Impacts'!AA25</f>
        <v>1.7632139725395517E-6</v>
      </c>
      <c r="AC26" s="41">
        <f ca="1">HLOOKUP($A26&amp;"-"&amp;$B26&amp;"-"&amp;AC$7,Weights_All_Spaces,$C26+1,FALSE)*'Refrigerator Impacts'!AB25</f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K26" s="131">
        <f t="shared" ca="1" si="10"/>
        <v>0.16570200076881736</v>
      </c>
      <c r="AL26" s="131">
        <f t="shared" ca="1" si="10"/>
        <v>2.4555992119104431E-5</v>
      </c>
      <c r="AM26" s="131">
        <f t="shared" ca="1" si="10"/>
        <v>0.16348295885237968</v>
      </c>
      <c r="AN26" s="131">
        <f t="shared" ca="1" si="10"/>
        <v>3.268529124560719E-5</v>
      </c>
      <c r="AO26" s="131">
        <f t="shared" ca="1" si="10"/>
        <v>-4.1056104640655395E-3</v>
      </c>
    </row>
    <row r="27" spans="1:41">
      <c r="A27" s="4" t="str">
        <f t="shared" ref="A27:B42" si="14">A26</f>
        <v>PG</v>
      </c>
      <c r="B27" s="4" t="str">
        <f t="shared" si="14"/>
        <v>MFM</v>
      </c>
      <c r="C27" s="4">
        <f t="shared" si="13"/>
        <v>3</v>
      </c>
      <c r="D27" s="40" t="str">
        <f t="shared" si="9"/>
        <v>PG3</v>
      </c>
      <c r="E27" s="41">
        <f ca="1">HLOOKUP($A27&amp;"-"&amp;$B27&amp;"-"&amp;E$7,Weights_All_Spaces,$C27+1,FALSE)*'Refrigerator Impacts'!D26</f>
        <v>2.9244014437003991E-2</v>
      </c>
      <c r="F27" s="41">
        <f ca="1">HLOOKUP($A27&amp;"-"&amp;$B27&amp;"-"&amp;F$7,Weights_All_Spaces,$C27+1,FALSE)*'Refrigerator Impacts'!E26</f>
        <v>3.8285733561253257E-6</v>
      </c>
      <c r="G27" s="41">
        <f ca="1">HLOOKUP($A27&amp;"-"&amp;$B27&amp;"-"&amp;G$7,Weights_All_Spaces,$C27+1,FALSE)*'Refrigerator Impacts'!F26</f>
        <v>2.9585840917175702E-2</v>
      </c>
      <c r="H27" s="41">
        <f ca="1">HLOOKUP($A27&amp;"-"&amp;$B27&amp;"-"&amp;H$7,Weights_All_Spaces,$C27+1,FALSE)*'Refrigerator Impacts'!G26</f>
        <v>5.3265874501721391E-6</v>
      </c>
      <c r="I27" s="41">
        <f ca="1">HLOOKUP($A27&amp;"-"&amp;$B27&amp;"-"&amp;I$7,Weights_All_Spaces,$C27+1,FALSE)*'Refrigerator Impacts'!H26</f>
        <v>-1.0547907692443667E-3</v>
      </c>
      <c r="J27" s="41">
        <f ca="1">HLOOKUP($A27&amp;"-"&amp;$B27&amp;"-"&amp;J$7,Weights_All_Spaces,$C27+1,FALSE)*'Refrigerator Impacts'!I26</f>
        <v>4.17188413307297E-3</v>
      </c>
      <c r="K27" s="41">
        <f ca="1">HLOOKUP($A27&amp;"-"&amp;$B27&amp;"-"&amp;K$7,Weights_All_Spaces,$C27+1,FALSE)*'Refrigerator Impacts'!J26</f>
        <v>5.4707394663804425E-7</v>
      </c>
      <c r="L27" s="41">
        <f ca="1">HLOOKUP($A27&amp;"-"&amp;$B27&amp;"-"&amp;L$7,Weights_All_Spaces,$C27+1,FALSE)*'Refrigerator Impacts'!K26</f>
        <v>2.9191830289352831E-3</v>
      </c>
      <c r="M27" s="41">
        <f ca="1">HLOOKUP($A27&amp;"-"&amp;$B27&amp;"-"&amp;M$7,Weights_All_Spaces,$C27+1,FALSE)*'Refrigerator Impacts'!L26</f>
        <v>7.4883077846366846E-7</v>
      </c>
      <c r="N27" s="41">
        <f ca="1">HLOOKUP($A27&amp;"-"&amp;$B27&amp;"-"&amp;N$7,Weights_All_Spaces,$C27+1,FALSE)*'Refrigerator Impacts'!M26</f>
        <v>0</v>
      </c>
      <c r="O27" s="41">
        <f ca="1">HLOOKUP($A27&amp;"-"&amp;$B27&amp;"-"&amp;O$7,Weights_All_Spaces,$C27+1,FALSE)*'Refrigerator Impacts'!N26</f>
        <v>6.0846381317784925E-3</v>
      </c>
      <c r="P27" s="41">
        <f ca="1">HLOOKUP($A27&amp;"-"&amp;$B27&amp;"-"&amp;P$7,Weights_All_Spaces,$C27+1,FALSE)*'Refrigerator Impacts'!O26</f>
        <v>7.9658979389349202E-7</v>
      </c>
      <c r="Q27" s="41">
        <f ca="1">HLOOKUP($A27&amp;"-"&amp;$B27&amp;"-"&amp;Q$7,Weights_All_Spaces,$C27+1,FALSE)*'Refrigerator Impacts'!P26</f>
        <v>6.1557600511095338E-3</v>
      </c>
      <c r="R27" s="41">
        <f ca="1">HLOOKUP($A27&amp;"-"&amp;$B27&amp;"-"&amp;R$7,Weights_All_Spaces,$C27+1,FALSE)*'Refrigerator Impacts'!Q26</f>
        <v>1.1082731880531299E-6</v>
      </c>
      <c r="S27" s="41">
        <f>HLOOKUP($A27&amp;"-"&amp;$B27&amp;"-"&amp;S$7,Weights_All_Spaces,$C27+1,FALSE)*'Refrigerator Impacts'!R26</f>
        <v>0</v>
      </c>
      <c r="T27" s="41">
        <f ca="1">HLOOKUP($A27&amp;"-"&amp;$B27&amp;"-"&amp;T$7,Weights_All_Spaces,$C27+1,FALSE)*'Refrigerator Impacts'!S26</f>
        <v>0.24167537037946926</v>
      </c>
      <c r="U27" s="41">
        <f ca="1">HLOOKUP($A27&amp;"-"&amp;$B27&amp;"-"&amp;U$7,Weights_All_Spaces,$C27+1,FALSE)*'Refrigerator Impacts'!T26</f>
        <v>3.204133460404958E-5</v>
      </c>
      <c r="V27" s="41">
        <f ca="1">HLOOKUP($A27&amp;"-"&amp;$B27&amp;"-"&amp;V$7,Weights_All_Spaces,$C27+1,FALSE)*'Refrigerator Impacts'!U26</f>
        <v>0.24167537037946926</v>
      </c>
      <c r="W27" s="41">
        <f ca="1">HLOOKUP($A27&amp;"-"&amp;$B27&amp;"-"&amp;W$7,Weights_All_Spaces,$C27+1,FALSE)*'Refrigerator Impacts'!V26</f>
        <v>3.204133460404958E-5</v>
      </c>
      <c r="X27" s="41">
        <f ca="1">HLOOKUP($A27&amp;"-"&amp;$B27&amp;"-"&amp;X$7,Weights_All_Spaces,$C27+1,FALSE)*'Refrigerator Impacts'!W26</f>
        <v>-8.901359041008413E-3</v>
      </c>
      <c r="Y27" s="41">
        <f ca="1">HLOOKUP($A27&amp;"-"&amp;$B27&amp;"-"&amp;Y$7,Weights_All_Spaces,$C27+1,FALSE)*'Refrigerator Impacts'!X26</f>
        <v>3.6111726267252217E-2</v>
      </c>
      <c r="Z27" s="41">
        <f ca="1">HLOOKUP($A27&amp;"-"&amp;$B27&amp;"-"&amp;Z$7,Weights_All_Spaces,$C27+1,FALSE)*'Refrigerator Impacts'!Y26</f>
        <v>4.8947609690461662E-6</v>
      </c>
      <c r="AA27" s="41">
        <f ca="1">HLOOKUP($A27&amp;"-"&amp;$B27&amp;"-"&amp;AA$7,Weights_All_Spaces,$C27+1,FALSE)*'Refrigerator Impacts'!Z26</f>
        <v>1.9843705323556209E-2</v>
      </c>
      <c r="AB27" s="41">
        <f ca="1">HLOOKUP($A27&amp;"-"&amp;$B27&amp;"-"&amp;AB$7,Weights_All_Spaces,$C27+1,FALSE)*'Refrigerator Impacts'!AA26</f>
        <v>4.8947609690461662E-6</v>
      </c>
      <c r="AC27" s="41">
        <f ca="1">HLOOKUP($A27&amp;"-"&amp;$B27&amp;"-"&amp;AC$7,Weights_All_Spaces,$C27+1,FALSE)*'Refrigerator Impacts'!AB26</f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K27" s="131">
        <f t="shared" ca="1" si="10"/>
        <v>0.31728763334857696</v>
      </c>
      <c r="AL27" s="131">
        <f t="shared" ca="1" si="10"/>
        <v>4.2108332669752609E-5</v>
      </c>
      <c r="AM27" s="131">
        <f t="shared" ca="1" si="10"/>
        <v>0.30017985970024602</v>
      </c>
      <c r="AN27" s="131">
        <f t="shared" ca="1" si="10"/>
        <v>4.411978698978469E-5</v>
      </c>
      <c r="AO27" s="131">
        <f t="shared" ca="1" si="10"/>
        <v>-9.956149810252779E-3</v>
      </c>
    </row>
    <row r="28" spans="1:41">
      <c r="A28" s="4" t="str">
        <f t="shared" si="14"/>
        <v>PG</v>
      </c>
      <c r="B28" s="4" t="str">
        <f t="shared" si="14"/>
        <v>MFM</v>
      </c>
      <c r="C28" s="4">
        <f t="shared" si="13"/>
        <v>4</v>
      </c>
      <c r="D28" s="40" t="str">
        <f t="shared" si="9"/>
        <v>PG4</v>
      </c>
      <c r="E28" s="41">
        <f ca="1">HLOOKUP($A28&amp;"-"&amp;$B28&amp;"-"&amp;E$7,Weights_All_Spaces,$C28+1,FALSE)*'Refrigerator Impacts'!D27</f>
        <v>0.12393035478042772</v>
      </c>
      <c r="F28" s="41">
        <f ca="1">HLOOKUP($A28&amp;"-"&amp;$B28&amp;"-"&amp;F$7,Weights_All_Spaces,$C28+1,FALSE)*'Refrigerator Impacts'!E27</f>
        <v>1.6576926162153306E-5</v>
      </c>
      <c r="G28" s="41">
        <f ca="1">HLOOKUP($A28&amp;"-"&amp;$B28&amp;"-"&amp;G$7,Weights_All_Spaces,$C28+1,FALSE)*'Refrigerator Impacts'!F27</f>
        <v>0.13187059550941432</v>
      </c>
      <c r="H28" s="41">
        <f ca="1">HLOOKUP($A28&amp;"-"&amp;$B28&amp;"-"&amp;H$7,Weights_All_Spaces,$C28+1,FALSE)*'Refrigerator Impacts'!G27</f>
        <v>2.7002566688493304E-5</v>
      </c>
      <c r="I28" s="41">
        <f ca="1">HLOOKUP($A28&amp;"-"&amp;$B28&amp;"-"&amp;I$7,Weights_All_Spaces,$C28+1,FALSE)*'Refrigerator Impacts'!H27</f>
        <v>-3.4223299773423056E-3</v>
      </c>
      <c r="J28" s="41">
        <f ca="1">HLOOKUP($A28&amp;"-"&amp;$B28&amp;"-"&amp;J$7,Weights_All_Spaces,$C28+1,FALSE)*'Refrigerator Impacts'!I27</f>
        <v>1.7680458520529824E-2</v>
      </c>
      <c r="K28" s="41">
        <f ca="1">HLOOKUP($A28&amp;"-"&amp;$B28&amp;"-"&amp;K$7,Weights_All_Spaces,$C28+1,FALSE)*'Refrigerator Impacts'!J27</f>
        <v>2.3757602685866521E-6</v>
      </c>
      <c r="L28" s="41">
        <f ca="1">HLOOKUP($A28&amp;"-"&amp;$B28&amp;"-"&amp;L$7,Weights_All_Spaces,$C28+1,FALSE)*'Refrigerator Impacts'!K27</f>
        <v>1.4457774845066976E-2</v>
      </c>
      <c r="M28" s="41">
        <f ca="1">HLOOKUP($A28&amp;"-"&amp;$B28&amp;"-"&amp;M$7,Weights_All_Spaces,$C28+1,FALSE)*'Refrigerator Impacts'!L27</f>
        <v>3.8792962763187791E-6</v>
      </c>
      <c r="N28" s="41">
        <f ca="1">HLOOKUP($A28&amp;"-"&amp;$B28&amp;"-"&amp;N$7,Weights_All_Spaces,$C28+1,FALSE)*'Refrigerator Impacts'!M27</f>
        <v>0</v>
      </c>
      <c r="O28" s="41">
        <f ca="1">HLOOKUP($A28&amp;"-"&amp;$B28&amp;"-"&amp;O$7,Weights_All_Spaces,$C28+1,FALSE)*'Refrigerator Impacts'!N27</f>
        <v>2.5785494122436938E-2</v>
      </c>
      <c r="P28" s="41">
        <f ca="1">HLOOKUP($A28&amp;"-"&amp;$B28&amp;"-"&amp;P$7,Weights_All_Spaces,$C28+1,FALSE)*'Refrigerator Impacts'!O27</f>
        <v>3.4490680905383909E-6</v>
      </c>
      <c r="Q28" s="41">
        <f ca="1">HLOOKUP($A28&amp;"-"&amp;$B28&amp;"-"&amp;Q$7,Weights_All_Spaces,$C28+1,FALSE)*'Refrigerator Impacts'!P27</f>
        <v>2.7437575495162524E-2</v>
      </c>
      <c r="R28" s="41">
        <f ca="1">HLOOKUP($A28&amp;"-"&amp;$B28&amp;"-"&amp;R$7,Weights_All_Spaces,$C28+1,FALSE)*'Refrigerator Impacts'!Q27</f>
        <v>5.6182726650825174E-6</v>
      </c>
      <c r="S28" s="41">
        <f>HLOOKUP($A28&amp;"-"&amp;$B28&amp;"-"&amp;S$7,Weights_All_Spaces,$C28+1,FALSE)*'Refrigerator Impacts'!R27</f>
        <v>0</v>
      </c>
      <c r="T28" s="41">
        <f ca="1">HLOOKUP($A28&amp;"-"&amp;$B28&amp;"-"&amp;T$7,Weights_All_Spaces,$C28+1,FALSE)*'Refrigerator Impacts'!S27</f>
        <v>0.12744392614094957</v>
      </c>
      <c r="U28" s="41">
        <f ca="1">HLOOKUP($A28&amp;"-"&amp;$B28&amp;"-"&amp;U$7,Weights_All_Spaces,$C28+1,FALSE)*'Refrigerator Impacts'!T27</f>
        <v>1.799681824843067E-5</v>
      </c>
      <c r="V28" s="41">
        <f ca="1">HLOOKUP($A28&amp;"-"&amp;$B28&amp;"-"&amp;V$7,Weights_All_Spaces,$C28+1,FALSE)*'Refrigerator Impacts'!U27</f>
        <v>0.12744392614094957</v>
      </c>
      <c r="W28" s="41">
        <f ca="1">HLOOKUP($A28&amp;"-"&amp;$B28&amp;"-"&amp;W$7,Weights_All_Spaces,$C28+1,FALSE)*'Refrigerator Impacts'!V27</f>
        <v>1.799681824843067E-5</v>
      </c>
      <c r="X28" s="41">
        <f ca="1">HLOOKUP($A28&amp;"-"&amp;$B28&amp;"-"&amp;X$7,Weights_All_Spaces,$C28+1,FALSE)*'Refrigerator Impacts'!W27</f>
        <v>-3.720518124322802E-3</v>
      </c>
      <c r="Y28" s="41">
        <f ca="1">HLOOKUP($A28&amp;"-"&amp;$B28&amp;"-"&amp;Y$7,Weights_All_Spaces,$C28+1,FALSE)*'Refrigerator Impacts'!X27</f>
        <v>1.9408109248291876E-2</v>
      </c>
      <c r="Z28" s="41">
        <f ca="1">HLOOKUP($A28&amp;"-"&amp;$B28&amp;"-"&amp;Z$7,Weights_All_Spaces,$C28+1,FALSE)*'Refrigerator Impacts'!Y27</f>
        <v>2.8305785494571552E-6</v>
      </c>
      <c r="AA28" s="41">
        <f ca="1">HLOOKUP($A28&amp;"-"&amp;$B28&amp;"-"&amp;AA$7,Weights_All_Spaces,$C28+1,FALSE)*'Refrigerator Impacts'!Z27</f>
        <v>1.3231614516275952E-2</v>
      </c>
      <c r="AB28" s="41">
        <f ca="1">HLOOKUP($A28&amp;"-"&amp;$B28&amp;"-"&amp;AB$7,Weights_All_Spaces,$C28+1,FALSE)*'Refrigerator Impacts'!AA27</f>
        <v>2.8305785494571552E-6</v>
      </c>
      <c r="AC28" s="41">
        <f ca="1">HLOOKUP($A28&amp;"-"&amp;$B28&amp;"-"&amp;AC$7,Weights_All_Spaces,$C28+1,FALSE)*'Refrigerator Impacts'!AB27</f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K28" s="131">
        <f t="shared" ca="1" si="10"/>
        <v>0.31424834281263597</v>
      </c>
      <c r="AL28" s="131">
        <f t="shared" ca="1" si="10"/>
        <v>4.322915131916617E-5</v>
      </c>
      <c r="AM28" s="131">
        <f t="shared" ca="1" si="10"/>
        <v>0.31444148650686932</v>
      </c>
      <c r="AN28" s="131">
        <f t="shared" ca="1" si="10"/>
        <v>5.732753242778242E-5</v>
      </c>
      <c r="AO28" s="131">
        <f t="shared" ca="1" si="10"/>
        <v>-7.1428481016651071E-3</v>
      </c>
    </row>
    <row r="29" spans="1:41">
      <c r="A29" s="4" t="str">
        <f t="shared" si="14"/>
        <v>PG</v>
      </c>
      <c r="B29" s="4" t="str">
        <f t="shared" si="14"/>
        <v>MFM</v>
      </c>
      <c r="C29" s="4">
        <f t="shared" si="13"/>
        <v>5</v>
      </c>
      <c r="D29" s="40" t="str">
        <f t="shared" si="9"/>
        <v>PG5</v>
      </c>
      <c r="E29" s="41">
        <f ca="1">HLOOKUP($A29&amp;"-"&amp;$B29&amp;"-"&amp;E$7,Weights_All_Spaces,$C29+1,FALSE)*'Refrigerator Impacts'!D28</f>
        <v>1.746047879261968E-2</v>
      </c>
      <c r="F29" s="41">
        <f ca="1">HLOOKUP($A29&amp;"-"&amp;$B29&amp;"-"&amp;F$7,Weights_All_Spaces,$C29+1,FALSE)*'Refrigerator Impacts'!E28</f>
        <v>2.3018848314589102E-6</v>
      </c>
      <c r="G29" s="41">
        <f ca="1">HLOOKUP($A29&amp;"-"&amp;$B29&amp;"-"&amp;G$7,Weights_All_Spaces,$C29+1,FALSE)*'Refrigerator Impacts'!F28</f>
        <v>1.7689997398284186E-2</v>
      </c>
      <c r="H29" s="41">
        <f ca="1">HLOOKUP($A29&amp;"-"&amp;$B29&amp;"-"&amp;H$7,Weights_All_Spaces,$C29+1,FALSE)*'Refrigerator Impacts'!G28</f>
        <v>2.8779794654468211E-6</v>
      </c>
      <c r="I29" s="41">
        <f ca="1">HLOOKUP($A29&amp;"-"&amp;$B29&amp;"-"&amp;I$7,Weights_All_Spaces,$C29+1,FALSE)*'Refrigerator Impacts'!H28</f>
        <v>-5.5592985491333829E-4</v>
      </c>
      <c r="J29" s="41">
        <f ca="1">HLOOKUP($A29&amp;"-"&amp;$B29&amp;"-"&amp;J$7,Weights_All_Spaces,$C29+1,FALSE)*'Refrigerator Impacts'!I28</f>
        <v>2.4886317930012669E-3</v>
      </c>
      <c r="K29" s="41">
        <f ca="1">HLOOKUP($A29&amp;"-"&amp;$B29&amp;"-"&amp;K$7,Weights_All_Spaces,$C29+1,FALSE)*'Refrigerator Impacts'!J28</f>
        <v>3.2836909806311653E-7</v>
      </c>
      <c r="L29" s="41">
        <f ca="1">HLOOKUP($A29&amp;"-"&amp;$B29&amp;"-"&amp;L$7,Weights_All_Spaces,$C29+1,FALSE)*'Refrigerator Impacts'!K28</f>
        <v>1.7903755033036848E-3</v>
      </c>
      <c r="M29" s="41">
        <f ca="1">HLOOKUP($A29&amp;"-"&amp;$B29&amp;"-"&amp;M$7,Weights_All_Spaces,$C29+1,FALSE)*'Refrigerator Impacts'!L28</f>
        <v>4.3564116472155321E-7</v>
      </c>
      <c r="N29" s="41">
        <f ca="1">HLOOKUP($A29&amp;"-"&amp;$B29&amp;"-"&amp;N$7,Weights_All_Spaces,$C29+1,FALSE)*'Refrigerator Impacts'!M28</f>
        <v>0</v>
      </c>
      <c r="O29" s="41">
        <f ca="1">HLOOKUP($A29&amp;"-"&amp;$B29&amp;"-"&amp;O$7,Weights_All_Spaces,$C29+1,FALSE)*'Refrigerator Impacts'!N28</f>
        <v>3.6329039328557929E-3</v>
      </c>
      <c r="P29" s="41">
        <f ca="1">HLOOKUP($A29&amp;"-"&amp;$B29&amp;"-"&amp;P$7,Weights_All_Spaces,$C29+1,FALSE)*'Refrigerator Impacts'!O28</f>
        <v>4.789402717136773E-7</v>
      </c>
      <c r="Q29" s="41">
        <f ca="1">HLOOKUP($A29&amp;"-"&amp;$B29&amp;"-"&amp;Q$7,Weights_All_Spaces,$C29+1,FALSE)*'Refrigerator Impacts'!P28</f>
        <v>3.6806585823751757E-3</v>
      </c>
      <c r="R29" s="41">
        <f ca="1">HLOOKUP($A29&amp;"-"&amp;$B29&amp;"-"&amp;R$7,Weights_All_Spaces,$C29+1,FALSE)*'Refrigerator Impacts'!Q28</f>
        <v>5.9880505242040341E-7</v>
      </c>
      <c r="S29" s="41">
        <f>HLOOKUP($A29&amp;"-"&amp;$B29&amp;"-"&amp;S$7,Weights_All_Spaces,$C29+1,FALSE)*'Refrigerator Impacts'!R28</f>
        <v>0</v>
      </c>
      <c r="T29" s="41">
        <f ca="1">HLOOKUP($A29&amp;"-"&amp;$B29&amp;"-"&amp;T$7,Weights_All_Spaces,$C29+1,FALSE)*'Refrigerator Impacts'!S28</f>
        <v>3.1705675756228652E-2</v>
      </c>
      <c r="U29" s="41">
        <f ca="1">HLOOKUP($A29&amp;"-"&amp;$B29&amp;"-"&amp;U$7,Weights_All_Spaces,$C29+1,FALSE)*'Refrigerator Impacts'!T28</f>
        <v>4.3323573093293495E-6</v>
      </c>
      <c r="V29" s="41">
        <f ca="1">HLOOKUP($A29&amp;"-"&amp;$B29&amp;"-"&amp;V$7,Weights_All_Spaces,$C29+1,FALSE)*'Refrigerator Impacts'!U28</f>
        <v>3.1705675756228652E-2</v>
      </c>
      <c r="W29" s="41">
        <f ca="1">HLOOKUP($A29&amp;"-"&amp;$B29&amp;"-"&amp;W$7,Weights_All_Spaces,$C29+1,FALSE)*'Refrigerator Impacts'!V28</f>
        <v>4.3323573093293495E-6</v>
      </c>
      <c r="X29" s="41">
        <f ca="1">HLOOKUP($A29&amp;"-"&amp;$B29&amp;"-"&amp;X$7,Weights_All_Spaces,$C29+1,FALSE)*'Refrigerator Impacts'!W28</f>
        <v>-1.1786547362150246E-3</v>
      </c>
      <c r="Y29" s="41">
        <f ca="1">HLOOKUP($A29&amp;"-"&amp;$B29&amp;"-"&amp;Y$7,Weights_All_Spaces,$C29+1,FALSE)*'Refrigerator Impacts'!X28</f>
        <v>4.7905742314805098E-3</v>
      </c>
      <c r="Z29" s="41">
        <f ca="1">HLOOKUP($A29&amp;"-"&amp;$B29&amp;"-"&amp;Z$7,Weights_All_Spaces,$C29+1,FALSE)*'Refrigerator Impacts'!Y28</f>
        <v>6.6608399072943271E-7</v>
      </c>
      <c r="AA29" s="41">
        <f ca="1">HLOOKUP($A29&amp;"-"&amp;$B29&amp;"-"&amp;AA$7,Weights_All_Spaces,$C29+1,FALSE)*'Refrigerator Impacts'!Z28</f>
        <v>2.9248468970000984E-3</v>
      </c>
      <c r="AB29" s="41">
        <f ca="1">HLOOKUP($A29&amp;"-"&amp;$B29&amp;"-"&amp;AB$7,Weights_All_Spaces,$C29+1,FALSE)*'Refrigerator Impacts'!AA28</f>
        <v>6.6608399072943271E-7</v>
      </c>
      <c r="AC29" s="41">
        <f ca="1">HLOOKUP($A29&amp;"-"&amp;$B29&amp;"-"&amp;AC$7,Weights_All_Spaces,$C29+1,FALSE)*'Refrigerator Impacts'!AB28</f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K29" s="131">
        <f t="shared" ca="1" si="10"/>
        <v>6.0078264506185898E-2</v>
      </c>
      <c r="AL29" s="131">
        <f t="shared" ca="1" si="10"/>
        <v>8.1076355012944871E-6</v>
      </c>
      <c r="AM29" s="131">
        <f t="shared" ca="1" si="10"/>
        <v>5.7791554137191802E-2</v>
      </c>
      <c r="AN29" s="131">
        <f t="shared" ca="1" si="10"/>
        <v>8.9108669826475605E-6</v>
      </c>
      <c r="AO29" s="131">
        <f t="shared" ca="1" si="10"/>
        <v>-1.7345845911283628E-3</v>
      </c>
    </row>
    <row r="30" spans="1:41">
      <c r="A30" s="4" t="str">
        <f t="shared" si="14"/>
        <v>PG</v>
      </c>
      <c r="B30" s="4" t="str">
        <f t="shared" si="14"/>
        <v>MFM</v>
      </c>
      <c r="C30" s="4">
        <f t="shared" si="13"/>
        <v>6</v>
      </c>
      <c r="D30" s="40" t="str">
        <f t="shared" si="9"/>
        <v>PG6</v>
      </c>
      <c r="E30" s="41">
        <f ca="1">HLOOKUP($A30&amp;"-"&amp;$B30&amp;"-"&amp;E$7,Weights_All_Spaces,$C30+1,FALSE)*'Refrigerator Impacts'!D29</f>
        <v>0</v>
      </c>
      <c r="F30" s="41">
        <f ca="1">HLOOKUP($A30&amp;"-"&amp;$B30&amp;"-"&amp;F$7,Weights_All_Spaces,$C30+1,FALSE)*'Refrigerator Impacts'!E29</f>
        <v>0</v>
      </c>
      <c r="G30" s="41">
        <f ca="1">HLOOKUP($A30&amp;"-"&amp;$B30&amp;"-"&amp;G$7,Weights_All_Spaces,$C30+1,FALSE)*'Refrigerator Impacts'!F29</f>
        <v>0</v>
      </c>
      <c r="H30" s="41">
        <f ca="1">HLOOKUP($A30&amp;"-"&amp;$B30&amp;"-"&amp;H$7,Weights_All_Spaces,$C30+1,FALSE)*'Refrigerator Impacts'!G29</f>
        <v>0</v>
      </c>
      <c r="I30" s="41">
        <f ca="1">HLOOKUP($A30&amp;"-"&amp;$B30&amp;"-"&amp;I$7,Weights_All_Spaces,$C30+1,FALSE)*'Refrigerator Impacts'!H29</f>
        <v>0</v>
      </c>
      <c r="J30" s="41">
        <f ca="1">HLOOKUP($A30&amp;"-"&amp;$B30&amp;"-"&amp;J$7,Weights_All_Spaces,$C30+1,FALSE)*'Refrigerator Impacts'!I29</f>
        <v>0</v>
      </c>
      <c r="K30" s="41">
        <f ca="1">HLOOKUP($A30&amp;"-"&amp;$B30&amp;"-"&amp;K$7,Weights_All_Spaces,$C30+1,FALSE)*'Refrigerator Impacts'!J29</f>
        <v>0</v>
      </c>
      <c r="L30" s="41">
        <f ca="1">HLOOKUP($A30&amp;"-"&amp;$B30&amp;"-"&amp;L$7,Weights_All_Spaces,$C30+1,FALSE)*'Refrigerator Impacts'!K29</f>
        <v>0</v>
      </c>
      <c r="M30" s="41">
        <f ca="1">HLOOKUP($A30&amp;"-"&amp;$B30&amp;"-"&amp;M$7,Weights_All_Spaces,$C30+1,FALSE)*'Refrigerator Impacts'!L29</f>
        <v>0</v>
      </c>
      <c r="N30" s="41">
        <f ca="1">HLOOKUP($A30&amp;"-"&amp;$B30&amp;"-"&amp;N$7,Weights_All_Spaces,$C30+1,FALSE)*'Refrigerator Impacts'!M29</f>
        <v>0</v>
      </c>
      <c r="O30" s="41">
        <f ca="1">HLOOKUP($A30&amp;"-"&amp;$B30&amp;"-"&amp;O$7,Weights_All_Spaces,$C30+1,FALSE)*'Refrigerator Impacts'!N29</f>
        <v>0</v>
      </c>
      <c r="P30" s="41">
        <f ca="1">HLOOKUP($A30&amp;"-"&amp;$B30&amp;"-"&amp;P$7,Weights_All_Spaces,$C30+1,FALSE)*'Refrigerator Impacts'!O29</f>
        <v>0</v>
      </c>
      <c r="Q30" s="41">
        <f ca="1">HLOOKUP($A30&amp;"-"&amp;$B30&amp;"-"&amp;Q$7,Weights_All_Spaces,$C30+1,FALSE)*'Refrigerator Impacts'!P29</f>
        <v>0</v>
      </c>
      <c r="R30" s="41">
        <f ca="1">HLOOKUP($A30&amp;"-"&amp;$B30&amp;"-"&amp;R$7,Weights_All_Spaces,$C30+1,FALSE)*'Refrigerator Impacts'!Q29</f>
        <v>0</v>
      </c>
      <c r="S30" s="41">
        <f>HLOOKUP($A30&amp;"-"&amp;$B30&amp;"-"&amp;S$7,Weights_All_Spaces,$C30+1,FALSE)*'Refrigerator Impacts'!R29</f>
        <v>0</v>
      </c>
      <c r="T30" s="41">
        <f ca="1">HLOOKUP($A30&amp;"-"&amp;$B30&amp;"-"&amp;T$7,Weights_All_Spaces,$C30+1,FALSE)*'Refrigerator Impacts'!S29</f>
        <v>0</v>
      </c>
      <c r="U30" s="41">
        <f ca="1">HLOOKUP($A30&amp;"-"&amp;$B30&amp;"-"&amp;U$7,Weights_All_Spaces,$C30+1,FALSE)*'Refrigerator Impacts'!T29</f>
        <v>0</v>
      </c>
      <c r="V30" s="41">
        <f ca="1">HLOOKUP($A30&amp;"-"&amp;$B30&amp;"-"&amp;V$7,Weights_All_Spaces,$C30+1,FALSE)*'Refrigerator Impacts'!U29</f>
        <v>0</v>
      </c>
      <c r="W30" s="41">
        <f ca="1">HLOOKUP($A30&amp;"-"&amp;$B30&amp;"-"&amp;W$7,Weights_All_Spaces,$C30+1,FALSE)*'Refrigerator Impacts'!V29</f>
        <v>0</v>
      </c>
      <c r="X30" s="41">
        <f ca="1">HLOOKUP($A30&amp;"-"&amp;$B30&amp;"-"&amp;X$7,Weights_All_Spaces,$C30+1,FALSE)*'Refrigerator Impacts'!W29</f>
        <v>0</v>
      </c>
      <c r="Y30" s="41">
        <f ca="1">HLOOKUP($A30&amp;"-"&amp;$B30&amp;"-"&amp;Y$7,Weights_All_Spaces,$C30+1,FALSE)*'Refrigerator Impacts'!X29</f>
        <v>0</v>
      </c>
      <c r="Z30" s="41">
        <f ca="1">HLOOKUP($A30&amp;"-"&amp;$B30&amp;"-"&amp;Z$7,Weights_All_Spaces,$C30+1,FALSE)*'Refrigerator Impacts'!Y29</f>
        <v>0</v>
      </c>
      <c r="AA30" s="41">
        <f ca="1">HLOOKUP($A30&amp;"-"&amp;$B30&amp;"-"&amp;AA$7,Weights_All_Spaces,$C30+1,FALSE)*'Refrigerator Impacts'!Z29</f>
        <v>0</v>
      </c>
      <c r="AB30" s="41">
        <f ca="1">HLOOKUP($A30&amp;"-"&amp;$B30&amp;"-"&amp;AB$7,Weights_All_Spaces,$C30+1,FALSE)*'Refrigerator Impacts'!AA29</f>
        <v>0</v>
      </c>
      <c r="AC30" s="41">
        <f ca="1">HLOOKUP($A30&amp;"-"&amp;$B30&amp;"-"&amp;AC$7,Weights_All_Spaces,$C30+1,FALSE)*'Refrigerator Impacts'!AB29</f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K30" s="131">
        <f t="shared" ca="1" si="10"/>
        <v>0</v>
      </c>
      <c r="AL30" s="131">
        <f t="shared" ca="1" si="10"/>
        <v>0</v>
      </c>
      <c r="AM30" s="131">
        <f t="shared" ca="1" si="10"/>
        <v>0</v>
      </c>
      <c r="AN30" s="131">
        <f t="shared" ca="1" si="10"/>
        <v>0</v>
      </c>
      <c r="AO30" s="131">
        <f t="shared" ca="1" si="10"/>
        <v>0</v>
      </c>
    </row>
    <row r="31" spans="1:41">
      <c r="A31" s="4" t="str">
        <f t="shared" si="14"/>
        <v>PG</v>
      </c>
      <c r="B31" s="4" t="str">
        <f t="shared" si="14"/>
        <v>MFM</v>
      </c>
      <c r="C31" s="4">
        <f t="shared" si="13"/>
        <v>7</v>
      </c>
      <c r="D31" s="40" t="str">
        <f t="shared" si="9"/>
        <v>PG7</v>
      </c>
      <c r="E31" s="41">
        <f ca="1">HLOOKUP($A31&amp;"-"&amp;$B31&amp;"-"&amp;E$7,Weights_All_Spaces,$C31+1,FALSE)*'Refrigerator Impacts'!D30</f>
        <v>0</v>
      </c>
      <c r="F31" s="41">
        <f ca="1">HLOOKUP($A31&amp;"-"&amp;$B31&amp;"-"&amp;F$7,Weights_All_Spaces,$C31+1,FALSE)*'Refrigerator Impacts'!E30</f>
        <v>0</v>
      </c>
      <c r="G31" s="41">
        <f ca="1">HLOOKUP($A31&amp;"-"&amp;$B31&amp;"-"&amp;G$7,Weights_All_Spaces,$C31+1,FALSE)*'Refrigerator Impacts'!F30</f>
        <v>0</v>
      </c>
      <c r="H31" s="41">
        <f ca="1">HLOOKUP($A31&amp;"-"&amp;$B31&amp;"-"&amp;H$7,Weights_All_Spaces,$C31+1,FALSE)*'Refrigerator Impacts'!G30</f>
        <v>0</v>
      </c>
      <c r="I31" s="41">
        <f ca="1">HLOOKUP($A31&amp;"-"&amp;$B31&amp;"-"&amp;I$7,Weights_All_Spaces,$C31+1,FALSE)*'Refrigerator Impacts'!H30</f>
        <v>0</v>
      </c>
      <c r="J31" s="41">
        <f ca="1">HLOOKUP($A31&amp;"-"&amp;$B31&amp;"-"&amp;J$7,Weights_All_Spaces,$C31+1,FALSE)*'Refrigerator Impacts'!I30</f>
        <v>0</v>
      </c>
      <c r="K31" s="41">
        <f ca="1">HLOOKUP($A31&amp;"-"&amp;$B31&amp;"-"&amp;K$7,Weights_All_Spaces,$C31+1,FALSE)*'Refrigerator Impacts'!J30</f>
        <v>0</v>
      </c>
      <c r="L31" s="41">
        <f ca="1">HLOOKUP($A31&amp;"-"&amp;$B31&amp;"-"&amp;L$7,Weights_All_Spaces,$C31+1,FALSE)*'Refrigerator Impacts'!K30</f>
        <v>0</v>
      </c>
      <c r="M31" s="41">
        <f ca="1">HLOOKUP($A31&amp;"-"&amp;$B31&amp;"-"&amp;M$7,Weights_All_Spaces,$C31+1,FALSE)*'Refrigerator Impacts'!L30</f>
        <v>0</v>
      </c>
      <c r="N31" s="41">
        <f ca="1">HLOOKUP($A31&amp;"-"&amp;$B31&amp;"-"&amp;N$7,Weights_All_Spaces,$C31+1,FALSE)*'Refrigerator Impacts'!M30</f>
        <v>0</v>
      </c>
      <c r="O31" s="41">
        <f ca="1">HLOOKUP($A31&amp;"-"&amp;$B31&amp;"-"&amp;O$7,Weights_All_Spaces,$C31+1,FALSE)*'Refrigerator Impacts'!N30</f>
        <v>0</v>
      </c>
      <c r="P31" s="41">
        <f ca="1">HLOOKUP($A31&amp;"-"&amp;$B31&amp;"-"&amp;P$7,Weights_All_Spaces,$C31+1,FALSE)*'Refrigerator Impacts'!O30</f>
        <v>0</v>
      </c>
      <c r="Q31" s="41">
        <f ca="1">HLOOKUP($A31&amp;"-"&amp;$B31&amp;"-"&amp;Q$7,Weights_All_Spaces,$C31+1,FALSE)*'Refrigerator Impacts'!P30</f>
        <v>0</v>
      </c>
      <c r="R31" s="41">
        <f ca="1">HLOOKUP($A31&amp;"-"&amp;$B31&amp;"-"&amp;R$7,Weights_All_Spaces,$C31+1,FALSE)*'Refrigerator Impacts'!Q30</f>
        <v>0</v>
      </c>
      <c r="S31" s="41">
        <f>HLOOKUP($A31&amp;"-"&amp;$B31&amp;"-"&amp;S$7,Weights_All_Spaces,$C31+1,FALSE)*'Refrigerator Impacts'!R30</f>
        <v>0</v>
      </c>
      <c r="T31" s="41">
        <f ca="1">HLOOKUP($A31&amp;"-"&amp;$B31&amp;"-"&amp;T$7,Weights_All_Spaces,$C31+1,FALSE)*'Refrigerator Impacts'!S30</f>
        <v>0</v>
      </c>
      <c r="U31" s="41">
        <f ca="1">HLOOKUP($A31&amp;"-"&amp;$B31&amp;"-"&amp;U$7,Weights_All_Spaces,$C31+1,FALSE)*'Refrigerator Impacts'!T30</f>
        <v>0</v>
      </c>
      <c r="V31" s="41">
        <f ca="1">HLOOKUP($A31&amp;"-"&amp;$B31&amp;"-"&amp;V$7,Weights_All_Spaces,$C31+1,FALSE)*'Refrigerator Impacts'!U30</f>
        <v>0</v>
      </c>
      <c r="W31" s="41">
        <f ca="1">HLOOKUP($A31&amp;"-"&amp;$B31&amp;"-"&amp;W$7,Weights_All_Spaces,$C31+1,FALSE)*'Refrigerator Impacts'!V30</f>
        <v>0</v>
      </c>
      <c r="X31" s="41">
        <f ca="1">HLOOKUP($A31&amp;"-"&amp;$B31&amp;"-"&amp;X$7,Weights_All_Spaces,$C31+1,FALSE)*'Refrigerator Impacts'!W30</f>
        <v>0</v>
      </c>
      <c r="Y31" s="41">
        <f ca="1">HLOOKUP($A31&amp;"-"&amp;$B31&amp;"-"&amp;Y$7,Weights_All_Spaces,$C31+1,FALSE)*'Refrigerator Impacts'!X30</f>
        <v>0</v>
      </c>
      <c r="Z31" s="41">
        <f ca="1">HLOOKUP($A31&amp;"-"&amp;$B31&amp;"-"&amp;Z$7,Weights_All_Spaces,$C31+1,FALSE)*'Refrigerator Impacts'!Y30</f>
        <v>0</v>
      </c>
      <c r="AA31" s="41">
        <f ca="1">HLOOKUP($A31&amp;"-"&amp;$B31&amp;"-"&amp;AA$7,Weights_All_Spaces,$C31+1,FALSE)*'Refrigerator Impacts'!Z30</f>
        <v>0</v>
      </c>
      <c r="AB31" s="41">
        <f ca="1">HLOOKUP($A31&amp;"-"&amp;$B31&amp;"-"&amp;AB$7,Weights_All_Spaces,$C31+1,FALSE)*'Refrigerator Impacts'!AA30</f>
        <v>0</v>
      </c>
      <c r="AC31" s="41">
        <f ca="1">HLOOKUP($A31&amp;"-"&amp;$B31&amp;"-"&amp;AC$7,Weights_All_Spaces,$C31+1,FALSE)*'Refrigerator Impacts'!AB30</f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K31" s="131">
        <f t="shared" ca="1" si="10"/>
        <v>0</v>
      </c>
      <c r="AL31" s="131">
        <f t="shared" ca="1" si="10"/>
        <v>0</v>
      </c>
      <c r="AM31" s="131">
        <f t="shared" ca="1" si="10"/>
        <v>0</v>
      </c>
      <c r="AN31" s="131">
        <f t="shared" ca="1" si="10"/>
        <v>0</v>
      </c>
      <c r="AO31" s="131">
        <f t="shared" ca="1" si="10"/>
        <v>0</v>
      </c>
    </row>
    <row r="32" spans="1:41">
      <c r="A32" s="4" t="str">
        <f t="shared" si="14"/>
        <v>PG</v>
      </c>
      <c r="B32" s="4" t="str">
        <f t="shared" si="14"/>
        <v>MFM</v>
      </c>
      <c r="C32" s="4">
        <f t="shared" si="13"/>
        <v>8</v>
      </c>
      <c r="D32" s="40" t="str">
        <f t="shared" si="9"/>
        <v>PG8</v>
      </c>
      <c r="E32" s="41">
        <f ca="1">HLOOKUP($A32&amp;"-"&amp;$B32&amp;"-"&amp;E$7,Weights_All_Spaces,$C32+1,FALSE)*'Refrigerator Impacts'!D31</f>
        <v>0</v>
      </c>
      <c r="F32" s="41">
        <f ca="1">HLOOKUP($A32&amp;"-"&amp;$B32&amp;"-"&amp;F$7,Weights_All_Spaces,$C32+1,FALSE)*'Refrigerator Impacts'!E31</f>
        <v>0</v>
      </c>
      <c r="G32" s="41">
        <f ca="1">HLOOKUP($A32&amp;"-"&amp;$B32&amp;"-"&amp;G$7,Weights_All_Spaces,$C32+1,FALSE)*'Refrigerator Impacts'!F31</f>
        <v>0</v>
      </c>
      <c r="H32" s="41">
        <f ca="1">HLOOKUP($A32&amp;"-"&amp;$B32&amp;"-"&amp;H$7,Weights_All_Spaces,$C32+1,FALSE)*'Refrigerator Impacts'!G31</f>
        <v>0</v>
      </c>
      <c r="I32" s="41">
        <f ca="1">HLOOKUP($A32&amp;"-"&amp;$B32&amp;"-"&amp;I$7,Weights_All_Spaces,$C32+1,FALSE)*'Refrigerator Impacts'!H31</f>
        <v>0</v>
      </c>
      <c r="J32" s="41">
        <f ca="1">HLOOKUP($A32&amp;"-"&amp;$B32&amp;"-"&amp;J$7,Weights_All_Spaces,$C32+1,FALSE)*'Refrigerator Impacts'!I31</f>
        <v>0</v>
      </c>
      <c r="K32" s="41">
        <f ca="1">HLOOKUP($A32&amp;"-"&amp;$B32&amp;"-"&amp;K$7,Weights_All_Spaces,$C32+1,FALSE)*'Refrigerator Impacts'!J31</f>
        <v>0</v>
      </c>
      <c r="L32" s="41">
        <f ca="1">HLOOKUP($A32&amp;"-"&amp;$B32&amp;"-"&amp;L$7,Weights_All_Spaces,$C32+1,FALSE)*'Refrigerator Impacts'!K31</f>
        <v>0</v>
      </c>
      <c r="M32" s="41">
        <f ca="1">HLOOKUP($A32&amp;"-"&amp;$B32&amp;"-"&amp;M$7,Weights_All_Spaces,$C32+1,FALSE)*'Refrigerator Impacts'!L31</f>
        <v>0</v>
      </c>
      <c r="N32" s="41">
        <f ca="1">HLOOKUP($A32&amp;"-"&amp;$B32&amp;"-"&amp;N$7,Weights_All_Spaces,$C32+1,FALSE)*'Refrigerator Impacts'!M31</f>
        <v>0</v>
      </c>
      <c r="O32" s="41">
        <f ca="1">HLOOKUP($A32&amp;"-"&amp;$B32&amp;"-"&amp;O$7,Weights_All_Spaces,$C32+1,FALSE)*'Refrigerator Impacts'!N31</f>
        <v>0</v>
      </c>
      <c r="P32" s="41">
        <f ca="1">HLOOKUP($A32&amp;"-"&amp;$B32&amp;"-"&amp;P$7,Weights_All_Spaces,$C32+1,FALSE)*'Refrigerator Impacts'!O31</f>
        <v>0</v>
      </c>
      <c r="Q32" s="41">
        <f ca="1">HLOOKUP($A32&amp;"-"&amp;$B32&amp;"-"&amp;Q$7,Weights_All_Spaces,$C32+1,FALSE)*'Refrigerator Impacts'!P31</f>
        <v>0</v>
      </c>
      <c r="R32" s="41">
        <f ca="1">HLOOKUP($A32&amp;"-"&amp;$B32&amp;"-"&amp;R$7,Weights_All_Spaces,$C32+1,FALSE)*'Refrigerator Impacts'!Q31</f>
        <v>0</v>
      </c>
      <c r="S32" s="41">
        <f>HLOOKUP($A32&amp;"-"&amp;$B32&amp;"-"&amp;S$7,Weights_All_Spaces,$C32+1,FALSE)*'Refrigerator Impacts'!R31</f>
        <v>0</v>
      </c>
      <c r="T32" s="41">
        <f ca="1">HLOOKUP($A32&amp;"-"&amp;$B32&amp;"-"&amp;T$7,Weights_All_Spaces,$C32+1,FALSE)*'Refrigerator Impacts'!S31</f>
        <v>0</v>
      </c>
      <c r="U32" s="41">
        <f ca="1">HLOOKUP($A32&amp;"-"&amp;$B32&amp;"-"&amp;U$7,Weights_All_Spaces,$C32+1,FALSE)*'Refrigerator Impacts'!T31</f>
        <v>0</v>
      </c>
      <c r="V32" s="41">
        <f ca="1">HLOOKUP($A32&amp;"-"&amp;$B32&amp;"-"&amp;V$7,Weights_All_Spaces,$C32+1,FALSE)*'Refrigerator Impacts'!U31</f>
        <v>0</v>
      </c>
      <c r="W32" s="41">
        <f ca="1">HLOOKUP($A32&amp;"-"&amp;$B32&amp;"-"&amp;W$7,Weights_All_Spaces,$C32+1,FALSE)*'Refrigerator Impacts'!V31</f>
        <v>0</v>
      </c>
      <c r="X32" s="41">
        <f ca="1">HLOOKUP($A32&amp;"-"&amp;$B32&amp;"-"&amp;X$7,Weights_All_Spaces,$C32+1,FALSE)*'Refrigerator Impacts'!W31</f>
        <v>0</v>
      </c>
      <c r="Y32" s="41">
        <f ca="1">HLOOKUP($A32&amp;"-"&amp;$B32&amp;"-"&amp;Y$7,Weights_All_Spaces,$C32+1,FALSE)*'Refrigerator Impacts'!X31</f>
        <v>0</v>
      </c>
      <c r="Z32" s="41">
        <f ca="1">HLOOKUP($A32&amp;"-"&amp;$B32&amp;"-"&amp;Z$7,Weights_All_Spaces,$C32+1,FALSE)*'Refrigerator Impacts'!Y31</f>
        <v>0</v>
      </c>
      <c r="AA32" s="41">
        <f ca="1">HLOOKUP($A32&amp;"-"&amp;$B32&amp;"-"&amp;AA$7,Weights_All_Spaces,$C32+1,FALSE)*'Refrigerator Impacts'!Z31</f>
        <v>0</v>
      </c>
      <c r="AB32" s="41">
        <f ca="1">HLOOKUP($A32&amp;"-"&amp;$B32&amp;"-"&amp;AB$7,Weights_All_Spaces,$C32+1,FALSE)*'Refrigerator Impacts'!AA31</f>
        <v>0</v>
      </c>
      <c r="AC32" s="41">
        <f ca="1">HLOOKUP($A32&amp;"-"&amp;$B32&amp;"-"&amp;AC$7,Weights_All_Spaces,$C32+1,FALSE)*'Refrigerator Impacts'!AB31</f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K32" s="131">
        <f t="shared" ca="1" si="10"/>
        <v>0</v>
      </c>
      <c r="AL32" s="131">
        <f t="shared" ca="1" si="10"/>
        <v>0</v>
      </c>
      <c r="AM32" s="131">
        <f t="shared" ca="1" si="10"/>
        <v>0</v>
      </c>
      <c r="AN32" s="131">
        <f t="shared" ca="1" si="10"/>
        <v>0</v>
      </c>
      <c r="AO32" s="131">
        <f t="shared" ca="1" si="10"/>
        <v>0</v>
      </c>
    </row>
    <row r="33" spans="1:41">
      <c r="A33" s="4" t="str">
        <f t="shared" si="14"/>
        <v>PG</v>
      </c>
      <c r="B33" s="4" t="str">
        <f t="shared" si="14"/>
        <v>MFM</v>
      </c>
      <c r="C33" s="4">
        <f t="shared" si="13"/>
        <v>9</v>
      </c>
      <c r="D33" s="40" t="str">
        <f t="shared" si="9"/>
        <v>PG9</v>
      </c>
      <c r="E33" s="41">
        <f ca="1">HLOOKUP($A33&amp;"-"&amp;$B33&amp;"-"&amp;E$7,Weights_All_Spaces,$C33+1,FALSE)*'Refrigerator Impacts'!D32</f>
        <v>0</v>
      </c>
      <c r="F33" s="41">
        <f ca="1">HLOOKUP($A33&amp;"-"&amp;$B33&amp;"-"&amp;F$7,Weights_All_Spaces,$C33+1,FALSE)*'Refrigerator Impacts'!E32</f>
        <v>0</v>
      </c>
      <c r="G33" s="41">
        <f ca="1">HLOOKUP($A33&amp;"-"&amp;$B33&amp;"-"&amp;G$7,Weights_All_Spaces,$C33+1,FALSE)*'Refrigerator Impacts'!F32</f>
        <v>0</v>
      </c>
      <c r="H33" s="41">
        <f ca="1">HLOOKUP($A33&amp;"-"&amp;$B33&amp;"-"&amp;H$7,Weights_All_Spaces,$C33+1,FALSE)*'Refrigerator Impacts'!G32</f>
        <v>0</v>
      </c>
      <c r="I33" s="41">
        <f ca="1">HLOOKUP($A33&amp;"-"&amp;$B33&amp;"-"&amp;I$7,Weights_All_Spaces,$C33+1,FALSE)*'Refrigerator Impacts'!H32</f>
        <v>0</v>
      </c>
      <c r="J33" s="41">
        <f ca="1">HLOOKUP($A33&amp;"-"&amp;$B33&amp;"-"&amp;J$7,Weights_All_Spaces,$C33+1,FALSE)*'Refrigerator Impacts'!I32</f>
        <v>0</v>
      </c>
      <c r="K33" s="41">
        <f ca="1">HLOOKUP($A33&amp;"-"&amp;$B33&amp;"-"&amp;K$7,Weights_All_Spaces,$C33+1,FALSE)*'Refrigerator Impacts'!J32</f>
        <v>0</v>
      </c>
      <c r="L33" s="41">
        <f ca="1">HLOOKUP($A33&amp;"-"&amp;$B33&amp;"-"&amp;L$7,Weights_All_Spaces,$C33+1,FALSE)*'Refrigerator Impacts'!K32</f>
        <v>0</v>
      </c>
      <c r="M33" s="41">
        <f ca="1">HLOOKUP($A33&amp;"-"&amp;$B33&amp;"-"&amp;M$7,Weights_All_Spaces,$C33+1,FALSE)*'Refrigerator Impacts'!L32</f>
        <v>0</v>
      </c>
      <c r="N33" s="41">
        <f ca="1">HLOOKUP($A33&amp;"-"&amp;$B33&amp;"-"&amp;N$7,Weights_All_Spaces,$C33+1,FALSE)*'Refrigerator Impacts'!M32</f>
        <v>0</v>
      </c>
      <c r="O33" s="41">
        <f ca="1">HLOOKUP($A33&amp;"-"&amp;$B33&amp;"-"&amp;O$7,Weights_All_Spaces,$C33+1,FALSE)*'Refrigerator Impacts'!N32</f>
        <v>0</v>
      </c>
      <c r="P33" s="41">
        <f ca="1">HLOOKUP($A33&amp;"-"&amp;$B33&amp;"-"&amp;P$7,Weights_All_Spaces,$C33+1,FALSE)*'Refrigerator Impacts'!O32</f>
        <v>0</v>
      </c>
      <c r="Q33" s="41">
        <f ca="1">HLOOKUP($A33&amp;"-"&amp;$B33&amp;"-"&amp;Q$7,Weights_All_Spaces,$C33+1,FALSE)*'Refrigerator Impacts'!P32</f>
        <v>0</v>
      </c>
      <c r="R33" s="41">
        <f ca="1">HLOOKUP($A33&amp;"-"&amp;$B33&amp;"-"&amp;R$7,Weights_All_Spaces,$C33+1,FALSE)*'Refrigerator Impacts'!Q32</f>
        <v>0</v>
      </c>
      <c r="S33" s="41">
        <f>HLOOKUP($A33&amp;"-"&amp;$B33&amp;"-"&amp;S$7,Weights_All_Spaces,$C33+1,FALSE)*'Refrigerator Impacts'!R32</f>
        <v>0</v>
      </c>
      <c r="T33" s="41">
        <f ca="1">HLOOKUP($A33&amp;"-"&amp;$B33&amp;"-"&amp;T$7,Weights_All_Spaces,$C33+1,FALSE)*'Refrigerator Impacts'!S32</f>
        <v>0</v>
      </c>
      <c r="U33" s="41">
        <f ca="1">HLOOKUP($A33&amp;"-"&amp;$B33&amp;"-"&amp;U$7,Weights_All_Spaces,$C33+1,FALSE)*'Refrigerator Impacts'!T32</f>
        <v>0</v>
      </c>
      <c r="V33" s="41">
        <f ca="1">HLOOKUP($A33&amp;"-"&amp;$B33&amp;"-"&amp;V$7,Weights_All_Spaces,$C33+1,FALSE)*'Refrigerator Impacts'!U32</f>
        <v>0</v>
      </c>
      <c r="W33" s="41">
        <f ca="1">HLOOKUP($A33&amp;"-"&amp;$B33&amp;"-"&amp;W$7,Weights_All_Spaces,$C33+1,FALSE)*'Refrigerator Impacts'!V32</f>
        <v>0</v>
      </c>
      <c r="X33" s="41">
        <f ca="1">HLOOKUP($A33&amp;"-"&amp;$B33&amp;"-"&amp;X$7,Weights_All_Spaces,$C33+1,FALSE)*'Refrigerator Impacts'!W32</f>
        <v>0</v>
      </c>
      <c r="Y33" s="41">
        <f ca="1">HLOOKUP($A33&amp;"-"&amp;$B33&amp;"-"&amp;Y$7,Weights_All_Spaces,$C33+1,FALSE)*'Refrigerator Impacts'!X32</f>
        <v>0</v>
      </c>
      <c r="Z33" s="41">
        <f ca="1">HLOOKUP($A33&amp;"-"&amp;$B33&amp;"-"&amp;Z$7,Weights_All_Spaces,$C33+1,FALSE)*'Refrigerator Impacts'!Y32</f>
        <v>0</v>
      </c>
      <c r="AA33" s="41">
        <f ca="1">HLOOKUP($A33&amp;"-"&amp;$B33&amp;"-"&amp;AA$7,Weights_All_Spaces,$C33+1,FALSE)*'Refrigerator Impacts'!Z32</f>
        <v>0</v>
      </c>
      <c r="AB33" s="41">
        <f ca="1">HLOOKUP($A33&amp;"-"&amp;$B33&amp;"-"&amp;AB$7,Weights_All_Spaces,$C33+1,FALSE)*'Refrigerator Impacts'!AA32</f>
        <v>0</v>
      </c>
      <c r="AC33" s="41">
        <f ca="1">HLOOKUP($A33&amp;"-"&amp;$B33&amp;"-"&amp;AC$7,Weights_All_Spaces,$C33+1,FALSE)*'Refrigerator Impacts'!AB32</f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K33" s="131">
        <f t="shared" ca="1" si="10"/>
        <v>0</v>
      </c>
      <c r="AL33" s="131">
        <f t="shared" ca="1" si="10"/>
        <v>0</v>
      </c>
      <c r="AM33" s="131">
        <f t="shared" ca="1" si="10"/>
        <v>0</v>
      </c>
      <c r="AN33" s="131">
        <f t="shared" ca="1" si="10"/>
        <v>0</v>
      </c>
      <c r="AO33" s="131">
        <f t="shared" ca="1" si="10"/>
        <v>0</v>
      </c>
    </row>
    <row r="34" spans="1:41">
      <c r="A34" s="4" t="str">
        <f t="shared" si="14"/>
        <v>PG</v>
      </c>
      <c r="B34" s="4" t="str">
        <f t="shared" si="14"/>
        <v>MFM</v>
      </c>
      <c r="C34" s="4">
        <f t="shared" si="13"/>
        <v>10</v>
      </c>
      <c r="D34" s="40" t="str">
        <f t="shared" si="9"/>
        <v>PG10</v>
      </c>
      <c r="E34" s="41">
        <f ca="1">HLOOKUP($A34&amp;"-"&amp;$B34&amp;"-"&amp;E$7,Weights_All_Spaces,$C34+1,FALSE)*'Refrigerator Impacts'!D33</f>
        <v>0</v>
      </c>
      <c r="F34" s="41">
        <f ca="1">HLOOKUP($A34&amp;"-"&amp;$B34&amp;"-"&amp;F$7,Weights_All_Spaces,$C34+1,FALSE)*'Refrigerator Impacts'!E33</f>
        <v>0</v>
      </c>
      <c r="G34" s="41">
        <f ca="1">HLOOKUP($A34&amp;"-"&amp;$B34&amp;"-"&amp;G$7,Weights_All_Spaces,$C34+1,FALSE)*'Refrigerator Impacts'!F33</f>
        <v>0</v>
      </c>
      <c r="H34" s="41">
        <f ca="1">HLOOKUP($A34&amp;"-"&amp;$B34&amp;"-"&amp;H$7,Weights_All_Spaces,$C34+1,FALSE)*'Refrigerator Impacts'!G33</f>
        <v>0</v>
      </c>
      <c r="I34" s="41">
        <f ca="1">HLOOKUP($A34&amp;"-"&amp;$B34&amp;"-"&amp;I$7,Weights_All_Spaces,$C34+1,FALSE)*'Refrigerator Impacts'!H33</f>
        <v>0</v>
      </c>
      <c r="J34" s="41">
        <f ca="1">HLOOKUP($A34&amp;"-"&amp;$B34&amp;"-"&amp;J$7,Weights_All_Spaces,$C34+1,FALSE)*'Refrigerator Impacts'!I33</f>
        <v>0</v>
      </c>
      <c r="K34" s="41">
        <f ca="1">HLOOKUP($A34&amp;"-"&amp;$B34&amp;"-"&amp;K$7,Weights_All_Spaces,$C34+1,FALSE)*'Refrigerator Impacts'!J33</f>
        <v>0</v>
      </c>
      <c r="L34" s="41">
        <f ca="1">HLOOKUP($A34&amp;"-"&amp;$B34&amp;"-"&amp;L$7,Weights_All_Spaces,$C34+1,FALSE)*'Refrigerator Impacts'!K33</f>
        <v>0</v>
      </c>
      <c r="M34" s="41">
        <f ca="1">HLOOKUP($A34&amp;"-"&amp;$B34&amp;"-"&amp;M$7,Weights_All_Spaces,$C34+1,FALSE)*'Refrigerator Impacts'!L33</f>
        <v>0</v>
      </c>
      <c r="N34" s="41">
        <f ca="1">HLOOKUP($A34&amp;"-"&amp;$B34&amp;"-"&amp;N$7,Weights_All_Spaces,$C34+1,FALSE)*'Refrigerator Impacts'!M33</f>
        <v>0</v>
      </c>
      <c r="O34" s="41">
        <f ca="1">HLOOKUP($A34&amp;"-"&amp;$B34&amp;"-"&amp;O$7,Weights_All_Spaces,$C34+1,FALSE)*'Refrigerator Impacts'!N33</f>
        <v>0</v>
      </c>
      <c r="P34" s="41">
        <f ca="1">HLOOKUP($A34&amp;"-"&amp;$B34&amp;"-"&amp;P$7,Weights_All_Spaces,$C34+1,FALSE)*'Refrigerator Impacts'!O33</f>
        <v>0</v>
      </c>
      <c r="Q34" s="41">
        <f ca="1">HLOOKUP($A34&amp;"-"&amp;$B34&amp;"-"&amp;Q$7,Weights_All_Spaces,$C34+1,FALSE)*'Refrigerator Impacts'!P33</f>
        <v>0</v>
      </c>
      <c r="R34" s="41">
        <f ca="1">HLOOKUP($A34&amp;"-"&amp;$B34&amp;"-"&amp;R$7,Weights_All_Spaces,$C34+1,FALSE)*'Refrigerator Impacts'!Q33</f>
        <v>0</v>
      </c>
      <c r="S34" s="41">
        <f>HLOOKUP($A34&amp;"-"&amp;$B34&amp;"-"&amp;S$7,Weights_All_Spaces,$C34+1,FALSE)*'Refrigerator Impacts'!R33</f>
        <v>0</v>
      </c>
      <c r="T34" s="41">
        <f ca="1">HLOOKUP($A34&amp;"-"&amp;$B34&amp;"-"&amp;T$7,Weights_All_Spaces,$C34+1,FALSE)*'Refrigerator Impacts'!S33</f>
        <v>0</v>
      </c>
      <c r="U34" s="41">
        <f ca="1">HLOOKUP($A34&amp;"-"&amp;$B34&amp;"-"&amp;U$7,Weights_All_Spaces,$C34+1,FALSE)*'Refrigerator Impacts'!T33</f>
        <v>0</v>
      </c>
      <c r="V34" s="41">
        <f ca="1">HLOOKUP($A34&amp;"-"&amp;$B34&amp;"-"&amp;V$7,Weights_All_Spaces,$C34+1,FALSE)*'Refrigerator Impacts'!U33</f>
        <v>0</v>
      </c>
      <c r="W34" s="41">
        <f ca="1">HLOOKUP($A34&amp;"-"&amp;$B34&amp;"-"&amp;W$7,Weights_All_Spaces,$C34+1,FALSE)*'Refrigerator Impacts'!V33</f>
        <v>0</v>
      </c>
      <c r="X34" s="41">
        <f ca="1">HLOOKUP($A34&amp;"-"&amp;$B34&amp;"-"&amp;X$7,Weights_All_Spaces,$C34+1,FALSE)*'Refrigerator Impacts'!W33</f>
        <v>0</v>
      </c>
      <c r="Y34" s="41">
        <f ca="1">HLOOKUP($A34&amp;"-"&amp;$B34&amp;"-"&amp;Y$7,Weights_All_Spaces,$C34+1,FALSE)*'Refrigerator Impacts'!X33</f>
        <v>0</v>
      </c>
      <c r="Z34" s="41">
        <f ca="1">HLOOKUP($A34&amp;"-"&amp;$B34&amp;"-"&amp;Z$7,Weights_All_Spaces,$C34+1,FALSE)*'Refrigerator Impacts'!Y33</f>
        <v>0</v>
      </c>
      <c r="AA34" s="41">
        <f ca="1">HLOOKUP($A34&amp;"-"&amp;$B34&amp;"-"&amp;AA$7,Weights_All_Spaces,$C34+1,FALSE)*'Refrigerator Impacts'!Z33</f>
        <v>0</v>
      </c>
      <c r="AB34" s="41">
        <f ca="1">HLOOKUP($A34&amp;"-"&amp;$B34&amp;"-"&amp;AB$7,Weights_All_Spaces,$C34+1,FALSE)*'Refrigerator Impacts'!AA33</f>
        <v>0</v>
      </c>
      <c r="AC34" s="41">
        <f ca="1">HLOOKUP($A34&amp;"-"&amp;$B34&amp;"-"&amp;AC$7,Weights_All_Spaces,$C34+1,FALSE)*'Refrigerator Impacts'!AB33</f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K34" s="131">
        <f t="shared" ca="1" si="10"/>
        <v>0</v>
      </c>
      <c r="AL34" s="131">
        <f t="shared" ca="1" si="10"/>
        <v>0</v>
      </c>
      <c r="AM34" s="131">
        <f t="shared" ca="1" si="10"/>
        <v>0</v>
      </c>
      <c r="AN34" s="131">
        <f t="shared" ca="1" si="10"/>
        <v>0</v>
      </c>
      <c r="AO34" s="131">
        <f t="shared" ca="1" si="10"/>
        <v>0</v>
      </c>
    </row>
    <row r="35" spans="1:41">
      <c r="A35" s="4" t="str">
        <f t="shared" si="14"/>
        <v>PG</v>
      </c>
      <c r="B35" s="4" t="str">
        <f t="shared" si="14"/>
        <v>MFM</v>
      </c>
      <c r="C35" s="4">
        <f t="shared" si="13"/>
        <v>11</v>
      </c>
      <c r="D35" s="40" t="str">
        <f t="shared" si="9"/>
        <v>PG11</v>
      </c>
      <c r="E35" s="41">
        <f ca="1">HLOOKUP($A35&amp;"-"&amp;$B35&amp;"-"&amp;E$7,Weights_All_Spaces,$C35+1,FALSE)*'Refrigerator Impacts'!D34</f>
        <v>7.2219513659810511E-2</v>
      </c>
      <c r="F35" s="41">
        <f ca="1">HLOOKUP($A35&amp;"-"&amp;$B35&amp;"-"&amp;F$7,Weights_All_Spaces,$C35+1,FALSE)*'Refrigerator Impacts'!E34</f>
        <v>9.6921665448303692E-6</v>
      </c>
      <c r="G35" s="41">
        <f ca="1">HLOOKUP($A35&amp;"-"&amp;$B35&amp;"-"&amp;G$7,Weights_All_Spaces,$C35+1,FALSE)*'Refrigerator Impacts'!F34</f>
        <v>8.183182148287392E-2</v>
      </c>
      <c r="H35" s="41">
        <f ca="1">HLOOKUP($A35&amp;"-"&amp;$B35&amp;"-"&amp;H$7,Weights_All_Spaces,$C35+1,FALSE)*'Refrigerator Impacts'!G34</f>
        <v>1.6601876404788266E-5</v>
      </c>
      <c r="I35" s="41">
        <f ca="1">HLOOKUP($A35&amp;"-"&amp;$B35&amp;"-"&amp;I$7,Weights_All_Spaces,$C35+1,FALSE)*'Refrigerator Impacts'!H34</f>
        <v>-1.8990383715895877E-3</v>
      </c>
      <c r="J35" s="41">
        <f ca="1">HLOOKUP($A35&amp;"-"&amp;$B35&amp;"-"&amp;J$7,Weights_All_Spaces,$C35+1,FALSE)*'Refrigerator Impacts'!I34</f>
        <v>1.0328326737775196E-2</v>
      </c>
      <c r="K35" s="41">
        <f ca="1">HLOOKUP($A35&amp;"-"&amp;$B35&amp;"-"&amp;K$7,Weights_All_Spaces,$C35+1,FALSE)*'Refrigerator Impacts'!J34</f>
        <v>1.3929218667185742E-6</v>
      </c>
      <c r="L35" s="41">
        <f ca="1">HLOOKUP($A35&amp;"-"&amp;$B35&amp;"-"&amp;L$7,Weights_All_Spaces,$C35+1,FALSE)*'Refrigerator Impacts'!K34</f>
        <v>9.3724990835598859E-3</v>
      </c>
      <c r="M35" s="41">
        <f ca="1">HLOOKUP($A35&amp;"-"&amp;$B35&amp;"-"&amp;M$7,Weights_All_Spaces,$C35+1,FALSE)*'Refrigerator Impacts'!L34</f>
        <v>2.6150266489867117E-6</v>
      </c>
      <c r="N35" s="41">
        <f ca="1">HLOOKUP($A35&amp;"-"&amp;$B35&amp;"-"&amp;N$7,Weights_All_Spaces,$C35+1,FALSE)*'Refrigerator Impacts'!M34</f>
        <v>0</v>
      </c>
      <c r="O35" s="41">
        <f ca="1">HLOOKUP($A35&amp;"-"&amp;$B35&amp;"-"&amp;O$7,Weights_All_Spaces,$C35+1,FALSE)*'Refrigerator Impacts'!N34</f>
        <v>1.502630931945333E-2</v>
      </c>
      <c r="P35" s="41">
        <f ca="1">HLOOKUP($A35&amp;"-"&amp;$B35&amp;"-"&amp;P$7,Weights_All_Spaces,$C35+1,FALSE)*'Refrigerator Impacts'!O34</f>
        <v>2.0165947553219852E-6</v>
      </c>
      <c r="Q35" s="41">
        <f ca="1">HLOOKUP($A35&amp;"-"&amp;$B35&amp;"-"&amp;Q$7,Weights_All_Spaces,$C35+1,FALSE)*'Refrigerator Impacts'!P34</f>
        <v>1.7026288318253067E-2</v>
      </c>
      <c r="R35" s="41">
        <f ca="1">HLOOKUP($A35&amp;"-"&amp;$B35&amp;"-"&amp;R$7,Weights_All_Spaces,$C35+1,FALSE)*'Refrigerator Impacts'!Q34</f>
        <v>3.4542593476436986E-6</v>
      </c>
      <c r="S35" s="41">
        <f>HLOOKUP($A35&amp;"-"&amp;$B35&amp;"-"&amp;S$7,Weights_All_Spaces,$C35+1,FALSE)*'Refrigerator Impacts'!R34</f>
        <v>0</v>
      </c>
      <c r="T35" s="41">
        <f ca="1">HLOOKUP($A35&amp;"-"&amp;$B35&amp;"-"&amp;T$7,Weights_All_Spaces,$C35+1,FALSE)*'Refrigerator Impacts'!S34</f>
        <v>1.5542612789977994E-3</v>
      </c>
      <c r="U35" s="41">
        <f ca="1">HLOOKUP($A35&amp;"-"&amp;$B35&amp;"-"&amp;U$7,Weights_All_Spaces,$C35+1,FALSE)*'Refrigerator Impacts'!T34</f>
        <v>2.3727486771287183E-7</v>
      </c>
      <c r="V35" s="41">
        <f ca="1">HLOOKUP($A35&amp;"-"&amp;$B35&amp;"-"&amp;V$7,Weights_All_Spaces,$C35+1,FALSE)*'Refrigerator Impacts'!U34</f>
        <v>1.5542612789977994E-3</v>
      </c>
      <c r="W35" s="41">
        <f ca="1">HLOOKUP($A35&amp;"-"&amp;$B35&amp;"-"&amp;W$7,Weights_All_Spaces,$C35+1,FALSE)*'Refrigerator Impacts'!V34</f>
        <v>2.3727486771287183E-7</v>
      </c>
      <c r="X35" s="41">
        <f ca="1">HLOOKUP($A35&amp;"-"&amp;$B35&amp;"-"&amp;X$7,Weights_All_Spaces,$C35+1,FALSE)*'Refrigerator Impacts'!W34</f>
        <v>-3.9221761569520055E-5</v>
      </c>
      <c r="Y35" s="41">
        <f ca="1">HLOOKUP($A35&amp;"-"&amp;$B35&amp;"-"&amp;Y$7,Weights_All_Spaces,$C35+1,FALSE)*'Refrigerator Impacts'!X34</f>
        <v>2.4034432797662438E-4</v>
      </c>
      <c r="Z35" s="41">
        <f ca="1">HLOOKUP($A35&amp;"-"&amp;$B35&amp;"-"&amp;Z$7,Weights_All_Spaces,$C35+1,FALSE)*'Refrigerator Impacts'!Y34</f>
        <v>3.7729544489328672E-8</v>
      </c>
      <c r="AA35" s="41">
        <f ca="1">HLOOKUP($A35&amp;"-"&amp;$B35&amp;"-"&amp;AA$7,Weights_All_Spaces,$C35+1,FALSE)*'Refrigerator Impacts'!Z34</f>
        <v>1.6713916378647355E-4</v>
      </c>
      <c r="AB35" s="41">
        <f ca="1">HLOOKUP($A35&amp;"-"&amp;$B35&amp;"-"&amp;AB$7,Weights_All_Spaces,$C35+1,FALSE)*'Refrigerator Impacts'!AA34</f>
        <v>3.7729544489328672E-8</v>
      </c>
      <c r="AC35" s="41">
        <f ca="1">HLOOKUP($A35&amp;"-"&amp;$B35&amp;"-"&amp;AC$7,Weights_All_Spaces,$C35+1,FALSE)*'Refrigerator Impacts'!AB34</f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K35" s="131">
        <f t="shared" ca="1" si="10"/>
        <v>9.9368755324013458E-2</v>
      </c>
      <c r="AL35" s="131">
        <f t="shared" ca="1" si="10"/>
        <v>1.3376687579073129E-5</v>
      </c>
      <c r="AM35" s="131">
        <f t="shared" ca="1" si="10"/>
        <v>0.10995200932747114</v>
      </c>
      <c r="AN35" s="131">
        <f t="shared" ca="1" si="10"/>
        <v>2.2946166813620876E-5</v>
      </c>
      <c r="AO35" s="131">
        <f t="shared" ca="1" si="10"/>
        <v>-1.9382601331591077E-3</v>
      </c>
    </row>
    <row r="36" spans="1:41">
      <c r="A36" s="4" t="str">
        <f t="shared" si="14"/>
        <v>PG</v>
      </c>
      <c r="B36" s="4" t="str">
        <f t="shared" si="14"/>
        <v>MFM</v>
      </c>
      <c r="C36" s="4">
        <f t="shared" si="13"/>
        <v>12</v>
      </c>
      <c r="D36" s="40" t="str">
        <f t="shared" si="9"/>
        <v>PG12</v>
      </c>
      <c r="E36" s="41">
        <f ca="1">HLOOKUP($A36&amp;"-"&amp;$B36&amp;"-"&amp;E$7,Weights_All_Spaces,$C36+1,FALSE)*'Refrigerator Impacts'!D35</f>
        <v>0.19507097070326018</v>
      </c>
      <c r="F36" s="41">
        <f ca="1">HLOOKUP($A36&amp;"-"&amp;$B36&amp;"-"&amp;F$7,Weights_All_Spaces,$C36+1,FALSE)*'Refrigerator Impacts'!E35</f>
        <v>2.6460596273097958E-5</v>
      </c>
      <c r="G36" s="41">
        <f ca="1">HLOOKUP($A36&amp;"-"&amp;$B36&amp;"-"&amp;G$7,Weights_All_Spaces,$C36+1,FALSE)*'Refrigerator Impacts'!F35</f>
        <v>0.21366639832984521</v>
      </c>
      <c r="H36" s="41">
        <f ca="1">HLOOKUP($A36&amp;"-"&amp;$B36&amp;"-"&amp;H$7,Weights_All_Spaces,$C36+1,FALSE)*'Refrigerator Impacts'!G35</f>
        <v>4.4525289330151571E-5</v>
      </c>
      <c r="I36" s="41">
        <f ca="1">HLOOKUP($A36&amp;"-"&amp;$B36&amp;"-"&amp;I$7,Weights_All_Spaces,$C36+1,FALSE)*'Refrigerator Impacts'!H35</f>
        <v>-5.6849942873594067E-3</v>
      </c>
      <c r="J36" s="41">
        <f ca="1">HLOOKUP($A36&amp;"-"&amp;$B36&amp;"-"&amp;J$7,Weights_All_Spaces,$C36+1,FALSE)*'Refrigerator Impacts'!I35</f>
        <v>2.7874843527146299E-2</v>
      </c>
      <c r="K36" s="41">
        <f ca="1">HLOOKUP($A36&amp;"-"&amp;$B36&amp;"-"&amp;K$7,Weights_All_Spaces,$C36+1,FALSE)*'Refrigerator Impacts'!J35</f>
        <v>3.8021353043025997E-6</v>
      </c>
      <c r="L36" s="41">
        <f ca="1">HLOOKUP($A36&amp;"-"&amp;$B36&amp;"-"&amp;L$7,Weights_All_Spaces,$C36+1,FALSE)*'Refrigerator Impacts'!K35</f>
        <v>2.3448706275375198E-2</v>
      </c>
      <c r="M36" s="41">
        <f ca="1">HLOOKUP($A36&amp;"-"&amp;$B36&amp;"-"&amp;M$7,Weights_All_Spaces,$C36+1,FALSE)*'Refrigerator Impacts'!L35</f>
        <v>6.986490566204222E-6</v>
      </c>
      <c r="N36" s="41">
        <f ca="1">HLOOKUP($A36&amp;"-"&amp;$B36&amp;"-"&amp;N$7,Weights_All_Spaces,$C36+1,FALSE)*'Refrigerator Impacts'!M35</f>
        <v>0</v>
      </c>
      <c r="O36" s="41">
        <f ca="1">HLOOKUP($A36&amp;"-"&amp;$B36&amp;"-"&amp;O$7,Weights_All_Spaces,$C36+1,FALSE)*'Refrigerator Impacts'!N35</f>
        <v>4.0587323238433677E-2</v>
      </c>
      <c r="P36" s="41">
        <f ca="1">HLOOKUP($A36&amp;"-"&amp;$B36&amp;"-"&amp;P$7,Weights_All_Spaces,$C36+1,FALSE)*'Refrigerator Impacts'!O35</f>
        <v>5.5055079192260939E-6</v>
      </c>
      <c r="Q36" s="41">
        <f ca="1">HLOOKUP($A36&amp;"-"&amp;$B36&amp;"-"&amp;Q$7,Weights_All_Spaces,$C36+1,FALSE)*'Refrigerator Impacts'!P35</f>
        <v>4.4456369612254243E-2</v>
      </c>
      <c r="R36" s="41">
        <f ca="1">HLOOKUP($A36&amp;"-"&amp;$B36&amp;"-"&amp;R$7,Weights_All_Spaces,$C36+1,FALSE)*'Refrigerator Impacts'!Q35</f>
        <v>9.2641273266470758E-6</v>
      </c>
      <c r="S36" s="41">
        <f>HLOOKUP($A36&amp;"-"&amp;$B36&amp;"-"&amp;S$7,Weights_All_Spaces,$C36+1,FALSE)*'Refrigerator Impacts'!R35</f>
        <v>0</v>
      </c>
      <c r="T36" s="41">
        <f ca="1">HLOOKUP($A36&amp;"-"&amp;$B36&amp;"-"&amp;T$7,Weights_All_Spaces,$C36+1,FALSE)*'Refrigerator Impacts'!S35</f>
        <v>2.1251099470743731E-2</v>
      </c>
      <c r="U36" s="41">
        <f ca="1">HLOOKUP($A36&amp;"-"&amp;$B36&amp;"-"&amp;U$7,Weights_All_Spaces,$C36+1,FALSE)*'Refrigerator Impacts'!T35</f>
        <v>3.3085883271891137E-6</v>
      </c>
      <c r="V36" s="41">
        <f ca="1">HLOOKUP($A36&amp;"-"&amp;$B36&amp;"-"&amp;V$7,Weights_All_Spaces,$C36+1,FALSE)*'Refrigerator Impacts'!U35</f>
        <v>2.1251099470743731E-2</v>
      </c>
      <c r="W36" s="41">
        <f ca="1">HLOOKUP($A36&amp;"-"&amp;$B36&amp;"-"&amp;W$7,Weights_All_Spaces,$C36+1,FALSE)*'Refrigerator Impacts'!V35</f>
        <v>3.3085883271891137E-6</v>
      </c>
      <c r="X36" s="41">
        <f ca="1">HLOOKUP($A36&amp;"-"&amp;$B36&amp;"-"&amp;X$7,Weights_All_Spaces,$C36+1,FALSE)*'Refrigerator Impacts'!W35</f>
        <v>-6.2489327734425179E-4</v>
      </c>
      <c r="Y36" s="41">
        <f ca="1">HLOOKUP($A36&amp;"-"&amp;$B36&amp;"-"&amp;Y$7,Weights_All_Spaces,$C36+1,FALSE)*'Refrigerator Impacts'!X35</f>
        <v>3.280125299522544E-3</v>
      </c>
      <c r="Z36" s="41">
        <f ca="1">HLOOKUP($A36&amp;"-"&amp;$B36&amp;"-"&amp;Z$7,Weights_All_Spaces,$C36+1,FALSE)*'Refrigerator Impacts'!Y35</f>
        <v>5.2133660251269103E-7</v>
      </c>
      <c r="AA36" s="41">
        <f ca="1">HLOOKUP($A36&amp;"-"&amp;$B36&amp;"-"&amp;AA$7,Weights_All_Spaces,$C36+1,FALSE)*'Refrigerator Impacts'!Z35</f>
        <v>2.1962694451101391E-3</v>
      </c>
      <c r="AB36" s="41">
        <f ca="1">HLOOKUP($A36&amp;"-"&amp;$B36&amp;"-"&amp;AB$7,Weights_All_Spaces,$C36+1,FALSE)*'Refrigerator Impacts'!AA35</f>
        <v>5.2134491384455523E-7</v>
      </c>
      <c r="AC36" s="41">
        <f ca="1">HLOOKUP($A36&amp;"-"&amp;$B36&amp;"-"&amp;AC$7,Weights_All_Spaces,$C36+1,FALSE)*'Refrigerator Impacts'!AB35</f>
        <v>0</v>
      </c>
      <c r="AD36" s="130">
        <v>0</v>
      </c>
      <c r="AE36" s="130">
        <v>0</v>
      </c>
      <c r="AF36" s="130">
        <v>0</v>
      </c>
      <c r="AG36" s="130">
        <v>0</v>
      </c>
      <c r="AH36" s="130">
        <v>0</v>
      </c>
      <c r="AK36" s="131">
        <f t="shared" ca="1" si="10"/>
        <v>0.28806436223910642</v>
      </c>
      <c r="AL36" s="131">
        <f t="shared" ca="1" si="10"/>
        <v>3.9598164426328458E-5</v>
      </c>
      <c r="AM36" s="131">
        <f t="shared" ca="1" si="10"/>
        <v>0.3050188431333285</v>
      </c>
      <c r="AN36" s="131">
        <f t="shared" ca="1" si="10"/>
        <v>6.4605840464036538E-5</v>
      </c>
      <c r="AO36" s="131">
        <f t="shared" ca="1" si="10"/>
        <v>-6.309887564703659E-3</v>
      </c>
    </row>
    <row r="37" spans="1:41">
      <c r="A37" s="4" t="str">
        <f t="shared" si="14"/>
        <v>PG</v>
      </c>
      <c r="B37" s="4" t="str">
        <f t="shared" si="14"/>
        <v>MFM</v>
      </c>
      <c r="C37" s="4">
        <f t="shared" si="13"/>
        <v>13</v>
      </c>
      <c r="D37" s="40" t="str">
        <f t="shared" si="9"/>
        <v>PG13</v>
      </c>
      <c r="E37" s="41">
        <f ca="1">HLOOKUP($A37&amp;"-"&amp;$B37&amp;"-"&amp;E$7,Weights_All_Spaces,$C37+1,FALSE)*'Refrigerator Impacts'!D36</f>
        <v>0.17113164472749925</v>
      </c>
      <c r="F37" s="41">
        <f ca="1">HLOOKUP($A37&amp;"-"&amp;$B37&amp;"-"&amp;F$7,Weights_All_Spaces,$C37+1,FALSE)*'Refrigerator Impacts'!E36</f>
        <v>2.2358021753723153E-5</v>
      </c>
      <c r="G37" s="41">
        <f ca="1">HLOOKUP($A37&amp;"-"&amp;$B37&amp;"-"&amp;G$7,Weights_All_Spaces,$C37+1,FALSE)*'Refrigerator Impacts'!F36</f>
        <v>0.20013580736913764</v>
      </c>
      <c r="H37" s="41">
        <f ca="1">HLOOKUP($A37&amp;"-"&amp;$B37&amp;"-"&amp;H$7,Weights_All_Spaces,$C37+1,FALSE)*'Refrigerator Impacts'!G36</f>
        <v>3.4933453885288491E-5</v>
      </c>
      <c r="I37" s="41">
        <f ca="1">HLOOKUP($A37&amp;"-"&amp;$B37&amp;"-"&amp;I$7,Weights_All_Spaces,$C37+1,FALSE)*'Refrigerator Impacts'!H36</f>
        <v>-4.019720487781599E-3</v>
      </c>
      <c r="J37" s="41">
        <f ca="1">HLOOKUP($A37&amp;"-"&amp;$B37&amp;"-"&amp;J$7,Weights_All_Spaces,$C37+1,FALSE)*'Refrigerator Impacts'!I36</f>
        <v>2.448275941987153E-2</v>
      </c>
      <c r="K37" s="41">
        <f ca="1">HLOOKUP($A37&amp;"-"&amp;$B37&amp;"-"&amp;K$7,Weights_All_Spaces,$C37+1,FALSE)*'Refrigerator Impacts'!J36</f>
        <v>3.2142977435230816E-6</v>
      </c>
      <c r="L37" s="41">
        <f ca="1">HLOOKUP($A37&amp;"-"&amp;$B37&amp;"-"&amp;L$7,Weights_All_Spaces,$C37+1,FALSE)*'Refrigerator Impacts'!K36</f>
        <v>2.37167908892062E-2</v>
      </c>
      <c r="M37" s="41">
        <f ca="1">HLOOKUP($A37&amp;"-"&amp;$B37&amp;"-"&amp;M$7,Weights_All_Spaces,$C37+1,FALSE)*'Refrigerator Impacts'!L36</f>
        <v>5.4265038224384515E-6</v>
      </c>
      <c r="N37" s="41">
        <f ca="1">HLOOKUP($A37&amp;"-"&amp;$B37&amp;"-"&amp;N$7,Weights_All_Spaces,$C37+1,FALSE)*'Refrigerator Impacts'!M36</f>
        <v>0</v>
      </c>
      <c r="O37" s="41">
        <f ca="1">HLOOKUP($A37&amp;"-"&amp;$B37&amp;"-"&amp;O$7,Weights_All_Spaces,$C37+1,FALSE)*'Refrigerator Impacts'!N36</f>
        <v>3.5606401894855193E-2</v>
      </c>
      <c r="P37" s="41">
        <f ca="1">HLOOKUP($A37&amp;"-"&amp;$B37&amp;"-"&amp;P$7,Weights_All_Spaces,$C37+1,FALSE)*'Refrigerator Impacts'!O36</f>
        <v>4.6519082394412214E-6</v>
      </c>
      <c r="Q37" s="41">
        <f ca="1">HLOOKUP($A37&amp;"-"&amp;$B37&amp;"-"&amp;Q$7,Weights_All_Spaces,$C37+1,FALSE)*'Refrigerator Impacts'!P36</f>
        <v>4.1641135408264654E-2</v>
      </c>
      <c r="R37" s="41">
        <f ca="1">HLOOKUP($A37&amp;"-"&amp;$B37&amp;"-"&amp;R$7,Weights_All_Spaces,$C37+1,FALSE)*'Refrigerator Impacts'!Q36</f>
        <v>7.2684079008041985E-6</v>
      </c>
      <c r="S37" s="41">
        <f>HLOOKUP($A37&amp;"-"&amp;$B37&amp;"-"&amp;S$7,Weights_All_Spaces,$C37+1,FALSE)*'Refrigerator Impacts'!R36</f>
        <v>0</v>
      </c>
      <c r="T37" s="41">
        <f ca="1">HLOOKUP($A37&amp;"-"&amp;$B37&amp;"-"&amp;T$7,Weights_All_Spaces,$C37+1,FALSE)*'Refrigerator Impacts'!S36</f>
        <v>4.4164686410751884E-3</v>
      </c>
      <c r="U37" s="41">
        <f ca="1">HLOOKUP($A37&amp;"-"&amp;$B37&amp;"-"&amp;U$7,Weights_All_Spaces,$C37+1,FALSE)*'Refrigerator Impacts'!T36</f>
        <v>7.0490114199481947E-7</v>
      </c>
      <c r="V37" s="41">
        <f ca="1">HLOOKUP($A37&amp;"-"&amp;$B37&amp;"-"&amp;V$7,Weights_All_Spaces,$C37+1,FALSE)*'Refrigerator Impacts'!U36</f>
        <v>4.4164686410751884E-3</v>
      </c>
      <c r="W37" s="41">
        <f ca="1">HLOOKUP($A37&amp;"-"&amp;$B37&amp;"-"&amp;W$7,Weights_All_Spaces,$C37+1,FALSE)*'Refrigerator Impacts'!V36</f>
        <v>7.0490114199481947E-7</v>
      </c>
      <c r="X37" s="41">
        <f ca="1">HLOOKUP($A37&amp;"-"&amp;$B37&amp;"-"&amp;X$7,Weights_All_Spaces,$C37+1,FALSE)*'Refrigerator Impacts'!W36</f>
        <v>-1.0155062652090738E-4</v>
      </c>
      <c r="Y37" s="41">
        <f ca="1">HLOOKUP($A37&amp;"-"&amp;$B37&amp;"-"&amp;Y$7,Weights_All_Spaces,$C37+1,FALSE)*'Refrigerator Impacts'!X36</f>
        <v>6.8447757828363329E-4</v>
      </c>
      <c r="Z37" s="41">
        <f ca="1">HLOOKUP($A37&amp;"-"&amp;$B37&amp;"-"&amp;Z$7,Weights_All_Spaces,$C37+1,FALSE)*'Refrigerator Impacts'!Y36</f>
        <v>1.1105012247619603E-7</v>
      </c>
      <c r="AA37" s="41">
        <f ca="1">HLOOKUP($A37&amp;"-"&amp;$B37&amp;"-"&amp;AA$7,Weights_All_Spaces,$C37+1,FALSE)*'Refrigerator Impacts'!Z36</f>
        <v>5.024211278534151E-4</v>
      </c>
      <c r="AB37" s="41">
        <f ca="1">HLOOKUP($A37&amp;"-"&amp;$B37&amp;"-"&amp;AB$7,Weights_All_Spaces,$C37+1,FALSE)*'Refrigerator Impacts'!AA36</f>
        <v>1.1105012247619603E-7</v>
      </c>
      <c r="AC37" s="41">
        <f ca="1">HLOOKUP($A37&amp;"-"&amp;$B37&amp;"-"&amp;AC$7,Weights_All_Spaces,$C37+1,FALSE)*'Refrigerator Impacts'!AB36</f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K37" s="131">
        <f t="shared" ca="1" si="10"/>
        <v>0.23632175226158481</v>
      </c>
      <c r="AL37" s="131">
        <f t="shared" ca="1" si="10"/>
        <v>3.1040179001158474E-5</v>
      </c>
      <c r="AM37" s="131">
        <f t="shared" ca="1" si="10"/>
        <v>0.27041262343553712</v>
      </c>
      <c r="AN37" s="131">
        <f t="shared" ca="1" si="10"/>
        <v>4.8444316873002154E-5</v>
      </c>
      <c r="AO37" s="131">
        <f t="shared" ca="1" si="10"/>
        <v>-4.1212711143025068E-3</v>
      </c>
    </row>
    <row r="38" spans="1:41">
      <c r="A38" s="4" t="str">
        <f t="shared" si="14"/>
        <v>PG</v>
      </c>
      <c r="B38" s="4" t="str">
        <f t="shared" si="14"/>
        <v>MFM</v>
      </c>
      <c r="C38" s="4">
        <f t="shared" si="13"/>
        <v>14</v>
      </c>
      <c r="D38" s="40" t="str">
        <f t="shared" si="9"/>
        <v>PG14</v>
      </c>
      <c r="E38" s="41">
        <f ca="1">HLOOKUP($A38&amp;"-"&amp;$B38&amp;"-"&amp;E$7,Weights_All_Spaces,$C38+1,FALSE)*'Refrigerator Impacts'!D37</f>
        <v>0</v>
      </c>
      <c r="F38" s="41">
        <f ca="1">HLOOKUP($A38&amp;"-"&amp;$B38&amp;"-"&amp;F$7,Weights_All_Spaces,$C38+1,FALSE)*'Refrigerator Impacts'!E37</f>
        <v>0</v>
      </c>
      <c r="G38" s="41">
        <f ca="1">HLOOKUP($A38&amp;"-"&amp;$B38&amp;"-"&amp;G$7,Weights_All_Spaces,$C38+1,FALSE)*'Refrigerator Impacts'!F37</f>
        <v>0</v>
      </c>
      <c r="H38" s="41">
        <f ca="1">HLOOKUP($A38&amp;"-"&amp;$B38&amp;"-"&amp;H$7,Weights_All_Spaces,$C38+1,FALSE)*'Refrigerator Impacts'!G37</f>
        <v>0</v>
      </c>
      <c r="I38" s="41">
        <f ca="1">HLOOKUP($A38&amp;"-"&amp;$B38&amp;"-"&amp;I$7,Weights_All_Spaces,$C38+1,FALSE)*'Refrigerator Impacts'!H37</f>
        <v>0</v>
      </c>
      <c r="J38" s="41">
        <f ca="1">HLOOKUP($A38&amp;"-"&amp;$B38&amp;"-"&amp;J$7,Weights_All_Spaces,$C38+1,FALSE)*'Refrigerator Impacts'!I37</f>
        <v>0</v>
      </c>
      <c r="K38" s="41">
        <f ca="1">HLOOKUP($A38&amp;"-"&amp;$B38&amp;"-"&amp;K$7,Weights_All_Spaces,$C38+1,FALSE)*'Refrigerator Impacts'!J37</f>
        <v>0</v>
      </c>
      <c r="L38" s="41">
        <f ca="1">HLOOKUP($A38&amp;"-"&amp;$B38&amp;"-"&amp;L$7,Weights_All_Spaces,$C38+1,FALSE)*'Refrigerator Impacts'!K37</f>
        <v>0</v>
      </c>
      <c r="M38" s="41">
        <f ca="1">HLOOKUP($A38&amp;"-"&amp;$B38&amp;"-"&amp;M$7,Weights_All_Spaces,$C38+1,FALSE)*'Refrigerator Impacts'!L37</f>
        <v>0</v>
      </c>
      <c r="N38" s="41">
        <f ca="1">HLOOKUP($A38&amp;"-"&amp;$B38&amp;"-"&amp;N$7,Weights_All_Spaces,$C38+1,FALSE)*'Refrigerator Impacts'!M37</f>
        <v>0</v>
      </c>
      <c r="O38" s="41">
        <f ca="1">HLOOKUP($A38&amp;"-"&amp;$B38&amp;"-"&amp;O$7,Weights_All_Spaces,$C38+1,FALSE)*'Refrigerator Impacts'!N37</f>
        <v>0</v>
      </c>
      <c r="P38" s="41">
        <f ca="1">HLOOKUP($A38&amp;"-"&amp;$B38&amp;"-"&amp;P$7,Weights_All_Spaces,$C38+1,FALSE)*'Refrigerator Impacts'!O37</f>
        <v>0</v>
      </c>
      <c r="Q38" s="41">
        <f ca="1">HLOOKUP($A38&amp;"-"&amp;$B38&amp;"-"&amp;Q$7,Weights_All_Spaces,$C38+1,FALSE)*'Refrigerator Impacts'!P37</f>
        <v>0</v>
      </c>
      <c r="R38" s="41">
        <f ca="1">HLOOKUP($A38&amp;"-"&amp;$B38&amp;"-"&amp;R$7,Weights_All_Spaces,$C38+1,FALSE)*'Refrigerator Impacts'!Q37</f>
        <v>0</v>
      </c>
      <c r="S38" s="41">
        <f>HLOOKUP($A38&amp;"-"&amp;$B38&amp;"-"&amp;S$7,Weights_All_Spaces,$C38+1,FALSE)*'Refrigerator Impacts'!R37</f>
        <v>0</v>
      </c>
      <c r="T38" s="41">
        <f ca="1">HLOOKUP($A38&amp;"-"&amp;$B38&amp;"-"&amp;T$7,Weights_All_Spaces,$C38+1,FALSE)*'Refrigerator Impacts'!S37</f>
        <v>0</v>
      </c>
      <c r="U38" s="41">
        <f ca="1">HLOOKUP($A38&amp;"-"&amp;$B38&amp;"-"&amp;U$7,Weights_All_Spaces,$C38+1,FALSE)*'Refrigerator Impacts'!T37</f>
        <v>0</v>
      </c>
      <c r="V38" s="41">
        <f ca="1">HLOOKUP($A38&amp;"-"&amp;$B38&amp;"-"&amp;V$7,Weights_All_Spaces,$C38+1,FALSE)*'Refrigerator Impacts'!U37</f>
        <v>0</v>
      </c>
      <c r="W38" s="41">
        <f ca="1">HLOOKUP($A38&amp;"-"&amp;$B38&amp;"-"&amp;W$7,Weights_All_Spaces,$C38+1,FALSE)*'Refrigerator Impacts'!V37</f>
        <v>0</v>
      </c>
      <c r="X38" s="41">
        <f ca="1">HLOOKUP($A38&amp;"-"&amp;$B38&amp;"-"&amp;X$7,Weights_All_Spaces,$C38+1,FALSE)*'Refrigerator Impacts'!W37</f>
        <v>0</v>
      </c>
      <c r="Y38" s="41">
        <f ca="1">HLOOKUP($A38&amp;"-"&amp;$B38&amp;"-"&amp;Y$7,Weights_All_Spaces,$C38+1,FALSE)*'Refrigerator Impacts'!X37</f>
        <v>0</v>
      </c>
      <c r="Z38" s="41">
        <f ca="1">HLOOKUP($A38&amp;"-"&amp;$B38&amp;"-"&amp;Z$7,Weights_All_Spaces,$C38+1,FALSE)*'Refrigerator Impacts'!Y37</f>
        <v>0</v>
      </c>
      <c r="AA38" s="41">
        <f ca="1">HLOOKUP($A38&amp;"-"&amp;$B38&amp;"-"&amp;AA$7,Weights_All_Spaces,$C38+1,FALSE)*'Refrigerator Impacts'!Z37</f>
        <v>0</v>
      </c>
      <c r="AB38" s="41">
        <f ca="1">HLOOKUP($A38&amp;"-"&amp;$B38&amp;"-"&amp;AB$7,Weights_All_Spaces,$C38+1,FALSE)*'Refrigerator Impacts'!AA37</f>
        <v>0</v>
      </c>
      <c r="AC38" s="41">
        <f ca="1">HLOOKUP($A38&amp;"-"&amp;$B38&amp;"-"&amp;AC$7,Weights_All_Spaces,$C38+1,FALSE)*'Refrigerator Impacts'!AB37</f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K38" s="131">
        <f t="shared" ca="1" si="10"/>
        <v>0</v>
      </c>
      <c r="AL38" s="131">
        <f t="shared" ca="1" si="10"/>
        <v>0</v>
      </c>
      <c r="AM38" s="131">
        <f t="shared" ca="1" si="10"/>
        <v>0</v>
      </c>
      <c r="AN38" s="131">
        <f t="shared" ca="1" si="10"/>
        <v>0</v>
      </c>
      <c r="AO38" s="131">
        <f t="shared" ca="1" si="10"/>
        <v>0</v>
      </c>
    </row>
    <row r="39" spans="1:41">
      <c r="A39" s="4" t="str">
        <f t="shared" si="14"/>
        <v>PG</v>
      </c>
      <c r="B39" s="4" t="str">
        <f t="shared" si="14"/>
        <v>MFM</v>
      </c>
      <c r="C39" s="4">
        <f t="shared" si="13"/>
        <v>15</v>
      </c>
      <c r="D39" s="40" t="str">
        <f t="shared" si="9"/>
        <v>PG15</v>
      </c>
      <c r="E39" s="41">
        <f ca="1">HLOOKUP($A39&amp;"-"&amp;$B39&amp;"-"&amp;E$7,Weights_All_Spaces,$C39+1,FALSE)*'Refrigerator Impacts'!D38</f>
        <v>0</v>
      </c>
      <c r="F39" s="41">
        <f ca="1">HLOOKUP($A39&amp;"-"&amp;$B39&amp;"-"&amp;F$7,Weights_All_Spaces,$C39+1,FALSE)*'Refrigerator Impacts'!E38</f>
        <v>0</v>
      </c>
      <c r="G39" s="41">
        <f ca="1">HLOOKUP($A39&amp;"-"&amp;$B39&amp;"-"&amp;G$7,Weights_All_Spaces,$C39+1,FALSE)*'Refrigerator Impacts'!F38</f>
        <v>0</v>
      </c>
      <c r="H39" s="41">
        <f ca="1">HLOOKUP($A39&amp;"-"&amp;$B39&amp;"-"&amp;H$7,Weights_All_Spaces,$C39+1,FALSE)*'Refrigerator Impacts'!G38</f>
        <v>0</v>
      </c>
      <c r="I39" s="41">
        <f ca="1">HLOOKUP($A39&amp;"-"&amp;$B39&amp;"-"&amp;I$7,Weights_All_Spaces,$C39+1,FALSE)*'Refrigerator Impacts'!H38</f>
        <v>0</v>
      </c>
      <c r="J39" s="41">
        <f ca="1">HLOOKUP($A39&amp;"-"&amp;$B39&amp;"-"&amp;J$7,Weights_All_Spaces,$C39+1,FALSE)*'Refrigerator Impacts'!I38</f>
        <v>0</v>
      </c>
      <c r="K39" s="41">
        <f ca="1">HLOOKUP($A39&amp;"-"&amp;$B39&amp;"-"&amp;K$7,Weights_All_Spaces,$C39+1,FALSE)*'Refrigerator Impacts'!J38</f>
        <v>0</v>
      </c>
      <c r="L39" s="41">
        <f ca="1">HLOOKUP($A39&amp;"-"&amp;$B39&amp;"-"&amp;L$7,Weights_All_Spaces,$C39+1,FALSE)*'Refrigerator Impacts'!K38</f>
        <v>0</v>
      </c>
      <c r="M39" s="41">
        <f ca="1">HLOOKUP($A39&amp;"-"&amp;$B39&amp;"-"&amp;M$7,Weights_All_Spaces,$C39+1,FALSE)*'Refrigerator Impacts'!L38</f>
        <v>0</v>
      </c>
      <c r="N39" s="41">
        <f ca="1">HLOOKUP($A39&amp;"-"&amp;$B39&amp;"-"&amp;N$7,Weights_All_Spaces,$C39+1,FALSE)*'Refrigerator Impacts'!M38</f>
        <v>0</v>
      </c>
      <c r="O39" s="41">
        <f ca="1">HLOOKUP($A39&amp;"-"&amp;$B39&amp;"-"&amp;O$7,Weights_All_Spaces,$C39+1,FALSE)*'Refrigerator Impacts'!N38</f>
        <v>0</v>
      </c>
      <c r="P39" s="41">
        <f ca="1">HLOOKUP($A39&amp;"-"&amp;$B39&amp;"-"&amp;P$7,Weights_All_Spaces,$C39+1,FALSE)*'Refrigerator Impacts'!O38</f>
        <v>0</v>
      </c>
      <c r="Q39" s="41">
        <f ca="1">HLOOKUP($A39&amp;"-"&amp;$B39&amp;"-"&amp;Q$7,Weights_All_Spaces,$C39+1,FALSE)*'Refrigerator Impacts'!P38</f>
        <v>0</v>
      </c>
      <c r="R39" s="41">
        <f ca="1">HLOOKUP($A39&amp;"-"&amp;$B39&amp;"-"&amp;R$7,Weights_All_Spaces,$C39+1,FALSE)*'Refrigerator Impacts'!Q38</f>
        <v>0</v>
      </c>
      <c r="S39" s="41">
        <f>HLOOKUP($A39&amp;"-"&amp;$B39&amp;"-"&amp;S$7,Weights_All_Spaces,$C39+1,FALSE)*'Refrigerator Impacts'!R38</f>
        <v>0</v>
      </c>
      <c r="T39" s="41">
        <f ca="1">HLOOKUP($A39&amp;"-"&amp;$B39&amp;"-"&amp;T$7,Weights_All_Spaces,$C39+1,FALSE)*'Refrigerator Impacts'!S38</f>
        <v>0</v>
      </c>
      <c r="U39" s="41">
        <f ca="1">HLOOKUP($A39&amp;"-"&amp;$B39&amp;"-"&amp;U$7,Weights_All_Spaces,$C39+1,FALSE)*'Refrigerator Impacts'!T38</f>
        <v>0</v>
      </c>
      <c r="V39" s="41">
        <f ca="1">HLOOKUP($A39&amp;"-"&amp;$B39&amp;"-"&amp;V$7,Weights_All_Spaces,$C39+1,FALSE)*'Refrigerator Impacts'!U38</f>
        <v>0</v>
      </c>
      <c r="W39" s="41">
        <f ca="1">HLOOKUP($A39&amp;"-"&amp;$B39&amp;"-"&amp;W$7,Weights_All_Spaces,$C39+1,FALSE)*'Refrigerator Impacts'!V38</f>
        <v>0</v>
      </c>
      <c r="X39" s="41">
        <f ca="1">HLOOKUP($A39&amp;"-"&amp;$B39&amp;"-"&amp;X$7,Weights_All_Spaces,$C39+1,FALSE)*'Refrigerator Impacts'!W38</f>
        <v>0</v>
      </c>
      <c r="Y39" s="41">
        <f ca="1">HLOOKUP($A39&amp;"-"&amp;$B39&amp;"-"&amp;Y$7,Weights_All_Spaces,$C39+1,FALSE)*'Refrigerator Impacts'!X38</f>
        <v>0</v>
      </c>
      <c r="Z39" s="41">
        <f ca="1">HLOOKUP($A39&amp;"-"&amp;$B39&amp;"-"&amp;Z$7,Weights_All_Spaces,$C39+1,FALSE)*'Refrigerator Impacts'!Y38</f>
        <v>0</v>
      </c>
      <c r="AA39" s="41">
        <f ca="1">HLOOKUP($A39&amp;"-"&amp;$B39&amp;"-"&amp;AA$7,Weights_All_Spaces,$C39+1,FALSE)*'Refrigerator Impacts'!Z38</f>
        <v>0</v>
      </c>
      <c r="AB39" s="41">
        <f ca="1">HLOOKUP($A39&amp;"-"&amp;$B39&amp;"-"&amp;AB$7,Weights_All_Spaces,$C39+1,FALSE)*'Refrigerator Impacts'!AA38</f>
        <v>0</v>
      </c>
      <c r="AC39" s="41">
        <f ca="1">HLOOKUP($A39&amp;"-"&amp;$B39&amp;"-"&amp;AC$7,Weights_All_Spaces,$C39+1,FALSE)*'Refrigerator Impacts'!AB38</f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K39" s="131">
        <f t="shared" ca="1" si="10"/>
        <v>0</v>
      </c>
      <c r="AL39" s="131">
        <f t="shared" ca="1" si="10"/>
        <v>0</v>
      </c>
      <c r="AM39" s="131">
        <f t="shared" ca="1" si="10"/>
        <v>0</v>
      </c>
      <c r="AN39" s="131">
        <f t="shared" ca="1" si="10"/>
        <v>0</v>
      </c>
      <c r="AO39" s="131">
        <f t="shared" ca="1" si="10"/>
        <v>0</v>
      </c>
    </row>
    <row r="40" spans="1:41">
      <c r="A40" s="4" t="str">
        <f t="shared" si="14"/>
        <v>PG</v>
      </c>
      <c r="B40" s="4" t="str">
        <f t="shared" si="14"/>
        <v>MFM</v>
      </c>
      <c r="C40" s="4">
        <f t="shared" si="13"/>
        <v>16</v>
      </c>
      <c r="D40" s="40" t="str">
        <f t="shared" si="9"/>
        <v>PG16</v>
      </c>
      <c r="E40" s="41">
        <f ca="1">HLOOKUP($A40&amp;"-"&amp;$B40&amp;"-"&amp;E$7,Weights_All_Spaces,$C40+1,FALSE)*'Refrigerator Impacts'!D39</f>
        <v>1.3651054053347403E-3</v>
      </c>
      <c r="F40" s="41">
        <f ca="1">HLOOKUP($A40&amp;"-"&amp;$B40&amp;"-"&amp;F$7,Weights_All_Spaces,$C40+1,FALSE)*'Refrigerator Impacts'!E39</f>
        <v>1.8193374908720412E-7</v>
      </c>
      <c r="G40" s="41">
        <f ca="1">HLOOKUP($A40&amp;"-"&amp;$B40&amp;"-"&amp;G$7,Weights_All_Spaces,$C40+1,FALSE)*'Refrigerator Impacts'!F39</f>
        <v>1.4824524583934224E-3</v>
      </c>
      <c r="H40" s="41">
        <f ca="1">HLOOKUP($A40&amp;"-"&amp;$B40&amp;"-"&amp;H$7,Weights_All_Spaces,$C40+1,FALSE)*'Refrigerator Impacts'!G39</f>
        <v>2.7716825851126265E-7</v>
      </c>
      <c r="I40" s="41">
        <f ca="1">HLOOKUP($A40&amp;"-"&amp;$B40&amp;"-"&amp;I$7,Weights_All_Spaces,$C40+1,FALSE)*'Refrigerator Impacts'!H39</f>
        <v>-4.9559630869817714E-5</v>
      </c>
      <c r="J40" s="41">
        <f ca="1">HLOOKUP($A40&amp;"-"&amp;$B40&amp;"-"&amp;J$7,Weights_All_Spaces,$C40+1,FALSE)*'Refrigerator Impacts'!I39</f>
        <v>1.9522649391186741E-4</v>
      </c>
      <c r="K40" s="41">
        <f ca="1">HLOOKUP($A40&amp;"-"&amp;$B40&amp;"-"&amp;K$7,Weights_All_Spaces,$C40+1,FALSE)*'Refrigerator Impacts'!J39</f>
        <v>2.6159860243561378E-8</v>
      </c>
      <c r="L40" s="41">
        <f ca="1">HLOOKUP($A40&amp;"-"&amp;$B40&amp;"-"&amp;L$7,Weights_All_Spaces,$C40+1,FALSE)*'Refrigerator Impacts'!K39</f>
        <v>1.4358044178941636E-4</v>
      </c>
      <c r="M40" s="41">
        <f ca="1">HLOOKUP($A40&amp;"-"&amp;$B40&amp;"-"&amp;M$7,Weights_All_Spaces,$C40+1,FALSE)*'Refrigerator Impacts'!L39</f>
        <v>4.3278707493846892E-8</v>
      </c>
      <c r="N40" s="41">
        <f ca="1">HLOOKUP($A40&amp;"-"&amp;$B40&amp;"-"&amp;N$7,Weights_All_Spaces,$C40+1,FALSE)*'Refrigerator Impacts'!M39</f>
        <v>0</v>
      </c>
      <c r="O40" s="41">
        <f ca="1">HLOOKUP($A40&amp;"-"&amp;$B40&amp;"-"&amp;O$7,Weights_All_Spaces,$C40+1,FALSE)*'Refrigerator Impacts'!N39</f>
        <v>2.8402982843171005E-4</v>
      </c>
      <c r="P40" s="41">
        <f ca="1">HLOOKUP($A40&amp;"-"&amp;$B40&amp;"-"&amp;P$7,Weights_All_Spaces,$C40+1,FALSE)*'Refrigerator Impacts'!O39</f>
        <v>3.78539351886202E-8</v>
      </c>
      <c r="Q40" s="41">
        <f ca="1">HLOOKUP($A40&amp;"-"&amp;$B40&amp;"-"&amp;Q$7,Weights_All_Spaces,$C40+1,FALSE)*'Refrigerator Impacts'!P39</f>
        <v>3.0844557187318538E-4</v>
      </c>
      <c r="R40" s="41">
        <f ca="1">HLOOKUP($A40&amp;"-"&amp;$B40&amp;"-"&amp;R$7,Weights_All_Spaces,$C40+1,FALSE)*'Refrigerator Impacts'!Q39</f>
        <v>5.7668845646659573E-8</v>
      </c>
      <c r="S40" s="41">
        <f>HLOOKUP($A40&amp;"-"&amp;$B40&amp;"-"&amp;S$7,Weights_All_Spaces,$C40+1,FALSE)*'Refrigerator Impacts'!R39</f>
        <v>0</v>
      </c>
      <c r="T40" s="41">
        <f ca="1">HLOOKUP($A40&amp;"-"&amp;$B40&amp;"-"&amp;T$7,Weights_All_Spaces,$C40+1,FALSE)*'Refrigerator Impacts'!S39</f>
        <v>4.0109452602618925E-4</v>
      </c>
      <c r="U40" s="41">
        <f ca="1">HLOOKUP($A40&amp;"-"&amp;$B40&amp;"-"&amp;U$7,Weights_All_Spaces,$C40+1,FALSE)*'Refrigerator Impacts'!T39</f>
        <v>6.4452056587300146E-8</v>
      </c>
      <c r="V40" s="41">
        <f ca="1">HLOOKUP($A40&amp;"-"&amp;$B40&amp;"-"&amp;V$7,Weights_All_Spaces,$C40+1,FALSE)*'Refrigerator Impacts'!U39</f>
        <v>4.0109452602618925E-4</v>
      </c>
      <c r="W40" s="41">
        <f ca="1">HLOOKUP($A40&amp;"-"&amp;$B40&amp;"-"&amp;W$7,Weights_All_Spaces,$C40+1,FALSE)*'Refrigerator Impacts'!V39</f>
        <v>6.4452056587300146E-8</v>
      </c>
      <c r="X40" s="41">
        <f ca="1">HLOOKUP($A40&amp;"-"&amp;$B40&amp;"-"&amp;X$7,Weights_All_Spaces,$C40+1,FALSE)*'Refrigerator Impacts'!W39</f>
        <v>-1.3505030501436897E-5</v>
      </c>
      <c r="Y40" s="41">
        <f ca="1">HLOOKUP($A40&amp;"-"&amp;$B40&amp;"-"&amp;Y$7,Weights_All_Spaces,$C40+1,FALSE)*'Refrigerator Impacts'!X39</f>
        <v>6.0538874019094677E-5</v>
      </c>
      <c r="Z40" s="41">
        <f ca="1">HLOOKUP($A40&amp;"-"&amp;$B40&amp;"-"&amp;Z$7,Weights_All_Spaces,$C40+1,FALSE)*'Refrigerator Impacts'!Y39</f>
        <v>1.0110951007793589E-8</v>
      </c>
      <c r="AA40" s="41">
        <f ca="1">HLOOKUP($A40&amp;"-"&amp;$B40&amp;"-"&amp;AA$7,Weights_All_Spaces,$C40+1,FALSE)*'Refrigerator Impacts'!Z39</f>
        <v>3.2198143410907348E-5</v>
      </c>
      <c r="AB40" s="41">
        <f ca="1">HLOOKUP($A40&amp;"-"&amp;$B40&amp;"-"&amp;AB$7,Weights_All_Spaces,$C40+1,FALSE)*'Refrigerator Impacts'!AA39</f>
        <v>1.0110951007793589E-8</v>
      </c>
      <c r="AC40" s="41">
        <f ca="1">HLOOKUP($A40&amp;"-"&amp;$B40&amp;"-"&amp;AC$7,Weights_All_Spaces,$C40+1,FALSE)*'Refrigerator Impacts'!AB39</f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K40" s="131">
        <f t="shared" ca="1" si="10"/>
        <v>2.3059951277236016E-3</v>
      </c>
      <c r="AL40" s="131">
        <f t="shared" ca="1" si="10"/>
        <v>3.2051055211447946E-7</v>
      </c>
      <c r="AM40" s="131">
        <f t="shared" ca="1" si="10"/>
        <v>2.3677711414931209E-3</v>
      </c>
      <c r="AN40" s="131">
        <f t="shared" ca="1" si="10"/>
        <v>4.5267881924686289E-7</v>
      </c>
      <c r="AO40" s="131">
        <f t="shared" ca="1" si="10"/>
        <v>-6.3064661371254615E-5</v>
      </c>
    </row>
    <row r="41" spans="1:41">
      <c r="A41" s="4" t="str">
        <f t="shared" si="14"/>
        <v>PG</v>
      </c>
      <c r="B41" s="4" t="s">
        <v>887</v>
      </c>
      <c r="C41" s="4">
        <f t="shared" si="13"/>
        <v>1</v>
      </c>
      <c r="D41" s="40" t="str">
        <f t="shared" si="9"/>
        <v>PG1</v>
      </c>
      <c r="E41" s="41">
        <f ca="1">HLOOKUP($A41&amp;"-"&amp;$B41&amp;"-"&amp;E$7,Weights_All_Spaces,$C41+1,FALSE)*'Refrigerator Impacts'!D40</f>
        <v>5.9629518754389611E-3</v>
      </c>
      <c r="F41" s="41">
        <f ca="1">HLOOKUP($A41&amp;"-"&amp;$B41&amp;"-"&amp;F$7,Weights_All_Spaces,$C41+1,FALSE)*'Refrigerator Impacts'!E40</f>
        <v>8.1168854902264751E-7</v>
      </c>
      <c r="G41" s="41">
        <f ca="1">HLOOKUP($A41&amp;"-"&amp;$B41&amp;"-"&amp;G$7,Weights_All_Spaces,$C41+1,FALSE)*'Refrigerator Impacts'!F40</f>
        <v>6.3787484541942665E-3</v>
      </c>
      <c r="H41" s="41">
        <f ca="1">HLOOKUP($A41&amp;"-"&amp;$B41&amp;"-"&amp;H$7,Weights_All_Spaces,$C41+1,FALSE)*'Refrigerator Impacts'!G40</f>
        <v>8.485984376960946E-7</v>
      </c>
      <c r="I41" s="41">
        <f ca="1">HLOOKUP($A41&amp;"-"&amp;$B41&amp;"-"&amp;I$7,Weights_All_Spaces,$C41+1,FALSE)*'Refrigerator Impacts'!H40</f>
        <v>-2.829415421429708E-4</v>
      </c>
      <c r="J41" s="41">
        <f ca="1">HLOOKUP($A41&amp;"-"&amp;$B41&amp;"-"&amp;J$7,Weights_All_Spaces,$C41+1,FALSE)*'Refrigerator Impacts'!I40</f>
        <v>8.5113938904528145E-4</v>
      </c>
      <c r="K41" s="41">
        <f ca="1">HLOOKUP($A41&amp;"-"&amp;$B41&amp;"-"&amp;K$7,Weights_All_Spaces,$C41+1,FALSE)*'Refrigerator Impacts'!J40</f>
        <v>1.1594081942318225E-7</v>
      </c>
      <c r="L41" s="41">
        <f ca="1">HLOOKUP($A41&amp;"-"&amp;$B41&amp;"-"&amp;L$7,Weights_All_Spaces,$C41+1,FALSE)*'Refrigerator Impacts'!K40</f>
        <v>4.6697692020834791E-4</v>
      </c>
      <c r="M41" s="41">
        <f ca="1">HLOOKUP($A41&amp;"-"&amp;$B41&amp;"-"&amp;M$7,Weights_All_Spaces,$C41+1,FALSE)*'Refrigerator Impacts'!L40</f>
        <v>1.3851856748081178E-7</v>
      </c>
      <c r="N41" s="41">
        <f ca="1">HLOOKUP($A41&amp;"-"&amp;$B41&amp;"-"&amp;N$7,Weights_All_Spaces,$C41+1,FALSE)*'Refrigerator Impacts'!M40</f>
        <v>0</v>
      </c>
      <c r="O41" s="41">
        <f ca="1">HLOOKUP($A41&amp;"-"&amp;$B41&amp;"-"&amp;O$7,Weights_All_Spaces,$C41+1,FALSE)*'Refrigerator Impacts'!N40</f>
        <v>1.7037005358397034E-3</v>
      </c>
      <c r="P41" s="41">
        <f ca="1">HLOOKUP($A41&amp;"-"&amp;$B41&amp;"-"&amp;P$7,Weights_All_Spaces,$C41+1,FALSE)*'Refrigerator Impacts'!O40</f>
        <v>2.3191101400647074E-7</v>
      </c>
      <c r="Q41" s="41">
        <f ca="1">HLOOKUP($A41&amp;"-"&amp;$B41&amp;"-"&amp;Q$7,Weights_All_Spaces,$C41+1,FALSE)*'Refrigerator Impacts'!P40</f>
        <v>1.8224995583412194E-3</v>
      </c>
      <c r="R41" s="41">
        <f ca="1">HLOOKUP($A41&amp;"-"&amp;$B41&amp;"-"&amp;R$7,Weights_All_Spaces,$C41+1,FALSE)*'Refrigerator Impacts'!Q40</f>
        <v>2.424566964845985E-7</v>
      </c>
      <c r="S41" s="41">
        <f>HLOOKUP($A41&amp;"-"&amp;$B41&amp;"-"&amp;S$7,Weights_All_Spaces,$C41+1,FALSE)*'Refrigerator Impacts'!R40</f>
        <v>0</v>
      </c>
      <c r="T41" s="41">
        <f ca="1">HLOOKUP($A41&amp;"-"&amp;$B41&amp;"-"&amp;T$7,Weights_All_Spaces,$C41+1,FALSE)*'Refrigerator Impacts'!S40</f>
        <v>0.18718683141082151</v>
      </c>
      <c r="U41" s="41">
        <f ca="1">HLOOKUP($A41&amp;"-"&amp;$B41&amp;"-"&amp;U$7,Weights_All_Spaces,$C41+1,FALSE)*'Refrigerator Impacts'!T40</f>
        <v>2.9222334200956648E-5</v>
      </c>
      <c r="V41" s="41">
        <f ca="1">HLOOKUP($A41&amp;"-"&amp;$B41&amp;"-"&amp;V$7,Weights_All_Spaces,$C41+1,FALSE)*'Refrigerator Impacts'!U40</f>
        <v>0.18718683141082151</v>
      </c>
      <c r="W41" s="41">
        <f ca="1">HLOOKUP($A41&amp;"-"&amp;$B41&amp;"-"&amp;W$7,Weights_All_Spaces,$C41+1,FALSE)*'Refrigerator Impacts'!V40</f>
        <v>2.9222334200956648E-5</v>
      </c>
      <c r="X41" s="41">
        <f ca="1">HLOOKUP($A41&amp;"-"&amp;$B41&amp;"-"&amp;X$7,Weights_All_Spaces,$C41+1,FALSE)*'Refrigerator Impacts'!W40</f>
        <v>-8.31157239815997E-3</v>
      </c>
      <c r="Y41" s="41">
        <f ca="1">HLOOKUP($A41&amp;"-"&amp;$B41&amp;"-"&amp;Y$7,Weights_All_Spaces,$C41+1,FALSE)*'Refrigerator Impacts'!X40</f>
        <v>2.7464405601010853E-2</v>
      </c>
      <c r="Z41" s="41">
        <f ca="1">HLOOKUP($A41&amp;"-"&amp;$B41&amp;"-"&amp;Z$7,Weights_All_Spaces,$C41+1,FALSE)*'Refrigerator Impacts'!Y40</f>
        <v>4.2290470616769081E-6</v>
      </c>
      <c r="AA41" s="41">
        <f ca="1">HLOOKUP($A41&amp;"-"&amp;$B41&amp;"-"&amp;AA$7,Weights_All_Spaces,$C41+1,FALSE)*'Refrigerator Impacts'!Z40</f>
        <v>1.5777999588745244E-2</v>
      </c>
      <c r="AB41" s="41">
        <f ca="1">HLOOKUP($A41&amp;"-"&amp;$B41&amp;"-"&amp;AB$7,Weights_All_Spaces,$C41+1,FALSE)*'Refrigerator Impacts'!AA40</f>
        <v>4.2291393123381137E-6</v>
      </c>
      <c r="AC41" s="41">
        <f ca="1">HLOOKUP($A41&amp;"-"&amp;$B41&amp;"-"&amp;AC$7,Weights_All_Spaces,$C41+1,FALSE)*'Refrigerator Impacts'!AB40</f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K41" s="131">
        <f t="shared" ca="1" si="10"/>
        <v>0.22316902881215631</v>
      </c>
      <c r="AL41" s="131">
        <f t="shared" ca="1" si="10"/>
        <v>3.4610921645085854E-5</v>
      </c>
      <c r="AM41" s="131">
        <f t="shared" ca="1" si="10"/>
        <v>0.21163305593231058</v>
      </c>
      <c r="AN41" s="131">
        <f t="shared" ca="1" si="10"/>
        <v>3.4681047214956271E-5</v>
      </c>
      <c r="AO41" s="131">
        <f t="shared" ca="1" si="10"/>
        <v>-8.5945139403029412E-3</v>
      </c>
    </row>
    <row r="42" spans="1:41">
      <c r="A42" s="4" t="str">
        <f t="shared" si="14"/>
        <v>PG</v>
      </c>
      <c r="B42" s="4" t="str">
        <f>B41</f>
        <v>DMO</v>
      </c>
      <c r="C42" s="4">
        <f t="shared" si="13"/>
        <v>2</v>
      </c>
      <c r="D42" s="40" t="str">
        <f t="shared" si="9"/>
        <v>PG2</v>
      </c>
      <c r="E42" s="41">
        <f ca="1">HLOOKUP($A42&amp;"-"&amp;$B42&amp;"-"&amp;E$7,Weights_All_Spaces,$C42+1,FALSE)*'Refrigerator Impacts'!D41</f>
        <v>0.12466782482837463</v>
      </c>
      <c r="F42" s="41">
        <f ca="1">HLOOKUP($A42&amp;"-"&amp;$B42&amp;"-"&amp;F$7,Weights_All_Spaces,$C42+1,FALSE)*'Refrigerator Impacts'!E41</f>
        <v>1.8697788650125173E-5</v>
      </c>
      <c r="G42" s="41">
        <f ca="1">HLOOKUP($A42&amp;"-"&amp;$B42&amp;"-"&amp;G$7,Weights_All_Spaces,$C42+1,FALSE)*'Refrigerator Impacts'!F41</f>
        <v>0.15074185274103191</v>
      </c>
      <c r="H42" s="41">
        <f ca="1">HLOOKUP($A42&amp;"-"&amp;$B42&amp;"-"&amp;H$7,Weights_All_Spaces,$C42+1,FALSE)*'Refrigerator Impacts'!G41</f>
        <v>3.6271014847474791E-5</v>
      </c>
      <c r="I42" s="41">
        <f ca="1">HLOOKUP($A42&amp;"-"&amp;$B42&amp;"-"&amp;I$7,Weights_All_Spaces,$C42+1,FALSE)*'Refrigerator Impacts'!H41</f>
        <v>-4.4869207089799079E-3</v>
      </c>
      <c r="J42" s="41">
        <f ca="1">HLOOKUP($A42&amp;"-"&amp;$B42&amp;"-"&amp;J$7,Weights_All_Spaces,$C42+1,FALSE)*'Refrigerator Impacts'!I41</f>
        <v>1.7804294450661926E-2</v>
      </c>
      <c r="K42" s="41">
        <f ca="1">HLOOKUP($A42&amp;"-"&amp;$B42&amp;"-"&amp;K$7,Weights_All_Spaces,$C42+1,FALSE)*'Refrigerator Impacts'!J41</f>
        <v>2.676564262317355E-6</v>
      </c>
      <c r="L42" s="41">
        <f ca="1">HLOOKUP($A42&amp;"-"&amp;$B42&amp;"-"&amp;L$7,Weights_All_Spaces,$C42+1,FALSE)*'Refrigerator Impacts'!K41</f>
        <v>1.4501250716596862E-2</v>
      </c>
      <c r="M42" s="41">
        <f ca="1">HLOOKUP($A42&amp;"-"&amp;$B42&amp;"-"&amp;M$7,Weights_All_Spaces,$C42+1,FALSE)*'Refrigerator Impacts'!L41</f>
        <v>6.2778558377184477E-6</v>
      </c>
      <c r="N42" s="41">
        <f ca="1">HLOOKUP($A42&amp;"-"&amp;$B42&amp;"-"&amp;N$7,Weights_All_Spaces,$C42+1,FALSE)*'Refrigerator Impacts'!M41</f>
        <v>0</v>
      </c>
      <c r="O42" s="41">
        <f ca="1">HLOOKUP($A42&amp;"-"&amp;$B42&amp;"-"&amp;O$7,Weights_All_Spaces,$C42+1,FALSE)*'Refrigerator Impacts'!N41</f>
        <v>3.5619378522392754E-2</v>
      </c>
      <c r="P42" s="41">
        <f ca="1">HLOOKUP($A42&amp;"-"&amp;$B42&amp;"-"&amp;P$7,Weights_All_Spaces,$C42+1,FALSE)*'Refrigerator Impacts'!O41</f>
        <v>5.3422253286071937E-6</v>
      </c>
      <c r="Q42" s="41">
        <f ca="1">HLOOKUP($A42&amp;"-"&amp;$B42&amp;"-"&amp;Q$7,Weights_All_Spaces,$C42+1,FALSE)*'Refrigerator Impacts'!P41</f>
        <v>4.3069100783151987E-2</v>
      </c>
      <c r="R42" s="41">
        <f ca="1">HLOOKUP($A42&amp;"-"&amp;$B42&amp;"-"&amp;R$7,Weights_All_Spaces,$C42+1,FALSE)*'Refrigerator Impacts'!Q41</f>
        <v>1.0363147099278514E-5</v>
      </c>
      <c r="S42" s="41">
        <f>HLOOKUP($A42&amp;"-"&amp;$B42&amp;"-"&amp;S$7,Weights_All_Spaces,$C42+1,FALSE)*'Refrigerator Impacts'!R41</f>
        <v>0</v>
      </c>
      <c r="T42" s="41">
        <f ca="1">HLOOKUP($A42&amp;"-"&amp;$B42&amp;"-"&amp;T$7,Weights_All_Spaces,$C42+1,FALSE)*'Refrigerator Impacts'!S41</f>
        <v>5.4285065282004143E-2</v>
      </c>
      <c r="U42" s="41">
        <f ca="1">HLOOKUP($A42&amp;"-"&amp;$B42&amp;"-"&amp;U$7,Weights_All_Spaces,$C42+1,FALSE)*'Refrigerator Impacts'!T41</f>
        <v>1.0412790928346266E-5</v>
      </c>
      <c r="V42" s="41">
        <f ca="1">HLOOKUP($A42&amp;"-"&amp;$B42&amp;"-"&amp;V$7,Weights_All_Spaces,$C42+1,FALSE)*'Refrigerator Impacts'!U41</f>
        <v>5.4285065282004143E-2</v>
      </c>
      <c r="W42" s="41">
        <f ca="1">HLOOKUP($A42&amp;"-"&amp;$B42&amp;"-"&amp;W$7,Weights_All_Spaces,$C42+1,FALSE)*'Refrigerator Impacts'!V41</f>
        <v>1.0412790928346266E-5</v>
      </c>
      <c r="X42" s="41">
        <f ca="1">HLOOKUP($A42&amp;"-"&amp;$B42&amp;"-"&amp;X$7,Weights_All_Spaces,$C42+1,FALSE)*'Refrigerator Impacts'!W41</f>
        <v>-1.8953188256546692E-3</v>
      </c>
      <c r="Y42" s="41">
        <f ca="1">HLOOKUP($A42&amp;"-"&amp;$B42&amp;"-"&amp;Y$7,Weights_All_Spaces,$C42+1,FALSE)*'Refrigerator Impacts'!X41</f>
        <v>8.1270854023083126E-3</v>
      </c>
      <c r="Z42" s="41">
        <f ca="1">HLOOKUP($A42&amp;"-"&amp;$B42&amp;"-"&amp;Z$7,Weights_All_Spaces,$C42+1,FALSE)*'Refrigerator Impacts'!Y41</f>
        <v>1.544747364083966E-6</v>
      </c>
      <c r="AA42" s="41">
        <f ca="1">HLOOKUP($A42&amp;"-"&amp;$B42&amp;"-"&amp;AA$7,Weights_All_Spaces,$C42+1,FALSE)*'Refrigerator Impacts'!Z41</f>
        <v>5.5675786021802372E-3</v>
      </c>
      <c r="AB42" s="41">
        <f ca="1">HLOOKUP($A42&amp;"-"&amp;$B42&amp;"-"&amp;AB$7,Weights_All_Spaces,$C42+1,FALSE)*'Refrigerator Impacts'!AA41</f>
        <v>1.544747364083966E-6</v>
      </c>
      <c r="AC42" s="41">
        <f ca="1">HLOOKUP($A42&amp;"-"&amp;$B42&amp;"-"&amp;AC$7,Weights_All_Spaces,$C42+1,FALSE)*'Refrigerator Impacts'!AB41</f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K42" s="131">
        <f t="shared" ca="1" si="10"/>
        <v>0.24050364848574174</v>
      </c>
      <c r="AL42" s="131">
        <f t="shared" ca="1" si="10"/>
        <v>3.8674116533479951E-5</v>
      </c>
      <c r="AM42" s="131">
        <f t="shared" ca="1" si="10"/>
        <v>0.26816484812496511</v>
      </c>
      <c r="AN42" s="131">
        <f t="shared" ca="1" si="10"/>
        <v>6.4869556076901978E-5</v>
      </c>
      <c r="AO42" s="131">
        <f t="shared" ca="1" si="10"/>
        <v>-6.3822395346345775E-3</v>
      </c>
    </row>
    <row r="43" spans="1:41">
      <c r="A43" s="4" t="str">
        <f t="shared" ref="A43:B56" si="15">A42</f>
        <v>PG</v>
      </c>
      <c r="B43" s="4" t="str">
        <f t="shared" si="15"/>
        <v>DMO</v>
      </c>
      <c r="C43" s="4">
        <f t="shared" si="13"/>
        <v>3</v>
      </c>
      <c r="D43" s="40" t="str">
        <f t="shared" si="9"/>
        <v>PG3</v>
      </c>
      <c r="E43" s="41">
        <f ca="1">HLOOKUP($A43&amp;"-"&amp;$B43&amp;"-"&amp;E$7,Weights_All_Spaces,$C43+1,FALSE)*'Refrigerator Impacts'!D42</f>
        <v>1.6175394022063128E-2</v>
      </c>
      <c r="F43" s="41">
        <f ca="1">HLOOKUP($A43&amp;"-"&amp;$B43&amp;"-"&amp;F$7,Weights_All_Spaces,$C43+1,FALSE)*'Refrigerator Impacts'!E42</f>
        <v>2.2084939935315913E-6</v>
      </c>
      <c r="G43" s="41">
        <f ca="1">HLOOKUP($A43&amp;"-"&amp;$B43&amp;"-"&amp;G$7,Weights_All_Spaces,$C43+1,FALSE)*'Refrigerator Impacts'!F42</f>
        <v>1.9058516072066347E-2</v>
      </c>
      <c r="H43" s="41">
        <f ca="1">HLOOKUP($A43&amp;"-"&amp;$B43&amp;"-"&amp;H$7,Weights_All_Spaces,$C43+1,FALSE)*'Refrigerator Impacts'!G42</f>
        <v>4.3113999189241983E-6</v>
      </c>
      <c r="I43" s="41">
        <f ca="1">HLOOKUP($A43&amp;"-"&amp;$B43&amp;"-"&amp;I$7,Weights_All_Spaces,$C43+1,FALSE)*'Refrigerator Impacts'!H42</f>
        <v>-6.4803569890628499E-4</v>
      </c>
      <c r="J43" s="41">
        <f ca="1">HLOOKUP($A43&amp;"-"&amp;$B43&amp;"-"&amp;J$7,Weights_All_Spaces,$C43+1,FALSE)*'Refrigerator Impacts'!I42</f>
        <v>2.3097808492254196E-3</v>
      </c>
      <c r="K43" s="41">
        <f ca="1">HLOOKUP($A43&amp;"-"&amp;$B43&amp;"-"&amp;K$7,Weights_All_Spaces,$C43+1,FALSE)*'Refrigerator Impacts'!J42</f>
        <v>3.1639956875983887E-7</v>
      </c>
      <c r="L43" s="41">
        <f ca="1">HLOOKUP($A43&amp;"-"&amp;$B43&amp;"-"&amp;L$7,Weights_All_Spaces,$C43+1,FALSE)*'Refrigerator Impacts'!K42</f>
        <v>1.7550509500485487E-3</v>
      </c>
      <c r="M43" s="41">
        <f ca="1">HLOOKUP($A43&amp;"-"&amp;$B43&amp;"-"&amp;M$7,Weights_All_Spaces,$C43+1,FALSE)*'Refrigerator Impacts'!L42</f>
        <v>7.6891986078405933E-7</v>
      </c>
      <c r="N43" s="41">
        <f ca="1">HLOOKUP($A43&amp;"-"&amp;$B43&amp;"-"&amp;N$7,Weights_All_Spaces,$C43+1,FALSE)*'Refrigerator Impacts'!M42</f>
        <v>0</v>
      </c>
      <c r="O43" s="41">
        <f ca="1">HLOOKUP($A43&amp;"-"&amp;$B43&amp;"-"&amp;O$7,Weights_All_Spaces,$C43+1,FALSE)*'Refrigerator Impacts'!N42</f>
        <v>4.6215411491608944E-3</v>
      </c>
      <c r="P43" s="41">
        <f ca="1">HLOOKUP($A43&amp;"-"&amp;$B43&amp;"-"&amp;P$7,Weights_All_Spaces,$C43+1,FALSE)*'Refrigerator Impacts'!O42</f>
        <v>6.30998283866169E-7</v>
      </c>
      <c r="Q43" s="41">
        <f ca="1">HLOOKUP($A43&amp;"-"&amp;$B43&amp;"-"&amp;Q$7,Weights_All_Spaces,$C43+1,FALSE)*'Refrigerator Impacts'!P42</f>
        <v>5.4452903063046711E-3</v>
      </c>
      <c r="R43" s="41">
        <f ca="1">HLOOKUP($A43&amp;"-"&amp;$B43&amp;"-"&amp;R$7,Weights_All_Spaces,$C43+1,FALSE)*'Refrigerator Impacts'!Q42</f>
        <v>1.2318285482640568E-6</v>
      </c>
      <c r="S43" s="41">
        <f>HLOOKUP($A43&amp;"-"&amp;$B43&amp;"-"&amp;S$7,Weights_All_Spaces,$C43+1,FALSE)*'Refrigerator Impacts'!R42</f>
        <v>0</v>
      </c>
      <c r="T43" s="41">
        <f ca="1">HLOOKUP($A43&amp;"-"&amp;$B43&amp;"-"&amp;T$7,Weights_All_Spaces,$C43+1,FALSE)*'Refrigerator Impacts'!S42</f>
        <v>5.8024201337255776E-2</v>
      </c>
      <c r="U43" s="41">
        <f ca="1">HLOOKUP($A43&amp;"-"&amp;$B43&amp;"-"&amp;U$7,Weights_All_Spaces,$C43+1,FALSE)*'Refrigerator Impacts'!T42</f>
        <v>9.1873492821990213E-6</v>
      </c>
      <c r="V43" s="41">
        <f ca="1">HLOOKUP($A43&amp;"-"&amp;$B43&amp;"-"&amp;V$7,Weights_All_Spaces,$C43+1,FALSE)*'Refrigerator Impacts'!U42</f>
        <v>5.8024201337255776E-2</v>
      </c>
      <c r="W43" s="41">
        <f ca="1">HLOOKUP($A43&amp;"-"&amp;$B43&amp;"-"&amp;W$7,Weights_All_Spaces,$C43+1,FALSE)*'Refrigerator Impacts'!V42</f>
        <v>9.1873492821990213E-6</v>
      </c>
      <c r="X43" s="41">
        <f ca="1">HLOOKUP($A43&amp;"-"&amp;$B43&amp;"-"&amp;X$7,Weights_All_Spaces,$C43+1,FALSE)*'Refrigerator Impacts'!W42</f>
        <v>-2.4720784400957202E-3</v>
      </c>
      <c r="Y43" s="41">
        <f ca="1">HLOOKUP($A43&amp;"-"&amp;$B43&amp;"-"&amp;Y$7,Weights_All_Spaces,$C43+1,FALSE)*'Refrigerator Impacts'!X42</f>
        <v>8.508737080004658E-3</v>
      </c>
      <c r="Z43" s="41">
        <f ca="1">HLOOKUP($A43&amp;"-"&amp;$B43&amp;"-"&amp;Z$7,Weights_All_Spaces,$C43+1,FALSE)*'Refrigerator Impacts'!Y42</f>
        <v>1.3780454899841268E-6</v>
      </c>
      <c r="AA43" s="41">
        <f ca="1">HLOOKUP($A43&amp;"-"&amp;$B43&amp;"-"&amp;AA$7,Weights_All_Spaces,$C43+1,FALSE)*'Refrigerator Impacts'!Z42</f>
        <v>5.4004464446916374E-3</v>
      </c>
      <c r="AB43" s="41">
        <f ca="1">HLOOKUP($A43&amp;"-"&amp;$B43&amp;"-"&amp;AB$7,Weights_All_Spaces,$C43+1,FALSE)*'Refrigerator Impacts'!AA42</f>
        <v>1.3780454899841268E-6</v>
      </c>
      <c r="AC43" s="41">
        <f ca="1">HLOOKUP($A43&amp;"-"&amp;$B43&amp;"-"&amp;AC$7,Weights_All_Spaces,$C43+1,FALSE)*'Refrigerator Impacts'!AB42</f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K43" s="131">
        <f t="shared" ca="1" si="10"/>
        <v>8.9639654437709881E-2</v>
      </c>
      <c r="AL43" s="131">
        <f t="shared" ca="1" si="10"/>
        <v>1.3721286618340748E-5</v>
      </c>
      <c r="AM43" s="131">
        <f t="shared" ca="1" si="10"/>
        <v>8.9683505110366976E-2</v>
      </c>
      <c r="AN43" s="131">
        <f t="shared" ca="1" si="10"/>
        <v>1.6877543100155463E-5</v>
      </c>
      <c r="AO43" s="131">
        <f t="shared" ca="1" si="10"/>
        <v>-3.1201141390020054E-3</v>
      </c>
    </row>
    <row r="44" spans="1:41">
      <c r="A44" s="4" t="str">
        <f t="shared" si="15"/>
        <v>PG</v>
      </c>
      <c r="B44" s="4" t="str">
        <f t="shared" si="15"/>
        <v>DMO</v>
      </c>
      <c r="C44" s="4">
        <f t="shared" si="13"/>
        <v>4</v>
      </c>
      <c r="D44" s="40" t="str">
        <f t="shared" si="9"/>
        <v>PG4</v>
      </c>
      <c r="E44" s="41">
        <f ca="1">HLOOKUP($A44&amp;"-"&amp;$B44&amp;"-"&amp;E$7,Weights_All_Spaces,$C44+1,FALSE)*'Refrigerator Impacts'!D43</f>
        <v>3.6176789342895838E-2</v>
      </c>
      <c r="F44" s="41">
        <f ca="1">HLOOKUP($A44&amp;"-"&amp;$B44&amp;"-"&amp;F$7,Weights_All_Spaces,$C44+1,FALSE)*'Refrigerator Impacts'!E43</f>
        <v>4.9779015755874543E-6</v>
      </c>
      <c r="G44" s="41">
        <f ca="1">HLOOKUP($A44&amp;"-"&amp;$B44&amp;"-"&amp;G$7,Weights_All_Spaces,$C44+1,FALSE)*'Refrigerator Impacts'!F43</f>
        <v>4.6137611344906557E-2</v>
      </c>
      <c r="H44" s="41">
        <f ca="1">HLOOKUP($A44&amp;"-"&amp;$B44&amp;"-"&amp;H$7,Weights_All_Spaces,$C44+1,FALSE)*'Refrigerator Impacts'!G43</f>
        <v>9.4958939109474031E-6</v>
      </c>
      <c r="I44" s="41">
        <f ca="1">HLOOKUP($A44&amp;"-"&amp;$B44&amp;"-"&amp;I$7,Weights_All_Spaces,$C44+1,FALSE)*'Refrigerator Impacts'!H43</f>
        <v>-1.2232080134800931E-3</v>
      </c>
      <c r="J44" s="41">
        <f ca="1">HLOOKUP($A44&amp;"-"&amp;$B44&amp;"-"&amp;J$7,Weights_All_Spaces,$C44+1,FALSE)*'Refrigerator Impacts'!I43</f>
        <v>5.1676239141634495E-3</v>
      </c>
      <c r="K44" s="41">
        <f ca="1">HLOOKUP($A44&amp;"-"&amp;$B44&amp;"-"&amp;K$7,Weights_All_Spaces,$C44+1,FALSE)*'Refrigerator Impacts'!J43</f>
        <v>7.1331232252547852E-7</v>
      </c>
      <c r="L44" s="41">
        <f ca="1">HLOOKUP($A44&amp;"-"&amp;$B44&amp;"-"&amp;L$7,Weights_All_Spaces,$C44+1,FALSE)*'Refrigerator Impacts'!K43</f>
        <v>5.030306199899093E-3</v>
      </c>
      <c r="M44" s="41">
        <f ca="1">HLOOKUP($A44&amp;"-"&amp;$B44&amp;"-"&amp;M$7,Weights_All_Spaces,$C44+1,FALSE)*'Refrigerator Impacts'!L43</f>
        <v>1.6939436319391461E-6</v>
      </c>
      <c r="N44" s="41">
        <f ca="1">HLOOKUP($A44&amp;"-"&amp;$B44&amp;"-"&amp;N$7,Weights_All_Spaces,$C44+1,FALSE)*'Refrigerator Impacts'!M43</f>
        <v>0</v>
      </c>
      <c r="O44" s="41">
        <f ca="1">HLOOKUP($A44&amp;"-"&amp;$B44&amp;"-"&amp;O$7,Weights_All_Spaces,$C44+1,FALSE)*'Refrigerator Impacts'!N43</f>
        <v>1.0336225526541669E-2</v>
      </c>
      <c r="P44" s="41">
        <f ca="1">HLOOKUP($A44&amp;"-"&amp;$B44&amp;"-"&amp;P$7,Weights_All_Spaces,$C44+1,FALSE)*'Refrigerator Impacts'!O43</f>
        <v>1.4222575930249872E-6</v>
      </c>
      <c r="Q44" s="41">
        <f ca="1">HLOOKUP($A44&amp;"-"&amp;$B44&amp;"-"&amp;Q$7,Weights_All_Spaces,$C44+1,FALSE)*'Refrigerator Impacts'!P43</f>
        <v>1.3182174669973306E-2</v>
      </c>
      <c r="R44" s="41">
        <f ca="1">HLOOKUP($A44&amp;"-"&amp;$B44&amp;"-"&amp;R$7,Weights_All_Spaces,$C44+1,FALSE)*'Refrigerator Impacts'!Q43</f>
        <v>2.7131125459849727E-6</v>
      </c>
      <c r="S44" s="41">
        <f>HLOOKUP($A44&amp;"-"&amp;$B44&amp;"-"&amp;S$7,Weights_All_Spaces,$C44+1,FALSE)*'Refrigerator Impacts'!R43</f>
        <v>0</v>
      </c>
      <c r="T44" s="41">
        <f ca="1">HLOOKUP($A44&amp;"-"&amp;$B44&amp;"-"&amp;T$7,Weights_All_Spaces,$C44+1,FALSE)*'Refrigerator Impacts'!S43</f>
        <v>5.7738230368809998E-2</v>
      </c>
      <c r="U44" s="41">
        <f ca="1">HLOOKUP($A44&amp;"-"&amp;$B44&amp;"-"&amp;U$7,Weights_All_Spaces,$C44+1,FALSE)*'Refrigerator Impacts'!T43</f>
        <v>9.9287377196856415E-6</v>
      </c>
      <c r="V44" s="41">
        <f ca="1">HLOOKUP($A44&amp;"-"&amp;$B44&amp;"-"&amp;V$7,Weights_All_Spaces,$C44+1,FALSE)*'Refrigerator Impacts'!U43</f>
        <v>5.7738230368809998E-2</v>
      </c>
      <c r="W44" s="41">
        <f ca="1">HLOOKUP($A44&amp;"-"&amp;$B44&amp;"-"&amp;W$7,Weights_All_Spaces,$C44+1,FALSE)*'Refrigerator Impacts'!V43</f>
        <v>9.9287377196856415E-6</v>
      </c>
      <c r="X44" s="41">
        <f ca="1">HLOOKUP($A44&amp;"-"&amp;$B44&amp;"-"&amp;X$7,Weights_All_Spaces,$C44+1,FALSE)*'Refrigerator Impacts'!W43</f>
        <v>-1.9165404924444439E-3</v>
      </c>
      <c r="Y44" s="41">
        <f ca="1">HLOOKUP($A44&amp;"-"&amp;$B44&amp;"-"&amp;Y$7,Weights_All_Spaces,$C44+1,FALSE)*'Refrigerator Impacts'!X43</f>
        <v>8.6497613397228286E-3</v>
      </c>
      <c r="Z44" s="41">
        <f ca="1">HLOOKUP($A44&amp;"-"&amp;$B44&amp;"-"&amp;Z$7,Weights_All_Spaces,$C44+1,FALSE)*'Refrigerator Impacts'!Y43</f>
        <v>1.4752920234395824E-6</v>
      </c>
      <c r="AA44" s="41">
        <f ca="1">HLOOKUP($A44&amp;"-"&amp;$B44&amp;"-"&amp;AA$7,Weights_All_Spaces,$C44+1,FALSE)*'Refrigerator Impacts'!Z43</f>
        <v>6.168746788746949E-3</v>
      </c>
      <c r="AB44" s="41">
        <f ca="1">HLOOKUP($A44&amp;"-"&amp;$B44&amp;"-"&amp;AB$7,Weights_All_Spaces,$C44+1,FALSE)*'Refrigerator Impacts'!AA43</f>
        <v>1.4752920234395824E-6</v>
      </c>
      <c r="AC44" s="41">
        <f ca="1">HLOOKUP($A44&amp;"-"&amp;$B44&amp;"-"&amp;AC$7,Weights_All_Spaces,$C44+1,FALSE)*'Refrigerator Impacts'!AB43</f>
        <v>0</v>
      </c>
      <c r="AD44" s="130">
        <v>0</v>
      </c>
      <c r="AE44" s="130">
        <v>0</v>
      </c>
      <c r="AF44" s="130">
        <v>0</v>
      </c>
      <c r="AG44" s="130">
        <v>0</v>
      </c>
      <c r="AH44" s="130">
        <v>0</v>
      </c>
      <c r="AK44" s="131">
        <f t="shared" ca="1" si="10"/>
        <v>0.11806863049213377</v>
      </c>
      <c r="AL44" s="131">
        <f t="shared" ca="1" si="10"/>
        <v>1.8517501234263143E-5</v>
      </c>
      <c r="AM44" s="131">
        <f t="shared" ca="1" si="10"/>
        <v>0.12825706937233591</v>
      </c>
      <c r="AN44" s="131">
        <f t="shared" ca="1" si="10"/>
        <v>2.5306979831996743E-5</v>
      </c>
      <c r="AO44" s="131">
        <f t="shared" ca="1" si="10"/>
        <v>-3.139748505924537E-3</v>
      </c>
    </row>
    <row r="45" spans="1:41">
      <c r="A45" s="4" t="str">
        <f t="shared" si="15"/>
        <v>PG</v>
      </c>
      <c r="B45" s="4" t="str">
        <f t="shared" si="15"/>
        <v>DMO</v>
      </c>
      <c r="C45" s="4">
        <f t="shared" si="13"/>
        <v>5</v>
      </c>
      <c r="D45" s="40" t="str">
        <f t="shared" si="9"/>
        <v>PG5</v>
      </c>
      <c r="E45" s="41">
        <f ca="1">HLOOKUP($A45&amp;"-"&amp;$B45&amp;"-"&amp;E$7,Weights_All_Spaces,$C45+1,FALSE)*'Refrigerator Impacts'!D44</f>
        <v>1.2217792323208144E-2</v>
      </c>
      <c r="F45" s="41">
        <f ca="1">HLOOKUP($A45&amp;"-"&amp;$B45&amp;"-"&amp;F$7,Weights_All_Spaces,$C45+1,FALSE)*'Refrigerator Impacts'!E44</f>
        <v>1.6631045732936678E-6</v>
      </c>
      <c r="G45" s="41">
        <f ca="1">HLOOKUP($A45&amp;"-"&amp;$B45&amp;"-"&amp;G$7,Weights_All_Spaces,$C45+1,FALSE)*'Refrigerator Impacts'!F44</f>
        <v>1.4667991077759551E-2</v>
      </c>
      <c r="H45" s="41">
        <f ca="1">HLOOKUP($A45&amp;"-"&amp;$B45&amp;"-"&amp;H$7,Weights_All_Spaces,$C45+1,FALSE)*'Refrigerator Impacts'!G44</f>
        <v>3.2008319832223521E-6</v>
      </c>
      <c r="I45" s="41">
        <f ca="1">HLOOKUP($A45&amp;"-"&amp;$B45&amp;"-"&amp;I$7,Weights_All_Spaces,$C45+1,FALSE)*'Refrigerator Impacts'!H44</f>
        <v>-5.5582486047878231E-4</v>
      </c>
      <c r="J45" s="41">
        <f ca="1">HLOOKUP($A45&amp;"-"&amp;$B45&amp;"-"&amp;J$7,Weights_All_Spaces,$C45+1,FALSE)*'Refrigerator Impacts'!I44</f>
        <v>1.7442618673719945E-3</v>
      </c>
      <c r="K45" s="41">
        <f ca="1">HLOOKUP($A45&amp;"-"&amp;$B45&amp;"-"&amp;K$7,Weights_All_Spaces,$C45+1,FALSE)*'Refrigerator Impacts'!J44</f>
        <v>2.3812239884386706E-7</v>
      </c>
      <c r="L45" s="41">
        <f ca="1">HLOOKUP($A45&amp;"-"&amp;$B45&amp;"-"&amp;L$7,Weights_All_Spaces,$C45+1,FALSE)*'Refrigerator Impacts'!K44</f>
        <v>1.2209112948839774E-3</v>
      </c>
      <c r="M45" s="41">
        <f ca="1">HLOOKUP($A45&amp;"-"&amp;$B45&amp;"-"&amp;M$7,Weights_All_Spaces,$C45+1,FALSE)*'Refrigerator Impacts'!L44</f>
        <v>4.7881666470269214E-7</v>
      </c>
      <c r="N45" s="41">
        <f ca="1">HLOOKUP($A45&amp;"-"&amp;$B45&amp;"-"&amp;N$7,Weights_All_Spaces,$C45+1,FALSE)*'Refrigerator Impacts'!M44</f>
        <v>0</v>
      </c>
      <c r="O45" s="41">
        <f ca="1">HLOOKUP($A45&amp;"-"&amp;$B45&amp;"-"&amp;O$7,Weights_All_Spaces,$C45+1,FALSE)*'Refrigerator Impacts'!N44</f>
        <v>3.4907978066308987E-3</v>
      </c>
      <c r="P45" s="41">
        <f ca="1">HLOOKUP($A45&amp;"-"&amp;$B45&amp;"-"&amp;P$7,Weights_All_Spaces,$C45+1,FALSE)*'Refrigerator Impacts'!O44</f>
        <v>4.7517273522676227E-7</v>
      </c>
      <c r="Q45" s="41">
        <f ca="1">HLOOKUP($A45&amp;"-"&amp;$B45&amp;"-"&amp;Q$7,Weights_All_Spaces,$C45+1,FALSE)*'Refrigerator Impacts'!P44</f>
        <v>4.1908545936455857E-3</v>
      </c>
      <c r="R45" s="41">
        <f ca="1">HLOOKUP($A45&amp;"-"&amp;$B45&amp;"-"&amp;R$7,Weights_All_Spaces,$C45+1,FALSE)*'Refrigerator Impacts'!Q44</f>
        <v>9.1452342377781494E-7</v>
      </c>
      <c r="S45" s="41">
        <f>HLOOKUP($A45&amp;"-"&amp;$B45&amp;"-"&amp;S$7,Weights_All_Spaces,$C45+1,FALSE)*'Refrigerator Impacts'!R44</f>
        <v>0</v>
      </c>
      <c r="T45" s="41">
        <f ca="1">HLOOKUP($A45&amp;"-"&amp;$B45&amp;"-"&amp;T$7,Weights_All_Spaces,$C45+1,FALSE)*'Refrigerator Impacts'!S44</f>
        <v>0.35644561347072795</v>
      </c>
      <c r="U45" s="41">
        <f ca="1">HLOOKUP($A45&amp;"-"&amp;$B45&amp;"-"&amp;U$7,Weights_All_Spaces,$C45+1,FALSE)*'Refrigerator Impacts'!T44</f>
        <v>5.8046659790523756E-5</v>
      </c>
      <c r="V45" s="41">
        <f ca="1">HLOOKUP($A45&amp;"-"&amp;$B45&amp;"-"&amp;V$7,Weights_All_Spaces,$C45+1,FALSE)*'Refrigerator Impacts'!U44</f>
        <v>0.35644561347072795</v>
      </c>
      <c r="W45" s="41">
        <f ca="1">HLOOKUP($A45&amp;"-"&amp;$B45&amp;"-"&amp;W$7,Weights_All_Spaces,$C45+1,FALSE)*'Refrigerator Impacts'!V44</f>
        <v>5.8046659790523756E-5</v>
      </c>
      <c r="X45" s="41">
        <f ca="1">HLOOKUP($A45&amp;"-"&amp;$B45&amp;"-"&amp;X$7,Weights_All_Spaces,$C45+1,FALSE)*'Refrigerator Impacts'!W44</f>
        <v>-1.6250291949716111E-2</v>
      </c>
      <c r="Y45" s="41">
        <f ca="1">HLOOKUP($A45&amp;"-"&amp;$B45&amp;"-"&amp;Y$7,Weights_All_Spaces,$C45+1,FALSE)*'Refrigerator Impacts'!X44</f>
        <v>5.275189657593967E-2</v>
      </c>
      <c r="Z45" s="41">
        <f ca="1">HLOOKUP($A45&amp;"-"&amp;$B45&amp;"-"&amp;Z$7,Weights_All_Spaces,$C45+1,FALSE)*'Refrigerator Impacts'!Y44</f>
        <v>8.8557580017034689E-6</v>
      </c>
      <c r="AA45" s="41">
        <f ca="1">HLOOKUP($A45&amp;"-"&amp;$B45&amp;"-"&amp;AA$7,Weights_All_Spaces,$C45+1,FALSE)*'Refrigerator Impacts'!Z44</f>
        <v>3.0414986587507974E-2</v>
      </c>
      <c r="AB45" s="41">
        <f ca="1">HLOOKUP($A45&amp;"-"&amp;$B45&amp;"-"&amp;AB$7,Weights_All_Spaces,$C45+1,FALSE)*'Refrigerator Impacts'!AA44</f>
        <v>8.8557580017034689E-6</v>
      </c>
      <c r="AC45" s="41">
        <f ca="1">HLOOKUP($A45&amp;"-"&amp;$B45&amp;"-"&amp;AC$7,Weights_All_Spaces,$C45+1,FALSE)*'Refrigerator Impacts'!AB44</f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K45" s="131">
        <f t="shared" ca="1" si="10"/>
        <v>0.42665036204387863</v>
      </c>
      <c r="AL45" s="131">
        <f t="shared" ca="1" si="10"/>
        <v>6.9278817499591523E-5</v>
      </c>
      <c r="AM45" s="131">
        <f t="shared" ca="1" si="10"/>
        <v>0.40694035702452502</v>
      </c>
      <c r="AN45" s="131">
        <f t="shared" ca="1" si="10"/>
        <v>7.1496589863930088E-5</v>
      </c>
      <c r="AO45" s="131">
        <f t="shared" ca="1" si="10"/>
        <v>-1.6806116810194893E-2</v>
      </c>
    </row>
    <row r="46" spans="1:41">
      <c r="A46" s="4" t="str">
        <f t="shared" si="15"/>
        <v>PG</v>
      </c>
      <c r="B46" s="4" t="str">
        <f t="shared" si="15"/>
        <v>DMO</v>
      </c>
      <c r="C46" s="4">
        <f t="shared" si="13"/>
        <v>6</v>
      </c>
      <c r="D46" s="40" t="str">
        <f t="shared" si="9"/>
        <v>PG6</v>
      </c>
      <c r="E46" s="41">
        <f ca="1">HLOOKUP($A46&amp;"-"&amp;$B46&amp;"-"&amp;E$7,Weights_All_Spaces,$C46+1,FALSE)*'Refrigerator Impacts'!D45</f>
        <v>0</v>
      </c>
      <c r="F46" s="41">
        <f ca="1">HLOOKUP($A46&amp;"-"&amp;$B46&amp;"-"&amp;F$7,Weights_All_Spaces,$C46+1,FALSE)*'Refrigerator Impacts'!E45</f>
        <v>0</v>
      </c>
      <c r="G46" s="41">
        <f ca="1">HLOOKUP($A46&amp;"-"&amp;$B46&amp;"-"&amp;G$7,Weights_All_Spaces,$C46+1,FALSE)*'Refrigerator Impacts'!F45</f>
        <v>0</v>
      </c>
      <c r="H46" s="41">
        <f ca="1">HLOOKUP($A46&amp;"-"&amp;$B46&amp;"-"&amp;H$7,Weights_All_Spaces,$C46+1,FALSE)*'Refrigerator Impacts'!G45</f>
        <v>0</v>
      </c>
      <c r="I46" s="41">
        <f ca="1">HLOOKUP($A46&amp;"-"&amp;$B46&amp;"-"&amp;I$7,Weights_All_Spaces,$C46+1,FALSE)*'Refrigerator Impacts'!H45</f>
        <v>0</v>
      </c>
      <c r="J46" s="41">
        <f ca="1">HLOOKUP($A46&amp;"-"&amp;$B46&amp;"-"&amp;J$7,Weights_All_Spaces,$C46+1,FALSE)*'Refrigerator Impacts'!I45</f>
        <v>0</v>
      </c>
      <c r="K46" s="41">
        <f ca="1">HLOOKUP($A46&amp;"-"&amp;$B46&amp;"-"&amp;K$7,Weights_All_Spaces,$C46+1,FALSE)*'Refrigerator Impacts'!J45</f>
        <v>0</v>
      </c>
      <c r="L46" s="41">
        <f ca="1">HLOOKUP($A46&amp;"-"&amp;$B46&amp;"-"&amp;L$7,Weights_All_Spaces,$C46+1,FALSE)*'Refrigerator Impacts'!K45</f>
        <v>0</v>
      </c>
      <c r="M46" s="41">
        <f ca="1">HLOOKUP($A46&amp;"-"&amp;$B46&amp;"-"&amp;M$7,Weights_All_Spaces,$C46+1,FALSE)*'Refrigerator Impacts'!L45</f>
        <v>0</v>
      </c>
      <c r="N46" s="41">
        <f ca="1">HLOOKUP($A46&amp;"-"&amp;$B46&amp;"-"&amp;N$7,Weights_All_Spaces,$C46+1,FALSE)*'Refrigerator Impacts'!M45</f>
        <v>0</v>
      </c>
      <c r="O46" s="41">
        <f ca="1">HLOOKUP($A46&amp;"-"&amp;$B46&amp;"-"&amp;O$7,Weights_All_Spaces,$C46+1,FALSE)*'Refrigerator Impacts'!N45</f>
        <v>0</v>
      </c>
      <c r="P46" s="41">
        <f ca="1">HLOOKUP($A46&amp;"-"&amp;$B46&amp;"-"&amp;P$7,Weights_All_Spaces,$C46+1,FALSE)*'Refrigerator Impacts'!O45</f>
        <v>0</v>
      </c>
      <c r="Q46" s="41">
        <f ca="1">HLOOKUP($A46&amp;"-"&amp;$B46&amp;"-"&amp;Q$7,Weights_All_Spaces,$C46+1,FALSE)*'Refrigerator Impacts'!P45</f>
        <v>0</v>
      </c>
      <c r="R46" s="41">
        <f ca="1">HLOOKUP($A46&amp;"-"&amp;$B46&amp;"-"&amp;R$7,Weights_All_Spaces,$C46+1,FALSE)*'Refrigerator Impacts'!Q45</f>
        <v>0</v>
      </c>
      <c r="S46" s="41">
        <f>HLOOKUP($A46&amp;"-"&amp;$B46&amp;"-"&amp;S$7,Weights_All_Spaces,$C46+1,FALSE)*'Refrigerator Impacts'!R45</f>
        <v>0</v>
      </c>
      <c r="T46" s="41">
        <f ca="1">HLOOKUP($A46&amp;"-"&amp;$B46&amp;"-"&amp;T$7,Weights_All_Spaces,$C46+1,FALSE)*'Refrigerator Impacts'!S45</f>
        <v>0</v>
      </c>
      <c r="U46" s="41">
        <f ca="1">HLOOKUP($A46&amp;"-"&amp;$B46&amp;"-"&amp;U$7,Weights_All_Spaces,$C46+1,FALSE)*'Refrigerator Impacts'!T45</f>
        <v>0</v>
      </c>
      <c r="V46" s="41">
        <f ca="1">HLOOKUP($A46&amp;"-"&amp;$B46&amp;"-"&amp;V$7,Weights_All_Spaces,$C46+1,FALSE)*'Refrigerator Impacts'!U45</f>
        <v>0</v>
      </c>
      <c r="W46" s="41">
        <f ca="1">HLOOKUP($A46&amp;"-"&amp;$B46&amp;"-"&amp;W$7,Weights_All_Spaces,$C46+1,FALSE)*'Refrigerator Impacts'!V45</f>
        <v>0</v>
      </c>
      <c r="X46" s="41">
        <f ca="1">HLOOKUP($A46&amp;"-"&amp;$B46&amp;"-"&amp;X$7,Weights_All_Spaces,$C46+1,FALSE)*'Refrigerator Impacts'!W45</f>
        <v>0</v>
      </c>
      <c r="Y46" s="41">
        <f ca="1">HLOOKUP($A46&amp;"-"&amp;$B46&amp;"-"&amp;Y$7,Weights_All_Spaces,$C46+1,FALSE)*'Refrigerator Impacts'!X45</f>
        <v>0</v>
      </c>
      <c r="Z46" s="41">
        <f ca="1">HLOOKUP($A46&amp;"-"&amp;$B46&amp;"-"&amp;Z$7,Weights_All_Spaces,$C46+1,FALSE)*'Refrigerator Impacts'!Y45</f>
        <v>0</v>
      </c>
      <c r="AA46" s="41">
        <f ca="1">HLOOKUP($A46&amp;"-"&amp;$B46&amp;"-"&amp;AA$7,Weights_All_Spaces,$C46+1,FALSE)*'Refrigerator Impacts'!Z45</f>
        <v>0</v>
      </c>
      <c r="AB46" s="41">
        <f ca="1">HLOOKUP($A46&amp;"-"&amp;$B46&amp;"-"&amp;AB$7,Weights_All_Spaces,$C46+1,FALSE)*'Refrigerator Impacts'!AA45</f>
        <v>0</v>
      </c>
      <c r="AC46" s="41">
        <f ca="1">HLOOKUP($A46&amp;"-"&amp;$B46&amp;"-"&amp;AC$7,Weights_All_Spaces,$C46+1,FALSE)*'Refrigerator Impacts'!AB45</f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K46" s="131">
        <f t="shared" ca="1" si="10"/>
        <v>0</v>
      </c>
      <c r="AL46" s="131">
        <f t="shared" ca="1" si="10"/>
        <v>0</v>
      </c>
      <c r="AM46" s="131">
        <f t="shared" ca="1" si="10"/>
        <v>0</v>
      </c>
      <c r="AN46" s="131">
        <f t="shared" ca="1" si="10"/>
        <v>0</v>
      </c>
      <c r="AO46" s="131">
        <f t="shared" ca="1" si="10"/>
        <v>0</v>
      </c>
    </row>
    <row r="47" spans="1:41">
      <c r="A47" s="4" t="str">
        <f t="shared" si="15"/>
        <v>PG</v>
      </c>
      <c r="B47" s="4" t="str">
        <f t="shared" si="15"/>
        <v>DMO</v>
      </c>
      <c r="C47" s="4">
        <f t="shared" si="13"/>
        <v>7</v>
      </c>
      <c r="D47" s="40" t="str">
        <f t="shared" si="9"/>
        <v>PG7</v>
      </c>
      <c r="E47" s="41">
        <f ca="1">HLOOKUP($A47&amp;"-"&amp;$B47&amp;"-"&amp;E$7,Weights_All_Spaces,$C47+1,FALSE)*'Refrigerator Impacts'!D46</f>
        <v>0</v>
      </c>
      <c r="F47" s="41">
        <f ca="1">HLOOKUP($A47&amp;"-"&amp;$B47&amp;"-"&amp;F$7,Weights_All_Spaces,$C47+1,FALSE)*'Refrigerator Impacts'!E46</f>
        <v>0</v>
      </c>
      <c r="G47" s="41">
        <f ca="1">HLOOKUP($A47&amp;"-"&amp;$B47&amp;"-"&amp;G$7,Weights_All_Spaces,$C47+1,FALSE)*'Refrigerator Impacts'!F46</f>
        <v>0</v>
      </c>
      <c r="H47" s="41">
        <f ca="1">HLOOKUP($A47&amp;"-"&amp;$B47&amp;"-"&amp;H$7,Weights_All_Spaces,$C47+1,FALSE)*'Refrigerator Impacts'!G46</f>
        <v>0</v>
      </c>
      <c r="I47" s="41">
        <f ca="1">HLOOKUP($A47&amp;"-"&amp;$B47&amp;"-"&amp;I$7,Weights_All_Spaces,$C47+1,FALSE)*'Refrigerator Impacts'!H46</f>
        <v>0</v>
      </c>
      <c r="J47" s="41">
        <f ca="1">HLOOKUP($A47&amp;"-"&amp;$B47&amp;"-"&amp;J$7,Weights_All_Spaces,$C47+1,FALSE)*'Refrigerator Impacts'!I46</f>
        <v>0</v>
      </c>
      <c r="K47" s="41">
        <f ca="1">HLOOKUP($A47&amp;"-"&amp;$B47&amp;"-"&amp;K$7,Weights_All_Spaces,$C47+1,FALSE)*'Refrigerator Impacts'!J46</f>
        <v>0</v>
      </c>
      <c r="L47" s="41">
        <f ca="1">HLOOKUP($A47&amp;"-"&amp;$B47&amp;"-"&amp;L$7,Weights_All_Spaces,$C47+1,FALSE)*'Refrigerator Impacts'!K46</f>
        <v>0</v>
      </c>
      <c r="M47" s="41">
        <f ca="1">HLOOKUP($A47&amp;"-"&amp;$B47&amp;"-"&amp;M$7,Weights_All_Spaces,$C47+1,FALSE)*'Refrigerator Impacts'!L46</f>
        <v>0</v>
      </c>
      <c r="N47" s="41">
        <f ca="1">HLOOKUP($A47&amp;"-"&amp;$B47&amp;"-"&amp;N$7,Weights_All_Spaces,$C47+1,FALSE)*'Refrigerator Impacts'!M46</f>
        <v>0</v>
      </c>
      <c r="O47" s="41">
        <f ca="1">HLOOKUP($A47&amp;"-"&amp;$B47&amp;"-"&amp;O$7,Weights_All_Spaces,$C47+1,FALSE)*'Refrigerator Impacts'!N46</f>
        <v>0</v>
      </c>
      <c r="P47" s="41">
        <f ca="1">HLOOKUP($A47&amp;"-"&amp;$B47&amp;"-"&amp;P$7,Weights_All_Spaces,$C47+1,FALSE)*'Refrigerator Impacts'!O46</f>
        <v>0</v>
      </c>
      <c r="Q47" s="41">
        <f ca="1">HLOOKUP($A47&amp;"-"&amp;$B47&amp;"-"&amp;Q$7,Weights_All_Spaces,$C47+1,FALSE)*'Refrigerator Impacts'!P46</f>
        <v>0</v>
      </c>
      <c r="R47" s="41">
        <f ca="1">HLOOKUP($A47&amp;"-"&amp;$B47&amp;"-"&amp;R$7,Weights_All_Spaces,$C47+1,FALSE)*'Refrigerator Impacts'!Q46</f>
        <v>0</v>
      </c>
      <c r="S47" s="41">
        <f>HLOOKUP($A47&amp;"-"&amp;$B47&amp;"-"&amp;S$7,Weights_All_Spaces,$C47+1,FALSE)*'Refrigerator Impacts'!R46</f>
        <v>0</v>
      </c>
      <c r="T47" s="41">
        <f ca="1">HLOOKUP($A47&amp;"-"&amp;$B47&amp;"-"&amp;T$7,Weights_All_Spaces,$C47+1,FALSE)*'Refrigerator Impacts'!S46</f>
        <v>0</v>
      </c>
      <c r="U47" s="41">
        <f ca="1">HLOOKUP($A47&amp;"-"&amp;$B47&amp;"-"&amp;U$7,Weights_All_Spaces,$C47+1,FALSE)*'Refrigerator Impacts'!T46</f>
        <v>0</v>
      </c>
      <c r="V47" s="41">
        <f ca="1">HLOOKUP($A47&amp;"-"&amp;$B47&amp;"-"&amp;V$7,Weights_All_Spaces,$C47+1,FALSE)*'Refrigerator Impacts'!U46</f>
        <v>0</v>
      </c>
      <c r="W47" s="41">
        <f ca="1">HLOOKUP($A47&amp;"-"&amp;$B47&amp;"-"&amp;W$7,Weights_All_Spaces,$C47+1,FALSE)*'Refrigerator Impacts'!V46</f>
        <v>0</v>
      </c>
      <c r="X47" s="41">
        <f ca="1">HLOOKUP($A47&amp;"-"&amp;$B47&amp;"-"&amp;X$7,Weights_All_Spaces,$C47+1,FALSE)*'Refrigerator Impacts'!W46</f>
        <v>0</v>
      </c>
      <c r="Y47" s="41">
        <f ca="1">HLOOKUP($A47&amp;"-"&amp;$B47&amp;"-"&amp;Y$7,Weights_All_Spaces,$C47+1,FALSE)*'Refrigerator Impacts'!X46</f>
        <v>0</v>
      </c>
      <c r="Z47" s="41">
        <f ca="1">HLOOKUP($A47&amp;"-"&amp;$B47&amp;"-"&amp;Z$7,Weights_All_Spaces,$C47+1,FALSE)*'Refrigerator Impacts'!Y46</f>
        <v>0</v>
      </c>
      <c r="AA47" s="41">
        <f ca="1">HLOOKUP($A47&amp;"-"&amp;$B47&amp;"-"&amp;AA$7,Weights_All_Spaces,$C47+1,FALSE)*'Refrigerator Impacts'!Z46</f>
        <v>0</v>
      </c>
      <c r="AB47" s="41">
        <f ca="1">HLOOKUP($A47&amp;"-"&amp;$B47&amp;"-"&amp;AB$7,Weights_All_Spaces,$C47+1,FALSE)*'Refrigerator Impacts'!AA46</f>
        <v>0</v>
      </c>
      <c r="AC47" s="41">
        <f ca="1">HLOOKUP($A47&amp;"-"&amp;$B47&amp;"-"&amp;AC$7,Weights_All_Spaces,$C47+1,FALSE)*'Refrigerator Impacts'!AB46</f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K47" s="131">
        <f t="shared" ca="1" si="10"/>
        <v>0</v>
      </c>
      <c r="AL47" s="131">
        <f t="shared" ca="1" si="10"/>
        <v>0</v>
      </c>
      <c r="AM47" s="131">
        <f t="shared" ca="1" si="10"/>
        <v>0</v>
      </c>
      <c r="AN47" s="131">
        <f t="shared" ca="1" si="10"/>
        <v>0</v>
      </c>
      <c r="AO47" s="131">
        <f t="shared" ca="1" si="10"/>
        <v>0</v>
      </c>
    </row>
    <row r="48" spans="1:41">
      <c r="A48" s="4" t="str">
        <f t="shared" si="15"/>
        <v>PG</v>
      </c>
      <c r="B48" s="4" t="str">
        <f t="shared" si="15"/>
        <v>DMO</v>
      </c>
      <c r="C48" s="4">
        <f t="shared" si="13"/>
        <v>8</v>
      </c>
      <c r="D48" s="40" t="str">
        <f t="shared" si="9"/>
        <v>PG8</v>
      </c>
      <c r="E48" s="41">
        <f ca="1">HLOOKUP($A48&amp;"-"&amp;$B48&amp;"-"&amp;E$7,Weights_All_Spaces,$C48+1,FALSE)*'Refrigerator Impacts'!D47</f>
        <v>0</v>
      </c>
      <c r="F48" s="41">
        <f ca="1">HLOOKUP($A48&amp;"-"&amp;$B48&amp;"-"&amp;F$7,Weights_All_Spaces,$C48+1,FALSE)*'Refrigerator Impacts'!E47</f>
        <v>0</v>
      </c>
      <c r="G48" s="41">
        <f ca="1">HLOOKUP($A48&amp;"-"&amp;$B48&amp;"-"&amp;G$7,Weights_All_Spaces,$C48+1,FALSE)*'Refrigerator Impacts'!F47</f>
        <v>0</v>
      </c>
      <c r="H48" s="41">
        <f ca="1">HLOOKUP($A48&amp;"-"&amp;$B48&amp;"-"&amp;H$7,Weights_All_Spaces,$C48+1,FALSE)*'Refrigerator Impacts'!G47</f>
        <v>0</v>
      </c>
      <c r="I48" s="41">
        <f ca="1">HLOOKUP($A48&amp;"-"&amp;$B48&amp;"-"&amp;I$7,Weights_All_Spaces,$C48+1,FALSE)*'Refrigerator Impacts'!H47</f>
        <v>0</v>
      </c>
      <c r="J48" s="41">
        <f ca="1">HLOOKUP($A48&amp;"-"&amp;$B48&amp;"-"&amp;J$7,Weights_All_Spaces,$C48+1,FALSE)*'Refrigerator Impacts'!I47</f>
        <v>0</v>
      </c>
      <c r="K48" s="41">
        <f ca="1">HLOOKUP($A48&amp;"-"&amp;$B48&amp;"-"&amp;K$7,Weights_All_Spaces,$C48+1,FALSE)*'Refrigerator Impacts'!J47</f>
        <v>0</v>
      </c>
      <c r="L48" s="41">
        <f ca="1">HLOOKUP($A48&amp;"-"&amp;$B48&amp;"-"&amp;L$7,Weights_All_Spaces,$C48+1,FALSE)*'Refrigerator Impacts'!K47</f>
        <v>0</v>
      </c>
      <c r="M48" s="41">
        <f ca="1">HLOOKUP($A48&amp;"-"&amp;$B48&amp;"-"&amp;M$7,Weights_All_Spaces,$C48+1,FALSE)*'Refrigerator Impacts'!L47</f>
        <v>0</v>
      </c>
      <c r="N48" s="41">
        <f ca="1">HLOOKUP($A48&amp;"-"&amp;$B48&amp;"-"&amp;N$7,Weights_All_Spaces,$C48+1,FALSE)*'Refrigerator Impacts'!M47</f>
        <v>0</v>
      </c>
      <c r="O48" s="41">
        <f ca="1">HLOOKUP($A48&amp;"-"&amp;$B48&amp;"-"&amp;O$7,Weights_All_Spaces,$C48+1,FALSE)*'Refrigerator Impacts'!N47</f>
        <v>0</v>
      </c>
      <c r="P48" s="41">
        <f ca="1">HLOOKUP($A48&amp;"-"&amp;$B48&amp;"-"&amp;P$7,Weights_All_Spaces,$C48+1,FALSE)*'Refrigerator Impacts'!O47</f>
        <v>0</v>
      </c>
      <c r="Q48" s="41">
        <f ca="1">HLOOKUP($A48&amp;"-"&amp;$B48&amp;"-"&amp;Q$7,Weights_All_Spaces,$C48+1,FALSE)*'Refrigerator Impacts'!P47</f>
        <v>0</v>
      </c>
      <c r="R48" s="41">
        <f ca="1">HLOOKUP($A48&amp;"-"&amp;$B48&amp;"-"&amp;R$7,Weights_All_Spaces,$C48+1,FALSE)*'Refrigerator Impacts'!Q47</f>
        <v>0</v>
      </c>
      <c r="S48" s="41">
        <f>HLOOKUP($A48&amp;"-"&amp;$B48&amp;"-"&amp;S$7,Weights_All_Spaces,$C48+1,FALSE)*'Refrigerator Impacts'!R47</f>
        <v>0</v>
      </c>
      <c r="T48" s="41">
        <f ca="1">HLOOKUP($A48&amp;"-"&amp;$B48&amp;"-"&amp;T$7,Weights_All_Spaces,$C48+1,FALSE)*'Refrigerator Impacts'!S47</f>
        <v>0</v>
      </c>
      <c r="U48" s="41">
        <f ca="1">HLOOKUP($A48&amp;"-"&amp;$B48&amp;"-"&amp;U$7,Weights_All_Spaces,$C48+1,FALSE)*'Refrigerator Impacts'!T47</f>
        <v>0</v>
      </c>
      <c r="V48" s="41">
        <f ca="1">HLOOKUP($A48&amp;"-"&amp;$B48&amp;"-"&amp;V$7,Weights_All_Spaces,$C48+1,FALSE)*'Refrigerator Impacts'!U47</f>
        <v>0</v>
      </c>
      <c r="W48" s="41">
        <f ca="1">HLOOKUP($A48&amp;"-"&amp;$B48&amp;"-"&amp;W$7,Weights_All_Spaces,$C48+1,FALSE)*'Refrigerator Impacts'!V47</f>
        <v>0</v>
      </c>
      <c r="X48" s="41">
        <f ca="1">HLOOKUP($A48&amp;"-"&amp;$B48&amp;"-"&amp;X$7,Weights_All_Spaces,$C48+1,FALSE)*'Refrigerator Impacts'!W47</f>
        <v>0</v>
      </c>
      <c r="Y48" s="41">
        <f ca="1">HLOOKUP($A48&amp;"-"&amp;$B48&amp;"-"&amp;Y$7,Weights_All_Spaces,$C48+1,FALSE)*'Refrigerator Impacts'!X47</f>
        <v>0</v>
      </c>
      <c r="Z48" s="41">
        <f ca="1">HLOOKUP($A48&amp;"-"&amp;$B48&amp;"-"&amp;Z$7,Weights_All_Spaces,$C48+1,FALSE)*'Refrigerator Impacts'!Y47</f>
        <v>0</v>
      </c>
      <c r="AA48" s="41">
        <f ca="1">HLOOKUP($A48&amp;"-"&amp;$B48&amp;"-"&amp;AA$7,Weights_All_Spaces,$C48+1,FALSE)*'Refrigerator Impacts'!Z47</f>
        <v>0</v>
      </c>
      <c r="AB48" s="41">
        <f ca="1">HLOOKUP($A48&amp;"-"&amp;$B48&amp;"-"&amp;AB$7,Weights_All_Spaces,$C48+1,FALSE)*'Refrigerator Impacts'!AA47</f>
        <v>0</v>
      </c>
      <c r="AC48" s="41">
        <f ca="1">HLOOKUP($A48&amp;"-"&amp;$B48&amp;"-"&amp;AC$7,Weights_All_Spaces,$C48+1,FALSE)*'Refrigerator Impacts'!AB47</f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K48" s="131">
        <f t="shared" ca="1" si="10"/>
        <v>0</v>
      </c>
      <c r="AL48" s="131">
        <f t="shared" ca="1" si="10"/>
        <v>0</v>
      </c>
      <c r="AM48" s="131">
        <f t="shared" ca="1" si="10"/>
        <v>0</v>
      </c>
      <c r="AN48" s="131">
        <f t="shared" ca="1" si="10"/>
        <v>0</v>
      </c>
      <c r="AO48" s="131">
        <f t="shared" ca="1" si="10"/>
        <v>0</v>
      </c>
    </row>
    <row r="49" spans="1:41">
      <c r="A49" s="4" t="str">
        <f t="shared" si="15"/>
        <v>PG</v>
      </c>
      <c r="B49" s="4" t="str">
        <f t="shared" si="15"/>
        <v>DMO</v>
      </c>
      <c r="C49" s="4">
        <f t="shared" si="13"/>
        <v>9</v>
      </c>
      <c r="D49" s="40" t="str">
        <f t="shared" si="9"/>
        <v>PG9</v>
      </c>
      <c r="E49" s="41">
        <f ca="1">HLOOKUP($A49&amp;"-"&amp;$B49&amp;"-"&amp;E$7,Weights_All_Spaces,$C49+1,FALSE)*'Refrigerator Impacts'!D48</f>
        <v>0</v>
      </c>
      <c r="F49" s="41">
        <f ca="1">HLOOKUP($A49&amp;"-"&amp;$B49&amp;"-"&amp;F$7,Weights_All_Spaces,$C49+1,FALSE)*'Refrigerator Impacts'!E48</f>
        <v>0</v>
      </c>
      <c r="G49" s="41">
        <f ca="1">HLOOKUP($A49&amp;"-"&amp;$B49&amp;"-"&amp;G$7,Weights_All_Spaces,$C49+1,FALSE)*'Refrigerator Impacts'!F48</f>
        <v>0</v>
      </c>
      <c r="H49" s="41">
        <f ca="1">HLOOKUP($A49&amp;"-"&amp;$B49&amp;"-"&amp;H$7,Weights_All_Spaces,$C49+1,FALSE)*'Refrigerator Impacts'!G48</f>
        <v>0</v>
      </c>
      <c r="I49" s="41">
        <f ca="1">HLOOKUP($A49&amp;"-"&amp;$B49&amp;"-"&amp;I$7,Weights_All_Spaces,$C49+1,FALSE)*'Refrigerator Impacts'!H48</f>
        <v>0</v>
      </c>
      <c r="J49" s="41">
        <f ca="1">HLOOKUP($A49&amp;"-"&amp;$B49&amp;"-"&amp;J$7,Weights_All_Spaces,$C49+1,FALSE)*'Refrigerator Impacts'!I48</f>
        <v>0</v>
      </c>
      <c r="K49" s="41">
        <f ca="1">HLOOKUP($A49&amp;"-"&amp;$B49&amp;"-"&amp;K$7,Weights_All_Spaces,$C49+1,FALSE)*'Refrigerator Impacts'!J48</f>
        <v>0</v>
      </c>
      <c r="L49" s="41">
        <f ca="1">HLOOKUP($A49&amp;"-"&amp;$B49&amp;"-"&amp;L$7,Weights_All_Spaces,$C49+1,FALSE)*'Refrigerator Impacts'!K48</f>
        <v>0</v>
      </c>
      <c r="M49" s="41">
        <f ca="1">HLOOKUP($A49&amp;"-"&amp;$B49&amp;"-"&amp;M$7,Weights_All_Spaces,$C49+1,FALSE)*'Refrigerator Impacts'!L48</f>
        <v>0</v>
      </c>
      <c r="N49" s="41">
        <f ca="1">HLOOKUP($A49&amp;"-"&amp;$B49&amp;"-"&amp;N$7,Weights_All_Spaces,$C49+1,FALSE)*'Refrigerator Impacts'!M48</f>
        <v>0</v>
      </c>
      <c r="O49" s="41">
        <f ca="1">HLOOKUP($A49&amp;"-"&amp;$B49&amp;"-"&amp;O$7,Weights_All_Spaces,$C49+1,FALSE)*'Refrigerator Impacts'!N48</f>
        <v>0</v>
      </c>
      <c r="P49" s="41">
        <f ca="1">HLOOKUP($A49&amp;"-"&amp;$B49&amp;"-"&amp;P$7,Weights_All_Spaces,$C49+1,FALSE)*'Refrigerator Impacts'!O48</f>
        <v>0</v>
      </c>
      <c r="Q49" s="41">
        <f ca="1">HLOOKUP($A49&amp;"-"&amp;$B49&amp;"-"&amp;Q$7,Weights_All_Spaces,$C49+1,FALSE)*'Refrigerator Impacts'!P48</f>
        <v>0</v>
      </c>
      <c r="R49" s="41">
        <f ca="1">HLOOKUP($A49&amp;"-"&amp;$B49&amp;"-"&amp;R$7,Weights_All_Spaces,$C49+1,FALSE)*'Refrigerator Impacts'!Q48</f>
        <v>0</v>
      </c>
      <c r="S49" s="41">
        <f>HLOOKUP($A49&amp;"-"&amp;$B49&amp;"-"&amp;S$7,Weights_All_Spaces,$C49+1,FALSE)*'Refrigerator Impacts'!R48</f>
        <v>0</v>
      </c>
      <c r="T49" s="41">
        <f ca="1">HLOOKUP($A49&amp;"-"&amp;$B49&amp;"-"&amp;T$7,Weights_All_Spaces,$C49+1,FALSE)*'Refrigerator Impacts'!S48</f>
        <v>0</v>
      </c>
      <c r="U49" s="41">
        <f ca="1">HLOOKUP($A49&amp;"-"&amp;$B49&amp;"-"&amp;U$7,Weights_All_Spaces,$C49+1,FALSE)*'Refrigerator Impacts'!T48</f>
        <v>0</v>
      </c>
      <c r="V49" s="41">
        <f ca="1">HLOOKUP($A49&amp;"-"&amp;$B49&amp;"-"&amp;V$7,Weights_All_Spaces,$C49+1,FALSE)*'Refrigerator Impacts'!U48</f>
        <v>0</v>
      </c>
      <c r="W49" s="41">
        <f ca="1">HLOOKUP($A49&amp;"-"&amp;$B49&amp;"-"&amp;W$7,Weights_All_Spaces,$C49+1,FALSE)*'Refrigerator Impacts'!V48</f>
        <v>0</v>
      </c>
      <c r="X49" s="41">
        <f ca="1">HLOOKUP($A49&amp;"-"&amp;$B49&amp;"-"&amp;X$7,Weights_All_Spaces,$C49+1,FALSE)*'Refrigerator Impacts'!W48</f>
        <v>0</v>
      </c>
      <c r="Y49" s="41">
        <f ca="1">HLOOKUP($A49&amp;"-"&amp;$B49&amp;"-"&amp;Y$7,Weights_All_Spaces,$C49+1,FALSE)*'Refrigerator Impacts'!X48</f>
        <v>0</v>
      </c>
      <c r="Z49" s="41">
        <f ca="1">HLOOKUP($A49&amp;"-"&amp;$B49&amp;"-"&amp;Z$7,Weights_All_Spaces,$C49+1,FALSE)*'Refrigerator Impacts'!Y48</f>
        <v>0</v>
      </c>
      <c r="AA49" s="41">
        <f ca="1">HLOOKUP($A49&amp;"-"&amp;$B49&amp;"-"&amp;AA$7,Weights_All_Spaces,$C49+1,FALSE)*'Refrigerator Impacts'!Z48</f>
        <v>0</v>
      </c>
      <c r="AB49" s="41">
        <f ca="1">HLOOKUP($A49&amp;"-"&amp;$B49&amp;"-"&amp;AB$7,Weights_All_Spaces,$C49+1,FALSE)*'Refrigerator Impacts'!AA48</f>
        <v>0</v>
      </c>
      <c r="AC49" s="41">
        <f ca="1">HLOOKUP($A49&amp;"-"&amp;$B49&amp;"-"&amp;AC$7,Weights_All_Spaces,$C49+1,FALSE)*'Refrigerator Impacts'!AB48</f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K49" s="131">
        <f t="shared" ca="1" si="10"/>
        <v>0</v>
      </c>
      <c r="AL49" s="131">
        <f t="shared" ca="1" si="10"/>
        <v>0</v>
      </c>
      <c r="AM49" s="131">
        <f t="shared" ca="1" si="10"/>
        <v>0</v>
      </c>
      <c r="AN49" s="131">
        <f t="shared" ca="1" si="10"/>
        <v>0</v>
      </c>
      <c r="AO49" s="131">
        <f t="shared" ca="1" si="10"/>
        <v>0</v>
      </c>
    </row>
    <row r="50" spans="1:41">
      <c r="A50" s="4" t="str">
        <f t="shared" si="15"/>
        <v>PG</v>
      </c>
      <c r="B50" s="4" t="str">
        <f t="shared" si="15"/>
        <v>DMO</v>
      </c>
      <c r="C50" s="4">
        <f t="shared" si="13"/>
        <v>10</v>
      </c>
      <c r="D50" s="40" t="str">
        <f t="shared" si="9"/>
        <v>PG10</v>
      </c>
      <c r="E50" s="41">
        <f ca="1">HLOOKUP($A50&amp;"-"&amp;$B50&amp;"-"&amp;E$7,Weights_All_Spaces,$C50+1,FALSE)*'Refrigerator Impacts'!D49</f>
        <v>0</v>
      </c>
      <c r="F50" s="41">
        <f ca="1">HLOOKUP($A50&amp;"-"&amp;$B50&amp;"-"&amp;F$7,Weights_All_Spaces,$C50+1,FALSE)*'Refrigerator Impacts'!E49</f>
        <v>0</v>
      </c>
      <c r="G50" s="41">
        <f ca="1">HLOOKUP($A50&amp;"-"&amp;$B50&amp;"-"&amp;G$7,Weights_All_Spaces,$C50+1,FALSE)*'Refrigerator Impacts'!F49</f>
        <v>0</v>
      </c>
      <c r="H50" s="41">
        <f ca="1">HLOOKUP($A50&amp;"-"&amp;$B50&amp;"-"&amp;H$7,Weights_All_Spaces,$C50+1,FALSE)*'Refrigerator Impacts'!G49</f>
        <v>0</v>
      </c>
      <c r="I50" s="41">
        <f ca="1">HLOOKUP($A50&amp;"-"&amp;$B50&amp;"-"&amp;I$7,Weights_All_Spaces,$C50+1,FALSE)*'Refrigerator Impacts'!H49</f>
        <v>0</v>
      </c>
      <c r="J50" s="41">
        <f ca="1">HLOOKUP($A50&amp;"-"&amp;$B50&amp;"-"&amp;J$7,Weights_All_Spaces,$C50+1,FALSE)*'Refrigerator Impacts'!I49</f>
        <v>0</v>
      </c>
      <c r="K50" s="41">
        <f ca="1">HLOOKUP($A50&amp;"-"&amp;$B50&amp;"-"&amp;K$7,Weights_All_Spaces,$C50+1,FALSE)*'Refrigerator Impacts'!J49</f>
        <v>0</v>
      </c>
      <c r="L50" s="41">
        <f ca="1">HLOOKUP($A50&amp;"-"&amp;$B50&amp;"-"&amp;L$7,Weights_All_Spaces,$C50+1,FALSE)*'Refrigerator Impacts'!K49</f>
        <v>0</v>
      </c>
      <c r="M50" s="41">
        <f ca="1">HLOOKUP($A50&amp;"-"&amp;$B50&amp;"-"&amp;M$7,Weights_All_Spaces,$C50+1,FALSE)*'Refrigerator Impacts'!L49</f>
        <v>0</v>
      </c>
      <c r="N50" s="41">
        <f ca="1">HLOOKUP($A50&amp;"-"&amp;$B50&amp;"-"&amp;N$7,Weights_All_Spaces,$C50+1,FALSE)*'Refrigerator Impacts'!M49</f>
        <v>0</v>
      </c>
      <c r="O50" s="41">
        <f ca="1">HLOOKUP($A50&amp;"-"&amp;$B50&amp;"-"&amp;O$7,Weights_All_Spaces,$C50+1,FALSE)*'Refrigerator Impacts'!N49</f>
        <v>0</v>
      </c>
      <c r="P50" s="41">
        <f ca="1">HLOOKUP($A50&amp;"-"&amp;$B50&amp;"-"&amp;P$7,Weights_All_Spaces,$C50+1,FALSE)*'Refrigerator Impacts'!O49</f>
        <v>0</v>
      </c>
      <c r="Q50" s="41">
        <f ca="1">HLOOKUP($A50&amp;"-"&amp;$B50&amp;"-"&amp;Q$7,Weights_All_Spaces,$C50+1,FALSE)*'Refrigerator Impacts'!P49</f>
        <v>0</v>
      </c>
      <c r="R50" s="41">
        <f ca="1">HLOOKUP($A50&amp;"-"&amp;$B50&amp;"-"&amp;R$7,Weights_All_Spaces,$C50+1,FALSE)*'Refrigerator Impacts'!Q49</f>
        <v>0</v>
      </c>
      <c r="S50" s="41">
        <f>HLOOKUP($A50&amp;"-"&amp;$B50&amp;"-"&amp;S$7,Weights_All_Spaces,$C50+1,FALSE)*'Refrigerator Impacts'!R49</f>
        <v>0</v>
      </c>
      <c r="T50" s="41">
        <f ca="1">HLOOKUP($A50&amp;"-"&amp;$B50&amp;"-"&amp;T$7,Weights_All_Spaces,$C50+1,FALSE)*'Refrigerator Impacts'!S49</f>
        <v>0</v>
      </c>
      <c r="U50" s="41">
        <f ca="1">HLOOKUP($A50&amp;"-"&amp;$B50&amp;"-"&amp;U$7,Weights_All_Spaces,$C50+1,FALSE)*'Refrigerator Impacts'!T49</f>
        <v>0</v>
      </c>
      <c r="V50" s="41">
        <f ca="1">HLOOKUP($A50&amp;"-"&amp;$B50&amp;"-"&amp;V$7,Weights_All_Spaces,$C50+1,FALSE)*'Refrigerator Impacts'!U49</f>
        <v>0</v>
      </c>
      <c r="W50" s="41">
        <f ca="1">HLOOKUP($A50&amp;"-"&amp;$B50&amp;"-"&amp;W$7,Weights_All_Spaces,$C50+1,FALSE)*'Refrigerator Impacts'!V49</f>
        <v>0</v>
      </c>
      <c r="X50" s="41">
        <f ca="1">HLOOKUP($A50&amp;"-"&amp;$B50&amp;"-"&amp;X$7,Weights_All_Spaces,$C50+1,FALSE)*'Refrigerator Impacts'!W49</f>
        <v>0</v>
      </c>
      <c r="Y50" s="41">
        <f ca="1">HLOOKUP($A50&amp;"-"&amp;$B50&amp;"-"&amp;Y$7,Weights_All_Spaces,$C50+1,FALSE)*'Refrigerator Impacts'!X49</f>
        <v>0</v>
      </c>
      <c r="Z50" s="41">
        <f ca="1">HLOOKUP($A50&amp;"-"&amp;$B50&amp;"-"&amp;Z$7,Weights_All_Spaces,$C50+1,FALSE)*'Refrigerator Impacts'!Y49</f>
        <v>0</v>
      </c>
      <c r="AA50" s="41">
        <f ca="1">HLOOKUP($A50&amp;"-"&amp;$B50&amp;"-"&amp;AA$7,Weights_All_Spaces,$C50+1,FALSE)*'Refrigerator Impacts'!Z49</f>
        <v>0</v>
      </c>
      <c r="AB50" s="41">
        <f ca="1">HLOOKUP($A50&amp;"-"&amp;$B50&amp;"-"&amp;AB$7,Weights_All_Spaces,$C50+1,FALSE)*'Refrigerator Impacts'!AA49</f>
        <v>0</v>
      </c>
      <c r="AC50" s="41">
        <f ca="1">HLOOKUP($A50&amp;"-"&amp;$B50&amp;"-"&amp;AC$7,Weights_All_Spaces,$C50+1,FALSE)*'Refrigerator Impacts'!AB49</f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K50" s="131">
        <f t="shared" ca="1" si="10"/>
        <v>0</v>
      </c>
      <c r="AL50" s="131">
        <f t="shared" ca="1" si="10"/>
        <v>0</v>
      </c>
      <c r="AM50" s="131">
        <f t="shared" ca="1" si="10"/>
        <v>0</v>
      </c>
      <c r="AN50" s="131">
        <f t="shared" ca="1" si="10"/>
        <v>0</v>
      </c>
      <c r="AO50" s="131">
        <f t="shared" ca="1" si="10"/>
        <v>0</v>
      </c>
    </row>
    <row r="51" spans="1:41">
      <c r="A51" s="4" t="str">
        <f t="shared" si="15"/>
        <v>PG</v>
      </c>
      <c r="B51" s="4" t="str">
        <f t="shared" si="15"/>
        <v>DMO</v>
      </c>
      <c r="C51" s="4">
        <f t="shared" si="13"/>
        <v>11</v>
      </c>
      <c r="D51" s="40" t="str">
        <f t="shared" si="9"/>
        <v>PG11</v>
      </c>
      <c r="E51" s="41">
        <f ca="1">HLOOKUP($A51&amp;"-"&amp;$B51&amp;"-"&amp;E$7,Weights_All_Spaces,$C51+1,FALSE)*'Refrigerator Impacts'!D50</f>
        <v>0.23428172919166215</v>
      </c>
      <c r="F51" s="41">
        <f ca="1">HLOOKUP($A51&amp;"-"&amp;$B51&amp;"-"&amp;F$7,Weights_All_Spaces,$C51+1,FALSE)*'Refrigerator Impacts'!E50</f>
        <v>3.347004138134917E-5</v>
      </c>
      <c r="G51" s="41">
        <f ca="1">HLOOKUP($A51&amp;"-"&amp;$B51&amp;"-"&amp;G$7,Weights_All_Spaces,$C51+1,FALSE)*'Refrigerator Impacts'!F50</f>
        <v>0.29871858557627207</v>
      </c>
      <c r="H51" s="41">
        <f ca="1">HLOOKUP($A51&amp;"-"&amp;$B51&amp;"-"&amp;H$7,Weights_All_Spaces,$C51+1,FALSE)*'Refrigerator Impacts'!G50</f>
        <v>6.5013975261746831E-5</v>
      </c>
      <c r="I51" s="41">
        <f ca="1">HLOOKUP($A51&amp;"-"&amp;$B51&amp;"-"&amp;I$7,Weights_All_Spaces,$C51+1,FALSE)*'Refrigerator Impacts'!H50</f>
        <v>-8.2031491719227641E-3</v>
      </c>
      <c r="J51" s="41">
        <f ca="1">HLOOKUP($A51&amp;"-"&amp;$B51&amp;"-"&amp;J$7,Weights_All_Spaces,$C51+1,FALSE)*'Refrigerator Impacts'!I50</f>
        <v>3.344731535104694E-2</v>
      </c>
      <c r="K51" s="41">
        <f ca="1">HLOOKUP($A51&amp;"-"&amp;$B51&amp;"-"&amp;K$7,Weights_All_Spaces,$C51+1,FALSE)*'Refrigerator Impacts'!J50</f>
        <v>4.789893050382103E-6</v>
      </c>
      <c r="L51" s="41">
        <f ca="1">HLOOKUP($A51&amp;"-"&amp;$B51&amp;"-"&amp;L$7,Weights_All_Spaces,$C51+1,FALSE)*'Refrigerator Impacts'!K50</f>
        <v>3.1157081813010794E-2</v>
      </c>
      <c r="M51" s="41">
        <f ca="1">HLOOKUP($A51&amp;"-"&amp;$B51&amp;"-"&amp;M$7,Weights_All_Spaces,$C51+1,FALSE)*'Refrigerator Impacts'!L50</f>
        <v>1.1254582432543944E-5</v>
      </c>
      <c r="N51" s="41">
        <f ca="1">HLOOKUP($A51&amp;"-"&amp;$B51&amp;"-"&amp;N$7,Weights_All_Spaces,$C51+1,FALSE)*'Refrigerator Impacts'!M50</f>
        <v>0</v>
      </c>
      <c r="O51" s="41">
        <f ca="1">HLOOKUP($A51&amp;"-"&amp;$B51&amp;"-"&amp;O$7,Weights_All_Spaces,$C51+1,FALSE)*'Refrigerator Impacts'!N50</f>
        <v>6.6937636911903478E-2</v>
      </c>
      <c r="P51" s="41">
        <f ca="1">HLOOKUP($A51&amp;"-"&amp;$B51&amp;"-"&amp;P$7,Weights_All_Spaces,$C51+1,FALSE)*'Refrigerator Impacts'!O50</f>
        <v>9.5628689660997642E-6</v>
      </c>
      <c r="Q51" s="41">
        <f ca="1">HLOOKUP($A51&amp;"-"&amp;$B51&amp;"-"&amp;Q$7,Weights_All_Spaces,$C51+1,FALSE)*'Refrigerator Impacts'!P50</f>
        <v>8.5348167307506315E-2</v>
      </c>
      <c r="R51" s="41">
        <f ca="1">HLOOKUP($A51&amp;"-"&amp;$B51&amp;"-"&amp;R$7,Weights_All_Spaces,$C51+1,FALSE)*'Refrigerator Impacts'!Q50</f>
        <v>1.857542150335624E-5</v>
      </c>
      <c r="S51" s="41">
        <f>HLOOKUP($A51&amp;"-"&amp;$B51&amp;"-"&amp;S$7,Weights_All_Spaces,$C51+1,FALSE)*'Refrigerator Impacts'!R50</f>
        <v>0</v>
      </c>
      <c r="T51" s="41">
        <f ca="1">HLOOKUP($A51&amp;"-"&amp;$B51&amp;"-"&amp;T$7,Weights_All_Spaces,$C51+1,FALSE)*'Refrigerator Impacts'!S50</f>
        <v>8.5729975818150922E-2</v>
      </c>
      <c r="U51" s="41">
        <f ca="1">HLOOKUP($A51&amp;"-"&amp;$B51&amp;"-"&amp;U$7,Weights_All_Spaces,$C51+1,FALSE)*'Refrigerator Impacts'!T50</f>
        <v>1.5945552122743098E-5</v>
      </c>
      <c r="V51" s="41">
        <f ca="1">HLOOKUP($A51&amp;"-"&amp;$B51&amp;"-"&amp;V$7,Weights_All_Spaces,$C51+1,FALSE)*'Refrigerator Impacts'!U50</f>
        <v>8.5729975818150922E-2</v>
      </c>
      <c r="W51" s="41">
        <f ca="1">HLOOKUP($A51&amp;"-"&amp;$B51&amp;"-"&amp;W$7,Weights_All_Spaces,$C51+1,FALSE)*'Refrigerator Impacts'!V50</f>
        <v>1.5945552122743098E-5</v>
      </c>
      <c r="X51" s="41">
        <f ca="1">HLOOKUP($A51&amp;"-"&amp;$B51&amp;"-"&amp;X$7,Weights_All_Spaces,$C51+1,FALSE)*'Refrigerator Impacts'!W50</f>
        <v>-2.7753172458511704E-3</v>
      </c>
      <c r="Y51" s="41">
        <f ca="1">HLOOKUP($A51&amp;"-"&amp;$B51&amp;"-"&amp;Y$7,Weights_All_Spaces,$C51+1,FALSE)*'Refrigerator Impacts'!X50</f>
        <v>1.3044852802463442E-2</v>
      </c>
      <c r="Z51" s="41">
        <f ca="1">HLOOKUP($A51&amp;"-"&amp;$B51&amp;"-"&amp;Z$7,Weights_All_Spaces,$C51+1,FALSE)*'Refrigerator Impacts'!Y50</f>
        <v>2.3543053548295783E-6</v>
      </c>
      <c r="AA51" s="41">
        <f ca="1">HLOOKUP($A51&amp;"-"&amp;$B51&amp;"-"&amp;AA$7,Weights_All_Spaces,$C51+1,FALSE)*'Refrigerator Impacts'!Z50</f>
        <v>9.319519275885417E-3</v>
      </c>
      <c r="AB51" s="41">
        <f ca="1">HLOOKUP($A51&amp;"-"&amp;$B51&amp;"-"&amp;AB$7,Weights_All_Spaces,$C51+1,FALSE)*'Refrigerator Impacts'!AA50</f>
        <v>2.3543053548295783E-6</v>
      </c>
      <c r="AC51" s="41">
        <f ca="1">HLOOKUP($A51&amp;"-"&amp;$B51&amp;"-"&amp;AC$7,Weights_All_Spaces,$C51+1,FALSE)*'Refrigerator Impacts'!AB50</f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K51" s="131">
        <f t="shared" ca="1" si="10"/>
        <v>0.43344151007522685</v>
      </c>
      <c r="AL51" s="131">
        <f t="shared" ca="1" si="10"/>
        <v>6.612266087540372E-5</v>
      </c>
      <c r="AM51" s="131">
        <f t="shared" ca="1" si="10"/>
        <v>0.51027332979082551</v>
      </c>
      <c r="AN51" s="131">
        <f t="shared" ca="1" si="10"/>
        <v>1.131438366752197E-4</v>
      </c>
      <c r="AO51" s="131">
        <f t="shared" ca="1" si="10"/>
        <v>-1.0978466417773934E-2</v>
      </c>
    </row>
    <row r="52" spans="1:41">
      <c r="A52" s="4" t="str">
        <f t="shared" si="15"/>
        <v>PG</v>
      </c>
      <c r="B52" s="4" t="str">
        <f t="shared" si="15"/>
        <v>DMO</v>
      </c>
      <c r="C52" s="4">
        <f t="shared" si="13"/>
        <v>12</v>
      </c>
      <c r="D52" s="40" t="str">
        <f t="shared" si="9"/>
        <v>PG12</v>
      </c>
      <c r="E52" s="41">
        <f ca="1">HLOOKUP($A52&amp;"-"&amp;$B52&amp;"-"&amp;E$7,Weights_All_Spaces,$C52+1,FALSE)*'Refrigerator Impacts'!D51</f>
        <v>8.4600017466408106E-2</v>
      </c>
      <c r="F52" s="41">
        <f ca="1">HLOOKUP($A52&amp;"-"&amp;$B52&amp;"-"&amp;F$7,Weights_All_Spaces,$C52+1,FALSE)*'Refrigerator Impacts'!E51</f>
        <v>1.2287247042966387E-5</v>
      </c>
      <c r="G52" s="41">
        <f ca="1">HLOOKUP($A52&amp;"-"&amp;$B52&amp;"-"&amp;G$7,Weights_All_Spaces,$C52+1,FALSE)*'Refrigerator Impacts'!F51</f>
        <v>0.10636634645349949</v>
      </c>
      <c r="H52" s="41">
        <f ca="1">HLOOKUP($A52&amp;"-"&amp;$B52&amp;"-"&amp;H$7,Weights_All_Spaces,$C52+1,FALSE)*'Refrigerator Impacts'!G51</f>
        <v>2.3673706848844551E-5</v>
      </c>
      <c r="I52" s="41">
        <f ca="1">HLOOKUP($A52&amp;"-"&amp;$B52&amp;"-"&amp;I$7,Weights_All_Spaces,$C52+1,FALSE)*'Refrigerator Impacts'!H51</f>
        <v>-2.8741397425233414E-3</v>
      </c>
      <c r="J52" s="41">
        <f ca="1">HLOOKUP($A52&amp;"-"&amp;$B52&amp;"-"&amp;J$7,Weights_All_Spaces,$C52+1,FALSE)*'Refrigerator Impacts'!I51</f>
        <v>1.207999665505648E-2</v>
      </c>
      <c r="K52" s="41">
        <f ca="1">HLOOKUP($A52&amp;"-"&amp;$B52&amp;"-"&amp;K$7,Weights_All_Spaces,$C52+1,FALSE)*'Refrigerator Impacts'!J51</f>
        <v>1.758768234304716E-6</v>
      </c>
      <c r="L52" s="41">
        <f ca="1">HLOOKUP($A52&amp;"-"&amp;$B52&amp;"-"&amp;L$7,Weights_All_Spaces,$C52+1,FALSE)*'Refrigerator Impacts'!K51</f>
        <v>1.1257927441378384E-2</v>
      </c>
      <c r="M52" s="41">
        <f ca="1">HLOOKUP($A52&amp;"-"&amp;$B52&amp;"-"&amp;M$7,Weights_All_Spaces,$C52+1,FALSE)*'Refrigerator Impacts'!L51</f>
        <v>4.1762979830954972E-6</v>
      </c>
      <c r="N52" s="41">
        <f ca="1">HLOOKUP($A52&amp;"-"&amp;$B52&amp;"-"&amp;N$7,Weights_All_Spaces,$C52+1,FALSE)*'Refrigerator Impacts'!M51</f>
        <v>0</v>
      </c>
      <c r="O52" s="41">
        <f ca="1">HLOOKUP($A52&amp;"-"&amp;$B52&amp;"-"&amp;O$7,Weights_All_Spaces,$C52+1,FALSE)*'Refrigerator Impacts'!N51</f>
        <v>2.417143356183089E-2</v>
      </c>
      <c r="P52" s="41">
        <f ca="1">HLOOKUP($A52&amp;"-"&amp;$B52&amp;"-"&amp;P$7,Weights_All_Spaces,$C52+1,FALSE)*'Refrigerator Impacts'!O51</f>
        <v>3.510642012276111E-6</v>
      </c>
      <c r="Q52" s="41">
        <f ca="1">HLOOKUP($A52&amp;"-"&amp;$B52&amp;"-"&amp;Q$7,Weights_All_Spaces,$C52+1,FALSE)*'Refrigerator Impacts'!P51</f>
        <v>3.0390384700999858E-2</v>
      </c>
      <c r="R52" s="41">
        <f ca="1">HLOOKUP($A52&amp;"-"&amp;$B52&amp;"-"&amp;R$7,Weights_All_Spaces,$C52+1,FALSE)*'Refrigerator Impacts'!Q51</f>
        <v>6.7639162425270154E-6</v>
      </c>
      <c r="S52" s="41">
        <f>HLOOKUP($A52&amp;"-"&amp;$B52&amp;"-"&amp;S$7,Weights_All_Spaces,$C52+1,FALSE)*'Refrigerator Impacts'!R51</f>
        <v>0</v>
      </c>
      <c r="T52" s="41">
        <f ca="1">HLOOKUP($A52&amp;"-"&amp;$B52&amp;"-"&amp;T$7,Weights_All_Spaces,$C52+1,FALSE)*'Refrigerator Impacts'!S51</f>
        <v>1.2940471182316329E-2</v>
      </c>
      <c r="U52" s="41">
        <f ca="1">HLOOKUP($A52&amp;"-"&amp;$B52&amp;"-"&amp;U$7,Weights_All_Spaces,$C52+1,FALSE)*'Refrigerator Impacts'!T51</f>
        <v>2.5645182516892786E-6</v>
      </c>
      <c r="V52" s="41">
        <f ca="1">HLOOKUP($A52&amp;"-"&amp;$B52&amp;"-"&amp;V$7,Weights_All_Spaces,$C52+1,FALSE)*'Refrigerator Impacts'!U51</f>
        <v>1.2940471182316329E-2</v>
      </c>
      <c r="W52" s="41">
        <f ca="1">HLOOKUP($A52&amp;"-"&amp;$B52&amp;"-"&amp;W$7,Weights_All_Spaces,$C52+1,FALSE)*'Refrigerator Impacts'!V51</f>
        <v>2.5645182516892786E-6</v>
      </c>
      <c r="X52" s="41">
        <f ca="1">HLOOKUP($A52&amp;"-"&amp;$B52&amp;"-"&amp;X$7,Weights_All_Spaces,$C52+1,FALSE)*'Refrigerator Impacts'!W51</f>
        <v>-3.8298377107364308E-4</v>
      </c>
      <c r="Y52" s="41">
        <f ca="1">HLOOKUP($A52&amp;"-"&amp;$B52&amp;"-"&amp;Y$7,Weights_All_Spaces,$C52+1,FALSE)*'Refrigerator Impacts'!X51</f>
        <v>1.9685232929620971E-3</v>
      </c>
      <c r="Z52" s="41">
        <f ca="1">HLOOKUP($A52&amp;"-"&amp;$B52&amp;"-"&amp;Z$7,Weights_All_Spaces,$C52+1,FALSE)*'Refrigerator Impacts'!Y51</f>
        <v>3.7470498654855492E-7</v>
      </c>
      <c r="AA52" s="41">
        <f ca="1">HLOOKUP($A52&amp;"-"&amp;$B52&amp;"-"&amp;AA$7,Weights_All_Spaces,$C52+1,FALSE)*'Refrigerator Impacts'!Z51</f>
        <v>1.4285416489314144E-3</v>
      </c>
      <c r="AB52" s="41">
        <f ca="1">HLOOKUP($A52&amp;"-"&amp;$B52&amp;"-"&amp;AB$7,Weights_All_Spaces,$C52+1,FALSE)*'Refrigerator Impacts'!AA51</f>
        <v>3.7470498654855492E-7</v>
      </c>
      <c r="AC52" s="41">
        <f ca="1">HLOOKUP($A52&amp;"-"&amp;$B52&amp;"-"&amp;AC$7,Weights_All_Spaces,$C52+1,FALSE)*'Refrigerator Impacts'!AB51</f>
        <v>0</v>
      </c>
      <c r="AD52" s="130">
        <v>0</v>
      </c>
      <c r="AE52" s="130">
        <v>0</v>
      </c>
      <c r="AF52" s="130">
        <v>0</v>
      </c>
      <c r="AG52" s="130">
        <v>0</v>
      </c>
      <c r="AH52" s="130">
        <v>0</v>
      </c>
      <c r="AK52" s="131">
        <f t="shared" ca="1" si="10"/>
        <v>0.13576044215857391</v>
      </c>
      <c r="AL52" s="131">
        <f t="shared" ca="1" si="10"/>
        <v>2.0495880527785047E-5</v>
      </c>
      <c r="AM52" s="131">
        <f t="shared" ca="1" si="10"/>
        <v>0.16238367142712548</v>
      </c>
      <c r="AN52" s="131">
        <f t="shared" ca="1" si="10"/>
        <v>3.7553144312704898E-5</v>
      </c>
      <c r="AO52" s="131">
        <f t="shared" ca="1" si="10"/>
        <v>-3.2571235135969846E-3</v>
      </c>
    </row>
    <row r="53" spans="1:41">
      <c r="A53" s="4" t="str">
        <f t="shared" si="15"/>
        <v>PG</v>
      </c>
      <c r="B53" s="4" t="str">
        <f t="shared" si="15"/>
        <v>DMO</v>
      </c>
      <c r="C53" s="4">
        <f t="shared" si="13"/>
        <v>13</v>
      </c>
      <c r="D53" s="40" t="str">
        <f t="shared" si="9"/>
        <v>PG13</v>
      </c>
      <c r="E53" s="41">
        <f ca="1">HLOOKUP($A53&amp;"-"&amp;$B53&amp;"-"&amp;E$7,Weights_All_Spaces,$C53+1,FALSE)*'Refrigerator Impacts'!D52</f>
        <v>0.14964683047706454</v>
      </c>
      <c r="F53" s="41">
        <f ca="1">HLOOKUP($A53&amp;"-"&amp;$B53&amp;"-"&amp;F$7,Weights_All_Spaces,$C53+1,FALSE)*'Refrigerator Impacts'!E52</f>
        <v>2.1292440015447312E-5</v>
      </c>
      <c r="G53" s="41">
        <f ca="1">HLOOKUP($A53&amp;"-"&amp;$B53&amp;"-"&amp;G$7,Weights_All_Spaces,$C53+1,FALSE)*'Refrigerator Impacts'!F52</f>
        <v>0.19776312744169655</v>
      </c>
      <c r="H53" s="41">
        <f ca="1">HLOOKUP($A53&amp;"-"&amp;$B53&amp;"-"&amp;H$7,Weights_All_Spaces,$C53+1,FALSE)*'Refrigerator Impacts'!G52</f>
        <v>4.1475645629307238E-5</v>
      </c>
      <c r="I53" s="41">
        <f ca="1">HLOOKUP($A53&amp;"-"&amp;$B53&amp;"-"&amp;I$7,Weights_All_Spaces,$C53+1,FALSE)*'Refrigerator Impacts'!H52</f>
        <v>-4.2109983628055387E-3</v>
      </c>
      <c r="J53" s="41">
        <f ca="1">HLOOKUP($A53&amp;"-"&amp;$B53&amp;"-"&amp;J$7,Weights_All_Spaces,$C53+1,FALSE)*'Refrigerator Impacts'!I52</f>
        <v>2.1371361063581715E-2</v>
      </c>
      <c r="K53" s="41">
        <f ca="1">HLOOKUP($A53&amp;"-"&amp;$B53&amp;"-"&amp;K$7,Weights_All_Spaces,$C53+1,FALSE)*'Refrigerator Impacts'!J52</f>
        <v>3.0476667755216926E-6</v>
      </c>
      <c r="L53" s="41">
        <f ca="1">HLOOKUP($A53&amp;"-"&amp;$B53&amp;"-"&amp;L$7,Weights_All_Spaces,$C53+1,FALSE)*'Refrigerator Impacts'!K52</f>
        <v>2.2583509007905241E-2</v>
      </c>
      <c r="M53" s="41">
        <f ca="1">HLOOKUP($A53&amp;"-"&amp;$B53&amp;"-"&amp;M$7,Weights_All_Spaces,$C53+1,FALSE)*'Refrigerator Impacts'!L52</f>
        <v>7.5346352427074067E-6</v>
      </c>
      <c r="N53" s="41">
        <f ca="1">HLOOKUP($A53&amp;"-"&amp;$B53&amp;"-"&amp;N$7,Weights_All_Spaces,$C53+1,FALSE)*'Refrigerator Impacts'!M52</f>
        <v>0</v>
      </c>
      <c r="O53" s="41">
        <f ca="1">HLOOKUP($A53&amp;"-"&amp;$B53&amp;"-"&amp;O$7,Weights_All_Spaces,$C53+1,FALSE)*'Refrigerator Impacts'!N52</f>
        <v>4.2756237279161301E-2</v>
      </c>
      <c r="P53" s="41">
        <f ca="1">HLOOKUP($A53&amp;"-"&amp;$B53&amp;"-"&amp;P$7,Weights_All_Spaces,$C53+1,FALSE)*'Refrigerator Impacts'!O52</f>
        <v>6.0835542901278042E-6</v>
      </c>
      <c r="Q53" s="41">
        <f ca="1">HLOOKUP($A53&amp;"-"&amp;$B53&amp;"-"&amp;Q$7,Weights_All_Spaces,$C53+1,FALSE)*'Refrigerator Impacts'!P52</f>
        <v>5.6503750697627593E-2</v>
      </c>
      <c r="R53" s="41">
        <f ca="1">HLOOKUP($A53&amp;"-"&amp;$B53&amp;"-"&amp;R$7,Weights_All_Spaces,$C53+1,FALSE)*'Refrigerator Impacts'!Q52</f>
        <v>1.1850184465516355E-5</v>
      </c>
      <c r="S53" s="41">
        <f>HLOOKUP($A53&amp;"-"&amp;$B53&amp;"-"&amp;S$7,Weights_All_Spaces,$C53+1,FALSE)*'Refrigerator Impacts'!R52</f>
        <v>0</v>
      </c>
      <c r="T53" s="41">
        <f ca="1">HLOOKUP($A53&amp;"-"&amp;$B53&amp;"-"&amp;T$7,Weights_All_Spaces,$C53+1,FALSE)*'Refrigerator Impacts'!S52</f>
        <v>5.0081415360722879E-2</v>
      </c>
      <c r="U53" s="41">
        <f ca="1">HLOOKUP($A53&amp;"-"&amp;$B53&amp;"-"&amp;U$7,Weights_All_Spaces,$C53+1,FALSE)*'Refrigerator Impacts'!T52</f>
        <v>9.1761370642983418E-6</v>
      </c>
      <c r="V53" s="41">
        <f ca="1">HLOOKUP($A53&amp;"-"&amp;$B53&amp;"-"&amp;V$7,Weights_All_Spaces,$C53+1,FALSE)*'Refrigerator Impacts'!U52</f>
        <v>5.0081415360722879E-2</v>
      </c>
      <c r="W53" s="41">
        <f ca="1">HLOOKUP($A53&amp;"-"&amp;$B53&amp;"-"&amp;W$7,Weights_All_Spaces,$C53+1,FALSE)*'Refrigerator Impacts'!V52</f>
        <v>9.1761370642983418E-6</v>
      </c>
      <c r="X53" s="41">
        <f ca="1">HLOOKUP($A53&amp;"-"&amp;$B53&amp;"-"&amp;X$7,Weights_All_Spaces,$C53+1,FALSE)*'Refrigerator Impacts'!W52</f>
        <v>-1.5316410082443566E-3</v>
      </c>
      <c r="Y53" s="41">
        <f ca="1">HLOOKUP($A53&amp;"-"&amp;$B53&amp;"-"&amp;Y$7,Weights_All_Spaces,$C53+1,FALSE)*'Refrigerator Impacts'!X52</f>
        <v>7.4816814963697886E-3</v>
      </c>
      <c r="Z53" s="41">
        <f ca="1">HLOOKUP($A53&amp;"-"&amp;$B53&amp;"-"&amp;Z$7,Weights_All_Spaces,$C53+1,FALSE)*'Refrigerator Impacts'!Y52</f>
        <v>1.3950095116935706E-6</v>
      </c>
      <c r="AA53" s="41">
        <f ca="1">HLOOKUP($A53&amp;"-"&amp;$B53&amp;"-"&amp;AA$7,Weights_All_Spaces,$C53+1,FALSE)*'Refrigerator Impacts'!Z52</f>
        <v>5.7490233544104947E-3</v>
      </c>
      <c r="AB53" s="41">
        <f ca="1">HLOOKUP($A53&amp;"-"&amp;$B53&amp;"-"&amp;AB$7,Weights_All_Spaces,$C53+1,FALSE)*'Refrigerator Impacts'!AA52</f>
        <v>1.3950095116935706E-6</v>
      </c>
      <c r="AC53" s="41">
        <f ca="1">HLOOKUP($A53&amp;"-"&amp;$B53&amp;"-"&amp;AC$7,Weights_All_Spaces,$C53+1,FALSE)*'Refrigerator Impacts'!AB52</f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K53" s="131">
        <f t="shared" ca="1" si="10"/>
        <v>0.27133752567690023</v>
      </c>
      <c r="AL53" s="131">
        <f t="shared" ca="1" si="10"/>
        <v>4.0994807657088724E-5</v>
      </c>
      <c r="AM53" s="131">
        <f t="shared" ca="1" si="10"/>
        <v>0.33268082586236275</v>
      </c>
      <c r="AN53" s="131">
        <f t="shared" ca="1" si="10"/>
        <v>7.1431611913522905E-5</v>
      </c>
      <c r="AO53" s="131">
        <f t="shared" ca="1" si="10"/>
        <v>-5.7426393710498956E-3</v>
      </c>
    </row>
    <row r="54" spans="1:41">
      <c r="A54" s="4" t="str">
        <f t="shared" si="15"/>
        <v>PG</v>
      </c>
      <c r="B54" s="4" t="str">
        <f t="shared" si="15"/>
        <v>DMO</v>
      </c>
      <c r="C54" s="4">
        <f t="shared" si="13"/>
        <v>14</v>
      </c>
      <c r="D54" s="40" t="str">
        <f t="shared" si="9"/>
        <v>PG14</v>
      </c>
      <c r="E54" s="41">
        <f ca="1">HLOOKUP($A54&amp;"-"&amp;$B54&amp;"-"&amp;E$7,Weights_All_Spaces,$C54+1,FALSE)*'Refrigerator Impacts'!D53</f>
        <v>0</v>
      </c>
      <c r="F54" s="41">
        <f ca="1">HLOOKUP($A54&amp;"-"&amp;$B54&amp;"-"&amp;F$7,Weights_All_Spaces,$C54+1,FALSE)*'Refrigerator Impacts'!E53</f>
        <v>0</v>
      </c>
      <c r="G54" s="41">
        <f ca="1">HLOOKUP($A54&amp;"-"&amp;$B54&amp;"-"&amp;G$7,Weights_All_Spaces,$C54+1,FALSE)*'Refrigerator Impacts'!F53</f>
        <v>0</v>
      </c>
      <c r="H54" s="41">
        <f ca="1">HLOOKUP($A54&amp;"-"&amp;$B54&amp;"-"&amp;H$7,Weights_All_Spaces,$C54+1,FALSE)*'Refrigerator Impacts'!G53</f>
        <v>0</v>
      </c>
      <c r="I54" s="41">
        <f ca="1">HLOOKUP($A54&amp;"-"&amp;$B54&amp;"-"&amp;I$7,Weights_All_Spaces,$C54+1,FALSE)*'Refrigerator Impacts'!H53</f>
        <v>0</v>
      </c>
      <c r="J54" s="41">
        <f ca="1">HLOOKUP($A54&amp;"-"&amp;$B54&amp;"-"&amp;J$7,Weights_All_Spaces,$C54+1,FALSE)*'Refrigerator Impacts'!I53</f>
        <v>0</v>
      </c>
      <c r="K54" s="41">
        <f ca="1">HLOOKUP($A54&amp;"-"&amp;$B54&amp;"-"&amp;K$7,Weights_All_Spaces,$C54+1,FALSE)*'Refrigerator Impacts'!J53</f>
        <v>0</v>
      </c>
      <c r="L54" s="41">
        <f ca="1">HLOOKUP($A54&amp;"-"&amp;$B54&amp;"-"&amp;L$7,Weights_All_Spaces,$C54+1,FALSE)*'Refrigerator Impacts'!K53</f>
        <v>0</v>
      </c>
      <c r="M54" s="41">
        <f ca="1">HLOOKUP($A54&amp;"-"&amp;$B54&amp;"-"&amp;M$7,Weights_All_Spaces,$C54+1,FALSE)*'Refrigerator Impacts'!L53</f>
        <v>0</v>
      </c>
      <c r="N54" s="41">
        <f ca="1">HLOOKUP($A54&amp;"-"&amp;$B54&amp;"-"&amp;N$7,Weights_All_Spaces,$C54+1,FALSE)*'Refrigerator Impacts'!M53</f>
        <v>0</v>
      </c>
      <c r="O54" s="41">
        <f ca="1">HLOOKUP($A54&amp;"-"&amp;$B54&amp;"-"&amp;O$7,Weights_All_Spaces,$C54+1,FALSE)*'Refrigerator Impacts'!N53</f>
        <v>0</v>
      </c>
      <c r="P54" s="41">
        <f ca="1">HLOOKUP($A54&amp;"-"&amp;$B54&amp;"-"&amp;P$7,Weights_All_Spaces,$C54+1,FALSE)*'Refrigerator Impacts'!O53</f>
        <v>0</v>
      </c>
      <c r="Q54" s="41">
        <f ca="1">HLOOKUP($A54&amp;"-"&amp;$B54&amp;"-"&amp;Q$7,Weights_All_Spaces,$C54+1,FALSE)*'Refrigerator Impacts'!P53</f>
        <v>0</v>
      </c>
      <c r="R54" s="41">
        <f ca="1">HLOOKUP($A54&amp;"-"&amp;$B54&amp;"-"&amp;R$7,Weights_All_Spaces,$C54+1,FALSE)*'Refrigerator Impacts'!Q53</f>
        <v>0</v>
      </c>
      <c r="S54" s="41">
        <f>HLOOKUP($A54&amp;"-"&amp;$B54&amp;"-"&amp;S$7,Weights_All_Spaces,$C54+1,FALSE)*'Refrigerator Impacts'!R53</f>
        <v>0</v>
      </c>
      <c r="T54" s="41">
        <f ca="1">HLOOKUP($A54&amp;"-"&amp;$B54&amp;"-"&amp;T$7,Weights_All_Spaces,$C54+1,FALSE)*'Refrigerator Impacts'!S53</f>
        <v>0</v>
      </c>
      <c r="U54" s="41">
        <f ca="1">HLOOKUP($A54&amp;"-"&amp;$B54&amp;"-"&amp;U$7,Weights_All_Spaces,$C54+1,FALSE)*'Refrigerator Impacts'!T53</f>
        <v>0</v>
      </c>
      <c r="V54" s="41">
        <f ca="1">HLOOKUP($A54&amp;"-"&amp;$B54&amp;"-"&amp;V$7,Weights_All_Spaces,$C54+1,FALSE)*'Refrigerator Impacts'!U53</f>
        <v>0</v>
      </c>
      <c r="W54" s="41">
        <f ca="1">HLOOKUP($A54&amp;"-"&amp;$B54&amp;"-"&amp;W$7,Weights_All_Spaces,$C54+1,FALSE)*'Refrigerator Impacts'!V53</f>
        <v>0</v>
      </c>
      <c r="X54" s="41">
        <f ca="1">HLOOKUP($A54&amp;"-"&amp;$B54&amp;"-"&amp;X$7,Weights_All_Spaces,$C54+1,FALSE)*'Refrigerator Impacts'!W53</f>
        <v>0</v>
      </c>
      <c r="Y54" s="41">
        <f ca="1">HLOOKUP($A54&amp;"-"&amp;$B54&amp;"-"&amp;Y$7,Weights_All_Spaces,$C54+1,FALSE)*'Refrigerator Impacts'!X53</f>
        <v>0</v>
      </c>
      <c r="Z54" s="41">
        <f ca="1">HLOOKUP($A54&amp;"-"&amp;$B54&amp;"-"&amp;Z$7,Weights_All_Spaces,$C54+1,FALSE)*'Refrigerator Impacts'!Y53</f>
        <v>0</v>
      </c>
      <c r="AA54" s="41">
        <f ca="1">HLOOKUP($A54&amp;"-"&amp;$B54&amp;"-"&amp;AA$7,Weights_All_Spaces,$C54+1,FALSE)*'Refrigerator Impacts'!Z53</f>
        <v>0</v>
      </c>
      <c r="AB54" s="41">
        <f ca="1">HLOOKUP($A54&amp;"-"&amp;$B54&amp;"-"&amp;AB$7,Weights_All_Spaces,$C54+1,FALSE)*'Refrigerator Impacts'!AA53</f>
        <v>0</v>
      </c>
      <c r="AC54" s="41">
        <f ca="1">HLOOKUP($A54&amp;"-"&amp;$B54&amp;"-"&amp;AC$7,Weights_All_Spaces,$C54+1,FALSE)*'Refrigerator Impacts'!AB53</f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K54" s="131">
        <f t="shared" ca="1" si="10"/>
        <v>0</v>
      </c>
      <c r="AL54" s="131">
        <f t="shared" ca="1" si="10"/>
        <v>0</v>
      </c>
      <c r="AM54" s="131">
        <f t="shared" ca="1" si="10"/>
        <v>0</v>
      </c>
      <c r="AN54" s="131">
        <f t="shared" ca="1" si="10"/>
        <v>0</v>
      </c>
      <c r="AO54" s="131">
        <f t="shared" ca="1" si="10"/>
        <v>0</v>
      </c>
    </row>
    <row r="55" spans="1:41">
      <c r="A55" s="4" t="str">
        <f t="shared" si="15"/>
        <v>PG</v>
      </c>
      <c r="B55" s="4" t="str">
        <f t="shared" si="15"/>
        <v>DMO</v>
      </c>
      <c r="C55" s="4">
        <f t="shared" si="13"/>
        <v>15</v>
      </c>
      <c r="D55" s="40" t="str">
        <f t="shared" si="9"/>
        <v>PG15</v>
      </c>
      <c r="E55" s="41">
        <f ca="1">HLOOKUP($A55&amp;"-"&amp;$B55&amp;"-"&amp;E$7,Weights_All_Spaces,$C55+1,FALSE)*'Refrigerator Impacts'!D54</f>
        <v>0</v>
      </c>
      <c r="F55" s="41">
        <f ca="1">HLOOKUP($A55&amp;"-"&amp;$B55&amp;"-"&amp;F$7,Weights_All_Spaces,$C55+1,FALSE)*'Refrigerator Impacts'!E54</f>
        <v>0</v>
      </c>
      <c r="G55" s="41">
        <f ca="1">HLOOKUP($A55&amp;"-"&amp;$B55&amp;"-"&amp;G$7,Weights_All_Spaces,$C55+1,FALSE)*'Refrigerator Impacts'!F54</f>
        <v>0</v>
      </c>
      <c r="H55" s="41">
        <f ca="1">HLOOKUP($A55&amp;"-"&amp;$B55&amp;"-"&amp;H$7,Weights_All_Spaces,$C55+1,FALSE)*'Refrigerator Impacts'!G54</f>
        <v>0</v>
      </c>
      <c r="I55" s="41">
        <f ca="1">HLOOKUP($A55&amp;"-"&amp;$B55&amp;"-"&amp;I$7,Weights_All_Spaces,$C55+1,FALSE)*'Refrigerator Impacts'!H54</f>
        <v>0</v>
      </c>
      <c r="J55" s="41">
        <f ca="1">HLOOKUP($A55&amp;"-"&amp;$B55&amp;"-"&amp;J$7,Weights_All_Spaces,$C55+1,FALSE)*'Refrigerator Impacts'!I54</f>
        <v>0</v>
      </c>
      <c r="K55" s="41">
        <f ca="1">HLOOKUP($A55&amp;"-"&amp;$B55&amp;"-"&amp;K$7,Weights_All_Spaces,$C55+1,FALSE)*'Refrigerator Impacts'!J54</f>
        <v>0</v>
      </c>
      <c r="L55" s="41">
        <f ca="1">HLOOKUP($A55&amp;"-"&amp;$B55&amp;"-"&amp;L$7,Weights_All_Spaces,$C55+1,FALSE)*'Refrigerator Impacts'!K54</f>
        <v>0</v>
      </c>
      <c r="M55" s="41">
        <f ca="1">HLOOKUP($A55&amp;"-"&amp;$B55&amp;"-"&amp;M$7,Weights_All_Spaces,$C55+1,FALSE)*'Refrigerator Impacts'!L54</f>
        <v>0</v>
      </c>
      <c r="N55" s="41">
        <f ca="1">HLOOKUP($A55&amp;"-"&amp;$B55&amp;"-"&amp;N$7,Weights_All_Spaces,$C55+1,FALSE)*'Refrigerator Impacts'!M54</f>
        <v>0</v>
      </c>
      <c r="O55" s="41">
        <f ca="1">HLOOKUP($A55&amp;"-"&amp;$B55&amp;"-"&amp;O$7,Weights_All_Spaces,$C55+1,FALSE)*'Refrigerator Impacts'!N54</f>
        <v>0</v>
      </c>
      <c r="P55" s="41">
        <f ca="1">HLOOKUP($A55&amp;"-"&amp;$B55&amp;"-"&amp;P$7,Weights_All_Spaces,$C55+1,FALSE)*'Refrigerator Impacts'!O54</f>
        <v>0</v>
      </c>
      <c r="Q55" s="41">
        <f ca="1">HLOOKUP($A55&amp;"-"&amp;$B55&amp;"-"&amp;Q$7,Weights_All_Spaces,$C55+1,FALSE)*'Refrigerator Impacts'!P54</f>
        <v>0</v>
      </c>
      <c r="R55" s="41">
        <f ca="1">HLOOKUP($A55&amp;"-"&amp;$B55&amp;"-"&amp;R$7,Weights_All_Spaces,$C55+1,FALSE)*'Refrigerator Impacts'!Q54</f>
        <v>0</v>
      </c>
      <c r="S55" s="41">
        <f>HLOOKUP($A55&amp;"-"&amp;$B55&amp;"-"&amp;S$7,Weights_All_Spaces,$C55+1,FALSE)*'Refrigerator Impacts'!R54</f>
        <v>0</v>
      </c>
      <c r="T55" s="41">
        <f ca="1">HLOOKUP($A55&amp;"-"&amp;$B55&amp;"-"&amp;T$7,Weights_All_Spaces,$C55+1,FALSE)*'Refrigerator Impacts'!S54</f>
        <v>0</v>
      </c>
      <c r="U55" s="41">
        <f ca="1">HLOOKUP($A55&amp;"-"&amp;$B55&amp;"-"&amp;U$7,Weights_All_Spaces,$C55+1,FALSE)*'Refrigerator Impacts'!T54</f>
        <v>0</v>
      </c>
      <c r="V55" s="41">
        <f ca="1">HLOOKUP($A55&amp;"-"&amp;$B55&amp;"-"&amp;V$7,Weights_All_Spaces,$C55+1,FALSE)*'Refrigerator Impacts'!U54</f>
        <v>0</v>
      </c>
      <c r="W55" s="41">
        <f ca="1">HLOOKUP($A55&amp;"-"&amp;$B55&amp;"-"&amp;W$7,Weights_All_Spaces,$C55+1,FALSE)*'Refrigerator Impacts'!V54</f>
        <v>0</v>
      </c>
      <c r="X55" s="41">
        <f ca="1">HLOOKUP($A55&amp;"-"&amp;$B55&amp;"-"&amp;X$7,Weights_All_Spaces,$C55+1,FALSE)*'Refrigerator Impacts'!W54</f>
        <v>0</v>
      </c>
      <c r="Y55" s="41">
        <f ca="1">HLOOKUP($A55&amp;"-"&amp;$B55&amp;"-"&amp;Y$7,Weights_All_Spaces,$C55+1,FALSE)*'Refrigerator Impacts'!X54</f>
        <v>0</v>
      </c>
      <c r="Z55" s="41">
        <f ca="1">HLOOKUP($A55&amp;"-"&amp;$B55&amp;"-"&amp;Z$7,Weights_All_Spaces,$C55+1,FALSE)*'Refrigerator Impacts'!Y54</f>
        <v>0</v>
      </c>
      <c r="AA55" s="41">
        <f ca="1">HLOOKUP($A55&amp;"-"&amp;$B55&amp;"-"&amp;AA$7,Weights_All_Spaces,$C55+1,FALSE)*'Refrigerator Impacts'!Z54</f>
        <v>0</v>
      </c>
      <c r="AB55" s="41">
        <f ca="1">HLOOKUP($A55&amp;"-"&amp;$B55&amp;"-"&amp;AB$7,Weights_All_Spaces,$C55+1,FALSE)*'Refrigerator Impacts'!AA54</f>
        <v>0</v>
      </c>
      <c r="AC55" s="41">
        <f ca="1">HLOOKUP($A55&amp;"-"&amp;$B55&amp;"-"&amp;AC$7,Weights_All_Spaces,$C55+1,FALSE)*'Refrigerator Impacts'!AB54</f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K55" s="131">
        <f t="shared" ca="1" si="10"/>
        <v>0</v>
      </c>
      <c r="AL55" s="131">
        <f t="shared" ca="1" si="10"/>
        <v>0</v>
      </c>
      <c r="AM55" s="131">
        <f t="shared" ca="1" si="10"/>
        <v>0</v>
      </c>
      <c r="AN55" s="131">
        <f t="shared" ca="1" si="10"/>
        <v>0</v>
      </c>
      <c r="AO55" s="131">
        <f t="shared" ca="1" si="10"/>
        <v>0</v>
      </c>
    </row>
    <row r="56" spans="1:41">
      <c r="A56" s="4" t="str">
        <f t="shared" si="15"/>
        <v>PG</v>
      </c>
      <c r="B56" s="4" t="str">
        <f t="shared" si="15"/>
        <v>DMO</v>
      </c>
      <c r="C56" s="4">
        <f t="shared" si="13"/>
        <v>16</v>
      </c>
      <c r="D56" s="40" t="str">
        <f t="shared" si="9"/>
        <v>PG16</v>
      </c>
      <c r="E56" s="41">
        <f ca="1">HLOOKUP($A56&amp;"-"&amp;$B56&amp;"-"&amp;E$7,Weights_All_Spaces,$C56+1,FALSE)*'Refrigerator Impacts'!D55</f>
        <v>8.325492300530439E-2</v>
      </c>
      <c r="F56" s="41">
        <f ca="1">HLOOKUP($A56&amp;"-"&amp;$B56&amp;"-"&amp;F$7,Weights_All_Spaces,$C56+1,FALSE)*'Refrigerator Impacts'!E55</f>
        <v>1.2367809044820875E-5</v>
      </c>
      <c r="G56" s="41">
        <f ca="1">HLOOKUP($A56&amp;"-"&amp;$B56&amp;"-"&amp;G$7,Weights_All_Spaces,$C56+1,FALSE)*'Refrigerator Impacts'!F55</f>
        <v>9.8327239943437839E-2</v>
      </c>
      <c r="H56" s="41">
        <f ca="1">HLOOKUP($A56&amp;"-"&amp;$B56&amp;"-"&amp;H$7,Weights_All_Spaces,$C56+1,FALSE)*'Refrigerator Impacts'!G55</f>
        <v>2.2940800331056762E-5</v>
      </c>
      <c r="I56" s="41">
        <f ca="1">HLOOKUP($A56&amp;"-"&amp;$B56&amp;"-"&amp;I$7,Weights_All_Spaces,$C56+1,FALSE)*'Refrigerator Impacts'!H55</f>
        <v>-4.0834004678292415E-3</v>
      </c>
      <c r="J56" s="41">
        <f ca="1">HLOOKUP($A56&amp;"-"&amp;$B56&amp;"-"&amp;J$7,Weights_All_Spaces,$C56+1,FALSE)*'Refrigerator Impacts'!I55</f>
        <v>1.1900077013845779E-2</v>
      </c>
      <c r="K56" s="41">
        <f ca="1">HLOOKUP($A56&amp;"-"&amp;$B56&amp;"-"&amp;K$7,Weights_All_Spaces,$C56+1,FALSE)*'Refrigerator Impacts'!J55</f>
        <v>1.7700881558041283E-6</v>
      </c>
      <c r="L56" s="41">
        <f ca="1">HLOOKUP($A56&amp;"-"&amp;$B56&amp;"-"&amp;L$7,Weights_All_Spaces,$C56+1,FALSE)*'Refrigerator Impacts'!K55</f>
        <v>7.0517381335123116E-3</v>
      </c>
      <c r="M56" s="41">
        <f ca="1">HLOOKUP($A56&amp;"-"&amp;$B56&amp;"-"&amp;M$7,Weights_All_Spaces,$C56+1,FALSE)*'Refrigerator Impacts'!L55</f>
        <v>3.9427842703952523E-6</v>
      </c>
      <c r="N56" s="41">
        <f ca="1">HLOOKUP($A56&amp;"-"&amp;$B56&amp;"-"&amp;N$7,Weights_All_Spaces,$C56+1,FALSE)*'Refrigerator Impacts'!M55</f>
        <v>0</v>
      </c>
      <c r="O56" s="41">
        <f ca="1">HLOOKUP($A56&amp;"-"&amp;$B56&amp;"-"&amp;O$7,Weights_All_Spaces,$C56+1,FALSE)*'Refrigerator Impacts'!N55</f>
        <v>2.3787120858658403E-2</v>
      </c>
      <c r="P56" s="41">
        <f ca="1">HLOOKUP($A56&amp;"-"&amp;$B56&amp;"-"&amp;P$7,Weights_All_Spaces,$C56+1,FALSE)*'Refrigerator Impacts'!O55</f>
        <v>3.5336597270916793E-6</v>
      </c>
      <c r="Q56" s="41">
        <f ca="1">HLOOKUP($A56&amp;"-"&amp;$B56&amp;"-"&amp;Q$7,Weights_All_Spaces,$C56+1,FALSE)*'Refrigerator Impacts'!P55</f>
        <v>2.809349712669653E-2</v>
      </c>
      <c r="R56" s="41">
        <f ca="1">HLOOKUP($A56&amp;"-"&amp;$B56&amp;"-"&amp;R$7,Weights_All_Spaces,$C56+1,FALSE)*'Refrigerator Impacts'!Q55</f>
        <v>6.5545143803019331E-6</v>
      </c>
      <c r="S56" s="41">
        <f>HLOOKUP($A56&amp;"-"&amp;$B56&amp;"-"&amp;S$7,Weights_All_Spaces,$C56+1,FALSE)*'Refrigerator Impacts'!R55</f>
        <v>0</v>
      </c>
      <c r="T56" s="41">
        <f ca="1">HLOOKUP($A56&amp;"-"&amp;$B56&amp;"-"&amp;T$7,Weights_All_Spaces,$C56+1,FALSE)*'Refrigerator Impacts'!S55</f>
        <v>0.27011999719815488</v>
      </c>
      <c r="U56" s="41">
        <f ca="1">HLOOKUP($A56&amp;"-"&amp;$B56&amp;"-"&amp;U$7,Weights_All_Spaces,$C56+1,FALSE)*'Refrigerator Impacts'!T55</f>
        <v>5.4568218868246541E-5</v>
      </c>
      <c r="V56" s="41">
        <f ca="1">HLOOKUP($A56&amp;"-"&amp;$B56&amp;"-"&amp;V$7,Weights_All_Spaces,$C56+1,FALSE)*'Refrigerator Impacts'!U55</f>
        <v>0.27011999719815488</v>
      </c>
      <c r="W56" s="41">
        <f ca="1">HLOOKUP($A56&amp;"-"&amp;$B56&amp;"-"&amp;W$7,Weights_All_Spaces,$C56+1,FALSE)*'Refrigerator Impacts'!V55</f>
        <v>5.4568218868246541E-5</v>
      </c>
      <c r="X56" s="41">
        <f ca="1">HLOOKUP($A56&amp;"-"&amp;$B56&amp;"-"&amp;X$7,Weights_All_Spaces,$C56+1,FALSE)*'Refrigerator Impacts'!W55</f>
        <v>-1.3065627310575581E-2</v>
      </c>
      <c r="Y56" s="41">
        <f ca="1">HLOOKUP($A56&amp;"-"&amp;$B56&amp;"-"&amp;Y$7,Weights_All_Spaces,$C56+1,FALSE)*'Refrigerator Impacts'!X55</f>
        <v>4.0385027291476958E-2</v>
      </c>
      <c r="Z56" s="41">
        <f ca="1">HLOOKUP($A56&amp;"-"&amp;$B56&amp;"-"&amp;Z$7,Weights_All_Spaces,$C56+1,FALSE)*'Refrigerator Impacts'!Y55</f>
        <v>8.0020892994122749E-6</v>
      </c>
      <c r="AA56" s="41">
        <f ca="1">HLOOKUP($A56&amp;"-"&amp;$B56&amp;"-"&amp;AA$7,Weights_All_Spaces,$C56+1,FALSE)*'Refrigerator Impacts'!Z55</f>
        <v>2.4026515508745776E-2</v>
      </c>
      <c r="AB56" s="41">
        <f ca="1">HLOOKUP($A56&amp;"-"&amp;$B56&amp;"-"&amp;AB$7,Weights_All_Spaces,$C56+1,FALSE)*'Refrigerator Impacts'!AA55</f>
        <v>8.0020892994122749E-6</v>
      </c>
      <c r="AC56" s="41">
        <f ca="1">HLOOKUP($A56&amp;"-"&amp;$B56&amp;"-"&amp;AC$7,Weights_All_Spaces,$C56+1,FALSE)*'Refrigerator Impacts'!AB55</f>
        <v>0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K56" s="131">
        <f t="shared" ca="1" si="10"/>
        <v>0.42944714536744044</v>
      </c>
      <c r="AL56" s="131">
        <f t="shared" ca="1" si="10"/>
        <v>8.0241865095375496E-5</v>
      </c>
      <c r="AM56" s="131">
        <f t="shared" ca="1" si="10"/>
        <v>0.42761898791054737</v>
      </c>
      <c r="AN56" s="131">
        <f t="shared" ca="1" si="10"/>
        <v>9.6008407149412756E-5</v>
      </c>
      <c r="AO56" s="131">
        <f t="shared" ca="1" si="10"/>
        <v>-1.7149027778404824E-2</v>
      </c>
    </row>
    <row r="57" spans="1:41">
      <c r="A57" s="4" t="s">
        <v>904</v>
      </c>
      <c r="B57" s="4" t="s">
        <v>875</v>
      </c>
      <c r="C57" s="40">
        <v>1</v>
      </c>
      <c r="D57" s="40" t="str">
        <f>A57&amp;C57</f>
        <v>SC1</v>
      </c>
      <c r="E57" s="41">
        <f ca="1">HLOOKUP($A57&amp;"-"&amp;$B57&amp;"-"&amp;E$7,Weights_All_Spaces,$C57+1,FALSE)*'Refrigerator Impacts'!D56</f>
        <v>0</v>
      </c>
      <c r="F57" s="41">
        <f ca="1">HLOOKUP($A57&amp;"-"&amp;$B57&amp;"-"&amp;F$7,Weights_All_Spaces,$C57+1,FALSE)*'Refrigerator Impacts'!E56</f>
        <v>0</v>
      </c>
      <c r="G57" s="41">
        <f ca="1">HLOOKUP($A57&amp;"-"&amp;$B57&amp;"-"&amp;G$7,Weights_All_Spaces,$C57+1,FALSE)*'Refrigerator Impacts'!F56</f>
        <v>0</v>
      </c>
      <c r="H57" s="41">
        <f ca="1">HLOOKUP($A57&amp;"-"&amp;$B57&amp;"-"&amp;H$7,Weights_All_Spaces,$C57+1,FALSE)*'Refrigerator Impacts'!G56</f>
        <v>0</v>
      </c>
      <c r="I57" s="41">
        <f ca="1">HLOOKUP($A57&amp;"-"&amp;$B57&amp;"-"&amp;I$7,Weights_All_Spaces,$C57+1,FALSE)*'Refrigerator Impacts'!H56</f>
        <v>0</v>
      </c>
      <c r="J57" s="41">
        <f ca="1">HLOOKUP($A57&amp;"-"&amp;$B57&amp;"-"&amp;J$7,Weights_All_Spaces,$C57+1,FALSE)*'Refrigerator Impacts'!I56</f>
        <v>0</v>
      </c>
      <c r="K57" s="41">
        <f ca="1">HLOOKUP($A57&amp;"-"&amp;$B57&amp;"-"&amp;K$7,Weights_All_Spaces,$C57+1,FALSE)*'Refrigerator Impacts'!J56</f>
        <v>0</v>
      </c>
      <c r="L57" s="41">
        <f ca="1">HLOOKUP($A57&amp;"-"&amp;$B57&amp;"-"&amp;L$7,Weights_All_Spaces,$C57+1,FALSE)*'Refrigerator Impacts'!K56</f>
        <v>0</v>
      </c>
      <c r="M57" s="41">
        <f ca="1">HLOOKUP($A57&amp;"-"&amp;$B57&amp;"-"&amp;M$7,Weights_All_Spaces,$C57+1,FALSE)*'Refrigerator Impacts'!L56</f>
        <v>0</v>
      </c>
      <c r="N57" s="41">
        <f ca="1">HLOOKUP($A57&amp;"-"&amp;$B57&amp;"-"&amp;N$7,Weights_All_Spaces,$C57+1,FALSE)*'Refrigerator Impacts'!M56</f>
        <v>0</v>
      </c>
      <c r="O57" s="41">
        <f ca="1">HLOOKUP($A57&amp;"-"&amp;$B57&amp;"-"&amp;O$7,Weights_All_Spaces,$C57+1,FALSE)*'Refrigerator Impacts'!N56</f>
        <v>0</v>
      </c>
      <c r="P57" s="41">
        <f ca="1">HLOOKUP($A57&amp;"-"&amp;$B57&amp;"-"&amp;P$7,Weights_All_Spaces,$C57+1,FALSE)*'Refrigerator Impacts'!O56</f>
        <v>0</v>
      </c>
      <c r="Q57" s="41">
        <f ca="1">HLOOKUP($A57&amp;"-"&amp;$B57&amp;"-"&amp;Q$7,Weights_All_Spaces,$C57+1,FALSE)*'Refrigerator Impacts'!P56</f>
        <v>0</v>
      </c>
      <c r="R57" s="41">
        <f ca="1">HLOOKUP($A57&amp;"-"&amp;$B57&amp;"-"&amp;R$7,Weights_All_Spaces,$C57+1,FALSE)*'Refrigerator Impacts'!Q56</f>
        <v>0</v>
      </c>
      <c r="S57" s="41">
        <f>HLOOKUP($A57&amp;"-"&amp;$B57&amp;"-"&amp;S$7,Weights_All_Spaces,$C57+1,FALSE)*'Refrigerator Impacts'!R56</f>
        <v>0</v>
      </c>
      <c r="T57" s="41">
        <f ca="1">HLOOKUP($A57&amp;"-"&amp;$B57&amp;"-"&amp;T$7,Weights_All_Spaces,$C57+1,FALSE)*'Refrigerator Impacts'!S56</f>
        <v>0</v>
      </c>
      <c r="U57" s="41">
        <f ca="1">HLOOKUP($A57&amp;"-"&amp;$B57&amp;"-"&amp;U$7,Weights_All_Spaces,$C57+1,FALSE)*'Refrigerator Impacts'!T56</f>
        <v>0</v>
      </c>
      <c r="V57" s="41">
        <f ca="1">HLOOKUP($A57&amp;"-"&amp;$B57&amp;"-"&amp;V$7,Weights_All_Spaces,$C57+1,FALSE)*'Refrigerator Impacts'!U56</f>
        <v>0</v>
      </c>
      <c r="W57" s="41">
        <f ca="1">HLOOKUP($A57&amp;"-"&amp;$B57&amp;"-"&amp;W$7,Weights_All_Spaces,$C57+1,FALSE)*'Refrigerator Impacts'!V56</f>
        <v>0</v>
      </c>
      <c r="X57" s="41">
        <f ca="1">HLOOKUP($A57&amp;"-"&amp;$B57&amp;"-"&amp;X$7,Weights_All_Spaces,$C57+1,FALSE)*'Refrigerator Impacts'!W56</f>
        <v>0</v>
      </c>
      <c r="Y57" s="41">
        <f ca="1">HLOOKUP($A57&amp;"-"&amp;$B57&amp;"-"&amp;Y$7,Weights_All_Spaces,$C57+1,FALSE)*'Refrigerator Impacts'!X56</f>
        <v>0</v>
      </c>
      <c r="Z57" s="41">
        <f ca="1">HLOOKUP($A57&amp;"-"&amp;$B57&amp;"-"&amp;Z$7,Weights_All_Spaces,$C57+1,FALSE)*'Refrigerator Impacts'!Y56</f>
        <v>0</v>
      </c>
      <c r="AA57" s="41">
        <f ca="1">HLOOKUP($A57&amp;"-"&amp;$B57&amp;"-"&amp;AA$7,Weights_All_Spaces,$C57+1,FALSE)*'Refrigerator Impacts'!Z56</f>
        <v>0</v>
      </c>
      <c r="AB57" s="41">
        <f ca="1">HLOOKUP($A57&amp;"-"&amp;$B57&amp;"-"&amp;AB$7,Weights_All_Spaces,$C57+1,FALSE)*'Refrigerator Impacts'!AA56</f>
        <v>0</v>
      </c>
      <c r="AC57" s="41">
        <f ca="1">HLOOKUP($A57&amp;"-"&amp;$B57&amp;"-"&amp;AC$7,Weights_All_Spaces,$C57+1,FALSE)*'Refrigerator Impacts'!AB56</f>
        <v>0</v>
      </c>
      <c r="AD57" s="41">
        <f ca="1">HLOOKUP($A57&amp;"-"&amp;$B57&amp;"-"&amp;AD$7,Weights_All_Spaces,$C57+1,FALSE)*'Refrigerator Impacts'!AC56</f>
        <v>0</v>
      </c>
      <c r="AE57" s="41">
        <f ca="1">HLOOKUP($A57&amp;"-"&amp;$B57&amp;"-"&amp;AE$7,Weights_All_Spaces,$C57+1,FALSE)*'Refrigerator Impacts'!AD56</f>
        <v>0</v>
      </c>
      <c r="AF57" s="41">
        <f ca="1">HLOOKUP($A57&amp;"-"&amp;$B57&amp;"-"&amp;AF$7,Weights_All_Spaces,$C57+1,FALSE)*'Refrigerator Impacts'!AE56</f>
        <v>0</v>
      </c>
      <c r="AG57" s="41">
        <f ca="1">HLOOKUP($A57&amp;"-"&amp;$B57&amp;"-"&amp;AG$7,Weights_All_Spaces,$C57+1,FALSE)*'Refrigerator Impacts'!AF56</f>
        <v>0</v>
      </c>
      <c r="AH57" s="41">
        <f ca="1">HLOOKUP($A57&amp;"-"&amp;$B57&amp;"-"&amp;AH$7,Weights_All_Spaces,$C57+1,FALSE)*'Refrigerator Impacts'!AG56</f>
        <v>0</v>
      </c>
      <c r="AK57" s="131">
        <f t="shared" ca="1" si="10"/>
        <v>0</v>
      </c>
      <c r="AL57" s="131">
        <f t="shared" ref="AL57:AO71" ca="1" si="16">SUMIF($E$8:$AH$8,AL$8,$E57:$AH57)</f>
        <v>0</v>
      </c>
      <c r="AM57" s="131">
        <f t="shared" ca="1" si="16"/>
        <v>0</v>
      </c>
      <c r="AN57" s="131">
        <f t="shared" ca="1" si="16"/>
        <v>0</v>
      </c>
      <c r="AO57" s="131">
        <f t="shared" ca="1" si="16"/>
        <v>0</v>
      </c>
    </row>
    <row r="58" spans="1:41">
      <c r="A58" s="4" t="str">
        <f>A57</f>
        <v>SC</v>
      </c>
      <c r="B58" s="4" t="str">
        <f>B57</f>
        <v>SFM</v>
      </c>
      <c r="C58" s="4">
        <f>C57+1</f>
        <v>2</v>
      </c>
      <c r="D58" s="40" t="str">
        <f t="shared" ref="D58:D104" si="17">A58&amp;C58</f>
        <v>SC2</v>
      </c>
      <c r="E58" s="41">
        <f ca="1">HLOOKUP($A58&amp;"-"&amp;$B58&amp;"-"&amp;E$7,Weights_All_Spaces,$C58+1,FALSE)*'Refrigerator Impacts'!D57</f>
        <v>0</v>
      </c>
      <c r="F58" s="41">
        <f ca="1">HLOOKUP($A58&amp;"-"&amp;$B58&amp;"-"&amp;F$7,Weights_All_Spaces,$C58+1,FALSE)*'Refrigerator Impacts'!E57</f>
        <v>0</v>
      </c>
      <c r="G58" s="41">
        <f ca="1">HLOOKUP($A58&amp;"-"&amp;$B58&amp;"-"&amp;G$7,Weights_All_Spaces,$C58+1,FALSE)*'Refrigerator Impacts'!F57</f>
        <v>0</v>
      </c>
      <c r="H58" s="41">
        <f ca="1">HLOOKUP($A58&amp;"-"&amp;$B58&amp;"-"&amp;H$7,Weights_All_Spaces,$C58+1,FALSE)*'Refrigerator Impacts'!G57</f>
        <v>0</v>
      </c>
      <c r="I58" s="41">
        <f ca="1">HLOOKUP($A58&amp;"-"&amp;$B58&amp;"-"&amp;I$7,Weights_All_Spaces,$C58+1,FALSE)*'Refrigerator Impacts'!H57</f>
        <v>0</v>
      </c>
      <c r="J58" s="41">
        <f ca="1">HLOOKUP($A58&amp;"-"&amp;$B58&amp;"-"&amp;J$7,Weights_All_Spaces,$C58+1,FALSE)*'Refrigerator Impacts'!I57</f>
        <v>0</v>
      </c>
      <c r="K58" s="41">
        <f ca="1">HLOOKUP($A58&amp;"-"&amp;$B58&amp;"-"&amp;K$7,Weights_All_Spaces,$C58+1,FALSE)*'Refrigerator Impacts'!J57</f>
        <v>0</v>
      </c>
      <c r="L58" s="41">
        <f ca="1">HLOOKUP($A58&amp;"-"&amp;$B58&amp;"-"&amp;L$7,Weights_All_Spaces,$C58+1,FALSE)*'Refrigerator Impacts'!K57</f>
        <v>0</v>
      </c>
      <c r="M58" s="41">
        <f ca="1">HLOOKUP($A58&amp;"-"&amp;$B58&amp;"-"&amp;M$7,Weights_All_Spaces,$C58+1,FALSE)*'Refrigerator Impacts'!L57</f>
        <v>0</v>
      </c>
      <c r="N58" s="41">
        <f ca="1">HLOOKUP($A58&amp;"-"&amp;$B58&amp;"-"&amp;N$7,Weights_All_Spaces,$C58+1,FALSE)*'Refrigerator Impacts'!M57</f>
        <v>0</v>
      </c>
      <c r="O58" s="41">
        <f ca="1">HLOOKUP($A58&amp;"-"&amp;$B58&amp;"-"&amp;O$7,Weights_All_Spaces,$C58+1,FALSE)*'Refrigerator Impacts'!N57</f>
        <v>0</v>
      </c>
      <c r="P58" s="41">
        <f ca="1">HLOOKUP($A58&amp;"-"&amp;$B58&amp;"-"&amp;P$7,Weights_All_Spaces,$C58+1,FALSE)*'Refrigerator Impacts'!O57</f>
        <v>0</v>
      </c>
      <c r="Q58" s="41">
        <f ca="1">HLOOKUP($A58&amp;"-"&amp;$B58&amp;"-"&amp;Q$7,Weights_All_Spaces,$C58+1,FALSE)*'Refrigerator Impacts'!P57</f>
        <v>0</v>
      </c>
      <c r="R58" s="41">
        <f ca="1">HLOOKUP($A58&amp;"-"&amp;$B58&amp;"-"&amp;R$7,Weights_All_Spaces,$C58+1,FALSE)*'Refrigerator Impacts'!Q57</f>
        <v>0</v>
      </c>
      <c r="S58" s="41">
        <f>HLOOKUP($A58&amp;"-"&amp;$B58&amp;"-"&amp;S$7,Weights_All_Spaces,$C58+1,FALSE)*'Refrigerator Impacts'!R57</f>
        <v>0</v>
      </c>
      <c r="T58" s="41">
        <f ca="1">HLOOKUP($A58&amp;"-"&amp;$B58&amp;"-"&amp;T$7,Weights_All_Spaces,$C58+1,FALSE)*'Refrigerator Impacts'!S57</f>
        <v>0</v>
      </c>
      <c r="U58" s="41">
        <f ca="1">HLOOKUP($A58&amp;"-"&amp;$B58&amp;"-"&amp;U$7,Weights_All_Spaces,$C58+1,FALSE)*'Refrigerator Impacts'!T57</f>
        <v>0</v>
      </c>
      <c r="V58" s="41">
        <f ca="1">HLOOKUP($A58&amp;"-"&amp;$B58&amp;"-"&amp;V$7,Weights_All_Spaces,$C58+1,FALSE)*'Refrigerator Impacts'!U57</f>
        <v>0</v>
      </c>
      <c r="W58" s="41">
        <f ca="1">HLOOKUP($A58&amp;"-"&amp;$B58&amp;"-"&amp;W$7,Weights_All_Spaces,$C58+1,FALSE)*'Refrigerator Impacts'!V57</f>
        <v>0</v>
      </c>
      <c r="X58" s="41">
        <f ca="1">HLOOKUP($A58&amp;"-"&amp;$B58&amp;"-"&amp;X$7,Weights_All_Spaces,$C58+1,FALSE)*'Refrigerator Impacts'!W57</f>
        <v>0</v>
      </c>
      <c r="Y58" s="41">
        <f ca="1">HLOOKUP($A58&amp;"-"&amp;$B58&amp;"-"&amp;Y$7,Weights_All_Spaces,$C58+1,FALSE)*'Refrigerator Impacts'!X57</f>
        <v>0</v>
      </c>
      <c r="Z58" s="41">
        <f ca="1">HLOOKUP($A58&amp;"-"&amp;$B58&amp;"-"&amp;Z$7,Weights_All_Spaces,$C58+1,FALSE)*'Refrigerator Impacts'!Y57</f>
        <v>0</v>
      </c>
      <c r="AA58" s="41">
        <f ca="1">HLOOKUP($A58&amp;"-"&amp;$B58&amp;"-"&amp;AA$7,Weights_All_Spaces,$C58+1,FALSE)*'Refrigerator Impacts'!Z57</f>
        <v>0</v>
      </c>
      <c r="AB58" s="41">
        <f ca="1">HLOOKUP($A58&amp;"-"&amp;$B58&amp;"-"&amp;AB$7,Weights_All_Spaces,$C58+1,FALSE)*'Refrigerator Impacts'!AA57</f>
        <v>0</v>
      </c>
      <c r="AC58" s="41">
        <f ca="1">HLOOKUP($A58&amp;"-"&amp;$B58&amp;"-"&amp;AC$7,Weights_All_Spaces,$C58+1,FALSE)*'Refrigerator Impacts'!AB57</f>
        <v>0</v>
      </c>
      <c r="AD58" s="41">
        <f ca="1">HLOOKUP($A58&amp;"-"&amp;$B58&amp;"-"&amp;AD$7,Weights_All_Spaces,$C58+1,FALSE)*'Refrigerator Impacts'!AC57</f>
        <v>0</v>
      </c>
      <c r="AE58" s="41">
        <f ca="1">HLOOKUP($A58&amp;"-"&amp;$B58&amp;"-"&amp;AE$7,Weights_All_Spaces,$C58+1,FALSE)*'Refrigerator Impacts'!AD57</f>
        <v>0</v>
      </c>
      <c r="AF58" s="41">
        <f ca="1">HLOOKUP($A58&amp;"-"&amp;$B58&amp;"-"&amp;AF$7,Weights_All_Spaces,$C58+1,FALSE)*'Refrigerator Impacts'!AE57</f>
        <v>0</v>
      </c>
      <c r="AG58" s="41">
        <f ca="1">HLOOKUP($A58&amp;"-"&amp;$B58&amp;"-"&amp;AG$7,Weights_All_Spaces,$C58+1,FALSE)*'Refrigerator Impacts'!AF57</f>
        <v>0</v>
      </c>
      <c r="AH58" s="41">
        <f ca="1">HLOOKUP($A58&amp;"-"&amp;$B58&amp;"-"&amp;AH$7,Weights_All_Spaces,$C58+1,FALSE)*'Refrigerator Impacts'!AG57</f>
        <v>0</v>
      </c>
      <c r="AK58" s="131">
        <f t="shared" ca="1" si="10"/>
        <v>0</v>
      </c>
      <c r="AL58" s="131">
        <f t="shared" ca="1" si="16"/>
        <v>0</v>
      </c>
      <c r="AM58" s="131">
        <f t="shared" ca="1" si="16"/>
        <v>0</v>
      </c>
      <c r="AN58" s="131">
        <f t="shared" ca="1" si="16"/>
        <v>0</v>
      </c>
      <c r="AO58" s="131">
        <f t="shared" ca="1" si="16"/>
        <v>0</v>
      </c>
    </row>
    <row r="59" spans="1:41">
      <c r="A59" s="4" t="str">
        <f t="shared" ref="A59:B74" si="18">A58</f>
        <v>SC</v>
      </c>
      <c r="B59" s="4" t="str">
        <f t="shared" si="18"/>
        <v>SFM</v>
      </c>
      <c r="C59" s="4">
        <f t="shared" ref="C59:C72" si="19">C58+1</f>
        <v>3</v>
      </c>
      <c r="D59" s="40" t="str">
        <f t="shared" si="17"/>
        <v>SC3</v>
      </c>
      <c r="E59" s="41">
        <f ca="1">HLOOKUP($A59&amp;"-"&amp;$B59&amp;"-"&amp;E$7,Weights_All_Spaces,$C59+1,FALSE)*'Refrigerator Impacts'!D58</f>
        <v>0</v>
      </c>
      <c r="F59" s="41">
        <f ca="1">HLOOKUP($A59&amp;"-"&amp;$B59&amp;"-"&amp;F$7,Weights_All_Spaces,$C59+1,FALSE)*'Refrigerator Impacts'!E58</f>
        <v>0</v>
      </c>
      <c r="G59" s="41">
        <f ca="1">HLOOKUP($A59&amp;"-"&amp;$B59&amp;"-"&amp;G$7,Weights_All_Spaces,$C59+1,FALSE)*'Refrigerator Impacts'!F58</f>
        <v>0</v>
      </c>
      <c r="H59" s="41">
        <f ca="1">HLOOKUP($A59&amp;"-"&amp;$B59&amp;"-"&amp;H$7,Weights_All_Spaces,$C59+1,FALSE)*'Refrigerator Impacts'!G58</f>
        <v>0</v>
      </c>
      <c r="I59" s="41">
        <f ca="1">HLOOKUP($A59&amp;"-"&amp;$B59&amp;"-"&amp;I$7,Weights_All_Spaces,$C59+1,FALSE)*'Refrigerator Impacts'!H58</f>
        <v>0</v>
      </c>
      <c r="J59" s="41">
        <f ca="1">HLOOKUP($A59&amp;"-"&amp;$B59&amp;"-"&amp;J$7,Weights_All_Spaces,$C59+1,FALSE)*'Refrigerator Impacts'!I58</f>
        <v>0</v>
      </c>
      <c r="K59" s="41">
        <f ca="1">HLOOKUP($A59&amp;"-"&amp;$B59&amp;"-"&amp;K$7,Weights_All_Spaces,$C59+1,FALSE)*'Refrigerator Impacts'!J58</f>
        <v>0</v>
      </c>
      <c r="L59" s="41">
        <f ca="1">HLOOKUP($A59&amp;"-"&amp;$B59&amp;"-"&amp;L$7,Weights_All_Spaces,$C59+1,FALSE)*'Refrigerator Impacts'!K58</f>
        <v>0</v>
      </c>
      <c r="M59" s="41">
        <f ca="1">HLOOKUP($A59&amp;"-"&amp;$B59&amp;"-"&amp;M$7,Weights_All_Spaces,$C59+1,FALSE)*'Refrigerator Impacts'!L58</f>
        <v>0</v>
      </c>
      <c r="N59" s="41">
        <f ca="1">HLOOKUP($A59&amp;"-"&amp;$B59&amp;"-"&amp;N$7,Weights_All_Spaces,$C59+1,FALSE)*'Refrigerator Impacts'!M58</f>
        <v>0</v>
      </c>
      <c r="O59" s="41">
        <f ca="1">HLOOKUP($A59&amp;"-"&amp;$B59&amp;"-"&amp;O$7,Weights_All_Spaces,$C59+1,FALSE)*'Refrigerator Impacts'!N58</f>
        <v>0</v>
      </c>
      <c r="P59" s="41">
        <f ca="1">HLOOKUP($A59&amp;"-"&amp;$B59&amp;"-"&amp;P$7,Weights_All_Spaces,$C59+1,FALSE)*'Refrigerator Impacts'!O58</f>
        <v>0</v>
      </c>
      <c r="Q59" s="41">
        <f ca="1">HLOOKUP($A59&amp;"-"&amp;$B59&amp;"-"&amp;Q$7,Weights_All_Spaces,$C59+1,FALSE)*'Refrigerator Impacts'!P58</f>
        <v>0</v>
      </c>
      <c r="R59" s="41">
        <f ca="1">HLOOKUP($A59&amp;"-"&amp;$B59&amp;"-"&amp;R$7,Weights_All_Spaces,$C59+1,FALSE)*'Refrigerator Impacts'!Q58</f>
        <v>0</v>
      </c>
      <c r="S59" s="41">
        <f>HLOOKUP($A59&amp;"-"&amp;$B59&amp;"-"&amp;S$7,Weights_All_Spaces,$C59+1,FALSE)*'Refrigerator Impacts'!R58</f>
        <v>0</v>
      </c>
      <c r="T59" s="41">
        <f ca="1">HLOOKUP($A59&amp;"-"&amp;$B59&amp;"-"&amp;T$7,Weights_All_Spaces,$C59+1,FALSE)*'Refrigerator Impacts'!S58</f>
        <v>0</v>
      </c>
      <c r="U59" s="41">
        <f ca="1">HLOOKUP($A59&amp;"-"&amp;$B59&amp;"-"&amp;U$7,Weights_All_Spaces,$C59+1,FALSE)*'Refrigerator Impacts'!T58</f>
        <v>0</v>
      </c>
      <c r="V59" s="41">
        <f ca="1">HLOOKUP($A59&amp;"-"&amp;$B59&amp;"-"&amp;V$7,Weights_All_Spaces,$C59+1,FALSE)*'Refrigerator Impacts'!U58</f>
        <v>0</v>
      </c>
      <c r="W59" s="41">
        <f ca="1">HLOOKUP($A59&amp;"-"&amp;$B59&amp;"-"&amp;W$7,Weights_All_Spaces,$C59+1,FALSE)*'Refrigerator Impacts'!V58</f>
        <v>0</v>
      </c>
      <c r="X59" s="41">
        <f ca="1">HLOOKUP($A59&amp;"-"&amp;$B59&amp;"-"&amp;X$7,Weights_All_Spaces,$C59+1,FALSE)*'Refrigerator Impacts'!W58</f>
        <v>0</v>
      </c>
      <c r="Y59" s="41">
        <f ca="1">HLOOKUP($A59&amp;"-"&amp;$B59&amp;"-"&amp;Y$7,Weights_All_Spaces,$C59+1,FALSE)*'Refrigerator Impacts'!X58</f>
        <v>0</v>
      </c>
      <c r="Z59" s="41">
        <f ca="1">HLOOKUP($A59&amp;"-"&amp;$B59&amp;"-"&amp;Z$7,Weights_All_Spaces,$C59+1,FALSE)*'Refrigerator Impacts'!Y58</f>
        <v>0</v>
      </c>
      <c r="AA59" s="41">
        <f ca="1">HLOOKUP($A59&amp;"-"&amp;$B59&amp;"-"&amp;AA$7,Weights_All_Spaces,$C59+1,FALSE)*'Refrigerator Impacts'!Z58</f>
        <v>0</v>
      </c>
      <c r="AB59" s="41">
        <f ca="1">HLOOKUP($A59&amp;"-"&amp;$B59&amp;"-"&amp;AB$7,Weights_All_Spaces,$C59+1,FALSE)*'Refrigerator Impacts'!AA58</f>
        <v>0</v>
      </c>
      <c r="AC59" s="41">
        <f ca="1">HLOOKUP($A59&amp;"-"&amp;$B59&amp;"-"&amp;AC$7,Weights_All_Spaces,$C59+1,FALSE)*'Refrigerator Impacts'!AB58</f>
        <v>0</v>
      </c>
      <c r="AD59" s="41">
        <f ca="1">HLOOKUP($A59&amp;"-"&amp;$B59&amp;"-"&amp;AD$7,Weights_All_Spaces,$C59+1,FALSE)*'Refrigerator Impacts'!AC58</f>
        <v>0</v>
      </c>
      <c r="AE59" s="41">
        <f ca="1">HLOOKUP($A59&amp;"-"&amp;$B59&amp;"-"&amp;AE$7,Weights_All_Spaces,$C59+1,FALSE)*'Refrigerator Impacts'!AD58</f>
        <v>0</v>
      </c>
      <c r="AF59" s="41">
        <f ca="1">HLOOKUP($A59&amp;"-"&amp;$B59&amp;"-"&amp;AF$7,Weights_All_Spaces,$C59+1,FALSE)*'Refrigerator Impacts'!AE58</f>
        <v>0</v>
      </c>
      <c r="AG59" s="41">
        <f ca="1">HLOOKUP($A59&amp;"-"&amp;$B59&amp;"-"&amp;AG$7,Weights_All_Spaces,$C59+1,FALSE)*'Refrigerator Impacts'!AF58</f>
        <v>0</v>
      </c>
      <c r="AH59" s="41">
        <f ca="1">HLOOKUP($A59&amp;"-"&amp;$B59&amp;"-"&amp;AH$7,Weights_All_Spaces,$C59+1,FALSE)*'Refrigerator Impacts'!AG58</f>
        <v>0</v>
      </c>
      <c r="AK59" s="131">
        <f t="shared" ca="1" si="10"/>
        <v>0</v>
      </c>
      <c r="AL59" s="131">
        <f t="shared" ca="1" si="16"/>
        <v>0</v>
      </c>
      <c r="AM59" s="131">
        <f t="shared" ca="1" si="16"/>
        <v>0</v>
      </c>
      <c r="AN59" s="131">
        <f t="shared" ca="1" si="16"/>
        <v>0</v>
      </c>
      <c r="AO59" s="131">
        <f t="shared" ca="1" si="16"/>
        <v>0</v>
      </c>
    </row>
    <row r="60" spans="1:41">
      <c r="A60" s="4" t="str">
        <f t="shared" si="18"/>
        <v>SC</v>
      </c>
      <c r="B60" s="4" t="str">
        <f t="shared" si="18"/>
        <v>SFM</v>
      </c>
      <c r="C60" s="4">
        <f t="shared" si="19"/>
        <v>4</v>
      </c>
      <c r="D60" s="40" t="str">
        <f t="shared" si="17"/>
        <v>SC4</v>
      </c>
      <c r="E60" s="41">
        <f ca="1">HLOOKUP($A60&amp;"-"&amp;$B60&amp;"-"&amp;E$7,Weights_All_Spaces,$C60+1,FALSE)*'Refrigerator Impacts'!D59</f>
        <v>0</v>
      </c>
      <c r="F60" s="41">
        <f ca="1">HLOOKUP($A60&amp;"-"&amp;$B60&amp;"-"&amp;F$7,Weights_All_Spaces,$C60+1,FALSE)*'Refrigerator Impacts'!E59</f>
        <v>0</v>
      </c>
      <c r="G60" s="41">
        <f ca="1">HLOOKUP($A60&amp;"-"&amp;$B60&amp;"-"&amp;G$7,Weights_All_Spaces,$C60+1,FALSE)*'Refrigerator Impacts'!F59</f>
        <v>0</v>
      </c>
      <c r="H60" s="41">
        <f ca="1">HLOOKUP($A60&amp;"-"&amp;$B60&amp;"-"&amp;H$7,Weights_All_Spaces,$C60+1,FALSE)*'Refrigerator Impacts'!G59</f>
        <v>0</v>
      </c>
      <c r="I60" s="41">
        <f ca="1">HLOOKUP($A60&amp;"-"&amp;$B60&amp;"-"&amp;I$7,Weights_All_Spaces,$C60+1,FALSE)*'Refrigerator Impacts'!H59</f>
        <v>0</v>
      </c>
      <c r="J60" s="41">
        <f ca="1">HLOOKUP($A60&amp;"-"&amp;$B60&amp;"-"&amp;J$7,Weights_All_Spaces,$C60+1,FALSE)*'Refrigerator Impacts'!I59</f>
        <v>0</v>
      </c>
      <c r="K60" s="41">
        <f ca="1">HLOOKUP($A60&amp;"-"&amp;$B60&amp;"-"&amp;K$7,Weights_All_Spaces,$C60+1,FALSE)*'Refrigerator Impacts'!J59</f>
        <v>0</v>
      </c>
      <c r="L60" s="41">
        <f ca="1">HLOOKUP($A60&amp;"-"&amp;$B60&amp;"-"&amp;L$7,Weights_All_Spaces,$C60+1,FALSE)*'Refrigerator Impacts'!K59</f>
        <v>0</v>
      </c>
      <c r="M60" s="41">
        <f ca="1">HLOOKUP($A60&amp;"-"&amp;$B60&amp;"-"&amp;M$7,Weights_All_Spaces,$C60+1,FALSE)*'Refrigerator Impacts'!L59</f>
        <v>0</v>
      </c>
      <c r="N60" s="41">
        <f ca="1">HLOOKUP($A60&amp;"-"&amp;$B60&amp;"-"&amp;N$7,Weights_All_Spaces,$C60+1,FALSE)*'Refrigerator Impacts'!M59</f>
        <v>0</v>
      </c>
      <c r="O60" s="41">
        <f ca="1">HLOOKUP($A60&amp;"-"&amp;$B60&amp;"-"&amp;O$7,Weights_All_Spaces,$C60+1,FALSE)*'Refrigerator Impacts'!N59</f>
        <v>0</v>
      </c>
      <c r="P60" s="41">
        <f ca="1">HLOOKUP($A60&amp;"-"&amp;$B60&amp;"-"&amp;P$7,Weights_All_Spaces,$C60+1,FALSE)*'Refrigerator Impacts'!O59</f>
        <v>0</v>
      </c>
      <c r="Q60" s="41">
        <f ca="1">HLOOKUP($A60&amp;"-"&amp;$B60&amp;"-"&amp;Q$7,Weights_All_Spaces,$C60+1,FALSE)*'Refrigerator Impacts'!P59</f>
        <v>0</v>
      </c>
      <c r="R60" s="41">
        <f ca="1">HLOOKUP($A60&amp;"-"&amp;$B60&amp;"-"&amp;R$7,Weights_All_Spaces,$C60+1,FALSE)*'Refrigerator Impacts'!Q59</f>
        <v>0</v>
      </c>
      <c r="S60" s="41">
        <f>HLOOKUP($A60&amp;"-"&amp;$B60&amp;"-"&amp;S$7,Weights_All_Spaces,$C60+1,FALSE)*'Refrigerator Impacts'!R59</f>
        <v>0</v>
      </c>
      <c r="T60" s="41">
        <f ca="1">HLOOKUP($A60&amp;"-"&amp;$B60&amp;"-"&amp;T$7,Weights_All_Spaces,$C60+1,FALSE)*'Refrigerator Impacts'!S59</f>
        <v>0</v>
      </c>
      <c r="U60" s="41">
        <f ca="1">HLOOKUP($A60&amp;"-"&amp;$B60&amp;"-"&amp;U$7,Weights_All_Spaces,$C60+1,FALSE)*'Refrigerator Impacts'!T59</f>
        <v>0</v>
      </c>
      <c r="V60" s="41">
        <f ca="1">HLOOKUP($A60&amp;"-"&amp;$B60&amp;"-"&amp;V$7,Weights_All_Spaces,$C60+1,FALSE)*'Refrigerator Impacts'!U59</f>
        <v>0</v>
      </c>
      <c r="W60" s="41">
        <f ca="1">HLOOKUP($A60&amp;"-"&amp;$B60&amp;"-"&amp;W$7,Weights_All_Spaces,$C60+1,FALSE)*'Refrigerator Impacts'!V59</f>
        <v>0</v>
      </c>
      <c r="X60" s="41">
        <f ca="1">HLOOKUP($A60&amp;"-"&amp;$B60&amp;"-"&amp;X$7,Weights_All_Spaces,$C60+1,FALSE)*'Refrigerator Impacts'!W59</f>
        <v>0</v>
      </c>
      <c r="Y60" s="41">
        <f ca="1">HLOOKUP($A60&amp;"-"&amp;$B60&amp;"-"&amp;Y$7,Weights_All_Spaces,$C60+1,FALSE)*'Refrigerator Impacts'!X59</f>
        <v>0</v>
      </c>
      <c r="Z60" s="41">
        <f ca="1">HLOOKUP($A60&amp;"-"&amp;$B60&amp;"-"&amp;Z$7,Weights_All_Spaces,$C60+1,FALSE)*'Refrigerator Impacts'!Y59</f>
        <v>0</v>
      </c>
      <c r="AA60" s="41">
        <f ca="1">HLOOKUP($A60&amp;"-"&amp;$B60&amp;"-"&amp;AA$7,Weights_All_Spaces,$C60+1,FALSE)*'Refrigerator Impacts'!Z59</f>
        <v>0</v>
      </c>
      <c r="AB60" s="41">
        <f ca="1">HLOOKUP($A60&amp;"-"&amp;$B60&amp;"-"&amp;AB$7,Weights_All_Spaces,$C60+1,FALSE)*'Refrigerator Impacts'!AA59</f>
        <v>0</v>
      </c>
      <c r="AC60" s="41">
        <f ca="1">HLOOKUP($A60&amp;"-"&amp;$B60&amp;"-"&amp;AC$7,Weights_All_Spaces,$C60+1,FALSE)*'Refrigerator Impacts'!AB59</f>
        <v>0</v>
      </c>
      <c r="AD60" s="41">
        <f ca="1">HLOOKUP($A60&amp;"-"&amp;$B60&amp;"-"&amp;AD$7,Weights_All_Spaces,$C60+1,FALSE)*'Refrigerator Impacts'!AC59</f>
        <v>0</v>
      </c>
      <c r="AE60" s="41">
        <f ca="1">HLOOKUP($A60&amp;"-"&amp;$B60&amp;"-"&amp;AE$7,Weights_All_Spaces,$C60+1,FALSE)*'Refrigerator Impacts'!AD59</f>
        <v>0</v>
      </c>
      <c r="AF60" s="41">
        <f ca="1">HLOOKUP($A60&amp;"-"&amp;$B60&amp;"-"&amp;AF$7,Weights_All_Spaces,$C60+1,FALSE)*'Refrigerator Impacts'!AE59</f>
        <v>0</v>
      </c>
      <c r="AG60" s="41">
        <f ca="1">HLOOKUP($A60&amp;"-"&amp;$B60&amp;"-"&amp;AG$7,Weights_All_Spaces,$C60+1,FALSE)*'Refrigerator Impacts'!AF59</f>
        <v>0</v>
      </c>
      <c r="AH60" s="41">
        <f ca="1">HLOOKUP($A60&amp;"-"&amp;$B60&amp;"-"&amp;AH$7,Weights_All_Spaces,$C60+1,FALSE)*'Refrigerator Impacts'!AG59</f>
        <v>0</v>
      </c>
      <c r="AK60" s="131">
        <f t="shared" ca="1" si="10"/>
        <v>0</v>
      </c>
      <c r="AL60" s="131">
        <f t="shared" ca="1" si="16"/>
        <v>0</v>
      </c>
      <c r="AM60" s="131">
        <f t="shared" ca="1" si="16"/>
        <v>0</v>
      </c>
      <c r="AN60" s="131">
        <f t="shared" ca="1" si="16"/>
        <v>0</v>
      </c>
      <c r="AO60" s="131">
        <f t="shared" ca="1" si="16"/>
        <v>0</v>
      </c>
    </row>
    <row r="61" spans="1:41">
      <c r="A61" s="4" t="str">
        <f t="shared" si="18"/>
        <v>SC</v>
      </c>
      <c r="B61" s="4" t="str">
        <f t="shared" si="18"/>
        <v>SFM</v>
      </c>
      <c r="C61" s="4">
        <f t="shared" si="19"/>
        <v>5</v>
      </c>
      <c r="D61" s="40" t="str">
        <f t="shared" si="17"/>
        <v>SC5</v>
      </c>
      <c r="E61" s="41">
        <f ca="1">HLOOKUP($A61&amp;"-"&amp;$B61&amp;"-"&amp;E$7,Weights_All_Spaces,$C61+1,FALSE)*'Refrigerator Impacts'!D60</f>
        <v>6.5269328038183319E-2</v>
      </c>
      <c r="F61" s="41">
        <f ca="1">HLOOKUP($A61&amp;"-"&amp;$B61&amp;"-"&amp;F$7,Weights_All_Spaces,$C61+1,FALSE)*'Refrigerator Impacts'!E60</f>
        <v>9.1796486022012814E-6</v>
      </c>
      <c r="G61" s="41">
        <f ca="1">HLOOKUP($A61&amp;"-"&amp;$B61&amp;"-"&amp;G$7,Weights_All_Spaces,$C61+1,FALSE)*'Refrigerator Impacts'!F60</f>
        <v>6.666486172370148E-2</v>
      </c>
      <c r="H61" s="41">
        <f ca="1">HLOOKUP($A61&amp;"-"&amp;$B61&amp;"-"&amp;H$7,Weights_All_Spaces,$C61+1,FALSE)*'Refrigerator Impacts'!G60</f>
        <v>1.5828688013425086E-5</v>
      </c>
      <c r="I61" s="41">
        <f ca="1">HLOOKUP($A61&amp;"-"&amp;$B61&amp;"-"&amp;I$7,Weights_All_Spaces,$C61+1,FALSE)*'Refrigerator Impacts'!H60</f>
        <v>-3.2206679634913817E-3</v>
      </c>
      <c r="J61" s="41">
        <f ca="1">HLOOKUP($A61&amp;"-"&amp;$B61&amp;"-"&amp;J$7,Weights_All_Spaces,$C61+1,FALSE)*'Refrigerator Impacts'!I60</f>
        <v>3.7310213331430047E-3</v>
      </c>
      <c r="K61" s="41">
        <f ca="1">HLOOKUP($A61&amp;"-"&amp;$B61&amp;"-"&amp;K$7,Weights_All_Spaces,$C61+1,FALSE)*'Refrigerator Impacts'!J60</f>
        <v>5.2763746203089668E-7</v>
      </c>
      <c r="L61" s="41">
        <f ca="1">HLOOKUP($A61&amp;"-"&amp;$B61&amp;"-"&amp;L$7,Weights_All_Spaces,$C61+1,FALSE)*'Refrigerator Impacts'!K60</f>
        <v>2.4668611350565665E-3</v>
      </c>
      <c r="M61" s="41">
        <f ca="1">HLOOKUP($A61&amp;"-"&amp;$B61&amp;"-"&amp;M$7,Weights_All_Spaces,$C61+1,FALSE)*'Refrigerator Impacts'!L60</f>
        <v>9.6747427840968075E-7</v>
      </c>
      <c r="N61" s="41">
        <f ca="1">HLOOKUP($A61&amp;"-"&amp;$B61&amp;"-"&amp;N$7,Weights_All_Spaces,$C61+1,FALSE)*'Refrigerator Impacts'!M60</f>
        <v>0</v>
      </c>
      <c r="O61" s="41">
        <f ca="1">HLOOKUP($A61&amp;"-"&amp;$B61&amp;"-"&amp;O$7,Weights_All_Spaces,$C61+1,FALSE)*'Refrigerator Impacts'!N60</f>
        <v>6.0017772908674324E-3</v>
      </c>
      <c r="P61" s="41">
        <f ca="1">HLOOKUP($A61&amp;"-"&amp;$B61&amp;"-"&amp;P$7,Weights_All_Spaces,$C61+1,FALSE)*'Refrigerator Impacts'!O60</f>
        <v>8.4410561859322148E-7</v>
      </c>
      <c r="Q61" s="41">
        <f ca="1">HLOOKUP($A61&amp;"-"&amp;$B61&amp;"-"&amp;Q$7,Weights_All_Spaces,$C61+1,FALSE)*'Refrigerator Impacts'!P60</f>
        <v>6.1301022274668033E-3</v>
      </c>
      <c r="R61" s="41">
        <f ca="1">HLOOKUP($A61&amp;"-"&amp;$B61&amp;"-"&amp;R$7,Weights_All_Spaces,$C61+1,FALSE)*'Refrigerator Impacts'!Q60</f>
        <v>1.4555115414643758E-6</v>
      </c>
      <c r="S61" s="41">
        <f>HLOOKUP($A61&amp;"-"&amp;$B61&amp;"-"&amp;S$7,Weights_All_Spaces,$C61+1,FALSE)*'Refrigerator Impacts'!R60</f>
        <v>0</v>
      </c>
      <c r="T61" s="41">
        <f ca="1">HLOOKUP($A61&amp;"-"&amp;$B61&amp;"-"&amp;T$7,Weights_All_Spaces,$C61+1,FALSE)*'Refrigerator Impacts'!S60</f>
        <v>0.27167786901788038</v>
      </c>
      <c r="U61" s="41">
        <f ca="1">HLOOKUP($A61&amp;"-"&amp;$B61&amp;"-"&amp;U$7,Weights_All_Spaces,$C61+1,FALSE)*'Refrigerator Impacts'!T60</f>
        <v>4.1993995156678894E-5</v>
      </c>
      <c r="V61" s="41">
        <f ca="1">HLOOKUP($A61&amp;"-"&amp;$B61&amp;"-"&amp;V$7,Weights_All_Spaces,$C61+1,FALSE)*'Refrigerator Impacts'!U60</f>
        <v>0.27167786901788038</v>
      </c>
      <c r="W61" s="41">
        <f ca="1">HLOOKUP($A61&amp;"-"&amp;$B61&amp;"-"&amp;W$7,Weights_All_Spaces,$C61+1,FALSE)*'Refrigerator Impacts'!V60</f>
        <v>4.1993995156678894E-5</v>
      </c>
      <c r="X61" s="41">
        <f ca="1">HLOOKUP($A61&amp;"-"&amp;$B61&amp;"-"&amp;X$7,Weights_All_Spaces,$C61+1,FALSE)*'Refrigerator Impacts'!W60</f>
        <v>-1.3603530527003749E-2</v>
      </c>
      <c r="Y61" s="41">
        <f ca="1">HLOOKUP($A61&amp;"-"&amp;$B61&amp;"-"&amp;Y$7,Weights_All_Spaces,$C61+1,FALSE)*'Refrigerator Impacts'!X60</f>
        <v>1.5737242583670871E-2</v>
      </c>
      <c r="Z61" s="41">
        <f ca="1">HLOOKUP($A61&amp;"-"&amp;$B61&amp;"-"&amp;Z$7,Weights_All_Spaces,$C61+1,FALSE)*'Refrigerator Impacts'!Y60</f>
        <v>2.3513395743970281E-6</v>
      </c>
      <c r="AA61" s="41">
        <f ca="1">HLOOKUP($A61&amp;"-"&amp;$B61&amp;"-"&amp;AA$7,Weights_All_Spaces,$C61+1,FALSE)*'Refrigerator Impacts'!Z60</f>
        <v>8.7935506440292091E-3</v>
      </c>
      <c r="AB61" s="41">
        <f ca="1">HLOOKUP($A61&amp;"-"&amp;$B61&amp;"-"&amp;AB$7,Weights_All_Spaces,$C61+1,FALSE)*'Refrigerator Impacts'!AA60</f>
        <v>2.351389181763732E-6</v>
      </c>
      <c r="AC61" s="41">
        <f ca="1">HLOOKUP($A61&amp;"-"&amp;$B61&amp;"-"&amp;AC$7,Weights_All_Spaces,$C61+1,FALSE)*'Refrigerator Impacts'!AB60</f>
        <v>0</v>
      </c>
      <c r="AD61" s="41">
        <f ca="1">HLOOKUP($A61&amp;"-"&amp;$B61&amp;"-"&amp;AD$7,Weights_All_Spaces,$C61+1,FALSE)*'Refrigerator Impacts'!AC60</f>
        <v>8.4352356750763247E-2</v>
      </c>
      <c r="AE61" s="41">
        <f ca="1">HLOOKUP($A61&amp;"-"&amp;$B61&amp;"-"&amp;AE$7,Weights_All_Spaces,$C61+1,FALSE)*'Refrigerator Impacts'!AD60</f>
        <v>1.7254597992705322E-5</v>
      </c>
      <c r="AF61" s="41">
        <f ca="1">HLOOKUP($A61&amp;"-"&amp;$B61&amp;"-"&amp;AF$7,Weights_All_Spaces,$C61+1,FALSE)*'Refrigerator Impacts'!AE60</f>
        <v>8.4144331516515875E-2</v>
      </c>
      <c r="AG61" s="41">
        <f ca="1">HLOOKUP($A61&amp;"-"&amp;$B61&amp;"-"&amp;AG$7,Weights_All_Spaces,$C61+1,FALSE)*'Refrigerator Impacts'!AF60</f>
        <v>1.8124576706494993E-5</v>
      </c>
      <c r="AH61" s="41">
        <f ca="1">HLOOKUP($A61&amp;"-"&amp;$B61&amp;"-"&amp;AH$7,Weights_All_Spaces,$C61+1,FALSE)*'Refrigerator Impacts'!AG60</f>
        <v>0</v>
      </c>
      <c r="AK61" s="131">
        <f t="shared" ca="1" si="10"/>
        <v>0.44676959501450825</v>
      </c>
      <c r="AL61" s="131">
        <f t="shared" ca="1" si="16"/>
        <v>7.2151324406606647E-5</v>
      </c>
      <c r="AM61" s="131">
        <f t="shared" ca="1" si="16"/>
        <v>0.43987757626465029</v>
      </c>
      <c r="AN61" s="131">
        <f t="shared" ca="1" si="16"/>
        <v>8.0721634878236763E-5</v>
      </c>
      <c r="AO61" s="131">
        <f t="shared" ca="1" si="16"/>
        <v>-1.6824198490495129E-2</v>
      </c>
    </row>
    <row r="62" spans="1:41">
      <c r="A62" s="4" t="str">
        <f t="shared" si="18"/>
        <v>SC</v>
      </c>
      <c r="B62" s="4" t="str">
        <f t="shared" si="18"/>
        <v>SFM</v>
      </c>
      <c r="C62" s="4">
        <f t="shared" si="19"/>
        <v>6</v>
      </c>
      <c r="D62" s="40" t="str">
        <f t="shared" si="17"/>
        <v>SC6</v>
      </c>
      <c r="E62" s="41">
        <f ca="1">HLOOKUP($A62&amp;"-"&amp;$B62&amp;"-"&amp;E$7,Weights_All_Spaces,$C62+1,FALSE)*'Refrigerator Impacts'!D61</f>
        <v>2.6216112794565261E-2</v>
      </c>
      <c r="F62" s="41">
        <f ca="1">HLOOKUP($A62&amp;"-"&amp;$B62&amp;"-"&amp;F$7,Weights_All_Spaces,$C62+1,FALSE)*'Refrigerator Impacts'!E61</f>
        <v>3.4091257989420568E-6</v>
      </c>
      <c r="G62" s="41">
        <f ca="1">HLOOKUP($A62&amp;"-"&amp;$B62&amp;"-"&amp;G$7,Weights_All_Spaces,$C62+1,FALSE)*'Refrigerator Impacts'!F61</f>
        <v>2.9695561881197468E-2</v>
      </c>
      <c r="H62" s="41">
        <f ca="1">HLOOKUP($A62&amp;"-"&amp;$B62&amp;"-"&amp;H$7,Weights_All_Spaces,$C62+1,FALSE)*'Refrigerator Impacts'!G61</f>
        <v>6.0047910560915069E-6</v>
      </c>
      <c r="I62" s="41">
        <f ca="1">HLOOKUP($A62&amp;"-"&amp;$B62&amp;"-"&amp;I$7,Weights_All_Spaces,$C62+1,FALSE)*'Refrigerator Impacts'!H61</f>
        <v>-8.3385429522275139E-4</v>
      </c>
      <c r="J62" s="41">
        <f ca="1">HLOOKUP($A62&amp;"-"&amp;$B62&amp;"-"&amp;J$7,Weights_All_Spaces,$C62+1,FALSE)*'Refrigerator Impacts'!I61</f>
        <v>1.5005779002400426E-3</v>
      </c>
      <c r="K62" s="41">
        <f ca="1">HLOOKUP($A62&amp;"-"&amp;$B62&amp;"-"&amp;K$7,Weights_All_Spaces,$C62+1,FALSE)*'Refrigerator Impacts'!J61</f>
        <v>1.9577638611895777E-7</v>
      </c>
      <c r="L62" s="41">
        <f ca="1">HLOOKUP($A62&amp;"-"&amp;$B62&amp;"-"&amp;L$7,Weights_All_Spaces,$C62+1,FALSE)*'Refrigerator Impacts'!K61</f>
        <v>1.3884807750547162E-3</v>
      </c>
      <c r="M62" s="41">
        <f ca="1">HLOOKUP($A62&amp;"-"&amp;$B62&amp;"-"&amp;M$7,Weights_All_Spaces,$C62+1,FALSE)*'Refrigerator Impacts'!L61</f>
        <v>4.0794462117290973E-7</v>
      </c>
      <c r="N62" s="41">
        <f ca="1">HLOOKUP($A62&amp;"-"&amp;$B62&amp;"-"&amp;N$7,Weights_All_Spaces,$C62+1,FALSE)*'Refrigerator Impacts'!M61</f>
        <v>0</v>
      </c>
      <c r="O62" s="41">
        <f ca="1">HLOOKUP($A62&amp;"-"&amp;$B62&amp;"-"&amp;O$7,Weights_All_Spaces,$C62+1,FALSE)*'Refrigerator Impacts'!N61</f>
        <v>2.4106770385807137E-3</v>
      </c>
      <c r="P62" s="41">
        <f ca="1">HLOOKUP($A62&amp;"-"&amp;$B62&amp;"-"&amp;P$7,Weights_All_Spaces,$C62+1,FALSE)*'Refrigerator Impacts'!O61</f>
        <v>3.1348283208662593E-7</v>
      </c>
      <c r="Q62" s="41">
        <f ca="1">HLOOKUP($A62&amp;"-"&amp;$B62&amp;"-"&amp;Q$7,Weights_All_Spaces,$C62+1,FALSE)*'Refrigerator Impacts'!P61</f>
        <v>2.730626379880227E-3</v>
      </c>
      <c r="R62" s="41">
        <f ca="1">HLOOKUP($A62&amp;"-"&amp;$B62&amp;"-"&amp;R$7,Weights_All_Spaces,$C62+1,FALSE)*'Refrigerator Impacts'!Q61</f>
        <v>5.521646948130121E-7</v>
      </c>
      <c r="S62" s="41">
        <f>HLOOKUP($A62&amp;"-"&amp;$B62&amp;"-"&amp;S$7,Weights_All_Spaces,$C62+1,FALSE)*'Refrigerator Impacts'!R61</f>
        <v>0</v>
      </c>
      <c r="T62" s="41">
        <f ca="1">HLOOKUP($A62&amp;"-"&amp;$B62&amp;"-"&amp;T$7,Weights_All_Spaces,$C62+1,FALSE)*'Refrigerator Impacts'!S61</f>
        <v>0.1199584453754366</v>
      </c>
      <c r="U62" s="41">
        <f ca="1">HLOOKUP($A62&amp;"-"&amp;$B62&amp;"-"&amp;U$7,Weights_All_Spaces,$C62+1,FALSE)*'Refrigerator Impacts'!T61</f>
        <v>1.6911998682840569E-5</v>
      </c>
      <c r="V62" s="41">
        <f ca="1">HLOOKUP($A62&amp;"-"&amp;$B62&amp;"-"&amp;V$7,Weights_All_Spaces,$C62+1,FALSE)*'Refrigerator Impacts'!U61</f>
        <v>0.1199584453754366</v>
      </c>
      <c r="W62" s="41">
        <f ca="1">HLOOKUP($A62&amp;"-"&amp;$B62&amp;"-"&amp;W$7,Weights_All_Spaces,$C62+1,FALSE)*'Refrigerator Impacts'!V61</f>
        <v>1.6911998682840569E-5</v>
      </c>
      <c r="X62" s="41">
        <f ca="1">HLOOKUP($A62&amp;"-"&amp;$B62&amp;"-"&amp;X$7,Weights_All_Spaces,$C62+1,FALSE)*'Refrigerator Impacts'!W61</f>
        <v>-3.941085513413628E-3</v>
      </c>
      <c r="Y62" s="41">
        <f ca="1">HLOOKUP($A62&amp;"-"&amp;$B62&amp;"-"&amp;Y$7,Weights_All_Spaces,$C62+1,FALSE)*'Refrigerator Impacts'!X61</f>
        <v>7.1726469801518047E-3</v>
      </c>
      <c r="Z62" s="41">
        <f ca="1">HLOOKUP($A62&amp;"-"&amp;$B62&amp;"-"&amp;Z$7,Weights_All_Spaces,$C62+1,FALSE)*'Refrigerator Impacts'!Y61</f>
        <v>9.7887358186452656E-7</v>
      </c>
      <c r="AA62" s="41">
        <f ca="1">HLOOKUP($A62&amp;"-"&amp;$B62&amp;"-"&amp;AA$7,Weights_All_Spaces,$C62+1,FALSE)*'Refrigerator Impacts'!Z61</f>
        <v>5.472730494890745E-3</v>
      </c>
      <c r="AB62" s="41">
        <f ca="1">HLOOKUP($A62&amp;"-"&amp;$B62&amp;"-"&amp;AB$7,Weights_All_Spaces,$C62+1,FALSE)*'Refrigerator Impacts'!AA61</f>
        <v>9.7889480773745544E-7</v>
      </c>
      <c r="AC62" s="41">
        <f ca="1">HLOOKUP($A62&amp;"-"&amp;$B62&amp;"-"&amp;AC$7,Weights_All_Spaces,$C62+1,FALSE)*'Refrigerator Impacts'!AB61</f>
        <v>0</v>
      </c>
      <c r="AD62" s="41">
        <f ca="1">HLOOKUP($A62&amp;"-"&amp;$B62&amp;"-"&amp;AD$7,Weights_All_Spaces,$C62+1,FALSE)*'Refrigerator Impacts'!AC61</f>
        <v>9.5610527528697128E-2</v>
      </c>
      <c r="AE62" s="41">
        <f ca="1">HLOOKUP($A62&amp;"-"&amp;$B62&amp;"-"&amp;AE$7,Weights_All_Spaces,$C62+1,FALSE)*'Refrigerator Impacts'!AD61</f>
        <v>1.6440770360178472E-5</v>
      </c>
      <c r="AF62" s="41">
        <f ca="1">HLOOKUP($A62&amp;"-"&amp;$B62&amp;"-"&amp;AF$7,Weights_All_Spaces,$C62+1,FALSE)*'Refrigerator Impacts'!AE61</f>
        <v>9.6214151652272414E-2</v>
      </c>
      <c r="AG62" s="41">
        <f ca="1">HLOOKUP($A62&amp;"-"&amp;$B62&amp;"-"&amp;AG$7,Weights_All_Spaces,$C62+1,FALSE)*'Refrigerator Impacts'!AF61</f>
        <v>2.3832987599271797E-5</v>
      </c>
      <c r="AH62" s="41">
        <f ca="1">HLOOKUP($A62&amp;"-"&amp;$B62&amp;"-"&amp;AH$7,Weights_All_Spaces,$C62+1,FALSE)*'Refrigerator Impacts'!AG61</f>
        <v>0</v>
      </c>
      <c r="AK62" s="131">
        <f t="shared" ca="1" si="10"/>
        <v>0.25286898761767151</v>
      </c>
      <c r="AL62" s="131">
        <f t="shared" ca="1" si="16"/>
        <v>3.825002764203121E-5</v>
      </c>
      <c r="AM62" s="131">
        <f t="shared" ca="1" si="16"/>
        <v>0.25545999655873214</v>
      </c>
      <c r="AN62" s="131">
        <f t="shared" ca="1" si="16"/>
        <v>4.8688781461927251E-5</v>
      </c>
      <c r="AO62" s="131">
        <f t="shared" ca="1" si="16"/>
        <v>-4.774939808636379E-3</v>
      </c>
    </row>
    <row r="63" spans="1:41">
      <c r="A63" s="4" t="str">
        <f t="shared" si="18"/>
        <v>SC</v>
      </c>
      <c r="B63" s="4" t="str">
        <f t="shared" si="18"/>
        <v>SFM</v>
      </c>
      <c r="C63" s="4">
        <f t="shared" si="19"/>
        <v>7</v>
      </c>
      <c r="D63" s="40" t="str">
        <f t="shared" si="17"/>
        <v>SC7</v>
      </c>
      <c r="E63" s="41">
        <f ca="1">HLOOKUP($A63&amp;"-"&amp;$B63&amp;"-"&amp;E$7,Weights_All_Spaces,$C63+1,FALSE)*'Refrigerator Impacts'!D62</f>
        <v>0</v>
      </c>
      <c r="F63" s="41">
        <f ca="1">HLOOKUP($A63&amp;"-"&amp;$B63&amp;"-"&amp;F$7,Weights_All_Spaces,$C63+1,FALSE)*'Refrigerator Impacts'!E62</f>
        <v>0</v>
      </c>
      <c r="G63" s="41">
        <f ca="1">HLOOKUP($A63&amp;"-"&amp;$B63&amp;"-"&amp;G$7,Weights_All_Spaces,$C63+1,FALSE)*'Refrigerator Impacts'!F62</f>
        <v>0</v>
      </c>
      <c r="H63" s="41">
        <f ca="1">HLOOKUP($A63&amp;"-"&amp;$B63&amp;"-"&amp;H$7,Weights_All_Spaces,$C63+1,FALSE)*'Refrigerator Impacts'!G62</f>
        <v>0</v>
      </c>
      <c r="I63" s="41">
        <f ca="1">HLOOKUP($A63&amp;"-"&amp;$B63&amp;"-"&amp;I$7,Weights_All_Spaces,$C63+1,FALSE)*'Refrigerator Impacts'!H62</f>
        <v>0</v>
      </c>
      <c r="J63" s="41">
        <f ca="1">HLOOKUP($A63&amp;"-"&amp;$B63&amp;"-"&amp;J$7,Weights_All_Spaces,$C63+1,FALSE)*'Refrigerator Impacts'!I62</f>
        <v>0</v>
      </c>
      <c r="K63" s="41">
        <f ca="1">HLOOKUP($A63&amp;"-"&amp;$B63&amp;"-"&amp;K$7,Weights_All_Spaces,$C63+1,FALSE)*'Refrigerator Impacts'!J62</f>
        <v>0</v>
      </c>
      <c r="L63" s="41">
        <f ca="1">HLOOKUP($A63&amp;"-"&amp;$B63&amp;"-"&amp;L$7,Weights_All_Spaces,$C63+1,FALSE)*'Refrigerator Impacts'!K62</f>
        <v>0</v>
      </c>
      <c r="M63" s="41">
        <f ca="1">HLOOKUP($A63&amp;"-"&amp;$B63&amp;"-"&amp;M$7,Weights_All_Spaces,$C63+1,FALSE)*'Refrigerator Impacts'!L62</f>
        <v>0</v>
      </c>
      <c r="N63" s="41">
        <f ca="1">HLOOKUP($A63&amp;"-"&amp;$B63&amp;"-"&amp;N$7,Weights_All_Spaces,$C63+1,FALSE)*'Refrigerator Impacts'!M62</f>
        <v>0</v>
      </c>
      <c r="O63" s="41">
        <f ca="1">HLOOKUP($A63&amp;"-"&amp;$B63&amp;"-"&amp;O$7,Weights_All_Spaces,$C63+1,FALSE)*'Refrigerator Impacts'!N62</f>
        <v>0</v>
      </c>
      <c r="P63" s="41">
        <f ca="1">HLOOKUP($A63&amp;"-"&amp;$B63&amp;"-"&amp;P$7,Weights_All_Spaces,$C63+1,FALSE)*'Refrigerator Impacts'!O62</f>
        <v>0</v>
      </c>
      <c r="Q63" s="41">
        <f ca="1">HLOOKUP($A63&amp;"-"&amp;$B63&amp;"-"&amp;Q$7,Weights_All_Spaces,$C63+1,FALSE)*'Refrigerator Impacts'!P62</f>
        <v>0</v>
      </c>
      <c r="R63" s="41">
        <f ca="1">HLOOKUP($A63&amp;"-"&amp;$B63&amp;"-"&amp;R$7,Weights_All_Spaces,$C63+1,FALSE)*'Refrigerator Impacts'!Q62</f>
        <v>0</v>
      </c>
      <c r="S63" s="41">
        <f>HLOOKUP($A63&amp;"-"&amp;$B63&amp;"-"&amp;S$7,Weights_All_Spaces,$C63+1,FALSE)*'Refrigerator Impacts'!R62</f>
        <v>0</v>
      </c>
      <c r="T63" s="41">
        <f ca="1">HLOOKUP($A63&amp;"-"&amp;$B63&amp;"-"&amp;T$7,Weights_All_Spaces,$C63+1,FALSE)*'Refrigerator Impacts'!S62</f>
        <v>0</v>
      </c>
      <c r="U63" s="41">
        <f ca="1">HLOOKUP($A63&amp;"-"&amp;$B63&amp;"-"&amp;U$7,Weights_All_Spaces,$C63+1,FALSE)*'Refrigerator Impacts'!T62</f>
        <v>0</v>
      </c>
      <c r="V63" s="41">
        <f ca="1">HLOOKUP($A63&amp;"-"&amp;$B63&amp;"-"&amp;V$7,Weights_All_Spaces,$C63+1,FALSE)*'Refrigerator Impacts'!U62</f>
        <v>0</v>
      </c>
      <c r="W63" s="41">
        <f ca="1">HLOOKUP($A63&amp;"-"&amp;$B63&amp;"-"&amp;W$7,Weights_All_Spaces,$C63+1,FALSE)*'Refrigerator Impacts'!V62</f>
        <v>0</v>
      </c>
      <c r="X63" s="41">
        <f ca="1">HLOOKUP($A63&amp;"-"&amp;$B63&amp;"-"&amp;X$7,Weights_All_Spaces,$C63+1,FALSE)*'Refrigerator Impacts'!W62</f>
        <v>0</v>
      </c>
      <c r="Y63" s="41">
        <f ca="1">HLOOKUP($A63&amp;"-"&amp;$B63&amp;"-"&amp;Y$7,Weights_All_Spaces,$C63+1,FALSE)*'Refrigerator Impacts'!X62</f>
        <v>0</v>
      </c>
      <c r="Z63" s="41">
        <f ca="1">HLOOKUP($A63&amp;"-"&amp;$B63&amp;"-"&amp;Z$7,Weights_All_Spaces,$C63+1,FALSE)*'Refrigerator Impacts'!Y62</f>
        <v>0</v>
      </c>
      <c r="AA63" s="41">
        <f ca="1">HLOOKUP($A63&amp;"-"&amp;$B63&amp;"-"&amp;AA$7,Weights_All_Spaces,$C63+1,FALSE)*'Refrigerator Impacts'!Z62</f>
        <v>0</v>
      </c>
      <c r="AB63" s="41">
        <f ca="1">HLOOKUP($A63&amp;"-"&amp;$B63&amp;"-"&amp;AB$7,Weights_All_Spaces,$C63+1,FALSE)*'Refrigerator Impacts'!AA62</f>
        <v>0</v>
      </c>
      <c r="AC63" s="41">
        <f ca="1">HLOOKUP($A63&amp;"-"&amp;$B63&amp;"-"&amp;AC$7,Weights_All_Spaces,$C63+1,FALSE)*'Refrigerator Impacts'!AB62</f>
        <v>0</v>
      </c>
      <c r="AD63" s="41">
        <f ca="1">HLOOKUP($A63&amp;"-"&amp;$B63&amp;"-"&amp;AD$7,Weights_All_Spaces,$C63+1,FALSE)*'Refrigerator Impacts'!AC62</f>
        <v>0</v>
      </c>
      <c r="AE63" s="41">
        <f ca="1">HLOOKUP($A63&amp;"-"&amp;$B63&amp;"-"&amp;AE$7,Weights_All_Spaces,$C63+1,FALSE)*'Refrigerator Impacts'!AD62</f>
        <v>0</v>
      </c>
      <c r="AF63" s="41">
        <f ca="1">HLOOKUP($A63&amp;"-"&amp;$B63&amp;"-"&amp;AF$7,Weights_All_Spaces,$C63+1,FALSE)*'Refrigerator Impacts'!AE62</f>
        <v>0</v>
      </c>
      <c r="AG63" s="41">
        <f ca="1">HLOOKUP($A63&amp;"-"&amp;$B63&amp;"-"&amp;AG$7,Weights_All_Spaces,$C63+1,FALSE)*'Refrigerator Impacts'!AF62</f>
        <v>0</v>
      </c>
      <c r="AH63" s="41">
        <f ca="1">HLOOKUP($A63&amp;"-"&amp;$B63&amp;"-"&amp;AH$7,Weights_All_Spaces,$C63+1,FALSE)*'Refrigerator Impacts'!AG62</f>
        <v>0</v>
      </c>
      <c r="AK63" s="131">
        <f t="shared" ca="1" si="10"/>
        <v>0</v>
      </c>
      <c r="AL63" s="131">
        <f t="shared" ca="1" si="16"/>
        <v>0</v>
      </c>
      <c r="AM63" s="131">
        <f t="shared" ca="1" si="16"/>
        <v>0</v>
      </c>
      <c r="AN63" s="131">
        <f t="shared" ca="1" si="16"/>
        <v>0</v>
      </c>
      <c r="AO63" s="131">
        <f t="shared" ca="1" si="16"/>
        <v>0</v>
      </c>
    </row>
    <row r="64" spans="1:41">
      <c r="A64" s="4" t="str">
        <f t="shared" si="18"/>
        <v>SC</v>
      </c>
      <c r="B64" s="4" t="str">
        <f t="shared" si="18"/>
        <v>SFM</v>
      </c>
      <c r="C64" s="4">
        <f t="shared" si="19"/>
        <v>8</v>
      </c>
      <c r="D64" s="40" t="str">
        <f t="shared" si="17"/>
        <v>SC8</v>
      </c>
      <c r="E64" s="41">
        <f ca="1">HLOOKUP($A64&amp;"-"&amp;$B64&amp;"-"&amp;E$7,Weights_All_Spaces,$C64+1,FALSE)*'Refrigerator Impacts'!D63</f>
        <v>6.9146893279333405E-2</v>
      </c>
      <c r="F64" s="41">
        <f ca="1">HLOOKUP($A64&amp;"-"&amp;$B64&amp;"-"&amp;F$7,Weights_All_Spaces,$C64+1,FALSE)*'Refrigerator Impacts'!E63</f>
        <v>9.402082698396075E-6</v>
      </c>
      <c r="G64" s="41">
        <f ca="1">HLOOKUP($A64&amp;"-"&amp;$B64&amp;"-"&amp;G$7,Weights_All_Spaces,$C64+1,FALSE)*'Refrigerator Impacts'!F63</f>
        <v>7.993972309912202E-2</v>
      </c>
      <c r="H64" s="41">
        <f ca="1">HLOOKUP($A64&amp;"-"&amp;$B64&amp;"-"&amp;H$7,Weights_All_Spaces,$C64+1,FALSE)*'Refrigerator Impacts'!G63</f>
        <v>1.4772473779579483E-5</v>
      </c>
      <c r="I64" s="41">
        <f ca="1">HLOOKUP($A64&amp;"-"&amp;$B64&amp;"-"&amp;I$7,Weights_All_Spaces,$C64+1,FALSE)*'Refrigerator Impacts'!H63</f>
        <v>-1.8252270580786207E-3</v>
      </c>
      <c r="J64" s="41">
        <f ca="1">HLOOKUP($A64&amp;"-"&amp;$B64&amp;"-"&amp;J$7,Weights_All_Spaces,$C64+1,FALSE)*'Refrigerator Impacts'!I63</f>
        <v>3.9569928502832591E-3</v>
      </c>
      <c r="K64" s="41">
        <f ca="1">HLOOKUP($A64&amp;"-"&amp;$B64&amp;"-"&amp;K$7,Weights_All_Spaces,$C64+1,FALSE)*'Refrigerator Impacts'!J63</f>
        <v>5.4157272090451723E-7</v>
      </c>
      <c r="L64" s="41">
        <f ca="1">HLOOKUP($A64&amp;"-"&amp;$B64&amp;"-"&amp;L$7,Weights_All_Spaces,$C64+1,FALSE)*'Refrigerator Impacts'!K63</f>
        <v>3.9269350798609654E-3</v>
      </c>
      <c r="M64" s="41">
        <f ca="1">HLOOKUP($A64&amp;"-"&amp;$B64&amp;"-"&amp;M$7,Weights_All_Spaces,$C64+1,FALSE)*'Refrigerator Impacts'!L63</f>
        <v>1.0133295487854534E-6</v>
      </c>
      <c r="N64" s="41">
        <f ca="1">HLOOKUP($A64&amp;"-"&amp;$B64&amp;"-"&amp;N$7,Weights_All_Spaces,$C64+1,FALSE)*'Refrigerator Impacts'!M63</f>
        <v>0</v>
      </c>
      <c r="O64" s="41">
        <f ca="1">HLOOKUP($A64&amp;"-"&amp;$B64&amp;"-"&amp;O$7,Weights_All_Spaces,$C64+1,FALSE)*'Refrigerator Impacts'!N63</f>
        <v>6.3583350141915764E-3</v>
      </c>
      <c r="P64" s="41">
        <f ca="1">HLOOKUP($A64&amp;"-"&amp;$B64&amp;"-"&amp;P$7,Weights_All_Spaces,$C64+1,FALSE)*'Refrigerator Impacts'!O63</f>
        <v>8.6455932858814485E-7</v>
      </c>
      <c r="Q64" s="41">
        <f ca="1">HLOOKUP($A64&amp;"-"&amp;$B64&amp;"-"&amp;Q$7,Weights_All_Spaces,$C64+1,FALSE)*'Refrigerator Impacts'!P63</f>
        <v>7.3507791355514503E-3</v>
      </c>
      <c r="R64" s="41">
        <f ca="1">HLOOKUP($A64&amp;"-"&amp;$B64&amp;"-"&amp;R$7,Weights_All_Spaces,$C64+1,FALSE)*'Refrigerator Impacts'!Q63</f>
        <v>1.3583883935245501E-6</v>
      </c>
      <c r="S64" s="41">
        <f>HLOOKUP($A64&amp;"-"&amp;$B64&amp;"-"&amp;S$7,Weights_All_Spaces,$C64+1,FALSE)*'Refrigerator Impacts'!R63</f>
        <v>0</v>
      </c>
      <c r="T64" s="41">
        <f ca="1">HLOOKUP($A64&amp;"-"&amp;$B64&amp;"-"&amp;T$7,Weights_All_Spaces,$C64+1,FALSE)*'Refrigerator Impacts'!S63</f>
        <v>0.16948375206264674</v>
      </c>
      <c r="U64" s="41">
        <f ca="1">HLOOKUP($A64&amp;"-"&amp;$B64&amp;"-"&amp;U$7,Weights_All_Spaces,$C64+1,FALSE)*'Refrigerator Impacts'!T63</f>
        <v>2.8831129728410003E-5</v>
      </c>
      <c r="V64" s="41">
        <f ca="1">HLOOKUP($A64&amp;"-"&amp;$B64&amp;"-"&amp;V$7,Weights_All_Spaces,$C64+1,FALSE)*'Refrigerator Impacts'!U63</f>
        <v>0.16948375206264674</v>
      </c>
      <c r="W64" s="41">
        <f ca="1">HLOOKUP($A64&amp;"-"&amp;$B64&amp;"-"&amp;W$7,Weights_All_Spaces,$C64+1,FALSE)*'Refrigerator Impacts'!V63</f>
        <v>2.8831129728410003E-5</v>
      </c>
      <c r="X64" s="41">
        <f ca="1">HLOOKUP($A64&amp;"-"&amp;$B64&amp;"-"&amp;X$7,Weights_All_Spaces,$C64+1,FALSE)*'Refrigerator Impacts'!W63</f>
        <v>-4.4910166461676606E-3</v>
      </c>
      <c r="Y64" s="41">
        <f ca="1">HLOOKUP($A64&amp;"-"&amp;$B64&amp;"-"&amp;Y$7,Weights_All_Spaces,$C64+1,FALSE)*'Refrigerator Impacts'!X63</f>
        <v>1.0151944780068931E-2</v>
      </c>
      <c r="Z64" s="41">
        <f ca="1">HLOOKUP($A64&amp;"-"&amp;$B64&amp;"-"&amp;Z$7,Weights_All_Spaces,$C64+1,FALSE)*'Refrigerator Impacts'!Y63</f>
        <v>1.6204229828340794E-6</v>
      </c>
      <c r="AA64" s="41">
        <f ca="1">HLOOKUP($A64&amp;"-"&amp;$B64&amp;"-"&amp;AA$7,Weights_All_Spaces,$C64+1,FALSE)*'Refrigerator Impacts'!Z63</f>
        <v>8.2599855172077012E-3</v>
      </c>
      <c r="AB64" s="41">
        <f ca="1">HLOOKUP($A64&amp;"-"&amp;$B64&amp;"-"&amp;AB$7,Weights_All_Spaces,$C64+1,FALSE)*'Refrigerator Impacts'!AA63</f>
        <v>1.6203651229832319E-6</v>
      </c>
      <c r="AC64" s="41">
        <f ca="1">HLOOKUP($A64&amp;"-"&amp;$B64&amp;"-"&amp;AC$7,Weights_All_Spaces,$C64+1,FALSE)*'Refrigerator Impacts'!AB63</f>
        <v>0</v>
      </c>
      <c r="AD64" s="41">
        <f ca="1">HLOOKUP($A64&amp;"-"&amp;$B64&amp;"-"&amp;AD$7,Weights_All_Spaces,$C64+1,FALSE)*'Refrigerator Impacts'!AC63</f>
        <v>0.10148642354317167</v>
      </c>
      <c r="AE64" s="41">
        <f ca="1">HLOOKUP($A64&amp;"-"&amp;$B64&amp;"-"&amp;AE$7,Weights_All_Spaces,$C64+1,FALSE)*'Refrigerator Impacts'!AD63</f>
        <v>2.0914099495695947E-5</v>
      </c>
      <c r="AF64" s="41">
        <f ca="1">HLOOKUP($A64&amp;"-"&amp;$B64&amp;"-"&amp;AF$7,Weights_All_Spaces,$C64+1,FALSE)*'Refrigerator Impacts'!AE63</f>
        <v>0.10195366346721421</v>
      </c>
      <c r="AG64" s="41">
        <f ca="1">HLOOKUP($A64&amp;"-"&amp;$B64&amp;"-"&amp;AG$7,Weights_All_Spaces,$C64+1,FALSE)*'Refrigerator Impacts'!AF63</f>
        <v>2.1316596254920377E-5</v>
      </c>
      <c r="AH64" s="41">
        <f ca="1">HLOOKUP($A64&amp;"-"&amp;$B64&amp;"-"&amp;AH$7,Weights_All_Spaces,$C64+1,FALSE)*'Refrigerator Impacts'!AG63</f>
        <v>0</v>
      </c>
      <c r="AK64" s="131">
        <f t="shared" ca="1" si="10"/>
        <v>0.36058434152969554</v>
      </c>
      <c r="AL64" s="131">
        <f t="shared" ca="1" si="16"/>
        <v>6.2173866954828757E-5</v>
      </c>
      <c r="AM64" s="131">
        <f t="shared" ca="1" si="16"/>
        <v>0.37091483836160311</v>
      </c>
      <c r="AN64" s="131">
        <f t="shared" ca="1" si="16"/>
        <v>6.8912282828203098E-5</v>
      </c>
      <c r="AO64" s="131">
        <f t="shared" ca="1" si="16"/>
        <v>-6.3162437042462811E-3</v>
      </c>
    </row>
    <row r="65" spans="1:41">
      <c r="A65" s="4" t="str">
        <f t="shared" si="18"/>
        <v>SC</v>
      </c>
      <c r="B65" s="4" t="str">
        <f t="shared" si="18"/>
        <v>SFM</v>
      </c>
      <c r="C65" s="4">
        <f t="shared" si="19"/>
        <v>9</v>
      </c>
      <c r="D65" s="40" t="str">
        <f t="shared" si="17"/>
        <v>SC9</v>
      </c>
      <c r="E65" s="41">
        <f ca="1">HLOOKUP($A65&amp;"-"&amp;$B65&amp;"-"&amp;E$7,Weights_All_Spaces,$C65+1,FALSE)*'Refrigerator Impacts'!D64</f>
        <v>0.13202352116487301</v>
      </c>
      <c r="F65" s="41">
        <f ca="1">HLOOKUP($A65&amp;"-"&amp;$B65&amp;"-"&amp;F$7,Weights_All_Spaces,$C65+1,FALSE)*'Refrigerator Impacts'!E64</f>
        <v>1.7712684485063379E-5</v>
      </c>
      <c r="G65" s="41">
        <f ca="1">HLOOKUP($A65&amp;"-"&amp;$B65&amp;"-"&amp;G$7,Weights_All_Spaces,$C65+1,FALSE)*'Refrigerator Impacts'!F64</f>
        <v>0.15653041519181968</v>
      </c>
      <c r="H65" s="41">
        <f ca="1">HLOOKUP($A65&amp;"-"&amp;$B65&amp;"-"&amp;H$7,Weights_All_Spaces,$C65+1,FALSE)*'Refrigerator Impacts'!G64</f>
        <v>3.1229177897783983E-5</v>
      </c>
      <c r="I65" s="41">
        <f ca="1">HLOOKUP($A65&amp;"-"&amp;$B65&amp;"-"&amp;I$7,Weights_All_Spaces,$C65+1,FALSE)*'Refrigerator Impacts'!H64</f>
        <v>-4.1587264920396909E-3</v>
      </c>
      <c r="J65" s="41">
        <f ca="1">HLOOKUP($A65&amp;"-"&amp;$B65&amp;"-"&amp;J$7,Weights_All_Spaces,$C65+1,FALSE)*'Refrigerator Impacts'!I64</f>
        <v>7.5571240535572976E-3</v>
      </c>
      <c r="K65" s="41">
        <f ca="1">HLOOKUP($A65&amp;"-"&amp;$B65&amp;"-"&amp;K$7,Weights_All_Spaces,$C65+1,FALSE)*'Refrigerator Impacts'!J64</f>
        <v>1.0196056664762053E-6</v>
      </c>
      <c r="L65" s="41">
        <f ca="1">HLOOKUP($A65&amp;"-"&amp;$B65&amp;"-"&amp;L$7,Weights_All_Spaces,$C65+1,FALSE)*'Refrigerator Impacts'!K64</f>
        <v>7.5246225898504592E-3</v>
      </c>
      <c r="M65" s="41">
        <f ca="1">HLOOKUP($A65&amp;"-"&amp;$B65&amp;"-"&amp;M$7,Weights_All_Spaces,$C65+1,FALSE)*'Refrigerator Impacts'!L64</f>
        <v>2.1577701313798766E-6</v>
      </c>
      <c r="N65" s="41">
        <f ca="1">HLOOKUP($A65&amp;"-"&amp;$B65&amp;"-"&amp;N$7,Weights_All_Spaces,$C65+1,FALSE)*'Refrigerator Impacts'!M64</f>
        <v>0</v>
      </c>
      <c r="O65" s="41">
        <f ca="1">HLOOKUP($A65&amp;"-"&amp;$B65&amp;"-"&amp;O$7,Weights_All_Spaces,$C65+1,FALSE)*'Refrigerator Impacts'!N64</f>
        <v>1.2140093900218208E-2</v>
      </c>
      <c r="P65" s="41">
        <f ca="1">HLOOKUP($A65&amp;"-"&amp;$B65&amp;"-"&amp;P$7,Weights_All_Spaces,$C65+1,FALSE)*'Refrigerator Impacts'!O64</f>
        <v>1.628752596327667E-6</v>
      </c>
      <c r="Q65" s="41">
        <f ca="1">HLOOKUP($A65&amp;"-"&amp;$B65&amp;"-"&amp;Q$7,Weights_All_Spaces,$C65+1,FALSE)*'Refrigerator Impacts'!P64</f>
        <v>1.4393601396948938E-2</v>
      </c>
      <c r="R65" s="41">
        <f ca="1">HLOOKUP($A65&amp;"-"&amp;$B65&amp;"-"&amp;R$7,Weights_All_Spaces,$C65+1,FALSE)*'Refrigerator Impacts'!Q64</f>
        <v>2.8716485423249641E-6</v>
      </c>
      <c r="S65" s="41">
        <f>HLOOKUP($A65&amp;"-"&amp;$B65&amp;"-"&amp;S$7,Weights_All_Spaces,$C65+1,FALSE)*'Refrigerator Impacts'!R64</f>
        <v>0</v>
      </c>
      <c r="T65" s="41">
        <f ca="1">HLOOKUP($A65&amp;"-"&amp;$B65&amp;"-"&amp;T$7,Weights_All_Spaces,$C65+1,FALSE)*'Refrigerator Impacts'!S64</f>
        <v>8.747174330995873E-2</v>
      </c>
      <c r="U65" s="41">
        <f ca="1">HLOOKUP($A65&amp;"-"&amp;$B65&amp;"-"&amp;U$7,Weights_All_Spaces,$C65+1,FALSE)*'Refrigerator Impacts'!T64</f>
        <v>1.3962105154418284E-5</v>
      </c>
      <c r="V65" s="41">
        <f ca="1">HLOOKUP($A65&amp;"-"&amp;$B65&amp;"-"&amp;V$7,Weights_All_Spaces,$C65+1,FALSE)*'Refrigerator Impacts'!U64</f>
        <v>8.747174330995873E-2</v>
      </c>
      <c r="W65" s="41">
        <f ca="1">HLOOKUP($A65&amp;"-"&amp;$B65&amp;"-"&amp;W$7,Weights_All_Spaces,$C65+1,FALSE)*'Refrigerator Impacts'!V64</f>
        <v>1.3962105154418284E-5</v>
      </c>
      <c r="X65" s="41">
        <f ca="1">HLOOKUP($A65&amp;"-"&amp;$B65&amp;"-"&amp;X$7,Weights_All_Spaces,$C65+1,FALSE)*'Refrigerator Impacts'!W64</f>
        <v>-2.799432966353549E-3</v>
      </c>
      <c r="Y65" s="41">
        <f ca="1">HLOOKUP($A65&amp;"-"&amp;$B65&amp;"-"&amp;Y$7,Weights_All_Spaces,$C65+1,FALSE)*'Refrigerator Impacts'!X64</f>
        <v>5.1890766572724378E-3</v>
      </c>
      <c r="Z65" s="41">
        <f ca="1">HLOOKUP($A65&amp;"-"&amp;$B65&amp;"-"&amp;Z$7,Weights_All_Spaces,$C65+1,FALSE)*'Refrigerator Impacts'!Y64</f>
        <v>7.957713147177179E-7</v>
      </c>
      <c r="AA65" s="41">
        <f ca="1">HLOOKUP($A65&amp;"-"&amp;$B65&amp;"-"&amp;AA$7,Weights_All_Spaces,$C65+1,FALSE)*'Refrigerator Impacts'!Z64</f>
        <v>4.0314482718409256E-3</v>
      </c>
      <c r="AB65" s="41">
        <f ca="1">HLOOKUP($A65&amp;"-"&amp;$B65&amp;"-"&amp;AB$7,Weights_All_Spaces,$C65+1,FALSE)*'Refrigerator Impacts'!AA64</f>
        <v>7.9575676653009614E-7</v>
      </c>
      <c r="AC65" s="41">
        <f ca="1">HLOOKUP($A65&amp;"-"&amp;$B65&amp;"-"&amp;AC$7,Weights_All_Spaces,$C65+1,FALSE)*'Refrigerator Impacts'!AB64</f>
        <v>0</v>
      </c>
      <c r="AD65" s="41">
        <f ca="1">HLOOKUP($A65&amp;"-"&amp;$B65&amp;"-"&amp;AD$7,Weights_All_Spaces,$C65+1,FALSE)*'Refrigerator Impacts'!AC64</f>
        <v>0.10379466863801434</v>
      </c>
      <c r="AE65" s="41">
        <f ca="1">HLOOKUP($A65&amp;"-"&amp;$B65&amp;"-"&amp;AE$7,Weights_All_Spaces,$C65+1,FALSE)*'Refrigerator Impacts'!AD64</f>
        <v>2.0748066557134331E-5</v>
      </c>
      <c r="AF65" s="41">
        <f ca="1">HLOOKUP($A65&amp;"-"&amp;$B65&amp;"-"&amp;AF$7,Weights_All_Spaces,$C65+1,FALSE)*'Refrigerator Impacts'!AE64</f>
        <v>0.10452947330488467</v>
      </c>
      <c r="AG65" s="41">
        <f ca="1">HLOOKUP($A65&amp;"-"&amp;$B65&amp;"-"&amp;AG$7,Weights_All_Spaces,$C65+1,FALSE)*'Refrigerator Impacts'!AF64</f>
        <v>2.0544397872295269E-5</v>
      </c>
      <c r="AH65" s="41">
        <f ca="1">HLOOKUP($A65&amp;"-"&amp;$B65&amp;"-"&amp;AH$7,Weights_All_Spaces,$C65+1,FALSE)*'Refrigerator Impacts'!AG64</f>
        <v>0</v>
      </c>
      <c r="AK65" s="131">
        <f t="shared" ca="1" si="10"/>
        <v>0.34817622772389401</v>
      </c>
      <c r="AL65" s="131">
        <f t="shared" ca="1" si="16"/>
        <v>5.5866985774137581E-5</v>
      </c>
      <c r="AM65" s="131">
        <f t="shared" ca="1" si="16"/>
        <v>0.37448130406530339</v>
      </c>
      <c r="AN65" s="131">
        <f t="shared" ca="1" si="16"/>
        <v>7.1560856364732476E-5</v>
      </c>
      <c r="AO65" s="131">
        <f t="shared" ca="1" si="16"/>
        <v>-6.9581594583932403E-3</v>
      </c>
    </row>
    <row r="66" spans="1:41">
      <c r="A66" s="4" t="str">
        <f t="shared" si="18"/>
        <v>SC</v>
      </c>
      <c r="B66" s="4" t="str">
        <f t="shared" si="18"/>
        <v>SFM</v>
      </c>
      <c r="C66" s="4">
        <f t="shared" si="19"/>
        <v>10</v>
      </c>
      <c r="D66" s="40" t="str">
        <f t="shared" si="17"/>
        <v>SC10</v>
      </c>
      <c r="E66" s="41">
        <f ca="1">HLOOKUP($A66&amp;"-"&amp;$B66&amp;"-"&amp;E$7,Weights_All_Spaces,$C66+1,FALSE)*'Refrigerator Impacts'!D65</f>
        <v>0.21269440359146249</v>
      </c>
      <c r="F66" s="41">
        <f ca="1">HLOOKUP($A66&amp;"-"&amp;$B66&amp;"-"&amp;F$7,Weights_All_Spaces,$C66+1,FALSE)*'Refrigerator Impacts'!E65</f>
        <v>2.9316587636022381E-5</v>
      </c>
      <c r="G66" s="41">
        <f ca="1">HLOOKUP($A66&amp;"-"&amp;$B66&amp;"-"&amp;G$7,Weights_All_Spaces,$C66+1,FALSE)*'Refrigerator Impacts'!F65</f>
        <v>0.2469768393663575</v>
      </c>
      <c r="H66" s="41">
        <f ca="1">HLOOKUP($A66&amp;"-"&amp;$B66&amp;"-"&amp;H$7,Weights_All_Spaces,$C66+1,FALSE)*'Refrigerator Impacts'!G65</f>
        <v>5.25847958532427E-5</v>
      </c>
      <c r="I66" s="41">
        <f ca="1">HLOOKUP($A66&amp;"-"&amp;$B66&amp;"-"&amp;I$7,Weights_All_Spaces,$C66+1,FALSE)*'Refrigerator Impacts'!H65</f>
        <v>-6.4255875054364791E-3</v>
      </c>
      <c r="J66" s="41">
        <f ca="1">HLOOKUP($A66&amp;"-"&amp;$B66&amp;"-"&amp;J$7,Weights_All_Spaces,$C66+1,FALSE)*'Refrigerator Impacts'!I65</f>
        <v>1.2174423317635472E-2</v>
      </c>
      <c r="K66" s="41">
        <f ca="1">HLOOKUP($A66&amp;"-"&amp;$B66&amp;"-"&amp;K$7,Weights_All_Spaces,$C66+1,FALSE)*'Refrigerator Impacts'!J65</f>
        <v>1.6865042196453981E-6</v>
      </c>
      <c r="L66" s="41">
        <f ca="1">HLOOKUP($A66&amp;"-"&amp;$B66&amp;"-"&amp;L$7,Weights_All_Spaces,$C66+1,FALSE)*'Refrigerator Impacts'!K65</f>
        <v>1.1677172073509367E-2</v>
      </c>
      <c r="M66" s="41">
        <f ca="1">HLOOKUP($A66&amp;"-"&amp;$B66&amp;"-"&amp;M$7,Weights_All_Spaces,$C66+1,FALSE)*'Refrigerator Impacts'!L65</f>
        <v>3.5659732078042876E-6</v>
      </c>
      <c r="N66" s="41">
        <f ca="1">HLOOKUP($A66&amp;"-"&amp;$B66&amp;"-"&amp;N$7,Weights_All_Spaces,$C66+1,FALSE)*'Refrigerator Impacts'!M65</f>
        <v>0</v>
      </c>
      <c r="O66" s="41">
        <f ca="1">HLOOKUP($A66&amp;"-"&amp;$B66&amp;"-"&amp;O$7,Weights_All_Spaces,$C66+1,FALSE)*'Refrigerator Impacts'!N65</f>
        <v>1.9558106077375861E-2</v>
      </c>
      <c r="P66" s="41">
        <f ca="1">HLOOKUP($A66&amp;"-"&amp;$B66&amp;"-"&amp;P$7,Weights_All_Spaces,$C66+1,FALSE)*'Refrigerator Impacts'!O65</f>
        <v>2.6957781734273451E-6</v>
      </c>
      <c r="Q66" s="41">
        <f ca="1">HLOOKUP($A66&amp;"-"&amp;$B66&amp;"-"&amp;Q$7,Weights_All_Spaces,$C66+1,FALSE)*'Refrigerator Impacts'!P65</f>
        <v>2.2710513964722529E-2</v>
      </c>
      <c r="R66" s="41">
        <f ca="1">HLOOKUP($A66&amp;"-"&amp;$B66&amp;"-"&amp;R$7,Weights_All_Spaces,$C66+1,FALSE)*'Refrigerator Impacts'!Q65</f>
        <v>4.8353835267349604E-6</v>
      </c>
      <c r="S66" s="41">
        <f>HLOOKUP($A66&amp;"-"&amp;$B66&amp;"-"&amp;S$7,Weights_All_Spaces,$C66+1,FALSE)*'Refrigerator Impacts'!R65</f>
        <v>0</v>
      </c>
      <c r="T66" s="41">
        <f ca="1">HLOOKUP($A66&amp;"-"&amp;$B66&amp;"-"&amp;T$7,Weights_All_Spaces,$C66+1,FALSE)*'Refrigerator Impacts'!S65</f>
        <v>3.2175654799528261E-2</v>
      </c>
      <c r="U66" s="41">
        <f ca="1">HLOOKUP($A66&amp;"-"&amp;$B66&amp;"-"&amp;U$7,Weights_All_Spaces,$C66+1,FALSE)*'Refrigerator Impacts'!T65</f>
        <v>5.4110860269858554E-6</v>
      </c>
      <c r="V66" s="41">
        <f ca="1">HLOOKUP($A66&amp;"-"&amp;$B66&amp;"-"&amp;V$7,Weights_All_Spaces,$C66+1,FALSE)*'Refrigerator Impacts'!U65</f>
        <v>3.2175654799528261E-2</v>
      </c>
      <c r="W66" s="41">
        <f ca="1">HLOOKUP($A66&amp;"-"&amp;$B66&amp;"-"&amp;W$7,Weights_All_Spaces,$C66+1,FALSE)*'Refrigerator Impacts'!V65</f>
        <v>5.4110860269858554E-6</v>
      </c>
      <c r="X66" s="41">
        <f ca="1">HLOOKUP($A66&amp;"-"&amp;$B66&amp;"-"&amp;X$7,Weights_All_Spaces,$C66+1,FALSE)*'Refrigerator Impacts'!W65</f>
        <v>-9.408800605756034E-4</v>
      </c>
      <c r="Y66" s="41">
        <f ca="1">HLOOKUP($A66&amp;"-"&amp;$B66&amp;"-"&amp;Y$7,Weights_All_Spaces,$C66+1,FALSE)*'Refrigerator Impacts'!X65</f>
        <v>1.924316568316378E-3</v>
      </c>
      <c r="Z66" s="41">
        <f ca="1">HLOOKUP($A66&amp;"-"&amp;$B66&amp;"-"&amp;Z$7,Weights_All_Spaces,$C66+1,FALSE)*'Refrigerator Impacts'!Y65</f>
        <v>3.0552770500883471E-7</v>
      </c>
      <c r="AA66" s="41">
        <f ca="1">HLOOKUP($A66&amp;"-"&amp;$B66&amp;"-"&amp;AA$7,Weights_All_Spaces,$C66+1,FALSE)*'Refrigerator Impacts'!Z65</f>
        <v>1.4470485442578441E-3</v>
      </c>
      <c r="AB66" s="41">
        <f ca="1">HLOOKUP($A66&amp;"-"&amp;$B66&amp;"-"&amp;AB$7,Weights_All_Spaces,$C66+1,FALSE)*'Refrigerator Impacts'!AA65</f>
        <v>3.0552770500883471E-7</v>
      </c>
      <c r="AC66" s="41">
        <f ca="1">HLOOKUP($A66&amp;"-"&amp;$B66&amp;"-"&amp;AC$7,Weights_All_Spaces,$C66+1,FALSE)*'Refrigerator Impacts'!AB65</f>
        <v>0</v>
      </c>
      <c r="AD66" s="41">
        <f ca="1">HLOOKUP($A66&amp;"-"&amp;$B66&amp;"-"&amp;AD$7,Weights_All_Spaces,$C66+1,FALSE)*'Refrigerator Impacts'!AC65</f>
        <v>0.10438849052542093</v>
      </c>
      <c r="AE66" s="41">
        <f ca="1">HLOOKUP($A66&amp;"-"&amp;$B66&amp;"-"&amp;AE$7,Weights_All_Spaces,$C66+1,FALSE)*'Refrigerator Impacts'!AD65</f>
        <v>2.2234739042724273E-5</v>
      </c>
      <c r="AF66" s="41">
        <f ca="1">HLOOKUP($A66&amp;"-"&amp;$B66&amp;"-"&amp;AF$7,Weights_All_Spaces,$C66+1,FALSE)*'Refrigerator Impacts'!AE65</f>
        <v>0.1053154674273028</v>
      </c>
      <c r="AG66" s="41">
        <f ca="1">HLOOKUP($A66&amp;"-"&amp;$B66&amp;"-"&amp;AG$7,Weights_All_Spaces,$C66+1,FALSE)*'Refrigerator Impacts'!AF65</f>
        <v>2.2512227036982124E-5</v>
      </c>
      <c r="AH66" s="41">
        <f ca="1">HLOOKUP($A66&amp;"-"&amp;$B66&amp;"-"&amp;AH$7,Weights_All_Spaces,$C66+1,FALSE)*'Refrigerator Impacts'!AG65</f>
        <v>0</v>
      </c>
      <c r="AK66" s="131">
        <f t="shared" ca="1" si="10"/>
        <v>0.38291539487973941</v>
      </c>
      <c r="AL66" s="131">
        <f t="shared" ca="1" si="16"/>
        <v>6.1650222803814089E-5</v>
      </c>
      <c r="AM66" s="131">
        <f t="shared" ca="1" si="16"/>
        <v>0.42030269617567834</v>
      </c>
      <c r="AN66" s="131">
        <f t="shared" ca="1" si="16"/>
        <v>8.9214993356758764E-5</v>
      </c>
      <c r="AO66" s="131">
        <f t="shared" ca="1" si="16"/>
        <v>-7.3664675660120825E-3</v>
      </c>
    </row>
    <row r="67" spans="1:41">
      <c r="A67" s="4" t="str">
        <f t="shared" si="18"/>
        <v>SC</v>
      </c>
      <c r="B67" s="4" t="str">
        <f t="shared" si="18"/>
        <v>SFM</v>
      </c>
      <c r="C67" s="4">
        <f t="shared" si="19"/>
        <v>11</v>
      </c>
      <c r="D67" s="40" t="str">
        <f t="shared" si="17"/>
        <v>SC11</v>
      </c>
      <c r="E67" s="41">
        <f ca="1">HLOOKUP($A67&amp;"-"&amp;$B67&amp;"-"&amp;E$7,Weights_All_Spaces,$C67+1,FALSE)*'Refrigerator Impacts'!D66</f>
        <v>0</v>
      </c>
      <c r="F67" s="41">
        <f ca="1">HLOOKUP($A67&amp;"-"&amp;$B67&amp;"-"&amp;F$7,Weights_All_Spaces,$C67+1,FALSE)*'Refrigerator Impacts'!E66</f>
        <v>0</v>
      </c>
      <c r="G67" s="41">
        <f ca="1">HLOOKUP($A67&amp;"-"&amp;$B67&amp;"-"&amp;G$7,Weights_All_Spaces,$C67+1,FALSE)*'Refrigerator Impacts'!F66</f>
        <v>0</v>
      </c>
      <c r="H67" s="41">
        <f ca="1">HLOOKUP($A67&amp;"-"&amp;$B67&amp;"-"&amp;H$7,Weights_All_Spaces,$C67+1,FALSE)*'Refrigerator Impacts'!G66</f>
        <v>0</v>
      </c>
      <c r="I67" s="41">
        <f ca="1">HLOOKUP($A67&amp;"-"&amp;$B67&amp;"-"&amp;I$7,Weights_All_Spaces,$C67+1,FALSE)*'Refrigerator Impacts'!H66</f>
        <v>0</v>
      </c>
      <c r="J67" s="41">
        <f ca="1">HLOOKUP($A67&amp;"-"&amp;$B67&amp;"-"&amp;J$7,Weights_All_Spaces,$C67+1,FALSE)*'Refrigerator Impacts'!I66</f>
        <v>0</v>
      </c>
      <c r="K67" s="41">
        <f ca="1">HLOOKUP($A67&amp;"-"&amp;$B67&amp;"-"&amp;K$7,Weights_All_Spaces,$C67+1,FALSE)*'Refrigerator Impacts'!J66</f>
        <v>0</v>
      </c>
      <c r="L67" s="41">
        <f ca="1">HLOOKUP($A67&amp;"-"&amp;$B67&amp;"-"&amp;L$7,Weights_All_Spaces,$C67+1,FALSE)*'Refrigerator Impacts'!K66</f>
        <v>0</v>
      </c>
      <c r="M67" s="41">
        <f ca="1">HLOOKUP($A67&amp;"-"&amp;$B67&amp;"-"&amp;M$7,Weights_All_Spaces,$C67+1,FALSE)*'Refrigerator Impacts'!L66</f>
        <v>0</v>
      </c>
      <c r="N67" s="41">
        <f ca="1">HLOOKUP($A67&amp;"-"&amp;$B67&amp;"-"&amp;N$7,Weights_All_Spaces,$C67+1,FALSE)*'Refrigerator Impacts'!M66</f>
        <v>0</v>
      </c>
      <c r="O67" s="41">
        <f ca="1">HLOOKUP($A67&amp;"-"&amp;$B67&amp;"-"&amp;O$7,Weights_All_Spaces,$C67+1,FALSE)*'Refrigerator Impacts'!N66</f>
        <v>0</v>
      </c>
      <c r="P67" s="41">
        <f ca="1">HLOOKUP($A67&amp;"-"&amp;$B67&amp;"-"&amp;P$7,Weights_All_Spaces,$C67+1,FALSE)*'Refrigerator Impacts'!O66</f>
        <v>0</v>
      </c>
      <c r="Q67" s="41">
        <f ca="1">HLOOKUP($A67&amp;"-"&amp;$B67&amp;"-"&amp;Q$7,Weights_All_Spaces,$C67+1,FALSE)*'Refrigerator Impacts'!P66</f>
        <v>0</v>
      </c>
      <c r="R67" s="41">
        <f ca="1">HLOOKUP($A67&amp;"-"&amp;$B67&amp;"-"&amp;R$7,Weights_All_Spaces,$C67+1,FALSE)*'Refrigerator Impacts'!Q66</f>
        <v>0</v>
      </c>
      <c r="S67" s="41">
        <f>HLOOKUP($A67&amp;"-"&amp;$B67&amp;"-"&amp;S$7,Weights_All_Spaces,$C67+1,FALSE)*'Refrigerator Impacts'!R66</f>
        <v>0</v>
      </c>
      <c r="T67" s="41">
        <f ca="1">HLOOKUP($A67&amp;"-"&amp;$B67&amp;"-"&amp;T$7,Weights_All_Spaces,$C67+1,FALSE)*'Refrigerator Impacts'!S66</f>
        <v>0</v>
      </c>
      <c r="U67" s="41">
        <f ca="1">HLOOKUP($A67&amp;"-"&amp;$B67&amp;"-"&amp;U$7,Weights_All_Spaces,$C67+1,FALSE)*'Refrigerator Impacts'!T66</f>
        <v>0</v>
      </c>
      <c r="V67" s="41">
        <f ca="1">HLOOKUP($A67&amp;"-"&amp;$B67&amp;"-"&amp;V$7,Weights_All_Spaces,$C67+1,FALSE)*'Refrigerator Impacts'!U66</f>
        <v>0</v>
      </c>
      <c r="W67" s="41">
        <f ca="1">HLOOKUP($A67&amp;"-"&amp;$B67&amp;"-"&amp;W$7,Weights_All_Spaces,$C67+1,FALSE)*'Refrigerator Impacts'!V66</f>
        <v>0</v>
      </c>
      <c r="X67" s="41">
        <f ca="1">HLOOKUP($A67&amp;"-"&amp;$B67&amp;"-"&amp;X$7,Weights_All_Spaces,$C67+1,FALSE)*'Refrigerator Impacts'!W66</f>
        <v>0</v>
      </c>
      <c r="Y67" s="41">
        <f ca="1">HLOOKUP($A67&amp;"-"&amp;$B67&amp;"-"&amp;Y$7,Weights_All_Spaces,$C67+1,FALSE)*'Refrigerator Impacts'!X66</f>
        <v>0</v>
      </c>
      <c r="Z67" s="41">
        <f ca="1">HLOOKUP($A67&amp;"-"&amp;$B67&amp;"-"&amp;Z$7,Weights_All_Spaces,$C67+1,FALSE)*'Refrigerator Impacts'!Y66</f>
        <v>0</v>
      </c>
      <c r="AA67" s="41">
        <f ca="1">HLOOKUP($A67&amp;"-"&amp;$B67&amp;"-"&amp;AA$7,Weights_All_Spaces,$C67+1,FALSE)*'Refrigerator Impacts'!Z66</f>
        <v>0</v>
      </c>
      <c r="AB67" s="41">
        <f ca="1">HLOOKUP($A67&amp;"-"&amp;$B67&amp;"-"&amp;AB$7,Weights_All_Spaces,$C67+1,FALSE)*'Refrigerator Impacts'!AA66</f>
        <v>0</v>
      </c>
      <c r="AC67" s="41">
        <f ca="1">HLOOKUP($A67&amp;"-"&amp;$B67&amp;"-"&amp;AC$7,Weights_All_Spaces,$C67+1,FALSE)*'Refrigerator Impacts'!AB66</f>
        <v>0</v>
      </c>
      <c r="AD67" s="41">
        <f ca="1">HLOOKUP($A67&amp;"-"&amp;$B67&amp;"-"&amp;AD$7,Weights_All_Spaces,$C67+1,FALSE)*'Refrigerator Impacts'!AC66</f>
        <v>0</v>
      </c>
      <c r="AE67" s="41">
        <f ca="1">HLOOKUP($A67&amp;"-"&amp;$B67&amp;"-"&amp;AE$7,Weights_All_Spaces,$C67+1,FALSE)*'Refrigerator Impacts'!AD66</f>
        <v>0</v>
      </c>
      <c r="AF67" s="41">
        <f ca="1">HLOOKUP($A67&amp;"-"&amp;$B67&amp;"-"&amp;AF$7,Weights_All_Spaces,$C67+1,FALSE)*'Refrigerator Impacts'!AE66</f>
        <v>0</v>
      </c>
      <c r="AG67" s="41">
        <f ca="1">HLOOKUP($A67&amp;"-"&amp;$B67&amp;"-"&amp;AG$7,Weights_All_Spaces,$C67+1,FALSE)*'Refrigerator Impacts'!AF66</f>
        <v>0</v>
      </c>
      <c r="AH67" s="41">
        <f ca="1">HLOOKUP($A67&amp;"-"&amp;$B67&amp;"-"&amp;AH$7,Weights_All_Spaces,$C67+1,FALSE)*'Refrigerator Impacts'!AG66</f>
        <v>0</v>
      </c>
      <c r="AK67" s="131">
        <f t="shared" ca="1" si="10"/>
        <v>0</v>
      </c>
      <c r="AL67" s="131">
        <f t="shared" ca="1" si="16"/>
        <v>0</v>
      </c>
      <c r="AM67" s="131">
        <f t="shared" ca="1" si="16"/>
        <v>0</v>
      </c>
      <c r="AN67" s="131">
        <f t="shared" ca="1" si="16"/>
        <v>0</v>
      </c>
      <c r="AO67" s="131">
        <f t="shared" ca="1" si="16"/>
        <v>0</v>
      </c>
    </row>
    <row r="68" spans="1:41">
      <c r="A68" s="4" t="str">
        <f t="shared" si="18"/>
        <v>SC</v>
      </c>
      <c r="B68" s="4" t="str">
        <f t="shared" si="18"/>
        <v>SFM</v>
      </c>
      <c r="C68" s="4">
        <f t="shared" si="19"/>
        <v>12</v>
      </c>
      <c r="D68" s="40" t="str">
        <f t="shared" si="17"/>
        <v>SC12</v>
      </c>
      <c r="E68" s="41">
        <f ca="1">HLOOKUP($A68&amp;"-"&amp;$B68&amp;"-"&amp;E$7,Weights_All_Spaces,$C68+1,FALSE)*'Refrigerator Impacts'!D67</f>
        <v>0</v>
      </c>
      <c r="F68" s="41">
        <f ca="1">HLOOKUP($A68&amp;"-"&amp;$B68&amp;"-"&amp;F$7,Weights_All_Spaces,$C68+1,FALSE)*'Refrigerator Impacts'!E67</f>
        <v>0</v>
      </c>
      <c r="G68" s="41">
        <f ca="1">HLOOKUP($A68&amp;"-"&amp;$B68&amp;"-"&amp;G$7,Weights_All_Spaces,$C68+1,FALSE)*'Refrigerator Impacts'!F67</f>
        <v>0</v>
      </c>
      <c r="H68" s="41">
        <f ca="1">HLOOKUP($A68&amp;"-"&amp;$B68&amp;"-"&amp;H$7,Weights_All_Spaces,$C68+1,FALSE)*'Refrigerator Impacts'!G67</f>
        <v>0</v>
      </c>
      <c r="I68" s="41">
        <f ca="1">HLOOKUP($A68&amp;"-"&amp;$B68&amp;"-"&amp;I$7,Weights_All_Spaces,$C68+1,FALSE)*'Refrigerator Impacts'!H67</f>
        <v>0</v>
      </c>
      <c r="J68" s="41">
        <f ca="1">HLOOKUP($A68&amp;"-"&amp;$B68&amp;"-"&amp;J$7,Weights_All_Spaces,$C68+1,FALSE)*'Refrigerator Impacts'!I67</f>
        <v>0</v>
      </c>
      <c r="K68" s="41">
        <f ca="1">HLOOKUP($A68&amp;"-"&amp;$B68&amp;"-"&amp;K$7,Weights_All_Spaces,$C68+1,FALSE)*'Refrigerator Impacts'!J67</f>
        <v>0</v>
      </c>
      <c r="L68" s="41">
        <f ca="1">HLOOKUP($A68&amp;"-"&amp;$B68&amp;"-"&amp;L$7,Weights_All_Spaces,$C68+1,FALSE)*'Refrigerator Impacts'!K67</f>
        <v>0</v>
      </c>
      <c r="M68" s="41">
        <f ca="1">HLOOKUP($A68&amp;"-"&amp;$B68&amp;"-"&amp;M$7,Weights_All_Spaces,$C68+1,FALSE)*'Refrigerator Impacts'!L67</f>
        <v>0</v>
      </c>
      <c r="N68" s="41">
        <f ca="1">HLOOKUP($A68&amp;"-"&amp;$B68&amp;"-"&amp;N$7,Weights_All_Spaces,$C68+1,FALSE)*'Refrigerator Impacts'!M67</f>
        <v>0</v>
      </c>
      <c r="O68" s="41">
        <f ca="1">HLOOKUP($A68&amp;"-"&amp;$B68&amp;"-"&amp;O$7,Weights_All_Spaces,$C68+1,FALSE)*'Refrigerator Impacts'!N67</f>
        <v>0</v>
      </c>
      <c r="P68" s="41">
        <f ca="1">HLOOKUP($A68&amp;"-"&amp;$B68&amp;"-"&amp;P$7,Weights_All_Spaces,$C68+1,FALSE)*'Refrigerator Impacts'!O67</f>
        <v>0</v>
      </c>
      <c r="Q68" s="41">
        <f ca="1">HLOOKUP($A68&amp;"-"&amp;$B68&amp;"-"&amp;Q$7,Weights_All_Spaces,$C68+1,FALSE)*'Refrigerator Impacts'!P67</f>
        <v>0</v>
      </c>
      <c r="R68" s="41">
        <f ca="1">HLOOKUP($A68&amp;"-"&amp;$B68&amp;"-"&amp;R$7,Weights_All_Spaces,$C68+1,FALSE)*'Refrigerator Impacts'!Q67</f>
        <v>0</v>
      </c>
      <c r="S68" s="41">
        <f>HLOOKUP($A68&amp;"-"&amp;$B68&amp;"-"&amp;S$7,Weights_All_Spaces,$C68+1,FALSE)*'Refrigerator Impacts'!R67</f>
        <v>0</v>
      </c>
      <c r="T68" s="41">
        <f ca="1">HLOOKUP($A68&amp;"-"&amp;$B68&amp;"-"&amp;T$7,Weights_All_Spaces,$C68+1,FALSE)*'Refrigerator Impacts'!S67</f>
        <v>0</v>
      </c>
      <c r="U68" s="41">
        <f ca="1">HLOOKUP($A68&amp;"-"&amp;$B68&amp;"-"&amp;U$7,Weights_All_Spaces,$C68+1,FALSE)*'Refrigerator Impacts'!T67</f>
        <v>0</v>
      </c>
      <c r="V68" s="41">
        <f ca="1">HLOOKUP($A68&amp;"-"&amp;$B68&amp;"-"&amp;V$7,Weights_All_Spaces,$C68+1,FALSE)*'Refrigerator Impacts'!U67</f>
        <v>0</v>
      </c>
      <c r="W68" s="41">
        <f ca="1">HLOOKUP($A68&amp;"-"&amp;$B68&amp;"-"&amp;W$7,Weights_All_Spaces,$C68+1,FALSE)*'Refrigerator Impacts'!V67</f>
        <v>0</v>
      </c>
      <c r="X68" s="41">
        <f ca="1">HLOOKUP($A68&amp;"-"&amp;$B68&amp;"-"&amp;X$7,Weights_All_Spaces,$C68+1,FALSE)*'Refrigerator Impacts'!W67</f>
        <v>0</v>
      </c>
      <c r="Y68" s="41">
        <f ca="1">HLOOKUP($A68&amp;"-"&amp;$B68&amp;"-"&amp;Y$7,Weights_All_Spaces,$C68+1,FALSE)*'Refrigerator Impacts'!X67</f>
        <v>0</v>
      </c>
      <c r="Z68" s="41">
        <f ca="1">HLOOKUP($A68&amp;"-"&amp;$B68&amp;"-"&amp;Z$7,Weights_All_Spaces,$C68+1,FALSE)*'Refrigerator Impacts'!Y67</f>
        <v>0</v>
      </c>
      <c r="AA68" s="41">
        <f ca="1">HLOOKUP($A68&amp;"-"&amp;$B68&amp;"-"&amp;AA$7,Weights_All_Spaces,$C68+1,FALSE)*'Refrigerator Impacts'!Z67</f>
        <v>0</v>
      </c>
      <c r="AB68" s="41">
        <f ca="1">HLOOKUP($A68&amp;"-"&amp;$B68&amp;"-"&amp;AB$7,Weights_All_Spaces,$C68+1,FALSE)*'Refrigerator Impacts'!AA67</f>
        <v>0</v>
      </c>
      <c r="AC68" s="41">
        <f ca="1">HLOOKUP($A68&amp;"-"&amp;$B68&amp;"-"&amp;AC$7,Weights_All_Spaces,$C68+1,FALSE)*'Refrigerator Impacts'!AB67</f>
        <v>0</v>
      </c>
      <c r="AD68" s="41">
        <f ca="1">HLOOKUP($A68&amp;"-"&amp;$B68&amp;"-"&amp;AD$7,Weights_All_Spaces,$C68+1,FALSE)*'Refrigerator Impacts'!AC67</f>
        <v>0</v>
      </c>
      <c r="AE68" s="41">
        <f ca="1">HLOOKUP($A68&amp;"-"&amp;$B68&amp;"-"&amp;AE$7,Weights_All_Spaces,$C68+1,FALSE)*'Refrigerator Impacts'!AD67</f>
        <v>0</v>
      </c>
      <c r="AF68" s="41">
        <f ca="1">HLOOKUP($A68&amp;"-"&amp;$B68&amp;"-"&amp;AF$7,Weights_All_Spaces,$C68+1,FALSE)*'Refrigerator Impacts'!AE67</f>
        <v>0</v>
      </c>
      <c r="AG68" s="41">
        <f ca="1">HLOOKUP($A68&amp;"-"&amp;$B68&amp;"-"&amp;AG$7,Weights_All_Spaces,$C68+1,FALSE)*'Refrigerator Impacts'!AF67</f>
        <v>0</v>
      </c>
      <c r="AH68" s="41">
        <f ca="1">HLOOKUP($A68&amp;"-"&amp;$B68&amp;"-"&amp;AH$7,Weights_All_Spaces,$C68+1,FALSE)*'Refrigerator Impacts'!AG67</f>
        <v>0</v>
      </c>
      <c r="AK68" s="131">
        <f t="shared" ca="1" si="10"/>
        <v>0</v>
      </c>
      <c r="AL68" s="131">
        <f t="shared" ca="1" si="16"/>
        <v>0</v>
      </c>
      <c r="AM68" s="131">
        <f t="shared" ca="1" si="16"/>
        <v>0</v>
      </c>
      <c r="AN68" s="131">
        <f t="shared" ca="1" si="16"/>
        <v>0</v>
      </c>
      <c r="AO68" s="131">
        <f t="shared" ca="1" si="16"/>
        <v>0</v>
      </c>
    </row>
    <row r="69" spans="1:41">
      <c r="A69" s="4" t="str">
        <f t="shared" si="18"/>
        <v>SC</v>
      </c>
      <c r="B69" s="4" t="str">
        <f t="shared" si="18"/>
        <v>SFM</v>
      </c>
      <c r="C69" s="4">
        <f t="shared" si="19"/>
        <v>13</v>
      </c>
      <c r="D69" s="40" t="str">
        <f t="shared" si="17"/>
        <v>SC13</v>
      </c>
      <c r="E69" s="41">
        <f ca="1">HLOOKUP($A69&amp;"-"&amp;$B69&amp;"-"&amp;E$7,Weights_All_Spaces,$C69+1,FALSE)*'Refrigerator Impacts'!D68</f>
        <v>0.27939730596254048</v>
      </c>
      <c r="F69" s="41">
        <f ca="1">HLOOKUP($A69&amp;"-"&amp;$B69&amp;"-"&amp;F$7,Weights_All_Spaces,$C69+1,FALSE)*'Refrigerator Impacts'!E68</f>
        <v>3.9110290433702285E-5</v>
      </c>
      <c r="G69" s="41">
        <f ca="1">HLOOKUP($A69&amp;"-"&amp;$B69&amp;"-"&amp;G$7,Weights_All_Spaces,$C69+1,FALSE)*'Refrigerator Impacts'!F68</f>
        <v>0.33100428335719811</v>
      </c>
      <c r="H69" s="41">
        <f ca="1">HLOOKUP($A69&amp;"-"&amp;$B69&amp;"-"&amp;H$7,Weights_All_Spaces,$C69+1,FALSE)*'Refrigerator Impacts'!G68</f>
        <v>6.6959370212048782E-5</v>
      </c>
      <c r="I69" s="41">
        <f ca="1">HLOOKUP($A69&amp;"-"&amp;$B69&amp;"-"&amp;I$7,Weights_All_Spaces,$C69+1,FALSE)*'Refrigerator Impacts'!H68</f>
        <v>-8.4932843239526722E-3</v>
      </c>
      <c r="J69" s="41">
        <f ca="1">HLOOKUP($A69&amp;"-"&amp;$B69&amp;"-"&amp;J$7,Weights_All_Spaces,$C69+1,FALSE)*'Refrigerator Impacts'!I68</f>
        <v>1.599083822520991E-2</v>
      </c>
      <c r="K69" s="41">
        <f ca="1">HLOOKUP($A69&amp;"-"&amp;$B69&amp;"-"&amp;K$7,Weights_All_Spaces,$C69+1,FALSE)*'Refrigerator Impacts'!J68</f>
        <v>2.251489654317733E-6</v>
      </c>
      <c r="L69" s="41">
        <f ca="1">HLOOKUP($A69&amp;"-"&amp;$B69&amp;"-"&amp;L$7,Weights_All_Spaces,$C69+1,FALSE)*'Refrigerator Impacts'!K68</f>
        <v>1.5879192551519237E-2</v>
      </c>
      <c r="M69" s="41">
        <f ca="1">HLOOKUP($A69&amp;"-"&amp;$B69&amp;"-"&amp;M$7,Weights_All_Spaces,$C69+1,FALSE)*'Refrigerator Impacts'!L68</f>
        <v>4.6686090601875499E-6</v>
      </c>
      <c r="N69" s="41">
        <f ca="1">HLOOKUP($A69&amp;"-"&amp;$B69&amp;"-"&amp;N$7,Weights_All_Spaces,$C69+1,FALSE)*'Refrigerator Impacts'!M68</f>
        <v>0</v>
      </c>
      <c r="O69" s="41">
        <f ca="1">HLOOKUP($A69&amp;"-"&amp;$B69&amp;"-"&amp;O$7,Weights_All_Spaces,$C69+1,FALSE)*'Refrigerator Impacts'!N68</f>
        <v>2.5691706295406021E-2</v>
      </c>
      <c r="P69" s="41">
        <f ca="1">HLOOKUP($A69&amp;"-"&amp;$B69&amp;"-"&amp;P$7,Weights_All_Spaces,$C69+1,FALSE)*'Refrigerator Impacts'!O68</f>
        <v>3.5963485456277963E-6</v>
      </c>
      <c r="Q69" s="41">
        <f ca="1">HLOOKUP($A69&amp;"-"&amp;$B69&amp;"-"&amp;Q$7,Weights_All_Spaces,$C69+1,FALSE)*'Refrigerator Impacts'!P68</f>
        <v>3.0437175481121667E-2</v>
      </c>
      <c r="R69" s="41">
        <f ca="1">HLOOKUP($A69&amp;"-"&amp;$B69&amp;"-"&amp;R$7,Weights_All_Spaces,$C69+1,FALSE)*'Refrigerator Impacts'!Q68</f>
        <v>6.157183467774601E-6</v>
      </c>
      <c r="S69" s="41">
        <f>HLOOKUP($A69&amp;"-"&amp;$B69&amp;"-"&amp;S$7,Weights_All_Spaces,$C69+1,FALSE)*'Refrigerator Impacts'!R68</f>
        <v>0</v>
      </c>
      <c r="T69" s="41">
        <f ca="1">HLOOKUP($A69&amp;"-"&amp;$B69&amp;"-"&amp;T$7,Weights_All_Spaces,$C69+1,FALSE)*'Refrigerator Impacts'!S68</f>
        <v>1.5090256997478122E-2</v>
      </c>
      <c r="U69" s="41">
        <f ca="1">HLOOKUP($A69&amp;"-"&amp;$B69&amp;"-"&amp;U$7,Weights_All_Spaces,$C69+1,FALSE)*'Refrigerator Impacts'!T68</f>
        <v>2.6392408016924043E-6</v>
      </c>
      <c r="V69" s="41">
        <f ca="1">HLOOKUP($A69&amp;"-"&amp;$B69&amp;"-"&amp;V$7,Weights_All_Spaces,$C69+1,FALSE)*'Refrigerator Impacts'!U68</f>
        <v>1.5090256997478122E-2</v>
      </c>
      <c r="W69" s="41">
        <f ca="1">HLOOKUP($A69&amp;"-"&amp;$B69&amp;"-"&amp;W$7,Weights_All_Spaces,$C69+1,FALSE)*'Refrigerator Impacts'!V68</f>
        <v>2.6392408016924043E-6</v>
      </c>
      <c r="X69" s="41">
        <f ca="1">HLOOKUP($A69&amp;"-"&amp;$B69&amp;"-"&amp;X$7,Weights_All_Spaces,$C69+1,FALSE)*'Refrigerator Impacts'!W68</f>
        <v>-4.3110545789137433E-4</v>
      </c>
      <c r="Y69" s="41">
        <f ca="1">HLOOKUP($A69&amp;"-"&amp;$B69&amp;"-"&amp;Y$7,Weights_All_Spaces,$C69+1,FALSE)*'Refrigerator Impacts'!X68</f>
        <v>9.1593662634137363E-4</v>
      </c>
      <c r="Z69" s="41">
        <f ca="1">HLOOKUP($A69&amp;"-"&amp;$B69&amp;"-"&amp;Z$7,Weights_All_Spaces,$C69+1,FALSE)*'Refrigerator Impacts'!Y68</f>
        <v>1.5320924493053972E-7</v>
      </c>
      <c r="AA69" s="41">
        <f ca="1">HLOOKUP($A69&amp;"-"&amp;$B69&amp;"-"&amp;AA$7,Weights_All_Spaces,$C69+1,FALSE)*'Refrigerator Impacts'!Z68</f>
        <v>6.7588267277657137E-4</v>
      </c>
      <c r="AB69" s="41">
        <f ca="1">HLOOKUP($A69&amp;"-"&amp;$B69&amp;"-"&amp;AB$7,Weights_All_Spaces,$C69+1,FALSE)*'Refrigerator Impacts'!AA68</f>
        <v>1.5320924493053972E-7</v>
      </c>
      <c r="AC69" s="41">
        <f ca="1">HLOOKUP($A69&amp;"-"&amp;$B69&amp;"-"&amp;AC$7,Weights_All_Spaces,$C69+1,FALSE)*'Refrigerator Impacts'!AB68</f>
        <v>0</v>
      </c>
      <c r="AD69" s="41">
        <f ca="1">HLOOKUP($A69&amp;"-"&amp;$B69&amp;"-"&amp;AD$7,Weights_All_Spaces,$C69+1,FALSE)*'Refrigerator Impacts'!AC68</f>
        <v>0.1034161329005357</v>
      </c>
      <c r="AE69" s="41">
        <f ca="1">HLOOKUP($A69&amp;"-"&amp;$B69&amp;"-"&amp;AE$7,Weights_All_Spaces,$C69+1,FALSE)*'Refrigerator Impacts'!AD68</f>
        <v>2.3126621518816896E-5</v>
      </c>
      <c r="AF69" s="41">
        <f ca="1">HLOOKUP($A69&amp;"-"&amp;$B69&amp;"-"&amp;AF$7,Weights_All_Spaces,$C69+1,FALSE)*'Refrigerator Impacts'!AE68</f>
        <v>0.10392294481503718</v>
      </c>
      <c r="AG69" s="41">
        <f ca="1">HLOOKUP($A69&amp;"-"&amp;$B69&amp;"-"&amp;AG$7,Weights_All_Spaces,$C69+1,FALSE)*'Refrigerator Impacts'!AF68</f>
        <v>2.3438114801511933E-5</v>
      </c>
      <c r="AH69" s="41">
        <f ca="1">HLOOKUP($A69&amp;"-"&amp;$B69&amp;"-"&amp;AH$7,Weights_All_Spaces,$C69+1,FALSE)*'Refrigerator Impacts'!AG68</f>
        <v>0</v>
      </c>
      <c r="AK69" s="131">
        <f t="shared" ca="1" si="10"/>
        <v>0.4405021770075116</v>
      </c>
      <c r="AL69" s="131">
        <f t="shared" ca="1" si="16"/>
        <v>7.0877200199087647E-5</v>
      </c>
      <c r="AM69" s="131">
        <f t="shared" ca="1" si="16"/>
        <v>0.49700973587513092</v>
      </c>
      <c r="AN69" s="131">
        <f t="shared" ca="1" si="16"/>
        <v>1.0401572758814582E-4</v>
      </c>
      <c r="AO69" s="131">
        <f t="shared" ca="1" si="16"/>
        <v>-8.9243897818440457E-3</v>
      </c>
    </row>
    <row r="70" spans="1:41">
      <c r="A70" s="4" t="str">
        <f t="shared" si="18"/>
        <v>SC</v>
      </c>
      <c r="B70" s="4" t="str">
        <f t="shared" si="18"/>
        <v>SFM</v>
      </c>
      <c r="C70" s="4">
        <f t="shared" si="19"/>
        <v>14</v>
      </c>
      <c r="D70" s="40" t="str">
        <f t="shared" si="17"/>
        <v>SC14</v>
      </c>
      <c r="E70" s="41">
        <f ca="1">HLOOKUP($A70&amp;"-"&amp;$B70&amp;"-"&amp;E$7,Weights_All_Spaces,$C70+1,FALSE)*'Refrigerator Impacts'!D69</f>
        <v>0.23183243038766446</v>
      </c>
      <c r="F70" s="41">
        <f ca="1">HLOOKUP($A70&amp;"-"&amp;$B70&amp;"-"&amp;F$7,Weights_All_Spaces,$C70+1,FALSE)*'Refrigerator Impacts'!E69</f>
        <v>3.1050602084931969E-5</v>
      </c>
      <c r="G70" s="41">
        <f ca="1">HLOOKUP($A70&amp;"-"&amp;$B70&amp;"-"&amp;G$7,Weights_All_Spaces,$C70+1,FALSE)*'Refrigerator Impacts'!F69</f>
        <v>0.28157400688888007</v>
      </c>
      <c r="H70" s="41">
        <f ca="1">HLOOKUP($A70&amp;"-"&amp;$B70&amp;"-"&amp;H$7,Weights_All_Spaces,$C70+1,FALSE)*'Refrigerator Impacts'!G69</f>
        <v>5.1728022179976866E-5</v>
      </c>
      <c r="I70" s="41">
        <f ca="1">HLOOKUP($A70&amp;"-"&amp;$B70&amp;"-"&amp;I$7,Weights_All_Spaces,$C70+1,FALSE)*'Refrigerator Impacts'!H69</f>
        <v>-7.6865967983910481E-3</v>
      </c>
      <c r="J70" s="41">
        <f ca="1">HLOOKUP($A70&amp;"-"&amp;$B70&amp;"-"&amp;J$7,Weights_All_Spaces,$C70+1,FALSE)*'Refrigerator Impacts'!I69</f>
        <v>1.3283956151952544E-2</v>
      </c>
      <c r="K70" s="41">
        <f ca="1">HLOOKUP($A70&amp;"-"&amp;$B70&amp;"-"&amp;K$7,Weights_All_Spaces,$C70+1,FALSE)*'Refrigerator Impacts'!J69</f>
        <v>1.7894289526079079E-6</v>
      </c>
      <c r="L70" s="41">
        <f ca="1">HLOOKUP($A70&amp;"-"&amp;$B70&amp;"-"&amp;L$7,Weights_All_Spaces,$C70+1,FALSE)*'Refrigerator Impacts'!K69</f>
        <v>1.3409717656244928E-2</v>
      </c>
      <c r="M70" s="41">
        <f ca="1">HLOOKUP($A70&amp;"-"&amp;$B70&amp;"-"&amp;M$7,Weights_All_Spaces,$C70+1,FALSE)*'Refrigerator Impacts'!L69</f>
        <v>3.6540176358743093E-6</v>
      </c>
      <c r="N70" s="41">
        <f ca="1">HLOOKUP($A70&amp;"-"&amp;$B70&amp;"-"&amp;N$7,Weights_All_Spaces,$C70+1,FALSE)*'Refrigerator Impacts'!M69</f>
        <v>0</v>
      </c>
      <c r="O70" s="41">
        <f ca="1">HLOOKUP($A70&amp;"-"&amp;$B70&amp;"-"&amp;O$7,Weights_All_Spaces,$C70+1,FALSE)*'Refrigerator Impacts'!N69</f>
        <v>2.1317924633348459E-2</v>
      </c>
      <c r="P70" s="41">
        <f ca="1">HLOOKUP($A70&amp;"-"&amp;$B70&amp;"-"&amp;P$7,Weights_All_Spaces,$C70+1,FALSE)*'Refrigerator Impacts'!O69</f>
        <v>2.8552277779247792E-6</v>
      </c>
      <c r="Q70" s="41">
        <f ca="1">HLOOKUP($A70&amp;"-"&amp;$B70&amp;"-"&amp;Q$7,Weights_All_Spaces,$C70+1,FALSE)*'Refrigerator Impacts'!P69</f>
        <v>2.5891862702425758E-2</v>
      </c>
      <c r="R70" s="41">
        <f ca="1">HLOOKUP($A70&amp;"-"&amp;$B70&amp;"-"&amp;R$7,Weights_All_Spaces,$C70+1,FALSE)*'Refrigerator Impacts'!Q69</f>
        <v>4.7565997406875288E-6</v>
      </c>
      <c r="S70" s="41">
        <f>HLOOKUP($A70&amp;"-"&amp;$B70&amp;"-"&amp;S$7,Weights_All_Spaces,$C70+1,FALSE)*'Refrigerator Impacts'!R69</f>
        <v>0</v>
      </c>
      <c r="T70" s="41">
        <f ca="1">HLOOKUP($A70&amp;"-"&amp;$B70&amp;"-"&amp;T$7,Weights_All_Spaces,$C70+1,FALSE)*'Refrigerator Impacts'!S69</f>
        <v>2.8241713362283934E-2</v>
      </c>
      <c r="U70" s="41">
        <f ca="1">HLOOKUP($A70&amp;"-"&amp;$B70&amp;"-"&amp;U$7,Weights_All_Spaces,$C70+1,FALSE)*'Refrigerator Impacts'!T69</f>
        <v>5.1776709919220495E-6</v>
      </c>
      <c r="V70" s="41">
        <f ca="1">HLOOKUP($A70&amp;"-"&amp;$B70&amp;"-"&amp;V$7,Weights_All_Spaces,$C70+1,FALSE)*'Refrigerator Impacts'!U69</f>
        <v>2.8241713362283934E-2</v>
      </c>
      <c r="W70" s="41">
        <f ca="1">HLOOKUP($A70&amp;"-"&amp;$B70&amp;"-"&amp;W$7,Weights_All_Spaces,$C70+1,FALSE)*'Refrigerator Impacts'!V69</f>
        <v>5.1776709919220495E-6</v>
      </c>
      <c r="X70" s="41">
        <f ca="1">HLOOKUP($A70&amp;"-"&amp;$B70&amp;"-"&amp;X$7,Weights_All_Spaces,$C70+1,FALSE)*'Refrigerator Impacts'!W69</f>
        <v>-7.9321381172969688E-4</v>
      </c>
      <c r="Y70" s="41">
        <f ca="1">HLOOKUP($A70&amp;"-"&amp;$B70&amp;"-"&amp;Y$7,Weights_All_Spaces,$C70+1,FALSE)*'Refrigerator Impacts'!X69</f>
        <v>1.7127430076327359E-3</v>
      </c>
      <c r="Z70" s="41">
        <f ca="1">HLOOKUP($A70&amp;"-"&amp;$B70&amp;"-"&amp;Z$7,Weights_All_Spaces,$C70+1,FALSE)*'Refrigerator Impacts'!Y69</f>
        <v>2.8802627289966238E-7</v>
      </c>
      <c r="AA70" s="41">
        <f ca="1">HLOOKUP($A70&amp;"-"&amp;$B70&amp;"-"&amp;AA$7,Weights_All_Spaces,$C70+1,FALSE)*'Refrigerator Impacts'!Z69</f>
        <v>1.246187816392554E-3</v>
      </c>
      <c r="AB70" s="41">
        <f ca="1">HLOOKUP($A70&amp;"-"&amp;$B70&amp;"-"&amp;AB$7,Weights_All_Spaces,$C70+1,FALSE)*'Refrigerator Impacts'!AA69</f>
        <v>2.8802627289966238E-7</v>
      </c>
      <c r="AC70" s="41">
        <f ca="1">HLOOKUP($A70&amp;"-"&amp;$B70&amp;"-"&amp;AC$7,Weights_All_Spaces,$C70+1,FALSE)*'Refrigerator Impacts'!AB69</f>
        <v>0</v>
      </c>
      <c r="AD70" s="41">
        <f ca="1">HLOOKUP($A70&amp;"-"&amp;$B70&amp;"-"&amp;AD$7,Weights_All_Spaces,$C70+1,FALSE)*'Refrigerator Impacts'!AC69</f>
        <v>9.6747828954791906E-2</v>
      </c>
      <c r="AE70" s="41">
        <f ca="1">HLOOKUP($A70&amp;"-"&amp;$B70&amp;"-"&amp;AE$7,Weights_All_Spaces,$C70+1,FALSE)*'Refrigerator Impacts'!AD69</f>
        <v>2.2862445203306698E-5</v>
      </c>
      <c r="AF70" s="41">
        <f ca="1">HLOOKUP($A70&amp;"-"&amp;$B70&amp;"-"&amp;AF$7,Weights_All_Spaces,$C70+1,FALSE)*'Refrigerator Impacts'!AE69</f>
        <v>9.7455889248905594E-2</v>
      </c>
      <c r="AG70" s="41">
        <f ca="1">HLOOKUP($A70&amp;"-"&amp;$B70&amp;"-"&amp;AG$7,Weights_All_Spaces,$C70+1,FALSE)*'Refrigerator Impacts'!AF69</f>
        <v>2.3147315128506427E-5</v>
      </c>
      <c r="AH70" s="41">
        <f ca="1">HLOOKUP($A70&amp;"-"&amp;$B70&amp;"-"&amp;AH$7,Weights_All_Spaces,$C70+1,FALSE)*'Refrigerator Impacts'!AG69</f>
        <v>0</v>
      </c>
      <c r="AK70" s="131">
        <f t="shared" ca="1" si="10"/>
        <v>0.39313659649767402</v>
      </c>
      <c r="AL70" s="131">
        <f t="shared" ca="1" si="16"/>
        <v>6.4023401283593058E-5</v>
      </c>
      <c r="AM70" s="131">
        <f t="shared" ca="1" si="16"/>
        <v>0.44781937767513286</v>
      </c>
      <c r="AN70" s="131">
        <f t="shared" ca="1" si="16"/>
        <v>8.8751651949866845E-5</v>
      </c>
      <c r="AO70" s="131">
        <f t="shared" ca="1" si="16"/>
        <v>-8.4798106101207447E-3</v>
      </c>
    </row>
    <row r="71" spans="1:41">
      <c r="A71" s="4" t="str">
        <f t="shared" si="18"/>
        <v>SC</v>
      </c>
      <c r="B71" s="4" t="str">
        <f t="shared" si="18"/>
        <v>SFM</v>
      </c>
      <c r="C71" s="4">
        <f t="shared" si="19"/>
        <v>15</v>
      </c>
      <c r="D71" s="40" t="str">
        <f t="shared" si="17"/>
        <v>SC15</v>
      </c>
      <c r="E71" s="41">
        <f ca="1">HLOOKUP($A71&amp;"-"&amp;$B71&amp;"-"&amp;E$7,Weights_All_Spaces,$C71+1,FALSE)*'Refrigerator Impacts'!D70</f>
        <v>0.13389915699327373</v>
      </c>
      <c r="F71" s="41">
        <f ca="1">HLOOKUP($A71&amp;"-"&amp;$B71&amp;"-"&amp;F$7,Weights_All_Spaces,$C71+1,FALSE)*'Refrigerator Impacts'!E70</f>
        <v>1.7390976189867132E-5</v>
      </c>
      <c r="G71" s="41">
        <f ca="1">HLOOKUP($A71&amp;"-"&amp;$B71&amp;"-"&amp;G$7,Weights_All_Spaces,$C71+1,FALSE)*'Refrigerator Impacts'!F70</f>
        <v>0.17485841887124959</v>
      </c>
      <c r="H71" s="41">
        <f ca="1">HLOOKUP($A71&amp;"-"&amp;$B71&amp;"-"&amp;H$7,Weights_All_Spaces,$C71+1,FALSE)*'Refrigerator Impacts'!G70</f>
        <v>3.0426819206073413E-5</v>
      </c>
      <c r="I71" s="41">
        <f ca="1">HLOOKUP($A71&amp;"-"&amp;$B71&amp;"-"&amp;I$7,Weights_All_Spaces,$C71+1,FALSE)*'Refrigerator Impacts'!H70</f>
        <v>-2.5652161715823039E-3</v>
      </c>
      <c r="J71" s="41">
        <f ca="1">HLOOKUP($A71&amp;"-"&amp;$B71&amp;"-"&amp;J$7,Weights_All_Spaces,$C71+1,FALSE)*'Refrigerator Impacts'!I70</f>
        <v>7.6721048615260145E-3</v>
      </c>
      <c r="K71" s="41">
        <f ca="1">HLOOKUP($A71&amp;"-"&amp;$B71&amp;"-"&amp;K$7,Weights_All_Spaces,$C71+1,FALSE)*'Refrigerator Impacts'!J70</f>
        <v>1.0003204822426249E-6</v>
      </c>
      <c r="L71" s="41">
        <f ca="1">HLOOKUP($A71&amp;"-"&amp;$B71&amp;"-"&amp;L$7,Weights_All_Spaces,$C71+1,FALSE)*'Refrigerator Impacts'!K70</f>
        <v>9.3344280165273911E-3</v>
      </c>
      <c r="M71" s="41">
        <f ca="1">HLOOKUP($A71&amp;"-"&amp;$B71&amp;"-"&amp;M$7,Weights_All_Spaces,$C71+1,FALSE)*'Refrigerator Impacts'!L70</f>
        <v>2.0889502832150862E-6</v>
      </c>
      <c r="N71" s="41">
        <f ca="1">HLOOKUP($A71&amp;"-"&amp;$B71&amp;"-"&amp;N$7,Weights_All_Spaces,$C71+1,FALSE)*'Refrigerator Impacts'!M70</f>
        <v>0</v>
      </c>
      <c r="O71" s="41">
        <f ca="1">HLOOKUP($A71&amp;"-"&amp;$B71&amp;"-"&amp;O$7,Weights_All_Spaces,$C71+1,FALSE)*'Refrigerator Impacts'!N70</f>
        <v>1.2312566160301033E-2</v>
      </c>
      <c r="P71" s="41">
        <f ca="1">HLOOKUP($A71&amp;"-"&amp;$B71&amp;"-"&amp;P$7,Weights_All_Spaces,$C71+1,FALSE)*'Refrigerator Impacts'!O70</f>
        <v>1.5991702243555985E-6</v>
      </c>
      <c r="Q71" s="41">
        <f ca="1">HLOOKUP($A71&amp;"-"&amp;$B71&amp;"-"&amp;Q$7,Weights_All_Spaces,$C71+1,FALSE)*'Refrigerator Impacts'!P70</f>
        <v>1.6078935068620653E-2</v>
      </c>
      <c r="R71" s="41">
        <f ca="1">HLOOKUP($A71&amp;"-"&amp;$B71&amp;"-"&amp;R$7,Weights_All_Spaces,$C71+1,FALSE)*'Refrigerator Impacts'!Q70</f>
        <v>2.7978684327423826E-6</v>
      </c>
      <c r="S71" s="41">
        <f>HLOOKUP($A71&amp;"-"&amp;$B71&amp;"-"&amp;S$7,Weights_All_Spaces,$C71+1,FALSE)*'Refrigerator Impacts'!R70</f>
        <v>0</v>
      </c>
      <c r="T71" s="41">
        <f ca="1">HLOOKUP($A71&amp;"-"&amp;$B71&amp;"-"&amp;T$7,Weights_All_Spaces,$C71+1,FALSE)*'Refrigerator Impacts'!S70</f>
        <v>2.5771277471142856E-3</v>
      </c>
      <c r="U71" s="41">
        <f ca="1">HLOOKUP($A71&amp;"-"&amp;$B71&amp;"-"&amp;U$7,Weights_All_Spaces,$C71+1,FALSE)*'Refrigerator Impacts'!T70</f>
        <v>4.3568812103583581E-7</v>
      </c>
      <c r="V71" s="41">
        <f ca="1">HLOOKUP($A71&amp;"-"&amp;$B71&amp;"-"&amp;V$7,Weights_All_Spaces,$C71+1,FALSE)*'Refrigerator Impacts'!U70</f>
        <v>2.5771277471142856E-3</v>
      </c>
      <c r="W71" s="41">
        <f ca="1">HLOOKUP($A71&amp;"-"&amp;$B71&amp;"-"&amp;W$7,Weights_All_Spaces,$C71+1,FALSE)*'Refrigerator Impacts'!V70</f>
        <v>4.3568812103583581E-7</v>
      </c>
      <c r="X71" s="41">
        <f ca="1">HLOOKUP($A71&amp;"-"&amp;$B71&amp;"-"&amp;X$7,Weights_All_Spaces,$C71+1,FALSE)*'Refrigerator Impacts'!W70</f>
        <v>-4.2223148268130201E-5</v>
      </c>
      <c r="Y71" s="41">
        <f ca="1">HLOOKUP($A71&amp;"-"&amp;$B71&amp;"-"&amp;Y$7,Weights_All_Spaces,$C71+1,FALSE)*'Refrigerator Impacts'!X70</f>
        <v>1.5981528598528325E-4</v>
      </c>
      <c r="Z71" s="41">
        <f ca="1">HLOOKUP($A71&amp;"-"&amp;$B71&amp;"-"&amp;Z$7,Weights_All_Spaces,$C71+1,FALSE)*'Refrigerator Impacts'!Y70</f>
        <v>2.4623764723522441E-8</v>
      </c>
      <c r="AA71" s="41">
        <f ca="1">HLOOKUP($A71&amp;"-"&amp;$B71&amp;"-"&amp;AA$7,Weights_All_Spaces,$C71+1,FALSE)*'Refrigerator Impacts'!Z70</f>
        <v>1.4073394540683714E-4</v>
      </c>
      <c r="AB71" s="41">
        <f ca="1">HLOOKUP($A71&amp;"-"&amp;$B71&amp;"-"&amp;AB$7,Weights_All_Spaces,$C71+1,FALSE)*'Refrigerator Impacts'!AA70</f>
        <v>2.4623764723522441E-8</v>
      </c>
      <c r="AC71" s="41">
        <f ca="1">HLOOKUP($A71&amp;"-"&amp;$B71&amp;"-"&amp;AC$7,Weights_All_Spaces,$C71+1,FALSE)*'Refrigerator Impacts'!AB70</f>
        <v>0</v>
      </c>
      <c r="AD71" s="41">
        <f ca="1">HLOOKUP($A71&amp;"-"&amp;$B71&amp;"-"&amp;AD$7,Weights_All_Spaces,$C71+1,FALSE)*'Refrigerator Impacts'!AC70</f>
        <v>0.13230477507290403</v>
      </c>
      <c r="AE71" s="41">
        <f ca="1">HLOOKUP($A71&amp;"-"&amp;$B71&amp;"-"&amp;AE$7,Weights_All_Spaces,$C71+1,FALSE)*'Refrigerator Impacts'!AD70</f>
        <v>2.5085616569425769E-5</v>
      </c>
      <c r="AF71" s="41">
        <f ca="1">HLOOKUP($A71&amp;"-"&amp;$B71&amp;"-"&amp;AF$7,Weights_All_Spaces,$C71+1,FALSE)*'Refrigerator Impacts'!AE70</f>
        <v>0.13338786166191746</v>
      </c>
      <c r="AG71" s="41">
        <f ca="1">HLOOKUP($A71&amp;"-"&amp;$B71&amp;"-"&amp;AG$7,Weights_All_Spaces,$C71+1,FALSE)*'Refrigerator Impacts'!AF70</f>
        <v>2.5463305200075028E-5</v>
      </c>
      <c r="AH71" s="41">
        <f ca="1">HLOOKUP($A71&amp;"-"&amp;$B71&amp;"-"&amp;AH$7,Weights_All_Spaces,$C71+1,FALSE)*'Refrigerator Impacts'!AG70</f>
        <v>0</v>
      </c>
      <c r="AK71" s="131">
        <f t="shared" ca="1" si="10"/>
        <v>0.28892554612110433</v>
      </c>
      <c r="AL71" s="131">
        <f t="shared" ca="1" si="16"/>
        <v>4.5536395351650485E-5</v>
      </c>
      <c r="AM71" s="131">
        <f t="shared" ca="1" si="16"/>
        <v>0.33637750531083621</v>
      </c>
      <c r="AN71" s="131">
        <f t="shared" ca="1" si="16"/>
        <v>6.1237255007865271E-5</v>
      </c>
      <c r="AO71" s="131">
        <f t="shared" ca="1" si="16"/>
        <v>-2.6074393198504339E-3</v>
      </c>
    </row>
    <row r="72" spans="1:41">
      <c r="A72" s="4" t="str">
        <f t="shared" si="18"/>
        <v>SC</v>
      </c>
      <c r="B72" s="4" t="str">
        <f t="shared" si="18"/>
        <v>SFM</v>
      </c>
      <c r="C72" s="4">
        <f t="shared" si="19"/>
        <v>16</v>
      </c>
      <c r="D72" s="40" t="str">
        <f t="shared" si="17"/>
        <v>SC16</v>
      </c>
      <c r="E72" s="41">
        <f ca="1">HLOOKUP($A72&amp;"-"&amp;$B72&amp;"-"&amp;E$7,Weights_All_Spaces,$C72+1,FALSE)*'Refrigerator Impacts'!D71</f>
        <v>9.0523012219315926E-2</v>
      </c>
      <c r="F72" s="41">
        <f ca="1">HLOOKUP($A72&amp;"-"&amp;$B72&amp;"-"&amp;F$7,Weights_All_Spaces,$C72+1,FALSE)*'Refrigerator Impacts'!E71</f>
        <v>1.3792849204771172E-5</v>
      </c>
      <c r="G72" s="41">
        <f ca="1">HLOOKUP($A72&amp;"-"&amp;$B72&amp;"-"&amp;G$7,Weights_All_Spaces,$C72+1,FALSE)*'Refrigerator Impacts'!F71</f>
        <v>9.8883106534899873E-2</v>
      </c>
      <c r="H72" s="41">
        <f ca="1">HLOOKUP($A72&amp;"-"&amp;$B72&amp;"-"&amp;H$7,Weights_All_Spaces,$C72+1,FALSE)*'Refrigerator Impacts'!G71</f>
        <v>2.4726744212720929E-5</v>
      </c>
      <c r="I72" s="41">
        <f ca="1">HLOOKUP($A72&amp;"-"&amp;$B72&amp;"-"&amp;I$7,Weights_All_Spaces,$C72+1,FALSE)*'Refrigerator Impacts'!H71</f>
        <v>-4.3643324486239863E-3</v>
      </c>
      <c r="J72" s="41">
        <f ca="1">HLOOKUP($A72&amp;"-"&amp;$B72&amp;"-"&amp;J$7,Weights_All_Spaces,$C72+1,FALSE)*'Refrigerator Impacts'!I71</f>
        <v>5.1739225051368933E-3</v>
      </c>
      <c r="K72" s="41">
        <f ca="1">HLOOKUP($A72&amp;"-"&amp;$B72&amp;"-"&amp;K$7,Weights_All_Spaces,$C72+1,FALSE)*'Refrigerator Impacts'!J71</f>
        <v>7.932486413735494E-7</v>
      </c>
      <c r="L72" s="41">
        <f ca="1">HLOOKUP($A72&amp;"-"&amp;$B72&amp;"-"&amp;L$7,Weights_All_Spaces,$C72+1,FALSE)*'Refrigerator Impacts'!K71</f>
        <v>3.5880184579532323E-3</v>
      </c>
      <c r="M72" s="41">
        <f ca="1">HLOOKUP($A72&amp;"-"&amp;$B72&amp;"-"&amp;M$7,Weights_All_Spaces,$C72+1,FALSE)*'Refrigerator Impacts'!L71</f>
        <v>1.6426692751601455E-6</v>
      </c>
      <c r="N72" s="41">
        <f ca="1">HLOOKUP($A72&amp;"-"&amp;$B72&amp;"-"&amp;N$7,Weights_All_Spaces,$C72+1,FALSE)*'Refrigerator Impacts'!M71</f>
        <v>0</v>
      </c>
      <c r="O72" s="41">
        <f ca="1">HLOOKUP($A72&amp;"-"&amp;$B72&amp;"-"&amp;O$7,Weights_All_Spaces,$C72+1,FALSE)*'Refrigerator Impacts'!N71</f>
        <v>8.3239551466037648E-3</v>
      </c>
      <c r="P72" s="41">
        <f ca="1">HLOOKUP($A72&amp;"-"&amp;$B72&amp;"-"&amp;P$7,Weights_All_Spaces,$C72+1,FALSE)*'Refrigerator Impacts'!O71</f>
        <v>1.2683079728525216E-6</v>
      </c>
      <c r="Q72" s="41">
        <f ca="1">HLOOKUP($A72&amp;"-"&amp;$B72&amp;"-"&amp;Q$7,Weights_All_Spaces,$C72+1,FALSE)*'Refrigerator Impacts'!P71</f>
        <v>9.0926994514850465E-3</v>
      </c>
      <c r="R72" s="41">
        <f ca="1">HLOOKUP($A72&amp;"-"&amp;$B72&amp;"-"&amp;R$7,Weights_All_Spaces,$C72+1,FALSE)*'Refrigerator Impacts'!Q71</f>
        <v>2.2737236057674418E-6</v>
      </c>
      <c r="S72" s="41">
        <f>HLOOKUP($A72&amp;"-"&amp;$B72&amp;"-"&amp;S$7,Weights_All_Spaces,$C72+1,FALSE)*'Refrigerator Impacts'!R71</f>
        <v>0</v>
      </c>
      <c r="T72" s="41">
        <f ca="1">HLOOKUP($A72&amp;"-"&amp;$B72&amp;"-"&amp;T$7,Weights_All_Spaces,$C72+1,FALSE)*'Refrigerator Impacts'!S71</f>
        <v>0.12629534834044481</v>
      </c>
      <c r="U72" s="41">
        <f ca="1">HLOOKUP($A72&amp;"-"&amp;$B72&amp;"-"&amp;U$7,Weights_All_Spaces,$C72+1,FALSE)*'Refrigerator Impacts'!T71</f>
        <v>2.2601671677746807E-5</v>
      </c>
      <c r="V72" s="41">
        <f ca="1">HLOOKUP($A72&amp;"-"&amp;$B72&amp;"-"&amp;V$7,Weights_All_Spaces,$C72+1,FALSE)*'Refrigerator Impacts'!U71</f>
        <v>0.12629534834044481</v>
      </c>
      <c r="W72" s="41">
        <f ca="1">HLOOKUP($A72&amp;"-"&amp;$B72&amp;"-"&amp;W$7,Weights_All_Spaces,$C72+1,FALSE)*'Refrigerator Impacts'!V71</f>
        <v>2.2601671677746807E-5</v>
      </c>
      <c r="X72" s="41">
        <f ca="1">HLOOKUP($A72&amp;"-"&amp;$B72&amp;"-"&amp;X$7,Weights_All_Spaces,$C72+1,FALSE)*'Refrigerator Impacts'!W71</f>
        <v>-6.0297409756324694E-3</v>
      </c>
      <c r="Y72" s="41">
        <f ca="1">HLOOKUP($A72&amp;"-"&amp;$B72&amp;"-"&amp;Y$7,Weights_All_Spaces,$C72+1,FALSE)*'Refrigerator Impacts'!X71</f>
        <v>7.2417952960257678E-3</v>
      </c>
      <c r="Z72" s="41">
        <f ca="1">HLOOKUP($A72&amp;"-"&amp;$B72&amp;"-"&amp;Z$7,Weights_All_Spaces,$C72+1,FALSE)*'Refrigerator Impacts'!Y71</f>
        <v>1.2927943426108541E-6</v>
      </c>
      <c r="AA72" s="41">
        <f ca="1">HLOOKUP($A72&amp;"-"&amp;$B72&amp;"-"&amp;AA$7,Weights_All_Spaces,$C72+1,FALSE)*'Refrigerator Impacts'!Z71</f>
        <v>4.0043407234670652E-3</v>
      </c>
      <c r="AB72" s="41">
        <f ca="1">HLOOKUP($A72&amp;"-"&amp;$B72&amp;"-"&amp;AB$7,Weights_All_Spaces,$C72+1,FALSE)*'Refrigerator Impacts'!AA71</f>
        <v>1.2927690244810781E-6</v>
      </c>
      <c r="AC72" s="41">
        <f ca="1">HLOOKUP($A72&amp;"-"&amp;$B72&amp;"-"&amp;AC$7,Weights_All_Spaces,$C72+1,FALSE)*'Refrigerator Impacts'!AB71</f>
        <v>0</v>
      </c>
      <c r="AD72" s="41">
        <f ca="1">HLOOKUP($A72&amp;"-"&amp;$B72&amp;"-"&amp;AD$7,Weights_All_Spaces,$C72+1,FALSE)*'Refrigerator Impacts'!AC71</f>
        <v>6.1705076682123133E-2</v>
      </c>
      <c r="AE72" s="41">
        <f ca="1">HLOOKUP($A72&amp;"-"&amp;$B72&amp;"-"&amp;AE$7,Weights_All_Spaces,$C72+1,FALSE)*'Refrigerator Impacts'!AD71</f>
        <v>1.9668368395438492E-5</v>
      </c>
      <c r="AF72" s="41">
        <f ca="1">HLOOKUP($A72&amp;"-"&amp;$B72&amp;"-"&amp;AF$7,Weights_All_Spaces,$C72+1,FALSE)*'Refrigerator Impacts'!AE71</f>
        <v>6.171475790303052E-2</v>
      </c>
      <c r="AG72" s="41">
        <f ca="1">HLOOKUP($A72&amp;"-"&amp;$B72&amp;"-"&amp;AG$7,Weights_All_Spaces,$C72+1,FALSE)*'Refrigerator Impacts'!AF71</f>
        <v>2.0030083011590572E-5</v>
      </c>
      <c r="AH72" s="41">
        <f ca="1">HLOOKUP($A72&amp;"-"&amp;$B72&amp;"-"&amp;AH$7,Weights_All_Spaces,$C72+1,FALSE)*'Refrigerator Impacts'!AG71</f>
        <v>0</v>
      </c>
      <c r="AK72" s="131">
        <f t="shared" ca="1" si="10"/>
        <v>0.29926311018965024</v>
      </c>
      <c r="AL72" s="131">
        <f t="shared" ref="AL72:AO72" ca="1" si="20">SUMIF($E$8:$AH$8,AL$8,$E72:$AH72)</f>
        <v>5.9417240234793393E-5</v>
      </c>
      <c r="AM72" s="131">
        <f t="shared" ca="1" si="20"/>
        <v>0.30357827141128058</v>
      </c>
      <c r="AN72" s="131">
        <f t="shared" ca="1" si="20"/>
        <v>7.2567660807466985E-5</v>
      </c>
      <c r="AO72" s="131">
        <f t="shared" ca="1" si="20"/>
        <v>-1.0394073424256457E-2</v>
      </c>
    </row>
    <row r="73" spans="1:41">
      <c r="A73" s="4" t="str">
        <f t="shared" si="18"/>
        <v>SC</v>
      </c>
      <c r="B73" s="4" t="s">
        <v>886</v>
      </c>
      <c r="C73" s="4">
        <f>C57</f>
        <v>1</v>
      </c>
      <c r="D73" s="40" t="str">
        <f t="shared" si="17"/>
        <v>SC1</v>
      </c>
      <c r="E73" s="41">
        <f ca="1">HLOOKUP($A73&amp;"-"&amp;$B73&amp;"-"&amp;E$7,Weights_All_Spaces,$C73+1,FALSE)*'Refrigerator Impacts'!D72</f>
        <v>0</v>
      </c>
      <c r="F73" s="41">
        <f ca="1">HLOOKUP($A73&amp;"-"&amp;$B73&amp;"-"&amp;F$7,Weights_All_Spaces,$C73+1,FALSE)*'Refrigerator Impacts'!E72</f>
        <v>0</v>
      </c>
      <c r="G73" s="41">
        <f ca="1">HLOOKUP($A73&amp;"-"&amp;$B73&amp;"-"&amp;G$7,Weights_All_Spaces,$C73+1,FALSE)*'Refrigerator Impacts'!F72</f>
        <v>0</v>
      </c>
      <c r="H73" s="41">
        <f ca="1">HLOOKUP($A73&amp;"-"&amp;$B73&amp;"-"&amp;H$7,Weights_All_Spaces,$C73+1,FALSE)*'Refrigerator Impacts'!G72</f>
        <v>0</v>
      </c>
      <c r="I73" s="41">
        <f ca="1">HLOOKUP($A73&amp;"-"&amp;$B73&amp;"-"&amp;I$7,Weights_All_Spaces,$C73+1,FALSE)*'Refrigerator Impacts'!H72</f>
        <v>0</v>
      </c>
      <c r="J73" s="41">
        <f ca="1">HLOOKUP($A73&amp;"-"&amp;$B73&amp;"-"&amp;J$7,Weights_All_Spaces,$C73+1,FALSE)*'Refrigerator Impacts'!I72</f>
        <v>0</v>
      </c>
      <c r="K73" s="41">
        <f ca="1">HLOOKUP($A73&amp;"-"&amp;$B73&amp;"-"&amp;K$7,Weights_All_Spaces,$C73+1,FALSE)*'Refrigerator Impacts'!J72</f>
        <v>0</v>
      </c>
      <c r="L73" s="41">
        <f ca="1">HLOOKUP($A73&amp;"-"&amp;$B73&amp;"-"&amp;L$7,Weights_All_Spaces,$C73+1,FALSE)*'Refrigerator Impacts'!K72</f>
        <v>0</v>
      </c>
      <c r="M73" s="41">
        <f ca="1">HLOOKUP($A73&amp;"-"&amp;$B73&amp;"-"&amp;M$7,Weights_All_Spaces,$C73+1,FALSE)*'Refrigerator Impacts'!L72</f>
        <v>0</v>
      </c>
      <c r="N73" s="41">
        <f ca="1">HLOOKUP($A73&amp;"-"&amp;$B73&amp;"-"&amp;N$7,Weights_All_Spaces,$C73+1,FALSE)*'Refrigerator Impacts'!M72</f>
        <v>0</v>
      </c>
      <c r="O73" s="41">
        <f ca="1">HLOOKUP($A73&amp;"-"&amp;$B73&amp;"-"&amp;O$7,Weights_All_Spaces,$C73+1,FALSE)*'Refrigerator Impacts'!N72</f>
        <v>0</v>
      </c>
      <c r="P73" s="41">
        <f ca="1">HLOOKUP($A73&amp;"-"&amp;$B73&amp;"-"&amp;P$7,Weights_All_Spaces,$C73+1,FALSE)*'Refrigerator Impacts'!O72</f>
        <v>0</v>
      </c>
      <c r="Q73" s="41">
        <f ca="1">HLOOKUP($A73&amp;"-"&amp;$B73&amp;"-"&amp;Q$7,Weights_All_Spaces,$C73+1,FALSE)*'Refrigerator Impacts'!P72</f>
        <v>0</v>
      </c>
      <c r="R73" s="41">
        <f ca="1">HLOOKUP($A73&amp;"-"&amp;$B73&amp;"-"&amp;R$7,Weights_All_Spaces,$C73+1,FALSE)*'Refrigerator Impacts'!Q72</f>
        <v>0</v>
      </c>
      <c r="S73" s="41">
        <f>HLOOKUP($A73&amp;"-"&amp;$B73&amp;"-"&amp;S$7,Weights_All_Spaces,$C73+1,FALSE)*'Refrigerator Impacts'!R72</f>
        <v>0</v>
      </c>
      <c r="T73" s="41">
        <f ca="1">HLOOKUP($A73&amp;"-"&amp;$B73&amp;"-"&amp;T$7,Weights_All_Spaces,$C73+1,FALSE)*'Refrigerator Impacts'!S72</f>
        <v>0</v>
      </c>
      <c r="U73" s="41">
        <f ca="1">HLOOKUP($A73&amp;"-"&amp;$B73&amp;"-"&amp;U$7,Weights_All_Spaces,$C73+1,FALSE)*'Refrigerator Impacts'!T72</f>
        <v>0</v>
      </c>
      <c r="V73" s="41">
        <f ca="1">HLOOKUP($A73&amp;"-"&amp;$B73&amp;"-"&amp;V$7,Weights_All_Spaces,$C73+1,FALSE)*'Refrigerator Impacts'!U72</f>
        <v>0</v>
      </c>
      <c r="W73" s="41">
        <f ca="1">HLOOKUP($A73&amp;"-"&amp;$B73&amp;"-"&amp;W$7,Weights_All_Spaces,$C73+1,FALSE)*'Refrigerator Impacts'!V72</f>
        <v>0</v>
      </c>
      <c r="X73" s="41">
        <f ca="1">HLOOKUP($A73&amp;"-"&amp;$B73&amp;"-"&amp;X$7,Weights_All_Spaces,$C73+1,FALSE)*'Refrigerator Impacts'!W72</f>
        <v>0</v>
      </c>
      <c r="Y73" s="41">
        <f ca="1">HLOOKUP($A73&amp;"-"&amp;$B73&amp;"-"&amp;Y$7,Weights_All_Spaces,$C73+1,FALSE)*'Refrigerator Impacts'!X72</f>
        <v>0</v>
      </c>
      <c r="Z73" s="41">
        <f ca="1">HLOOKUP($A73&amp;"-"&amp;$B73&amp;"-"&amp;Z$7,Weights_All_Spaces,$C73+1,FALSE)*'Refrigerator Impacts'!Y72</f>
        <v>0</v>
      </c>
      <c r="AA73" s="41">
        <f ca="1">HLOOKUP($A73&amp;"-"&amp;$B73&amp;"-"&amp;AA$7,Weights_All_Spaces,$C73+1,FALSE)*'Refrigerator Impacts'!Z72</f>
        <v>0</v>
      </c>
      <c r="AB73" s="41">
        <f ca="1">HLOOKUP($A73&amp;"-"&amp;$B73&amp;"-"&amp;AB$7,Weights_All_Spaces,$C73+1,FALSE)*'Refrigerator Impacts'!AA72</f>
        <v>0</v>
      </c>
      <c r="AC73" s="41">
        <f ca="1">HLOOKUP($A73&amp;"-"&amp;$B73&amp;"-"&amp;AC$7,Weights_All_Spaces,$C73+1,FALSE)*'Refrigerator Impacts'!AB72</f>
        <v>0</v>
      </c>
      <c r="AD73" s="130">
        <v>0</v>
      </c>
      <c r="AE73" s="130">
        <v>0</v>
      </c>
      <c r="AF73" s="130">
        <v>0</v>
      </c>
      <c r="AG73" s="130">
        <v>0</v>
      </c>
      <c r="AH73" s="130">
        <v>0</v>
      </c>
      <c r="AK73" s="131">
        <f t="shared" ref="AK73:AO135" ca="1" si="21">SUMIF($E$8:$AH$8,AK$8,$E73:$AH73)</f>
        <v>0</v>
      </c>
      <c r="AL73" s="131">
        <f t="shared" ca="1" si="21"/>
        <v>0</v>
      </c>
      <c r="AM73" s="131">
        <f t="shared" ca="1" si="21"/>
        <v>0</v>
      </c>
      <c r="AN73" s="131">
        <f t="shared" ca="1" si="21"/>
        <v>0</v>
      </c>
      <c r="AO73" s="131">
        <f t="shared" ca="1" si="21"/>
        <v>0</v>
      </c>
    </row>
    <row r="74" spans="1:41">
      <c r="A74" s="4" t="str">
        <f t="shared" si="18"/>
        <v>SC</v>
      </c>
      <c r="B74" s="4" t="str">
        <f>B73</f>
        <v>MFM</v>
      </c>
      <c r="C74" s="4">
        <f t="shared" ref="C74:C104" si="22">C58</f>
        <v>2</v>
      </c>
      <c r="D74" s="40" t="str">
        <f t="shared" si="17"/>
        <v>SC2</v>
      </c>
      <c r="E74" s="41">
        <f ca="1">HLOOKUP($A74&amp;"-"&amp;$B74&amp;"-"&amp;E$7,Weights_All_Spaces,$C74+1,FALSE)*'Refrigerator Impacts'!D73</f>
        <v>0</v>
      </c>
      <c r="F74" s="41">
        <f ca="1">HLOOKUP($A74&amp;"-"&amp;$B74&amp;"-"&amp;F$7,Weights_All_Spaces,$C74+1,FALSE)*'Refrigerator Impacts'!E73</f>
        <v>0</v>
      </c>
      <c r="G74" s="41">
        <f ca="1">HLOOKUP($A74&amp;"-"&amp;$B74&amp;"-"&amp;G$7,Weights_All_Spaces,$C74+1,FALSE)*'Refrigerator Impacts'!F73</f>
        <v>0</v>
      </c>
      <c r="H74" s="41">
        <f ca="1">HLOOKUP($A74&amp;"-"&amp;$B74&amp;"-"&amp;H$7,Weights_All_Spaces,$C74+1,FALSE)*'Refrigerator Impacts'!G73</f>
        <v>0</v>
      </c>
      <c r="I74" s="41">
        <f ca="1">HLOOKUP($A74&amp;"-"&amp;$B74&amp;"-"&amp;I$7,Weights_All_Spaces,$C74+1,FALSE)*'Refrigerator Impacts'!H73</f>
        <v>0</v>
      </c>
      <c r="J74" s="41">
        <f ca="1">HLOOKUP($A74&amp;"-"&amp;$B74&amp;"-"&amp;J$7,Weights_All_Spaces,$C74+1,FALSE)*'Refrigerator Impacts'!I73</f>
        <v>0</v>
      </c>
      <c r="K74" s="41">
        <f ca="1">HLOOKUP($A74&amp;"-"&amp;$B74&amp;"-"&amp;K$7,Weights_All_Spaces,$C74+1,FALSE)*'Refrigerator Impacts'!J73</f>
        <v>0</v>
      </c>
      <c r="L74" s="41">
        <f ca="1">HLOOKUP($A74&amp;"-"&amp;$B74&amp;"-"&amp;L$7,Weights_All_Spaces,$C74+1,FALSE)*'Refrigerator Impacts'!K73</f>
        <v>0</v>
      </c>
      <c r="M74" s="41">
        <f ca="1">HLOOKUP($A74&amp;"-"&amp;$B74&amp;"-"&amp;M$7,Weights_All_Spaces,$C74+1,FALSE)*'Refrigerator Impacts'!L73</f>
        <v>0</v>
      </c>
      <c r="N74" s="41">
        <f ca="1">HLOOKUP($A74&amp;"-"&amp;$B74&amp;"-"&amp;N$7,Weights_All_Spaces,$C74+1,FALSE)*'Refrigerator Impacts'!M73</f>
        <v>0</v>
      </c>
      <c r="O74" s="41">
        <f ca="1">HLOOKUP($A74&amp;"-"&amp;$B74&amp;"-"&amp;O$7,Weights_All_Spaces,$C74+1,FALSE)*'Refrigerator Impacts'!N73</f>
        <v>0</v>
      </c>
      <c r="P74" s="41">
        <f ca="1">HLOOKUP($A74&amp;"-"&amp;$B74&amp;"-"&amp;P$7,Weights_All_Spaces,$C74+1,FALSE)*'Refrigerator Impacts'!O73</f>
        <v>0</v>
      </c>
      <c r="Q74" s="41">
        <f ca="1">HLOOKUP($A74&amp;"-"&amp;$B74&amp;"-"&amp;Q$7,Weights_All_Spaces,$C74+1,FALSE)*'Refrigerator Impacts'!P73</f>
        <v>0</v>
      </c>
      <c r="R74" s="41">
        <f ca="1">HLOOKUP($A74&amp;"-"&amp;$B74&amp;"-"&amp;R$7,Weights_All_Spaces,$C74+1,FALSE)*'Refrigerator Impacts'!Q73</f>
        <v>0</v>
      </c>
      <c r="S74" s="41">
        <f>HLOOKUP($A74&amp;"-"&amp;$B74&amp;"-"&amp;S$7,Weights_All_Spaces,$C74+1,FALSE)*'Refrigerator Impacts'!R73</f>
        <v>0</v>
      </c>
      <c r="T74" s="41">
        <f ca="1">HLOOKUP($A74&amp;"-"&amp;$B74&amp;"-"&amp;T$7,Weights_All_Spaces,$C74+1,FALSE)*'Refrigerator Impacts'!S73</f>
        <v>0</v>
      </c>
      <c r="U74" s="41">
        <f ca="1">HLOOKUP($A74&amp;"-"&amp;$B74&amp;"-"&amp;U$7,Weights_All_Spaces,$C74+1,FALSE)*'Refrigerator Impacts'!T73</f>
        <v>0</v>
      </c>
      <c r="V74" s="41">
        <f ca="1">HLOOKUP($A74&amp;"-"&amp;$B74&amp;"-"&amp;V$7,Weights_All_Spaces,$C74+1,FALSE)*'Refrigerator Impacts'!U73</f>
        <v>0</v>
      </c>
      <c r="W74" s="41">
        <f ca="1">HLOOKUP($A74&amp;"-"&amp;$B74&amp;"-"&amp;W$7,Weights_All_Spaces,$C74+1,FALSE)*'Refrigerator Impacts'!V73</f>
        <v>0</v>
      </c>
      <c r="X74" s="41">
        <f ca="1">HLOOKUP($A74&amp;"-"&amp;$B74&amp;"-"&amp;X$7,Weights_All_Spaces,$C74+1,FALSE)*'Refrigerator Impacts'!W73</f>
        <v>0</v>
      </c>
      <c r="Y74" s="41">
        <f ca="1">HLOOKUP($A74&amp;"-"&amp;$B74&amp;"-"&amp;Y$7,Weights_All_Spaces,$C74+1,FALSE)*'Refrigerator Impacts'!X73</f>
        <v>0</v>
      </c>
      <c r="Z74" s="41">
        <f ca="1">HLOOKUP($A74&amp;"-"&amp;$B74&amp;"-"&amp;Z$7,Weights_All_Spaces,$C74+1,FALSE)*'Refrigerator Impacts'!Y73</f>
        <v>0</v>
      </c>
      <c r="AA74" s="41">
        <f ca="1">HLOOKUP($A74&amp;"-"&amp;$B74&amp;"-"&amp;AA$7,Weights_All_Spaces,$C74+1,FALSE)*'Refrigerator Impacts'!Z73</f>
        <v>0</v>
      </c>
      <c r="AB74" s="41">
        <f ca="1">HLOOKUP($A74&amp;"-"&amp;$B74&amp;"-"&amp;AB$7,Weights_All_Spaces,$C74+1,FALSE)*'Refrigerator Impacts'!AA73</f>
        <v>0</v>
      </c>
      <c r="AC74" s="41">
        <f ca="1">HLOOKUP($A74&amp;"-"&amp;$B74&amp;"-"&amp;AC$7,Weights_All_Spaces,$C74+1,FALSE)*'Refrigerator Impacts'!AB73</f>
        <v>0</v>
      </c>
      <c r="AD74" s="130">
        <v>0</v>
      </c>
      <c r="AE74" s="130">
        <v>0</v>
      </c>
      <c r="AF74" s="130">
        <v>0</v>
      </c>
      <c r="AG74" s="130">
        <v>0</v>
      </c>
      <c r="AH74" s="130">
        <v>0</v>
      </c>
      <c r="AK74" s="131">
        <f t="shared" ca="1" si="21"/>
        <v>0</v>
      </c>
      <c r="AL74" s="131">
        <f t="shared" ca="1" si="21"/>
        <v>0</v>
      </c>
      <c r="AM74" s="131">
        <f t="shared" ca="1" si="21"/>
        <v>0</v>
      </c>
      <c r="AN74" s="131">
        <f t="shared" ca="1" si="21"/>
        <v>0</v>
      </c>
      <c r="AO74" s="131">
        <f t="shared" ca="1" si="21"/>
        <v>0</v>
      </c>
    </row>
    <row r="75" spans="1:41">
      <c r="A75" s="4" t="str">
        <f t="shared" ref="A75:B90" si="23">A74</f>
        <v>SC</v>
      </c>
      <c r="B75" s="4" t="str">
        <f t="shared" si="23"/>
        <v>MFM</v>
      </c>
      <c r="C75" s="4">
        <f t="shared" si="22"/>
        <v>3</v>
      </c>
      <c r="D75" s="40" t="str">
        <f t="shared" si="17"/>
        <v>SC3</v>
      </c>
      <c r="E75" s="41">
        <f ca="1">HLOOKUP($A75&amp;"-"&amp;$B75&amp;"-"&amp;E$7,Weights_All_Spaces,$C75+1,FALSE)*'Refrigerator Impacts'!D74</f>
        <v>0</v>
      </c>
      <c r="F75" s="41">
        <f ca="1">HLOOKUP($A75&amp;"-"&amp;$B75&amp;"-"&amp;F$7,Weights_All_Spaces,$C75+1,FALSE)*'Refrigerator Impacts'!E74</f>
        <v>0</v>
      </c>
      <c r="G75" s="41">
        <f ca="1">HLOOKUP($A75&amp;"-"&amp;$B75&amp;"-"&amp;G$7,Weights_All_Spaces,$C75+1,FALSE)*'Refrigerator Impacts'!F74</f>
        <v>0</v>
      </c>
      <c r="H75" s="41">
        <f ca="1">HLOOKUP($A75&amp;"-"&amp;$B75&amp;"-"&amp;H$7,Weights_All_Spaces,$C75+1,FALSE)*'Refrigerator Impacts'!G74</f>
        <v>0</v>
      </c>
      <c r="I75" s="41">
        <f ca="1">HLOOKUP($A75&amp;"-"&amp;$B75&amp;"-"&amp;I$7,Weights_All_Spaces,$C75+1,FALSE)*'Refrigerator Impacts'!H74</f>
        <v>0</v>
      </c>
      <c r="J75" s="41">
        <f ca="1">HLOOKUP($A75&amp;"-"&amp;$B75&amp;"-"&amp;J$7,Weights_All_Spaces,$C75+1,FALSE)*'Refrigerator Impacts'!I74</f>
        <v>0</v>
      </c>
      <c r="K75" s="41">
        <f ca="1">HLOOKUP($A75&amp;"-"&amp;$B75&amp;"-"&amp;K$7,Weights_All_Spaces,$C75+1,FALSE)*'Refrigerator Impacts'!J74</f>
        <v>0</v>
      </c>
      <c r="L75" s="41">
        <f ca="1">HLOOKUP($A75&amp;"-"&amp;$B75&amp;"-"&amp;L$7,Weights_All_Spaces,$C75+1,FALSE)*'Refrigerator Impacts'!K74</f>
        <v>0</v>
      </c>
      <c r="M75" s="41">
        <f ca="1">HLOOKUP($A75&amp;"-"&amp;$B75&amp;"-"&amp;M$7,Weights_All_Spaces,$C75+1,FALSE)*'Refrigerator Impacts'!L74</f>
        <v>0</v>
      </c>
      <c r="N75" s="41">
        <f ca="1">HLOOKUP($A75&amp;"-"&amp;$B75&amp;"-"&amp;N$7,Weights_All_Spaces,$C75+1,FALSE)*'Refrigerator Impacts'!M74</f>
        <v>0</v>
      </c>
      <c r="O75" s="41">
        <f ca="1">HLOOKUP($A75&amp;"-"&amp;$B75&amp;"-"&amp;O$7,Weights_All_Spaces,$C75+1,FALSE)*'Refrigerator Impacts'!N74</f>
        <v>0</v>
      </c>
      <c r="P75" s="41">
        <f ca="1">HLOOKUP($A75&amp;"-"&amp;$B75&amp;"-"&amp;P$7,Weights_All_Spaces,$C75+1,FALSE)*'Refrigerator Impacts'!O74</f>
        <v>0</v>
      </c>
      <c r="Q75" s="41">
        <f ca="1">HLOOKUP($A75&amp;"-"&amp;$B75&amp;"-"&amp;Q$7,Weights_All_Spaces,$C75+1,FALSE)*'Refrigerator Impacts'!P74</f>
        <v>0</v>
      </c>
      <c r="R75" s="41">
        <f ca="1">HLOOKUP($A75&amp;"-"&amp;$B75&amp;"-"&amp;R$7,Weights_All_Spaces,$C75+1,FALSE)*'Refrigerator Impacts'!Q74</f>
        <v>0</v>
      </c>
      <c r="S75" s="41">
        <f>HLOOKUP($A75&amp;"-"&amp;$B75&amp;"-"&amp;S$7,Weights_All_Spaces,$C75+1,FALSE)*'Refrigerator Impacts'!R74</f>
        <v>0</v>
      </c>
      <c r="T75" s="41">
        <f ca="1">HLOOKUP($A75&amp;"-"&amp;$B75&amp;"-"&amp;T$7,Weights_All_Spaces,$C75+1,FALSE)*'Refrigerator Impacts'!S74</f>
        <v>0</v>
      </c>
      <c r="U75" s="41">
        <f ca="1">HLOOKUP($A75&amp;"-"&amp;$B75&amp;"-"&amp;U$7,Weights_All_Spaces,$C75+1,FALSE)*'Refrigerator Impacts'!T74</f>
        <v>0</v>
      </c>
      <c r="V75" s="41">
        <f ca="1">HLOOKUP($A75&amp;"-"&amp;$B75&amp;"-"&amp;V$7,Weights_All_Spaces,$C75+1,FALSE)*'Refrigerator Impacts'!U74</f>
        <v>0</v>
      </c>
      <c r="W75" s="41">
        <f ca="1">HLOOKUP($A75&amp;"-"&amp;$B75&amp;"-"&amp;W$7,Weights_All_Spaces,$C75+1,FALSE)*'Refrigerator Impacts'!V74</f>
        <v>0</v>
      </c>
      <c r="X75" s="41">
        <f ca="1">HLOOKUP($A75&amp;"-"&amp;$B75&amp;"-"&amp;X$7,Weights_All_Spaces,$C75+1,FALSE)*'Refrigerator Impacts'!W74</f>
        <v>0</v>
      </c>
      <c r="Y75" s="41">
        <f ca="1">HLOOKUP($A75&amp;"-"&amp;$B75&amp;"-"&amp;Y$7,Weights_All_Spaces,$C75+1,FALSE)*'Refrigerator Impacts'!X74</f>
        <v>0</v>
      </c>
      <c r="Z75" s="41">
        <f ca="1">HLOOKUP($A75&amp;"-"&amp;$B75&amp;"-"&amp;Z$7,Weights_All_Spaces,$C75+1,FALSE)*'Refrigerator Impacts'!Y74</f>
        <v>0</v>
      </c>
      <c r="AA75" s="41">
        <f ca="1">HLOOKUP($A75&amp;"-"&amp;$B75&amp;"-"&amp;AA$7,Weights_All_Spaces,$C75+1,FALSE)*'Refrigerator Impacts'!Z74</f>
        <v>0</v>
      </c>
      <c r="AB75" s="41">
        <f ca="1">HLOOKUP($A75&amp;"-"&amp;$B75&amp;"-"&amp;AB$7,Weights_All_Spaces,$C75+1,FALSE)*'Refrigerator Impacts'!AA74</f>
        <v>0</v>
      </c>
      <c r="AC75" s="41">
        <f ca="1">HLOOKUP($A75&amp;"-"&amp;$B75&amp;"-"&amp;AC$7,Weights_All_Spaces,$C75+1,FALSE)*'Refrigerator Impacts'!AB74</f>
        <v>0</v>
      </c>
      <c r="AD75" s="130">
        <v>0</v>
      </c>
      <c r="AE75" s="130">
        <v>0</v>
      </c>
      <c r="AF75" s="130">
        <v>0</v>
      </c>
      <c r="AG75" s="130">
        <v>0</v>
      </c>
      <c r="AH75" s="130">
        <v>0</v>
      </c>
      <c r="AK75" s="131">
        <f t="shared" ca="1" si="21"/>
        <v>0</v>
      </c>
      <c r="AL75" s="131">
        <f t="shared" ca="1" si="21"/>
        <v>0</v>
      </c>
      <c r="AM75" s="131">
        <f t="shared" ca="1" si="21"/>
        <v>0</v>
      </c>
      <c r="AN75" s="131">
        <f t="shared" ca="1" si="21"/>
        <v>0</v>
      </c>
      <c r="AO75" s="131">
        <f t="shared" ca="1" si="21"/>
        <v>0</v>
      </c>
    </row>
    <row r="76" spans="1:41">
      <c r="A76" s="4" t="str">
        <f t="shared" si="23"/>
        <v>SC</v>
      </c>
      <c r="B76" s="4" t="str">
        <f t="shared" si="23"/>
        <v>MFM</v>
      </c>
      <c r="C76" s="4">
        <f t="shared" si="22"/>
        <v>4</v>
      </c>
      <c r="D76" s="40" t="str">
        <f t="shared" si="17"/>
        <v>SC4</v>
      </c>
      <c r="E76" s="41">
        <f ca="1">HLOOKUP($A76&amp;"-"&amp;$B76&amp;"-"&amp;E$7,Weights_All_Spaces,$C76+1,FALSE)*'Refrigerator Impacts'!D75</f>
        <v>0</v>
      </c>
      <c r="F76" s="41">
        <f ca="1">HLOOKUP($A76&amp;"-"&amp;$B76&amp;"-"&amp;F$7,Weights_All_Spaces,$C76+1,FALSE)*'Refrigerator Impacts'!E75</f>
        <v>0</v>
      </c>
      <c r="G76" s="41">
        <f ca="1">HLOOKUP($A76&amp;"-"&amp;$B76&amp;"-"&amp;G$7,Weights_All_Spaces,$C76+1,FALSE)*'Refrigerator Impacts'!F75</f>
        <v>0</v>
      </c>
      <c r="H76" s="41">
        <f ca="1">HLOOKUP($A76&amp;"-"&amp;$B76&amp;"-"&amp;H$7,Weights_All_Spaces,$C76+1,FALSE)*'Refrigerator Impacts'!G75</f>
        <v>0</v>
      </c>
      <c r="I76" s="41">
        <f ca="1">HLOOKUP($A76&amp;"-"&amp;$B76&amp;"-"&amp;I$7,Weights_All_Spaces,$C76+1,FALSE)*'Refrigerator Impacts'!H75</f>
        <v>0</v>
      </c>
      <c r="J76" s="41">
        <f ca="1">HLOOKUP($A76&amp;"-"&amp;$B76&amp;"-"&amp;J$7,Weights_All_Spaces,$C76+1,FALSE)*'Refrigerator Impacts'!I75</f>
        <v>0</v>
      </c>
      <c r="K76" s="41">
        <f ca="1">HLOOKUP($A76&amp;"-"&amp;$B76&amp;"-"&amp;K$7,Weights_All_Spaces,$C76+1,FALSE)*'Refrigerator Impacts'!J75</f>
        <v>0</v>
      </c>
      <c r="L76" s="41">
        <f ca="1">HLOOKUP($A76&amp;"-"&amp;$B76&amp;"-"&amp;L$7,Weights_All_Spaces,$C76+1,FALSE)*'Refrigerator Impacts'!K75</f>
        <v>0</v>
      </c>
      <c r="M76" s="41">
        <f ca="1">HLOOKUP($A76&amp;"-"&amp;$B76&amp;"-"&amp;M$7,Weights_All_Spaces,$C76+1,FALSE)*'Refrigerator Impacts'!L75</f>
        <v>0</v>
      </c>
      <c r="N76" s="41">
        <f ca="1">HLOOKUP($A76&amp;"-"&amp;$B76&amp;"-"&amp;N$7,Weights_All_Spaces,$C76+1,FALSE)*'Refrigerator Impacts'!M75</f>
        <v>0</v>
      </c>
      <c r="O76" s="41">
        <f ca="1">HLOOKUP($A76&amp;"-"&amp;$B76&amp;"-"&amp;O$7,Weights_All_Spaces,$C76+1,FALSE)*'Refrigerator Impacts'!N75</f>
        <v>0</v>
      </c>
      <c r="P76" s="41">
        <f ca="1">HLOOKUP($A76&amp;"-"&amp;$B76&amp;"-"&amp;P$7,Weights_All_Spaces,$C76+1,FALSE)*'Refrigerator Impacts'!O75</f>
        <v>0</v>
      </c>
      <c r="Q76" s="41">
        <f ca="1">HLOOKUP($A76&amp;"-"&amp;$B76&amp;"-"&amp;Q$7,Weights_All_Spaces,$C76+1,FALSE)*'Refrigerator Impacts'!P75</f>
        <v>0</v>
      </c>
      <c r="R76" s="41">
        <f ca="1">HLOOKUP($A76&amp;"-"&amp;$B76&amp;"-"&amp;R$7,Weights_All_Spaces,$C76+1,FALSE)*'Refrigerator Impacts'!Q75</f>
        <v>0</v>
      </c>
      <c r="S76" s="41">
        <f>HLOOKUP($A76&amp;"-"&amp;$B76&amp;"-"&amp;S$7,Weights_All_Spaces,$C76+1,FALSE)*'Refrigerator Impacts'!R75</f>
        <v>0</v>
      </c>
      <c r="T76" s="41">
        <f ca="1">HLOOKUP($A76&amp;"-"&amp;$B76&amp;"-"&amp;T$7,Weights_All_Spaces,$C76+1,FALSE)*'Refrigerator Impacts'!S75</f>
        <v>0</v>
      </c>
      <c r="U76" s="41">
        <f ca="1">HLOOKUP($A76&amp;"-"&amp;$B76&amp;"-"&amp;U$7,Weights_All_Spaces,$C76+1,FALSE)*'Refrigerator Impacts'!T75</f>
        <v>0</v>
      </c>
      <c r="V76" s="41">
        <f ca="1">HLOOKUP($A76&amp;"-"&amp;$B76&amp;"-"&amp;V$7,Weights_All_Spaces,$C76+1,FALSE)*'Refrigerator Impacts'!U75</f>
        <v>0</v>
      </c>
      <c r="W76" s="41">
        <f ca="1">HLOOKUP($A76&amp;"-"&amp;$B76&amp;"-"&amp;W$7,Weights_All_Spaces,$C76+1,FALSE)*'Refrigerator Impacts'!V75</f>
        <v>0</v>
      </c>
      <c r="X76" s="41">
        <f ca="1">HLOOKUP($A76&amp;"-"&amp;$B76&amp;"-"&amp;X$7,Weights_All_Spaces,$C76+1,FALSE)*'Refrigerator Impacts'!W75</f>
        <v>0</v>
      </c>
      <c r="Y76" s="41">
        <f ca="1">HLOOKUP($A76&amp;"-"&amp;$B76&amp;"-"&amp;Y$7,Weights_All_Spaces,$C76+1,FALSE)*'Refrigerator Impacts'!X75</f>
        <v>0</v>
      </c>
      <c r="Z76" s="41">
        <f ca="1">HLOOKUP($A76&amp;"-"&amp;$B76&amp;"-"&amp;Z$7,Weights_All_Spaces,$C76+1,FALSE)*'Refrigerator Impacts'!Y75</f>
        <v>0</v>
      </c>
      <c r="AA76" s="41">
        <f ca="1">HLOOKUP($A76&amp;"-"&amp;$B76&amp;"-"&amp;AA$7,Weights_All_Spaces,$C76+1,FALSE)*'Refrigerator Impacts'!Z75</f>
        <v>0</v>
      </c>
      <c r="AB76" s="41">
        <f ca="1">HLOOKUP($A76&amp;"-"&amp;$B76&amp;"-"&amp;AB$7,Weights_All_Spaces,$C76+1,FALSE)*'Refrigerator Impacts'!AA75</f>
        <v>0</v>
      </c>
      <c r="AC76" s="41">
        <f ca="1">HLOOKUP($A76&amp;"-"&amp;$B76&amp;"-"&amp;AC$7,Weights_All_Spaces,$C76+1,FALSE)*'Refrigerator Impacts'!AB75</f>
        <v>0</v>
      </c>
      <c r="AD76" s="130">
        <v>0</v>
      </c>
      <c r="AE76" s="130">
        <v>0</v>
      </c>
      <c r="AF76" s="130">
        <v>0</v>
      </c>
      <c r="AG76" s="130">
        <v>0</v>
      </c>
      <c r="AH76" s="130">
        <v>0</v>
      </c>
      <c r="AK76" s="131">
        <f t="shared" ca="1" si="21"/>
        <v>0</v>
      </c>
      <c r="AL76" s="131">
        <f t="shared" ca="1" si="21"/>
        <v>0</v>
      </c>
      <c r="AM76" s="131">
        <f t="shared" ca="1" si="21"/>
        <v>0</v>
      </c>
      <c r="AN76" s="131">
        <f t="shared" ca="1" si="21"/>
        <v>0</v>
      </c>
      <c r="AO76" s="131">
        <f t="shared" ca="1" si="21"/>
        <v>0</v>
      </c>
    </row>
    <row r="77" spans="1:41">
      <c r="A77" s="4" t="str">
        <f t="shared" si="23"/>
        <v>SC</v>
      </c>
      <c r="B77" s="4" t="str">
        <f t="shared" si="23"/>
        <v>MFM</v>
      </c>
      <c r="C77" s="4">
        <f t="shared" si="22"/>
        <v>5</v>
      </c>
      <c r="D77" s="40" t="str">
        <f t="shared" si="17"/>
        <v>SC5</v>
      </c>
      <c r="E77" s="41">
        <f ca="1">HLOOKUP($A77&amp;"-"&amp;$B77&amp;"-"&amp;E$7,Weights_All_Spaces,$C77+1,FALSE)*'Refrigerator Impacts'!D76</f>
        <v>0</v>
      </c>
      <c r="F77" s="41">
        <f ca="1">HLOOKUP($A77&amp;"-"&amp;$B77&amp;"-"&amp;F$7,Weights_All_Spaces,$C77+1,FALSE)*'Refrigerator Impacts'!E76</f>
        <v>0</v>
      </c>
      <c r="G77" s="41">
        <f ca="1">HLOOKUP($A77&amp;"-"&amp;$B77&amp;"-"&amp;G$7,Weights_All_Spaces,$C77+1,FALSE)*'Refrigerator Impacts'!F76</f>
        <v>0</v>
      </c>
      <c r="H77" s="41">
        <f ca="1">HLOOKUP($A77&amp;"-"&amp;$B77&amp;"-"&amp;H$7,Weights_All_Spaces,$C77+1,FALSE)*'Refrigerator Impacts'!G76</f>
        <v>0</v>
      </c>
      <c r="I77" s="41">
        <f ca="1">HLOOKUP($A77&amp;"-"&amp;$B77&amp;"-"&amp;I$7,Weights_All_Spaces,$C77+1,FALSE)*'Refrigerator Impacts'!H76</f>
        <v>0</v>
      </c>
      <c r="J77" s="41">
        <f ca="1">HLOOKUP($A77&amp;"-"&amp;$B77&amp;"-"&amp;J$7,Weights_All_Spaces,$C77+1,FALSE)*'Refrigerator Impacts'!I76</f>
        <v>0</v>
      </c>
      <c r="K77" s="41">
        <f ca="1">HLOOKUP($A77&amp;"-"&amp;$B77&amp;"-"&amp;K$7,Weights_All_Spaces,$C77+1,FALSE)*'Refrigerator Impacts'!J76</f>
        <v>0</v>
      </c>
      <c r="L77" s="41">
        <f ca="1">HLOOKUP($A77&amp;"-"&amp;$B77&amp;"-"&amp;L$7,Weights_All_Spaces,$C77+1,FALSE)*'Refrigerator Impacts'!K76</f>
        <v>0</v>
      </c>
      <c r="M77" s="41">
        <f ca="1">HLOOKUP($A77&amp;"-"&amp;$B77&amp;"-"&amp;M$7,Weights_All_Spaces,$C77+1,FALSE)*'Refrigerator Impacts'!L76</f>
        <v>0</v>
      </c>
      <c r="N77" s="41">
        <f ca="1">HLOOKUP($A77&amp;"-"&amp;$B77&amp;"-"&amp;N$7,Weights_All_Spaces,$C77+1,FALSE)*'Refrigerator Impacts'!M76</f>
        <v>0</v>
      </c>
      <c r="O77" s="41">
        <f ca="1">HLOOKUP($A77&amp;"-"&amp;$B77&amp;"-"&amp;O$7,Weights_All_Spaces,$C77+1,FALSE)*'Refrigerator Impacts'!N76</f>
        <v>0</v>
      </c>
      <c r="P77" s="41">
        <f ca="1">HLOOKUP($A77&amp;"-"&amp;$B77&amp;"-"&amp;P$7,Weights_All_Spaces,$C77+1,FALSE)*'Refrigerator Impacts'!O76</f>
        <v>0</v>
      </c>
      <c r="Q77" s="41">
        <f ca="1">HLOOKUP($A77&amp;"-"&amp;$B77&amp;"-"&amp;Q$7,Weights_All_Spaces,$C77+1,FALSE)*'Refrigerator Impacts'!P76</f>
        <v>0</v>
      </c>
      <c r="R77" s="41">
        <f ca="1">HLOOKUP($A77&amp;"-"&amp;$B77&amp;"-"&amp;R$7,Weights_All_Spaces,$C77+1,FALSE)*'Refrigerator Impacts'!Q76</f>
        <v>0</v>
      </c>
      <c r="S77" s="41">
        <f>HLOOKUP($A77&amp;"-"&amp;$B77&amp;"-"&amp;S$7,Weights_All_Spaces,$C77+1,FALSE)*'Refrigerator Impacts'!R76</f>
        <v>0</v>
      </c>
      <c r="T77" s="41">
        <f ca="1">HLOOKUP($A77&amp;"-"&amp;$B77&amp;"-"&amp;T$7,Weights_All_Spaces,$C77+1,FALSE)*'Refrigerator Impacts'!S76</f>
        <v>0.24162231676586193</v>
      </c>
      <c r="U77" s="41">
        <f ca="1">HLOOKUP($A77&amp;"-"&amp;$B77&amp;"-"&amp;U$7,Weights_All_Spaces,$C77+1,FALSE)*'Refrigerator Impacts'!T76</f>
        <v>3.3008582850828372E-5</v>
      </c>
      <c r="V77" s="41">
        <f ca="1">HLOOKUP($A77&amp;"-"&amp;$B77&amp;"-"&amp;V$7,Weights_All_Spaces,$C77+1,FALSE)*'Refrigerator Impacts'!U76</f>
        <v>0.24162231676586193</v>
      </c>
      <c r="W77" s="41">
        <f ca="1">HLOOKUP($A77&amp;"-"&amp;$B77&amp;"-"&amp;W$7,Weights_All_Spaces,$C77+1,FALSE)*'Refrigerator Impacts'!V76</f>
        <v>3.3008582850828372E-5</v>
      </c>
      <c r="X77" s="41">
        <f ca="1">HLOOKUP($A77&amp;"-"&amp;$B77&amp;"-"&amp;X$7,Weights_All_Spaces,$C77+1,FALSE)*'Refrigerator Impacts'!W76</f>
        <v>-8.9600281784523363E-3</v>
      </c>
      <c r="Y77" s="41">
        <f ca="1">HLOOKUP($A77&amp;"-"&amp;$B77&amp;"-"&amp;Y$7,Weights_All_Spaces,$C77+1,FALSE)*'Refrigerator Impacts'!X76</f>
        <v>0</v>
      </c>
      <c r="Z77" s="41">
        <f ca="1">HLOOKUP($A77&amp;"-"&amp;$B77&amp;"-"&amp;Z$7,Weights_All_Spaces,$C77+1,FALSE)*'Refrigerator Impacts'!Y76</f>
        <v>0</v>
      </c>
      <c r="AA77" s="41">
        <f ca="1">HLOOKUP($A77&amp;"-"&amp;$B77&amp;"-"&amp;AA$7,Weights_All_Spaces,$C77+1,FALSE)*'Refrigerator Impacts'!Z76</f>
        <v>0</v>
      </c>
      <c r="AB77" s="41">
        <f ca="1">HLOOKUP($A77&amp;"-"&amp;$B77&amp;"-"&amp;AB$7,Weights_All_Spaces,$C77+1,FALSE)*'Refrigerator Impacts'!AA76</f>
        <v>0</v>
      </c>
      <c r="AC77" s="41">
        <f ca="1">HLOOKUP($A77&amp;"-"&amp;$B77&amp;"-"&amp;AC$7,Weights_All_Spaces,$C77+1,FALSE)*'Refrigerator Impacts'!AB76</f>
        <v>0</v>
      </c>
      <c r="AD77" s="130">
        <v>0</v>
      </c>
      <c r="AE77" s="130">
        <v>0</v>
      </c>
      <c r="AF77" s="130">
        <v>0</v>
      </c>
      <c r="AG77" s="130">
        <v>0</v>
      </c>
      <c r="AH77" s="130">
        <v>0</v>
      </c>
      <c r="AK77" s="131">
        <f t="shared" ca="1" si="21"/>
        <v>0.24162231676586193</v>
      </c>
      <c r="AL77" s="131">
        <f t="shared" ca="1" si="21"/>
        <v>3.3008582850828372E-5</v>
      </c>
      <c r="AM77" s="131">
        <f t="shared" ca="1" si="21"/>
        <v>0.24162231676586193</v>
      </c>
      <c r="AN77" s="131">
        <f t="shared" ca="1" si="21"/>
        <v>3.3008582850828372E-5</v>
      </c>
      <c r="AO77" s="131">
        <f t="shared" ca="1" si="21"/>
        <v>-8.9600281784523363E-3</v>
      </c>
    </row>
    <row r="78" spans="1:41">
      <c r="A78" s="4" t="str">
        <f t="shared" si="23"/>
        <v>SC</v>
      </c>
      <c r="B78" s="4" t="str">
        <f t="shared" si="23"/>
        <v>MFM</v>
      </c>
      <c r="C78" s="4">
        <f t="shared" si="22"/>
        <v>6</v>
      </c>
      <c r="D78" s="40" t="str">
        <f t="shared" si="17"/>
        <v>SC6</v>
      </c>
      <c r="E78" s="41">
        <f ca="1">HLOOKUP($A78&amp;"-"&amp;$B78&amp;"-"&amp;E$7,Weights_All_Spaces,$C78+1,FALSE)*'Refrigerator Impacts'!D77</f>
        <v>6.3334974541077838E-2</v>
      </c>
      <c r="F78" s="41">
        <f ca="1">HLOOKUP($A78&amp;"-"&amp;$B78&amp;"-"&amp;F$7,Weights_All_Spaces,$C78+1,FALSE)*'Refrigerator Impacts'!E77</f>
        <v>7.9891233870856059E-6</v>
      </c>
      <c r="G78" s="41">
        <f ca="1">HLOOKUP($A78&amp;"-"&amp;$B78&amp;"-"&amp;G$7,Weights_All_Spaces,$C78+1,FALSE)*'Refrigerator Impacts'!F77</f>
        <v>6.9715561458431413E-2</v>
      </c>
      <c r="H78" s="41">
        <f ca="1">HLOOKUP($A78&amp;"-"&amp;$B78&amp;"-"&amp;H$7,Weights_All_Spaces,$C78+1,FALSE)*'Refrigerator Impacts'!G77</f>
        <v>1.1416720165610222E-5</v>
      </c>
      <c r="I78" s="41">
        <f ca="1">HLOOKUP($A78&amp;"-"&amp;$B78&amp;"-"&amp;I$7,Weights_All_Spaces,$C78+1,FALSE)*'Refrigerator Impacts'!H77</f>
        <v>-1.5188596777332317E-3</v>
      </c>
      <c r="J78" s="41">
        <f ca="1">HLOOKUP($A78&amp;"-"&amp;$B78&amp;"-"&amp;J$7,Weights_All_Spaces,$C78+1,FALSE)*'Refrigerator Impacts'!I77</f>
        <v>9.0469140531913867E-3</v>
      </c>
      <c r="K78" s="41">
        <f ca="1">HLOOKUP($A78&amp;"-"&amp;$B78&amp;"-"&amp;K$7,Weights_All_Spaces,$C78+1,FALSE)*'Refrigerator Impacts'!J77</f>
        <v>1.1448025582223059E-6</v>
      </c>
      <c r="L78" s="41">
        <f ca="1">HLOOKUP($A78&amp;"-"&amp;$B78&amp;"-"&amp;L$7,Weights_All_Spaces,$C78+1,FALSE)*'Refrigerator Impacts'!K77</f>
        <v>8.1234467675490064E-3</v>
      </c>
      <c r="M78" s="41">
        <f ca="1">HLOOKUP($A78&amp;"-"&amp;$B78&amp;"-"&amp;M$7,Weights_All_Spaces,$C78+1,FALSE)*'Refrigerator Impacts'!L77</f>
        <v>1.7769348766723228E-6</v>
      </c>
      <c r="N78" s="41">
        <f ca="1">HLOOKUP($A78&amp;"-"&amp;$B78&amp;"-"&amp;N$7,Weights_All_Spaces,$C78+1,FALSE)*'Refrigerator Impacts'!M77</f>
        <v>0</v>
      </c>
      <c r="O78" s="41">
        <f ca="1">HLOOKUP($A78&amp;"-"&amp;$B78&amp;"-"&amp;O$7,Weights_All_Spaces,$C78+1,FALSE)*'Refrigerator Impacts'!N77</f>
        <v>1.3177753074838889E-2</v>
      </c>
      <c r="P78" s="41">
        <f ca="1">HLOOKUP($A78&amp;"-"&amp;$B78&amp;"-"&amp;P$7,Weights_All_Spaces,$C78+1,FALSE)*'Refrigerator Impacts'!O77</f>
        <v>1.6622521133430458E-6</v>
      </c>
      <c r="Q78" s="41">
        <f ca="1">HLOOKUP($A78&amp;"-"&amp;$B78&amp;"-"&amp;Q$7,Weights_All_Spaces,$C78+1,FALSE)*'Refrigerator Impacts'!P77</f>
        <v>1.45053260229404E-2</v>
      </c>
      <c r="R78" s="41">
        <f ca="1">HLOOKUP($A78&amp;"-"&amp;$B78&amp;"-"&amp;R$7,Weights_All_Spaces,$C78+1,FALSE)*'Refrigerator Impacts'!Q77</f>
        <v>2.375412958749489E-6</v>
      </c>
      <c r="S78" s="41">
        <f>HLOOKUP($A78&amp;"-"&amp;$B78&amp;"-"&amp;S$7,Weights_All_Spaces,$C78+1,FALSE)*'Refrigerator Impacts'!R77</f>
        <v>0</v>
      </c>
      <c r="T78" s="41">
        <f ca="1">HLOOKUP($A78&amp;"-"&amp;$B78&amp;"-"&amp;T$7,Weights_All_Spaces,$C78+1,FALSE)*'Refrigerator Impacts'!S77</f>
        <v>0.17480786682417238</v>
      </c>
      <c r="U78" s="41">
        <f ca="1">HLOOKUP($A78&amp;"-"&amp;$B78&amp;"-"&amp;U$7,Weights_All_Spaces,$C78+1,FALSE)*'Refrigerator Impacts'!T77</f>
        <v>2.2711680247834922E-5</v>
      </c>
      <c r="V78" s="41">
        <f ca="1">HLOOKUP($A78&amp;"-"&amp;$B78&amp;"-"&amp;V$7,Weights_All_Spaces,$C78+1,FALSE)*'Refrigerator Impacts'!U77</f>
        <v>0.17480786682417238</v>
      </c>
      <c r="W78" s="41">
        <f ca="1">HLOOKUP($A78&amp;"-"&amp;$B78&amp;"-"&amp;W$7,Weights_All_Spaces,$C78+1,FALSE)*'Refrigerator Impacts'!V77</f>
        <v>2.2711680247834922E-5</v>
      </c>
      <c r="X78" s="41">
        <f ca="1">HLOOKUP($A78&amp;"-"&amp;$B78&amp;"-"&amp;X$7,Weights_All_Spaces,$C78+1,FALSE)*'Refrigerator Impacts'!W77</f>
        <v>-4.825142412182383E-3</v>
      </c>
      <c r="Y78" s="41">
        <f ca="1">HLOOKUP($A78&amp;"-"&amp;$B78&amp;"-"&amp;Y$7,Weights_All_Spaces,$C78+1,FALSE)*'Refrigerator Impacts'!X77</f>
        <v>2.6682935098190558E-2</v>
      </c>
      <c r="Z78" s="41">
        <f ca="1">HLOOKUP($A78&amp;"-"&amp;$B78&amp;"-"&amp;Z$7,Weights_All_Spaces,$C78+1,FALSE)*'Refrigerator Impacts'!Y77</f>
        <v>3.5591174304965399E-6</v>
      </c>
      <c r="AA78" s="41">
        <f ca="1">HLOOKUP($A78&amp;"-"&amp;$B78&amp;"-"&amp;AA$7,Weights_All_Spaces,$C78+1,FALSE)*'Refrigerator Impacts'!Z77</f>
        <v>1.9595386417387669E-2</v>
      </c>
      <c r="AB78" s="41">
        <f ca="1">HLOOKUP($A78&amp;"-"&amp;$B78&amp;"-"&amp;AB$7,Weights_All_Spaces,$C78+1,FALSE)*'Refrigerator Impacts'!AA77</f>
        <v>3.5591174304965399E-6</v>
      </c>
      <c r="AC78" s="41">
        <f ca="1">HLOOKUP($A78&amp;"-"&amp;$B78&amp;"-"&amp;AC$7,Weights_All_Spaces,$C78+1,FALSE)*'Refrigerator Impacts'!AB77</f>
        <v>0</v>
      </c>
      <c r="AD78" s="130">
        <v>0</v>
      </c>
      <c r="AE78" s="130">
        <v>0</v>
      </c>
      <c r="AF78" s="130">
        <v>0</v>
      </c>
      <c r="AG78" s="130">
        <v>0</v>
      </c>
      <c r="AH78" s="130">
        <v>0</v>
      </c>
      <c r="AK78" s="131">
        <f t="shared" ca="1" si="21"/>
        <v>0.28705044359147103</v>
      </c>
      <c r="AL78" s="131">
        <f t="shared" ca="1" si="21"/>
        <v>3.7066975736982416E-5</v>
      </c>
      <c r="AM78" s="131">
        <f t="shared" ca="1" si="21"/>
        <v>0.28674758749048085</v>
      </c>
      <c r="AN78" s="131">
        <f t="shared" ca="1" si="21"/>
        <v>4.183986567936349E-5</v>
      </c>
      <c r="AO78" s="131">
        <f t="shared" ca="1" si="21"/>
        <v>-6.3440020899156145E-3</v>
      </c>
    </row>
    <row r="79" spans="1:41">
      <c r="A79" s="4" t="str">
        <f t="shared" si="23"/>
        <v>SC</v>
      </c>
      <c r="B79" s="4" t="str">
        <f t="shared" si="23"/>
        <v>MFM</v>
      </c>
      <c r="C79" s="4">
        <f t="shared" si="22"/>
        <v>7</v>
      </c>
      <c r="D79" s="40" t="str">
        <f t="shared" si="17"/>
        <v>SC7</v>
      </c>
      <c r="E79" s="41">
        <f ca="1">HLOOKUP($A79&amp;"-"&amp;$B79&amp;"-"&amp;E$7,Weights_All_Spaces,$C79+1,FALSE)*'Refrigerator Impacts'!D78</f>
        <v>0</v>
      </c>
      <c r="F79" s="41">
        <f ca="1">HLOOKUP($A79&amp;"-"&amp;$B79&amp;"-"&amp;F$7,Weights_All_Spaces,$C79+1,FALSE)*'Refrigerator Impacts'!E78</f>
        <v>0</v>
      </c>
      <c r="G79" s="41">
        <f ca="1">HLOOKUP($A79&amp;"-"&amp;$B79&amp;"-"&amp;G$7,Weights_All_Spaces,$C79+1,FALSE)*'Refrigerator Impacts'!F78</f>
        <v>0</v>
      </c>
      <c r="H79" s="41">
        <f ca="1">HLOOKUP($A79&amp;"-"&amp;$B79&amp;"-"&amp;H$7,Weights_All_Spaces,$C79+1,FALSE)*'Refrigerator Impacts'!G78</f>
        <v>0</v>
      </c>
      <c r="I79" s="41">
        <f ca="1">HLOOKUP($A79&amp;"-"&amp;$B79&amp;"-"&amp;I$7,Weights_All_Spaces,$C79+1,FALSE)*'Refrigerator Impacts'!H78</f>
        <v>0</v>
      </c>
      <c r="J79" s="41">
        <f ca="1">HLOOKUP($A79&amp;"-"&amp;$B79&amp;"-"&amp;J$7,Weights_All_Spaces,$C79+1,FALSE)*'Refrigerator Impacts'!I78</f>
        <v>0</v>
      </c>
      <c r="K79" s="41">
        <f ca="1">HLOOKUP($A79&amp;"-"&amp;$B79&amp;"-"&amp;K$7,Weights_All_Spaces,$C79+1,FALSE)*'Refrigerator Impacts'!J78</f>
        <v>0</v>
      </c>
      <c r="L79" s="41">
        <f ca="1">HLOOKUP($A79&amp;"-"&amp;$B79&amp;"-"&amp;L$7,Weights_All_Spaces,$C79+1,FALSE)*'Refrigerator Impacts'!K78</f>
        <v>0</v>
      </c>
      <c r="M79" s="41">
        <f ca="1">HLOOKUP($A79&amp;"-"&amp;$B79&amp;"-"&amp;M$7,Weights_All_Spaces,$C79+1,FALSE)*'Refrigerator Impacts'!L78</f>
        <v>0</v>
      </c>
      <c r="N79" s="41">
        <f ca="1">HLOOKUP($A79&amp;"-"&amp;$B79&amp;"-"&amp;N$7,Weights_All_Spaces,$C79+1,FALSE)*'Refrigerator Impacts'!M78</f>
        <v>0</v>
      </c>
      <c r="O79" s="41">
        <f ca="1">HLOOKUP($A79&amp;"-"&amp;$B79&amp;"-"&amp;O$7,Weights_All_Spaces,$C79+1,FALSE)*'Refrigerator Impacts'!N78</f>
        <v>0</v>
      </c>
      <c r="P79" s="41">
        <f ca="1">HLOOKUP($A79&amp;"-"&amp;$B79&amp;"-"&amp;P$7,Weights_All_Spaces,$C79+1,FALSE)*'Refrigerator Impacts'!O78</f>
        <v>0</v>
      </c>
      <c r="Q79" s="41">
        <f ca="1">HLOOKUP($A79&amp;"-"&amp;$B79&amp;"-"&amp;Q$7,Weights_All_Spaces,$C79+1,FALSE)*'Refrigerator Impacts'!P78</f>
        <v>0</v>
      </c>
      <c r="R79" s="41">
        <f ca="1">HLOOKUP($A79&amp;"-"&amp;$B79&amp;"-"&amp;R$7,Weights_All_Spaces,$C79+1,FALSE)*'Refrigerator Impacts'!Q78</f>
        <v>0</v>
      </c>
      <c r="S79" s="41">
        <f>HLOOKUP($A79&amp;"-"&amp;$B79&amp;"-"&amp;S$7,Weights_All_Spaces,$C79+1,FALSE)*'Refrigerator Impacts'!R78</f>
        <v>0</v>
      </c>
      <c r="T79" s="41">
        <f ca="1">HLOOKUP($A79&amp;"-"&amp;$B79&amp;"-"&amp;T$7,Weights_All_Spaces,$C79+1,FALSE)*'Refrigerator Impacts'!S78</f>
        <v>0</v>
      </c>
      <c r="U79" s="41">
        <f ca="1">HLOOKUP($A79&amp;"-"&amp;$B79&amp;"-"&amp;U$7,Weights_All_Spaces,$C79+1,FALSE)*'Refrigerator Impacts'!T78</f>
        <v>0</v>
      </c>
      <c r="V79" s="41">
        <f ca="1">HLOOKUP($A79&amp;"-"&amp;$B79&amp;"-"&amp;V$7,Weights_All_Spaces,$C79+1,FALSE)*'Refrigerator Impacts'!U78</f>
        <v>0</v>
      </c>
      <c r="W79" s="41">
        <f ca="1">HLOOKUP($A79&amp;"-"&amp;$B79&amp;"-"&amp;W$7,Weights_All_Spaces,$C79+1,FALSE)*'Refrigerator Impacts'!V78</f>
        <v>0</v>
      </c>
      <c r="X79" s="41">
        <f ca="1">HLOOKUP($A79&amp;"-"&amp;$B79&amp;"-"&amp;X$7,Weights_All_Spaces,$C79+1,FALSE)*'Refrigerator Impacts'!W78</f>
        <v>0</v>
      </c>
      <c r="Y79" s="41">
        <f ca="1">HLOOKUP($A79&amp;"-"&amp;$B79&amp;"-"&amp;Y$7,Weights_All_Spaces,$C79+1,FALSE)*'Refrigerator Impacts'!X78</f>
        <v>0</v>
      </c>
      <c r="Z79" s="41">
        <f ca="1">HLOOKUP($A79&amp;"-"&amp;$B79&amp;"-"&amp;Z$7,Weights_All_Spaces,$C79+1,FALSE)*'Refrigerator Impacts'!Y78</f>
        <v>0</v>
      </c>
      <c r="AA79" s="41">
        <f ca="1">HLOOKUP($A79&amp;"-"&amp;$B79&amp;"-"&amp;AA$7,Weights_All_Spaces,$C79+1,FALSE)*'Refrigerator Impacts'!Z78</f>
        <v>0</v>
      </c>
      <c r="AB79" s="41">
        <f ca="1">HLOOKUP($A79&amp;"-"&amp;$B79&amp;"-"&amp;AB$7,Weights_All_Spaces,$C79+1,FALSE)*'Refrigerator Impacts'!AA78</f>
        <v>0</v>
      </c>
      <c r="AC79" s="41">
        <f ca="1">HLOOKUP($A79&amp;"-"&amp;$B79&amp;"-"&amp;AC$7,Weights_All_Spaces,$C79+1,FALSE)*'Refrigerator Impacts'!AB78</f>
        <v>0</v>
      </c>
      <c r="AD79" s="130">
        <v>0</v>
      </c>
      <c r="AE79" s="130">
        <v>0</v>
      </c>
      <c r="AF79" s="130">
        <v>0</v>
      </c>
      <c r="AG79" s="130">
        <v>0</v>
      </c>
      <c r="AH79" s="130">
        <v>0</v>
      </c>
      <c r="AK79" s="131">
        <f t="shared" ca="1" si="21"/>
        <v>0</v>
      </c>
      <c r="AL79" s="131">
        <f t="shared" ca="1" si="21"/>
        <v>0</v>
      </c>
      <c r="AM79" s="131">
        <f t="shared" ca="1" si="21"/>
        <v>0</v>
      </c>
      <c r="AN79" s="131">
        <f t="shared" ca="1" si="21"/>
        <v>0</v>
      </c>
      <c r="AO79" s="131">
        <f t="shared" ca="1" si="21"/>
        <v>0</v>
      </c>
    </row>
    <row r="80" spans="1:41">
      <c r="A80" s="4" t="str">
        <f t="shared" si="23"/>
        <v>SC</v>
      </c>
      <c r="B80" s="4" t="str">
        <f t="shared" si="23"/>
        <v>MFM</v>
      </c>
      <c r="C80" s="4">
        <f t="shared" si="22"/>
        <v>8</v>
      </c>
      <c r="D80" s="40" t="str">
        <f t="shared" si="17"/>
        <v>SC8</v>
      </c>
      <c r="E80" s="41">
        <f ca="1">HLOOKUP($A80&amp;"-"&amp;$B80&amp;"-"&amp;E$7,Weights_All_Spaces,$C80+1,FALSE)*'Refrigerator Impacts'!D79</f>
        <v>9.8011230212363742E-2</v>
      </c>
      <c r="F80" s="41">
        <f ca="1">HLOOKUP($A80&amp;"-"&amp;$B80&amp;"-"&amp;F$7,Weights_All_Spaces,$C80+1,FALSE)*'Refrigerator Impacts'!E79</f>
        <v>1.2510587641115043E-5</v>
      </c>
      <c r="G80" s="41">
        <f ca="1">HLOOKUP($A80&amp;"-"&amp;$B80&amp;"-"&amp;G$7,Weights_All_Spaces,$C80+1,FALSE)*'Refrigerator Impacts'!F79</f>
        <v>0.11238277012192377</v>
      </c>
      <c r="H80" s="41">
        <f ca="1">HLOOKUP($A80&amp;"-"&amp;$B80&amp;"-"&amp;H$7,Weights_All_Spaces,$C80+1,FALSE)*'Refrigerator Impacts'!G79</f>
        <v>1.968450611235017E-5</v>
      </c>
      <c r="I80" s="41">
        <f ca="1">HLOOKUP($A80&amp;"-"&amp;$B80&amp;"-"&amp;I$7,Weights_All_Spaces,$C80+1,FALSE)*'Refrigerator Impacts'!H79</f>
        <v>-2.0026448347809844E-3</v>
      </c>
      <c r="J80" s="41">
        <f ca="1">HLOOKUP($A80&amp;"-"&amp;$B80&amp;"-"&amp;J$7,Weights_All_Spaces,$C80+1,FALSE)*'Refrigerator Impacts'!I79</f>
        <v>1.4008357776083002E-2</v>
      </c>
      <c r="K80" s="41">
        <f ca="1">HLOOKUP($A80&amp;"-"&amp;$B80&amp;"-"&amp;K$7,Weights_All_Spaces,$C80+1,FALSE)*'Refrigerator Impacts'!J79</f>
        <v>1.7995363829693887E-6</v>
      </c>
      <c r="L80" s="41">
        <f ca="1">HLOOKUP($A80&amp;"-"&amp;$B80&amp;"-"&amp;L$7,Weights_All_Spaces,$C80+1,FALSE)*'Refrigerator Impacts'!K79</f>
        <v>1.3639402854121692E-2</v>
      </c>
      <c r="M80" s="41">
        <f ca="1">HLOOKUP($A80&amp;"-"&amp;$B80&amp;"-"&amp;M$7,Weights_All_Spaces,$C80+1,FALSE)*'Refrigerator Impacts'!L79</f>
        <v>3.0721713636333329E-6</v>
      </c>
      <c r="N80" s="41">
        <f ca="1">HLOOKUP($A80&amp;"-"&amp;$B80&amp;"-"&amp;N$7,Weights_All_Spaces,$C80+1,FALSE)*'Refrigerator Impacts'!M79</f>
        <v>0</v>
      </c>
      <c r="O80" s="41">
        <f ca="1">HLOOKUP($A80&amp;"-"&amp;$B80&amp;"-"&amp;O$7,Weights_All_Spaces,$C80+1,FALSE)*'Refrigerator Impacts'!N79</f>
        <v>2.0392647185198325E-2</v>
      </c>
      <c r="P80" s="41">
        <f ca="1">HLOOKUP($A80&amp;"-"&amp;$B80&amp;"-"&amp;P$7,Weights_All_Spaces,$C80+1,FALSE)*'Refrigerator Impacts'!O79</f>
        <v>2.6030078317757789E-6</v>
      </c>
      <c r="Q80" s="41">
        <f ca="1">HLOOKUP($A80&amp;"-"&amp;$B80&amp;"-"&amp;Q$7,Weights_All_Spaces,$C80+1,FALSE)*'Refrigerator Impacts'!P79</f>
        <v>2.3382852922322974E-2</v>
      </c>
      <c r="R80" s="41">
        <f ca="1">HLOOKUP($A80&amp;"-"&amp;$B80&amp;"-"&amp;R$7,Weights_All_Spaces,$C80+1,FALSE)*'Refrigerator Impacts'!Q79</f>
        <v>4.0956448286004614E-6</v>
      </c>
      <c r="S80" s="41">
        <f>HLOOKUP($A80&amp;"-"&amp;$B80&amp;"-"&amp;S$7,Weights_All_Spaces,$C80+1,FALSE)*'Refrigerator Impacts'!R79</f>
        <v>0</v>
      </c>
      <c r="T80" s="41">
        <f ca="1">HLOOKUP($A80&amp;"-"&amp;$B80&amp;"-"&amp;T$7,Weights_All_Spaces,$C80+1,FALSE)*'Refrigerator Impacts'!S79</f>
        <v>0.13256969115320671</v>
      </c>
      <c r="U80" s="41">
        <f ca="1">HLOOKUP($A80&amp;"-"&amp;$B80&amp;"-"&amp;U$7,Weights_All_Spaces,$C80+1,FALSE)*'Refrigerator Impacts'!T79</f>
        <v>1.9239518945991871E-5</v>
      </c>
      <c r="V80" s="41">
        <f ca="1">HLOOKUP($A80&amp;"-"&amp;$B80&amp;"-"&amp;V$7,Weights_All_Spaces,$C80+1,FALSE)*'Refrigerator Impacts'!U79</f>
        <v>0.13256969115320671</v>
      </c>
      <c r="W80" s="41">
        <f ca="1">HLOOKUP($A80&amp;"-"&amp;$B80&amp;"-"&amp;W$7,Weights_All_Spaces,$C80+1,FALSE)*'Refrigerator Impacts'!V79</f>
        <v>1.9239518945991871E-5</v>
      </c>
      <c r="X80" s="41">
        <f ca="1">HLOOKUP($A80&amp;"-"&amp;$B80&amp;"-"&amp;X$7,Weights_All_Spaces,$C80+1,FALSE)*'Refrigerator Impacts'!W79</f>
        <v>-2.8259186918960671E-3</v>
      </c>
      <c r="Y80" s="41">
        <f ca="1">HLOOKUP($A80&amp;"-"&amp;$B80&amp;"-"&amp;Y$7,Weights_All_Spaces,$C80+1,FALSE)*'Refrigerator Impacts'!X79</f>
        <v>2.0317271953750292E-2</v>
      </c>
      <c r="Z80" s="41">
        <f ca="1">HLOOKUP($A80&amp;"-"&amp;$B80&amp;"-"&amp;Z$7,Weights_All_Spaces,$C80+1,FALSE)*'Refrigerator Impacts'!Y79</f>
        <v>2.9620700465854895E-6</v>
      </c>
      <c r="AA80" s="41">
        <f ca="1">HLOOKUP($A80&amp;"-"&amp;$B80&amp;"-"&amp;AA$7,Weights_All_Spaces,$C80+1,FALSE)*'Refrigerator Impacts'!Z79</f>
        <v>1.5757434935951685E-2</v>
      </c>
      <c r="AB80" s="41">
        <f ca="1">HLOOKUP($A80&amp;"-"&amp;$B80&amp;"-"&amp;AB$7,Weights_All_Spaces,$C80+1,FALSE)*'Refrigerator Impacts'!AA79</f>
        <v>2.9620700465854895E-6</v>
      </c>
      <c r="AC80" s="41">
        <f ca="1">HLOOKUP($A80&amp;"-"&amp;$B80&amp;"-"&amp;AC$7,Weights_All_Spaces,$C80+1,FALSE)*'Refrigerator Impacts'!AB79</f>
        <v>0</v>
      </c>
      <c r="AD80" s="130">
        <v>0</v>
      </c>
      <c r="AE80" s="130">
        <v>0</v>
      </c>
      <c r="AF80" s="130">
        <v>0</v>
      </c>
      <c r="AG80" s="130">
        <v>0</v>
      </c>
      <c r="AH80" s="130">
        <v>0</v>
      </c>
      <c r="AK80" s="131">
        <f t="shared" ca="1" si="21"/>
        <v>0.28529919828060207</v>
      </c>
      <c r="AL80" s="131">
        <f t="shared" ca="1" si="21"/>
        <v>3.9114720848437573E-5</v>
      </c>
      <c r="AM80" s="131">
        <f t="shared" ca="1" si="21"/>
        <v>0.29773215198752684</v>
      </c>
      <c r="AN80" s="131">
        <f t="shared" ca="1" si="21"/>
        <v>4.9053911297161328E-5</v>
      </c>
      <c r="AO80" s="131">
        <f t="shared" ca="1" si="21"/>
        <v>-4.8285635266770519E-3</v>
      </c>
    </row>
    <row r="81" spans="1:41">
      <c r="A81" s="4" t="str">
        <f t="shared" si="23"/>
        <v>SC</v>
      </c>
      <c r="B81" s="4" t="str">
        <f t="shared" si="23"/>
        <v>MFM</v>
      </c>
      <c r="C81" s="4">
        <f t="shared" si="22"/>
        <v>9</v>
      </c>
      <c r="D81" s="40" t="str">
        <f t="shared" si="17"/>
        <v>SC9</v>
      </c>
      <c r="E81" s="41">
        <f ca="1">HLOOKUP($A81&amp;"-"&amp;$B81&amp;"-"&amp;E$7,Weights_All_Spaces,$C81+1,FALSE)*'Refrigerator Impacts'!D80</f>
        <v>0.14808576471250492</v>
      </c>
      <c r="F81" s="41">
        <f ca="1">HLOOKUP($A81&amp;"-"&amp;$B81&amp;"-"&amp;F$7,Weights_All_Spaces,$C81+1,FALSE)*'Refrigerator Impacts'!E80</f>
        <v>1.8781921166457947E-5</v>
      </c>
      <c r="G81" s="41">
        <f ca="1">HLOOKUP($A81&amp;"-"&amp;$B81&amp;"-"&amp;G$7,Weights_All_Spaces,$C81+1,FALSE)*'Refrigerator Impacts'!F80</f>
        <v>0.17381476642915997</v>
      </c>
      <c r="H81" s="41">
        <f ca="1">HLOOKUP($A81&amp;"-"&amp;$B81&amp;"-"&amp;H$7,Weights_All_Spaces,$C81+1,FALSE)*'Refrigerator Impacts'!G80</f>
        <v>3.0595852894665667E-5</v>
      </c>
      <c r="I81" s="41">
        <f ca="1">HLOOKUP($A81&amp;"-"&amp;$B81&amp;"-"&amp;I$7,Weights_All_Spaces,$C81+1,FALSE)*'Refrigerator Impacts'!H80</f>
        <v>-3.243694198447211E-3</v>
      </c>
      <c r="J81" s="41">
        <f ca="1">HLOOKUP($A81&amp;"-"&amp;$B81&amp;"-"&amp;J$7,Weights_All_Spaces,$C81+1,FALSE)*'Refrigerator Impacts'!I80</f>
        <v>2.1198671321467345E-2</v>
      </c>
      <c r="K81" s="41">
        <f ca="1">HLOOKUP($A81&amp;"-"&amp;$B81&amp;"-"&amp;K$7,Weights_All_Spaces,$C81+1,FALSE)*'Refrigerator Impacts'!J80</f>
        <v>2.7012701164136599E-6</v>
      </c>
      <c r="L81" s="41">
        <f ca="1">HLOOKUP($A81&amp;"-"&amp;$B81&amp;"-"&amp;L$7,Weights_All_Spaces,$C81+1,FALSE)*'Refrigerator Impacts'!K80</f>
        <v>2.1015623293020466E-2</v>
      </c>
      <c r="M81" s="41">
        <f ca="1">HLOOKUP($A81&amp;"-"&amp;$B81&amp;"-"&amp;M$7,Weights_All_Spaces,$C81+1,FALSE)*'Refrigerator Impacts'!L80</f>
        <v>4.7442158097463888E-6</v>
      </c>
      <c r="N81" s="41">
        <f ca="1">HLOOKUP($A81&amp;"-"&amp;$B81&amp;"-"&amp;N$7,Weights_All_Spaces,$C81+1,FALSE)*'Refrigerator Impacts'!M80</f>
        <v>0</v>
      </c>
      <c r="O81" s="41">
        <f ca="1">HLOOKUP($A81&amp;"-"&amp;$B81&amp;"-"&amp;O$7,Weights_All_Spaces,$C81+1,FALSE)*'Refrigerator Impacts'!N80</f>
        <v>3.0811374843364235E-2</v>
      </c>
      <c r="P81" s="41">
        <f ca="1">HLOOKUP($A81&amp;"-"&amp;$B81&amp;"-"&amp;P$7,Weights_All_Spaces,$C81+1,FALSE)*'Refrigerator Impacts'!O80</f>
        <v>3.9078490391141917E-6</v>
      </c>
      <c r="Q81" s="41">
        <f ca="1">HLOOKUP($A81&amp;"-"&amp;$B81&amp;"-"&amp;Q$7,Weights_All_Spaces,$C81+1,FALSE)*'Refrigerator Impacts'!P80</f>
        <v>3.6164663984805105E-2</v>
      </c>
      <c r="R81" s="41">
        <f ca="1">HLOOKUP($A81&amp;"-"&amp;$B81&amp;"-"&amp;R$7,Weights_All_Spaces,$C81+1,FALSE)*'Refrigerator Impacts'!Q80</f>
        <v>6.3659075807869964E-6</v>
      </c>
      <c r="S81" s="41">
        <f>HLOOKUP($A81&amp;"-"&amp;$B81&amp;"-"&amp;S$7,Weights_All_Spaces,$C81+1,FALSE)*'Refrigerator Impacts'!R80</f>
        <v>0</v>
      </c>
      <c r="T81" s="41">
        <f ca="1">HLOOKUP($A81&amp;"-"&amp;$B81&amp;"-"&amp;T$7,Weights_All_Spaces,$C81+1,FALSE)*'Refrigerator Impacts'!S80</f>
        <v>6.295064524524227E-2</v>
      </c>
      <c r="U81" s="41">
        <f ca="1">HLOOKUP($A81&amp;"-"&amp;$B81&amp;"-"&amp;U$7,Weights_All_Spaces,$C81+1,FALSE)*'Refrigerator Impacts'!T80</f>
        <v>9.1263847772559527E-6</v>
      </c>
      <c r="V81" s="41">
        <f ca="1">HLOOKUP($A81&amp;"-"&amp;$B81&amp;"-"&amp;V$7,Weights_All_Spaces,$C81+1,FALSE)*'Refrigerator Impacts'!U80</f>
        <v>6.295064524524227E-2</v>
      </c>
      <c r="W81" s="41">
        <f ca="1">HLOOKUP($A81&amp;"-"&amp;$B81&amp;"-"&amp;W$7,Weights_All_Spaces,$C81+1,FALSE)*'Refrigerator Impacts'!V80</f>
        <v>9.1263847772559527E-6</v>
      </c>
      <c r="X81" s="41">
        <f ca="1">HLOOKUP($A81&amp;"-"&amp;$B81&amp;"-"&amp;X$7,Weights_All_Spaces,$C81+1,FALSE)*'Refrigerator Impacts'!W80</f>
        <v>-1.4363326537523327E-3</v>
      </c>
      <c r="Y81" s="41">
        <f ca="1">HLOOKUP($A81&amp;"-"&amp;$B81&amp;"-"&amp;Y$7,Weights_All_Spaces,$C81+1,FALSE)*'Refrigerator Impacts'!X80</f>
        <v>9.6358136882087452E-3</v>
      </c>
      <c r="Z81" s="41">
        <f ca="1">HLOOKUP($A81&amp;"-"&amp;$B81&amp;"-"&amp;Z$7,Weights_All_Spaces,$C81+1,FALSE)*'Refrigerator Impacts'!Y80</f>
        <v>1.4345721547357572E-6</v>
      </c>
      <c r="AA81" s="41">
        <f ca="1">HLOOKUP($A81&amp;"-"&amp;$B81&amp;"-"&amp;AA$7,Weights_All_Spaces,$C81+1,FALSE)*'Refrigerator Impacts'!Z80</f>
        <v>7.3856007132206856E-3</v>
      </c>
      <c r="AB81" s="41">
        <f ca="1">HLOOKUP($A81&amp;"-"&amp;$B81&amp;"-"&amp;AB$7,Weights_All_Spaces,$C81+1,FALSE)*'Refrigerator Impacts'!AA80</f>
        <v>1.4345721547357572E-6</v>
      </c>
      <c r="AC81" s="41">
        <f ca="1">HLOOKUP($A81&amp;"-"&amp;$B81&amp;"-"&amp;AC$7,Weights_All_Spaces,$C81+1,FALSE)*'Refrigerator Impacts'!AB80</f>
        <v>0</v>
      </c>
      <c r="AD81" s="130">
        <v>0</v>
      </c>
      <c r="AE81" s="130">
        <v>0</v>
      </c>
      <c r="AF81" s="130">
        <v>0</v>
      </c>
      <c r="AG81" s="130">
        <v>0</v>
      </c>
      <c r="AH81" s="130">
        <v>0</v>
      </c>
      <c r="AK81" s="131">
        <f t="shared" ca="1" si="21"/>
        <v>0.27268226981078758</v>
      </c>
      <c r="AL81" s="131">
        <f t="shared" ca="1" si="21"/>
        <v>3.5951997253977506E-5</v>
      </c>
      <c r="AM81" s="131">
        <f t="shared" ca="1" si="21"/>
        <v>0.30133129966544847</v>
      </c>
      <c r="AN81" s="131">
        <f t="shared" ca="1" si="21"/>
        <v>5.2266933217190763E-5</v>
      </c>
      <c r="AO81" s="131">
        <f t="shared" ca="1" si="21"/>
        <v>-4.6800268521995439E-3</v>
      </c>
    </row>
    <row r="82" spans="1:41">
      <c r="A82" s="4" t="str">
        <f t="shared" si="23"/>
        <v>SC</v>
      </c>
      <c r="B82" s="4" t="str">
        <f t="shared" si="23"/>
        <v>MFM</v>
      </c>
      <c r="C82" s="4">
        <f t="shared" si="22"/>
        <v>10</v>
      </c>
      <c r="D82" s="40" t="str">
        <f t="shared" si="17"/>
        <v>SC10</v>
      </c>
      <c r="E82" s="41">
        <f ca="1">HLOOKUP($A82&amp;"-"&amp;$B82&amp;"-"&amp;E$7,Weights_All_Spaces,$C82+1,FALSE)*'Refrigerator Impacts'!D81</f>
        <v>7.5876528380571948E-2</v>
      </c>
      <c r="F82" s="41">
        <f ca="1">HLOOKUP($A82&amp;"-"&amp;$B82&amp;"-"&amp;F$7,Weights_All_Spaces,$C82+1,FALSE)*'Refrigerator Impacts'!E81</f>
        <v>1.0057861074502603E-5</v>
      </c>
      <c r="G82" s="41">
        <f ca="1">HLOOKUP($A82&amp;"-"&amp;$B82&amp;"-"&amp;G$7,Weights_All_Spaces,$C82+1,FALSE)*'Refrigerator Impacts'!F81</f>
        <v>8.5915859940796188E-2</v>
      </c>
      <c r="H82" s="41">
        <f ca="1">HLOOKUP($A82&amp;"-"&amp;$B82&amp;"-"&amp;H$7,Weights_All_Spaces,$C82+1,FALSE)*'Refrigerator Impacts'!G81</f>
        <v>1.6908487210560207E-5</v>
      </c>
      <c r="I82" s="41">
        <f ca="1">HLOOKUP($A82&amp;"-"&amp;$B82&amp;"-"&amp;I$7,Weights_All_Spaces,$C82+1,FALSE)*'Refrigerator Impacts'!H81</f>
        <v>-1.7515766588404049E-3</v>
      </c>
      <c r="J82" s="41">
        <f ca="1">HLOOKUP($A82&amp;"-"&amp;$B82&amp;"-"&amp;J$7,Weights_All_Spaces,$C82+1,FALSE)*'Refrigerator Impacts'!I81</f>
        <v>1.0848535820816694E-2</v>
      </c>
      <c r="K82" s="41">
        <f ca="1">HLOOKUP($A82&amp;"-"&amp;$B82&amp;"-"&amp;K$7,Weights_All_Spaces,$C82+1,FALSE)*'Refrigerator Impacts'!J81</f>
        <v>1.4454759359326305E-6</v>
      </c>
      <c r="L82" s="41">
        <f ca="1">HLOOKUP($A82&amp;"-"&amp;$B82&amp;"-"&amp;L$7,Weights_All_Spaces,$C82+1,FALSE)*'Refrigerator Impacts'!K81</f>
        <v>1.0199963112648576E-2</v>
      </c>
      <c r="M82" s="41">
        <f ca="1">HLOOKUP($A82&amp;"-"&amp;$B82&amp;"-"&amp;M$7,Weights_All_Spaces,$C82+1,FALSE)*'Refrigerator Impacts'!L81</f>
        <v>2.630392595535159E-6</v>
      </c>
      <c r="N82" s="41">
        <f ca="1">HLOOKUP($A82&amp;"-"&amp;$B82&amp;"-"&amp;N$7,Weights_All_Spaces,$C82+1,FALSE)*'Refrigerator Impacts'!M81</f>
        <v>0</v>
      </c>
      <c r="O82" s="41">
        <f ca="1">HLOOKUP($A82&amp;"-"&amp;$B82&amp;"-"&amp;O$7,Weights_All_Spaces,$C82+1,FALSE)*'Refrigerator Impacts'!N81</f>
        <v>1.578720386990411E-2</v>
      </c>
      <c r="P82" s="41">
        <f ca="1">HLOOKUP($A82&amp;"-"&amp;$B82&amp;"-"&amp;P$7,Weights_All_Spaces,$C82+1,FALSE)*'Refrigerator Impacts'!O81</f>
        <v>2.0926827659000029E-6</v>
      </c>
      <c r="Q82" s="41">
        <f ca="1">HLOOKUP($A82&amp;"-"&amp;$B82&amp;"-"&amp;Q$7,Weights_All_Spaces,$C82+1,FALSE)*'Refrigerator Impacts'!P81</f>
        <v>1.7876031303651126E-2</v>
      </c>
      <c r="R82" s="41">
        <f ca="1">HLOOKUP($A82&amp;"-"&amp;$B82&amp;"-"&amp;R$7,Weights_All_Spaces,$C82+1,FALSE)*'Refrigerator Impacts'!Q81</f>
        <v>3.5180541390337145E-6</v>
      </c>
      <c r="S82" s="41">
        <f>HLOOKUP($A82&amp;"-"&amp;$B82&amp;"-"&amp;S$7,Weights_All_Spaces,$C82+1,FALSE)*'Refrigerator Impacts'!R81</f>
        <v>0</v>
      </c>
      <c r="T82" s="41">
        <f ca="1">HLOOKUP($A82&amp;"-"&amp;$B82&amp;"-"&amp;T$7,Weights_All_Spaces,$C82+1,FALSE)*'Refrigerator Impacts'!S81</f>
        <v>1.2110418220418312E-2</v>
      </c>
      <c r="U82" s="41">
        <f ca="1">HLOOKUP($A82&amp;"-"&amp;$B82&amp;"-"&amp;U$7,Weights_All_Spaces,$C82+1,FALSE)*'Refrigerator Impacts'!T81</f>
        <v>1.8743341760109372E-6</v>
      </c>
      <c r="V82" s="41">
        <f ca="1">HLOOKUP($A82&amp;"-"&amp;$B82&amp;"-"&amp;V$7,Weights_All_Spaces,$C82+1,FALSE)*'Refrigerator Impacts'!U81</f>
        <v>1.2110418220418312E-2</v>
      </c>
      <c r="W82" s="41">
        <f ca="1">HLOOKUP($A82&amp;"-"&amp;$B82&amp;"-"&amp;W$7,Weights_All_Spaces,$C82+1,FALSE)*'Refrigerator Impacts'!V81</f>
        <v>1.8743341760109372E-6</v>
      </c>
      <c r="X82" s="41">
        <f ca="1">HLOOKUP($A82&amp;"-"&amp;$B82&amp;"-"&amp;X$7,Weights_All_Spaces,$C82+1,FALSE)*'Refrigerator Impacts'!W81</f>
        <v>-2.7808028836405832E-4</v>
      </c>
      <c r="Y82" s="41">
        <f ca="1">HLOOKUP($A82&amp;"-"&amp;$B82&amp;"-"&amp;Y$7,Weights_All_Spaces,$C82+1,FALSE)*'Refrigerator Impacts'!X81</f>
        <v>1.8629433595722771E-3</v>
      </c>
      <c r="Z82" s="41">
        <f ca="1">HLOOKUP($A82&amp;"-"&amp;$B82&amp;"-"&amp;Z$7,Weights_All_Spaces,$C82+1,FALSE)*'Refrigerator Impacts'!Y81</f>
        <v>2.9416698516009607E-7</v>
      </c>
      <c r="AA82" s="41">
        <f ca="1">HLOOKUP($A82&amp;"-"&amp;$B82&amp;"-"&amp;AA$7,Weights_All_Spaces,$C82+1,FALSE)*'Refrigerator Impacts'!Z81</f>
        <v>1.4052217199949587E-3</v>
      </c>
      <c r="AB82" s="41">
        <f ca="1">HLOOKUP($A82&amp;"-"&amp;$B82&amp;"-"&amp;AB$7,Weights_All_Spaces,$C82+1,FALSE)*'Refrigerator Impacts'!AA81</f>
        <v>2.9416698516009607E-7</v>
      </c>
      <c r="AC82" s="41">
        <f ca="1">HLOOKUP($A82&amp;"-"&amp;$B82&amp;"-"&amp;AC$7,Weights_All_Spaces,$C82+1,FALSE)*'Refrigerator Impacts'!AB81</f>
        <v>0</v>
      </c>
      <c r="AD82" s="130">
        <v>0</v>
      </c>
      <c r="AE82" s="130">
        <v>0</v>
      </c>
      <c r="AF82" s="130">
        <v>0</v>
      </c>
      <c r="AG82" s="130">
        <v>0</v>
      </c>
      <c r="AH82" s="130">
        <v>0</v>
      </c>
      <c r="AK82" s="131">
        <f t="shared" ca="1" si="21"/>
        <v>0.11648562965128334</v>
      </c>
      <c r="AL82" s="131">
        <f t="shared" ca="1" si="21"/>
        <v>1.576452093750627E-5</v>
      </c>
      <c r="AM82" s="131">
        <f t="shared" ca="1" si="21"/>
        <v>0.12750749429750916</v>
      </c>
      <c r="AN82" s="131">
        <f t="shared" ca="1" si="21"/>
        <v>2.5225435106300114E-5</v>
      </c>
      <c r="AO82" s="131">
        <f t="shared" ca="1" si="21"/>
        <v>-2.0296569472044632E-3</v>
      </c>
    </row>
    <row r="83" spans="1:41">
      <c r="A83" s="4" t="str">
        <f t="shared" si="23"/>
        <v>SC</v>
      </c>
      <c r="B83" s="4" t="str">
        <f t="shared" si="23"/>
        <v>MFM</v>
      </c>
      <c r="C83" s="4">
        <f t="shared" si="22"/>
        <v>11</v>
      </c>
      <c r="D83" s="40" t="str">
        <f t="shared" si="17"/>
        <v>SC11</v>
      </c>
      <c r="E83" s="41">
        <f ca="1">HLOOKUP($A83&amp;"-"&amp;$B83&amp;"-"&amp;E$7,Weights_All_Spaces,$C83+1,FALSE)*'Refrigerator Impacts'!D82</f>
        <v>0</v>
      </c>
      <c r="F83" s="41">
        <f ca="1">HLOOKUP($A83&amp;"-"&amp;$B83&amp;"-"&amp;F$7,Weights_All_Spaces,$C83+1,FALSE)*'Refrigerator Impacts'!E82</f>
        <v>0</v>
      </c>
      <c r="G83" s="41">
        <f ca="1">HLOOKUP($A83&amp;"-"&amp;$B83&amp;"-"&amp;G$7,Weights_All_Spaces,$C83+1,FALSE)*'Refrigerator Impacts'!F82</f>
        <v>0</v>
      </c>
      <c r="H83" s="41">
        <f ca="1">HLOOKUP($A83&amp;"-"&amp;$B83&amp;"-"&amp;H$7,Weights_All_Spaces,$C83+1,FALSE)*'Refrigerator Impacts'!G82</f>
        <v>0</v>
      </c>
      <c r="I83" s="41">
        <f ca="1">HLOOKUP($A83&amp;"-"&amp;$B83&amp;"-"&amp;I$7,Weights_All_Spaces,$C83+1,FALSE)*'Refrigerator Impacts'!H82</f>
        <v>0</v>
      </c>
      <c r="J83" s="41">
        <f ca="1">HLOOKUP($A83&amp;"-"&amp;$B83&amp;"-"&amp;J$7,Weights_All_Spaces,$C83+1,FALSE)*'Refrigerator Impacts'!I82</f>
        <v>0</v>
      </c>
      <c r="K83" s="41">
        <f ca="1">HLOOKUP($A83&amp;"-"&amp;$B83&amp;"-"&amp;K$7,Weights_All_Spaces,$C83+1,FALSE)*'Refrigerator Impacts'!J82</f>
        <v>0</v>
      </c>
      <c r="L83" s="41">
        <f ca="1">HLOOKUP($A83&amp;"-"&amp;$B83&amp;"-"&amp;L$7,Weights_All_Spaces,$C83+1,FALSE)*'Refrigerator Impacts'!K82</f>
        <v>0</v>
      </c>
      <c r="M83" s="41">
        <f ca="1">HLOOKUP($A83&amp;"-"&amp;$B83&amp;"-"&amp;M$7,Weights_All_Spaces,$C83+1,FALSE)*'Refrigerator Impacts'!L82</f>
        <v>0</v>
      </c>
      <c r="N83" s="41">
        <f ca="1">HLOOKUP($A83&amp;"-"&amp;$B83&amp;"-"&amp;N$7,Weights_All_Spaces,$C83+1,FALSE)*'Refrigerator Impacts'!M82</f>
        <v>0</v>
      </c>
      <c r="O83" s="41">
        <f ca="1">HLOOKUP($A83&amp;"-"&amp;$B83&amp;"-"&amp;O$7,Weights_All_Spaces,$C83+1,FALSE)*'Refrigerator Impacts'!N82</f>
        <v>0</v>
      </c>
      <c r="P83" s="41">
        <f ca="1">HLOOKUP($A83&amp;"-"&amp;$B83&amp;"-"&amp;P$7,Weights_All_Spaces,$C83+1,FALSE)*'Refrigerator Impacts'!O82</f>
        <v>0</v>
      </c>
      <c r="Q83" s="41">
        <f ca="1">HLOOKUP($A83&amp;"-"&amp;$B83&amp;"-"&amp;Q$7,Weights_All_Spaces,$C83+1,FALSE)*'Refrigerator Impacts'!P82</f>
        <v>0</v>
      </c>
      <c r="R83" s="41">
        <f ca="1">HLOOKUP($A83&amp;"-"&amp;$B83&amp;"-"&amp;R$7,Weights_All_Spaces,$C83+1,FALSE)*'Refrigerator Impacts'!Q82</f>
        <v>0</v>
      </c>
      <c r="S83" s="41">
        <f>HLOOKUP($A83&amp;"-"&amp;$B83&amp;"-"&amp;S$7,Weights_All_Spaces,$C83+1,FALSE)*'Refrigerator Impacts'!R82</f>
        <v>0</v>
      </c>
      <c r="T83" s="41">
        <f ca="1">HLOOKUP($A83&amp;"-"&amp;$B83&amp;"-"&amp;T$7,Weights_All_Spaces,$C83+1,FALSE)*'Refrigerator Impacts'!S82</f>
        <v>0</v>
      </c>
      <c r="U83" s="41">
        <f ca="1">HLOOKUP($A83&amp;"-"&amp;$B83&amp;"-"&amp;U$7,Weights_All_Spaces,$C83+1,FALSE)*'Refrigerator Impacts'!T82</f>
        <v>0</v>
      </c>
      <c r="V83" s="41">
        <f ca="1">HLOOKUP($A83&amp;"-"&amp;$B83&amp;"-"&amp;V$7,Weights_All_Spaces,$C83+1,FALSE)*'Refrigerator Impacts'!U82</f>
        <v>0</v>
      </c>
      <c r="W83" s="41">
        <f ca="1">HLOOKUP($A83&amp;"-"&amp;$B83&amp;"-"&amp;W$7,Weights_All_Spaces,$C83+1,FALSE)*'Refrigerator Impacts'!V82</f>
        <v>0</v>
      </c>
      <c r="X83" s="41">
        <f ca="1">HLOOKUP($A83&amp;"-"&amp;$B83&amp;"-"&amp;X$7,Weights_All_Spaces,$C83+1,FALSE)*'Refrigerator Impacts'!W82</f>
        <v>0</v>
      </c>
      <c r="Y83" s="41">
        <f ca="1">HLOOKUP($A83&amp;"-"&amp;$B83&amp;"-"&amp;Y$7,Weights_All_Spaces,$C83+1,FALSE)*'Refrigerator Impacts'!X82</f>
        <v>0</v>
      </c>
      <c r="Z83" s="41">
        <f ca="1">HLOOKUP($A83&amp;"-"&amp;$B83&amp;"-"&amp;Z$7,Weights_All_Spaces,$C83+1,FALSE)*'Refrigerator Impacts'!Y82</f>
        <v>0</v>
      </c>
      <c r="AA83" s="41">
        <f ca="1">HLOOKUP($A83&amp;"-"&amp;$B83&amp;"-"&amp;AA$7,Weights_All_Spaces,$C83+1,FALSE)*'Refrigerator Impacts'!Z82</f>
        <v>0</v>
      </c>
      <c r="AB83" s="41">
        <f ca="1">HLOOKUP($A83&amp;"-"&amp;$B83&amp;"-"&amp;AB$7,Weights_All_Spaces,$C83+1,FALSE)*'Refrigerator Impacts'!AA82</f>
        <v>0</v>
      </c>
      <c r="AC83" s="41">
        <f ca="1">HLOOKUP($A83&amp;"-"&amp;$B83&amp;"-"&amp;AC$7,Weights_All_Spaces,$C83+1,FALSE)*'Refrigerator Impacts'!AB82</f>
        <v>0</v>
      </c>
      <c r="AD83" s="130">
        <v>0</v>
      </c>
      <c r="AE83" s="130">
        <v>0</v>
      </c>
      <c r="AF83" s="130">
        <v>0</v>
      </c>
      <c r="AG83" s="130">
        <v>0</v>
      </c>
      <c r="AH83" s="130">
        <v>0</v>
      </c>
      <c r="AK83" s="131">
        <f t="shared" ca="1" si="21"/>
        <v>0</v>
      </c>
      <c r="AL83" s="131">
        <f t="shared" ca="1" si="21"/>
        <v>0</v>
      </c>
      <c r="AM83" s="131">
        <f t="shared" ca="1" si="21"/>
        <v>0</v>
      </c>
      <c r="AN83" s="131">
        <f t="shared" ca="1" si="21"/>
        <v>0</v>
      </c>
      <c r="AO83" s="131">
        <f t="shared" ca="1" si="21"/>
        <v>0</v>
      </c>
    </row>
    <row r="84" spans="1:41">
      <c r="A84" s="4" t="str">
        <f t="shared" si="23"/>
        <v>SC</v>
      </c>
      <c r="B84" s="4" t="str">
        <f t="shared" si="23"/>
        <v>MFM</v>
      </c>
      <c r="C84" s="4">
        <f t="shared" si="22"/>
        <v>12</v>
      </c>
      <c r="D84" s="40" t="str">
        <f t="shared" si="17"/>
        <v>SC12</v>
      </c>
      <c r="E84" s="41">
        <f ca="1">HLOOKUP($A84&amp;"-"&amp;$B84&amp;"-"&amp;E$7,Weights_All_Spaces,$C84+1,FALSE)*'Refrigerator Impacts'!D83</f>
        <v>0</v>
      </c>
      <c r="F84" s="41">
        <f ca="1">HLOOKUP($A84&amp;"-"&amp;$B84&amp;"-"&amp;F$7,Weights_All_Spaces,$C84+1,FALSE)*'Refrigerator Impacts'!E83</f>
        <v>0</v>
      </c>
      <c r="G84" s="41">
        <f ca="1">HLOOKUP($A84&amp;"-"&amp;$B84&amp;"-"&amp;G$7,Weights_All_Spaces,$C84+1,FALSE)*'Refrigerator Impacts'!F83</f>
        <v>0</v>
      </c>
      <c r="H84" s="41">
        <f ca="1">HLOOKUP($A84&amp;"-"&amp;$B84&amp;"-"&amp;H$7,Weights_All_Spaces,$C84+1,FALSE)*'Refrigerator Impacts'!G83</f>
        <v>0</v>
      </c>
      <c r="I84" s="41">
        <f ca="1">HLOOKUP($A84&amp;"-"&amp;$B84&amp;"-"&amp;I$7,Weights_All_Spaces,$C84+1,FALSE)*'Refrigerator Impacts'!H83</f>
        <v>0</v>
      </c>
      <c r="J84" s="41">
        <f ca="1">HLOOKUP($A84&amp;"-"&amp;$B84&amp;"-"&amp;J$7,Weights_All_Spaces,$C84+1,FALSE)*'Refrigerator Impacts'!I83</f>
        <v>0</v>
      </c>
      <c r="K84" s="41">
        <f ca="1">HLOOKUP($A84&amp;"-"&amp;$B84&amp;"-"&amp;K$7,Weights_All_Spaces,$C84+1,FALSE)*'Refrigerator Impacts'!J83</f>
        <v>0</v>
      </c>
      <c r="L84" s="41">
        <f ca="1">HLOOKUP($A84&amp;"-"&amp;$B84&amp;"-"&amp;L$7,Weights_All_Spaces,$C84+1,FALSE)*'Refrigerator Impacts'!K83</f>
        <v>0</v>
      </c>
      <c r="M84" s="41">
        <f ca="1">HLOOKUP($A84&amp;"-"&amp;$B84&amp;"-"&amp;M$7,Weights_All_Spaces,$C84+1,FALSE)*'Refrigerator Impacts'!L83</f>
        <v>0</v>
      </c>
      <c r="N84" s="41">
        <f ca="1">HLOOKUP($A84&amp;"-"&amp;$B84&amp;"-"&amp;N$7,Weights_All_Spaces,$C84+1,FALSE)*'Refrigerator Impacts'!M83</f>
        <v>0</v>
      </c>
      <c r="O84" s="41">
        <f ca="1">HLOOKUP($A84&amp;"-"&amp;$B84&amp;"-"&amp;O$7,Weights_All_Spaces,$C84+1,FALSE)*'Refrigerator Impacts'!N83</f>
        <v>0</v>
      </c>
      <c r="P84" s="41">
        <f ca="1">HLOOKUP($A84&amp;"-"&amp;$B84&amp;"-"&amp;P$7,Weights_All_Spaces,$C84+1,FALSE)*'Refrigerator Impacts'!O83</f>
        <v>0</v>
      </c>
      <c r="Q84" s="41">
        <f ca="1">HLOOKUP($A84&amp;"-"&amp;$B84&amp;"-"&amp;Q$7,Weights_All_Spaces,$C84+1,FALSE)*'Refrigerator Impacts'!P83</f>
        <v>0</v>
      </c>
      <c r="R84" s="41">
        <f ca="1">HLOOKUP($A84&amp;"-"&amp;$B84&amp;"-"&amp;R$7,Weights_All_Spaces,$C84+1,FALSE)*'Refrigerator Impacts'!Q83</f>
        <v>0</v>
      </c>
      <c r="S84" s="41">
        <f>HLOOKUP($A84&amp;"-"&amp;$B84&amp;"-"&amp;S$7,Weights_All_Spaces,$C84+1,FALSE)*'Refrigerator Impacts'!R83</f>
        <v>0</v>
      </c>
      <c r="T84" s="41">
        <f ca="1">HLOOKUP($A84&amp;"-"&amp;$B84&amp;"-"&amp;T$7,Weights_All_Spaces,$C84+1,FALSE)*'Refrigerator Impacts'!S83</f>
        <v>0</v>
      </c>
      <c r="U84" s="41">
        <f ca="1">HLOOKUP($A84&amp;"-"&amp;$B84&amp;"-"&amp;U$7,Weights_All_Spaces,$C84+1,FALSE)*'Refrigerator Impacts'!T83</f>
        <v>0</v>
      </c>
      <c r="V84" s="41">
        <f ca="1">HLOOKUP($A84&amp;"-"&amp;$B84&amp;"-"&amp;V$7,Weights_All_Spaces,$C84+1,FALSE)*'Refrigerator Impacts'!U83</f>
        <v>0</v>
      </c>
      <c r="W84" s="41">
        <f ca="1">HLOOKUP($A84&amp;"-"&amp;$B84&amp;"-"&amp;W$7,Weights_All_Spaces,$C84+1,FALSE)*'Refrigerator Impacts'!V83</f>
        <v>0</v>
      </c>
      <c r="X84" s="41">
        <f ca="1">HLOOKUP($A84&amp;"-"&amp;$B84&amp;"-"&amp;X$7,Weights_All_Spaces,$C84+1,FALSE)*'Refrigerator Impacts'!W83</f>
        <v>0</v>
      </c>
      <c r="Y84" s="41">
        <f ca="1">HLOOKUP($A84&amp;"-"&amp;$B84&amp;"-"&amp;Y$7,Weights_All_Spaces,$C84+1,FALSE)*'Refrigerator Impacts'!X83</f>
        <v>0</v>
      </c>
      <c r="Z84" s="41">
        <f ca="1">HLOOKUP($A84&amp;"-"&amp;$B84&amp;"-"&amp;Z$7,Weights_All_Spaces,$C84+1,FALSE)*'Refrigerator Impacts'!Y83</f>
        <v>0</v>
      </c>
      <c r="AA84" s="41">
        <f ca="1">HLOOKUP($A84&amp;"-"&amp;$B84&amp;"-"&amp;AA$7,Weights_All_Spaces,$C84+1,FALSE)*'Refrigerator Impacts'!Z83</f>
        <v>0</v>
      </c>
      <c r="AB84" s="41">
        <f ca="1">HLOOKUP($A84&amp;"-"&amp;$B84&amp;"-"&amp;AB$7,Weights_All_Spaces,$C84+1,FALSE)*'Refrigerator Impacts'!AA83</f>
        <v>0</v>
      </c>
      <c r="AC84" s="41">
        <f ca="1">HLOOKUP($A84&amp;"-"&amp;$B84&amp;"-"&amp;AC$7,Weights_All_Spaces,$C84+1,FALSE)*'Refrigerator Impacts'!AB83</f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K84" s="131">
        <f t="shared" ca="1" si="21"/>
        <v>0</v>
      </c>
      <c r="AL84" s="131">
        <f t="shared" ca="1" si="21"/>
        <v>0</v>
      </c>
      <c r="AM84" s="131">
        <f t="shared" ca="1" si="21"/>
        <v>0</v>
      </c>
      <c r="AN84" s="131">
        <f t="shared" ca="1" si="21"/>
        <v>0</v>
      </c>
      <c r="AO84" s="131">
        <f t="shared" ca="1" si="21"/>
        <v>0</v>
      </c>
    </row>
    <row r="85" spans="1:41">
      <c r="A85" s="4" t="str">
        <f t="shared" si="23"/>
        <v>SC</v>
      </c>
      <c r="B85" s="4" t="str">
        <f t="shared" si="23"/>
        <v>MFM</v>
      </c>
      <c r="C85" s="4">
        <f t="shared" si="22"/>
        <v>13</v>
      </c>
      <c r="D85" s="40" t="str">
        <f t="shared" si="17"/>
        <v>SC13</v>
      </c>
      <c r="E85" s="41">
        <f ca="1">HLOOKUP($A85&amp;"-"&amp;$B85&amp;"-"&amp;E$7,Weights_All_Spaces,$C85+1,FALSE)*'Refrigerator Impacts'!D84</f>
        <v>5.1786534831310654E-2</v>
      </c>
      <c r="F85" s="41">
        <f ca="1">HLOOKUP($A85&amp;"-"&amp;$B85&amp;"-"&amp;F$7,Weights_All_Spaces,$C85+1,FALSE)*'Refrigerator Impacts'!E84</f>
        <v>6.7546131718548605E-6</v>
      </c>
      <c r="G85" s="41">
        <f ca="1">HLOOKUP($A85&amp;"-"&amp;$B85&amp;"-"&amp;G$7,Weights_All_Spaces,$C85+1,FALSE)*'Refrigerator Impacts'!F84</f>
        <v>6.0594311742356417E-2</v>
      </c>
      <c r="H85" s="41">
        <f ca="1">HLOOKUP($A85&amp;"-"&amp;$B85&amp;"-"&amp;H$7,Weights_All_Spaces,$C85+1,FALSE)*'Refrigerator Impacts'!G84</f>
        <v>1.0498881282898611E-5</v>
      </c>
      <c r="I85" s="41">
        <f ca="1">HLOOKUP($A85&amp;"-"&amp;$B85&amp;"-"&amp;I$7,Weights_All_Spaces,$C85+1,FALSE)*'Refrigerator Impacts'!H84</f>
        <v>-1.2012387481527228E-3</v>
      </c>
      <c r="J85" s="41">
        <f ca="1">HLOOKUP($A85&amp;"-"&amp;$B85&amp;"-"&amp;J$7,Weights_All_Spaces,$C85+1,FALSE)*'Refrigerator Impacts'!I84</f>
        <v>7.4086618790235436E-3</v>
      </c>
      <c r="K85" s="41">
        <f ca="1">HLOOKUP($A85&amp;"-"&amp;$B85&amp;"-"&amp;K$7,Weights_All_Spaces,$C85+1,FALSE)*'Refrigerator Impacts'!J84</f>
        <v>9.7107575018213434E-7</v>
      </c>
      <c r="L85" s="41">
        <f ca="1">HLOOKUP($A85&amp;"-"&amp;$B85&amp;"-"&amp;L$7,Weights_All_Spaces,$C85+1,FALSE)*'Refrigerator Impacts'!K84</f>
        <v>7.1979560034136731E-3</v>
      </c>
      <c r="M85" s="41">
        <f ca="1">HLOOKUP($A85&amp;"-"&amp;$B85&amp;"-"&amp;M$7,Weights_All_Spaces,$C85+1,FALSE)*'Refrigerator Impacts'!L84</f>
        <v>1.6332827077478504E-6</v>
      </c>
      <c r="N85" s="41">
        <f ca="1">HLOOKUP($A85&amp;"-"&amp;$B85&amp;"-"&amp;N$7,Weights_All_Spaces,$C85+1,FALSE)*'Refrigerator Impacts'!M84</f>
        <v>0</v>
      </c>
      <c r="O85" s="41">
        <f ca="1">HLOOKUP($A85&amp;"-"&amp;$B85&amp;"-"&amp;O$7,Weights_All_Spaces,$C85+1,FALSE)*'Refrigerator Impacts'!N84</f>
        <v>1.0774933969002297E-2</v>
      </c>
      <c r="P85" s="41">
        <f ca="1">HLOOKUP($A85&amp;"-"&amp;$B85&amp;"-"&amp;P$7,Weights_All_Spaces,$C85+1,FALSE)*'Refrigerator Impacts'!O84</f>
        <v>1.4053944939541593E-6</v>
      </c>
      <c r="Q85" s="41">
        <f ca="1">HLOOKUP($A85&amp;"-"&amp;$B85&amp;"-"&amp;Q$7,Weights_All_Spaces,$C85+1,FALSE)*'Refrigerator Impacts'!P84</f>
        <v>1.2607518731418988E-2</v>
      </c>
      <c r="R85" s="41">
        <f ca="1">HLOOKUP($A85&amp;"-"&amp;$B85&amp;"-"&amp;R$7,Weights_All_Spaces,$C85+1,FALSE)*'Refrigerator Impacts'!Q84</f>
        <v>2.1844433681480906E-6</v>
      </c>
      <c r="S85" s="41">
        <f>HLOOKUP($A85&amp;"-"&amp;$B85&amp;"-"&amp;S$7,Weights_All_Spaces,$C85+1,FALSE)*'Refrigerator Impacts'!R84</f>
        <v>0</v>
      </c>
      <c r="T85" s="41">
        <f ca="1">HLOOKUP($A85&amp;"-"&amp;$B85&amp;"-"&amp;T$7,Weights_All_Spaces,$C85+1,FALSE)*'Refrigerator Impacts'!S84</f>
        <v>8.2367616228363992E-3</v>
      </c>
      <c r="U85" s="41">
        <f ca="1">HLOOKUP($A85&amp;"-"&amp;$B85&amp;"-"&amp;U$7,Weights_All_Spaces,$C85+1,FALSE)*'Refrigerator Impacts'!T84</f>
        <v>1.3116539868628736E-6</v>
      </c>
      <c r="V85" s="41">
        <f ca="1">HLOOKUP($A85&amp;"-"&amp;$B85&amp;"-"&amp;V$7,Weights_All_Spaces,$C85+1,FALSE)*'Refrigerator Impacts'!U84</f>
        <v>8.2367616228363992E-3</v>
      </c>
      <c r="W85" s="41">
        <f ca="1">HLOOKUP($A85&amp;"-"&amp;$B85&amp;"-"&amp;W$7,Weights_All_Spaces,$C85+1,FALSE)*'Refrigerator Impacts'!V84</f>
        <v>1.3116539868628736E-6</v>
      </c>
      <c r="X85" s="41">
        <f ca="1">HLOOKUP($A85&amp;"-"&amp;$B85&amp;"-"&amp;X$7,Weights_All_Spaces,$C85+1,FALSE)*'Refrigerator Impacts'!W84</f>
        <v>-1.8610572366856528E-4</v>
      </c>
      <c r="Y85" s="41">
        <f ca="1">HLOOKUP($A85&amp;"-"&amp;$B85&amp;"-"&amp;Y$7,Weights_All_Spaces,$C85+1,FALSE)*'Refrigerator Impacts'!X84</f>
        <v>1.2780723067939604E-3</v>
      </c>
      <c r="Z85" s="41">
        <f ca="1">HLOOKUP($A85&amp;"-"&amp;$B85&amp;"-"&amp;Z$7,Weights_All_Spaces,$C85+1,FALSE)*'Refrigerator Impacts'!Y84</f>
        <v>2.0711166607008482E-7</v>
      </c>
      <c r="AA85" s="41">
        <f ca="1">HLOOKUP($A85&amp;"-"&amp;$B85&amp;"-"&amp;AA$7,Weights_All_Spaces,$C85+1,FALSE)*'Refrigerator Impacts'!Z84</f>
        <v>9.4091605515951354E-4</v>
      </c>
      <c r="AB85" s="41">
        <f ca="1">HLOOKUP($A85&amp;"-"&amp;$B85&amp;"-"&amp;AB$7,Weights_All_Spaces,$C85+1,FALSE)*'Refrigerator Impacts'!AA84</f>
        <v>2.0711166607008482E-7</v>
      </c>
      <c r="AC85" s="41">
        <f ca="1">HLOOKUP($A85&amp;"-"&amp;$B85&amp;"-"&amp;AC$7,Weights_All_Spaces,$C85+1,FALSE)*'Refrigerator Impacts'!AB84</f>
        <v>0</v>
      </c>
      <c r="AD85" s="130">
        <v>0</v>
      </c>
      <c r="AE85" s="130">
        <v>0</v>
      </c>
      <c r="AF85" s="130">
        <v>0</v>
      </c>
      <c r="AG85" s="130">
        <v>0</v>
      </c>
      <c r="AH85" s="130">
        <v>0</v>
      </c>
      <c r="AK85" s="131">
        <f t="shared" ca="1" si="21"/>
        <v>7.9484964608966854E-2</v>
      </c>
      <c r="AL85" s="131">
        <f t="shared" ca="1" si="21"/>
        <v>1.0649849068924111E-5</v>
      </c>
      <c r="AM85" s="131">
        <f t="shared" ca="1" si="21"/>
        <v>8.9577464155184999E-2</v>
      </c>
      <c r="AN85" s="131">
        <f t="shared" ca="1" si="21"/>
        <v>1.5835373011727507E-5</v>
      </c>
      <c r="AO85" s="131">
        <f t="shared" ca="1" si="21"/>
        <v>-1.3873444718212882E-3</v>
      </c>
    </row>
    <row r="86" spans="1:41">
      <c r="A86" s="4" t="str">
        <f t="shared" si="23"/>
        <v>SC</v>
      </c>
      <c r="B86" s="4" t="str">
        <f t="shared" si="23"/>
        <v>MFM</v>
      </c>
      <c r="C86" s="4">
        <f t="shared" si="22"/>
        <v>14</v>
      </c>
      <c r="D86" s="40" t="str">
        <f t="shared" si="17"/>
        <v>SC14</v>
      </c>
      <c r="E86" s="41">
        <f ca="1">HLOOKUP($A86&amp;"-"&amp;$B86&amp;"-"&amp;E$7,Weights_All_Spaces,$C86+1,FALSE)*'Refrigerator Impacts'!D85</f>
        <v>6.8932384635963101E-2</v>
      </c>
      <c r="F86" s="41">
        <f ca="1">HLOOKUP($A86&amp;"-"&amp;$B86&amp;"-"&amp;F$7,Weights_All_Spaces,$C86+1,FALSE)*'Refrigerator Impacts'!E85</f>
        <v>8.7828090699381548E-6</v>
      </c>
      <c r="G86" s="41">
        <f ca="1">HLOOKUP($A86&amp;"-"&amp;$B86&amp;"-"&amp;G$7,Weights_All_Spaces,$C86+1,FALSE)*'Refrigerator Impacts'!F85</f>
        <v>8.2152245293364512E-2</v>
      </c>
      <c r="H86" s="41">
        <f ca="1">HLOOKUP($A86&amp;"-"&amp;$B86&amp;"-"&amp;H$7,Weights_All_Spaces,$C86+1,FALSE)*'Refrigerator Impacts'!G85</f>
        <v>1.3208201886418039E-5</v>
      </c>
      <c r="I86" s="41">
        <f ca="1">HLOOKUP($A86&amp;"-"&amp;$B86&amp;"-"&amp;I$7,Weights_All_Spaces,$C86+1,FALSE)*'Refrigerator Impacts'!H85</f>
        <v>-1.6426299326627977E-3</v>
      </c>
      <c r="J86" s="41">
        <f ca="1">HLOOKUP($A86&amp;"-"&amp;$B86&amp;"-"&amp;J$7,Weights_All_Spaces,$C86+1,FALSE)*'Refrigerator Impacts'!I85</f>
        <v>9.8750260332850139E-3</v>
      </c>
      <c r="K86" s="41">
        <f ca="1">HLOOKUP($A86&amp;"-"&amp;$B86&amp;"-"&amp;K$7,Weights_All_Spaces,$C86+1,FALSE)*'Refrigerator Impacts'!J85</f>
        <v>1.2627503565691391E-6</v>
      </c>
      <c r="L86" s="41">
        <f ca="1">HLOOKUP($A86&amp;"-"&amp;$B86&amp;"-"&amp;L$7,Weights_All_Spaces,$C86+1,FALSE)*'Refrigerator Impacts'!K85</f>
        <v>9.8588296403227197E-3</v>
      </c>
      <c r="M86" s="41">
        <f ca="1">HLOOKUP($A86&amp;"-"&amp;$B86&amp;"-"&amp;M$7,Weights_All_Spaces,$C86+1,FALSE)*'Refrigerator Impacts'!L85</f>
        <v>2.0690465788464995E-6</v>
      </c>
      <c r="N86" s="41">
        <f ca="1">HLOOKUP($A86&amp;"-"&amp;$B86&amp;"-"&amp;N$7,Weights_All_Spaces,$C86+1,FALSE)*'Refrigerator Impacts'!M85</f>
        <v>0</v>
      </c>
      <c r="O86" s="41">
        <f ca="1">HLOOKUP($A86&amp;"-"&amp;$B86&amp;"-"&amp;O$7,Weights_All_Spaces,$C86+1,FALSE)*'Refrigerator Impacts'!N85</f>
        <v>1.4342374812251417E-2</v>
      </c>
      <c r="P86" s="41">
        <f ca="1">HLOOKUP($A86&amp;"-"&amp;$B86&amp;"-"&amp;P$7,Weights_All_Spaces,$C86+1,FALSE)*'Refrigerator Impacts'!O85</f>
        <v>1.8273898436958422E-6</v>
      </c>
      <c r="Q86" s="41">
        <f ca="1">HLOOKUP($A86&amp;"-"&amp;$B86&amp;"-"&amp;Q$7,Weights_All_Spaces,$C86+1,FALSE)*'Refrigerator Impacts'!P85</f>
        <v>1.7092957104094371E-2</v>
      </c>
      <c r="R86" s="41">
        <f ca="1">HLOOKUP($A86&amp;"-"&amp;$B86&amp;"-"&amp;R$7,Weights_All_Spaces,$C86+1,FALSE)*'Refrigerator Impacts'!Q85</f>
        <v>2.7481565167275746E-6</v>
      </c>
      <c r="S86" s="41">
        <f>HLOOKUP($A86&amp;"-"&amp;$B86&amp;"-"&amp;S$7,Weights_All_Spaces,$C86+1,FALSE)*'Refrigerator Impacts'!R85</f>
        <v>0</v>
      </c>
      <c r="T86" s="41">
        <f ca="1">HLOOKUP($A86&amp;"-"&amp;$B86&amp;"-"&amp;T$7,Weights_All_Spaces,$C86+1,FALSE)*'Refrigerator Impacts'!S85</f>
        <v>0</v>
      </c>
      <c r="U86" s="41">
        <f ca="1">HLOOKUP($A86&amp;"-"&amp;$B86&amp;"-"&amp;U$7,Weights_All_Spaces,$C86+1,FALSE)*'Refrigerator Impacts'!T85</f>
        <v>0</v>
      </c>
      <c r="V86" s="41">
        <f ca="1">HLOOKUP($A86&amp;"-"&amp;$B86&amp;"-"&amp;V$7,Weights_All_Spaces,$C86+1,FALSE)*'Refrigerator Impacts'!U85</f>
        <v>0</v>
      </c>
      <c r="W86" s="41">
        <f ca="1">HLOOKUP($A86&amp;"-"&amp;$B86&amp;"-"&amp;W$7,Weights_All_Spaces,$C86+1,FALSE)*'Refrigerator Impacts'!V85</f>
        <v>0</v>
      </c>
      <c r="X86" s="41">
        <f ca="1">HLOOKUP($A86&amp;"-"&amp;$B86&amp;"-"&amp;X$7,Weights_All_Spaces,$C86+1,FALSE)*'Refrigerator Impacts'!W85</f>
        <v>0</v>
      </c>
      <c r="Y86" s="41">
        <f ca="1">HLOOKUP($A86&amp;"-"&amp;$B86&amp;"-"&amp;Y$7,Weights_All_Spaces,$C86+1,FALSE)*'Refrigerator Impacts'!X85</f>
        <v>0</v>
      </c>
      <c r="Z86" s="41">
        <f ca="1">HLOOKUP($A86&amp;"-"&amp;$B86&amp;"-"&amp;Z$7,Weights_All_Spaces,$C86+1,FALSE)*'Refrigerator Impacts'!Y85</f>
        <v>0</v>
      </c>
      <c r="AA86" s="41">
        <f ca="1">HLOOKUP($A86&amp;"-"&amp;$B86&amp;"-"&amp;AA$7,Weights_All_Spaces,$C86+1,FALSE)*'Refrigerator Impacts'!Z85</f>
        <v>0</v>
      </c>
      <c r="AB86" s="41">
        <f ca="1">HLOOKUP($A86&amp;"-"&amp;$B86&amp;"-"&amp;AB$7,Weights_All_Spaces,$C86+1,FALSE)*'Refrigerator Impacts'!AA85</f>
        <v>0</v>
      </c>
      <c r="AC86" s="41">
        <f ca="1">HLOOKUP($A86&amp;"-"&amp;$B86&amp;"-"&amp;AC$7,Weights_All_Spaces,$C86+1,FALSE)*'Refrigerator Impacts'!AB85</f>
        <v>0</v>
      </c>
      <c r="AD86" s="130">
        <v>0</v>
      </c>
      <c r="AE86" s="130">
        <v>0</v>
      </c>
      <c r="AF86" s="130">
        <v>0</v>
      </c>
      <c r="AG86" s="130">
        <v>0</v>
      </c>
      <c r="AH86" s="130">
        <v>0</v>
      </c>
      <c r="AK86" s="131">
        <f t="shared" ca="1" si="21"/>
        <v>9.314978548149952E-2</v>
      </c>
      <c r="AL86" s="131">
        <f t="shared" ca="1" si="21"/>
        <v>1.1872949270203138E-5</v>
      </c>
      <c r="AM86" s="131">
        <f t="shared" ca="1" si="21"/>
        <v>0.1091040320377816</v>
      </c>
      <c r="AN86" s="131">
        <f t="shared" ca="1" si="21"/>
        <v>1.8025404981992116E-5</v>
      </c>
      <c r="AO86" s="131">
        <f t="shared" ca="1" si="21"/>
        <v>-1.6426299326627977E-3</v>
      </c>
    </row>
    <row r="87" spans="1:41">
      <c r="A87" s="4" t="str">
        <f t="shared" si="23"/>
        <v>SC</v>
      </c>
      <c r="B87" s="4" t="str">
        <f t="shared" si="23"/>
        <v>MFM</v>
      </c>
      <c r="C87" s="4">
        <f t="shared" si="22"/>
        <v>15</v>
      </c>
      <c r="D87" s="40" t="str">
        <f t="shared" si="17"/>
        <v>SC15</v>
      </c>
      <c r="E87" s="41">
        <f ca="1">HLOOKUP($A87&amp;"-"&amp;$B87&amp;"-"&amp;E$7,Weights_All_Spaces,$C87+1,FALSE)*'Refrigerator Impacts'!D86</f>
        <v>0.33583007280776822</v>
      </c>
      <c r="F87" s="41">
        <f ca="1">HLOOKUP($A87&amp;"-"&amp;$B87&amp;"-"&amp;F$7,Weights_All_Spaces,$C87+1,FALSE)*'Refrigerator Impacts'!E86</f>
        <v>4.1611066189864677E-5</v>
      </c>
      <c r="G87" s="41">
        <f ca="1">HLOOKUP($A87&amp;"-"&amp;$B87&amp;"-"&amp;G$7,Weights_All_Spaces,$C87+1,FALSE)*'Refrigerator Impacts'!F86</f>
        <v>0.43371594077343095</v>
      </c>
      <c r="H87" s="41">
        <f ca="1">HLOOKUP($A87&amp;"-"&amp;$B87&amp;"-"&amp;H$7,Weights_All_Spaces,$C87+1,FALSE)*'Refrigerator Impacts'!G86</f>
        <v>6.340056319349791E-5</v>
      </c>
      <c r="I87" s="41">
        <f ca="1">HLOOKUP($A87&amp;"-"&amp;$B87&amp;"-"&amp;I$7,Weights_All_Spaces,$C87+1,FALSE)*'Refrigerator Impacts'!H86</f>
        <v>-4.1600459041681486E-3</v>
      </c>
      <c r="J87" s="41">
        <f ca="1">HLOOKUP($A87&amp;"-"&amp;$B87&amp;"-"&amp;J$7,Weights_All_Spaces,$C87+1,FALSE)*'Refrigerator Impacts'!I86</f>
        <v>4.8128490100551639E-2</v>
      </c>
      <c r="K87" s="41">
        <f ca="1">HLOOKUP($A87&amp;"-"&amp;$B87&amp;"-"&amp;K$7,Weights_All_Spaces,$C87+1,FALSE)*'Refrigerator Impacts'!J86</f>
        <v>5.9797280470699813E-6</v>
      </c>
      <c r="L87" s="41">
        <f ca="1">HLOOKUP($A87&amp;"-"&amp;$B87&amp;"-"&amp;L$7,Weights_All_Spaces,$C87+1,FALSE)*'Refrigerator Impacts'!K86</f>
        <v>5.8162037764949083E-2</v>
      </c>
      <c r="M87" s="41">
        <f ca="1">HLOOKUP($A87&amp;"-"&amp;$B87&amp;"-"&amp;M$7,Weights_All_Spaces,$C87+1,FALSE)*'Refrigerator Impacts'!L86</f>
        <v>9.8910668978161414E-6</v>
      </c>
      <c r="N87" s="41">
        <f ca="1">HLOOKUP($A87&amp;"-"&amp;$B87&amp;"-"&amp;N$7,Weights_All_Spaces,$C87+1,FALSE)*'Refrigerator Impacts'!M86</f>
        <v>0</v>
      </c>
      <c r="O87" s="41">
        <f ca="1">HLOOKUP($A87&amp;"-"&amp;$B87&amp;"-"&amp;O$7,Weights_All_Spaces,$C87+1,FALSE)*'Refrigerator Impacts'!N86</f>
        <v>6.987428046877403E-2</v>
      </c>
      <c r="P87" s="41">
        <f ca="1">HLOOKUP($A87&amp;"-"&amp;$B87&amp;"-"&amp;P$7,Weights_All_Spaces,$C87+1,FALSE)*'Refrigerator Impacts'!O86</f>
        <v>8.6577812559973599E-6</v>
      </c>
      <c r="Q87" s="41">
        <f ca="1">HLOOKUP($A87&amp;"-"&amp;$B87&amp;"-"&amp;Q$7,Weights_All_Spaces,$C87+1,FALSE)*'Refrigerator Impacts'!P86</f>
        <v>9.0240844234125678E-2</v>
      </c>
      <c r="R87" s="41">
        <f ca="1">HLOOKUP($A87&amp;"-"&amp;$B87&amp;"-"&amp;R$7,Weights_All_Spaces,$C87+1,FALSE)*'Refrigerator Impacts'!Q86</f>
        <v>1.3191399738035107E-5</v>
      </c>
      <c r="S87" s="41">
        <f>HLOOKUP($A87&amp;"-"&amp;$B87&amp;"-"&amp;S$7,Weights_All_Spaces,$C87+1,FALSE)*'Refrigerator Impacts'!R86</f>
        <v>0</v>
      </c>
      <c r="T87" s="41">
        <f ca="1">HLOOKUP($A87&amp;"-"&amp;$B87&amp;"-"&amp;T$7,Weights_All_Spaces,$C87+1,FALSE)*'Refrigerator Impacts'!S86</f>
        <v>6.4272700109785884E-3</v>
      </c>
      <c r="U87" s="41">
        <f ca="1">HLOOKUP($A87&amp;"-"&amp;$B87&amp;"-"&amp;U$7,Weights_All_Spaces,$C87+1,FALSE)*'Refrigerator Impacts'!T86</f>
        <v>9.8363654588452739E-7</v>
      </c>
      <c r="V87" s="41">
        <f ca="1">HLOOKUP($A87&amp;"-"&amp;$B87&amp;"-"&amp;V$7,Weights_All_Spaces,$C87+1,FALSE)*'Refrigerator Impacts'!U86</f>
        <v>6.4272700109785884E-3</v>
      </c>
      <c r="W87" s="41">
        <f ca="1">HLOOKUP($A87&amp;"-"&amp;$B87&amp;"-"&amp;W$7,Weights_All_Spaces,$C87+1,FALSE)*'Refrigerator Impacts'!V86</f>
        <v>9.8363654588452739E-7</v>
      </c>
      <c r="X87" s="41">
        <f ca="1">HLOOKUP($A87&amp;"-"&amp;$B87&amp;"-"&amp;X$7,Weights_All_Spaces,$C87+1,FALSE)*'Refrigerator Impacts'!W86</f>
        <v>-7.2674488411244258E-5</v>
      </c>
      <c r="Y87" s="41">
        <f ca="1">HLOOKUP($A87&amp;"-"&amp;$B87&amp;"-"&amp;Y$7,Weights_All_Spaces,$C87+1,FALSE)*'Refrigerator Impacts'!X86</f>
        <v>9.7677991334432952E-4</v>
      </c>
      <c r="Z87" s="41">
        <f ca="1">HLOOKUP($A87&amp;"-"&amp;$B87&amp;"-"&amp;Z$7,Weights_All_Spaces,$C87+1,FALSE)*'Refrigerator Impacts'!Y86</f>
        <v>1.5072406303780518E-7</v>
      </c>
      <c r="AA87" s="41">
        <f ca="1">HLOOKUP($A87&amp;"-"&amp;$B87&amp;"-"&amp;AA$7,Weights_All_Spaces,$C87+1,FALSE)*'Refrigerator Impacts'!Z86</f>
        <v>8.5755442995457092E-4</v>
      </c>
      <c r="AB87" s="41">
        <f ca="1">HLOOKUP($A87&amp;"-"&amp;$B87&amp;"-"&amp;AB$7,Weights_All_Spaces,$C87+1,FALSE)*'Refrigerator Impacts'!AA86</f>
        <v>1.5072406303780518E-7</v>
      </c>
      <c r="AC87" s="41">
        <f ca="1">HLOOKUP($A87&amp;"-"&amp;$B87&amp;"-"&amp;AC$7,Weights_All_Spaces,$C87+1,FALSE)*'Refrigerator Impacts'!AB86</f>
        <v>0</v>
      </c>
      <c r="AD87" s="130">
        <v>0</v>
      </c>
      <c r="AE87" s="130">
        <v>0</v>
      </c>
      <c r="AF87" s="130">
        <v>0</v>
      </c>
      <c r="AG87" s="130">
        <v>0</v>
      </c>
      <c r="AH87" s="130">
        <v>0</v>
      </c>
      <c r="AK87" s="131">
        <f t="shared" ca="1" si="21"/>
        <v>0.46123689330141682</v>
      </c>
      <c r="AL87" s="131">
        <f t="shared" ca="1" si="21"/>
        <v>5.7382936101854344E-5</v>
      </c>
      <c r="AM87" s="131">
        <f t="shared" ca="1" si="21"/>
        <v>0.58940364721343885</v>
      </c>
      <c r="AN87" s="131">
        <f t="shared" ca="1" si="21"/>
        <v>8.7617390438271474E-5</v>
      </c>
      <c r="AO87" s="131">
        <f t="shared" ca="1" si="21"/>
        <v>-4.2327203925793932E-3</v>
      </c>
    </row>
    <row r="88" spans="1:41">
      <c r="A88" s="4" t="str">
        <f t="shared" si="23"/>
        <v>SC</v>
      </c>
      <c r="B88" s="4" t="str">
        <f t="shared" si="23"/>
        <v>MFM</v>
      </c>
      <c r="C88" s="4">
        <f t="shared" si="22"/>
        <v>16</v>
      </c>
      <c r="D88" s="40" t="str">
        <f t="shared" si="17"/>
        <v>SC16</v>
      </c>
      <c r="E88" s="41">
        <f ca="1">HLOOKUP($A88&amp;"-"&amp;$B88&amp;"-"&amp;E$7,Weights_All_Spaces,$C88+1,FALSE)*'Refrigerator Impacts'!D87</f>
        <v>4.3521690003658776E-2</v>
      </c>
      <c r="F88" s="41">
        <f ca="1">HLOOKUP($A88&amp;"-"&amp;$B88&amp;"-"&amp;F$7,Weights_All_Spaces,$C88+1,FALSE)*'Refrigerator Impacts'!E87</f>
        <v>5.9102858431471758E-6</v>
      </c>
      <c r="G88" s="41">
        <f ca="1">HLOOKUP($A88&amp;"-"&amp;$B88&amp;"-"&amp;G$7,Weights_All_Spaces,$C88+1,FALSE)*'Refrigerator Impacts'!F87</f>
        <v>4.7031788704313633E-2</v>
      </c>
      <c r="H88" s="41">
        <f ca="1">HLOOKUP($A88&amp;"-"&amp;$B88&amp;"-"&amp;H$7,Weights_All_Spaces,$C88+1,FALSE)*'Refrigerator Impacts'!G87</f>
        <v>9.2979218553493695E-6</v>
      </c>
      <c r="I88" s="41">
        <f ca="1">HLOOKUP($A88&amp;"-"&amp;$B88&amp;"-"&amp;I$7,Weights_All_Spaces,$C88+1,FALSE)*'Refrigerator Impacts'!H87</f>
        <v>-1.5315039744138934E-3</v>
      </c>
      <c r="J88" s="41">
        <f ca="1">HLOOKUP($A88&amp;"-"&amp;$B88&amp;"-"&amp;J$7,Weights_All_Spaces,$C88+1,FALSE)*'Refrigerator Impacts'!I87</f>
        <v>6.2210122370951488E-3</v>
      </c>
      <c r="K88" s="41">
        <f ca="1">HLOOKUP($A88&amp;"-"&amp;$B88&amp;"-"&amp;K$7,Weights_All_Spaces,$C88+1,FALSE)*'Refrigerator Impacts'!J87</f>
        <v>8.4975014308556927E-7</v>
      </c>
      <c r="L88" s="41">
        <f ca="1">HLOOKUP($A88&amp;"-"&amp;$B88&amp;"-"&amp;L$7,Weights_All_Spaces,$C88+1,FALSE)*'Refrigerator Impacts'!K87</f>
        <v>4.5670894230633802E-3</v>
      </c>
      <c r="M88" s="41">
        <f ca="1">HLOOKUP($A88&amp;"-"&amp;$B88&amp;"-"&amp;M$7,Weights_All_Spaces,$C88+1,FALSE)*'Refrigerator Impacts'!L87</f>
        <v>1.4481401364350993E-6</v>
      </c>
      <c r="N88" s="41">
        <f ca="1">HLOOKUP($A88&amp;"-"&amp;$B88&amp;"-"&amp;N$7,Weights_All_Spaces,$C88+1,FALSE)*'Refrigerator Impacts'!M87</f>
        <v>0</v>
      </c>
      <c r="O88" s="41">
        <f ca="1">HLOOKUP($A88&amp;"-"&amp;$B88&amp;"-"&amp;O$7,Weights_All_Spaces,$C88+1,FALSE)*'Refrigerator Impacts'!N87</f>
        <v>9.0553140413110397E-3</v>
      </c>
      <c r="P88" s="41">
        <f ca="1">HLOOKUP($A88&amp;"-"&amp;$B88&amp;"-"&amp;P$7,Weights_All_Spaces,$C88+1,FALSE)*'Refrigerator Impacts'!O87</f>
        <v>1.2297200402629863E-6</v>
      </c>
      <c r="Q88" s="41">
        <f ca="1">HLOOKUP($A88&amp;"-"&amp;$B88&amp;"-"&amp;Q$7,Weights_All_Spaces,$C88+1,FALSE)*'Refrigerator Impacts'!P87</f>
        <v>9.7856405991206159E-3</v>
      </c>
      <c r="R88" s="41">
        <f ca="1">HLOOKUP($A88&amp;"-"&amp;$B88&amp;"-"&amp;R$7,Weights_All_Spaces,$C88+1,FALSE)*'Refrigerator Impacts'!Q87</f>
        <v>1.9345664730546949E-6</v>
      </c>
      <c r="S88" s="41">
        <f>HLOOKUP($A88&amp;"-"&amp;$B88&amp;"-"&amp;S$7,Weights_All_Spaces,$C88+1,FALSE)*'Refrigerator Impacts'!R87</f>
        <v>0</v>
      </c>
      <c r="T88" s="41">
        <f ca="1">HLOOKUP($A88&amp;"-"&amp;$B88&amp;"-"&amp;T$7,Weights_All_Spaces,$C88+1,FALSE)*'Refrigerator Impacts'!S87</f>
        <v>2.0782131271923288E-2</v>
      </c>
      <c r="U88" s="41">
        <f ca="1">HLOOKUP($A88&amp;"-"&amp;$B88&amp;"-"&amp;U$7,Weights_All_Spaces,$C88+1,FALSE)*'Refrigerator Impacts'!T87</f>
        <v>3.3302820299339398E-6</v>
      </c>
      <c r="V88" s="41">
        <f ca="1">HLOOKUP($A88&amp;"-"&amp;$B88&amp;"-"&amp;V$7,Weights_All_Spaces,$C88+1,FALSE)*'Refrigerator Impacts'!U87</f>
        <v>2.0782131271923288E-2</v>
      </c>
      <c r="W88" s="41">
        <f ca="1">HLOOKUP($A88&amp;"-"&amp;$B88&amp;"-"&amp;W$7,Weights_All_Spaces,$C88+1,FALSE)*'Refrigerator Impacts'!V87</f>
        <v>3.3302820299339398E-6</v>
      </c>
      <c r="X88" s="41">
        <f ca="1">HLOOKUP($A88&amp;"-"&amp;$B88&amp;"-"&amp;X$7,Weights_All_Spaces,$C88+1,FALSE)*'Refrigerator Impacts'!W87</f>
        <v>-7.1584744932728787E-4</v>
      </c>
      <c r="Y88" s="41">
        <f ca="1">HLOOKUP($A88&amp;"-"&amp;$B88&amp;"-"&amp;Y$7,Weights_All_Spaces,$C88+1,FALSE)*'Refrigerator Impacts'!X87</f>
        <v>3.1628581611967462E-3</v>
      </c>
      <c r="Z88" s="41">
        <f ca="1">HLOOKUP($A88&amp;"-"&amp;$B88&amp;"-"&amp;Z$7,Weights_All_Spaces,$C88+1,FALSE)*'Refrigerator Impacts'!Y87</f>
        <v>5.2906361479790174E-7</v>
      </c>
      <c r="AA88" s="41">
        <f ca="1">HLOOKUP($A88&amp;"-"&amp;$B88&amp;"-"&amp;AA$7,Weights_All_Spaces,$C88+1,FALSE)*'Refrigerator Impacts'!Z87</f>
        <v>1.7164780935659963E-3</v>
      </c>
      <c r="AB88" s="41">
        <f ca="1">HLOOKUP($A88&amp;"-"&amp;$B88&amp;"-"&amp;AB$7,Weights_All_Spaces,$C88+1,FALSE)*'Refrigerator Impacts'!AA87</f>
        <v>5.2906361479790174E-7</v>
      </c>
      <c r="AC88" s="41">
        <f ca="1">HLOOKUP($A88&amp;"-"&amp;$B88&amp;"-"&amp;AC$7,Weights_All_Spaces,$C88+1,FALSE)*'Refrigerator Impacts'!AB87</f>
        <v>0</v>
      </c>
      <c r="AD88" s="130">
        <v>0</v>
      </c>
      <c r="AE88" s="130">
        <v>0</v>
      </c>
      <c r="AF88" s="130">
        <v>0</v>
      </c>
      <c r="AG88" s="130">
        <v>0</v>
      </c>
      <c r="AH88" s="130">
        <v>0</v>
      </c>
      <c r="AK88" s="131">
        <f t="shared" ca="1" si="21"/>
        <v>8.2743005715184989E-2</v>
      </c>
      <c r="AL88" s="131">
        <f t="shared" ca="1" si="21"/>
        <v>1.1849101671227574E-5</v>
      </c>
      <c r="AM88" s="131">
        <f t="shared" ca="1" si="21"/>
        <v>8.3883128091986905E-2</v>
      </c>
      <c r="AN88" s="131">
        <f t="shared" ca="1" si="21"/>
        <v>1.6539974109571006E-5</v>
      </c>
      <c r="AO88" s="131">
        <f t="shared" ca="1" si="21"/>
        <v>-2.2473514237411813E-3</v>
      </c>
    </row>
    <row r="89" spans="1:41">
      <c r="A89" s="4" t="str">
        <f t="shared" si="23"/>
        <v>SC</v>
      </c>
      <c r="B89" s="4" t="s">
        <v>887</v>
      </c>
      <c r="C89" s="4">
        <f t="shared" si="22"/>
        <v>1</v>
      </c>
      <c r="D89" s="40" t="str">
        <f t="shared" si="17"/>
        <v>SC1</v>
      </c>
      <c r="E89" s="41">
        <f ca="1">HLOOKUP($A89&amp;"-"&amp;$B89&amp;"-"&amp;E$7,Weights_All_Spaces,$C89+1,FALSE)*'Refrigerator Impacts'!D88</f>
        <v>0</v>
      </c>
      <c r="F89" s="41">
        <f ca="1">HLOOKUP($A89&amp;"-"&amp;$B89&amp;"-"&amp;F$7,Weights_All_Spaces,$C89+1,FALSE)*'Refrigerator Impacts'!E88</f>
        <v>0</v>
      </c>
      <c r="G89" s="41">
        <f ca="1">HLOOKUP($A89&amp;"-"&amp;$B89&amp;"-"&amp;G$7,Weights_All_Spaces,$C89+1,FALSE)*'Refrigerator Impacts'!F88</f>
        <v>0</v>
      </c>
      <c r="H89" s="41">
        <f ca="1">HLOOKUP($A89&amp;"-"&amp;$B89&amp;"-"&amp;H$7,Weights_All_Spaces,$C89+1,FALSE)*'Refrigerator Impacts'!G88</f>
        <v>0</v>
      </c>
      <c r="I89" s="41">
        <f ca="1">HLOOKUP($A89&amp;"-"&amp;$B89&amp;"-"&amp;I$7,Weights_All_Spaces,$C89+1,FALSE)*'Refrigerator Impacts'!H88</f>
        <v>0</v>
      </c>
      <c r="J89" s="41">
        <f ca="1">HLOOKUP($A89&amp;"-"&amp;$B89&amp;"-"&amp;J$7,Weights_All_Spaces,$C89+1,FALSE)*'Refrigerator Impacts'!I88</f>
        <v>0</v>
      </c>
      <c r="K89" s="41">
        <f ca="1">HLOOKUP($A89&amp;"-"&amp;$B89&amp;"-"&amp;K$7,Weights_All_Spaces,$C89+1,FALSE)*'Refrigerator Impacts'!J88</f>
        <v>0</v>
      </c>
      <c r="L89" s="41">
        <f ca="1">HLOOKUP($A89&amp;"-"&amp;$B89&amp;"-"&amp;L$7,Weights_All_Spaces,$C89+1,FALSE)*'Refrigerator Impacts'!K88</f>
        <v>0</v>
      </c>
      <c r="M89" s="41">
        <f ca="1">HLOOKUP($A89&amp;"-"&amp;$B89&amp;"-"&amp;M$7,Weights_All_Spaces,$C89+1,FALSE)*'Refrigerator Impacts'!L88</f>
        <v>0</v>
      </c>
      <c r="N89" s="41">
        <f ca="1">HLOOKUP($A89&amp;"-"&amp;$B89&amp;"-"&amp;N$7,Weights_All_Spaces,$C89+1,FALSE)*'Refrigerator Impacts'!M88</f>
        <v>0</v>
      </c>
      <c r="O89" s="41">
        <f ca="1">HLOOKUP($A89&amp;"-"&amp;$B89&amp;"-"&amp;O$7,Weights_All_Spaces,$C89+1,FALSE)*'Refrigerator Impacts'!N88</f>
        <v>0</v>
      </c>
      <c r="P89" s="41">
        <f ca="1">HLOOKUP($A89&amp;"-"&amp;$B89&amp;"-"&amp;P$7,Weights_All_Spaces,$C89+1,FALSE)*'Refrigerator Impacts'!O88</f>
        <v>0</v>
      </c>
      <c r="Q89" s="41">
        <f ca="1">HLOOKUP($A89&amp;"-"&amp;$B89&amp;"-"&amp;Q$7,Weights_All_Spaces,$C89+1,FALSE)*'Refrigerator Impacts'!P88</f>
        <v>0</v>
      </c>
      <c r="R89" s="41">
        <f ca="1">HLOOKUP($A89&amp;"-"&amp;$B89&amp;"-"&amp;R$7,Weights_All_Spaces,$C89+1,FALSE)*'Refrigerator Impacts'!Q88</f>
        <v>0</v>
      </c>
      <c r="S89" s="41">
        <f>HLOOKUP($A89&amp;"-"&amp;$B89&amp;"-"&amp;S$7,Weights_All_Spaces,$C89+1,FALSE)*'Refrigerator Impacts'!R88</f>
        <v>0</v>
      </c>
      <c r="T89" s="41">
        <f ca="1">HLOOKUP($A89&amp;"-"&amp;$B89&amp;"-"&amp;T$7,Weights_All_Spaces,$C89+1,FALSE)*'Refrigerator Impacts'!S88</f>
        <v>0</v>
      </c>
      <c r="U89" s="41">
        <f ca="1">HLOOKUP($A89&amp;"-"&amp;$B89&amp;"-"&amp;U$7,Weights_All_Spaces,$C89+1,FALSE)*'Refrigerator Impacts'!T88</f>
        <v>0</v>
      </c>
      <c r="V89" s="41">
        <f ca="1">HLOOKUP($A89&amp;"-"&amp;$B89&amp;"-"&amp;V$7,Weights_All_Spaces,$C89+1,FALSE)*'Refrigerator Impacts'!U88</f>
        <v>0</v>
      </c>
      <c r="W89" s="41">
        <f ca="1">HLOOKUP($A89&amp;"-"&amp;$B89&amp;"-"&amp;W$7,Weights_All_Spaces,$C89+1,FALSE)*'Refrigerator Impacts'!V88</f>
        <v>0</v>
      </c>
      <c r="X89" s="41">
        <f ca="1">HLOOKUP($A89&amp;"-"&amp;$B89&amp;"-"&amp;X$7,Weights_All_Spaces,$C89+1,FALSE)*'Refrigerator Impacts'!W88</f>
        <v>0</v>
      </c>
      <c r="Y89" s="41">
        <f ca="1">HLOOKUP($A89&amp;"-"&amp;$B89&amp;"-"&amp;Y$7,Weights_All_Spaces,$C89+1,FALSE)*'Refrigerator Impacts'!X88</f>
        <v>0</v>
      </c>
      <c r="Z89" s="41">
        <f ca="1">HLOOKUP($A89&amp;"-"&amp;$B89&amp;"-"&amp;Z$7,Weights_All_Spaces,$C89+1,FALSE)*'Refrigerator Impacts'!Y88</f>
        <v>0</v>
      </c>
      <c r="AA89" s="41">
        <f ca="1">HLOOKUP($A89&amp;"-"&amp;$B89&amp;"-"&amp;AA$7,Weights_All_Spaces,$C89+1,FALSE)*'Refrigerator Impacts'!Z88</f>
        <v>0</v>
      </c>
      <c r="AB89" s="41">
        <f ca="1">HLOOKUP($A89&amp;"-"&amp;$B89&amp;"-"&amp;AB$7,Weights_All_Spaces,$C89+1,FALSE)*'Refrigerator Impacts'!AA88</f>
        <v>0</v>
      </c>
      <c r="AC89" s="41">
        <f ca="1">HLOOKUP($A89&amp;"-"&amp;$B89&amp;"-"&amp;AC$7,Weights_All_Spaces,$C89+1,FALSE)*'Refrigerator Impacts'!AB88</f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K89" s="131">
        <f t="shared" ca="1" si="21"/>
        <v>0</v>
      </c>
      <c r="AL89" s="131">
        <f t="shared" ca="1" si="21"/>
        <v>0</v>
      </c>
      <c r="AM89" s="131">
        <f t="shared" ca="1" si="21"/>
        <v>0</v>
      </c>
      <c r="AN89" s="131">
        <f t="shared" ca="1" si="21"/>
        <v>0</v>
      </c>
      <c r="AO89" s="131">
        <f t="shared" ca="1" si="21"/>
        <v>0</v>
      </c>
    </row>
    <row r="90" spans="1:41">
      <c r="A90" s="4" t="str">
        <f t="shared" si="23"/>
        <v>SC</v>
      </c>
      <c r="B90" s="4" t="str">
        <f>B89</f>
        <v>DMO</v>
      </c>
      <c r="C90" s="4">
        <f t="shared" si="22"/>
        <v>2</v>
      </c>
      <c r="D90" s="40" t="str">
        <f t="shared" si="17"/>
        <v>SC2</v>
      </c>
      <c r="E90" s="41">
        <f ca="1">HLOOKUP($A90&amp;"-"&amp;$B90&amp;"-"&amp;E$7,Weights_All_Spaces,$C90+1,FALSE)*'Refrigerator Impacts'!D89</f>
        <v>0</v>
      </c>
      <c r="F90" s="41">
        <f ca="1">HLOOKUP($A90&amp;"-"&amp;$B90&amp;"-"&amp;F$7,Weights_All_Spaces,$C90+1,FALSE)*'Refrigerator Impacts'!E89</f>
        <v>0</v>
      </c>
      <c r="G90" s="41">
        <f ca="1">HLOOKUP($A90&amp;"-"&amp;$B90&amp;"-"&amp;G$7,Weights_All_Spaces,$C90+1,FALSE)*'Refrigerator Impacts'!F89</f>
        <v>0</v>
      </c>
      <c r="H90" s="41">
        <f ca="1">HLOOKUP($A90&amp;"-"&amp;$B90&amp;"-"&amp;H$7,Weights_All_Spaces,$C90+1,FALSE)*'Refrigerator Impacts'!G89</f>
        <v>0</v>
      </c>
      <c r="I90" s="41">
        <f ca="1">HLOOKUP($A90&amp;"-"&amp;$B90&amp;"-"&amp;I$7,Weights_All_Spaces,$C90+1,FALSE)*'Refrigerator Impacts'!H89</f>
        <v>0</v>
      </c>
      <c r="J90" s="41">
        <f ca="1">HLOOKUP($A90&amp;"-"&amp;$B90&amp;"-"&amp;J$7,Weights_All_Spaces,$C90+1,FALSE)*'Refrigerator Impacts'!I89</f>
        <v>0</v>
      </c>
      <c r="K90" s="41">
        <f ca="1">HLOOKUP($A90&amp;"-"&amp;$B90&amp;"-"&amp;K$7,Weights_All_Spaces,$C90+1,FALSE)*'Refrigerator Impacts'!J89</f>
        <v>0</v>
      </c>
      <c r="L90" s="41">
        <f ca="1">HLOOKUP($A90&amp;"-"&amp;$B90&amp;"-"&amp;L$7,Weights_All_Spaces,$C90+1,FALSE)*'Refrigerator Impacts'!K89</f>
        <v>0</v>
      </c>
      <c r="M90" s="41">
        <f ca="1">HLOOKUP($A90&amp;"-"&amp;$B90&amp;"-"&amp;M$7,Weights_All_Spaces,$C90+1,FALSE)*'Refrigerator Impacts'!L89</f>
        <v>0</v>
      </c>
      <c r="N90" s="41">
        <f ca="1">HLOOKUP($A90&amp;"-"&amp;$B90&amp;"-"&amp;N$7,Weights_All_Spaces,$C90+1,FALSE)*'Refrigerator Impacts'!M89</f>
        <v>0</v>
      </c>
      <c r="O90" s="41">
        <f ca="1">HLOOKUP($A90&amp;"-"&amp;$B90&amp;"-"&amp;O$7,Weights_All_Spaces,$C90+1,FALSE)*'Refrigerator Impacts'!N89</f>
        <v>0</v>
      </c>
      <c r="P90" s="41">
        <f ca="1">HLOOKUP($A90&amp;"-"&amp;$B90&amp;"-"&amp;P$7,Weights_All_Spaces,$C90+1,FALSE)*'Refrigerator Impacts'!O89</f>
        <v>0</v>
      </c>
      <c r="Q90" s="41">
        <f ca="1">HLOOKUP($A90&amp;"-"&amp;$B90&amp;"-"&amp;Q$7,Weights_All_Spaces,$C90+1,FALSE)*'Refrigerator Impacts'!P89</f>
        <v>0</v>
      </c>
      <c r="R90" s="41">
        <f ca="1">HLOOKUP($A90&amp;"-"&amp;$B90&amp;"-"&amp;R$7,Weights_All_Spaces,$C90+1,FALSE)*'Refrigerator Impacts'!Q89</f>
        <v>0</v>
      </c>
      <c r="S90" s="41">
        <f>HLOOKUP($A90&amp;"-"&amp;$B90&amp;"-"&amp;S$7,Weights_All_Spaces,$C90+1,FALSE)*'Refrigerator Impacts'!R89</f>
        <v>0</v>
      </c>
      <c r="T90" s="41">
        <f ca="1">HLOOKUP($A90&amp;"-"&amp;$B90&amp;"-"&amp;T$7,Weights_All_Spaces,$C90+1,FALSE)*'Refrigerator Impacts'!S89</f>
        <v>0</v>
      </c>
      <c r="U90" s="41">
        <f ca="1">HLOOKUP($A90&amp;"-"&amp;$B90&amp;"-"&amp;U$7,Weights_All_Spaces,$C90+1,FALSE)*'Refrigerator Impacts'!T89</f>
        <v>0</v>
      </c>
      <c r="V90" s="41">
        <f ca="1">HLOOKUP($A90&amp;"-"&amp;$B90&amp;"-"&amp;V$7,Weights_All_Spaces,$C90+1,FALSE)*'Refrigerator Impacts'!U89</f>
        <v>0</v>
      </c>
      <c r="W90" s="41">
        <f ca="1">HLOOKUP($A90&amp;"-"&amp;$B90&amp;"-"&amp;W$7,Weights_All_Spaces,$C90+1,FALSE)*'Refrigerator Impacts'!V89</f>
        <v>0</v>
      </c>
      <c r="X90" s="41">
        <f ca="1">HLOOKUP($A90&amp;"-"&amp;$B90&amp;"-"&amp;X$7,Weights_All_Spaces,$C90+1,FALSE)*'Refrigerator Impacts'!W89</f>
        <v>0</v>
      </c>
      <c r="Y90" s="41">
        <f ca="1">HLOOKUP($A90&amp;"-"&amp;$B90&amp;"-"&amp;Y$7,Weights_All_Spaces,$C90+1,FALSE)*'Refrigerator Impacts'!X89</f>
        <v>0</v>
      </c>
      <c r="Z90" s="41">
        <f ca="1">HLOOKUP($A90&amp;"-"&amp;$B90&amp;"-"&amp;Z$7,Weights_All_Spaces,$C90+1,FALSE)*'Refrigerator Impacts'!Y89</f>
        <v>0</v>
      </c>
      <c r="AA90" s="41">
        <f ca="1">HLOOKUP($A90&amp;"-"&amp;$B90&amp;"-"&amp;AA$7,Weights_All_Spaces,$C90+1,FALSE)*'Refrigerator Impacts'!Z89</f>
        <v>0</v>
      </c>
      <c r="AB90" s="41">
        <f ca="1">HLOOKUP($A90&amp;"-"&amp;$B90&amp;"-"&amp;AB$7,Weights_All_Spaces,$C90+1,FALSE)*'Refrigerator Impacts'!AA89</f>
        <v>0</v>
      </c>
      <c r="AC90" s="41">
        <f ca="1">HLOOKUP($A90&amp;"-"&amp;$B90&amp;"-"&amp;AC$7,Weights_All_Spaces,$C90+1,FALSE)*'Refrigerator Impacts'!AB89</f>
        <v>0</v>
      </c>
      <c r="AD90" s="130">
        <v>0</v>
      </c>
      <c r="AE90" s="130">
        <v>0</v>
      </c>
      <c r="AF90" s="130">
        <v>0</v>
      </c>
      <c r="AG90" s="130">
        <v>0</v>
      </c>
      <c r="AH90" s="130">
        <v>0</v>
      </c>
      <c r="AK90" s="131">
        <f t="shared" ca="1" si="21"/>
        <v>0</v>
      </c>
      <c r="AL90" s="131">
        <f t="shared" ca="1" si="21"/>
        <v>0</v>
      </c>
      <c r="AM90" s="131">
        <f t="shared" ca="1" si="21"/>
        <v>0</v>
      </c>
      <c r="AN90" s="131">
        <f t="shared" ca="1" si="21"/>
        <v>0</v>
      </c>
      <c r="AO90" s="131">
        <f t="shared" ca="1" si="21"/>
        <v>0</v>
      </c>
    </row>
    <row r="91" spans="1:41">
      <c r="A91" s="4" t="str">
        <f t="shared" ref="A91:B104" si="24">A90</f>
        <v>SC</v>
      </c>
      <c r="B91" s="4" t="str">
        <f t="shared" si="24"/>
        <v>DMO</v>
      </c>
      <c r="C91" s="4">
        <f t="shared" si="22"/>
        <v>3</v>
      </c>
      <c r="D91" s="40" t="str">
        <f t="shared" si="17"/>
        <v>SC3</v>
      </c>
      <c r="E91" s="41">
        <f ca="1">HLOOKUP($A91&amp;"-"&amp;$B91&amp;"-"&amp;E$7,Weights_All_Spaces,$C91+1,FALSE)*'Refrigerator Impacts'!D90</f>
        <v>0</v>
      </c>
      <c r="F91" s="41">
        <f ca="1">HLOOKUP($A91&amp;"-"&amp;$B91&amp;"-"&amp;F$7,Weights_All_Spaces,$C91+1,FALSE)*'Refrigerator Impacts'!E90</f>
        <v>0</v>
      </c>
      <c r="G91" s="41">
        <f ca="1">HLOOKUP($A91&amp;"-"&amp;$B91&amp;"-"&amp;G$7,Weights_All_Spaces,$C91+1,FALSE)*'Refrigerator Impacts'!F90</f>
        <v>0</v>
      </c>
      <c r="H91" s="41">
        <f ca="1">HLOOKUP($A91&amp;"-"&amp;$B91&amp;"-"&amp;H$7,Weights_All_Spaces,$C91+1,FALSE)*'Refrigerator Impacts'!G90</f>
        <v>0</v>
      </c>
      <c r="I91" s="41">
        <f ca="1">HLOOKUP($A91&amp;"-"&amp;$B91&amp;"-"&amp;I$7,Weights_All_Spaces,$C91+1,FALSE)*'Refrigerator Impacts'!H90</f>
        <v>0</v>
      </c>
      <c r="J91" s="41">
        <f ca="1">HLOOKUP($A91&amp;"-"&amp;$B91&amp;"-"&amp;J$7,Weights_All_Spaces,$C91+1,FALSE)*'Refrigerator Impacts'!I90</f>
        <v>0</v>
      </c>
      <c r="K91" s="41">
        <f ca="1">HLOOKUP($A91&amp;"-"&amp;$B91&amp;"-"&amp;K$7,Weights_All_Spaces,$C91+1,FALSE)*'Refrigerator Impacts'!J90</f>
        <v>0</v>
      </c>
      <c r="L91" s="41">
        <f ca="1">HLOOKUP($A91&amp;"-"&amp;$B91&amp;"-"&amp;L$7,Weights_All_Spaces,$C91+1,FALSE)*'Refrigerator Impacts'!K90</f>
        <v>0</v>
      </c>
      <c r="M91" s="41">
        <f ca="1">HLOOKUP($A91&amp;"-"&amp;$B91&amp;"-"&amp;M$7,Weights_All_Spaces,$C91+1,FALSE)*'Refrigerator Impacts'!L90</f>
        <v>0</v>
      </c>
      <c r="N91" s="41">
        <f ca="1">HLOOKUP($A91&amp;"-"&amp;$B91&amp;"-"&amp;N$7,Weights_All_Spaces,$C91+1,FALSE)*'Refrigerator Impacts'!M90</f>
        <v>0</v>
      </c>
      <c r="O91" s="41">
        <f ca="1">HLOOKUP($A91&amp;"-"&amp;$B91&amp;"-"&amp;O$7,Weights_All_Spaces,$C91+1,FALSE)*'Refrigerator Impacts'!N90</f>
        <v>0</v>
      </c>
      <c r="P91" s="41">
        <f ca="1">HLOOKUP($A91&amp;"-"&amp;$B91&amp;"-"&amp;P$7,Weights_All_Spaces,$C91+1,FALSE)*'Refrigerator Impacts'!O90</f>
        <v>0</v>
      </c>
      <c r="Q91" s="41">
        <f ca="1">HLOOKUP($A91&amp;"-"&amp;$B91&amp;"-"&amp;Q$7,Weights_All_Spaces,$C91+1,FALSE)*'Refrigerator Impacts'!P90</f>
        <v>0</v>
      </c>
      <c r="R91" s="41">
        <f ca="1">HLOOKUP($A91&amp;"-"&amp;$B91&amp;"-"&amp;R$7,Weights_All_Spaces,$C91+1,FALSE)*'Refrigerator Impacts'!Q90</f>
        <v>0</v>
      </c>
      <c r="S91" s="41">
        <f>HLOOKUP($A91&amp;"-"&amp;$B91&amp;"-"&amp;S$7,Weights_All_Spaces,$C91+1,FALSE)*'Refrigerator Impacts'!R90</f>
        <v>0</v>
      </c>
      <c r="T91" s="41">
        <f ca="1">HLOOKUP($A91&amp;"-"&amp;$B91&amp;"-"&amp;T$7,Weights_All_Spaces,$C91+1,FALSE)*'Refrigerator Impacts'!S90</f>
        <v>0</v>
      </c>
      <c r="U91" s="41">
        <f ca="1">HLOOKUP($A91&amp;"-"&amp;$B91&amp;"-"&amp;U$7,Weights_All_Spaces,$C91+1,FALSE)*'Refrigerator Impacts'!T90</f>
        <v>0</v>
      </c>
      <c r="V91" s="41">
        <f ca="1">HLOOKUP($A91&amp;"-"&amp;$B91&amp;"-"&amp;V$7,Weights_All_Spaces,$C91+1,FALSE)*'Refrigerator Impacts'!U90</f>
        <v>0</v>
      </c>
      <c r="W91" s="41">
        <f ca="1">HLOOKUP($A91&amp;"-"&amp;$B91&amp;"-"&amp;W$7,Weights_All_Spaces,$C91+1,FALSE)*'Refrigerator Impacts'!V90</f>
        <v>0</v>
      </c>
      <c r="X91" s="41">
        <f ca="1">HLOOKUP($A91&amp;"-"&amp;$B91&amp;"-"&amp;X$7,Weights_All_Spaces,$C91+1,FALSE)*'Refrigerator Impacts'!W90</f>
        <v>0</v>
      </c>
      <c r="Y91" s="41">
        <f ca="1">HLOOKUP($A91&amp;"-"&amp;$B91&amp;"-"&amp;Y$7,Weights_All_Spaces,$C91+1,FALSE)*'Refrigerator Impacts'!X90</f>
        <v>0</v>
      </c>
      <c r="Z91" s="41">
        <f ca="1">HLOOKUP($A91&amp;"-"&amp;$B91&amp;"-"&amp;Z$7,Weights_All_Spaces,$C91+1,FALSE)*'Refrigerator Impacts'!Y90</f>
        <v>0</v>
      </c>
      <c r="AA91" s="41">
        <f ca="1">HLOOKUP($A91&amp;"-"&amp;$B91&amp;"-"&amp;AA$7,Weights_All_Spaces,$C91+1,FALSE)*'Refrigerator Impacts'!Z90</f>
        <v>0</v>
      </c>
      <c r="AB91" s="41">
        <f ca="1">HLOOKUP($A91&amp;"-"&amp;$B91&amp;"-"&amp;AB$7,Weights_All_Spaces,$C91+1,FALSE)*'Refrigerator Impacts'!AA90</f>
        <v>0</v>
      </c>
      <c r="AC91" s="41">
        <f ca="1">HLOOKUP($A91&amp;"-"&amp;$B91&amp;"-"&amp;AC$7,Weights_All_Spaces,$C91+1,FALSE)*'Refrigerator Impacts'!AB90</f>
        <v>0</v>
      </c>
      <c r="AD91" s="130">
        <v>0</v>
      </c>
      <c r="AE91" s="130">
        <v>0</v>
      </c>
      <c r="AF91" s="130">
        <v>0</v>
      </c>
      <c r="AG91" s="130">
        <v>0</v>
      </c>
      <c r="AH91" s="130">
        <v>0</v>
      </c>
      <c r="AK91" s="131">
        <f t="shared" ca="1" si="21"/>
        <v>0</v>
      </c>
      <c r="AL91" s="131">
        <f t="shared" ca="1" si="21"/>
        <v>0</v>
      </c>
      <c r="AM91" s="131">
        <f t="shared" ca="1" si="21"/>
        <v>0</v>
      </c>
      <c r="AN91" s="131">
        <f t="shared" ca="1" si="21"/>
        <v>0</v>
      </c>
      <c r="AO91" s="131">
        <f t="shared" ca="1" si="21"/>
        <v>0</v>
      </c>
    </row>
    <row r="92" spans="1:41">
      <c r="A92" s="4" t="str">
        <f t="shared" si="24"/>
        <v>SC</v>
      </c>
      <c r="B92" s="4" t="str">
        <f t="shared" si="24"/>
        <v>DMO</v>
      </c>
      <c r="C92" s="4">
        <f t="shared" si="22"/>
        <v>4</v>
      </c>
      <c r="D92" s="40" t="str">
        <f t="shared" si="17"/>
        <v>SC4</v>
      </c>
      <c r="E92" s="41">
        <f ca="1">HLOOKUP($A92&amp;"-"&amp;$B92&amp;"-"&amp;E$7,Weights_All_Spaces,$C92+1,FALSE)*'Refrigerator Impacts'!D91</f>
        <v>0</v>
      </c>
      <c r="F92" s="41">
        <f ca="1">HLOOKUP($A92&amp;"-"&amp;$B92&amp;"-"&amp;F$7,Weights_All_Spaces,$C92+1,FALSE)*'Refrigerator Impacts'!E91</f>
        <v>0</v>
      </c>
      <c r="G92" s="41">
        <f ca="1">HLOOKUP($A92&amp;"-"&amp;$B92&amp;"-"&amp;G$7,Weights_All_Spaces,$C92+1,FALSE)*'Refrigerator Impacts'!F91</f>
        <v>0</v>
      </c>
      <c r="H92" s="41">
        <f ca="1">HLOOKUP($A92&amp;"-"&amp;$B92&amp;"-"&amp;H$7,Weights_All_Spaces,$C92+1,FALSE)*'Refrigerator Impacts'!G91</f>
        <v>0</v>
      </c>
      <c r="I92" s="41">
        <f ca="1">HLOOKUP($A92&amp;"-"&amp;$B92&amp;"-"&amp;I$7,Weights_All_Spaces,$C92+1,FALSE)*'Refrigerator Impacts'!H91</f>
        <v>0</v>
      </c>
      <c r="J92" s="41">
        <f ca="1">HLOOKUP($A92&amp;"-"&amp;$B92&amp;"-"&amp;J$7,Weights_All_Spaces,$C92+1,FALSE)*'Refrigerator Impacts'!I91</f>
        <v>0</v>
      </c>
      <c r="K92" s="41">
        <f ca="1">HLOOKUP($A92&amp;"-"&amp;$B92&amp;"-"&amp;K$7,Weights_All_Spaces,$C92+1,FALSE)*'Refrigerator Impacts'!J91</f>
        <v>0</v>
      </c>
      <c r="L92" s="41">
        <f ca="1">HLOOKUP($A92&amp;"-"&amp;$B92&amp;"-"&amp;L$7,Weights_All_Spaces,$C92+1,FALSE)*'Refrigerator Impacts'!K91</f>
        <v>0</v>
      </c>
      <c r="M92" s="41">
        <f ca="1">HLOOKUP($A92&amp;"-"&amp;$B92&amp;"-"&amp;M$7,Weights_All_Spaces,$C92+1,FALSE)*'Refrigerator Impacts'!L91</f>
        <v>0</v>
      </c>
      <c r="N92" s="41">
        <f ca="1">HLOOKUP($A92&amp;"-"&amp;$B92&amp;"-"&amp;N$7,Weights_All_Spaces,$C92+1,FALSE)*'Refrigerator Impacts'!M91</f>
        <v>0</v>
      </c>
      <c r="O92" s="41">
        <f ca="1">HLOOKUP($A92&amp;"-"&amp;$B92&amp;"-"&amp;O$7,Weights_All_Spaces,$C92+1,FALSE)*'Refrigerator Impacts'!N91</f>
        <v>0</v>
      </c>
      <c r="P92" s="41">
        <f ca="1">HLOOKUP($A92&amp;"-"&amp;$B92&amp;"-"&amp;P$7,Weights_All_Spaces,$C92+1,FALSE)*'Refrigerator Impacts'!O91</f>
        <v>0</v>
      </c>
      <c r="Q92" s="41">
        <f ca="1">HLOOKUP($A92&amp;"-"&amp;$B92&amp;"-"&amp;Q$7,Weights_All_Spaces,$C92+1,FALSE)*'Refrigerator Impacts'!P91</f>
        <v>0</v>
      </c>
      <c r="R92" s="41">
        <f ca="1">HLOOKUP($A92&amp;"-"&amp;$B92&amp;"-"&amp;R$7,Weights_All_Spaces,$C92+1,FALSE)*'Refrigerator Impacts'!Q91</f>
        <v>0</v>
      </c>
      <c r="S92" s="41">
        <f>HLOOKUP($A92&amp;"-"&amp;$B92&amp;"-"&amp;S$7,Weights_All_Spaces,$C92+1,FALSE)*'Refrigerator Impacts'!R91</f>
        <v>0</v>
      </c>
      <c r="T92" s="41">
        <f ca="1">HLOOKUP($A92&amp;"-"&amp;$B92&amp;"-"&amp;T$7,Weights_All_Spaces,$C92+1,FALSE)*'Refrigerator Impacts'!S91</f>
        <v>0</v>
      </c>
      <c r="U92" s="41">
        <f ca="1">HLOOKUP($A92&amp;"-"&amp;$B92&amp;"-"&amp;U$7,Weights_All_Spaces,$C92+1,FALSE)*'Refrigerator Impacts'!T91</f>
        <v>0</v>
      </c>
      <c r="V92" s="41">
        <f ca="1">HLOOKUP($A92&amp;"-"&amp;$B92&amp;"-"&amp;V$7,Weights_All_Spaces,$C92+1,FALSE)*'Refrigerator Impacts'!U91</f>
        <v>0</v>
      </c>
      <c r="W92" s="41">
        <f ca="1">HLOOKUP($A92&amp;"-"&amp;$B92&amp;"-"&amp;W$7,Weights_All_Spaces,$C92+1,FALSE)*'Refrigerator Impacts'!V91</f>
        <v>0</v>
      </c>
      <c r="X92" s="41">
        <f ca="1">HLOOKUP($A92&amp;"-"&amp;$B92&amp;"-"&amp;X$7,Weights_All_Spaces,$C92+1,FALSE)*'Refrigerator Impacts'!W91</f>
        <v>0</v>
      </c>
      <c r="Y92" s="41">
        <f ca="1">HLOOKUP($A92&amp;"-"&amp;$B92&amp;"-"&amp;Y$7,Weights_All_Spaces,$C92+1,FALSE)*'Refrigerator Impacts'!X91</f>
        <v>0</v>
      </c>
      <c r="Z92" s="41">
        <f ca="1">HLOOKUP($A92&amp;"-"&amp;$B92&amp;"-"&amp;Z$7,Weights_All_Spaces,$C92+1,FALSE)*'Refrigerator Impacts'!Y91</f>
        <v>0</v>
      </c>
      <c r="AA92" s="41">
        <f ca="1">HLOOKUP($A92&amp;"-"&amp;$B92&amp;"-"&amp;AA$7,Weights_All_Spaces,$C92+1,FALSE)*'Refrigerator Impacts'!Z91</f>
        <v>0</v>
      </c>
      <c r="AB92" s="41">
        <f ca="1">HLOOKUP($A92&amp;"-"&amp;$B92&amp;"-"&amp;AB$7,Weights_All_Spaces,$C92+1,FALSE)*'Refrigerator Impacts'!AA91</f>
        <v>0</v>
      </c>
      <c r="AC92" s="41">
        <f ca="1">HLOOKUP($A92&amp;"-"&amp;$B92&amp;"-"&amp;AC$7,Weights_All_Spaces,$C92+1,FALSE)*'Refrigerator Impacts'!AB91</f>
        <v>0</v>
      </c>
      <c r="AD92" s="130">
        <v>0</v>
      </c>
      <c r="AE92" s="130">
        <v>0</v>
      </c>
      <c r="AF92" s="130">
        <v>0</v>
      </c>
      <c r="AG92" s="130">
        <v>0</v>
      </c>
      <c r="AH92" s="130">
        <v>0</v>
      </c>
      <c r="AK92" s="131">
        <f t="shared" ca="1" si="21"/>
        <v>0</v>
      </c>
      <c r="AL92" s="131">
        <f t="shared" ca="1" si="21"/>
        <v>0</v>
      </c>
      <c r="AM92" s="131">
        <f t="shared" ca="1" si="21"/>
        <v>0</v>
      </c>
      <c r="AN92" s="131">
        <f t="shared" ca="1" si="21"/>
        <v>0</v>
      </c>
      <c r="AO92" s="131">
        <f t="shared" ca="1" si="21"/>
        <v>0</v>
      </c>
    </row>
    <row r="93" spans="1:41">
      <c r="A93" s="4" t="str">
        <f t="shared" si="24"/>
        <v>SC</v>
      </c>
      <c r="B93" s="4" t="str">
        <f t="shared" si="24"/>
        <v>DMO</v>
      </c>
      <c r="C93" s="4">
        <f t="shared" si="22"/>
        <v>5</v>
      </c>
      <c r="D93" s="40" t="str">
        <f t="shared" si="17"/>
        <v>SC5</v>
      </c>
      <c r="E93" s="41">
        <f ca="1">HLOOKUP($A93&amp;"-"&amp;$B93&amp;"-"&amp;E$7,Weights_All_Spaces,$C93+1,FALSE)*'Refrigerator Impacts'!D92</f>
        <v>0</v>
      </c>
      <c r="F93" s="41">
        <f ca="1">HLOOKUP($A93&amp;"-"&amp;$B93&amp;"-"&amp;F$7,Weights_All_Spaces,$C93+1,FALSE)*'Refrigerator Impacts'!E92</f>
        <v>0</v>
      </c>
      <c r="G93" s="41">
        <f ca="1">HLOOKUP($A93&amp;"-"&amp;$B93&amp;"-"&amp;G$7,Weights_All_Spaces,$C93+1,FALSE)*'Refrigerator Impacts'!F92</f>
        <v>0</v>
      </c>
      <c r="H93" s="41">
        <f ca="1">HLOOKUP($A93&amp;"-"&amp;$B93&amp;"-"&amp;H$7,Weights_All_Spaces,$C93+1,FALSE)*'Refrigerator Impacts'!G92</f>
        <v>0</v>
      </c>
      <c r="I93" s="41">
        <f ca="1">HLOOKUP($A93&amp;"-"&amp;$B93&amp;"-"&amp;I$7,Weights_All_Spaces,$C93+1,FALSE)*'Refrigerator Impacts'!H92</f>
        <v>0</v>
      </c>
      <c r="J93" s="41">
        <f ca="1">HLOOKUP($A93&amp;"-"&amp;$B93&amp;"-"&amp;J$7,Weights_All_Spaces,$C93+1,FALSE)*'Refrigerator Impacts'!I92</f>
        <v>0</v>
      </c>
      <c r="K93" s="41">
        <f ca="1">HLOOKUP($A93&amp;"-"&amp;$B93&amp;"-"&amp;K$7,Weights_All_Spaces,$C93+1,FALSE)*'Refrigerator Impacts'!J92</f>
        <v>0</v>
      </c>
      <c r="L93" s="41">
        <f ca="1">HLOOKUP($A93&amp;"-"&amp;$B93&amp;"-"&amp;L$7,Weights_All_Spaces,$C93+1,FALSE)*'Refrigerator Impacts'!K92</f>
        <v>0</v>
      </c>
      <c r="M93" s="41">
        <f ca="1">HLOOKUP($A93&amp;"-"&amp;$B93&amp;"-"&amp;M$7,Weights_All_Spaces,$C93+1,FALSE)*'Refrigerator Impacts'!L92</f>
        <v>0</v>
      </c>
      <c r="N93" s="41">
        <f ca="1">HLOOKUP($A93&amp;"-"&amp;$B93&amp;"-"&amp;N$7,Weights_All_Spaces,$C93+1,FALSE)*'Refrigerator Impacts'!M92</f>
        <v>0</v>
      </c>
      <c r="O93" s="41">
        <f ca="1">HLOOKUP($A93&amp;"-"&amp;$B93&amp;"-"&amp;O$7,Weights_All_Spaces,$C93+1,FALSE)*'Refrigerator Impacts'!N92</f>
        <v>0</v>
      </c>
      <c r="P93" s="41">
        <f ca="1">HLOOKUP($A93&amp;"-"&amp;$B93&amp;"-"&amp;P$7,Weights_All_Spaces,$C93+1,FALSE)*'Refrigerator Impacts'!O92</f>
        <v>0</v>
      </c>
      <c r="Q93" s="41">
        <f ca="1">HLOOKUP($A93&amp;"-"&amp;$B93&amp;"-"&amp;Q$7,Weights_All_Spaces,$C93+1,FALSE)*'Refrigerator Impacts'!P92</f>
        <v>0</v>
      </c>
      <c r="R93" s="41">
        <f ca="1">HLOOKUP($A93&amp;"-"&amp;$B93&amp;"-"&amp;R$7,Weights_All_Spaces,$C93+1,FALSE)*'Refrigerator Impacts'!Q92</f>
        <v>0</v>
      </c>
      <c r="S93" s="41">
        <f>HLOOKUP($A93&amp;"-"&amp;$B93&amp;"-"&amp;S$7,Weights_All_Spaces,$C93+1,FALSE)*'Refrigerator Impacts'!R92</f>
        <v>0</v>
      </c>
      <c r="T93" s="41">
        <f ca="1">HLOOKUP($A93&amp;"-"&amp;$B93&amp;"-"&amp;T$7,Weights_All_Spaces,$C93+1,FALSE)*'Refrigerator Impacts'!S92</f>
        <v>0</v>
      </c>
      <c r="U93" s="41">
        <f ca="1">HLOOKUP($A93&amp;"-"&amp;$B93&amp;"-"&amp;U$7,Weights_All_Spaces,$C93+1,FALSE)*'Refrigerator Impacts'!T92</f>
        <v>0</v>
      </c>
      <c r="V93" s="41">
        <f ca="1">HLOOKUP($A93&amp;"-"&amp;$B93&amp;"-"&amp;V$7,Weights_All_Spaces,$C93+1,FALSE)*'Refrigerator Impacts'!U92</f>
        <v>0</v>
      </c>
      <c r="W93" s="41">
        <f ca="1">HLOOKUP($A93&amp;"-"&amp;$B93&amp;"-"&amp;W$7,Weights_All_Spaces,$C93+1,FALSE)*'Refrigerator Impacts'!V92</f>
        <v>0</v>
      </c>
      <c r="X93" s="41">
        <f ca="1">HLOOKUP($A93&amp;"-"&amp;$B93&amp;"-"&amp;X$7,Weights_All_Spaces,$C93+1,FALSE)*'Refrigerator Impacts'!W92</f>
        <v>0</v>
      </c>
      <c r="Y93" s="41">
        <f ca="1">HLOOKUP($A93&amp;"-"&amp;$B93&amp;"-"&amp;Y$7,Weights_All_Spaces,$C93+1,FALSE)*'Refrigerator Impacts'!X92</f>
        <v>0</v>
      </c>
      <c r="Z93" s="41">
        <f ca="1">HLOOKUP($A93&amp;"-"&amp;$B93&amp;"-"&amp;Z$7,Weights_All_Spaces,$C93+1,FALSE)*'Refrigerator Impacts'!Y92</f>
        <v>0</v>
      </c>
      <c r="AA93" s="41">
        <f ca="1">HLOOKUP($A93&amp;"-"&amp;$B93&amp;"-"&amp;AA$7,Weights_All_Spaces,$C93+1,FALSE)*'Refrigerator Impacts'!Z92</f>
        <v>0</v>
      </c>
      <c r="AB93" s="41">
        <f ca="1">HLOOKUP($A93&amp;"-"&amp;$B93&amp;"-"&amp;AB$7,Weights_All_Spaces,$C93+1,FALSE)*'Refrigerator Impacts'!AA92</f>
        <v>0</v>
      </c>
      <c r="AC93" s="41">
        <f ca="1">HLOOKUP($A93&amp;"-"&amp;$B93&amp;"-"&amp;AC$7,Weights_All_Spaces,$C93+1,FALSE)*'Refrigerator Impacts'!AB92</f>
        <v>0</v>
      </c>
      <c r="AD93" s="130">
        <v>0</v>
      </c>
      <c r="AE93" s="130">
        <v>0</v>
      </c>
      <c r="AF93" s="130">
        <v>0</v>
      </c>
      <c r="AG93" s="130">
        <v>0</v>
      </c>
      <c r="AH93" s="130">
        <v>0</v>
      </c>
      <c r="AK93" s="131">
        <f t="shared" ca="1" si="21"/>
        <v>0</v>
      </c>
      <c r="AL93" s="131">
        <f t="shared" ca="1" si="21"/>
        <v>0</v>
      </c>
      <c r="AM93" s="131">
        <f t="shared" ca="1" si="21"/>
        <v>0</v>
      </c>
      <c r="AN93" s="131">
        <f t="shared" ca="1" si="21"/>
        <v>0</v>
      </c>
      <c r="AO93" s="131">
        <f t="shared" ca="1" si="21"/>
        <v>0</v>
      </c>
    </row>
    <row r="94" spans="1:41">
      <c r="A94" s="4" t="str">
        <f t="shared" si="24"/>
        <v>SC</v>
      </c>
      <c r="B94" s="4" t="str">
        <f t="shared" si="24"/>
        <v>DMO</v>
      </c>
      <c r="C94" s="4">
        <f t="shared" si="22"/>
        <v>6</v>
      </c>
      <c r="D94" s="40" t="str">
        <f t="shared" si="17"/>
        <v>SC6</v>
      </c>
      <c r="E94" s="41">
        <f ca="1">HLOOKUP($A94&amp;"-"&amp;$B94&amp;"-"&amp;E$7,Weights_All_Spaces,$C94+1,FALSE)*'Refrigerator Impacts'!D93</f>
        <v>1.239218280392129E-2</v>
      </c>
      <c r="F94" s="41">
        <f ca="1">HLOOKUP($A94&amp;"-"&amp;$B94&amp;"-"&amp;F$7,Weights_All_Spaces,$C94+1,FALSE)*'Refrigerator Impacts'!E93</f>
        <v>1.5605880943628998E-6</v>
      </c>
      <c r="G94" s="41">
        <f ca="1">HLOOKUP($A94&amp;"-"&amp;$B94&amp;"-"&amp;G$7,Weights_All_Spaces,$C94+1,FALSE)*'Refrigerator Impacts'!F93</f>
        <v>1.6438924020125447E-2</v>
      </c>
      <c r="H94" s="41">
        <f ca="1">HLOOKUP($A94&amp;"-"&amp;$B94&amp;"-"&amp;H$7,Weights_All_Spaces,$C94+1,FALSE)*'Refrigerator Impacts'!G93</f>
        <v>2.8429193004615369E-6</v>
      </c>
      <c r="I94" s="41">
        <f ca="1">HLOOKUP($A94&amp;"-"&amp;$B94&amp;"-"&amp;I$7,Weights_All_Spaces,$C94+1,FALSE)*'Refrigerator Impacts'!H93</f>
        <v>-3.8740975591229756E-4</v>
      </c>
      <c r="J94" s="41">
        <f ca="1">HLOOKUP($A94&amp;"-"&amp;$B94&amp;"-"&amp;J$7,Weights_All_Spaces,$C94+1,FALSE)*'Refrigerator Impacts'!I93</f>
        <v>1.7702898915024532E-3</v>
      </c>
      <c r="K94" s="41">
        <f ca="1">HLOOKUP($A94&amp;"-"&amp;$B94&amp;"-"&amp;K$7,Weights_All_Spaces,$C94+1,FALSE)*'Refrigerator Impacts'!J93</f>
        <v>2.2369800454357395E-7</v>
      </c>
      <c r="L94" s="41">
        <f ca="1">HLOOKUP($A94&amp;"-"&amp;$B94&amp;"-"&amp;L$7,Weights_All_Spaces,$C94+1,FALSE)*'Refrigerator Impacts'!K93</f>
        <v>1.917919166934049E-3</v>
      </c>
      <c r="M94" s="41">
        <f ca="1">HLOOKUP($A94&amp;"-"&amp;$B94&amp;"-"&amp;M$7,Weights_All_Spaces,$C94+1,FALSE)*'Refrigerator Impacts'!L93</f>
        <v>5.4923596805472722E-7</v>
      </c>
      <c r="N94" s="41">
        <f ca="1">HLOOKUP($A94&amp;"-"&amp;$B94&amp;"-"&amp;N$7,Weights_All_Spaces,$C94+1,FALSE)*'Refrigerator Impacts'!M93</f>
        <v>0</v>
      </c>
      <c r="O94" s="41">
        <f ca="1">HLOOKUP($A94&amp;"-"&amp;$B94&amp;"-"&amp;O$7,Weights_All_Spaces,$C94+1,FALSE)*'Refrigerator Impacts'!N93</f>
        <v>3.5406236582632262E-3</v>
      </c>
      <c r="P94" s="41">
        <f ca="1">HLOOKUP($A94&amp;"-"&amp;$B94&amp;"-"&amp;P$7,Weights_All_Spaces,$C94+1,FALSE)*'Refrigerator Impacts'!O93</f>
        <v>4.4588231267511426E-7</v>
      </c>
      <c r="Q94" s="41">
        <f ca="1">HLOOKUP($A94&amp;"-"&amp;$B94&amp;"-"&amp;Q$7,Weights_All_Spaces,$C94+1,FALSE)*'Refrigerator Impacts'!P93</f>
        <v>4.6968354343215569E-3</v>
      </c>
      <c r="R94" s="41">
        <f ca="1">HLOOKUP($A94&amp;"-"&amp;$B94&amp;"-"&amp;R$7,Weights_All_Spaces,$C94+1,FALSE)*'Refrigerator Impacts'!Q93</f>
        <v>8.1226265727472486E-7</v>
      </c>
      <c r="S94" s="41">
        <f>HLOOKUP($A94&amp;"-"&amp;$B94&amp;"-"&amp;S$7,Weights_All_Spaces,$C94+1,FALSE)*'Refrigerator Impacts'!R93</f>
        <v>0</v>
      </c>
      <c r="T94" s="41">
        <f ca="1">HLOOKUP($A94&amp;"-"&amp;$B94&amp;"-"&amp;T$7,Weights_All_Spaces,$C94+1,FALSE)*'Refrigerator Impacts'!S93</f>
        <v>0.16319091172884434</v>
      </c>
      <c r="U94" s="41">
        <f ca="1">HLOOKUP($A94&amp;"-"&amp;$B94&amp;"-"&amp;U$7,Weights_All_Spaces,$C94+1,FALSE)*'Refrigerator Impacts'!T93</f>
        <v>2.3609837618622022E-5</v>
      </c>
      <c r="V94" s="41">
        <f ca="1">HLOOKUP($A94&amp;"-"&amp;$B94&amp;"-"&amp;V$7,Weights_All_Spaces,$C94+1,FALSE)*'Refrigerator Impacts'!U93</f>
        <v>0.16319091172884434</v>
      </c>
      <c r="W94" s="41">
        <f ca="1">HLOOKUP($A94&amp;"-"&amp;$B94&amp;"-"&amp;W$7,Weights_All_Spaces,$C94+1,FALSE)*'Refrigerator Impacts'!V93</f>
        <v>2.3609837618622022E-5</v>
      </c>
      <c r="X94" s="41">
        <f ca="1">HLOOKUP($A94&amp;"-"&amp;$B94&amp;"-"&amp;X$7,Weights_All_Spaces,$C94+1,FALSE)*'Refrigerator Impacts'!W93</f>
        <v>-4.7168167195940861E-3</v>
      </c>
      <c r="Y94" s="41">
        <f ca="1">HLOOKUP($A94&amp;"-"&amp;$B94&amp;"-"&amp;Y$7,Weights_All_Spaces,$C94+1,FALSE)*'Refrigerator Impacts'!X93</f>
        <v>2.4441780635415449E-2</v>
      </c>
      <c r="Z94" s="41">
        <f ca="1">HLOOKUP($A94&amp;"-"&amp;$B94&amp;"-"&amp;Z$7,Weights_All_Spaces,$C94+1,FALSE)*'Refrigerator Impacts'!Y93</f>
        <v>3.7628710496105684E-6</v>
      </c>
      <c r="AA94" s="41">
        <f ca="1">HLOOKUP($A94&amp;"-"&amp;$B94&amp;"-"&amp;AA$7,Weights_All_Spaces,$C94+1,FALSE)*'Refrigerator Impacts'!Z93</f>
        <v>1.8150271131555002E-2</v>
      </c>
      <c r="AB94" s="41">
        <f ca="1">HLOOKUP($A94&amp;"-"&amp;$B94&amp;"-"&amp;AB$7,Weights_All_Spaces,$C94+1,FALSE)*'Refrigerator Impacts'!AA93</f>
        <v>3.7628710496105684E-6</v>
      </c>
      <c r="AC94" s="41">
        <f ca="1">HLOOKUP($A94&amp;"-"&amp;$B94&amp;"-"&amp;AC$7,Weights_All_Spaces,$C94+1,FALSE)*'Refrigerator Impacts'!AB93</f>
        <v>0</v>
      </c>
      <c r="AD94" s="130">
        <v>0</v>
      </c>
      <c r="AE94" s="130">
        <v>0</v>
      </c>
      <c r="AF94" s="130">
        <v>0</v>
      </c>
      <c r="AG94" s="130">
        <v>0</v>
      </c>
      <c r="AH94" s="130">
        <v>0</v>
      </c>
      <c r="AK94" s="131">
        <f t="shared" ca="1" si="21"/>
        <v>0.20533578871794675</v>
      </c>
      <c r="AL94" s="131">
        <f t="shared" ca="1" si="21"/>
        <v>2.9602877079814178E-5</v>
      </c>
      <c r="AM94" s="131">
        <f t="shared" ca="1" si="21"/>
        <v>0.2043948614817804</v>
      </c>
      <c r="AN94" s="131">
        <f t="shared" ca="1" si="21"/>
        <v>3.157712659402358E-5</v>
      </c>
      <c r="AO94" s="131">
        <f t="shared" ca="1" si="21"/>
        <v>-5.1042264755063833E-3</v>
      </c>
    </row>
    <row r="95" spans="1:41">
      <c r="A95" s="4" t="str">
        <f t="shared" si="24"/>
        <v>SC</v>
      </c>
      <c r="B95" s="4" t="str">
        <f t="shared" si="24"/>
        <v>DMO</v>
      </c>
      <c r="C95" s="4">
        <f t="shared" si="22"/>
        <v>7</v>
      </c>
      <c r="D95" s="40" t="str">
        <f t="shared" si="17"/>
        <v>SC7</v>
      </c>
      <c r="E95" s="41">
        <f ca="1">HLOOKUP($A95&amp;"-"&amp;$B95&amp;"-"&amp;E$7,Weights_All_Spaces,$C95+1,FALSE)*'Refrigerator Impacts'!D94</f>
        <v>0</v>
      </c>
      <c r="F95" s="41">
        <f ca="1">HLOOKUP($A95&amp;"-"&amp;$B95&amp;"-"&amp;F$7,Weights_All_Spaces,$C95+1,FALSE)*'Refrigerator Impacts'!E94</f>
        <v>0</v>
      </c>
      <c r="G95" s="41">
        <f ca="1">HLOOKUP($A95&amp;"-"&amp;$B95&amp;"-"&amp;G$7,Weights_All_Spaces,$C95+1,FALSE)*'Refrigerator Impacts'!F94</f>
        <v>0</v>
      </c>
      <c r="H95" s="41">
        <f ca="1">HLOOKUP($A95&amp;"-"&amp;$B95&amp;"-"&amp;H$7,Weights_All_Spaces,$C95+1,FALSE)*'Refrigerator Impacts'!G94</f>
        <v>0</v>
      </c>
      <c r="I95" s="41">
        <f ca="1">HLOOKUP($A95&amp;"-"&amp;$B95&amp;"-"&amp;I$7,Weights_All_Spaces,$C95+1,FALSE)*'Refrigerator Impacts'!H94</f>
        <v>0</v>
      </c>
      <c r="J95" s="41">
        <f ca="1">HLOOKUP($A95&amp;"-"&amp;$B95&amp;"-"&amp;J$7,Weights_All_Spaces,$C95+1,FALSE)*'Refrigerator Impacts'!I94</f>
        <v>0</v>
      </c>
      <c r="K95" s="41">
        <f ca="1">HLOOKUP($A95&amp;"-"&amp;$B95&amp;"-"&amp;K$7,Weights_All_Spaces,$C95+1,FALSE)*'Refrigerator Impacts'!J94</f>
        <v>0</v>
      </c>
      <c r="L95" s="41">
        <f ca="1">HLOOKUP($A95&amp;"-"&amp;$B95&amp;"-"&amp;L$7,Weights_All_Spaces,$C95+1,FALSE)*'Refrigerator Impacts'!K94</f>
        <v>0</v>
      </c>
      <c r="M95" s="41">
        <f ca="1">HLOOKUP($A95&amp;"-"&amp;$B95&amp;"-"&amp;M$7,Weights_All_Spaces,$C95+1,FALSE)*'Refrigerator Impacts'!L94</f>
        <v>0</v>
      </c>
      <c r="N95" s="41">
        <f ca="1">HLOOKUP($A95&amp;"-"&amp;$B95&amp;"-"&amp;N$7,Weights_All_Spaces,$C95+1,FALSE)*'Refrigerator Impacts'!M94</f>
        <v>0</v>
      </c>
      <c r="O95" s="41">
        <f ca="1">HLOOKUP($A95&amp;"-"&amp;$B95&amp;"-"&amp;O$7,Weights_All_Spaces,$C95+1,FALSE)*'Refrigerator Impacts'!N94</f>
        <v>0</v>
      </c>
      <c r="P95" s="41">
        <f ca="1">HLOOKUP($A95&amp;"-"&amp;$B95&amp;"-"&amp;P$7,Weights_All_Spaces,$C95+1,FALSE)*'Refrigerator Impacts'!O94</f>
        <v>0</v>
      </c>
      <c r="Q95" s="41">
        <f ca="1">HLOOKUP($A95&amp;"-"&amp;$B95&amp;"-"&amp;Q$7,Weights_All_Spaces,$C95+1,FALSE)*'Refrigerator Impacts'!P94</f>
        <v>0</v>
      </c>
      <c r="R95" s="41">
        <f ca="1">HLOOKUP($A95&amp;"-"&amp;$B95&amp;"-"&amp;R$7,Weights_All_Spaces,$C95+1,FALSE)*'Refrigerator Impacts'!Q94</f>
        <v>0</v>
      </c>
      <c r="S95" s="41">
        <f>HLOOKUP($A95&amp;"-"&amp;$B95&amp;"-"&amp;S$7,Weights_All_Spaces,$C95+1,FALSE)*'Refrigerator Impacts'!R94</f>
        <v>0</v>
      </c>
      <c r="T95" s="41">
        <f ca="1">HLOOKUP($A95&amp;"-"&amp;$B95&amp;"-"&amp;T$7,Weights_All_Spaces,$C95+1,FALSE)*'Refrigerator Impacts'!S94</f>
        <v>0</v>
      </c>
      <c r="U95" s="41">
        <f ca="1">HLOOKUP($A95&amp;"-"&amp;$B95&amp;"-"&amp;U$7,Weights_All_Spaces,$C95+1,FALSE)*'Refrigerator Impacts'!T94</f>
        <v>0</v>
      </c>
      <c r="V95" s="41">
        <f ca="1">HLOOKUP($A95&amp;"-"&amp;$B95&amp;"-"&amp;V$7,Weights_All_Spaces,$C95+1,FALSE)*'Refrigerator Impacts'!U94</f>
        <v>0</v>
      </c>
      <c r="W95" s="41">
        <f ca="1">HLOOKUP($A95&amp;"-"&amp;$B95&amp;"-"&amp;W$7,Weights_All_Spaces,$C95+1,FALSE)*'Refrigerator Impacts'!V94</f>
        <v>0</v>
      </c>
      <c r="X95" s="41">
        <f ca="1">HLOOKUP($A95&amp;"-"&amp;$B95&amp;"-"&amp;X$7,Weights_All_Spaces,$C95+1,FALSE)*'Refrigerator Impacts'!W94</f>
        <v>0</v>
      </c>
      <c r="Y95" s="41">
        <f ca="1">HLOOKUP($A95&amp;"-"&amp;$B95&amp;"-"&amp;Y$7,Weights_All_Spaces,$C95+1,FALSE)*'Refrigerator Impacts'!X94</f>
        <v>0</v>
      </c>
      <c r="Z95" s="41">
        <f ca="1">HLOOKUP($A95&amp;"-"&amp;$B95&amp;"-"&amp;Z$7,Weights_All_Spaces,$C95+1,FALSE)*'Refrigerator Impacts'!Y94</f>
        <v>0</v>
      </c>
      <c r="AA95" s="41">
        <f ca="1">HLOOKUP($A95&amp;"-"&amp;$B95&amp;"-"&amp;AA$7,Weights_All_Spaces,$C95+1,FALSE)*'Refrigerator Impacts'!Z94</f>
        <v>0</v>
      </c>
      <c r="AB95" s="41">
        <f ca="1">HLOOKUP($A95&amp;"-"&amp;$B95&amp;"-"&amp;AB$7,Weights_All_Spaces,$C95+1,FALSE)*'Refrigerator Impacts'!AA94</f>
        <v>0</v>
      </c>
      <c r="AC95" s="41">
        <f ca="1">HLOOKUP($A95&amp;"-"&amp;$B95&amp;"-"&amp;AC$7,Weights_All_Spaces,$C95+1,FALSE)*'Refrigerator Impacts'!AB94</f>
        <v>0</v>
      </c>
      <c r="AD95" s="130">
        <v>0</v>
      </c>
      <c r="AE95" s="130">
        <v>0</v>
      </c>
      <c r="AF95" s="130">
        <v>0</v>
      </c>
      <c r="AG95" s="130">
        <v>0</v>
      </c>
      <c r="AH95" s="130">
        <v>0</v>
      </c>
      <c r="AK95" s="131">
        <f t="shared" ca="1" si="21"/>
        <v>0</v>
      </c>
      <c r="AL95" s="131">
        <f t="shared" ca="1" si="21"/>
        <v>0</v>
      </c>
      <c r="AM95" s="131">
        <f t="shared" ca="1" si="21"/>
        <v>0</v>
      </c>
      <c r="AN95" s="131">
        <f t="shared" ca="1" si="21"/>
        <v>0</v>
      </c>
      <c r="AO95" s="131">
        <f t="shared" ca="1" si="21"/>
        <v>0</v>
      </c>
    </row>
    <row r="96" spans="1:41">
      <c r="A96" s="4" t="str">
        <f t="shared" si="24"/>
        <v>SC</v>
      </c>
      <c r="B96" s="4" t="str">
        <f t="shared" si="24"/>
        <v>DMO</v>
      </c>
      <c r="C96" s="4">
        <f t="shared" si="22"/>
        <v>8</v>
      </c>
      <c r="D96" s="40" t="str">
        <f t="shared" si="17"/>
        <v>SC8</v>
      </c>
      <c r="E96" s="41">
        <f ca="1">HLOOKUP($A96&amp;"-"&amp;$B96&amp;"-"&amp;E$7,Weights_All_Spaces,$C96+1,FALSE)*'Refrigerator Impacts'!D95</f>
        <v>5.2707990587344086E-2</v>
      </c>
      <c r="F96" s="41">
        <f ca="1">HLOOKUP($A96&amp;"-"&amp;$B96&amp;"-"&amp;F$7,Weights_All_Spaces,$C96+1,FALSE)*'Refrigerator Impacts'!E95</f>
        <v>6.8066817708714319E-6</v>
      </c>
      <c r="G96" s="41">
        <f ca="1">HLOOKUP($A96&amp;"-"&amp;$B96&amp;"-"&amp;G$7,Weights_All_Spaces,$C96+1,FALSE)*'Refrigerator Impacts'!F95</f>
        <v>7.2134802738006862E-2</v>
      </c>
      <c r="H96" s="41">
        <f ca="1">HLOOKUP($A96&amp;"-"&amp;$B96&amp;"-"&amp;H$7,Weights_All_Spaces,$C96+1,FALSE)*'Refrigerator Impacts'!G95</f>
        <v>1.2156428897134383E-5</v>
      </c>
      <c r="I96" s="41">
        <f ca="1">HLOOKUP($A96&amp;"-"&amp;$B96&amp;"-"&amp;I$7,Weights_All_Spaces,$C96+1,FALSE)*'Refrigerator Impacts'!H95</f>
        <v>-1.4754987600602819E-3</v>
      </c>
      <c r="J96" s="41">
        <f ca="1">HLOOKUP($A96&amp;"-"&amp;$B96&amp;"-"&amp;J$7,Weights_All_Spaces,$C96+1,FALSE)*'Refrigerator Impacts'!I95</f>
        <v>7.5298505651536247E-3</v>
      </c>
      <c r="K96" s="41">
        <f ca="1">HLOOKUP($A96&amp;"-"&amp;$B96&amp;"-"&amp;K$7,Weights_All_Spaces,$C96+1,FALSE)*'Refrigerator Impacts'!J95</f>
        <v>9.7552552717652863E-7</v>
      </c>
      <c r="L96" s="41">
        <f ca="1">HLOOKUP($A96&amp;"-"&amp;$B96&amp;"-"&amp;L$7,Weights_All_Spaces,$C96+1,FALSE)*'Refrigerator Impacts'!K95</f>
        <v>9.1206934634102746E-3</v>
      </c>
      <c r="M96" s="41">
        <f ca="1">HLOOKUP($A96&amp;"-"&amp;$B96&amp;"-"&amp;M$7,Weights_All_Spaces,$C96+1,FALSE)*'Refrigerator Impacts'!L95</f>
        <v>2.2463923825431577E-6</v>
      </c>
      <c r="N96" s="41">
        <f ca="1">HLOOKUP($A96&amp;"-"&amp;$B96&amp;"-"&amp;N$7,Weights_All_Spaces,$C96+1,FALSE)*'Refrigerator Impacts'!M95</f>
        <v>0</v>
      </c>
      <c r="O96" s="41">
        <f ca="1">HLOOKUP($A96&amp;"-"&amp;$B96&amp;"-"&amp;O$7,Weights_All_Spaces,$C96+1,FALSE)*'Refrigerator Impacts'!N95</f>
        <v>1.5059425882098314E-2</v>
      </c>
      <c r="P96" s="41">
        <f ca="1">HLOOKUP($A96&amp;"-"&amp;$B96&amp;"-"&amp;P$7,Weights_All_Spaces,$C96+1,FALSE)*'Refrigerator Impacts'!O95</f>
        <v>1.944766220248981E-6</v>
      </c>
      <c r="Q96" s="41">
        <f ca="1">HLOOKUP($A96&amp;"-"&amp;$B96&amp;"-"&amp;Q$7,Weights_All_Spaces,$C96+1,FALSE)*'Refrigerator Impacts'!P95</f>
        <v>2.0609943639430535E-2</v>
      </c>
      <c r="R96" s="41">
        <f ca="1">HLOOKUP($A96&amp;"-"&amp;$B96&amp;"-"&amp;R$7,Weights_All_Spaces,$C96+1,FALSE)*'Refrigerator Impacts'!Q95</f>
        <v>3.473265399181253E-6</v>
      </c>
      <c r="S96" s="41">
        <f>HLOOKUP($A96&amp;"-"&amp;$B96&amp;"-"&amp;S$7,Weights_All_Spaces,$C96+1,FALSE)*'Refrigerator Impacts'!R95</f>
        <v>0</v>
      </c>
      <c r="T96" s="41">
        <f ca="1">HLOOKUP($A96&amp;"-"&amp;$B96&amp;"-"&amp;T$7,Weights_All_Spaces,$C96+1,FALSE)*'Refrigerator Impacts'!S95</f>
        <v>6.3037804202453918E-2</v>
      </c>
      <c r="U96" s="41">
        <f ca="1">HLOOKUP($A96&amp;"-"&amp;$B96&amp;"-"&amp;U$7,Weights_All_Spaces,$C96+1,FALSE)*'Refrigerator Impacts'!T95</f>
        <v>1.0891629550119517E-5</v>
      </c>
      <c r="V96" s="41">
        <f ca="1">HLOOKUP($A96&amp;"-"&amp;$B96&amp;"-"&amp;V$7,Weights_All_Spaces,$C96+1,FALSE)*'Refrigerator Impacts'!U95</f>
        <v>6.3037804202453918E-2</v>
      </c>
      <c r="W96" s="41">
        <f ca="1">HLOOKUP($A96&amp;"-"&amp;$B96&amp;"-"&amp;W$7,Weights_All_Spaces,$C96+1,FALSE)*'Refrigerator Impacts'!V95</f>
        <v>1.0891629550119517E-5</v>
      </c>
      <c r="X96" s="41">
        <f ca="1">HLOOKUP($A96&amp;"-"&amp;$B96&amp;"-"&amp;X$7,Weights_All_Spaces,$C96+1,FALSE)*'Refrigerator Impacts'!W95</f>
        <v>-1.7159559420265409E-3</v>
      </c>
      <c r="Y96" s="41">
        <f ca="1">HLOOKUP($A96&amp;"-"&amp;$B96&amp;"-"&amp;Y$7,Weights_All_Spaces,$C96+1,FALSE)*'Refrigerator Impacts'!X95</f>
        <v>9.4819321896607318E-3</v>
      </c>
      <c r="Z96" s="41">
        <f ca="1">HLOOKUP($A96&amp;"-"&amp;$B96&amp;"-"&amp;Z$7,Weights_All_Spaces,$C96+1,FALSE)*'Refrigerator Impacts'!Y95</f>
        <v>1.6906507663395563E-6</v>
      </c>
      <c r="AA96" s="41">
        <f ca="1">HLOOKUP($A96&amp;"-"&amp;$B96&amp;"-"&amp;AA$7,Weights_All_Spaces,$C96+1,FALSE)*'Refrigerator Impacts'!Z95</f>
        <v>7.3836738497790495E-3</v>
      </c>
      <c r="AB96" s="41">
        <f ca="1">HLOOKUP($A96&amp;"-"&amp;$B96&amp;"-"&amp;AB$7,Weights_All_Spaces,$C96+1,FALSE)*'Refrigerator Impacts'!AA95</f>
        <v>1.6906507663395563E-6</v>
      </c>
      <c r="AC96" s="41">
        <f ca="1">HLOOKUP($A96&amp;"-"&amp;$B96&amp;"-"&amp;AC$7,Weights_All_Spaces,$C96+1,FALSE)*'Refrigerator Impacts'!AB95</f>
        <v>0</v>
      </c>
      <c r="AD96" s="130">
        <v>0</v>
      </c>
      <c r="AE96" s="130">
        <v>0</v>
      </c>
      <c r="AF96" s="130">
        <v>0</v>
      </c>
      <c r="AG96" s="130">
        <v>0</v>
      </c>
      <c r="AH96" s="130">
        <v>0</v>
      </c>
      <c r="AK96" s="131">
        <f t="shared" ca="1" si="21"/>
        <v>0.14781700342671067</v>
      </c>
      <c r="AL96" s="131">
        <f t="shared" ca="1" si="21"/>
        <v>2.2309253834756016E-5</v>
      </c>
      <c r="AM96" s="131">
        <f t="shared" ca="1" si="21"/>
        <v>0.17228691789308065</v>
      </c>
      <c r="AN96" s="131">
        <f t="shared" ca="1" si="21"/>
        <v>3.0458366995317869E-5</v>
      </c>
      <c r="AO96" s="131">
        <f t="shared" ca="1" si="21"/>
        <v>-3.1914547020868225E-3</v>
      </c>
    </row>
    <row r="97" spans="1:41">
      <c r="A97" s="4" t="str">
        <f t="shared" si="24"/>
        <v>SC</v>
      </c>
      <c r="B97" s="4" t="str">
        <f t="shared" si="24"/>
        <v>DMO</v>
      </c>
      <c r="C97" s="4">
        <f t="shared" si="22"/>
        <v>9</v>
      </c>
      <c r="D97" s="40" t="str">
        <f t="shared" si="17"/>
        <v>SC9</v>
      </c>
      <c r="E97" s="41">
        <f ca="1">HLOOKUP($A97&amp;"-"&amp;$B97&amp;"-"&amp;E$7,Weights_All_Spaces,$C97+1,FALSE)*'Refrigerator Impacts'!D96</f>
        <v>7.5511282390607851E-2</v>
      </c>
      <c r="F97" s="41">
        <f ca="1">HLOOKUP($A97&amp;"-"&amp;$B97&amp;"-"&amp;F$7,Weights_All_Spaces,$C97+1,FALSE)*'Refrigerator Impacts'!E96</f>
        <v>1.0072749067126395E-5</v>
      </c>
      <c r="G97" s="41">
        <f ca="1">HLOOKUP($A97&amp;"-"&amp;$B97&amp;"-"&amp;G$7,Weights_All_Spaces,$C97+1,FALSE)*'Refrigerator Impacts'!F96</f>
        <v>9.9185631522684045E-2</v>
      </c>
      <c r="H97" s="41">
        <f ca="1">HLOOKUP($A97&amp;"-"&amp;$B97&amp;"-"&amp;H$7,Weights_All_Spaces,$C97+1,FALSE)*'Refrigerator Impacts'!G96</f>
        <v>1.9303996013701851E-5</v>
      </c>
      <c r="I97" s="41">
        <f ca="1">HLOOKUP($A97&amp;"-"&amp;$B97&amp;"-"&amp;I$7,Weights_All_Spaces,$C97+1,FALSE)*'Refrigerator Impacts'!H96</f>
        <v>-2.2680741365067353E-3</v>
      </c>
      <c r="J97" s="41">
        <f ca="1">HLOOKUP($A97&amp;"-"&amp;$B97&amp;"-"&amp;J$7,Weights_All_Spaces,$C97+1,FALSE)*'Refrigerator Impacts'!I96</f>
        <v>1.0784290333865512E-2</v>
      </c>
      <c r="K97" s="41">
        <f ca="1">HLOOKUP($A97&amp;"-"&amp;$B97&amp;"-"&amp;K$7,Weights_All_Spaces,$C97+1,FALSE)*'Refrigerator Impacts'!J96</f>
        <v>1.4421916041886971E-6</v>
      </c>
      <c r="L97" s="41">
        <f ca="1">HLOOKUP($A97&amp;"-"&amp;$B97&amp;"-"&amp;L$7,Weights_All_Spaces,$C97+1,FALSE)*'Refrigerator Impacts'!K96</f>
        <v>1.0166281257710913E-2</v>
      </c>
      <c r="M97" s="41">
        <f ca="1">HLOOKUP($A97&amp;"-"&amp;$B97&amp;"-"&amp;M$7,Weights_All_Spaces,$C97+1,FALSE)*'Refrigerator Impacts'!L96</f>
        <v>2.7851310785668362E-6</v>
      </c>
      <c r="N97" s="41">
        <f ca="1">HLOOKUP($A97&amp;"-"&amp;$B97&amp;"-"&amp;N$7,Weights_All_Spaces,$C97+1,FALSE)*'Refrigerator Impacts'!M96</f>
        <v>0</v>
      </c>
      <c r="O97" s="41">
        <f ca="1">HLOOKUP($A97&amp;"-"&amp;$B97&amp;"-"&amp;O$7,Weights_All_Spaces,$C97+1,FALSE)*'Refrigerator Impacts'!N96</f>
        <v>2.1574652111602245E-2</v>
      </c>
      <c r="P97" s="41">
        <f ca="1">HLOOKUP($A97&amp;"-"&amp;$B97&amp;"-"&amp;P$7,Weights_All_Spaces,$C97+1,FALSE)*'Refrigerator Impacts'!O96</f>
        <v>2.8779283048932561E-6</v>
      </c>
      <c r="Q97" s="41">
        <f ca="1">HLOOKUP($A97&amp;"-"&amp;$B97&amp;"-"&amp;Q$7,Weights_All_Spaces,$C97+1,FALSE)*'Refrigerator Impacts'!P96</f>
        <v>2.8338751863624015E-2</v>
      </c>
      <c r="R97" s="41">
        <f ca="1">HLOOKUP($A97&amp;"-"&amp;$B97&amp;"-"&amp;R$7,Weights_All_Spaces,$C97+1,FALSE)*'Refrigerator Impacts'!Q96</f>
        <v>5.5154274324862436E-6</v>
      </c>
      <c r="S97" s="41">
        <f>HLOOKUP($A97&amp;"-"&amp;$B97&amp;"-"&amp;S$7,Weights_All_Spaces,$C97+1,FALSE)*'Refrigerator Impacts'!R96</f>
        <v>0</v>
      </c>
      <c r="T97" s="41">
        <f ca="1">HLOOKUP($A97&amp;"-"&amp;$B97&amp;"-"&amp;T$7,Weights_All_Spaces,$C97+1,FALSE)*'Refrigerator Impacts'!S96</f>
        <v>7.5889286362341685E-2</v>
      </c>
      <c r="U97" s="41">
        <f ca="1">HLOOKUP($A97&amp;"-"&amp;$B97&amp;"-"&amp;U$7,Weights_All_Spaces,$C97+1,FALSE)*'Refrigerator Impacts'!T96</f>
        <v>1.3016725665366119E-5</v>
      </c>
      <c r="V97" s="41">
        <f ca="1">HLOOKUP($A97&amp;"-"&amp;$B97&amp;"-"&amp;V$7,Weights_All_Spaces,$C97+1,FALSE)*'Refrigerator Impacts'!U96</f>
        <v>7.5889286362341685E-2</v>
      </c>
      <c r="W97" s="41">
        <f ca="1">HLOOKUP($A97&amp;"-"&amp;$B97&amp;"-"&amp;W$7,Weights_All_Spaces,$C97+1,FALSE)*'Refrigerator Impacts'!V96</f>
        <v>1.3016725665366119E-5</v>
      </c>
      <c r="X97" s="41">
        <f ca="1">HLOOKUP($A97&amp;"-"&amp;$B97&amp;"-"&amp;X$7,Weights_All_Spaces,$C97+1,FALSE)*'Refrigerator Impacts'!W96</f>
        <v>-2.4198872303955337E-3</v>
      </c>
      <c r="Y97" s="41">
        <f ca="1">HLOOKUP($A97&amp;"-"&amp;$B97&amp;"-"&amp;Y$7,Weights_All_Spaces,$C97+1,FALSE)*'Refrigerator Impacts'!X96</f>
        <v>1.1338437213654275E-2</v>
      </c>
      <c r="Z97" s="41">
        <f ca="1">HLOOKUP($A97&amp;"-"&amp;$B97&amp;"-"&amp;Z$7,Weights_All_Spaces,$C97+1,FALSE)*'Refrigerator Impacts'!Y96</f>
        <v>1.9217524630584508E-6</v>
      </c>
      <c r="AA97" s="41">
        <f ca="1">HLOOKUP($A97&amp;"-"&amp;$B97&amp;"-"&amp;AA$7,Weights_All_Spaces,$C97+1,FALSE)*'Refrigerator Impacts'!Z96</f>
        <v>8.5936727905373371E-3</v>
      </c>
      <c r="AB97" s="41">
        <f ca="1">HLOOKUP($A97&amp;"-"&amp;$B97&amp;"-"&amp;AB$7,Weights_All_Spaces,$C97+1,FALSE)*'Refrigerator Impacts'!AA96</f>
        <v>1.9217228625707489E-6</v>
      </c>
      <c r="AC97" s="41">
        <f ca="1">HLOOKUP($A97&amp;"-"&amp;$B97&amp;"-"&amp;AC$7,Weights_All_Spaces,$C97+1,FALSE)*'Refrigerator Impacts'!AB96</f>
        <v>0</v>
      </c>
      <c r="AD97" s="130">
        <v>0</v>
      </c>
      <c r="AE97" s="130">
        <v>0</v>
      </c>
      <c r="AF97" s="130">
        <v>0</v>
      </c>
      <c r="AG97" s="130">
        <v>0</v>
      </c>
      <c r="AH97" s="130">
        <v>0</v>
      </c>
      <c r="AK97" s="131">
        <f t="shared" ca="1" si="21"/>
        <v>0.19509794841207154</v>
      </c>
      <c r="AL97" s="131">
        <f t="shared" ca="1" si="21"/>
        <v>2.9331347104632916E-5</v>
      </c>
      <c r="AM97" s="131">
        <f t="shared" ca="1" si="21"/>
        <v>0.22217362379689798</v>
      </c>
      <c r="AN97" s="131">
        <f t="shared" ca="1" si="21"/>
        <v>4.2543003052691796E-5</v>
      </c>
      <c r="AO97" s="131">
        <f t="shared" ca="1" si="21"/>
        <v>-4.687961366902269E-3</v>
      </c>
    </row>
    <row r="98" spans="1:41">
      <c r="A98" s="4" t="str">
        <f t="shared" si="24"/>
        <v>SC</v>
      </c>
      <c r="B98" s="4" t="str">
        <f t="shared" si="24"/>
        <v>DMO</v>
      </c>
      <c r="C98" s="4">
        <f t="shared" si="22"/>
        <v>10</v>
      </c>
      <c r="D98" s="40" t="str">
        <f t="shared" si="17"/>
        <v>SC10</v>
      </c>
      <c r="E98" s="41">
        <f ca="1">HLOOKUP($A98&amp;"-"&amp;$B98&amp;"-"&amp;E$7,Weights_All_Spaces,$C98+1,FALSE)*'Refrigerator Impacts'!D97</f>
        <v>0.19981647197547281</v>
      </c>
      <c r="F98" s="41">
        <f ca="1">HLOOKUP($A98&amp;"-"&amp;$B98&amp;"-"&amp;F$7,Weights_All_Spaces,$C98+1,FALSE)*'Refrigerator Impacts'!E97</f>
        <v>2.7182411049299956E-5</v>
      </c>
      <c r="G98" s="41">
        <f ca="1">HLOOKUP($A98&amp;"-"&amp;$B98&amp;"-"&amp;G$7,Weights_All_Spaces,$C98+1,FALSE)*'Refrigerator Impacts'!F97</f>
        <v>0.27232317918187188</v>
      </c>
      <c r="H98" s="41">
        <f ca="1">HLOOKUP($A98&amp;"-"&amp;$B98&amp;"-"&amp;H$7,Weights_All_Spaces,$C98+1,FALSE)*'Refrigerator Impacts'!G97</f>
        <v>5.2300036138484489E-5</v>
      </c>
      <c r="I98" s="41">
        <f ca="1">HLOOKUP($A98&amp;"-"&amp;$B98&amp;"-"&amp;I$7,Weights_All_Spaces,$C98+1,FALSE)*'Refrigerator Impacts'!H97</f>
        <v>-5.3256417118237032E-3</v>
      </c>
      <c r="J98" s="41">
        <f ca="1">HLOOKUP($A98&amp;"-"&amp;$B98&amp;"-"&amp;J$7,Weights_All_Spaces,$C98+1,FALSE)*'Refrigerator Impacts'!I97</f>
        <v>2.853947289068998E-2</v>
      </c>
      <c r="K98" s="41">
        <f ca="1">HLOOKUP($A98&amp;"-"&amp;$B98&amp;"-"&amp;K$7,Weights_All_Spaces,$C98+1,FALSE)*'Refrigerator Impacts'!J97</f>
        <v>3.8909639317049392E-6</v>
      </c>
      <c r="L98" s="41">
        <f ca="1">HLOOKUP($A98&amp;"-"&amp;$B98&amp;"-"&amp;L$7,Weights_All_Spaces,$C98+1,FALSE)*'Refrigerator Impacts'!K97</f>
        <v>3.2662126191734447E-2</v>
      </c>
      <c r="M98" s="41">
        <f ca="1">HLOOKUP($A98&amp;"-"&amp;$B98&amp;"-"&amp;M$7,Weights_All_Spaces,$C98+1,FALSE)*'Refrigerator Impacts'!L97</f>
        <v>9.458764908658902E-6</v>
      </c>
      <c r="N98" s="41">
        <f ca="1">HLOOKUP($A98&amp;"-"&amp;$B98&amp;"-"&amp;N$7,Weights_All_Spaces,$C98+1,FALSE)*'Refrigerator Impacts'!M97</f>
        <v>0</v>
      </c>
      <c r="O98" s="41">
        <f ca="1">HLOOKUP($A98&amp;"-"&amp;$B98&amp;"-"&amp;O$7,Weights_All_Spaces,$C98+1,FALSE)*'Refrigerator Impacts'!N97</f>
        <v>5.7090420564420812E-2</v>
      </c>
      <c r="P98" s="41">
        <f ca="1">HLOOKUP($A98&amp;"-"&amp;$B98&amp;"-"&amp;P$7,Weights_All_Spaces,$C98+1,FALSE)*'Refrigerator Impacts'!O97</f>
        <v>7.7664031569428458E-6</v>
      </c>
      <c r="Q98" s="41">
        <f ca="1">HLOOKUP($A98&amp;"-"&amp;$B98&amp;"-"&amp;Q$7,Weights_All_Spaces,$C98+1,FALSE)*'Refrigerator Impacts'!P97</f>
        <v>7.7806622623391969E-2</v>
      </c>
      <c r="R98" s="41">
        <f ca="1">HLOOKUP($A98&amp;"-"&amp;$B98&amp;"-"&amp;R$7,Weights_All_Spaces,$C98+1,FALSE)*'Refrigerator Impacts'!Q97</f>
        <v>1.4942867468138427E-5</v>
      </c>
      <c r="S98" s="41">
        <f>HLOOKUP($A98&amp;"-"&amp;$B98&amp;"-"&amp;S$7,Weights_All_Spaces,$C98+1,FALSE)*'Refrigerator Impacts'!R97</f>
        <v>0</v>
      </c>
      <c r="T98" s="41">
        <f ca="1">HLOOKUP($A98&amp;"-"&amp;$B98&amp;"-"&amp;T$7,Weights_All_Spaces,$C98+1,FALSE)*'Refrigerator Impacts'!S97</f>
        <v>4.0403272250558196E-2</v>
      </c>
      <c r="U98" s="41">
        <f ca="1">HLOOKUP($A98&amp;"-"&amp;$B98&amp;"-"&amp;U$7,Weights_All_Spaces,$C98+1,FALSE)*'Refrigerator Impacts'!T97</f>
        <v>7.5503413250829832E-6</v>
      </c>
      <c r="V98" s="41">
        <f ca="1">HLOOKUP($A98&amp;"-"&amp;$B98&amp;"-"&amp;V$7,Weights_All_Spaces,$C98+1,FALSE)*'Refrigerator Impacts'!U97</f>
        <v>4.0403272250558196E-2</v>
      </c>
      <c r="W98" s="41">
        <f ca="1">HLOOKUP($A98&amp;"-"&amp;$B98&amp;"-"&amp;W$7,Weights_All_Spaces,$C98+1,FALSE)*'Refrigerator Impacts'!V97</f>
        <v>7.5503413250829832E-6</v>
      </c>
      <c r="X98" s="41">
        <f ca="1">HLOOKUP($A98&amp;"-"&amp;$B98&amp;"-"&amp;X$7,Weights_All_Spaces,$C98+1,FALSE)*'Refrigerator Impacts'!W97</f>
        <v>-1.0289158013904625E-3</v>
      </c>
      <c r="Y98" s="41">
        <f ca="1">HLOOKUP($A98&amp;"-"&amp;$B98&amp;"-"&amp;Y$7,Weights_All_Spaces,$C98+1,FALSE)*'Refrigerator Impacts'!X97</f>
        <v>6.0797627998760203E-3</v>
      </c>
      <c r="Z98" s="41">
        <f ca="1">HLOOKUP($A98&amp;"-"&amp;$B98&amp;"-"&amp;Z$7,Weights_All_Spaces,$C98+1,FALSE)*'Refrigerator Impacts'!Y97</f>
        <v>1.1209708247466178E-6</v>
      </c>
      <c r="AA98" s="41">
        <f ca="1">HLOOKUP($A98&amp;"-"&amp;$B98&amp;"-"&amp;AA$7,Weights_All_Spaces,$C98+1,FALSE)*'Refrigerator Impacts'!Z97</f>
        <v>4.7752100216121715E-3</v>
      </c>
      <c r="AB98" s="41">
        <f ca="1">HLOOKUP($A98&amp;"-"&amp;$B98&amp;"-"&amp;AB$7,Weights_All_Spaces,$C98+1,FALSE)*'Refrigerator Impacts'!AA97</f>
        <v>1.1209708247466178E-6</v>
      </c>
      <c r="AC98" s="41">
        <f ca="1">HLOOKUP($A98&amp;"-"&amp;$B98&amp;"-"&amp;AC$7,Weights_All_Spaces,$C98+1,FALSE)*'Refrigerator Impacts'!AB97</f>
        <v>0</v>
      </c>
      <c r="AD98" s="130">
        <v>0</v>
      </c>
      <c r="AE98" s="130">
        <v>0</v>
      </c>
      <c r="AF98" s="130">
        <v>0</v>
      </c>
      <c r="AG98" s="130">
        <v>0</v>
      </c>
      <c r="AH98" s="130">
        <v>0</v>
      </c>
      <c r="AK98" s="131">
        <f t="shared" ca="1" si="21"/>
        <v>0.33192940048101782</v>
      </c>
      <c r="AL98" s="131">
        <f t="shared" ca="1" si="21"/>
        <v>4.7511090287777349E-5</v>
      </c>
      <c r="AM98" s="131">
        <f t="shared" ca="1" si="21"/>
        <v>0.42797041026916871</v>
      </c>
      <c r="AN98" s="131">
        <f t="shared" ca="1" si="21"/>
        <v>8.5372980665111408E-5</v>
      </c>
      <c r="AO98" s="131">
        <f t="shared" ca="1" si="21"/>
        <v>-6.3545575132141659E-3</v>
      </c>
    </row>
    <row r="99" spans="1:41">
      <c r="A99" s="4" t="str">
        <f t="shared" si="24"/>
        <v>SC</v>
      </c>
      <c r="B99" s="4" t="str">
        <f t="shared" si="24"/>
        <v>DMO</v>
      </c>
      <c r="C99" s="4">
        <f t="shared" si="22"/>
        <v>11</v>
      </c>
      <c r="D99" s="40" t="str">
        <f t="shared" si="17"/>
        <v>SC11</v>
      </c>
      <c r="E99" s="41">
        <f ca="1">HLOOKUP($A99&amp;"-"&amp;$B99&amp;"-"&amp;E$7,Weights_All_Spaces,$C99+1,FALSE)*'Refrigerator Impacts'!D98</f>
        <v>0</v>
      </c>
      <c r="F99" s="41">
        <f ca="1">HLOOKUP($A99&amp;"-"&amp;$B99&amp;"-"&amp;F$7,Weights_All_Spaces,$C99+1,FALSE)*'Refrigerator Impacts'!E98</f>
        <v>0</v>
      </c>
      <c r="G99" s="41">
        <f ca="1">HLOOKUP($A99&amp;"-"&amp;$B99&amp;"-"&amp;G$7,Weights_All_Spaces,$C99+1,FALSE)*'Refrigerator Impacts'!F98</f>
        <v>0</v>
      </c>
      <c r="H99" s="41">
        <f ca="1">HLOOKUP($A99&amp;"-"&amp;$B99&amp;"-"&amp;H$7,Weights_All_Spaces,$C99+1,FALSE)*'Refrigerator Impacts'!G98</f>
        <v>0</v>
      </c>
      <c r="I99" s="41">
        <f ca="1">HLOOKUP($A99&amp;"-"&amp;$B99&amp;"-"&amp;I$7,Weights_All_Spaces,$C99+1,FALSE)*'Refrigerator Impacts'!H98</f>
        <v>0</v>
      </c>
      <c r="J99" s="41">
        <f ca="1">HLOOKUP($A99&amp;"-"&amp;$B99&amp;"-"&amp;J$7,Weights_All_Spaces,$C99+1,FALSE)*'Refrigerator Impacts'!I98</f>
        <v>0</v>
      </c>
      <c r="K99" s="41">
        <f ca="1">HLOOKUP($A99&amp;"-"&amp;$B99&amp;"-"&amp;K$7,Weights_All_Spaces,$C99+1,FALSE)*'Refrigerator Impacts'!J98</f>
        <v>0</v>
      </c>
      <c r="L99" s="41">
        <f ca="1">HLOOKUP($A99&amp;"-"&amp;$B99&amp;"-"&amp;L$7,Weights_All_Spaces,$C99+1,FALSE)*'Refrigerator Impacts'!K98</f>
        <v>0</v>
      </c>
      <c r="M99" s="41">
        <f ca="1">HLOOKUP($A99&amp;"-"&amp;$B99&amp;"-"&amp;M$7,Weights_All_Spaces,$C99+1,FALSE)*'Refrigerator Impacts'!L98</f>
        <v>0</v>
      </c>
      <c r="N99" s="41">
        <f ca="1">HLOOKUP($A99&amp;"-"&amp;$B99&amp;"-"&amp;N$7,Weights_All_Spaces,$C99+1,FALSE)*'Refrigerator Impacts'!M98</f>
        <v>0</v>
      </c>
      <c r="O99" s="41">
        <f ca="1">HLOOKUP($A99&amp;"-"&amp;$B99&amp;"-"&amp;O$7,Weights_All_Spaces,$C99+1,FALSE)*'Refrigerator Impacts'!N98</f>
        <v>0</v>
      </c>
      <c r="P99" s="41">
        <f ca="1">HLOOKUP($A99&amp;"-"&amp;$B99&amp;"-"&amp;P$7,Weights_All_Spaces,$C99+1,FALSE)*'Refrigerator Impacts'!O98</f>
        <v>0</v>
      </c>
      <c r="Q99" s="41">
        <f ca="1">HLOOKUP($A99&amp;"-"&amp;$B99&amp;"-"&amp;Q$7,Weights_All_Spaces,$C99+1,FALSE)*'Refrigerator Impacts'!P98</f>
        <v>0</v>
      </c>
      <c r="R99" s="41">
        <f ca="1">HLOOKUP($A99&amp;"-"&amp;$B99&amp;"-"&amp;R$7,Weights_All_Spaces,$C99+1,FALSE)*'Refrigerator Impacts'!Q98</f>
        <v>0</v>
      </c>
      <c r="S99" s="41">
        <f>HLOOKUP($A99&amp;"-"&amp;$B99&amp;"-"&amp;S$7,Weights_All_Spaces,$C99+1,FALSE)*'Refrigerator Impacts'!R98</f>
        <v>0</v>
      </c>
      <c r="T99" s="41">
        <f ca="1">HLOOKUP($A99&amp;"-"&amp;$B99&amp;"-"&amp;T$7,Weights_All_Spaces,$C99+1,FALSE)*'Refrigerator Impacts'!S98</f>
        <v>0</v>
      </c>
      <c r="U99" s="41">
        <f ca="1">HLOOKUP($A99&amp;"-"&amp;$B99&amp;"-"&amp;U$7,Weights_All_Spaces,$C99+1,FALSE)*'Refrigerator Impacts'!T98</f>
        <v>0</v>
      </c>
      <c r="V99" s="41">
        <f ca="1">HLOOKUP($A99&amp;"-"&amp;$B99&amp;"-"&amp;V$7,Weights_All_Spaces,$C99+1,FALSE)*'Refrigerator Impacts'!U98</f>
        <v>0</v>
      </c>
      <c r="W99" s="41">
        <f ca="1">HLOOKUP($A99&amp;"-"&amp;$B99&amp;"-"&amp;W$7,Weights_All_Spaces,$C99+1,FALSE)*'Refrigerator Impacts'!V98</f>
        <v>0</v>
      </c>
      <c r="X99" s="41">
        <f ca="1">HLOOKUP($A99&amp;"-"&amp;$B99&amp;"-"&amp;X$7,Weights_All_Spaces,$C99+1,FALSE)*'Refrigerator Impacts'!W98</f>
        <v>0</v>
      </c>
      <c r="Y99" s="41">
        <f ca="1">HLOOKUP($A99&amp;"-"&amp;$B99&amp;"-"&amp;Y$7,Weights_All_Spaces,$C99+1,FALSE)*'Refrigerator Impacts'!X98</f>
        <v>0</v>
      </c>
      <c r="Z99" s="41">
        <f ca="1">HLOOKUP($A99&amp;"-"&amp;$B99&amp;"-"&amp;Z$7,Weights_All_Spaces,$C99+1,FALSE)*'Refrigerator Impacts'!Y98</f>
        <v>0</v>
      </c>
      <c r="AA99" s="41">
        <f ca="1">HLOOKUP($A99&amp;"-"&amp;$B99&amp;"-"&amp;AA$7,Weights_All_Spaces,$C99+1,FALSE)*'Refrigerator Impacts'!Z98</f>
        <v>0</v>
      </c>
      <c r="AB99" s="41">
        <f ca="1">HLOOKUP($A99&amp;"-"&amp;$B99&amp;"-"&amp;AB$7,Weights_All_Spaces,$C99+1,FALSE)*'Refrigerator Impacts'!AA98</f>
        <v>0</v>
      </c>
      <c r="AC99" s="41">
        <f ca="1">HLOOKUP($A99&amp;"-"&amp;$B99&amp;"-"&amp;AC$7,Weights_All_Spaces,$C99+1,FALSE)*'Refrigerator Impacts'!AB98</f>
        <v>0</v>
      </c>
      <c r="AD99" s="130">
        <v>0</v>
      </c>
      <c r="AE99" s="130">
        <v>0</v>
      </c>
      <c r="AF99" s="130">
        <v>0</v>
      </c>
      <c r="AG99" s="130">
        <v>0</v>
      </c>
      <c r="AH99" s="130">
        <v>0</v>
      </c>
      <c r="AK99" s="131">
        <f t="shared" ca="1" si="21"/>
        <v>0</v>
      </c>
      <c r="AL99" s="131">
        <f t="shared" ca="1" si="21"/>
        <v>0</v>
      </c>
      <c r="AM99" s="131">
        <f t="shared" ca="1" si="21"/>
        <v>0</v>
      </c>
      <c r="AN99" s="131">
        <f t="shared" ca="1" si="21"/>
        <v>0</v>
      </c>
      <c r="AO99" s="131">
        <f t="shared" ca="1" si="21"/>
        <v>0</v>
      </c>
    </row>
    <row r="100" spans="1:41">
      <c r="A100" s="4" t="str">
        <f t="shared" si="24"/>
        <v>SC</v>
      </c>
      <c r="B100" s="4" t="str">
        <f t="shared" si="24"/>
        <v>DMO</v>
      </c>
      <c r="C100" s="4">
        <f t="shared" si="22"/>
        <v>12</v>
      </c>
      <c r="D100" s="40" t="str">
        <f t="shared" si="17"/>
        <v>SC12</v>
      </c>
      <c r="E100" s="41">
        <f ca="1">HLOOKUP($A100&amp;"-"&amp;$B100&amp;"-"&amp;E$7,Weights_All_Spaces,$C100+1,FALSE)*'Refrigerator Impacts'!D99</f>
        <v>0</v>
      </c>
      <c r="F100" s="41">
        <f ca="1">HLOOKUP($A100&amp;"-"&amp;$B100&amp;"-"&amp;F$7,Weights_All_Spaces,$C100+1,FALSE)*'Refrigerator Impacts'!E99</f>
        <v>0</v>
      </c>
      <c r="G100" s="41">
        <f ca="1">HLOOKUP($A100&amp;"-"&amp;$B100&amp;"-"&amp;G$7,Weights_All_Spaces,$C100+1,FALSE)*'Refrigerator Impacts'!F99</f>
        <v>0</v>
      </c>
      <c r="H100" s="41">
        <f ca="1">HLOOKUP($A100&amp;"-"&amp;$B100&amp;"-"&amp;H$7,Weights_All_Spaces,$C100+1,FALSE)*'Refrigerator Impacts'!G99</f>
        <v>0</v>
      </c>
      <c r="I100" s="41">
        <f ca="1">HLOOKUP($A100&amp;"-"&amp;$B100&amp;"-"&amp;I$7,Weights_All_Spaces,$C100+1,FALSE)*'Refrigerator Impacts'!H99</f>
        <v>0</v>
      </c>
      <c r="J100" s="41">
        <f ca="1">HLOOKUP($A100&amp;"-"&amp;$B100&amp;"-"&amp;J$7,Weights_All_Spaces,$C100+1,FALSE)*'Refrigerator Impacts'!I99</f>
        <v>0</v>
      </c>
      <c r="K100" s="41">
        <f ca="1">HLOOKUP($A100&amp;"-"&amp;$B100&amp;"-"&amp;K$7,Weights_All_Spaces,$C100+1,FALSE)*'Refrigerator Impacts'!J99</f>
        <v>0</v>
      </c>
      <c r="L100" s="41">
        <f ca="1">HLOOKUP($A100&amp;"-"&amp;$B100&amp;"-"&amp;L$7,Weights_All_Spaces,$C100+1,FALSE)*'Refrigerator Impacts'!K99</f>
        <v>0</v>
      </c>
      <c r="M100" s="41">
        <f ca="1">HLOOKUP($A100&amp;"-"&amp;$B100&amp;"-"&amp;M$7,Weights_All_Spaces,$C100+1,FALSE)*'Refrigerator Impacts'!L99</f>
        <v>0</v>
      </c>
      <c r="N100" s="41">
        <f ca="1">HLOOKUP($A100&amp;"-"&amp;$B100&amp;"-"&amp;N$7,Weights_All_Spaces,$C100+1,FALSE)*'Refrigerator Impacts'!M99</f>
        <v>0</v>
      </c>
      <c r="O100" s="41">
        <f ca="1">HLOOKUP($A100&amp;"-"&amp;$B100&amp;"-"&amp;O$7,Weights_All_Spaces,$C100+1,FALSE)*'Refrigerator Impacts'!N99</f>
        <v>0</v>
      </c>
      <c r="P100" s="41">
        <f ca="1">HLOOKUP($A100&amp;"-"&amp;$B100&amp;"-"&amp;P$7,Weights_All_Spaces,$C100+1,FALSE)*'Refrigerator Impacts'!O99</f>
        <v>0</v>
      </c>
      <c r="Q100" s="41">
        <f ca="1">HLOOKUP($A100&amp;"-"&amp;$B100&amp;"-"&amp;Q$7,Weights_All_Spaces,$C100+1,FALSE)*'Refrigerator Impacts'!P99</f>
        <v>0</v>
      </c>
      <c r="R100" s="41">
        <f ca="1">HLOOKUP($A100&amp;"-"&amp;$B100&amp;"-"&amp;R$7,Weights_All_Spaces,$C100+1,FALSE)*'Refrigerator Impacts'!Q99</f>
        <v>0</v>
      </c>
      <c r="S100" s="41">
        <f>HLOOKUP($A100&amp;"-"&amp;$B100&amp;"-"&amp;S$7,Weights_All_Spaces,$C100+1,FALSE)*'Refrigerator Impacts'!R99</f>
        <v>0</v>
      </c>
      <c r="T100" s="41">
        <f ca="1">HLOOKUP($A100&amp;"-"&amp;$B100&amp;"-"&amp;T$7,Weights_All_Spaces,$C100+1,FALSE)*'Refrigerator Impacts'!S99</f>
        <v>0</v>
      </c>
      <c r="U100" s="41">
        <f ca="1">HLOOKUP($A100&amp;"-"&amp;$B100&amp;"-"&amp;U$7,Weights_All_Spaces,$C100+1,FALSE)*'Refrigerator Impacts'!T99</f>
        <v>0</v>
      </c>
      <c r="V100" s="41">
        <f ca="1">HLOOKUP($A100&amp;"-"&amp;$B100&amp;"-"&amp;V$7,Weights_All_Spaces,$C100+1,FALSE)*'Refrigerator Impacts'!U99</f>
        <v>0</v>
      </c>
      <c r="W100" s="41">
        <f ca="1">HLOOKUP($A100&amp;"-"&amp;$B100&amp;"-"&amp;W$7,Weights_All_Spaces,$C100+1,FALSE)*'Refrigerator Impacts'!V99</f>
        <v>0</v>
      </c>
      <c r="X100" s="41">
        <f ca="1">HLOOKUP($A100&amp;"-"&amp;$B100&amp;"-"&amp;X$7,Weights_All_Spaces,$C100+1,FALSE)*'Refrigerator Impacts'!W99</f>
        <v>0</v>
      </c>
      <c r="Y100" s="41">
        <f ca="1">HLOOKUP($A100&amp;"-"&amp;$B100&amp;"-"&amp;Y$7,Weights_All_Spaces,$C100+1,FALSE)*'Refrigerator Impacts'!X99</f>
        <v>0</v>
      </c>
      <c r="Z100" s="41">
        <f ca="1">HLOOKUP($A100&amp;"-"&amp;$B100&amp;"-"&amp;Z$7,Weights_All_Spaces,$C100+1,FALSE)*'Refrigerator Impacts'!Y99</f>
        <v>0</v>
      </c>
      <c r="AA100" s="41">
        <f ca="1">HLOOKUP($A100&amp;"-"&amp;$B100&amp;"-"&amp;AA$7,Weights_All_Spaces,$C100+1,FALSE)*'Refrigerator Impacts'!Z99</f>
        <v>0</v>
      </c>
      <c r="AB100" s="41">
        <f ca="1">HLOOKUP($A100&amp;"-"&amp;$B100&amp;"-"&amp;AB$7,Weights_All_Spaces,$C100+1,FALSE)*'Refrigerator Impacts'!AA99</f>
        <v>0</v>
      </c>
      <c r="AC100" s="41">
        <f ca="1">HLOOKUP($A100&amp;"-"&amp;$B100&amp;"-"&amp;AC$7,Weights_All_Spaces,$C100+1,FALSE)*'Refrigerator Impacts'!AB99</f>
        <v>0</v>
      </c>
      <c r="AD100" s="130">
        <v>0</v>
      </c>
      <c r="AE100" s="130">
        <v>0</v>
      </c>
      <c r="AF100" s="130">
        <v>0</v>
      </c>
      <c r="AG100" s="130">
        <v>0</v>
      </c>
      <c r="AH100" s="130">
        <v>0</v>
      </c>
      <c r="AK100" s="131">
        <f t="shared" ca="1" si="21"/>
        <v>0</v>
      </c>
      <c r="AL100" s="131">
        <f t="shared" ca="1" si="21"/>
        <v>0</v>
      </c>
      <c r="AM100" s="131">
        <f t="shared" ca="1" si="21"/>
        <v>0</v>
      </c>
      <c r="AN100" s="131">
        <f t="shared" ca="1" si="21"/>
        <v>0</v>
      </c>
      <c r="AO100" s="131">
        <f t="shared" ca="1" si="21"/>
        <v>0</v>
      </c>
    </row>
    <row r="101" spans="1:41">
      <c r="A101" s="4" t="str">
        <f t="shared" si="24"/>
        <v>SC</v>
      </c>
      <c r="B101" s="4" t="str">
        <f t="shared" si="24"/>
        <v>DMO</v>
      </c>
      <c r="C101" s="4">
        <f t="shared" si="22"/>
        <v>13</v>
      </c>
      <c r="D101" s="40" t="str">
        <f t="shared" si="17"/>
        <v>SC13</v>
      </c>
      <c r="E101" s="41">
        <f ca="1">HLOOKUP($A101&amp;"-"&amp;$B101&amp;"-"&amp;E$7,Weights_All_Spaces,$C101+1,FALSE)*'Refrigerator Impacts'!D100</f>
        <v>0.22407594584064169</v>
      </c>
      <c r="F101" s="41">
        <f ca="1">HLOOKUP($A101&amp;"-"&amp;$B101&amp;"-"&amp;F$7,Weights_All_Spaces,$C101+1,FALSE)*'Refrigerator Impacts'!E100</f>
        <v>3.1849560683275564E-5</v>
      </c>
      <c r="G101" s="41">
        <f ca="1">HLOOKUP($A101&amp;"-"&amp;$B101&amp;"-"&amp;G$7,Weights_All_Spaces,$C101+1,FALSE)*'Refrigerator Impacts'!F100</f>
        <v>0.29636640456010444</v>
      </c>
      <c r="H101" s="41">
        <f ca="1">HLOOKUP($A101&amp;"-"&amp;$B101&amp;"-"&amp;H$7,Weights_All_Spaces,$C101+1,FALSE)*'Refrigerator Impacts'!G100</f>
        <v>6.2107195182818076E-5</v>
      </c>
      <c r="I101" s="41">
        <f ca="1">HLOOKUP($A101&amp;"-"&amp;$B101&amp;"-"&amp;I$7,Weights_All_Spaces,$C101+1,FALSE)*'Refrigerator Impacts'!H100</f>
        <v>-6.3669256519711106E-3</v>
      </c>
      <c r="J101" s="41">
        <f ca="1">HLOOKUP($A101&amp;"-"&amp;$B101&amp;"-"&amp;J$7,Weights_All_Spaces,$C101+1,FALSE)*'Refrigerator Impacts'!I100</f>
        <v>3.2000276137048936E-2</v>
      </c>
      <c r="K101" s="41">
        <f ca="1">HLOOKUP($A101&amp;"-"&amp;$B101&amp;"-"&amp;K$7,Weights_All_Spaces,$C101+1,FALSE)*'Refrigerator Impacts'!J100</f>
        <v>4.558933793708564E-6</v>
      </c>
      <c r="L101" s="41">
        <f ca="1">HLOOKUP($A101&amp;"-"&amp;$B101&amp;"-"&amp;L$7,Weights_All_Spaces,$C101+1,FALSE)*'Refrigerator Impacts'!K100</f>
        <v>3.3725481155903417E-2</v>
      </c>
      <c r="M101" s="41">
        <f ca="1">HLOOKUP($A101&amp;"-"&amp;$B101&amp;"-"&amp;M$7,Weights_All_Spaces,$C101+1,FALSE)*'Refrigerator Impacts'!L100</f>
        <v>1.1279730056342401E-5</v>
      </c>
      <c r="N101" s="41">
        <f ca="1">HLOOKUP($A101&amp;"-"&amp;$B101&amp;"-"&amp;N$7,Weights_All_Spaces,$C101+1,FALSE)*'Refrigerator Impacts'!M100</f>
        <v>0</v>
      </c>
      <c r="O101" s="41">
        <f ca="1">HLOOKUP($A101&amp;"-"&amp;$B101&amp;"-"&amp;O$7,Weights_All_Spaces,$C101+1,FALSE)*'Refrigerator Impacts'!N100</f>
        <v>6.4021698811611918E-2</v>
      </c>
      <c r="P101" s="41">
        <f ca="1">HLOOKUP($A101&amp;"-"&amp;$B101&amp;"-"&amp;P$7,Weights_All_Spaces,$C101+1,FALSE)*'Refrigerator Impacts'!O100</f>
        <v>9.0998744809358762E-6</v>
      </c>
      <c r="Q101" s="41">
        <f ca="1">HLOOKUP($A101&amp;"-"&amp;$B101&amp;"-"&amp;Q$7,Weights_All_Spaces,$C101+1,FALSE)*'Refrigerator Impacts'!P100</f>
        <v>8.4676115588601275E-2</v>
      </c>
      <c r="R101" s="41">
        <f ca="1">HLOOKUP($A101&amp;"-"&amp;$B101&amp;"-"&amp;R$7,Weights_All_Spaces,$C101+1,FALSE)*'Refrigerator Impacts'!Q100</f>
        <v>1.7744912909376595E-5</v>
      </c>
      <c r="S101" s="41">
        <f>HLOOKUP($A101&amp;"-"&amp;$B101&amp;"-"&amp;S$7,Weights_All_Spaces,$C101+1,FALSE)*'Refrigerator Impacts'!R100</f>
        <v>0</v>
      </c>
      <c r="T101" s="41">
        <f ca="1">HLOOKUP($A101&amp;"-"&amp;$B101&amp;"-"&amp;T$7,Weights_All_Spaces,$C101+1,FALSE)*'Refrigerator Impacts'!S100</f>
        <v>0</v>
      </c>
      <c r="U101" s="41">
        <f ca="1">HLOOKUP($A101&amp;"-"&amp;$B101&amp;"-"&amp;U$7,Weights_All_Spaces,$C101+1,FALSE)*'Refrigerator Impacts'!T100</f>
        <v>0</v>
      </c>
      <c r="V101" s="41">
        <f ca="1">HLOOKUP($A101&amp;"-"&amp;$B101&amp;"-"&amp;V$7,Weights_All_Spaces,$C101+1,FALSE)*'Refrigerator Impacts'!U100</f>
        <v>0</v>
      </c>
      <c r="W101" s="41">
        <f ca="1">HLOOKUP($A101&amp;"-"&amp;$B101&amp;"-"&amp;W$7,Weights_All_Spaces,$C101+1,FALSE)*'Refrigerator Impacts'!V100</f>
        <v>0</v>
      </c>
      <c r="X101" s="41">
        <f ca="1">HLOOKUP($A101&amp;"-"&amp;$B101&amp;"-"&amp;X$7,Weights_All_Spaces,$C101+1,FALSE)*'Refrigerator Impacts'!W100</f>
        <v>0</v>
      </c>
      <c r="Y101" s="41">
        <f ca="1">HLOOKUP($A101&amp;"-"&amp;$B101&amp;"-"&amp;Y$7,Weights_All_Spaces,$C101+1,FALSE)*'Refrigerator Impacts'!X100</f>
        <v>0</v>
      </c>
      <c r="Z101" s="41">
        <f ca="1">HLOOKUP($A101&amp;"-"&amp;$B101&amp;"-"&amp;Z$7,Weights_All_Spaces,$C101+1,FALSE)*'Refrigerator Impacts'!Y100</f>
        <v>0</v>
      </c>
      <c r="AA101" s="41">
        <f ca="1">HLOOKUP($A101&amp;"-"&amp;$B101&amp;"-"&amp;AA$7,Weights_All_Spaces,$C101+1,FALSE)*'Refrigerator Impacts'!Z100</f>
        <v>0</v>
      </c>
      <c r="AB101" s="41">
        <f ca="1">HLOOKUP($A101&amp;"-"&amp;$B101&amp;"-"&amp;AB$7,Weights_All_Spaces,$C101+1,FALSE)*'Refrigerator Impacts'!AA100</f>
        <v>0</v>
      </c>
      <c r="AC101" s="41">
        <f ca="1">HLOOKUP($A101&amp;"-"&amp;$B101&amp;"-"&amp;AC$7,Weights_All_Spaces,$C101+1,FALSE)*'Refrigerator Impacts'!AB100</f>
        <v>0</v>
      </c>
      <c r="AD101" s="130">
        <v>0</v>
      </c>
      <c r="AE101" s="130">
        <v>0</v>
      </c>
      <c r="AF101" s="130">
        <v>0</v>
      </c>
      <c r="AG101" s="130">
        <v>0</v>
      </c>
      <c r="AH101" s="130">
        <v>0</v>
      </c>
      <c r="AK101" s="131">
        <f t="shared" ca="1" si="21"/>
        <v>0.32009792078930255</v>
      </c>
      <c r="AL101" s="131">
        <f t="shared" ca="1" si="21"/>
        <v>4.5508368957920001E-5</v>
      </c>
      <c r="AM101" s="131">
        <f t="shared" ca="1" si="21"/>
        <v>0.41476800130460911</v>
      </c>
      <c r="AN101" s="131">
        <f t="shared" ca="1" si="21"/>
        <v>9.1131838148537071E-5</v>
      </c>
      <c r="AO101" s="131">
        <f t="shared" ca="1" si="21"/>
        <v>-6.3669256519711106E-3</v>
      </c>
    </row>
    <row r="102" spans="1:41">
      <c r="A102" s="4" t="str">
        <f t="shared" si="24"/>
        <v>SC</v>
      </c>
      <c r="B102" s="4" t="str">
        <f t="shared" si="24"/>
        <v>DMO</v>
      </c>
      <c r="C102" s="4">
        <f t="shared" si="22"/>
        <v>14</v>
      </c>
      <c r="D102" s="40" t="str">
        <f t="shared" si="17"/>
        <v>SC14</v>
      </c>
      <c r="E102" s="41">
        <f ca="1">HLOOKUP($A102&amp;"-"&amp;$B102&amp;"-"&amp;E$7,Weights_All_Spaces,$C102+1,FALSE)*'Refrigerator Impacts'!D101</f>
        <v>0.16674169901426875</v>
      </c>
      <c r="F102" s="41">
        <f ca="1">HLOOKUP($A102&amp;"-"&amp;$B102&amp;"-"&amp;F$7,Weights_All_Spaces,$C102+1,FALSE)*'Refrigerator Impacts'!E101</f>
        <v>2.2741480556312023E-5</v>
      </c>
      <c r="G102" s="41">
        <f ca="1">HLOOKUP($A102&amp;"-"&amp;$B102&amp;"-"&amp;G$7,Weights_All_Spaces,$C102+1,FALSE)*'Refrigerator Impacts'!F101</f>
        <v>0.2277885161640319</v>
      </c>
      <c r="H102" s="41">
        <f ca="1">HLOOKUP($A102&amp;"-"&amp;$B102&amp;"-"&amp;H$7,Weights_All_Spaces,$C102+1,FALSE)*'Refrigerator Impacts'!G101</f>
        <v>3.9122116826468762E-5</v>
      </c>
      <c r="I102" s="41">
        <f ca="1">HLOOKUP($A102&amp;"-"&amp;$B102&amp;"-"&amp;I$7,Weights_All_Spaces,$C102+1,FALSE)*'Refrigerator Impacts'!H101</f>
        <v>-4.6638565389072115E-3</v>
      </c>
      <c r="J102" s="41">
        <f ca="1">HLOOKUP($A102&amp;"-"&amp;$B102&amp;"-"&amp;J$7,Weights_All_Spaces,$C102+1,FALSE)*'Refrigerator Impacts'!I101</f>
        <v>2.3829041996400974E-2</v>
      </c>
      <c r="K102" s="41">
        <f ca="1">HLOOKUP($A102&amp;"-"&amp;$B102&amp;"-"&amp;K$7,Weights_All_Spaces,$C102+1,FALSE)*'Refrigerator Impacts'!J101</f>
        <v>3.2688955767917028E-6</v>
      </c>
      <c r="L102" s="41">
        <f ca="1">HLOOKUP($A102&amp;"-"&amp;$B102&amp;"-"&amp;L$7,Weights_All_Spaces,$C102+1,FALSE)*'Refrigerator Impacts'!K101</f>
        <v>2.6211724365450897E-2</v>
      </c>
      <c r="M102" s="41">
        <f ca="1">HLOOKUP($A102&amp;"-"&amp;$B102&amp;"-"&amp;M$7,Weights_All_Spaces,$C102+1,FALSE)*'Refrigerator Impacts'!L101</f>
        <v>6.3101929680657425E-6</v>
      </c>
      <c r="N102" s="41">
        <f ca="1">HLOOKUP($A102&amp;"-"&amp;$B102&amp;"-"&amp;N$7,Weights_All_Spaces,$C102+1,FALSE)*'Refrigerator Impacts'!M101</f>
        <v>0</v>
      </c>
      <c r="O102" s="41">
        <f ca="1">HLOOKUP($A102&amp;"-"&amp;$B102&amp;"-"&amp;O$7,Weights_All_Spaces,$C102+1,FALSE)*'Refrigerator Impacts'!N101</f>
        <v>4.7640485432648212E-2</v>
      </c>
      <c r="P102" s="41">
        <f ca="1">HLOOKUP($A102&amp;"-"&amp;$B102&amp;"-"&amp;P$7,Weights_All_Spaces,$C102+1,FALSE)*'Refrigerator Impacts'!O101</f>
        <v>6.497565873232007E-6</v>
      </c>
      <c r="Q102" s="41">
        <f ca="1">HLOOKUP($A102&amp;"-"&amp;$B102&amp;"-"&amp;Q$7,Weights_All_Spaces,$C102+1,FALSE)*'Refrigerator Impacts'!P101</f>
        <v>6.5082433189723399E-2</v>
      </c>
      <c r="R102" s="41">
        <f ca="1">HLOOKUP($A102&amp;"-"&amp;$B102&amp;"-"&amp;R$7,Weights_All_Spaces,$C102+1,FALSE)*'Refrigerator Impacts'!Q101</f>
        <v>1.1177747664705361E-5</v>
      </c>
      <c r="S102" s="41">
        <f>HLOOKUP($A102&amp;"-"&amp;$B102&amp;"-"&amp;S$7,Weights_All_Spaces,$C102+1,FALSE)*'Refrigerator Impacts'!R101</f>
        <v>0</v>
      </c>
      <c r="T102" s="41">
        <f ca="1">HLOOKUP($A102&amp;"-"&amp;$B102&amp;"-"&amp;T$7,Weights_All_Spaces,$C102+1,FALSE)*'Refrigerator Impacts'!S101</f>
        <v>5.2903447120895328E-2</v>
      </c>
      <c r="U102" s="41">
        <f ca="1">HLOOKUP($A102&amp;"-"&amp;$B102&amp;"-"&amp;U$7,Weights_All_Spaces,$C102+1,FALSE)*'Refrigerator Impacts'!T101</f>
        <v>1.0303389694147368E-5</v>
      </c>
      <c r="V102" s="41">
        <f ca="1">HLOOKUP($A102&amp;"-"&amp;$B102&amp;"-"&amp;V$7,Weights_All_Spaces,$C102+1,FALSE)*'Refrigerator Impacts'!U101</f>
        <v>5.2903447120895328E-2</v>
      </c>
      <c r="W102" s="41">
        <f ca="1">HLOOKUP($A102&amp;"-"&amp;$B102&amp;"-"&amp;W$7,Weights_All_Spaces,$C102+1,FALSE)*'Refrigerator Impacts'!V101</f>
        <v>1.0303389694147368E-5</v>
      </c>
      <c r="X102" s="41">
        <f ca="1">HLOOKUP($A102&amp;"-"&amp;$B102&amp;"-"&amp;X$7,Weights_All_Spaces,$C102+1,FALSE)*'Refrigerator Impacts'!W101</f>
        <v>-1.4020097281963045E-3</v>
      </c>
      <c r="Y102" s="41">
        <f ca="1">HLOOKUP($A102&amp;"-"&amp;$B102&amp;"-"&amp;Y$7,Weights_All_Spaces,$C102+1,FALSE)*'Refrigerator Impacts'!X101</f>
        <v>8.0214976577841178E-3</v>
      </c>
      <c r="Z102" s="41">
        <f ca="1">HLOOKUP($A102&amp;"-"&amp;$B102&amp;"-"&amp;Z$7,Weights_All_Spaces,$C102+1,FALSE)*'Refrigerator Impacts'!Y101</f>
        <v>1.5690533634637487E-6</v>
      </c>
      <c r="AA102" s="41">
        <f ca="1">HLOOKUP($A102&amp;"-"&amp;$B102&amp;"-"&amp;AA$7,Weights_All_Spaces,$C102+1,FALSE)*'Refrigerator Impacts'!Z101</f>
        <v>6.2070696521419879E-3</v>
      </c>
      <c r="AB102" s="41">
        <f ca="1">HLOOKUP($A102&amp;"-"&amp;$B102&amp;"-"&amp;AB$7,Weights_All_Spaces,$C102+1,FALSE)*'Refrigerator Impacts'!AA101</f>
        <v>1.5690533634637487E-6</v>
      </c>
      <c r="AC102" s="41">
        <f ca="1">HLOOKUP($A102&amp;"-"&amp;$B102&amp;"-"&amp;AC$7,Weights_All_Spaces,$C102+1,FALSE)*'Refrigerator Impacts'!AB101</f>
        <v>0</v>
      </c>
      <c r="AD102" s="130">
        <v>0</v>
      </c>
      <c r="AE102" s="130">
        <v>0</v>
      </c>
      <c r="AF102" s="130">
        <v>0</v>
      </c>
      <c r="AG102" s="130">
        <v>0</v>
      </c>
      <c r="AH102" s="130">
        <v>0</v>
      </c>
      <c r="AK102" s="131">
        <f t="shared" ca="1" si="21"/>
        <v>0.29913617122199737</v>
      </c>
      <c r="AL102" s="131">
        <f t="shared" ca="1" si="21"/>
        <v>4.4380385063946852E-5</v>
      </c>
      <c r="AM102" s="131">
        <f t="shared" ca="1" si="21"/>
        <v>0.37819319049224348</v>
      </c>
      <c r="AN102" s="131">
        <f t="shared" ca="1" si="21"/>
        <v>6.8482500516850987E-5</v>
      </c>
      <c r="AO102" s="131">
        <f t="shared" ca="1" si="21"/>
        <v>-6.065866267103516E-3</v>
      </c>
    </row>
    <row r="103" spans="1:41">
      <c r="A103" s="4" t="str">
        <f t="shared" si="24"/>
        <v>SC</v>
      </c>
      <c r="B103" s="4" t="str">
        <f t="shared" si="24"/>
        <v>DMO</v>
      </c>
      <c r="C103" s="4">
        <f t="shared" si="22"/>
        <v>15</v>
      </c>
      <c r="D103" s="40" t="str">
        <f t="shared" si="17"/>
        <v>SC15</v>
      </c>
      <c r="E103" s="41">
        <f ca="1">HLOOKUP($A103&amp;"-"&amp;$B103&amp;"-"&amp;E$7,Weights_All_Spaces,$C103+1,FALSE)*'Refrigerator Impacts'!D102</f>
        <v>0.14207116731379196</v>
      </c>
      <c r="F103" s="41">
        <f ca="1">HLOOKUP($A103&amp;"-"&amp;$B103&amp;"-"&amp;F$7,Weights_All_Spaces,$C103+1,FALSE)*'Refrigerator Impacts'!E102</f>
        <v>1.8366167063109637E-5</v>
      </c>
      <c r="G103" s="41">
        <f ca="1">HLOOKUP($A103&amp;"-"&amp;$B103&amp;"-"&amp;G$7,Weights_All_Spaces,$C103+1,FALSE)*'Refrigerator Impacts'!F102</f>
        <v>0.20918065275794645</v>
      </c>
      <c r="H103" s="41">
        <f ca="1">HLOOKUP($A103&amp;"-"&amp;$B103&amp;"-"&amp;H$7,Weights_All_Spaces,$C103+1,FALSE)*'Refrigerator Impacts'!G102</f>
        <v>3.2965424861499078E-5</v>
      </c>
      <c r="I103" s="41">
        <f ca="1">HLOOKUP($A103&amp;"-"&amp;$B103&amp;"-"&amp;I$7,Weights_All_Spaces,$C103+1,FALSE)*'Refrigerator Impacts'!H102</f>
        <v>-2.614257529920483E-3</v>
      </c>
      <c r="J103" s="41">
        <f ca="1">HLOOKUP($A103&amp;"-"&amp;$B103&amp;"-"&amp;J$7,Weights_All_Spaces,$C103+1,FALSE)*'Refrigerator Impacts'!I102</f>
        <v>2.0291863151136836E-2</v>
      </c>
      <c r="K103" s="41">
        <f ca="1">HLOOKUP($A103&amp;"-"&amp;$B103&amp;"-"&amp;K$7,Weights_All_Spaces,$C103+1,FALSE)*'Refrigerator Impacts'!J102</f>
        <v>2.62636317575066E-6</v>
      </c>
      <c r="L103" s="41">
        <f ca="1">HLOOKUP($A103&amp;"-"&amp;$B103&amp;"-"&amp;L$7,Weights_All_Spaces,$C103+1,FALSE)*'Refrigerator Impacts'!K102</f>
        <v>2.5481535357653792E-2</v>
      </c>
      <c r="M103" s="41">
        <f ca="1">HLOOKUP($A103&amp;"-"&amp;$B103&amp;"-"&amp;M$7,Weights_All_Spaces,$C103+1,FALSE)*'Refrigerator Impacts'!L102</f>
        <v>4.7277215759305602E-6</v>
      </c>
      <c r="N103" s="41">
        <f ca="1">HLOOKUP($A103&amp;"-"&amp;$B103&amp;"-"&amp;N$7,Weights_All_Spaces,$C103+1,FALSE)*'Refrigerator Impacts'!M102</f>
        <v>0</v>
      </c>
      <c r="O103" s="41">
        <f ca="1">HLOOKUP($A103&amp;"-"&amp;$B103&amp;"-"&amp;O$7,Weights_All_Spaces,$C103+1,FALSE)*'Refrigerator Impacts'!N102</f>
        <v>4.0591762089654856E-2</v>
      </c>
      <c r="P103" s="41">
        <f ca="1">HLOOKUP($A103&amp;"-"&amp;$B103&amp;"-"&amp;P$7,Weights_All_Spaces,$C103+1,FALSE)*'Refrigerator Impacts'!O102</f>
        <v>5.247476303745612E-6</v>
      </c>
      <c r="Q103" s="41">
        <f ca="1">HLOOKUP($A103&amp;"-"&amp;$B103&amp;"-"&amp;Q$7,Weights_All_Spaces,$C103+1,FALSE)*'Refrigerator Impacts'!P102</f>
        <v>5.9765900787984709E-2</v>
      </c>
      <c r="R103" s="41">
        <f ca="1">HLOOKUP($A103&amp;"-"&amp;$B103&amp;"-"&amp;R$7,Weights_All_Spaces,$C103+1,FALSE)*'Refrigerator Impacts'!Q102</f>
        <v>9.4186928175711677E-6</v>
      </c>
      <c r="S103" s="41">
        <f>HLOOKUP($A103&amp;"-"&amp;$B103&amp;"-"&amp;S$7,Weights_All_Spaces,$C103+1,FALSE)*'Refrigerator Impacts'!R102</f>
        <v>0</v>
      </c>
      <c r="T103" s="41">
        <f ca="1">HLOOKUP($A103&amp;"-"&amp;$B103&amp;"-"&amp;T$7,Weights_All_Spaces,$C103+1,FALSE)*'Refrigerator Impacts'!S102</f>
        <v>0</v>
      </c>
      <c r="U103" s="41">
        <f ca="1">HLOOKUP($A103&amp;"-"&amp;$B103&amp;"-"&amp;U$7,Weights_All_Spaces,$C103+1,FALSE)*'Refrigerator Impacts'!T102</f>
        <v>0</v>
      </c>
      <c r="V103" s="41">
        <f ca="1">HLOOKUP($A103&amp;"-"&amp;$B103&amp;"-"&amp;V$7,Weights_All_Spaces,$C103+1,FALSE)*'Refrigerator Impacts'!U102</f>
        <v>0</v>
      </c>
      <c r="W103" s="41">
        <f ca="1">HLOOKUP($A103&amp;"-"&amp;$B103&amp;"-"&amp;W$7,Weights_All_Spaces,$C103+1,FALSE)*'Refrigerator Impacts'!V102</f>
        <v>0</v>
      </c>
      <c r="X103" s="41">
        <f ca="1">HLOOKUP($A103&amp;"-"&amp;$B103&amp;"-"&amp;X$7,Weights_All_Spaces,$C103+1,FALSE)*'Refrigerator Impacts'!W102</f>
        <v>0</v>
      </c>
      <c r="Y103" s="41">
        <f ca="1">HLOOKUP($A103&amp;"-"&amp;$B103&amp;"-"&amp;Y$7,Weights_All_Spaces,$C103+1,FALSE)*'Refrigerator Impacts'!X102</f>
        <v>0</v>
      </c>
      <c r="Z103" s="41">
        <f ca="1">HLOOKUP($A103&amp;"-"&amp;$B103&amp;"-"&amp;Z$7,Weights_All_Spaces,$C103+1,FALSE)*'Refrigerator Impacts'!Y102</f>
        <v>0</v>
      </c>
      <c r="AA103" s="41">
        <f ca="1">HLOOKUP($A103&amp;"-"&amp;$B103&amp;"-"&amp;AA$7,Weights_All_Spaces,$C103+1,FALSE)*'Refrigerator Impacts'!Z102</f>
        <v>0</v>
      </c>
      <c r="AB103" s="41">
        <f ca="1">HLOOKUP($A103&amp;"-"&amp;$B103&amp;"-"&amp;AB$7,Weights_All_Spaces,$C103+1,FALSE)*'Refrigerator Impacts'!AA102</f>
        <v>0</v>
      </c>
      <c r="AC103" s="41">
        <f ca="1">HLOOKUP($A103&amp;"-"&amp;$B103&amp;"-"&amp;AC$7,Weights_All_Spaces,$C103+1,FALSE)*'Refrigerator Impacts'!AB102</f>
        <v>0</v>
      </c>
      <c r="AD103" s="130">
        <v>0</v>
      </c>
      <c r="AE103" s="130">
        <v>0</v>
      </c>
      <c r="AF103" s="130">
        <v>0</v>
      </c>
      <c r="AG103" s="130">
        <v>0</v>
      </c>
      <c r="AH103" s="130">
        <v>0</v>
      </c>
      <c r="AK103" s="131">
        <f t="shared" ca="1" si="21"/>
        <v>0.20295479255458365</v>
      </c>
      <c r="AL103" s="131">
        <f t="shared" ca="1" si="21"/>
        <v>2.624000654260591E-5</v>
      </c>
      <c r="AM103" s="131">
        <f t="shared" ca="1" si="21"/>
        <v>0.29442808890358496</v>
      </c>
      <c r="AN103" s="131">
        <f t="shared" ca="1" si="21"/>
        <v>4.7111839255000805E-5</v>
      </c>
      <c r="AO103" s="131">
        <f t="shared" ca="1" si="21"/>
        <v>-2.614257529920483E-3</v>
      </c>
    </row>
    <row r="104" spans="1:41">
      <c r="A104" s="4" t="str">
        <f t="shared" si="24"/>
        <v>SC</v>
      </c>
      <c r="B104" s="4" t="str">
        <f t="shared" si="24"/>
        <v>DMO</v>
      </c>
      <c r="C104" s="4">
        <f t="shared" si="22"/>
        <v>16</v>
      </c>
      <c r="D104" s="40" t="str">
        <f t="shared" si="17"/>
        <v>SC16</v>
      </c>
      <c r="E104" s="41">
        <f ca="1">HLOOKUP($A104&amp;"-"&amp;$B104&amp;"-"&amp;E$7,Weights_All_Spaces,$C104+1,FALSE)*'Refrigerator Impacts'!D103</f>
        <v>0.19743642543007581</v>
      </c>
      <c r="F104" s="41">
        <f ca="1">HLOOKUP($A104&amp;"-"&amp;$B104&amp;"-"&amp;F$7,Weights_All_Spaces,$C104+1,FALSE)*'Refrigerator Impacts'!E103</f>
        <v>2.9349510527886496E-5</v>
      </c>
      <c r="G104" s="41">
        <f ca="1">HLOOKUP($A104&amp;"-"&amp;$B104&amp;"-"&amp;G$7,Weights_All_Spaces,$C104+1,FALSE)*'Refrigerator Impacts'!F103</f>
        <v>0.23356668733302319</v>
      </c>
      <c r="H104" s="41">
        <f ca="1">HLOOKUP($A104&amp;"-"&amp;$B104&amp;"-"&amp;H$7,Weights_All_Spaces,$C104+1,FALSE)*'Refrigerator Impacts'!G103</f>
        <v>5.4648875971231568E-5</v>
      </c>
      <c r="I104" s="41">
        <f ca="1">HLOOKUP($A104&amp;"-"&amp;$B104&amp;"-"&amp;I$7,Weights_All_Spaces,$C104+1,FALSE)*'Refrigerator Impacts'!H103</f>
        <v>-9.7127208110264693E-3</v>
      </c>
      <c r="J104" s="41">
        <f ca="1">HLOOKUP($A104&amp;"-"&amp;$B104&amp;"-"&amp;J$7,Weights_All_Spaces,$C104+1,FALSE)*'Refrigerator Impacts'!I103</f>
        <v>2.822045841661389E-2</v>
      </c>
      <c r="K104" s="41">
        <f ca="1">HLOOKUP($A104&amp;"-"&amp;$B104&amp;"-"&amp;K$7,Weights_All_Spaces,$C104+1,FALSE)*'Refrigerator Impacts'!J103</f>
        <v>4.2005136671797704E-6</v>
      </c>
      <c r="L104" s="41">
        <f ca="1">HLOOKUP($A104&amp;"-"&amp;$B104&amp;"-"&amp;L$7,Weights_All_Spaces,$C104+1,FALSE)*'Refrigerator Impacts'!K103</f>
        <v>1.660047359779087E-2</v>
      </c>
      <c r="M104" s="41">
        <f ca="1">HLOOKUP($A104&amp;"-"&amp;$B104&amp;"-"&amp;M$7,Weights_All_Spaces,$C104+1,FALSE)*'Refrigerator Impacts'!L103</f>
        <v>9.4042770082469765E-6</v>
      </c>
      <c r="N104" s="41">
        <f ca="1">HLOOKUP($A104&amp;"-"&amp;$B104&amp;"-"&amp;N$7,Weights_All_Spaces,$C104+1,FALSE)*'Refrigerator Impacts'!M103</f>
        <v>0</v>
      </c>
      <c r="O104" s="41">
        <f ca="1">HLOOKUP($A104&amp;"-"&amp;$B104&amp;"-"&amp;O$7,Weights_All_Spaces,$C104+1,FALSE)*'Refrigerator Impacts'!N103</f>
        <v>5.6410407265735943E-2</v>
      </c>
      <c r="P104" s="41">
        <f ca="1">HLOOKUP($A104&amp;"-"&amp;$B104&amp;"-"&amp;P$7,Weights_All_Spaces,$C104+1,FALSE)*'Refrigerator Impacts'!O103</f>
        <v>8.3855744365389991E-6</v>
      </c>
      <c r="Q104" s="41">
        <f ca="1">HLOOKUP($A104&amp;"-"&amp;$B104&amp;"-"&amp;Q$7,Weights_All_Spaces,$C104+1,FALSE)*'Refrigerator Impacts'!P103</f>
        <v>6.6733339238006617E-2</v>
      </c>
      <c r="R104" s="41">
        <f ca="1">HLOOKUP($A104&amp;"-"&amp;$B104&amp;"-"&amp;R$7,Weights_All_Spaces,$C104+1,FALSE)*'Refrigerator Impacts'!Q103</f>
        <v>1.561396456320902E-5</v>
      </c>
      <c r="S104" s="41">
        <f>HLOOKUP($A104&amp;"-"&amp;$B104&amp;"-"&amp;S$7,Weights_All_Spaces,$C104+1,FALSE)*'Refrigerator Impacts'!R103</f>
        <v>0</v>
      </c>
      <c r="T104" s="41">
        <f ca="1">HLOOKUP($A104&amp;"-"&amp;$B104&amp;"-"&amp;T$7,Weights_All_Spaces,$C104+1,FALSE)*'Refrigerator Impacts'!S103</f>
        <v>0</v>
      </c>
      <c r="U104" s="41">
        <f ca="1">HLOOKUP($A104&amp;"-"&amp;$B104&amp;"-"&amp;U$7,Weights_All_Spaces,$C104+1,FALSE)*'Refrigerator Impacts'!T103</f>
        <v>0</v>
      </c>
      <c r="V104" s="41">
        <f ca="1">HLOOKUP($A104&amp;"-"&amp;$B104&amp;"-"&amp;V$7,Weights_All_Spaces,$C104+1,FALSE)*'Refrigerator Impacts'!U103</f>
        <v>0</v>
      </c>
      <c r="W104" s="41">
        <f ca="1">HLOOKUP($A104&amp;"-"&amp;$B104&amp;"-"&amp;W$7,Weights_All_Spaces,$C104+1,FALSE)*'Refrigerator Impacts'!V103</f>
        <v>0</v>
      </c>
      <c r="X104" s="41">
        <f ca="1">HLOOKUP($A104&amp;"-"&amp;$B104&amp;"-"&amp;X$7,Weights_All_Spaces,$C104+1,FALSE)*'Refrigerator Impacts'!W103</f>
        <v>0</v>
      </c>
      <c r="Y104" s="41">
        <f ca="1">HLOOKUP($A104&amp;"-"&amp;$B104&amp;"-"&amp;Y$7,Weights_All_Spaces,$C104+1,FALSE)*'Refrigerator Impacts'!X103</f>
        <v>0</v>
      </c>
      <c r="Z104" s="41">
        <f ca="1">HLOOKUP($A104&amp;"-"&amp;$B104&amp;"-"&amp;Z$7,Weights_All_Spaces,$C104+1,FALSE)*'Refrigerator Impacts'!Y103</f>
        <v>0</v>
      </c>
      <c r="AA104" s="41">
        <f ca="1">HLOOKUP($A104&amp;"-"&amp;$B104&amp;"-"&amp;AA$7,Weights_All_Spaces,$C104+1,FALSE)*'Refrigerator Impacts'!Z103</f>
        <v>0</v>
      </c>
      <c r="AB104" s="41">
        <f ca="1">HLOOKUP($A104&amp;"-"&amp;$B104&amp;"-"&amp;AB$7,Weights_All_Spaces,$C104+1,FALSE)*'Refrigerator Impacts'!AA103</f>
        <v>0</v>
      </c>
      <c r="AC104" s="41">
        <f ca="1">HLOOKUP($A104&amp;"-"&amp;$B104&amp;"-"&amp;AC$7,Weights_All_Spaces,$C104+1,FALSE)*'Refrigerator Impacts'!AB103</f>
        <v>0</v>
      </c>
      <c r="AD104" s="130">
        <v>0</v>
      </c>
      <c r="AE104" s="130">
        <v>0</v>
      </c>
      <c r="AF104" s="130">
        <v>0</v>
      </c>
      <c r="AG104" s="130">
        <v>0</v>
      </c>
      <c r="AH104" s="130">
        <v>0</v>
      </c>
      <c r="AK104" s="131">
        <f t="shared" ca="1" si="21"/>
        <v>0.28206729111242562</v>
      </c>
      <c r="AL104" s="131">
        <f t="shared" ca="1" si="21"/>
        <v>4.1935598631605269E-5</v>
      </c>
      <c r="AM104" s="131">
        <f t="shared" ca="1" si="21"/>
        <v>0.31690050016882065</v>
      </c>
      <c r="AN104" s="131">
        <f t="shared" ca="1" si="21"/>
        <v>7.9667117542687573E-5</v>
      </c>
      <c r="AO104" s="131">
        <f t="shared" ca="1" si="21"/>
        <v>-9.7127208110264693E-3</v>
      </c>
    </row>
    <row r="105" spans="1:41">
      <c r="A105" s="4" t="s">
        <v>905</v>
      </c>
      <c r="B105" s="4" t="s">
        <v>875</v>
      </c>
      <c r="C105" s="40">
        <v>1</v>
      </c>
      <c r="D105" s="40" t="str">
        <f>A105&amp;C105</f>
        <v>SD1</v>
      </c>
      <c r="E105" s="41">
        <f ca="1">HLOOKUP($A105&amp;"-"&amp;$B105&amp;"-"&amp;E$7,Weights_All_Spaces,$C105+1,FALSE)*'Refrigerator Impacts'!D104</f>
        <v>0</v>
      </c>
      <c r="F105" s="41">
        <f ca="1">HLOOKUP($A105&amp;"-"&amp;$B105&amp;"-"&amp;F$7,Weights_All_Spaces,$C105+1,FALSE)*'Refrigerator Impacts'!E104</f>
        <v>0</v>
      </c>
      <c r="G105" s="41">
        <f ca="1">HLOOKUP($A105&amp;"-"&amp;$B105&amp;"-"&amp;G$7,Weights_All_Spaces,$C105+1,FALSE)*'Refrigerator Impacts'!F104</f>
        <v>0</v>
      </c>
      <c r="H105" s="41">
        <f ca="1">HLOOKUP($A105&amp;"-"&amp;$B105&amp;"-"&amp;H$7,Weights_All_Spaces,$C105+1,FALSE)*'Refrigerator Impacts'!G104</f>
        <v>0</v>
      </c>
      <c r="I105" s="41">
        <f ca="1">HLOOKUP($A105&amp;"-"&amp;$B105&amp;"-"&amp;I$7,Weights_All_Spaces,$C105+1,FALSE)*'Refrigerator Impacts'!H104</f>
        <v>0</v>
      </c>
      <c r="J105" s="41">
        <f ca="1">HLOOKUP($A105&amp;"-"&amp;$B105&amp;"-"&amp;J$7,Weights_All_Spaces,$C105+1,FALSE)*'Refrigerator Impacts'!I104</f>
        <v>0</v>
      </c>
      <c r="K105" s="41">
        <f ca="1">HLOOKUP($A105&amp;"-"&amp;$B105&amp;"-"&amp;K$7,Weights_All_Spaces,$C105+1,FALSE)*'Refrigerator Impacts'!J104</f>
        <v>0</v>
      </c>
      <c r="L105" s="41">
        <f ca="1">HLOOKUP($A105&amp;"-"&amp;$B105&amp;"-"&amp;L$7,Weights_All_Spaces,$C105+1,FALSE)*'Refrigerator Impacts'!K104</f>
        <v>0</v>
      </c>
      <c r="M105" s="41">
        <f ca="1">HLOOKUP($A105&amp;"-"&amp;$B105&amp;"-"&amp;M$7,Weights_All_Spaces,$C105+1,FALSE)*'Refrigerator Impacts'!L104</f>
        <v>0</v>
      </c>
      <c r="N105" s="41">
        <f ca="1">HLOOKUP($A105&amp;"-"&amp;$B105&amp;"-"&amp;N$7,Weights_All_Spaces,$C105+1,FALSE)*'Refrigerator Impacts'!M104</f>
        <v>0</v>
      </c>
      <c r="O105" s="41">
        <f ca="1">HLOOKUP($A105&amp;"-"&amp;$B105&amp;"-"&amp;O$7,Weights_All_Spaces,$C105+1,FALSE)*'Refrigerator Impacts'!N104</f>
        <v>0</v>
      </c>
      <c r="P105" s="41">
        <f ca="1">HLOOKUP($A105&amp;"-"&amp;$B105&amp;"-"&amp;P$7,Weights_All_Spaces,$C105+1,FALSE)*'Refrigerator Impacts'!O104</f>
        <v>0</v>
      </c>
      <c r="Q105" s="41">
        <f ca="1">HLOOKUP($A105&amp;"-"&amp;$B105&amp;"-"&amp;Q$7,Weights_All_Spaces,$C105+1,FALSE)*'Refrigerator Impacts'!P104</f>
        <v>0</v>
      </c>
      <c r="R105" s="41">
        <f ca="1">HLOOKUP($A105&amp;"-"&amp;$B105&amp;"-"&amp;R$7,Weights_All_Spaces,$C105+1,FALSE)*'Refrigerator Impacts'!Q104</f>
        <v>0</v>
      </c>
      <c r="S105" s="41">
        <f>HLOOKUP($A105&amp;"-"&amp;$B105&amp;"-"&amp;S$7,Weights_All_Spaces,$C105+1,FALSE)*'Refrigerator Impacts'!R104</f>
        <v>0</v>
      </c>
      <c r="T105" s="41">
        <f ca="1">HLOOKUP($A105&amp;"-"&amp;$B105&amp;"-"&amp;T$7,Weights_All_Spaces,$C105+1,FALSE)*'Refrigerator Impacts'!S104</f>
        <v>0</v>
      </c>
      <c r="U105" s="41">
        <f ca="1">HLOOKUP($A105&amp;"-"&amp;$B105&amp;"-"&amp;U$7,Weights_All_Spaces,$C105+1,FALSE)*'Refrigerator Impacts'!T104</f>
        <v>0</v>
      </c>
      <c r="V105" s="41">
        <f ca="1">HLOOKUP($A105&amp;"-"&amp;$B105&amp;"-"&amp;V$7,Weights_All_Spaces,$C105+1,FALSE)*'Refrigerator Impacts'!U104</f>
        <v>0</v>
      </c>
      <c r="W105" s="41">
        <f ca="1">HLOOKUP($A105&amp;"-"&amp;$B105&amp;"-"&amp;W$7,Weights_All_Spaces,$C105+1,FALSE)*'Refrigerator Impacts'!V104</f>
        <v>0</v>
      </c>
      <c r="X105" s="41">
        <f ca="1">HLOOKUP($A105&amp;"-"&amp;$B105&amp;"-"&amp;X$7,Weights_All_Spaces,$C105+1,FALSE)*'Refrigerator Impacts'!W104</f>
        <v>0</v>
      </c>
      <c r="Y105" s="41">
        <f ca="1">HLOOKUP($A105&amp;"-"&amp;$B105&amp;"-"&amp;Y$7,Weights_All_Spaces,$C105+1,FALSE)*'Refrigerator Impacts'!X104</f>
        <v>0</v>
      </c>
      <c r="Z105" s="41">
        <f ca="1">HLOOKUP($A105&amp;"-"&amp;$B105&amp;"-"&amp;Z$7,Weights_All_Spaces,$C105+1,FALSE)*'Refrigerator Impacts'!Y104</f>
        <v>0</v>
      </c>
      <c r="AA105" s="41">
        <f ca="1">HLOOKUP($A105&amp;"-"&amp;$B105&amp;"-"&amp;AA$7,Weights_All_Spaces,$C105+1,FALSE)*'Refrigerator Impacts'!Z104</f>
        <v>0</v>
      </c>
      <c r="AB105" s="41">
        <f ca="1">HLOOKUP($A105&amp;"-"&amp;$B105&amp;"-"&amp;AB$7,Weights_All_Spaces,$C105+1,FALSE)*'Refrigerator Impacts'!AA104</f>
        <v>0</v>
      </c>
      <c r="AC105" s="41">
        <f ca="1">HLOOKUP($A105&amp;"-"&amp;$B105&amp;"-"&amp;AC$7,Weights_All_Spaces,$C105+1,FALSE)*'Refrigerator Impacts'!AB104</f>
        <v>0</v>
      </c>
      <c r="AD105" s="41">
        <f ca="1">HLOOKUP($A105&amp;"-"&amp;$B105&amp;"-"&amp;AD$7,Weights_All_Spaces,$C105+1,FALSE)*'Refrigerator Impacts'!AC104</f>
        <v>0</v>
      </c>
      <c r="AE105" s="41">
        <f ca="1">HLOOKUP($A105&amp;"-"&amp;$B105&amp;"-"&amp;AE$7,Weights_All_Spaces,$C105+1,FALSE)*'Refrigerator Impacts'!AD104</f>
        <v>0</v>
      </c>
      <c r="AF105" s="41">
        <f ca="1">HLOOKUP($A105&amp;"-"&amp;$B105&amp;"-"&amp;AF$7,Weights_All_Spaces,$C105+1,FALSE)*'Refrigerator Impacts'!AE104</f>
        <v>0</v>
      </c>
      <c r="AG105" s="41">
        <f ca="1">HLOOKUP($A105&amp;"-"&amp;$B105&amp;"-"&amp;AG$7,Weights_All_Spaces,$C105+1,FALSE)*'Refrigerator Impacts'!AF104</f>
        <v>0</v>
      </c>
      <c r="AH105" s="41">
        <f ca="1">HLOOKUP($A105&amp;"-"&amp;$B105&amp;"-"&amp;AH$7,Weights_All_Spaces,$C105+1,FALSE)*'Refrigerator Impacts'!AG104</f>
        <v>0</v>
      </c>
      <c r="AK105" s="131">
        <f t="shared" ca="1" si="21"/>
        <v>0</v>
      </c>
      <c r="AL105" s="131">
        <f t="shared" ca="1" si="21"/>
        <v>0</v>
      </c>
      <c r="AM105" s="131">
        <f t="shared" ca="1" si="21"/>
        <v>0</v>
      </c>
      <c r="AN105" s="131">
        <f t="shared" ca="1" si="21"/>
        <v>0</v>
      </c>
      <c r="AO105" s="131">
        <f t="shared" ca="1" si="21"/>
        <v>0</v>
      </c>
    </row>
    <row r="106" spans="1:41">
      <c r="A106" s="4" t="str">
        <f>A105</f>
        <v>SD</v>
      </c>
      <c r="B106" s="4" t="str">
        <f>B105</f>
        <v>SFM</v>
      </c>
      <c r="C106" s="4">
        <f>C105+1</f>
        <v>2</v>
      </c>
      <c r="D106" s="40" t="str">
        <f t="shared" ref="D106:D152" si="25">A106&amp;C106</f>
        <v>SD2</v>
      </c>
      <c r="E106" s="41">
        <f ca="1">HLOOKUP($A106&amp;"-"&amp;$B106&amp;"-"&amp;E$7,Weights_All_Spaces,$C106+1,FALSE)*'Refrigerator Impacts'!D105</f>
        <v>0</v>
      </c>
      <c r="F106" s="41">
        <f ca="1">HLOOKUP($A106&amp;"-"&amp;$B106&amp;"-"&amp;F$7,Weights_All_Spaces,$C106+1,FALSE)*'Refrigerator Impacts'!E105</f>
        <v>0</v>
      </c>
      <c r="G106" s="41">
        <f ca="1">HLOOKUP($A106&amp;"-"&amp;$B106&amp;"-"&amp;G$7,Weights_All_Spaces,$C106+1,FALSE)*'Refrigerator Impacts'!F105</f>
        <v>0</v>
      </c>
      <c r="H106" s="41">
        <f ca="1">HLOOKUP($A106&amp;"-"&amp;$B106&amp;"-"&amp;H$7,Weights_All_Spaces,$C106+1,FALSE)*'Refrigerator Impacts'!G105</f>
        <v>0</v>
      </c>
      <c r="I106" s="41">
        <f ca="1">HLOOKUP($A106&amp;"-"&amp;$B106&amp;"-"&amp;I$7,Weights_All_Spaces,$C106+1,FALSE)*'Refrigerator Impacts'!H105</f>
        <v>0</v>
      </c>
      <c r="J106" s="41">
        <f ca="1">HLOOKUP($A106&amp;"-"&amp;$B106&amp;"-"&amp;J$7,Weights_All_Spaces,$C106+1,FALSE)*'Refrigerator Impacts'!I105</f>
        <v>0</v>
      </c>
      <c r="K106" s="41">
        <f ca="1">HLOOKUP($A106&amp;"-"&amp;$B106&amp;"-"&amp;K$7,Weights_All_Spaces,$C106+1,FALSE)*'Refrigerator Impacts'!J105</f>
        <v>0</v>
      </c>
      <c r="L106" s="41">
        <f ca="1">HLOOKUP($A106&amp;"-"&amp;$B106&amp;"-"&amp;L$7,Weights_All_Spaces,$C106+1,FALSE)*'Refrigerator Impacts'!K105</f>
        <v>0</v>
      </c>
      <c r="M106" s="41">
        <f ca="1">HLOOKUP($A106&amp;"-"&amp;$B106&amp;"-"&amp;M$7,Weights_All_Spaces,$C106+1,FALSE)*'Refrigerator Impacts'!L105</f>
        <v>0</v>
      </c>
      <c r="N106" s="41">
        <f ca="1">HLOOKUP($A106&amp;"-"&amp;$B106&amp;"-"&amp;N$7,Weights_All_Spaces,$C106+1,FALSE)*'Refrigerator Impacts'!M105</f>
        <v>0</v>
      </c>
      <c r="O106" s="41">
        <f ca="1">HLOOKUP($A106&amp;"-"&amp;$B106&amp;"-"&amp;O$7,Weights_All_Spaces,$C106+1,FALSE)*'Refrigerator Impacts'!N105</f>
        <v>0</v>
      </c>
      <c r="P106" s="41">
        <f ca="1">HLOOKUP($A106&amp;"-"&amp;$B106&amp;"-"&amp;P$7,Weights_All_Spaces,$C106+1,FALSE)*'Refrigerator Impacts'!O105</f>
        <v>0</v>
      </c>
      <c r="Q106" s="41">
        <f ca="1">HLOOKUP($A106&amp;"-"&amp;$B106&amp;"-"&amp;Q$7,Weights_All_Spaces,$C106+1,FALSE)*'Refrigerator Impacts'!P105</f>
        <v>0</v>
      </c>
      <c r="R106" s="41">
        <f ca="1">HLOOKUP($A106&amp;"-"&amp;$B106&amp;"-"&amp;R$7,Weights_All_Spaces,$C106+1,FALSE)*'Refrigerator Impacts'!Q105</f>
        <v>0</v>
      </c>
      <c r="S106" s="41">
        <f>HLOOKUP($A106&amp;"-"&amp;$B106&amp;"-"&amp;S$7,Weights_All_Spaces,$C106+1,FALSE)*'Refrigerator Impacts'!R105</f>
        <v>0</v>
      </c>
      <c r="T106" s="41">
        <f ca="1">HLOOKUP($A106&amp;"-"&amp;$B106&amp;"-"&amp;T$7,Weights_All_Spaces,$C106+1,FALSE)*'Refrigerator Impacts'!S105</f>
        <v>0</v>
      </c>
      <c r="U106" s="41">
        <f ca="1">HLOOKUP($A106&amp;"-"&amp;$B106&amp;"-"&amp;U$7,Weights_All_Spaces,$C106+1,FALSE)*'Refrigerator Impacts'!T105</f>
        <v>0</v>
      </c>
      <c r="V106" s="41">
        <f ca="1">HLOOKUP($A106&amp;"-"&amp;$B106&amp;"-"&amp;V$7,Weights_All_Spaces,$C106+1,FALSE)*'Refrigerator Impacts'!U105</f>
        <v>0</v>
      </c>
      <c r="W106" s="41">
        <f ca="1">HLOOKUP($A106&amp;"-"&amp;$B106&amp;"-"&amp;W$7,Weights_All_Spaces,$C106+1,FALSE)*'Refrigerator Impacts'!V105</f>
        <v>0</v>
      </c>
      <c r="X106" s="41">
        <f ca="1">HLOOKUP($A106&amp;"-"&amp;$B106&amp;"-"&amp;X$7,Weights_All_Spaces,$C106+1,FALSE)*'Refrigerator Impacts'!W105</f>
        <v>0</v>
      </c>
      <c r="Y106" s="41">
        <f ca="1">HLOOKUP($A106&amp;"-"&amp;$B106&amp;"-"&amp;Y$7,Weights_All_Spaces,$C106+1,FALSE)*'Refrigerator Impacts'!X105</f>
        <v>0</v>
      </c>
      <c r="Z106" s="41">
        <f ca="1">HLOOKUP($A106&amp;"-"&amp;$B106&amp;"-"&amp;Z$7,Weights_All_Spaces,$C106+1,FALSE)*'Refrigerator Impacts'!Y105</f>
        <v>0</v>
      </c>
      <c r="AA106" s="41">
        <f ca="1">HLOOKUP($A106&amp;"-"&amp;$B106&amp;"-"&amp;AA$7,Weights_All_Spaces,$C106+1,FALSE)*'Refrigerator Impacts'!Z105</f>
        <v>0</v>
      </c>
      <c r="AB106" s="41">
        <f ca="1">HLOOKUP($A106&amp;"-"&amp;$B106&amp;"-"&amp;AB$7,Weights_All_Spaces,$C106+1,FALSE)*'Refrigerator Impacts'!AA105</f>
        <v>0</v>
      </c>
      <c r="AC106" s="41">
        <f ca="1">HLOOKUP($A106&amp;"-"&amp;$B106&amp;"-"&amp;AC$7,Weights_All_Spaces,$C106+1,FALSE)*'Refrigerator Impacts'!AB105</f>
        <v>0</v>
      </c>
      <c r="AD106" s="41">
        <f ca="1">HLOOKUP($A106&amp;"-"&amp;$B106&amp;"-"&amp;AD$7,Weights_All_Spaces,$C106+1,FALSE)*'Refrigerator Impacts'!AC105</f>
        <v>0</v>
      </c>
      <c r="AE106" s="41">
        <f ca="1">HLOOKUP($A106&amp;"-"&amp;$B106&amp;"-"&amp;AE$7,Weights_All_Spaces,$C106+1,FALSE)*'Refrigerator Impacts'!AD105</f>
        <v>0</v>
      </c>
      <c r="AF106" s="41">
        <f ca="1">HLOOKUP($A106&amp;"-"&amp;$B106&amp;"-"&amp;AF$7,Weights_All_Spaces,$C106+1,FALSE)*'Refrigerator Impacts'!AE105</f>
        <v>0</v>
      </c>
      <c r="AG106" s="41">
        <f ca="1">HLOOKUP($A106&amp;"-"&amp;$B106&amp;"-"&amp;AG$7,Weights_All_Spaces,$C106+1,FALSE)*'Refrigerator Impacts'!AF105</f>
        <v>0</v>
      </c>
      <c r="AH106" s="41">
        <f ca="1">HLOOKUP($A106&amp;"-"&amp;$B106&amp;"-"&amp;AH$7,Weights_All_Spaces,$C106+1,FALSE)*'Refrigerator Impacts'!AG105</f>
        <v>0</v>
      </c>
      <c r="AK106" s="131">
        <f t="shared" ca="1" si="21"/>
        <v>0</v>
      </c>
      <c r="AL106" s="131">
        <f t="shared" ca="1" si="21"/>
        <v>0</v>
      </c>
      <c r="AM106" s="131">
        <f t="shared" ca="1" si="21"/>
        <v>0</v>
      </c>
      <c r="AN106" s="131">
        <f t="shared" ca="1" si="21"/>
        <v>0</v>
      </c>
      <c r="AO106" s="131">
        <f t="shared" ca="1" si="21"/>
        <v>0</v>
      </c>
    </row>
    <row r="107" spans="1:41">
      <c r="A107" s="4" t="str">
        <f t="shared" ref="A107:B122" si="26">A106</f>
        <v>SD</v>
      </c>
      <c r="B107" s="4" t="str">
        <f t="shared" si="26"/>
        <v>SFM</v>
      </c>
      <c r="C107" s="4">
        <f t="shared" ref="C107:C120" si="27">C106+1</f>
        <v>3</v>
      </c>
      <c r="D107" s="40" t="str">
        <f t="shared" si="25"/>
        <v>SD3</v>
      </c>
      <c r="E107" s="41">
        <f ca="1">HLOOKUP($A107&amp;"-"&amp;$B107&amp;"-"&amp;E$7,Weights_All_Spaces,$C107+1,FALSE)*'Refrigerator Impacts'!D106</f>
        <v>0</v>
      </c>
      <c r="F107" s="41">
        <f ca="1">HLOOKUP($A107&amp;"-"&amp;$B107&amp;"-"&amp;F$7,Weights_All_Spaces,$C107+1,FALSE)*'Refrigerator Impacts'!E106</f>
        <v>0</v>
      </c>
      <c r="G107" s="41">
        <f ca="1">HLOOKUP($A107&amp;"-"&amp;$B107&amp;"-"&amp;G$7,Weights_All_Spaces,$C107+1,FALSE)*'Refrigerator Impacts'!F106</f>
        <v>0</v>
      </c>
      <c r="H107" s="41">
        <f ca="1">HLOOKUP($A107&amp;"-"&amp;$B107&amp;"-"&amp;H$7,Weights_All_Spaces,$C107+1,FALSE)*'Refrigerator Impacts'!G106</f>
        <v>0</v>
      </c>
      <c r="I107" s="41">
        <f ca="1">HLOOKUP($A107&amp;"-"&amp;$B107&amp;"-"&amp;I$7,Weights_All_Spaces,$C107+1,FALSE)*'Refrigerator Impacts'!H106</f>
        <v>0</v>
      </c>
      <c r="J107" s="41">
        <f ca="1">HLOOKUP($A107&amp;"-"&amp;$B107&amp;"-"&amp;J$7,Weights_All_Spaces,$C107+1,FALSE)*'Refrigerator Impacts'!I106</f>
        <v>0</v>
      </c>
      <c r="K107" s="41">
        <f ca="1">HLOOKUP($A107&amp;"-"&amp;$B107&amp;"-"&amp;K$7,Weights_All_Spaces,$C107+1,FALSE)*'Refrigerator Impacts'!J106</f>
        <v>0</v>
      </c>
      <c r="L107" s="41">
        <f ca="1">HLOOKUP($A107&amp;"-"&amp;$B107&amp;"-"&amp;L$7,Weights_All_Spaces,$C107+1,FALSE)*'Refrigerator Impacts'!K106</f>
        <v>0</v>
      </c>
      <c r="M107" s="41">
        <f ca="1">HLOOKUP($A107&amp;"-"&amp;$B107&amp;"-"&amp;M$7,Weights_All_Spaces,$C107+1,FALSE)*'Refrigerator Impacts'!L106</f>
        <v>0</v>
      </c>
      <c r="N107" s="41">
        <f ca="1">HLOOKUP($A107&amp;"-"&amp;$B107&amp;"-"&amp;N$7,Weights_All_Spaces,$C107+1,FALSE)*'Refrigerator Impacts'!M106</f>
        <v>0</v>
      </c>
      <c r="O107" s="41">
        <f ca="1">HLOOKUP($A107&amp;"-"&amp;$B107&amp;"-"&amp;O$7,Weights_All_Spaces,$C107+1,FALSE)*'Refrigerator Impacts'!N106</f>
        <v>0</v>
      </c>
      <c r="P107" s="41">
        <f ca="1">HLOOKUP($A107&amp;"-"&amp;$B107&amp;"-"&amp;P$7,Weights_All_Spaces,$C107+1,FALSE)*'Refrigerator Impacts'!O106</f>
        <v>0</v>
      </c>
      <c r="Q107" s="41">
        <f ca="1">HLOOKUP($A107&amp;"-"&amp;$B107&amp;"-"&amp;Q$7,Weights_All_Spaces,$C107+1,FALSE)*'Refrigerator Impacts'!P106</f>
        <v>0</v>
      </c>
      <c r="R107" s="41">
        <f ca="1">HLOOKUP($A107&amp;"-"&amp;$B107&amp;"-"&amp;R$7,Weights_All_Spaces,$C107+1,FALSE)*'Refrigerator Impacts'!Q106</f>
        <v>0</v>
      </c>
      <c r="S107" s="41">
        <f>HLOOKUP($A107&amp;"-"&amp;$B107&amp;"-"&amp;S$7,Weights_All_Spaces,$C107+1,FALSE)*'Refrigerator Impacts'!R106</f>
        <v>0</v>
      </c>
      <c r="T107" s="41">
        <f ca="1">HLOOKUP($A107&amp;"-"&amp;$B107&amp;"-"&amp;T$7,Weights_All_Spaces,$C107+1,FALSE)*'Refrigerator Impacts'!S106</f>
        <v>0</v>
      </c>
      <c r="U107" s="41">
        <f ca="1">HLOOKUP($A107&amp;"-"&amp;$B107&amp;"-"&amp;U$7,Weights_All_Spaces,$C107+1,FALSE)*'Refrigerator Impacts'!T106</f>
        <v>0</v>
      </c>
      <c r="V107" s="41">
        <f ca="1">HLOOKUP($A107&amp;"-"&amp;$B107&amp;"-"&amp;V$7,Weights_All_Spaces,$C107+1,FALSE)*'Refrigerator Impacts'!U106</f>
        <v>0</v>
      </c>
      <c r="W107" s="41">
        <f ca="1">HLOOKUP($A107&amp;"-"&amp;$B107&amp;"-"&amp;W$7,Weights_All_Spaces,$C107+1,FALSE)*'Refrigerator Impacts'!V106</f>
        <v>0</v>
      </c>
      <c r="X107" s="41">
        <f ca="1">HLOOKUP($A107&amp;"-"&amp;$B107&amp;"-"&amp;X$7,Weights_All_Spaces,$C107+1,FALSE)*'Refrigerator Impacts'!W106</f>
        <v>0</v>
      </c>
      <c r="Y107" s="41">
        <f ca="1">HLOOKUP($A107&amp;"-"&amp;$B107&amp;"-"&amp;Y$7,Weights_All_Spaces,$C107+1,FALSE)*'Refrigerator Impacts'!X106</f>
        <v>0</v>
      </c>
      <c r="Z107" s="41">
        <f ca="1">HLOOKUP($A107&amp;"-"&amp;$B107&amp;"-"&amp;Z$7,Weights_All_Spaces,$C107+1,FALSE)*'Refrigerator Impacts'!Y106</f>
        <v>0</v>
      </c>
      <c r="AA107" s="41">
        <f ca="1">HLOOKUP($A107&amp;"-"&amp;$B107&amp;"-"&amp;AA$7,Weights_All_Spaces,$C107+1,FALSE)*'Refrigerator Impacts'!Z106</f>
        <v>0</v>
      </c>
      <c r="AB107" s="41">
        <f ca="1">HLOOKUP($A107&amp;"-"&amp;$B107&amp;"-"&amp;AB$7,Weights_All_Spaces,$C107+1,FALSE)*'Refrigerator Impacts'!AA106</f>
        <v>0</v>
      </c>
      <c r="AC107" s="41">
        <f ca="1">HLOOKUP($A107&amp;"-"&amp;$B107&amp;"-"&amp;AC$7,Weights_All_Spaces,$C107+1,FALSE)*'Refrigerator Impacts'!AB106</f>
        <v>0</v>
      </c>
      <c r="AD107" s="41">
        <f ca="1">HLOOKUP($A107&amp;"-"&amp;$B107&amp;"-"&amp;AD$7,Weights_All_Spaces,$C107+1,FALSE)*'Refrigerator Impacts'!AC106</f>
        <v>0</v>
      </c>
      <c r="AE107" s="41">
        <f ca="1">HLOOKUP($A107&amp;"-"&amp;$B107&amp;"-"&amp;AE$7,Weights_All_Spaces,$C107+1,FALSE)*'Refrigerator Impacts'!AD106</f>
        <v>0</v>
      </c>
      <c r="AF107" s="41">
        <f ca="1">HLOOKUP($A107&amp;"-"&amp;$B107&amp;"-"&amp;AF$7,Weights_All_Spaces,$C107+1,FALSE)*'Refrigerator Impacts'!AE106</f>
        <v>0</v>
      </c>
      <c r="AG107" s="41">
        <f ca="1">HLOOKUP($A107&amp;"-"&amp;$B107&amp;"-"&amp;AG$7,Weights_All_Spaces,$C107+1,FALSE)*'Refrigerator Impacts'!AF106</f>
        <v>0</v>
      </c>
      <c r="AH107" s="41">
        <f ca="1">HLOOKUP($A107&amp;"-"&amp;$B107&amp;"-"&amp;AH$7,Weights_All_Spaces,$C107+1,FALSE)*'Refrigerator Impacts'!AG106</f>
        <v>0</v>
      </c>
      <c r="AK107" s="131">
        <f t="shared" ca="1" si="21"/>
        <v>0</v>
      </c>
      <c r="AL107" s="131">
        <f t="shared" ca="1" si="21"/>
        <v>0</v>
      </c>
      <c r="AM107" s="131">
        <f t="shared" ca="1" si="21"/>
        <v>0</v>
      </c>
      <c r="AN107" s="131">
        <f t="shared" ca="1" si="21"/>
        <v>0</v>
      </c>
      <c r="AO107" s="131">
        <f t="shared" ca="1" si="21"/>
        <v>0</v>
      </c>
    </row>
    <row r="108" spans="1:41">
      <c r="A108" s="4" t="str">
        <f t="shared" si="26"/>
        <v>SD</v>
      </c>
      <c r="B108" s="4" t="str">
        <f t="shared" si="26"/>
        <v>SFM</v>
      </c>
      <c r="C108" s="4">
        <f t="shared" si="27"/>
        <v>4</v>
      </c>
      <c r="D108" s="40" t="str">
        <f t="shared" si="25"/>
        <v>SD4</v>
      </c>
      <c r="E108" s="41">
        <f ca="1">HLOOKUP($A108&amp;"-"&amp;$B108&amp;"-"&amp;E$7,Weights_All_Spaces,$C108+1,FALSE)*'Refrigerator Impacts'!D107</f>
        <v>0</v>
      </c>
      <c r="F108" s="41">
        <f ca="1">HLOOKUP($A108&amp;"-"&amp;$B108&amp;"-"&amp;F$7,Weights_All_Spaces,$C108+1,FALSE)*'Refrigerator Impacts'!E107</f>
        <v>0</v>
      </c>
      <c r="G108" s="41">
        <f ca="1">HLOOKUP($A108&amp;"-"&amp;$B108&amp;"-"&amp;G$7,Weights_All_Spaces,$C108+1,FALSE)*'Refrigerator Impacts'!F107</f>
        <v>0</v>
      </c>
      <c r="H108" s="41">
        <f ca="1">HLOOKUP($A108&amp;"-"&amp;$B108&amp;"-"&amp;H$7,Weights_All_Spaces,$C108+1,FALSE)*'Refrigerator Impacts'!G107</f>
        <v>0</v>
      </c>
      <c r="I108" s="41">
        <f ca="1">HLOOKUP($A108&amp;"-"&amp;$B108&amp;"-"&amp;I$7,Weights_All_Spaces,$C108+1,FALSE)*'Refrigerator Impacts'!H107</f>
        <v>0</v>
      </c>
      <c r="J108" s="41">
        <f ca="1">HLOOKUP($A108&amp;"-"&amp;$B108&amp;"-"&amp;J$7,Weights_All_Spaces,$C108+1,FALSE)*'Refrigerator Impacts'!I107</f>
        <v>0</v>
      </c>
      <c r="K108" s="41">
        <f ca="1">HLOOKUP($A108&amp;"-"&amp;$B108&amp;"-"&amp;K$7,Weights_All_Spaces,$C108+1,FALSE)*'Refrigerator Impacts'!J107</f>
        <v>0</v>
      </c>
      <c r="L108" s="41">
        <f ca="1">HLOOKUP($A108&amp;"-"&amp;$B108&amp;"-"&amp;L$7,Weights_All_Spaces,$C108+1,FALSE)*'Refrigerator Impacts'!K107</f>
        <v>0</v>
      </c>
      <c r="M108" s="41">
        <f ca="1">HLOOKUP($A108&amp;"-"&amp;$B108&amp;"-"&amp;M$7,Weights_All_Spaces,$C108+1,FALSE)*'Refrigerator Impacts'!L107</f>
        <v>0</v>
      </c>
      <c r="N108" s="41">
        <f ca="1">HLOOKUP($A108&amp;"-"&amp;$B108&amp;"-"&amp;N$7,Weights_All_Spaces,$C108+1,FALSE)*'Refrigerator Impacts'!M107</f>
        <v>0</v>
      </c>
      <c r="O108" s="41">
        <f ca="1">HLOOKUP($A108&amp;"-"&amp;$B108&amp;"-"&amp;O$7,Weights_All_Spaces,$C108+1,FALSE)*'Refrigerator Impacts'!N107</f>
        <v>0</v>
      </c>
      <c r="P108" s="41">
        <f ca="1">HLOOKUP($A108&amp;"-"&amp;$B108&amp;"-"&amp;P$7,Weights_All_Spaces,$C108+1,FALSE)*'Refrigerator Impacts'!O107</f>
        <v>0</v>
      </c>
      <c r="Q108" s="41">
        <f ca="1">HLOOKUP($A108&amp;"-"&amp;$B108&amp;"-"&amp;Q$7,Weights_All_Spaces,$C108+1,FALSE)*'Refrigerator Impacts'!P107</f>
        <v>0</v>
      </c>
      <c r="R108" s="41">
        <f ca="1">HLOOKUP($A108&amp;"-"&amp;$B108&amp;"-"&amp;R$7,Weights_All_Spaces,$C108+1,FALSE)*'Refrigerator Impacts'!Q107</f>
        <v>0</v>
      </c>
      <c r="S108" s="41">
        <f>HLOOKUP($A108&amp;"-"&amp;$B108&amp;"-"&amp;S$7,Weights_All_Spaces,$C108+1,FALSE)*'Refrigerator Impacts'!R107</f>
        <v>0</v>
      </c>
      <c r="T108" s="41">
        <f ca="1">HLOOKUP($A108&amp;"-"&amp;$B108&amp;"-"&amp;T$7,Weights_All_Spaces,$C108+1,FALSE)*'Refrigerator Impacts'!S107</f>
        <v>0</v>
      </c>
      <c r="U108" s="41">
        <f ca="1">HLOOKUP($A108&amp;"-"&amp;$B108&amp;"-"&amp;U$7,Weights_All_Spaces,$C108+1,FALSE)*'Refrigerator Impacts'!T107</f>
        <v>0</v>
      </c>
      <c r="V108" s="41">
        <f ca="1">HLOOKUP($A108&amp;"-"&amp;$B108&amp;"-"&amp;V$7,Weights_All_Spaces,$C108+1,FALSE)*'Refrigerator Impacts'!U107</f>
        <v>0</v>
      </c>
      <c r="W108" s="41">
        <f ca="1">HLOOKUP($A108&amp;"-"&amp;$B108&amp;"-"&amp;W$7,Weights_All_Spaces,$C108+1,FALSE)*'Refrigerator Impacts'!V107</f>
        <v>0</v>
      </c>
      <c r="X108" s="41">
        <f ca="1">HLOOKUP($A108&amp;"-"&amp;$B108&amp;"-"&amp;X$7,Weights_All_Spaces,$C108+1,FALSE)*'Refrigerator Impacts'!W107</f>
        <v>0</v>
      </c>
      <c r="Y108" s="41">
        <f ca="1">HLOOKUP($A108&amp;"-"&amp;$B108&amp;"-"&amp;Y$7,Weights_All_Spaces,$C108+1,FALSE)*'Refrigerator Impacts'!X107</f>
        <v>0</v>
      </c>
      <c r="Z108" s="41">
        <f ca="1">HLOOKUP($A108&amp;"-"&amp;$B108&amp;"-"&amp;Z$7,Weights_All_Spaces,$C108+1,FALSE)*'Refrigerator Impacts'!Y107</f>
        <v>0</v>
      </c>
      <c r="AA108" s="41">
        <f ca="1">HLOOKUP($A108&amp;"-"&amp;$B108&amp;"-"&amp;AA$7,Weights_All_Spaces,$C108+1,FALSE)*'Refrigerator Impacts'!Z107</f>
        <v>0</v>
      </c>
      <c r="AB108" s="41">
        <f ca="1">HLOOKUP($A108&amp;"-"&amp;$B108&amp;"-"&amp;AB$7,Weights_All_Spaces,$C108+1,FALSE)*'Refrigerator Impacts'!AA107</f>
        <v>0</v>
      </c>
      <c r="AC108" s="41">
        <f ca="1">HLOOKUP($A108&amp;"-"&amp;$B108&amp;"-"&amp;AC$7,Weights_All_Spaces,$C108+1,FALSE)*'Refrigerator Impacts'!AB107</f>
        <v>0</v>
      </c>
      <c r="AD108" s="41">
        <f ca="1">HLOOKUP($A108&amp;"-"&amp;$B108&amp;"-"&amp;AD$7,Weights_All_Spaces,$C108+1,FALSE)*'Refrigerator Impacts'!AC107</f>
        <v>0</v>
      </c>
      <c r="AE108" s="41">
        <f ca="1">HLOOKUP($A108&amp;"-"&amp;$B108&amp;"-"&amp;AE$7,Weights_All_Spaces,$C108+1,FALSE)*'Refrigerator Impacts'!AD107</f>
        <v>0</v>
      </c>
      <c r="AF108" s="41">
        <f ca="1">HLOOKUP($A108&amp;"-"&amp;$B108&amp;"-"&amp;AF$7,Weights_All_Spaces,$C108+1,FALSE)*'Refrigerator Impacts'!AE107</f>
        <v>0</v>
      </c>
      <c r="AG108" s="41">
        <f ca="1">HLOOKUP($A108&amp;"-"&amp;$B108&amp;"-"&amp;AG$7,Weights_All_Spaces,$C108+1,FALSE)*'Refrigerator Impacts'!AF107</f>
        <v>0</v>
      </c>
      <c r="AH108" s="41">
        <f ca="1">HLOOKUP($A108&amp;"-"&amp;$B108&amp;"-"&amp;AH$7,Weights_All_Spaces,$C108+1,FALSE)*'Refrigerator Impacts'!AG107</f>
        <v>0</v>
      </c>
      <c r="AK108" s="131">
        <f t="shared" ca="1" si="21"/>
        <v>0</v>
      </c>
      <c r="AL108" s="131">
        <f t="shared" ca="1" si="21"/>
        <v>0</v>
      </c>
      <c r="AM108" s="131">
        <f t="shared" ca="1" si="21"/>
        <v>0</v>
      </c>
      <c r="AN108" s="131">
        <f t="shared" ca="1" si="21"/>
        <v>0</v>
      </c>
      <c r="AO108" s="131">
        <f t="shared" ca="1" si="21"/>
        <v>0</v>
      </c>
    </row>
    <row r="109" spans="1:41">
      <c r="A109" s="4" t="str">
        <f t="shared" si="26"/>
        <v>SD</v>
      </c>
      <c r="B109" s="4" t="str">
        <f t="shared" si="26"/>
        <v>SFM</v>
      </c>
      <c r="C109" s="4">
        <f t="shared" si="27"/>
        <v>5</v>
      </c>
      <c r="D109" s="40" t="str">
        <f t="shared" si="25"/>
        <v>SD5</v>
      </c>
      <c r="E109" s="41">
        <f ca="1">HLOOKUP($A109&amp;"-"&amp;$B109&amp;"-"&amp;E$7,Weights_All_Spaces,$C109+1,FALSE)*'Refrigerator Impacts'!D108</f>
        <v>0</v>
      </c>
      <c r="F109" s="41">
        <f ca="1">HLOOKUP($A109&amp;"-"&amp;$B109&amp;"-"&amp;F$7,Weights_All_Spaces,$C109+1,FALSE)*'Refrigerator Impacts'!E108</f>
        <v>0</v>
      </c>
      <c r="G109" s="41">
        <f ca="1">HLOOKUP($A109&amp;"-"&amp;$B109&amp;"-"&amp;G$7,Weights_All_Spaces,$C109+1,FALSE)*'Refrigerator Impacts'!F108</f>
        <v>0</v>
      </c>
      <c r="H109" s="41">
        <f ca="1">HLOOKUP($A109&amp;"-"&amp;$B109&amp;"-"&amp;H$7,Weights_All_Spaces,$C109+1,FALSE)*'Refrigerator Impacts'!G108</f>
        <v>0</v>
      </c>
      <c r="I109" s="41">
        <f ca="1">HLOOKUP($A109&amp;"-"&amp;$B109&amp;"-"&amp;I$7,Weights_All_Spaces,$C109+1,FALSE)*'Refrigerator Impacts'!H108</f>
        <v>0</v>
      </c>
      <c r="J109" s="41">
        <f ca="1">HLOOKUP($A109&amp;"-"&amp;$B109&amp;"-"&amp;J$7,Weights_All_Spaces,$C109+1,FALSE)*'Refrigerator Impacts'!I108</f>
        <v>0</v>
      </c>
      <c r="K109" s="41">
        <f ca="1">HLOOKUP($A109&amp;"-"&amp;$B109&amp;"-"&amp;K$7,Weights_All_Spaces,$C109+1,FALSE)*'Refrigerator Impacts'!J108</f>
        <v>0</v>
      </c>
      <c r="L109" s="41">
        <f ca="1">HLOOKUP($A109&amp;"-"&amp;$B109&amp;"-"&amp;L$7,Weights_All_Spaces,$C109+1,FALSE)*'Refrigerator Impacts'!K108</f>
        <v>0</v>
      </c>
      <c r="M109" s="41">
        <f ca="1">HLOOKUP($A109&amp;"-"&amp;$B109&amp;"-"&amp;M$7,Weights_All_Spaces,$C109+1,FALSE)*'Refrigerator Impacts'!L108</f>
        <v>0</v>
      </c>
      <c r="N109" s="41">
        <f ca="1">HLOOKUP($A109&amp;"-"&amp;$B109&amp;"-"&amp;N$7,Weights_All_Spaces,$C109+1,FALSE)*'Refrigerator Impacts'!M108</f>
        <v>0</v>
      </c>
      <c r="O109" s="41">
        <f ca="1">HLOOKUP($A109&amp;"-"&amp;$B109&amp;"-"&amp;O$7,Weights_All_Spaces,$C109+1,FALSE)*'Refrigerator Impacts'!N108</f>
        <v>0</v>
      </c>
      <c r="P109" s="41">
        <f ca="1">HLOOKUP($A109&amp;"-"&amp;$B109&amp;"-"&amp;P$7,Weights_All_Spaces,$C109+1,FALSE)*'Refrigerator Impacts'!O108</f>
        <v>0</v>
      </c>
      <c r="Q109" s="41">
        <f ca="1">HLOOKUP($A109&amp;"-"&amp;$B109&amp;"-"&amp;Q$7,Weights_All_Spaces,$C109+1,FALSE)*'Refrigerator Impacts'!P108</f>
        <v>0</v>
      </c>
      <c r="R109" s="41">
        <f ca="1">HLOOKUP($A109&amp;"-"&amp;$B109&amp;"-"&amp;R$7,Weights_All_Spaces,$C109+1,FALSE)*'Refrigerator Impacts'!Q108</f>
        <v>0</v>
      </c>
      <c r="S109" s="41">
        <f>HLOOKUP($A109&amp;"-"&amp;$B109&amp;"-"&amp;S$7,Weights_All_Spaces,$C109+1,FALSE)*'Refrigerator Impacts'!R108</f>
        <v>0</v>
      </c>
      <c r="T109" s="41">
        <f ca="1">HLOOKUP($A109&amp;"-"&amp;$B109&amp;"-"&amp;T$7,Weights_All_Spaces,$C109+1,FALSE)*'Refrigerator Impacts'!S108</f>
        <v>0</v>
      </c>
      <c r="U109" s="41">
        <f ca="1">HLOOKUP($A109&amp;"-"&amp;$B109&amp;"-"&amp;U$7,Weights_All_Spaces,$C109+1,FALSE)*'Refrigerator Impacts'!T108</f>
        <v>0</v>
      </c>
      <c r="V109" s="41">
        <f ca="1">HLOOKUP($A109&amp;"-"&amp;$B109&amp;"-"&amp;V$7,Weights_All_Spaces,$C109+1,FALSE)*'Refrigerator Impacts'!U108</f>
        <v>0</v>
      </c>
      <c r="W109" s="41">
        <f ca="1">HLOOKUP($A109&amp;"-"&amp;$B109&amp;"-"&amp;W$7,Weights_All_Spaces,$C109+1,FALSE)*'Refrigerator Impacts'!V108</f>
        <v>0</v>
      </c>
      <c r="X109" s="41">
        <f ca="1">HLOOKUP($A109&amp;"-"&amp;$B109&amp;"-"&amp;X$7,Weights_All_Spaces,$C109+1,FALSE)*'Refrigerator Impacts'!W108</f>
        <v>0</v>
      </c>
      <c r="Y109" s="41">
        <f ca="1">HLOOKUP($A109&amp;"-"&amp;$B109&amp;"-"&amp;Y$7,Weights_All_Spaces,$C109+1,FALSE)*'Refrigerator Impacts'!X108</f>
        <v>0</v>
      </c>
      <c r="Z109" s="41">
        <f ca="1">HLOOKUP($A109&amp;"-"&amp;$B109&amp;"-"&amp;Z$7,Weights_All_Spaces,$C109+1,FALSE)*'Refrigerator Impacts'!Y108</f>
        <v>0</v>
      </c>
      <c r="AA109" s="41">
        <f ca="1">HLOOKUP($A109&amp;"-"&amp;$B109&amp;"-"&amp;AA$7,Weights_All_Spaces,$C109+1,FALSE)*'Refrigerator Impacts'!Z108</f>
        <v>0</v>
      </c>
      <c r="AB109" s="41">
        <f ca="1">HLOOKUP($A109&amp;"-"&amp;$B109&amp;"-"&amp;AB$7,Weights_All_Spaces,$C109+1,FALSE)*'Refrigerator Impacts'!AA108</f>
        <v>0</v>
      </c>
      <c r="AC109" s="41">
        <f ca="1">HLOOKUP($A109&amp;"-"&amp;$B109&amp;"-"&amp;AC$7,Weights_All_Spaces,$C109+1,FALSE)*'Refrigerator Impacts'!AB108</f>
        <v>0</v>
      </c>
      <c r="AD109" s="41">
        <f ca="1">HLOOKUP($A109&amp;"-"&amp;$B109&amp;"-"&amp;AD$7,Weights_All_Spaces,$C109+1,FALSE)*'Refrigerator Impacts'!AC108</f>
        <v>0</v>
      </c>
      <c r="AE109" s="41">
        <f ca="1">HLOOKUP($A109&amp;"-"&amp;$B109&amp;"-"&amp;AE$7,Weights_All_Spaces,$C109+1,FALSE)*'Refrigerator Impacts'!AD108</f>
        <v>0</v>
      </c>
      <c r="AF109" s="41">
        <f ca="1">HLOOKUP($A109&amp;"-"&amp;$B109&amp;"-"&amp;AF$7,Weights_All_Spaces,$C109+1,FALSE)*'Refrigerator Impacts'!AE108</f>
        <v>0</v>
      </c>
      <c r="AG109" s="41">
        <f ca="1">HLOOKUP($A109&amp;"-"&amp;$B109&amp;"-"&amp;AG$7,Weights_All_Spaces,$C109+1,FALSE)*'Refrigerator Impacts'!AF108</f>
        <v>0</v>
      </c>
      <c r="AH109" s="41">
        <f ca="1">HLOOKUP($A109&amp;"-"&amp;$B109&amp;"-"&amp;AH$7,Weights_All_Spaces,$C109+1,FALSE)*'Refrigerator Impacts'!AG108</f>
        <v>0</v>
      </c>
      <c r="AK109" s="131">
        <f t="shared" ca="1" si="21"/>
        <v>0</v>
      </c>
      <c r="AL109" s="131">
        <f t="shared" ca="1" si="21"/>
        <v>0</v>
      </c>
      <c r="AM109" s="131">
        <f t="shared" ca="1" si="21"/>
        <v>0</v>
      </c>
      <c r="AN109" s="131">
        <f t="shared" ca="1" si="21"/>
        <v>0</v>
      </c>
      <c r="AO109" s="131">
        <f t="shared" ca="1" si="21"/>
        <v>0</v>
      </c>
    </row>
    <row r="110" spans="1:41">
      <c r="A110" s="4" t="str">
        <f t="shared" si="26"/>
        <v>SD</v>
      </c>
      <c r="B110" s="4" t="str">
        <f t="shared" si="26"/>
        <v>SFM</v>
      </c>
      <c r="C110" s="4">
        <f t="shared" si="27"/>
        <v>6</v>
      </c>
      <c r="D110" s="40" t="str">
        <f t="shared" si="25"/>
        <v>SD6</v>
      </c>
      <c r="E110" s="41">
        <f ca="1">HLOOKUP($A110&amp;"-"&amp;$B110&amp;"-"&amp;E$7,Weights_All_Spaces,$C110+1,FALSE)*'Refrigerator Impacts'!D109</f>
        <v>0.21362202625699497</v>
      </c>
      <c r="F110" s="41">
        <f ca="1">HLOOKUP($A110&amp;"-"&amp;$B110&amp;"-"&amp;F$7,Weights_All_Spaces,$C110+1,FALSE)*'Refrigerator Impacts'!E109</f>
        <v>2.7341427832190503E-5</v>
      </c>
      <c r="G110" s="41">
        <f ca="1">HLOOKUP($A110&amp;"-"&amp;$B110&amp;"-"&amp;G$7,Weights_All_Spaces,$C110+1,FALSE)*'Refrigerator Impacts'!F109</f>
        <v>0.23954567725578693</v>
      </c>
      <c r="H110" s="41">
        <f ca="1">HLOOKUP($A110&amp;"-"&amp;$B110&amp;"-"&amp;H$7,Weights_All_Spaces,$C110+1,FALSE)*'Refrigerator Impacts'!G109</f>
        <v>4.9761793761925322E-5</v>
      </c>
      <c r="I110" s="41">
        <f ca="1">HLOOKUP($A110&amp;"-"&amp;$B110&amp;"-"&amp;I$7,Weights_All_Spaces,$C110+1,FALSE)*'Refrigerator Impacts'!H109</f>
        <v>-6.8399006924417033E-3</v>
      </c>
      <c r="J110" s="41">
        <f ca="1">HLOOKUP($A110&amp;"-"&amp;$B110&amp;"-"&amp;J$7,Weights_All_Spaces,$C110+1,FALSE)*'Refrigerator Impacts'!I109</f>
        <v>1.2235535707764233E-2</v>
      </c>
      <c r="K110" s="41">
        <f ca="1">HLOOKUP($A110&amp;"-"&amp;$B110&amp;"-"&amp;K$7,Weights_All_Spaces,$C110+1,FALSE)*'Refrigerator Impacts'!J109</f>
        <v>1.5690756953062619E-6</v>
      </c>
      <c r="L110" s="41">
        <f ca="1">HLOOKUP($A110&amp;"-"&amp;$B110&amp;"-"&amp;L$7,Weights_All_Spaces,$C110+1,FALSE)*'Refrigerator Impacts'!K109</f>
        <v>1.118838772384168E-2</v>
      </c>
      <c r="M110" s="41">
        <f ca="1">HLOOKUP($A110&amp;"-"&amp;$B110&amp;"-"&amp;M$7,Weights_All_Spaces,$C110+1,FALSE)*'Refrigerator Impacts'!L109</f>
        <v>2.7624966546836777E-6</v>
      </c>
      <c r="N110" s="41">
        <f ca="1">HLOOKUP($A110&amp;"-"&amp;$B110&amp;"-"&amp;N$7,Weights_All_Spaces,$C110+1,FALSE)*'Refrigerator Impacts'!M109</f>
        <v>0</v>
      </c>
      <c r="O110" s="41">
        <f ca="1">HLOOKUP($A110&amp;"-"&amp;$B110&amp;"-"&amp;O$7,Weights_All_Spaces,$C110+1,FALSE)*'Refrigerator Impacts'!N109</f>
        <v>1.9643404713286898E-2</v>
      </c>
      <c r="P110" s="41">
        <f ca="1">HLOOKUP($A110&amp;"-"&amp;$B110&amp;"-"&amp;P$7,Weights_All_Spaces,$C110+1,FALSE)*'Refrigerator Impacts'!O109</f>
        <v>2.5141542834198165E-6</v>
      </c>
      <c r="Q110" s="41">
        <f ca="1">HLOOKUP($A110&amp;"-"&amp;$B110&amp;"-"&amp;Q$7,Weights_All_Spaces,$C110+1,FALSE)*'Refrigerator Impacts'!P109</f>
        <v>2.2027188713175813E-2</v>
      </c>
      <c r="R110" s="41">
        <f ca="1">HLOOKUP($A110&amp;"-"&amp;$B110&amp;"-"&amp;R$7,Weights_All_Spaces,$C110+1,FALSE)*'Refrigerator Impacts'!Q109</f>
        <v>4.5757971275333637E-6</v>
      </c>
      <c r="S110" s="41">
        <f>HLOOKUP($A110&amp;"-"&amp;$B110&amp;"-"&amp;S$7,Weights_All_Spaces,$C110+1,FALSE)*'Refrigerator Impacts'!R109</f>
        <v>0</v>
      </c>
      <c r="T110" s="41">
        <f ca="1">HLOOKUP($A110&amp;"-"&amp;$B110&amp;"-"&amp;T$7,Weights_All_Spaces,$C110+1,FALSE)*'Refrigerator Impacts'!S109</f>
        <v>0.1842133777857127</v>
      </c>
      <c r="U110" s="41">
        <f ca="1">HLOOKUP($A110&amp;"-"&amp;$B110&amp;"-"&amp;U$7,Weights_All_Spaces,$C110+1,FALSE)*'Refrigerator Impacts'!T109</f>
        <v>2.4928499615314316E-5</v>
      </c>
      <c r="V110" s="41">
        <f ca="1">HLOOKUP($A110&amp;"-"&amp;$B110&amp;"-"&amp;V$7,Weights_All_Spaces,$C110+1,FALSE)*'Refrigerator Impacts'!U109</f>
        <v>0.1842133777857127</v>
      </c>
      <c r="W110" s="41">
        <f ca="1">HLOOKUP($A110&amp;"-"&amp;$B110&amp;"-"&amp;W$7,Weights_All_Spaces,$C110+1,FALSE)*'Refrigerator Impacts'!V109</f>
        <v>2.4928499615314316E-5</v>
      </c>
      <c r="X110" s="41">
        <f ca="1">HLOOKUP($A110&amp;"-"&amp;$B110&amp;"-"&amp;X$7,Weights_All_Spaces,$C110+1,FALSE)*'Refrigerator Impacts'!W109</f>
        <v>-6.0447873742693952E-3</v>
      </c>
      <c r="Y110" s="41">
        <f ca="1">HLOOKUP($A110&amp;"-"&amp;$B110&amp;"-"&amp;Y$7,Weights_All_Spaces,$C110+1,FALSE)*'Refrigerator Impacts'!X109</f>
        <v>1.0901346713247849E-2</v>
      </c>
      <c r="Z110" s="41">
        <f ca="1">HLOOKUP($A110&amp;"-"&amp;$B110&amp;"-"&amp;Z$7,Weights_All_Spaces,$C110+1,FALSE)*'Refrigerator Impacts'!Y109</f>
        <v>1.481054421920436E-6</v>
      </c>
      <c r="AA110" s="41">
        <f ca="1">HLOOKUP($A110&amp;"-"&amp;$B110&amp;"-"&amp;AA$7,Weights_All_Spaces,$C110+1,FALSE)*'Refrigerator Impacts'!Z109</f>
        <v>7.9712039954142645E-3</v>
      </c>
      <c r="AB110" s="41">
        <f ca="1">HLOOKUP($A110&amp;"-"&amp;$B110&amp;"-"&amp;AB$7,Weights_All_Spaces,$C110+1,FALSE)*'Refrigerator Impacts'!AA109</f>
        <v>1.481054421920436E-6</v>
      </c>
      <c r="AC110" s="41">
        <f ca="1">HLOOKUP($A110&amp;"-"&amp;$B110&amp;"-"&amp;AC$7,Weights_All_Spaces,$C110+1,FALSE)*'Refrigerator Impacts'!AB109</f>
        <v>0</v>
      </c>
      <c r="AD110" s="41">
        <f ca="1">HLOOKUP($A110&amp;"-"&amp;$B110&amp;"-"&amp;AD$7,Weights_All_Spaces,$C110+1,FALSE)*'Refrigerator Impacts'!AC109</f>
        <v>9.5610527528697142E-2</v>
      </c>
      <c r="AE110" s="41">
        <f ca="1">HLOOKUP($A110&amp;"-"&amp;$B110&amp;"-"&amp;AE$7,Weights_All_Spaces,$C110+1,FALSE)*'Refrigerator Impacts'!AD109</f>
        <v>1.6440770360178475E-5</v>
      </c>
      <c r="AF110" s="41">
        <f ca="1">HLOOKUP($A110&amp;"-"&amp;$B110&amp;"-"&amp;AF$7,Weights_All_Spaces,$C110+1,FALSE)*'Refrigerator Impacts'!AE109</f>
        <v>9.6214151652272442E-2</v>
      </c>
      <c r="AG110" s="41">
        <f ca="1">HLOOKUP($A110&amp;"-"&amp;$B110&amp;"-"&amp;AG$7,Weights_All_Spaces,$C110+1,FALSE)*'Refrigerator Impacts'!AF109</f>
        <v>2.38329875992718E-5</v>
      </c>
      <c r="AH110" s="41">
        <f ca="1">HLOOKUP($A110&amp;"-"&amp;$B110&amp;"-"&amp;AH$7,Weights_All_Spaces,$C110+1,FALSE)*'Refrigerator Impacts'!AG109</f>
        <v>0</v>
      </c>
      <c r="AK110" s="131">
        <f t="shared" ca="1" si="21"/>
        <v>0.53622621870570375</v>
      </c>
      <c r="AL110" s="131">
        <f t="shared" ca="1" si="21"/>
        <v>7.4274982208329807E-5</v>
      </c>
      <c r="AM110" s="131">
        <f t="shared" ca="1" si="21"/>
        <v>0.56115998712620385</v>
      </c>
      <c r="AN110" s="131">
        <f t="shared" ca="1" si="21"/>
        <v>1.0734262918064892E-4</v>
      </c>
      <c r="AO110" s="131">
        <f t="shared" ca="1" si="21"/>
        <v>-1.2884688066711098E-2</v>
      </c>
    </row>
    <row r="111" spans="1:41">
      <c r="A111" s="4" t="str">
        <f t="shared" si="26"/>
        <v>SD</v>
      </c>
      <c r="B111" s="4" t="str">
        <f t="shared" si="26"/>
        <v>SFM</v>
      </c>
      <c r="C111" s="4">
        <f t="shared" si="27"/>
        <v>7</v>
      </c>
      <c r="D111" s="40" t="str">
        <f t="shared" si="25"/>
        <v>SD7</v>
      </c>
      <c r="E111" s="41">
        <f ca="1">HLOOKUP($A111&amp;"-"&amp;$B111&amp;"-"&amp;E$7,Weights_All_Spaces,$C111+1,FALSE)*'Refrigerator Impacts'!D110</f>
        <v>7.077555179891043E-2</v>
      </c>
      <c r="F111" s="41">
        <f ca="1">HLOOKUP($A111&amp;"-"&amp;$B111&amp;"-"&amp;F$7,Weights_All_Spaces,$C111+1,FALSE)*'Refrigerator Impacts'!E110</f>
        <v>9.3093859443870348E-6</v>
      </c>
      <c r="G111" s="41">
        <f ca="1">HLOOKUP($A111&amp;"-"&amp;$B111&amp;"-"&amp;G$7,Weights_All_Spaces,$C111+1,FALSE)*'Refrigerator Impacts'!F110</f>
        <v>7.9796444827480439E-2</v>
      </c>
      <c r="H111" s="41">
        <f ca="1">HLOOKUP($A111&amp;"-"&amp;$B111&amp;"-"&amp;H$7,Weights_All_Spaces,$C111+1,FALSE)*'Refrigerator Impacts'!G110</f>
        <v>1.9031401545308168E-5</v>
      </c>
      <c r="I111" s="41">
        <f ca="1">HLOOKUP($A111&amp;"-"&amp;$B111&amp;"-"&amp;I$7,Weights_All_Spaces,$C111+1,FALSE)*'Refrigerator Impacts'!H110</f>
        <v>-1.857242170817709E-3</v>
      </c>
      <c r="J111" s="41">
        <f ca="1">HLOOKUP($A111&amp;"-"&amp;$B111&amp;"-"&amp;J$7,Weights_All_Spaces,$C111+1,FALSE)*'Refrigerator Impacts'!I110</f>
        <v>4.0505805751699358E-3</v>
      </c>
      <c r="K111" s="41">
        <f ca="1">HLOOKUP($A111&amp;"-"&amp;$B111&amp;"-"&amp;K$7,Weights_All_Spaces,$C111+1,FALSE)*'Refrigerator Impacts'!J110</f>
        <v>5.3548447306112772E-7</v>
      </c>
      <c r="L111" s="41">
        <f ca="1">HLOOKUP($A111&amp;"-"&amp;$B111&amp;"-"&amp;L$7,Weights_All_Spaces,$C111+1,FALSE)*'Refrigerator Impacts'!K110</f>
        <v>3.8272433929410015E-3</v>
      </c>
      <c r="M111" s="41">
        <f ca="1">HLOOKUP($A111&amp;"-"&amp;$B111&amp;"-"&amp;M$7,Weights_All_Spaces,$C111+1,FALSE)*'Refrigerator Impacts'!L110</f>
        <v>9.0145758660897164E-7</v>
      </c>
      <c r="N111" s="41">
        <f ca="1">HLOOKUP($A111&amp;"-"&amp;$B111&amp;"-"&amp;N$7,Weights_All_Spaces,$C111+1,FALSE)*'Refrigerator Impacts'!M110</f>
        <v>0</v>
      </c>
      <c r="O111" s="41">
        <f ca="1">HLOOKUP($A111&amp;"-"&amp;$B111&amp;"-"&amp;O$7,Weights_All_Spaces,$C111+1,FALSE)*'Refrigerator Impacts'!N110</f>
        <v>6.5080967171411881E-3</v>
      </c>
      <c r="P111" s="41">
        <f ca="1">HLOOKUP($A111&amp;"-"&amp;$B111&amp;"-"&amp;P$7,Weights_All_Spaces,$C111+1,FALSE)*'Refrigerator Impacts'!O110</f>
        <v>8.5603548913903763E-7</v>
      </c>
      <c r="Q111" s="41">
        <f ca="1">HLOOKUP($A111&amp;"-"&amp;$B111&amp;"-"&amp;Q$7,Weights_All_Spaces,$C111+1,FALSE)*'Refrigerator Impacts'!P110</f>
        <v>7.3376041220671656E-3</v>
      </c>
      <c r="R111" s="41">
        <f ca="1">HLOOKUP($A111&amp;"-"&amp;$B111&amp;"-"&amp;R$7,Weights_All_Spaces,$C111+1,FALSE)*'Refrigerator Impacts'!Q110</f>
        <v>1.7500139352007511E-6</v>
      </c>
      <c r="S111" s="41">
        <f>HLOOKUP($A111&amp;"-"&amp;$B111&amp;"-"&amp;S$7,Weights_All_Spaces,$C111+1,FALSE)*'Refrigerator Impacts'!R110</f>
        <v>0</v>
      </c>
      <c r="T111" s="41">
        <f ca="1">HLOOKUP($A111&amp;"-"&amp;$B111&amp;"-"&amp;T$7,Weights_All_Spaces,$C111+1,FALSE)*'Refrigerator Impacts'!S110</f>
        <v>0.1333329091062046</v>
      </c>
      <c r="U111" s="41">
        <f ca="1">HLOOKUP($A111&amp;"-"&amp;$B111&amp;"-"&amp;U$7,Weights_All_Spaces,$C111+1,FALSE)*'Refrigerator Impacts'!T110</f>
        <v>1.9139466097981921E-5</v>
      </c>
      <c r="V111" s="41">
        <f ca="1">HLOOKUP($A111&amp;"-"&amp;$B111&amp;"-"&amp;V$7,Weights_All_Spaces,$C111+1,FALSE)*'Refrigerator Impacts'!U110</f>
        <v>0.1333329091062046</v>
      </c>
      <c r="W111" s="41">
        <f ca="1">HLOOKUP($A111&amp;"-"&amp;$B111&amp;"-"&amp;W$7,Weights_All_Spaces,$C111+1,FALSE)*'Refrigerator Impacts'!V110</f>
        <v>1.9139466097981921E-5</v>
      </c>
      <c r="X111" s="41">
        <f ca="1">HLOOKUP($A111&amp;"-"&amp;$B111&amp;"-"&amp;X$7,Weights_All_Spaces,$C111+1,FALSE)*'Refrigerator Impacts'!W110</f>
        <v>-3.6116367592666505E-3</v>
      </c>
      <c r="Y111" s="41">
        <f ca="1">HLOOKUP($A111&amp;"-"&amp;$B111&amp;"-"&amp;Y$7,Weights_All_Spaces,$C111+1,FALSE)*'Refrigerator Impacts'!X110</f>
        <v>7.942079733776336E-3</v>
      </c>
      <c r="Z111" s="41">
        <f ca="1">HLOOKUP($A111&amp;"-"&amp;$B111&amp;"-"&amp;Z$7,Weights_All_Spaces,$C111+1,FALSE)*'Refrigerator Impacts'!Y110</f>
        <v>1.1267078243848331E-6</v>
      </c>
      <c r="AA111" s="41">
        <f ca="1">HLOOKUP($A111&amp;"-"&amp;$B111&amp;"-"&amp;AA$7,Weights_All_Spaces,$C111+1,FALSE)*'Refrigerator Impacts'!Z110</f>
        <v>6.3235643966524828E-3</v>
      </c>
      <c r="AB111" s="41">
        <f ca="1">HLOOKUP($A111&amp;"-"&amp;$B111&amp;"-"&amp;AB$7,Weights_All_Spaces,$C111+1,FALSE)*'Refrigerator Impacts'!AA110</f>
        <v>1.1266846138740615E-6</v>
      </c>
      <c r="AC111" s="41">
        <f ca="1">HLOOKUP($A111&amp;"-"&amp;$B111&amp;"-"&amp;AC$7,Weights_All_Spaces,$C111+1,FALSE)*'Refrigerator Impacts'!AB110</f>
        <v>0</v>
      </c>
      <c r="AD111" s="41">
        <f ca="1">HLOOKUP($A111&amp;"-"&amp;$B111&amp;"-"&amp;AD$7,Weights_All_Spaces,$C111+1,FALSE)*'Refrigerator Impacts'!AC110</f>
        <v>9.9057768263293391E-2</v>
      </c>
      <c r="AE111" s="41">
        <f ca="1">HLOOKUP($A111&amp;"-"&amp;$B111&amp;"-"&amp;AE$7,Weights_All_Spaces,$C111+1,FALSE)*'Refrigerator Impacts'!AD110</f>
        <v>1.7354919644358076E-5</v>
      </c>
      <c r="AF111" s="41">
        <f ca="1">HLOOKUP($A111&amp;"-"&amp;$B111&amp;"-"&amp;AF$7,Weights_All_Spaces,$C111+1,FALSE)*'Refrigerator Impacts'!AE110</f>
        <v>0.1003139066760263</v>
      </c>
      <c r="AG111" s="41">
        <f ca="1">HLOOKUP($A111&amp;"-"&amp;$B111&amp;"-"&amp;AG$7,Weights_All_Spaces,$C111+1,FALSE)*'Refrigerator Impacts'!AF110</f>
        <v>1.4853413177151753E-5</v>
      </c>
      <c r="AH111" s="41">
        <f ca="1">HLOOKUP($A111&amp;"-"&amp;$B111&amp;"-"&amp;AH$7,Weights_All_Spaces,$C111+1,FALSE)*'Refrigerator Impacts'!AG110</f>
        <v>0</v>
      </c>
      <c r="AK111" s="131">
        <f t="shared" ca="1" si="21"/>
        <v>0.32166698619449591</v>
      </c>
      <c r="AL111" s="131">
        <f t="shared" ca="1" si="21"/>
        <v>4.8321999473312029E-5</v>
      </c>
      <c r="AM111" s="131">
        <f t="shared" ca="1" si="21"/>
        <v>0.33093167252137201</v>
      </c>
      <c r="AN111" s="131">
        <f t="shared" ca="1" si="21"/>
        <v>5.6802436956125629E-5</v>
      </c>
      <c r="AO111" s="131">
        <f t="shared" ca="1" si="21"/>
        <v>-5.4688789300843593E-3</v>
      </c>
    </row>
    <row r="112" spans="1:41">
      <c r="A112" s="4" t="str">
        <f t="shared" si="26"/>
        <v>SD</v>
      </c>
      <c r="B112" s="4" t="str">
        <f t="shared" si="26"/>
        <v>SFM</v>
      </c>
      <c r="C112" s="4">
        <f t="shared" si="27"/>
        <v>8</v>
      </c>
      <c r="D112" s="40" t="str">
        <f t="shared" si="25"/>
        <v>SD8</v>
      </c>
      <c r="E112" s="41">
        <f ca="1">HLOOKUP($A112&amp;"-"&amp;$B112&amp;"-"&amp;E$7,Weights_All_Spaces,$C112+1,FALSE)*'Refrigerator Impacts'!D111</f>
        <v>6.7801755819602016E-2</v>
      </c>
      <c r="F112" s="41">
        <f ca="1">HLOOKUP($A112&amp;"-"&amp;$B112&amp;"-"&amp;F$7,Weights_All_Spaces,$C112+1,FALSE)*'Refrigerator Impacts'!E111</f>
        <v>8.9405669703964477E-6</v>
      </c>
      <c r="G112" s="41">
        <f ca="1">HLOOKUP($A112&amp;"-"&amp;$B112&amp;"-"&amp;G$7,Weights_All_Spaces,$C112+1,FALSE)*'Refrigerator Impacts'!F111</f>
        <v>7.8281646228267512E-2</v>
      </c>
      <c r="H112" s="41">
        <f ca="1">HLOOKUP($A112&amp;"-"&amp;$B112&amp;"-"&amp;H$7,Weights_All_Spaces,$C112+1,FALSE)*'Refrigerator Impacts'!G111</f>
        <v>1.4030764119305734E-5</v>
      </c>
      <c r="I112" s="41">
        <f ca="1">HLOOKUP($A112&amp;"-"&amp;$B112&amp;"-"&amp;I$7,Weights_All_Spaces,$C112+1,FALSE)*'Refrigerator Impacts'!H111</f>
        <v>-1.8359400166531477E-3</v>
      </c>
      <c r="J112" s="41">
        <f ca="1">HLOOKUP($A112&amp;"-"&amp;$B112&amp;"-"&amp;J$7,Weights_All_Spaces,$C112+1,FALSE)*'Refrigerator Impacts'!I111</f>
        <v>3.8840838942921551E-3</v>
      </c>
      <c r="K112" s="41">
        <f ca="1">HLOOKUP($A112&amp;"-"&amp;$B112&amp;"-"&amp;K$7,Weights_All_Spaces,$C112+1,FALSE)*'Refrigerator Impacts'!J111</f>
        <v>5.145956861029139E-7</v>
      </c>
      <c r="L112" s="41">
        <f ca="1">HLOOKUP($A112&amp;"-"&amp;$B112&amp;"-"&amp;L$7,Weights_All_Spaces,$C112+1,FALSE)*'Refrigerator Impacts'!K111</f>
        <v>3.827044800632267E-3</v>
      </c>
      <c r="M112" s="41">
        <f ca="1">HLOOKUP($A112&amp;"-"&amp;$B112&amp;"-"&amp;M$7,Weights_All_Spaces,$C112+1,FALSE)*'Refrigerator Impacts'!L111</f>
        <v>9.7146520327443975E-7</v>
      </c>
      <c r="N112" s="41">
        <f ca="1">HLOOKUP($A112&amp;"-"&amp;$B112&amp;"-"&amp;N$7,Weights_All_Spaces,$C112+1,FALSE)*'Refrigerator Impacts'!M111</f>
        <v>0</v>
      </c>
      <c r="O112" s="41">
        <f ca="1">HLOOKUP($A112&amp;"-"&amp;$B112&amp;"-"&amp;O$7,Weights_All_Spaces,$C112+1,FALSE)*'Refrigerator Impacts'!N111</f>
        <v>6.2346442132967372E-3</v>
      </c>
      <c r="P112" s="41">
        <f ca="1">HLOOKUP($A112&amp;"-"&amp;$B112&amp;"-"&amp;P$7,Weights_All_Spaces,$C112+1,FALSE)*'Refrigerator Impacts'!O111</f>
        <v>8.2212110072611013E-7</v>
      </c>
      <c r="Q112" s="41">
        <f ca="1">HLOOKUP($A112&amp;"-"&amp;$B112&amp;"-"&amp;Q$7,Weights_All_Spaces,$C112+1,FALSE)*'Refrigerator Impacts'!P111</f>
        <v>7.1983122968521862E-3</v>
      </c>
      <c r="R112" s="41">
        <f ca="1">HLOOKUP($A112&amp;"-"&amp;$B112&amp;"-"&amp;R$7,Weights_All_Spaces,$C112+1,FALSE)*'Refrigerator Impacts'!Q111</f>
        <v>1.2901852063729413E-6</v>
      </c>
      <c r="S112" s="41">
        <f>HLOOKUP($A112&amp;"-"&amp;$B112&amp;"-"&amp;S$7,Weights_All_Spaces,$C112+1,FALSE)*'Refrigerator Impacts'!R111</f>
        <v>0</v>
      </c>
      <c r="T112" s="41">
        <f ca="1">HLOOKUP($A112&amp;"-"&amp;$B112&amp;"-"&amp;T$7,Weights_All_Spaces,$C112+1,FALSE)*'Refrigerator Impacts'!S111</f>
        <v>9.571505625564863E-3</v>
      </c>
      <c r="U112" s="41">
        <f ca="1">HLOOKUP($A112&amp;"-"&amp;$B112&amp;"-"&amp;U$7,Weights_All_Spaces,$C112+1,FALSE)*'Refrigerator Impacts'!T111</f>
        <v>1.6144076956366535E-6</v>
      </c>
      <c r="V112" s="41">
        <f ca="1">HLOOKUP($A112&amp;"-"&amp;$B112&amp;"-"&amp;V$7,Weights_All_Spaces,$C112+1,FALSE)*'Refrigerator Impacts'!U111</f>
        <v>9.571505625564863E-3</v>
      </c>
      <c r="W112" s="41">
        <f ca="1">HLOOKUP($A112&amp;"-"&amp;$B112&amp;"-"&amp;W$7,Weights_All_Spaces,$C112+1,FALSE)*'Refrigerator Impacts'!V111</f>
        <v>1.6144076956366535E-6</v>
      </c>
      <c r="X112" s="41">
        <f ca="1">HLOOKUP($A112&amp;"-"&amp;$B112&amp;"-"&amp;X$7,Weights_All_Spaces,$C112+1,FALSE)*'Refrigerator Impacts'!W111</f>
        <v>-2.5875927195946158E-4</v>
      </c>
      <c r="Y112" s="41">
        <f ca="1">HLOOKUP($A112&amp;"-"&amp;$B112&amp;"-"&amp;Y$7,Weights_All_Spaces,$C112+1,FALSE)*'Refrigerator Impacts'!X111</f>
        <v>5.6700142567060003E-4</v>
      </c>
      <c r="Z112" s="41">
        <f ca="1">HLOOKUP($A112&amp;"-"&amp;$B112&amp;"-"&amp;Z$7,Weights_All_Spaces,$C112+1,FALSE)*'Refrigerator Impacts'!Y111</f>
        <v>8.9785196257088015E-8</v>
      </c>
      <c r="AA112" s="41">
        <f ca="1">HLOOKUP($A112&amp;"-"&amp;$B112&amp;"-"&amp;AA$7,Weights_All_Spaces,$C112+1,FALSE)*'Refrigerator Impacts'!Z111</f>
        <v>4.3788270817991961E-4</v>
      </c>
      <c r="AB112" s="41">
        <f ca="1">HLOOKUP($A112&amp;"-"&amp;$B112&amp;"-"&amp;AB$7,Weights_All_Spaces,$C112+1,FALSE)*'Refrigerator Impacts'!AA111</f>
        <v>8.9785196257088015E-8</v>
      </c>
      <c r="AC112" s="41">
        <f ca="1">HLOOKUP($A112&amp;"-"&amp;$B112&amp;"-"&amp;AC$7,Weights_All_Spaces,$C112+1,FALSE)*'Refrigerator Impacts'!AB111</f>
        <v>0</v>
      </c>
      <c r="AD112" s="41">
        <f ca="1">HLOOKUP($A112&amp;"-"&amp;$B112&amp;"-"&amp;AD$7,Weights_All_Spaces,$C112+1,FALSE)*'Refrigerator Impacts'!AC111</f>
        <v>0.10148642354317167</v>
      </c>
      <c r="AE112" s="41">
        <f ca="1">HLOOKUP($A112&amp;"-"&amp;$B112&amp;"-"&amp;AE$7,Weights_All_Spaces,$C112+1,FALSE)*'Refrigerator Impacts'!AD111</f>
        <v>2.0914099495695947E-5</v>
      </c>
      <c r="AF112" s="41">
        <f ca="1">HLOOKUP($A112&amp;"-"&amp;$B112&amp;"-"&amp;AF$7,Weights_All_Spaces,$C112+1,FALSE)*'Refrigerator Impacts'!AE111</f>
        <v>0.10195366346721421</v>
      </c>
      <c r="AG112" s="41">
        <f ca="1">HLOOKUP($A112&amp;"-"&amp;$B112&amp;"-"&amp;AG$7,Weights_All_Spaces,$C112+1,FALSE)*'Refrigerator Impacts'!AF111</f>
        <v>2.1316596254920377E-5</v>
      </c>
      <c r="AH112" s="41">
        <f ca="1">HLOOKUP($A112&amp;"-"&amp;$B112&amp;"-"&amp;AH$7,Weights_All_Spaces,$C112+1,FALSE)*'Refrigerator Impacts'!AG111</f>
        <v>0</v>
      </c>
      <c r="AK112" s="131">
        <f t="shared" ca="1" si="21"/>
        <v>0.18954541452159801</v>
      </c>
      <c r="AL112" s="131">
        <f t="shared" ca="1" si="21"/>
        <v>3.2895576144815161E-5</v>
      </c>
      <c r="AM112" s="131">
        <f t="shared" ca="1" si="21"/>
        <v>0.20127005512671095</v>
      </c>
      <c r="AN112" s="131">
        <f t="shared" ca="1" si="21"/>
        <v>3.9313203675767232E-5</v>
      </c>
      <c r="AO112" s="131">
        <f t="shared" ca="1" si="21"/>
        <v>-2.0946992886126093E-3</v>
      </c>
    </row>
    <row r="113" spans="1:41">
      <c r="A113" s="4" t="str">
        <f t="shared" si="26"/>
        <v>SD</v>
      </c>
      <c r="B113" s="4" t="str">
        <f t="shared" si="26"/>
        <v>SFM</v>
      </c>
      <c r="C113" s="4">
        <f t="shared" si="27"/>
        <v>9</v>
      </c>
      <c r="D113" s="40" t="str">
        <f t="shared" si="25"/>
        <v>SD9</v>
      </c>
      <c r="E113" s="41">
        <f ca="1">HLOOKUP($A113&amp;"-"&amp;$B113&amp;"-"&amp;E$7,Weights_All_Spaces,$C113+1,FALSE)*'Refrigerator Impacts'!D112</f>
        <v>0</v>
      </c>
      <c r="F113" s="41">
        <f ca="1">HLOOKUP($A113&amp;"-"&amp;$B113&amp;"-"&amp;F$7,Weights_All_Spaces,$C113+1,FALSE)*'Refrigerator Impacts'!E112</f>
        <v>0</v>
      </c>
      <c r="G113" s="41">
        <f ca="1">HLOOKUP($A113&amp;"-"&amp;$B113&amp;"-"&amp;G$7,Weights_All_Spaces,$C113+1,FALSE)*'Refrigerator Impacts'!F112</f>
        <v>0</v>
      </c>
      <c r="H113" s="41">
        <f ca="1">HLOOKUP($A113&amp;"-"&amp;$B113&amp;"-"&amp;H$7,Weights_All_Spaces,$C113+1,FALSE)*'Refrigerator Impacts'!G112</f>
        <v>0</v>
      </c>
      <c r="I113" s="41">
        <f ca="1">HLOOKUP($A113&amp;"-"&amp;$B113&amp;"-"&amp;I$7,Weights_All_Spaces,$C113+1,FALSE)*'Refrigerator Impacts'!H112</f>
        <v>0</v>
      </c>
      <c r="J113" s="41">
        <f ca="1">HLOOKUP($A113&amp;"-"&amp;$B113&amp;"-"&amp;J$7,Weights_All_Spaces,$C113+1,FALSE)*'Refrigerator Impacts'!I112</f>
        <v>0</v>
      </c>
      <c r="K113" s="41">
        <f ca="1">HLOOKUP($A113&amp;"-"&amp;$B113&amp;"-"&amp;K$7,Weights_All_Spaces,$C113+1,FALSE)*'Refrigerator Impacts'!J112</f>
        <v>0</v>
      </c>
      <c r="L113" s="41">
        <f ca="1">HLOOKUP($A113&amp;"-"&amp;$B113&amp;"-"&amp;L$7,Weights_All_Spaces,$C113+1,FALSE)*'Refrigerator Impacts'!K112</f>
        <v>0</v>
      </c>
      <c r="M113" s="41">
        <f ca="1">HLOOKUP($A113&amp;"-"&amp;$B113&amp;"-"&amp;M$7,Weights_All_Spaces,$C113+1,FALSE)*'Refrigerator Impacts'!L112</f>
        <v>0</v>
      </c>
      <c r="N113" s="41">
        <f ca="1">HLOOKUP($A113&amp;"-"&amp;$B113&amp;"-"&amp;N$7,Weights_All_Spaces,$C113+1,FALSE)*'Refrigerator Impacts'!M112</f>
        <v>0</v>
      </c>
      <c r="O113" s="41">
        <f ca="1">HLOOKUP($A113&amp;"-"&amp;$B113&amp;"-"&amp;O$7,Weights_All_Spaces,$C113+1,FALSE)*'Refrigerator Impacts'!N112</f>
        <v>0</v>
      </c>
      <c r="P113" s="41">
        <f ca="1">HLOOKUP($A113&amp;"-"&amp;$B113&amp;"-"&amp;P$7,Weights_All_Spaces,$C113+1,FALSE)*'Refrigerator Impacts'!O112</f>
        <v>0</v>
      </c>
      <c r="Q113" s="41">
        <f ca="1">HLOOKUP($A113&amp;"-"&amp;$B113&amp;"-"&amp;Q$7,Weights_All_Spaces,$C113+1,FALSE)*'Refrigerator Impacts'!P112</f>
        <v>0</v>
      </c>
      <c r="R113" s="41">
        <f ca="1">HLOOKUP($A113&amp;"-"&amp;$B113&amp;"-"&amp;R$7,Weights_All_Spaces,$C113+1,FALSE)*'Refrigerator Impacts'!Q112</f>
        <v>0</v>
      </c>
      <c r="S113" s="41">
        <f>HLOOKUP($A113&amp;"-"&amp;$B113&amp;"-"&amp;S$7,Weights_All_Spaces,$C113+1,FALSE)*'Refrigerator Impacts'!R112</f>
        <v>0</v>
      </c>
      <c r="T113" s="41">
        <f ca="1">HLOOKUP($A113&amp;"-"&amp;$B113&amp;"-"&amp;T$7,Weights_All_Spaces,$C113+1,FALSE)*'Refrigerator Impacts'!S112</f>
        <v>0</v>
      </c>
      <c r="U113" s="41">
        <f ca="1">HLOOKUP($A113&amp;"-"&amp;$B113&amp;"-"&amp;U$7,Weights_All_Spaces,$C113+1,FALSE)*'Refrigerator Impacts'!T112</f>
        <v>0</v>
      </c>
      <c r="V113" s="41">
        <f ca="1">HLOOKUP($A113&amp;"-"&amp;$B113&amp;"-"&amp;V$7,Weights_All_Spaces,$C113+1,FALSE)*'Refrigerator Impacts'!U112</f>
        <v>0</v>
      </c>
      <c r="W113" s="41">
        <f ca="1">HLOOKUP($A113&amp;"-"&amp;$B113&amp;"-"&amp;W$7,Weights_All_Spaces,$C113+1,FALSE)*'Refrigerator Impacts'!V112</f>
        <v>0</v>
      </c>
      <c r="X113" s="41">
        <f ca="1">HLOOKUP($A113&amp;"-"&amp;$B113&amp;"-"&amp;X$7,Weights_All_Spaces,$C113+1,FALSE)*'Refrigerator Impacts'!W112</f>
        <v>0</v>
      </c>
      <c r="Y113" s="41">
        <f ca="1">HLOOKUP($A113&amp;"-"&amp;$B113&amp;"-"&amp;Y$7,Weights_All_Spaces,$C113+1,FALSE)*'Refrigerator Impacts'!X112</f>
        <v>0</v>
      </c>
      <c r="Z113" s="41">
        <f ca="1">HLOOKUP($A113&amp;"-"&amp;$B113&amp;"-"&amp;Z$7,Weights_All_Spaces,$C113+1,FALSE)*'Refrigerator Impacts'!Y112</f>
        <v>0</v>
      </c>
      <c r="AA113" s="41">
        <f ca="1">HLOOKUP($A113&amp;"-"&amp;$B113&amp;"-"&amp;AA$7,Weights_All_Spaces,$C113+1,FALSE)*'Refrigerator Impacts'!Z112</f>
        <v>0</v>
      </c>
      <c r="AB113" s="41">
        <f ca="1">HLOOKUP($A113&amp;"-"&amp;$B113&amp;"-"&amp;AB$7,Weights_All_Spaces,$C113+1,FALSE)*'Refrigerator Impacts'!AA112</f>
        <v>0</v>
      </c>
      <c r="AC113" s="41">
        <f ca="1">HLOOKUP($A113&amp;"-"&amp;$B113&amp;"-"&amp;AC$7,Weights_All_Spaces,$C113+1,FALSE)*'Refrigerator Impacts'!AB112</f>
        <v>0</v>
      </c>
      <c r="AD113" s="41">
        <f ca="1">HLOOKUP($A113&amp;"-"&amp;$B113&amp;"-"&amp;AD$7,Weights_All_Spaces,$C113+1,FALSE)*'Refrigerator Impacts'!AC112</f>
        <v>0</v>
      </c>
      <c r="AE113" s="41">
        <f ca="1">HLOOKUP($A113&amp;"-"&amp;$B113&amp;"-"&amp;AE$7,Weights_All_Spaces,$C113+1,FALSE)*'Refrigerator Impacts'!AD112</f>
        <v>0</v>
      </c>
      <c r="AF113" s="41">
        <f ca="1">HLOOKUP($A113&amp;"-"&amp;$B113&amp;"-"&amp;AF$7,Weights_All_Spaces,$C113+1,FALSE)*'Refrigerator Impacts'!AE112</f>
        <v>0</v>
      </c>
      <c r="AG113" s="41">
        <f ca="1">HLOOKUP($A113&amp;"-"&amp;$B113&amp;"-"&amp;AG$7,Weights_All_Spaces,$C113+1,FALSE)*'Refrigerator Impacts'!AF112</f>
        <v>0</v>
      </c>
      <c r="AH113" s="41">
        <f ca="1">HLOOKUP($A113&amp;"-"&amp;$B113&amp;"-"&amp;AH$7,Weights_All_Spaces,$C113+1,FALSE)*'Refrigerator Impacts'!AG112</f>
        <v>0</v>
      </c>
      <c r="AK113" s="131">
        <f t="shared" ca="1" si="21"/>
        <v>0</v>
      </c>
      <c r="AL113" s="131">
        <f t="shared" ca="1" si="21"/>
        <v>0</v>
      </c>
      <c r="AM113" s="131">
        <f t="shared" ca="1" si="21"/>
        <v>0</v>
      </c>
      <c r="AN113" s="131">
        <f t="shared" ca="1" si="21"/>
        <v>0</v>
      </c>
      <c r="AO113" s="131">
        <f t="shared" ca="1" si="21"/>
        <v>0</v>
      </c>
    </row>
    <row r="114" spans="1:41">
      <c r="A114" s="4" t="str">
        <f t="shared" si="26"/>
        <v>SD</v>
      </c>
      <c r="B114" s="4" t="str">
        <f t="shared" si="26"/>
        <v>SFM</v>
      </c>
      <c r="C114" s="4">
        <f t="shared" si="27"/>
        <v>10</v>
      </c>
      <c r="D114" s="40" t="str">
        <f t="shared" si="25"/>
        <v>SD10</v>
      </c>
      <c r="E114" s="41">
        <f ca="1">HLOOKUP($A114&amp;"-"&amp;$B114&amp;"-"&amp;E$7,Weights_All_Spaces,$C114+1,FALSE)*'Refrigerator Impacts'!D113</f>
        <v>0.14507143974814057</v>
      </c>
      <c r="F114" s="41">
        <f ca="1">HLOOKUP($A114&amp;"-"&amp;$B114&amp;"-"&amp;F$7,Weights_All_Spaces,$C114+1,FALSE)*'Refrigerator Impacts'!E113</f>
        <v>2.0046766258824002E-5</v>
      </c>
      <c r="G114" s="41">
        <f ca="1">HLOOKUP($A114&amp;"-"&amp;$B114&amp;"-"&amp;G$7,Weights_All_Spaces,$C114+1,FALSE)*'Refrigerator Impacts'!F113</f>
        <v>0.16843018816062971</v>
      </c>
      <c r="H114" s="41">
        <f ca="1">HLOOKUP($A114&amp;"-"&amp;$B114&amp;"-"&amp;H$7,Weights_All_Spaces,$C114+1,FALSE)*'Refrigerator Impacts'!G113</f>
        <v>3.586473869514825E-5</v>
      </c>
      <c r="I114" s="41">
        <f ca="1">HLOOKUP($A114&amp;"-"&amp;$B114&amp;"-"&amp;I$7,Weights_All_Spaces,$C114+1,FALSE)*'Refrigerator Impacts'!H113</f>
        <v>-4.3767994840380152E-3</v>
      </c>
      <c r="J114" s="41">
        <f ca="1">HLOOKUP($A114&amp;"-"&amp;$B114&amp;"-"&amp;J$7,Weights_All_Spaces,$C114+1,FALSE)*'Refrigerator Impacts'!I113</f>
        <v>8.303019598532831E-3</v>
      </c>
      <c r="K114" s="41">
        <f ca="1">HLOOKUP($A114&amp;"-"&amp;$B114&amp;"-"&amp;K$7,Weights_All_Spaces,$C114+1,FALSE)*'Refrigerator Impacts'!J113</f>
        <v>1.1533570805175183E-6</v>
      </c>
      <c r="L114" s="41">
        <f ca="1">HLOOKUP($A114&amp;"-"&amp;$B114&amp;"-"&amp;L$7,Weights_All_Spaces,$C114+1,FALSE)*'Refrigerator Impacts'!K113</f>
        <v>7.9846822135208068E-3</v>
      </c>
      <c r="M114" s="41">
        <f ca="1">HLOOKUP($A114&amp;"-"&amp;$B114&amp;"-"&amp;M$7,Weights_All_Spaces,$C114+1,FALSE)*'Refrigerator Impacts'!L113</f>
        <v>2.4334880606448072E-6</v>
      </c>
      <c r="N114" s="41">
        <f ca="1">HLOOKUP($A114&amp;"-"&amp;$B114&amp;"-"&amp;N$7,Weights_All_Spaces,$C114+1,FALSE)*'Refrigerator Impacts'!M113</f>
        <v>0</v>
      </c>
      <c r="O114" s="41">
        <f ca="1">HLOOKUP($A114&amp;"-"&amp;$B114&amp;"-"&amp;O$7,Weights_All_Spaces,$C114+1,FALSE)*'Refrigerator Impacts'!N113</f>
        <v>1.3339902505576144E-2</v>
      </c>
      <c r="P114" s="41">
        <f ca="1">HLOOKUP($A114&amp;"-"&amp;$B114&amp;"-"&amp;P$7,Weights_All_Spaces,$C114+1,FALSE)*'Refrigerator Impacts'!O113</f>
        <v>1.8433808054091035E-6</v>
      </c>
      <c r="Q114" s="41">
        <f ca="1">HLOOKUP($A114&amp;"-"&amp;$B114&amp;"-"&amp;Q$7,Weights_All_Spaces,$C114+1,FALSE)*'Refrigerator Impacts'!P113</f>
        <v>1.5487833394080891E-2</v>
      </c>
      <c r="R114" s="41">
        <f ca="1">HLOOKUP($A114&amp;"-"&amp;$B114&amp;"-"&amp;R$7,Weights_All_Spaces,$C114+1,FALSE)*'Refrigerator Impacts'!Q113</f>
        <v>3.2979070064504136E-6</v>
      </c>
      <c r="S114" s="41">
        <f>HLOOKUP($A114&amp;"-"&amp;$B114&amp;"-"&amp;S$7,Weights_All_Spaces,$C114+1,FALSE)*'Refrigerator Impacts'!R113</f>
        <v>0</v>
      </c>
      <c r="T114" s="41">
        <f ca="1">HLOOKUP($A114&amp;"-"&amp;$B114&amp;"-"&amp;T$7,Weights_All_Spaces,$C114+1,FALSE)*'Refrigerator Impacts'!S113</f>
        <v>4.7748224143922921E-2</v>
      </c>
      <c r="U114" s="41">
        <f ca="1">HLOOKUP($A114&amp;"-"&amp;$B114&amp;"-"&amp;U$7,Weights_All_Spaces,$C114+1,FALSE)*'Refrigerator Impacts'!T113</f>
        <v>7.9471616357620855E-6</v>
      </c>
      <c r="V114" s="41">
        <f ca="1">HLOOKUP($A114&amp;"-"&amp;$B114&amp;"-"&amp;V$7,Weights_All_Spaces,$C114+1,FALSE)*'Refrigerator Impacts'!U113</f>
        <v>4.7748224143922921E-2</v>
      </c>
      <c r="W114" s="41">
        <f ca="1">HLOOKUP($A114&amp;"-"&amp;$B114&amp;"-"&amp;W$7,Weights_All_Spaces,$C114+1,FALSE)*'Refrigerator Impacts'!V113</f>
        <v>7.9471616357620855E-6</v>
      </c>
      <c r="X114" s="41">
        <f ca="1">HLOOKUP($A114&amp;"-"&amp;$B114&amp;"-"&amp;X$7,Weights_All_Spaces,$C114+1,FALSE)*'Refrigerator Impacts'!W113</f>
        <v>-1.4104859235608877E-3</v>
      </c>
      <c r="Y114" s="41">
        <f ca="1">HLOOKUP($A114&amp;"-"&amp;$B114&amp;"-"&amp;Y$7,Weights_All_Spaces,$C114+1,FALSE)*'Refrigerator Impacts'!X113</f>
        <v>2.8467748090398146E-3</v>
      </c>
      <c r="Z114" s="41">
        <f ca="1">HLOOKUP($A114&amp;"-"&amp;$B114&amp;"-"&amp;Z$7,Weights_All_Spaces,$C114+1,FALSE)*'Refrigerator Impacts'!Y113</f>
        <v>4.5228781989528525E-7</v>
      </c>
      <c r="AA114" s="41">
        <f ca="1">HLOOKUP($A114&amp;"-"&amp;$B114&amp;"-"&amp;AA$7,Weights_All_Spaces,$C114+1,FALSE)*'Refrigerator Impacts'!Z113</f>
        <v>2.1522287288274896E-3</v>
      </c>
      <c r="AB114" s="41">
        <f ca="1">HLOOKUP($A114&amp;"-"&amp;$B114&amp;"-"&amp;AB$7,Weights_All_Spaces,$C114+1,FALSE)*'Refrigerator Impacts'!AA113</f>
        <v>4.5228781989528525E-7</v>
      </c>
      <c r="AC114" s="41">
        <f ca="1">HLOOKUP($A114&amp;"-"&amp;$B114&amp;"-"&amp;AC$7,Weights_All_Spaces,$C114+1,FALSE)*'Refrigerator Impacts'!AB113</f>
        <v>0</v>
      </c>
      <c r="AD114" s="41">
        <f ca="1">HLOOKUP($A114&amp;"-"&amp;$B114&amp;"-"&amp;AD$7,Weights_All_Spaces,$C114+1,FALSE)*'Refrigerator Impacts'!AC113</f>
        <v>0.10438849052542094</v>
      </c>
      <c r="AE114" s="41">
        <f ca="1">HLOOKUP($A114&amp;"-"&amp;$B114&amp;"-"&amp;AE$7,Weights_All_Spaces,$C114+1,FALSE)*'Refrigerator Impacts'!AD113</f>
        <v>2.2234739042724277E-5</v>
      </c>
      <c r="AF114" s="41">
        <f ca="1">HLOOKUP($A114&amp;"-"&amp;$B114&amp;"-"&amp;AF$7,Weights_All_Spaces,$C114+1,FALSE)*'Refrigerator Impacts'!AE113</f>
        <v>0.10531546742730283</v>
      </c>
      <c r="AG114" s="41">
        <f ca="1">HLOOKUP($A114&amp;"-"&amp;$B114&amp;"-"&amp;AG$7,Weights_All_Spaces,$C114+1,FALSE)*'Refrigerator Impacts'!AF113</f>
        <v>2.2512227036982128E-5</v>
      </c>
      <c r="AH114" s="41">
        <f ca="1">HLOOKUP($A114&amp;"-"&amp;$B114&amp;"-"&amp;AH$7,Weights_All_Spaces,$C114+1,FALSE)*'Refrigerator Impacts'!AG113</f>
        <v>0</v>
      </c>
      <c r="AK114" s="131">
        <f t="shared" ca="1" si="21"/>
        <v>0.32169785133063322</v>
      </c>
      <c r="AL114" s="131">
        <f t="shared" ca="1" si="21"/>
        <v>5.367769264313227E-5</v>
      </c>
      <c r="AM114" s="131">
        <f t="shared" ca="1" si="21"/>
        <v>0.34711862406828464</v>
      </c>
      <c r="AN114" s="131">
        <f t="shared" ca="1" si="21"/>
        <v>7.2507810254882966E-5</v>
      </c>
      <c r="AO114" s="131">
        <f t="shared" ca="1" si="21"/>
        <v>-5.7872854075989031E-3</v>
      </c>
    </row>
    <row r="115" spans="1:41">
      <c r="A115" s="4" t="str">
        <f t="shared" si="26"/>
        <v>SD</v>
      </c>
      <c r="B115" s="4" t="str">
        <f t="shared" si="26"/>
        <v>SFM</v>
      </c>
      <c r="C115" s="4">
        <f t="shared" si="27"/>
        <v>11</v>
      </c>
      <c r="D115" s="40" t="str">
        <f t="shared" si="25"/>
        <v>SD11</v>
      </c>
      <c r="E115" s="41">
        <f ca="1">HLOOKUP($A115&amp;"-"&amp;$B115&amp;"-"&amp;E$7,Weights_All_Spaces,$C115+1,FALSE)*'Refrigerator Impacts'!D114</f>
        <v>0</v>
      </c>
      <c r="F115" s="41">
        <f ca="1">HLOOKUP($A115&amp;"-"&amp;$B115&amp;"-"&amp;F$7,Weights_All_Spaces,$C115+1,FALSE)*'Refrigerator Impacts'!E114</f>
        <v>0</v>
      </c>
      <c r="G115" s="41">
        <f ca="1">HLOOKUP($A115&amp;"-"&amp;$B115&amp;"-"&amp;G$7,Weights_All_Spaces,$C115+1,FALSE)*'Refrigerator Impacts'!F114</f>
        <v>0</v>
      </c>
      <c r="H115" s="41">
        <f ca="1">HLOOKUP($A115&amp;"-"&amp;$B115&amp;"-"&amp;H$7,Weights_All_Spaces,$C115+1,FALSE)*'Refrigerator Impacts'!G114</f>
        <v>0</v>
      </c>
      <c r="I115" s="41">
        <f ca="1">HLOOKUP($A115&amp;"-"&amp;$B115&amp;"-"&amp;I$7,Weights_All_Spaces,$C115+1,FALSE)*'Refrigerator Impacts'!H114</f>
        <v>0</v>
      </c>
      <c r="J115" s="41">
        <f ca="1">HLOOKUP($A115&amp;"-"&amp;$B115&amp;"-"&amp;J$7,Weights_All_Spaces,$C115+1,FALSE)*'Refrigerator Impacts'!I114</f>
        <v>0</v>
      </c>
      <c r="K115" s="41">
        <f ca="1">HLOOKUP($A115&amp;"-"&amp;$B115&amp;"-"&amp;K$7,Weights_All_Spaces,$C115+1,FALSE)*'Refrigerator Impacts'!J114</f>
        <v>0</v>
      </c>
      <c r="L115" s="41">
        <f ca="1">HLOOKUP($A115&amp;"-"&amp;$B115&amp;"-"&amp;L$7,Weights_All_Spaces,$C115+1,FALSE)*'Refrigerator Impacts'!K114</f>
        <v>0</v>
      </c>
      <c r="M115" s="41">
        <f ca="1">HLOOKUP($A115&amp;"-"&amp;$B115&amp;"-"&amp;M$7,Weights_All_Spaces,$C115+1,FALSE)*'Refrigerator Impacts'!L114</f>
        <v>0</v>
      </c>
      <c r="N115" s="41">
        <f ca="1">HLOOKUP($A115&amp;"-"&amp;$B115&amp;"-"&amp;N$7,Weights_All_Spaces,$C115+1,FALSE)*'Refrigerator Impacts'!M114</f>
        <v>0</v>
      </c>
      <c r="O115" s="41">
        <f ca="1">HLOOKUP($A115&amp;"-"&amp;$B115&amp;"-"&amp;O$7,Weights_All_Spaces,$C115+1,FALSE)*'Refrigerator Impacts'!N114</f>
        <v>0</v>
      </c>
      <c r="P115" s="41">
        <f ca="1">HLOOKUP($A115&amp;"-"&amp;$B115&amp;"-"&amp;P$7,Weights_All_Spaces,$C115+1,FALSE)*'Refrigerator Impacts'!O114</f>
        <v>0</v>
      </c>
      <c r="Q115" s="41">
        <f ca="1">HLOOKUP($A115&amp;"-"&amp;$B115&amp;"-"&amp;Q$7,Weights_All_Spaces,$C115+1,FALSE)*'Refrigerator Impacts'!P114</f>
        <v>0</v>
      </c>
      <c r="R115" s="41">
        <f ca="1">HLOOKUP($A115&amp;"-"&amp;$B115&amp;"-"&amp;R$7,Weights_All_Spaces,$C115+1,FALSE)*'Refrigerator Impacts'!Q114</f>
        <v>0</v>
      </c>
      <c r="S115" s="41">
        <f>HLOOKUP($A115&amp;"-"&amp;$B115&amp;"-"&amp;S$7,Weights_All_Spaces,$C115+1,FALSE)*'Refrigerator Impacts'!R114</f>
        <v>0</v>
      </c>
      <c r="T115" s="41">
        <f ca="1">HLOOKUP($A115&amp;"-"&amp;$B115&amp;"-"&amp;T$7,Weights_All_Spaces,$C115+1,FALSE)*'Refrigerator Impacts'!S114</f>
        <v>0</v>
      </c>
      <c r="U115" s="41">
        <f ca="1">HLOOKUP($A115&amp;"-"&amp;$B115&amp;"-"&amp;U$7,Weights_All_Spaces,$C115+1,FALSE)*'Refrigerator Impacts'!T114</f>
        <v>0</v>
      </c>
      <c r="V115" s="41">
        <f ca="1">HLOOKUP($A115&amp;"-"&amp;$B115&amp;"-"&amp;V$7,Weights_All_Spaces,$C115+1,FALSE)*'Refrigerator Impacts'!U114</f>
        <v>0</v>
      </c>
      <c r="W115" s="41">
        <f ca="1">HLOOKUP($A115&amp;"-"&amp;$B115&amp;"-"&amp;W$7,Weights_All_Spaces,$C115+1,FALSE)*'Refrigerator Impacts'!V114</f>
        <v>0</v>
      </c>
      <c r="X115" s="41">
        <f ca="1">HLOOKUP($A115&amp;"-"&amp;$B115&amp;"-"&amp;X$7,Weights_All_Spaces,$C115+1,FALSE)*'Refrigerator Impacts'!W114</f>
        <v>0</v>
      </c>
      <c r="Y115" s="41">
        <f ca="1">HLOOKUP($A115&amp;"-"&amp;$B115&amp;"-"&amp;Y$7,Weights_All_Spaces,$C115+1,FALSE)*'Refrigerator Impacts'!X114</f>
        <v>0</v>
      </c>
      <c r="Z115" s="41">
        <f ca="1">HLOOKUP($A115&amp;"-"&amp;$B115&amp;"-"&amp;Z$7,Weights_All_Spaces,$C115+1,FALSE)*'Refrigerator Impacts'!Y114</f>
        <v>0</v>
      </c>
      <c r="AA115" s="41">
        <f ca="1">HLOOKUP($A115&amp;"-"&amp;$B115&amp;"-"&amp;AA$7,Weights_All_Spaces,$C115+1,FALSE)*'Refrigerator Impacts'!Z114</f>
        <v>0</v>
      </c>
      <c r="AB115" s="41">
        <f ca="1">HLOOKUP($A115&amp;"-"&amp;$B115&amp;"-"&amp;AB$7,Weights_All_Spaces,$C115+1,FALSE)*'Refrigerator Impacts'!AA114</f>
        <v>0</v>
      </c>
      <c r="AC115" s="41">
        <f ca="1">HLOOKUP($A115&amp;"-"&amp;$B115&amp;"-"&amp;AC$7,Weights_All_Spaces,$C115+1,FALSE)*'Refrigerator Impacts'!AB114</f>
        <v>0</v>
      </c>
      <c r="AD115" s="41">
        <f ca="1">HLOOKUP($A115&amp;"-"&amp;$B115&amp;"-"&amp;AD$7,Weights_All_Spaces,$C115+1,FALSE)*'Refrigerator Impacts'!AC114</f>
        <v>0</v>
      </c>
      <c r="AE115" s="41">
        <f ca="1">HLOOKUP($A115&amp;"-"&amp;$B115&amp;"-"&amp;AE$7,Weights_All_Spaces,$C115+1,FALSE)*'Refrigerator Impacts'!AD114</f>
        <v>0</v>
      </c>
      <c r="AF115" s="41">
        <f ca="1">HLOOKUP($A115&amp;"-"&amp;$B115&amp;"-"&amp;AF$7,Weights_All_Spaces,$C115+1,FALSE)*'Refrigerator Impacts'!AE114</f>
        <v>0</v>
      </c>
      <c r="AG115" s="41">
        <f ca="1">HLOOKUP($A115&amp;"-"&amp;$B115&amp;"-"&amp;AG$7,Weights_All_Spaces,$C115+1,FALSE)*'Refrigerator Impacts'!AF114</f>
        <v>0</v>
      </c>
      <c r="AH115" s="41">
        <f ca="1">HLOOKUP($A115&amp;"-"&amp;$B115&amp;"-"&amp;AH$7,Weights_All_Spaces,$C115+1,FALSE)*'Refrigerator Impacts'!AG114</f>
        <v>0</v>
      </c>
      <c r="AK115" s="131">
        <f t="shared" ca="1" si="21"/>
        <v>0</v>
      </c>
      <c r="AL115" s="131">
        <f t="shared" ca="1" si="21"/>
        <v>0</v>
      </c>
      <c r="AM115" s="131">
        <f t="shared" ca="1" si="21"/>
        <v>0</v>
      </c>
      <c r="AN115" s="131">
        <f t="shared" ca="1" si="21"/>
        <v>0</v>
      </c>
      <c r="AO115" s="131">
        <f t="shared" ca="1" si="21"/>
        <v>0</v>
      </c>
    </row>
    <row r="116" spans="1:41">
      <c r="A116" s="4" t="str">
        <f t="shared" si="26"/>
        <v>SD</v>
      </c>
      <c r="B116" s="4" t="str">
        <f t="shared" si="26"/>
        <v>SFM</v>
      </c>
      <c r="C116" s="4">
        <f t="shared" si="27"/>
        <v>12</v>
      </c>
      <c r="D116" s="40" t="str">
        <f t="shared" si="25"/>
        <v>SD12</v>
      </c>
      <c r="E116" s="41">
        <f ca="1">HLOOKUP($A116&amp;"-"&amp;$B116&amp;"-"&amp;E$7,Weights_All_Spaces,$C116+1,FALSE)*'Refrigerator Impacts'!D115</f>
        <v>0</v>
      </c>
      <c r="F116" s="41">
        <f ca="1">HLOOKUP($A116&amp;"-"&amp;$B116&amp;"-"&amp;F$7,Weights_All_Spaces,$C116+1,FALSE)*'Refrigerator Impacts'!E115</f>
        <v>0</v>
      </c>
      <c r="G116" s="41">
        <f ca="1">HLOOKUP($A116&amp;"-"&amp;$B116&amp;"-"&amp;G$7,Weights_All_Spaces,$C116+1,FALSE)*'Refrigerator Impacts'!F115</f>
        <v>0</v>
      </c>
      <c r="H116" s="41">
        <f ca="1">HLOOKUP($A116&amp;"-"&amp;$B116&amp;"-"&amp;H$7,Weights_All_Spaces,$C116+1,FALSE)*'Refrigerator Impacts'!G115</f>
        <v>0</v>
      </c>
      <c r="I116" s="41">
        <f ca="1">HLOOKUP($A116&amp;"-"&amp;$B116&amp;"-"&amp;I$7,Weights_All_Spaces,$C116+1,FALSE)*'Refrigerator Impacts'!H115</f>
        <v>0</v>
      </c>
      <c r="J116" s="41">
        <f ca="1">HLOOKUP($A116&amp;"-"&amp;$B116&amp;"-"&amp;J$7,Weights_All_Spaces,$C116+1,FALSE)*'Refrigerator Impacts'!I115</f>
        <v>0</v>
      </c>
      <c r="K116" s="41">
        <f ca="1">HLOOKUP($A116&amp;"-"&amp;$B116&amp;"-"&amp;K$7,Weights_All_Spaces,$C116+1,FALSE)*'Refrigerator Impacts'!J115</f>
        <v>0</v>
      </c>
      <c r="L116" s="41">
        <f ca="1">HLOOKUP($A116&amp;"-"&amp;$B116&amp;"-"&amp;L$7,Weights_All_Spaces,$C116+1,FALSE)*'Refrigerator Impacts'!K115</f>
        <v>0</v>
      </c>
      <c r="M116" s="41">
        <f ca="1">HLOOKUP($A116&amp;"-"&amp;$B116&amp;"-"&amp;M$7,Weights_All_Spaces,$C116+1,FALSE)*'Refrigerator Impacts'!L115</f>
        <v>0</v>
      </c>
      <c r="N116" s="41">
        <f ca="1">HLOOKUP($A116&amp;"-"&amp;$B116&amp;"-"&amp;N$7,Weights_All_Spaces,$C116+1,FALSE)*'Refrigerator Impacts'!M115</f>
        <v>0</v>
      </c>
      <c r="O116" s="41">
        <f ca="1">HLOOKUP($A116&amp;"-"&amp;$B116&amp;"-"&amp;O$7,Weights_All_Spaces,$C116+1,FALSE)*'Refrigerator Impacts'!N115</f>
        <v>0</v>
      </c>
      <c r="P116" s="41">
        <f ca="1">HLOOKUP($A116&amp;"-"&amp;$B116&amp;"-"&amp;P$7,Weights_All_Spaces,$C116+1,FALSE)*'Refrigerator Impacts'!O115</f>
        <v>0</v>
      </c>
      <c r="Q116" s="41">
        <f ca="1">HLOOKUP($A116&amp;"-"&amp;$B116&amp;"-"&amp;Q$7,Weights_All_Spaces,$C116+1,FALSE)*'Refrigerator Impacts'!P115</f>
        <v>0</v>
      </c>
      <c r="R116" s="41">
        <f ca="1">HLOOKUP($A116&amp;"-"&amp;$B116&amp;"-"&amp;R$7,Weights_All_Spaces,$C116+1,FALSE)*'Refrigerator Impacts'!Q115</f>
        <v>0</v>
      </c>
      <c r="S116" s="41">
        <f>HLOOKUP($A116&amp;"-"&amp;$B116&amp;"-"&amp;S$7,Weights_All_Spaces,$C116+1,FALSE)*'Refrigerator Impacts'!R115</f>
        <v>0</v>
      </c>
      <c r="T116" s="41">
        <f ca="1">HLOOKUP($A116&amp;"-"&amp;$B116&amp;"-"&amp;T$7,Weights_All_Spaces,$C116+1,FALSE)*'Refrigerator Impacts'!S115</f>
        <v>0</v>
      </c>
      <c r="U116" s="41">
        <f ca="1">HLOOKUP($A116&amp;"-"&amp;$B116&amp;"-"&amp;U$7,Weights_All_Spaces,$C116+1,FALSE)*'Refrigerator Impacts'!T115</f>
        <v>0</v>
      </c>
      <c r="V116" s="41">
        <f ca="1">HLOOKUP($A116&amp;"-"&amp;$B116&amp;"-"&amp;V$7,Weights_All_Spaces,$C116+1,FALSE)*'Refrigerator Impacts'!U115</f>
        <v>0</v>
      </c>
      <c r="W116" s="41">
        <f ca="1">HLOOKUP($A116&amp;"-"&amp;$B116&amp;"-"&amp;W$7,Weights_All_Spaces,$C116+1,FALSE)*'Refrigerator Impacts'!V115</f>
        <v>0</v>
      </c>
      <c r="X116" s="41">
        <f ca="1">HLOOKUP($A116&amp;"-"&amp;$B116&amp;"-"&amp;X$7,Weights_All_Spaces,$C116+1,FALSE)*'Refrigerator Impacts'!W115</f>
        <v>0</v>
      </c>
      <c r="Y116" s="41">
        <f ca="1">HLOOKUP($A116&amp;"-"&amp;$B116&amp;"-"&amp;Y$7,Weights_All_Spaces,$C116+1,FALSE)*'Refrigerator Impacts'!X115</f>
        <v>0</v>
      </c>
      <c r="Z116" s="41">
        <f ca="1">HLOOKUP($A116&amp;"-"&amp;$B116&amp;"-"&amp;Z$7,Weights_All_Spaces,$C116+1,FALSE)*'Refrigerator Impacts'!Y115</f>
        <v>0</v>
      </c>
      <c r="AA116" s="41">
        <f ca="1">HLOOKUP($A116&amp;"-"&amp;$B116&amp;"-"&amp;AA$7,Weights_All_Spaces,$C116+1,FALSE)*'Refrigerator Impacts'!Z115</f>
        <v>0</v>
      </c>
      <c r="AB116" s="41">
        <f ca="1">HLOOKUP($A116&amp;"-"&amp;$B116&amp;"-"&amp;AB$7,Weights_All_Spaces,$C116+1,FALSE)*'Refrigerator Impacts'!AA115</f>
        <v>0</v>
      </c>
      <c r="AC116" s="41">
        <f ca="1">HLOOKUP($A116&amp;"-"&amp;$B116&amp;"-"&amp;AC$7,Weights_All_Spaces,$C116+1,FALSE)*'Refrigerator Impacts'!AB115</f>
        <v>0</v>
      </c>
      <c r="AD116" s="41">
        <f ca="1">HLOOKUP($A116&amp;"-"&amp;$B116&amp;"-"&amp;AD$7,Weights_All_Spaces,$C116+1,FALSE)*'Refrigerator Impacts'!AC115</f>
        <v>0</v>
      </c>
      <c r="AE116" s="41">
        <f ca="1">HLOOKUP($A116&amp;"-"&amp;$B116&amp;"-"&amp;AE$7,Weights_All_Spaces,$C116+1,FALSE)*'Refrigerator Impacts'!AD115</f>
        <v>0</v>
      </c>
      <c r="AF116" s="41">
        <f ca="1">HLOOKUP($A116&amp;"-"&amp;$B116&amp;"-"&amp;AF$7,Weights_All_Spaces,$C116+1,FALSE)*'Refrigerator Impacts'!AE115</f>
        <v>0</v>
      </c>
      <c r="AG116" s="41">
        <f ca="1">HLOOKUP($A116&amp;"-"&amp;$B116&amp;"-"&amp;AG$7,Weights_All_Spaces,$C116+1,FALSE)*'Refrigerator Impacts'!AF115</f>
        <v>0</v>
      </c>
      <c r="AH116" s="41">
        <f ca="1">HLOOKUP($A116&amp;"-"&amp;$B116&amp;"-"&amp;AH$7,Weights_All_Spaces,$C116+1,FALSE)*'Refrigerator Impacts'!AG115</f>
        <v>0</v>
      </c>
      <c r="AK116" s="131">
        <f t="shared" ca="1" si="21"/>
        <v>0</v>
      </c>
      <c r="AL116" s="131">
        <f t="shared" ca="1" si="21"/>
        <v>0</v>
      </c>
      <c r="AM116" s="131">
        <f t="shared" ca="1" si="21"/>
        <v>0</v>
      </c>
      <c r="AN116" s="131">
        <f t="shared" ca="1" si="21"/>
        <v>0</v>
      </c>
      <c r="AO116" s="131">
        <f t="shared" ca="1" si="21"/>
        <v>0</v>
      </c>
    </row>
    <row r="117" spans="1:41">
      <c r="A117" s="4" t="str">
        <f t="shared" si="26"/>
        <v>SD</v>
      </c>
      <c r="B117" s="4" t="str">
        <f t="shared" si="26"/>
        <v>SFM</v>
      </c>
      <c r="C117" s="4">
        <f t="shared" si="27"/>
        <v>13</v>
      </c>
      <c r="D117" s="40" t="str">
        <f t="shared" si="25"/>
        <v>SD13</v>
      </c>
      <c r="E117" s="41">
        <f ca="1">HLOOKUP($A117&amp;"-"&amp;$B117&amp;"-"&amp;E$7,Weights_All_Spaces,$C117+1,FALSE)*'Refrigerator Impacts'!D116</f>
        <v>0</v>
      </c>
      <c r="F117" s="41">
        <f ca="1">HLOOKUP($A117&amp;"-"&amp;$B117&amp;"-"&amp;F$7,Weights_All_Spaces,$C117+1,FALSE)*'Refrigerator Impacts'!E116</f>
        <v>0</v>
      </c>
      <c r="G117" s="41">
        <f ca="1">HLOOKUP($A117&amp;"-"&amp;$B117&amp;"-"&amp;G$7,Weights_All_Spaces,$C117+1,FALSE)*'Refrigerator Impacts'!F116</f>
        <v>0</v>
      </c>
      <c r="H117" s="41">
        <f ca="1">HLOOKUP($A117&amp;"-"&amp;$B117&amp;"-"&amp;H$7,Weights_All_Spaces,$C117+1,FALSE)*'Refrigerator Impacts'!G116</f>
        <v>0</v>
      </c>
      <c r="I117" s="41">
        <f ca="1">HLOOKUP($A117&amp;"-"&amp;$B117&amp;"-"&amp;I$7,Weights_All_Spaces,$C117+1,FALSE)*'Refrigerator Impacts'!H116</f>
        <v>0</v>
      </c>
      <c r="J117" s="41">
        <f ca="1">HLOOKUP($A117&amp;"-"&amp;$B117&amp;"-"&amp;J$7,Weights_All_Spaces,$C117+1,FALSE)*'Refrigerator Impacts'!I116</f>
        <v>0</v>
      </c>
      <c r="K117" s="41">
        <f ca="1">HLOOKUP($A117&amp;"-"&amp;$B117&amp;"-"&amp;K$7,Weights_All_Spaces,$C117+1,FALSE)*'Refrigerator Impacts'!J116</f>
        <v>0</v>
      </c>
      <c r="L117" s="41">
        <f ca="1">HLOOKUP($A117&amp;"-"&amp;$B117&amp;"-"&amp;L$7,Weights_All_Spaces,$C117+1,FALSE)*'Refrigerator Impacts'!K116</f>
        <v>0</v>
      </c>
      <c r="M117" s="41">
        <f ca="1">HLOOKUP($A117&amp;"-"&amp;$B117&amp;"-"&amp;M$7,Weights_All_Spaces,$C117+1,FALSE)*'Refrigerator Impacts'!L116</f>
        <v>0</v>
      </c>
      <c r="N117" s="41">
        <f ca="1">HLOOKUP($A117&amp;"-"&amp;$B117&amp;"-"&amp;N$7,Weights_All_Spaces,$C117+1,FALSE)*'Refrigerator Impacts'!M116</f>
        <v>0</v>
      </c>
      <c r="O117" s="41">
        <f ca="1">HLOOKUP($A117&amp;"-"&amp;$B117&amp;"-"&amp;O$7,Weights_All_Spaces,$C117+1,FALSE)*'Refrigerator Impacts'!N116</f>
        <v>0</v>
      </c>
      <c r="P117" s="41">
        <f ca="1">HLOOKUP($A117&amp;"-"&amp;$B117&amp;"-"&amp;P$7,Weights_All_Spaces,$C117+1,FALSE)*'Refrigerator Impacts'!O116</f>
        <v>0</v>
      </c>
      <c r="Q117" s="41">
        <f ca="1">HLOOKUP($A117&amp;"-"&amp;$B117&amp;"-"&amp;Q$7,Weights_All_Spaces,$C117+1,FALSE)*'Refrigerator Impacts'!P116</f>
        <v>0</v>
      </c>
      <c r="R117" s="41">
        <f ca="1">HLOOKUP($A117&amp;"-"&amp;$B117&amp;"-"&amp;R$7,Weights_All_Spaces,$C117+1,FALSE)*'Refrigerator Impacts'!Q116</f>
        <v>0</v>
      </c>
      <c r="S117" s="41">
        <f>HLOOKUP($A117&amp;"-"&amp;$B117&amp;"-"&amp;S$7,Weights_All_Spaces,$C117+1,FALSE)*'Refrigerator Impacts'!R116</f>
        <v>0</v>
      </c>
      <c r="T117" s="41">
        <f ca="1">HLOOKUP($A117&amp;"-"&amp;$B117&amp;"-"&amp;T$7,Weights_All_Spaces,$C117+1,FALSE)*'Refrigerator Impacts'!S116</f>
        <v>0</v>
      </c>
      <c r="U117" s="41">
        <f ca="1">HLOOKUP($A117&amp;"-"&amp;$B117&amp;"-"&amp;U$7,Weights_All_Spaces,$C117+1,FALSE)*'Refrigerator Impacts'!T116</f>
        <v>0</v>
      </c>
      <c r="V117" s="41">
        <f ca="1">HLOOKUP($A117&amp;"-"&amp;$B117&amp;"-"&amp;V$7,Weights_All_Spaces,$C117+1,FALSE)*'Refrigerator Impacts'!U116</f>
        <v>0</v>
      </c>
      <c r="W117" s="41">
        <f ca="1">HLOOKUP($A117&amp;"-"&amp;$B117&amp;"-"&amp;W$7,Weights_All_Spaces,$C117+1,FALSE)*'Refrigerator Impacts'!V116</f>
        <v>0</v>
      </c>
      <c r="X117" s="41">
        <f ca="1">HLOOKUP($A117&amp;"-"&amp;$B117&amp;"-"&amp;X$7,Weights_All_Spaces,$C117+1,FALSE)*'Refrigerator Impacts'!W116</f>
        <v>0</v>
      </c>
      <c r="Y117" s="41">
        <f ca="1">HLOOKUP($A117&amp;"-"&amp;$B117&amp;"-"&amp;Y$7,Weights_All_Spaces,$C117+1,FALSE)*'Refrigerator Impacts'!X116</f>
        <v>0</v>
      </c>
      <c r="Z117" s="41">
        <f ca="1">HLOOKUP($A117&amp;"-"&amp;$B117&amp;"-"&amp;Z$7,Weights_All_Spaces,$C117+1,FALSE)*'Refrigerator Impacts'!Y116</f>
        <v>0</v>
      </c>
      <c r="AA117" s="41">
        <f ca="1">HLOOKUP($A117&amp;"-"&amp;$B117&amp;"-"&amp;AA$7,Weights_All_Spaces,$C117+1,FALSE)*'Refrigerator Impacts'!Z116</f>
        <v>0</v>
      </c>
      <c r="AB117" s="41">
        <f ca="1">HLOOKUP($A117&amp;"-"&amp;$B117&amp;"-"&amp;AB$7,Weights_All_Spaces,$C117+1,FALSE)*'Refrigerator Impacts'!AA116</f>
        <v>0</v>
      </c>
      <c r="AC117" s="41">
        <f ca="1">HLOOKUP($A117&amp;"-"&amp;$B117&amp;"-"&amp;AC$7,Weights_All_Spaces,$C117+1,FALSE)*'Refrigerator Impacts'!AB116</f>
        <v>0</v>
      </c>
      <c r="AD117" s="41">
        <f ca="1">HLOOKUP($A117&amp;"-"&amp;$B117&amp;"-"&amp;AD$7,Weights_All_Spaces,$C117+1,FALSE)*'Refrigerator Impacts'!AC116</f>
        <v>0</v>
      </c>
      <c r="AE117" s="41">
        <f ca="1">HLOOKUP($A117&amp;"-"&amp;$B117&amp;"-"&amp;AE$7,Weights_All_Spaces,$C117+1,FALSE)*'Refrigerator Impacts'!AD116</f>
        <v>0</v>
      </c>
      <c r="AF117" s="41">
        <f ca="1">HLOOKUP($A117&amp;"-"&amp;$B117&amp;"-"&amp;AF$7,Weights_All_Spaces,$C117+1,FALSE)*'Refrigerator Impacts'!AE116</f>
        <v>0</v>
      </c>
      <c r="AG117" s="41">
        <f ca="1">HLOOKUP($A117&amp;"-"&amp;$B117&amp;"-"&amp;AG$7,Weights_All_Spaces,$C117+1,FALSE)*'Refrigerator Impacts'!AF116</f>
        <v>0</v>
      </c>
      <c r="AH117" s="41">
        <f ca="1">HLOOKUP($A117&amp;"-"&amp;$B117&amp;"-"&amp;AH$7,Weights_All_Spaces,$C117+1,FALSE)*'Refrigerator Impacts'!AG116</f>
        <v>0</v>
      </c>
      <c r="AK117" s="131">
        <f t="shared" ca="1" si="21"/>
        <v>0</v>
      </c>
      <c r="AL117" s="131">
        <f t="shared" ca="1" si="21"/>
        <v>0</v>
      </c>
      <c r="AM117" s="131">
        <f t="shared" ca="1" si="21"/>
        <v>0</v>
      </c>
      <c r="AN117" s="131">
        <f t="shared" ca="1" si="21"/>
        <v>0</v>
      </c>
      <c r="AO117" s="131">
        <f t="shared" ca="1" si="21"/>
        <v>0</v>
      </c>
    </row>
    <row r="118" spans="1:41">
      <c r="A118" s="4" t="str">
        <f t="shared" si="26"/>
        <v>SD</v>
      </c>
      <c r="B118" s="4" t="str">
        <f t="shared" si="26"/>
        <v>SFM</v>
      </c>
      <c r="C118" s="4">
        <f t="shared" si="27"/>
        <v>14</v>
      </c>
      <c r="D118" s="40" t="str">
        <f t="shared" si="25"/>
        <v>SD14</v>
      </c>
      <c r="E118" s="41">
        <f ca="1">HLOOKUP($A118&amp;"-"&amp;$B118&amp;"-"&amp;E$7,Weights_All_Spaces,$C118+1,FALSE)*'Refrigerator Impacts'!D117</f>
        <v>0.15466433199269641</v>
      </c>
      <c r="F118" s="41">
        <f ca="1">HLOOKUP($A118&amp;"-"&amp;$B118&amp;"-"&amp;F$7,Weights_All_Spaces,$C118+1,FALSE)*'Refrigerator Impacts'!E117</f>
        <v>2.1203669592255239E-5</v>
      </c>
      <c r="G118" s="41">
        <f ca="1">HLOOKUP($A118&amp;"-"&amp;$B118&amp;"-"&amp;G$7,Weights_All_Spaces,$C118+1,FALSE)*'Refrigerator Impacts'!F117</f>
        <v>0.18890471792307048</v>
      </c>
      <c r="H118" s="41">
        <f ca="1">HLOOKUP($A118&amp;"-"&amp;$B118&amp;"-"&amp;H$7,Weights_All_Spaces,$C118+1,FALSE)*'Refrigerator Impacts'!G117</f>
        <v>3.5909494934676879E-5</v>
      </c>
      <c r="I118" s="41">
        <f ca="1">HLOOKUP($A118&amp;"-"&amp;$B118&amp;"-"&amp;I$7,Weights_All_Spaces,$C118+1,FALSE)*'Refrigerator Impacts'!H117</f>
        <v>-4.7732607811396457E-3</v>
      </c>
      <c r="J118" s="41">
        <f ca="1">HLOOKUP($A118&amp;"-"&amp;$B118&amp;"-"&amp;J$7,Weights_All_Spaces,$C118+1,FALSE)*'Refrigerator Impacts'!I117</f>
        <v>8.8595997032904217E-3</v>
      </c>
      <c r="K118" s="41">
        <f ca="1">HLOOKUP($A118&amp;"-"&amp;$B118&amp;"-"&amp;K$7,Weights_All_Spaces,$C118+1,FALSE)*'Refrigerator Impacts'!J117</f>
        <v>1.2212370250132525E-6</v>
      </c>
      <c r="L118" s="41">
        <f ca="1">HLOOKUP($A118&amp;"-"&amp;$B118&amp;"-"&amp;L$7,Weights_All_Spaces,$C118+1,FALSE)*'Refrigerator Impacts'!K117</f>
        <v>9.2601967385034043E-3</v>
      </c>
      <c r="M118" s="41">
        <f ca="1">HLOOKUP($A118&amp;"-"&amp;$B118&amp;"-"&amp;M$7,Weights_All_Spaces,$C118+1,FALSE)*'Refrigerator Impacts'!L117</f>
        <v>2.5600927349723565E-6</v>
      </c>
      <c r="N118" s="41">
        <f ca="1">HLOOKUP($A118&amp;"-"&amp;$B118&amp;"-"&amp;N$7,Weights_All_Spaces,$C118+1,FALSE)*'Refrigerator Impacts'!M117</f>
        <v>0</v>
      </c>
      <c r="O118" s="41">
        <f ca="1">HLOOKUP($A118&amp;"-"&amp;$B118&amp;"-"&amp;O$7,Weights_All_Spaces,$C118+1,FALSE)*'Refrigerator Impacts'!N117</f>
        <v>1.4222007539558292E-2</v>
      </c>
      <c r="P118" s="41">
        <f ca="1">HLOOKUP($A118&amp;"-"&amp;$B118&amp;"-"&amp;P$7,Weights_All_Spaces,$C118+1,FALSE)*'Refrigerator Impacts'!O117</f>
        <v>1.9497627211269187E-6</v>
      </c>
      <c r="Q118" s="41">
        <f ca="1">HLOOKUP($A118&amp;"-"&amp;$B118&amp;"-"&amp;Q$7,Weights_All_Spaces,$C118+1,FALSE)*'Refrigerator Impacts'!P117</f>
        <v>1.7370548774535217E-2</v>
      </c>
      <c r="R118" s="41">
        <f ca="1">HLOOKUP($A118&amp;"-"&amp;$B118&amp;"-"&amp;R$7,Weights_All_Spaces,$C118+1,FALSE)*'Refrigerator Impacts'!Q117</f>
        <v>3.3020225227289088E-6</v>
      </c>
      <c r="S118" s="41">
        <f>HLOOKUP($A118&amp;"-"&amp;$B118&amp;"-"&amp;S$7,Weights_All_Spaces,$C118+1,FALSE)*'Refrigerator Impacts'!R117</f>
        <v>0</v>
      </c>
      <c r="T118" s="41">
        <f ca="1">HLOOKUP($A118&amp;"-"&amp;$B118&amp;"-"&amp;T$7,Weights_All_Spaces,$C118+1,FALSE)*'Refrigerator Impacts'!S117</f>
        <v>6.114320348585086E-2</v>
      </c>
      <c r="U118" s="41">
        <f ca="1">HLOOKUP($A118&amp;"-"&amp;$B118&amp;"-"&amp;U$7,Weights_All_Spaces,$C118+1,FALSE)*'Refrigerator Impacts'!T117</f>
        <v>1.0794270615189618E-5</v>
      </c>
      <c r="V118" s="41">
        <f ca="1">HLOOKUP($A118&amp;"-"&amp;$B118&amp;"-"&amp;V$7,Weights_All_Spaces,$C118+1,FALSE)*'Refrigerator Impacts'!U117</f>
        <v>6.114320348585086E-2</v>
      </c>
      <c r="W118" s="41">
        <f ca="1">HLOOKUP($A118&amp;"-"&amp;$B118&amp;"-"&amp;W$7,Weights_All_Spaces,$C118+1,FALSE)*'Refrigerator Impacts'!V117</f>
        <v>1.0794270615189618E-5</v>
      </c>
      <c r="X118" s="41">
        <f ca="1">HLOOKUP($A118&amp;"-"&amp;$B118&amp;"-"&amp;X$7,Weights_All_Spaces,$C118+1,FALSE)*'Refrigerator Impacts'!W117</f>
        <v>-1.8263281789494606E-3</v>
      </c>
      <c r="Y118" s="41">
        <f ca="1">HLOOKUP($A118&amp;"-"&amp;$B118&amp;"-"&amp;Y$7,Weights_All_Spaces,$C118+1,FALSE)*'Refrigerator Impacts'!X117</f>
        <v>3.6596212146942811E-3</v>
      </c>
      <c r="Z118" s="41">
        <f ca="1">HLOOKUP($A118&amp;"-"&amp;$B118&amp;"-"&amp;Z$7,Weights_All_Spaces,$C118+1,FALSE)*'Refrigerator Impacts'!Y117</f>
        <v>6.2231865352165388E-7</v>
      </c>
      <c r="AA118" s="41">
        <f ca="1">HLOOKUP($A118&amp;"-"&amp;$B118&amp;"-"&amp;AA$7,Weights_All_Spaces,$C118+1,FALSE)*'Refrigerator Impacts'!Z117</f>
        <v>2.7813047023423714E-3</v>
      </c>
      <c r="AB118" s="41">
        <f ca="1">HLOOKUP($A118&amp;"-"&amp;$B118&amp;"-"&amp;AB$7,Weights_All_Spaces,$C118+1,FALSE)*'Refrigerator Impacts'!AA117</f>
        <v>6.2231865352165388E-7</v>
      </c>
      <c r="AC118" s="41">
        <f ca="1">HLOOKUP($A118&amp;"-"&amp;$B118&amp;"-"&amp;AC$7,Weights_All_Spaces,$C118+1,FALSE)*'Refrigerator Impacts'!AB117</f>
        <v>0</v>
      </c>
      <c r="AD118" s="41">
        <f ca="1">HLOOKUP($A118&amp;"-"&amp;$B118&amp;"-"&amp;AD$7,Weights_All_Spaces,$C118+1,FALSE)*'Refrigerator Impacts'!AC117</f>
        <v>9.6747828954791906E-2</v>
      </c>
      <c r="AE118" s="41">
        <f ca="1">HLOOKUP($A118&amp;"-"&amp;$B118&amp;"-"&amp;AE$7,Weights_All_Spaces,$C118+1,FALSE)*'Refrigerator Impacts'!AD117</f>
        <v>2.2862445203306698E-5</v>
      </c>
      <c r="AF118" s="41">
        <f ca="1">HLOOKUP($A118&amp;"-"&amp;$B118&amp;"-"&amp;AF$7,Weights_All_Spaces,$C118+1,FALSE)*'Refrigerator Impacts'!AE117</f>
        <v>9.7455889248905594E-2</v>
      </c>
      <c r="AG118" s="41">
        <f ca="1">HLOOKUP($A118&amp;"-"&amp;$B118&amp;"-"&amp;AG$7,Weights_All_Spaces,$C118+1,FALSE)*'Refrigerator Impacts'!AF117</f>
        <v>2.3147315128506427E-5</v>
      </c>
      <c r="AH118" s="41">
        <f ca="1">HLOOKUP($A118&amp;"-"&amp;$B118&amp;"-"&amp;AH$7,Weights_All_Spaces,$C118+1,FALSE)*'Refrigerator Impacts'!AG117</f>
        <v>0</v>
      </c>
      <c r="AK118" s="131">
        <f t="shared" ca="1" si="21"/>
        <v>0.33929659289088221</v>
      </c>
      <c r="AL118" s="131">
        <f t="shared" ca="1" si="21"/>
        <v>5.8653703810413387E-5</v>
      </c>
      <c r="AM118" s="131">
        <f t="shared" ca="1" si="21"/>
        <v>0.37691586087320794</v>
      </c>
      <c r="AN118" s="131">
        <f t="shared" ca="1" si="21"/>
        <v>7.6335514589595849E-5</v>
      </c>
      <c r="AO118" s="131">
        <f t="shared" ca="1" si="21"/>
        <v>-6.5995889600891063E-3</v>
      </c>
    </row>
    <row r="119" spans="1:41">
      <c r="A119" s="4" t="str">
        <f t="shared" si="26"/>
        <v>SD</v>
      </c>
      <c r="B119" s="4" t="str">
        <f t="shared" si="26"/>
        <v>SFM</v>
      </c>
      <c r="C119" s="4">
        <f t="shared" si="27"/>
        <v>15</v>
      </c>
      <c r="D119" s="40" t="str">
        <f t="shared" si="25"/>
        <v>SD15</v>
      </c>
      <c r="E119" s="41">
        <f ca="1">HLOOKUP($A119&amp;"-"&amp;$B119&amp;"-"&amp;E$7,Weights_All_Spaces,$C119+1,FALSE)*'Refrigerator Impacts'!D118</f>
        <v>0.60336653512170957</v>
      </c>
      <c r="F119" s="41">
        <f ca="1">HLOOKUP($A119&amp;"-"&amp;$B119&amp;"-"&amp;F$7,Weights_All_Spaces,$C119+1,FALSE)*'Refrigerator Impacts'!E118</f>
        <v>8.0127866031100769E-5</v>
      </c>
      <c r="G119" s="41">
        <f ca="1">HLOOKUP($A119&amp;"-"&amp;$B119&amp;"-"&amp;G$7,Weights_All_Spaces,$C119+1,FALSE)*'Refrigerator Impacts'!F118</f>
        <v>0.77817493586696551</v>
      </c>
      <c r="H119" s="41">
        <f ca="1">HLOOKUP($A119&amp;"-"&amp;$B119&amp;"-"&amp;H$7,Weights_All_Spaces,$C119+1,FALSE)*'Refrigerator Impacts'!G118</f>
        <v>1.4058654004644279E-4</v>
      </c>
      <c r="I119" s="41">
        <f ca="1">HLOOKUP($A119&amp;"-"&amp;$B119&amp;"-"&amp;I$7,Weights_All_Spaces,$C119+1,FALSE)*'Refrigerator Impacts'!H118</f>
        <v>-1.079825333252853E-2</v>
      </c>
      <c r="J119" s="41">
        <f ca="1">HLOOKUP($A119&amp;"-"&amp;$B119&amp;"-"&amp;J$7,Weights_All_Spaces,$C119+1,FALSE)*'Refrigerator Impacts'!I118</f>
        <v>3.4565011687158947E-2</v>
      </c>
      <c r="K119" s="41">
        <f ca="1">HLOOKUP($A119&amp;"-"&amp;$B119&amp;"-"&amp;K$7,Weights_All_Spaces,$C119+1,FALSE)*'Refrigerator Impacts'!J118</f>
        <v>4.6087358021762139E-6</v>
      </c>
      <c r="L119" s="41">
        <f ca="1">HLOOKUP($A119&amp;"-"&amp;$B119&amp;"-"&amp;L$7,Weights_All_Spaces,$C119+1,FALSE)*'Refrigerator Impacts'!K118</f>
        <v>4.3357668302447881E-2</v>
      </c>
      <c r="M119" s="41">
        <f ca="1">HLOOKUP($A119&amp;"-"&amp;$B119&amp;"-"&amp;M$7,Weights_All_Spaces,$C119+1,FALSE)*'Refrigerator Impacts'!L118</f>
        <v>1.0277113157333137E-5</v>
      </c>
      <c r="N119" s="41">
        <f ca="1">HLOOKUP($A119&amp;"-"&amp;$B119&amp;"-"&amp;N$7,Weights_All_Spaces,$C119+1,FALSE)*'Refrigerator Impacts'!M118</f>
        <v>0</v>
      </c>
      <c r="O119" s="41">
        <f ca="1">HLOOKUP($A119&amp;"-"&amp;$B119&amp;"-"&amp;O$7,Weights_All_Spaces,$C119+1,FALSE)*'Refrigerator Impacts'!N118</f>
        <v>5.5481980241076742E-2</v>
      </c>
      <c r="P119" s="41">
        <f ca="1">HLOOKUP($A119&amp;"-"&amp;$B119&amp;"-"&amp;P$7,Weights_All_Spaces,$C119+1,FALSE)*'Refrigerator Impacts'!O118</f>
        <v>7.3680796350437498E-6</v>
      </c>
      <c r="Q119" s="41">
        <f ca="1">HLOOKUP($A119&amp;"-"&amp;$B119&amp;"-"&amp;Q$7,Weights_All_Spaces,$C119+1,FALSE)*'Refrigerator Impacts'!P118</f>
        <v>7.1556315941789933E-2</v>
      </c>
      <c r="R119" s="41">
        <f ca="1">HLOOKUP($A119&amp;"-"&amp;$B119&amp;"-"&amp;R$7,Weights_All_Spaces,$C119+1,FALSE)*'Refrigerator Impacts'!Q118</f>
        <v>1.2927497935305086E-5</v>
      </c>
      <c r="S119" s="41">
        <f>HLOOKUP($A119&amp;"-"&amp;$B119&amp;"-"&amp;S$7,Weights_All_Spaces,$C119+1,FALSE)*'Refrigerator Impacts'!R118</f>
        <v>0</v>
      </c>
      <c r="T119" s="41">
        <f ca="1">HLOOKUP($A119&amp;"-"&amp;$B119&amp;"-"&amp;T$7,Weights_All_Spaces,$C119+1,FALSE)*'Refrigerator Impacts'!S118</f>
        <v>0</v>
      </c>
      <c r="U119" s="41">
        <f ca="1">HLOOKUP($A119&amp;"-"&amp;$B119&amp;"-"&amp;U$7,Weights_All_Spaces,$C119+1,FALSE)*'Refrigerator Impacts'!T118</f>
        <v>0</v>
      </c>
      <c r="V119" s="41">
        <f ca="1">HLOOKUP($A119&amp;"-"&amp;$B119&amp;"-"&amp;V$7,Weights_All_Spaces,$C119+1,FALSE)*'Refrigerator Impacts'!U118</f>
        <v>0</v>
      </c>
      <c r="W119" s="41">
        <f ca="1">HLOOKUP($A119&amp;"-"&amp;$B119&amp;"-"&amp;W$7,Weights_All_Spaces,$C119+1,FALSE)*'Refrigerator Impacts'!V118</f>
        <v>0</v>
      </c>
      <c r="X119" s="41">
        <f ca="1">HLOOKUP($A119&amp;"-"&amp;$B119&amp;"-"&amp;X$7,Weights_All_Spaces,$C119+1,FALSE)*'Refrigerator Impacts'!W118</f>
        <v>0</v>
      </c>
      <c r="Y119" s="41">
        <f ca="1">HLOOKUP($A119&amp;"-"&amp;$B119&amp;"-"&amp;Y$7,Weights_All_Spaces,$C119+1,FALSE)*'Refrigerator Impacts'!X118</f>
        <v>0</v>
      </c>
      <c r="Z119" s="41">
        <f ca="1">HLOOKUP($A119&amp;"-"&amp;$B119&amp;"-"&amp;Z$7,Weights_All_Spaces,$C119+1,FALSE)*'Refrigerator Impacts'!Y118</f>
        <v>0</v>
      </c>
      <c r="AA119" s="41">
        <f ca="1">HLOOKUP($A119&amp;"-"&amp;$B119&amp;"-"&amp;AA$7,Weights_All_Spaces,$C119+1,FALSE)*'Refrigerator Impacts'!Z118</f>
        <v>0</v>
      </c>
      <c r="AB119" s="41">
        <f ca="1">HLOOKUP($A119&amp;"-"&amp;$B119&amp;"-"&amp;AB$7,Weights_All_Spaces,$C119+1,FALSE)*'Refrigerator Impacts'!AA118</f>
        <v>0</v>
      </c>
      <c r="AC119" s="41">
        <f ca="1">HLOOKUP($A119&amp;"-"&amp;$B119&amp;"-"&amp;AC$7,Weights_All_Spaces,$C119+1,FALSE)*'Refrigerator Impacts'!AB118</f>
        <v>0</v>
      </c>
      <c r="AD119" s="41">
        <f ca="1">HLOOKUP($A119&amp;"-"&amp;$B119&amp;"-"&amp;AD$7,Weights_All_Spaces,$C119+1,FALSE)*'Refrigerator Impacts'!AC118</f>
        <v>0.13230477507290403</v>
      </c>
      <c r="AE119" s="41">
        <f ca="1">HLOOKUP($A119&amp;"-"&amp;$B119&amp;"-"&amp;AE$7,Weights_All_Spaces,$C119+1,FALSE)*'Refrigerator Impacts'!AD118</f>
        <v>2.5085616569425769E-5</v>
      </c>
      <c r="AF119" s="41">
        <f ca="1">HLOOKUP($A119&amp;"-"&amp;$B119&amp;"-"&amp;AF$7,Weights_All_Spaces,$C119+1,FALSE)*'Refrigerator Impacts'!AE118</f>
        <v>0.13338786166191746</v>
      </c>
      <c r="AG119" s="41">
        <f ca="1">HLOOKUP($A119&amp;"-"&amp;$B119&amp;"-"&amp;AG$7,Weights_All_Spaces,$C119+1,FALSE)*'Refrigerator Impacts'!AF118</f>
        <v>2.5463305200075028E-5</v>
      </c>
      <c r="AH119" s="41">
        <f ca="1">HLOOKUP($A119&amp;"-"&amp;$B119&amp;"-"&amp;AH$7,Weights_All_Spaces,$C119+1,FALSE)*'Refrigerator Impacts'!AG118</f>
        <v>0</v>
      </c>
      <c r="AK119" s="131">
        <f t="shared" ca="1" si="21"/>
        <v>0.82571830212284936</v>
      </c>
      <c r="AL119" s="131">
        <f t="shared" ca="1" si="21"/>
        <v>1.1719029803774649E-4</v>
      </c>
      <c r="AM119" s="131">
        <f t="shared" ca="1" si="21"/>
        <v>1.0264767817731208</v>
      </c>
      <c r="AN119" s="131">
        <f t="shared" ca="1" si="21"/>
        <v>1.8925445633915603E-4</v>
      </c>
      <c r="AO119" s="131">
        <f t="shared" ref="AL119:AO134" ca="1" si="28">SUMIF($E$8:$AH$8,AO$8,$E119:$AH119)</f>
        <v>-1.079825333252853E-2</v>
      </c>
    </row>
    <row r="120" spans="1:41">
      <c r="A120" s="4" t="str">
        <f t="shared" si="26"/>
        <v>SD</v>
      </c>
      <c r="B120" s="4" t="str">
        <f t="shared" si="26"/>
        <v>SFM</v>
      </c>
      <c r="C120" s="4">
        <f t="shared" si="27"/>
        <v>16</v>
      </c>
      <c r="D120" s="40" t="str">
        <f t="shared" si="25"/>
        <v>SD16</v>
      </c>
      <c r="E120" s="41">
        <f ca="1">HLOOKUP($A120&amp;"-"&amp;$B120&amp;"-"&amp;E$7,Weights_All_Spaces,$C120+1,FALSE)*'Refrigerator Impacts'!D119</f>
        <v>0</v>
      </c>
      <c r="F120" s="41">
        <f ca="1">HLOOKUP($A120&amp;"-"&amp;$B120&amp;"-"&amp;F$7,Weights_All_Spaces,$C120+1,FALSE)*'Refrigerator Impacts'!E119</f>
        <v>0</v>
      </c>
      <c r="G120" s="41">
        <f ca="1">HLOOKUP($A120&amp;"-"&amp;$B120&amp;"-"&amp;G$7,Weights_All_Spaces,$C120+1,FALSE)*'Refrigerator Impacts'!F119</f>
        <v>0</v>
      </c>
      <c r="H120" s="41">
        <f ca="1">HLOOKUP($A120&amp;"-"&amp;$B120&amp;"-"&amp;H$7,Weights_All_Spaces,$C120+1,FALSE)*'Refrigerator Impacts'!G119</f>
        <v>0</v>
      </c>
      <c r="I120" s="41">
        <f ca="1">HLOOKUP($A120&amp;"-"&amp;$B120&amp;"-"&amp;I$7,Weights_All_Spaces,$C120+1,FALSE)*'Refrigerator Impacts'!H119</f>
        <v>0</v>
      </c>
      <c r="J120" s="41">
        <f ca="1">HLOOKUP($A120&amp;"-"&amp;$B120&amp;"-"&amp;J$7,Weights_All_Spaces,$C120+1,FALSE)*'Refrigerator Impacts'!I119</f>
        <v>0</v>
      </c>
      <c r="K120" s="41">
        <f ca="1">HLOOKUP($A120&amp;"-"&amp;$B120&amp;"-"&amp;K$7,Weights_All_Spaces,$C120+1,FALSE)*'Refrigerator Impacts'!J119</f>
        <v>0</v>
      </c>
      <c r="L120" s="41">
        <f ca="1">HLOOKUP($A120&amp;"-"&amp;$B120&amp;"-"&amp;L$7,Weights_All_Spaces,$C120+1,FALSE)*'Refrigerator Impacts'!K119</f>
        <v>0</v>
      </c>
      <c r="M120" s="41">
        <f ca="1">HLOOKUP($A120&amp;"-"&amp;$B120&amp;"-"&amp;M$7,Weights_All_Spaces,$C120+1,FALSE)*'Refrigerator Impacts'!L119</f>
        <v>0</v>
      </c>
      <c r="N120" s="41">
        <f ca="1">HLOOKUP($A120&amp;"-"&amp;$B120&amp;"-"&amp;N$7,Weights_All_Spaces,$C120+1,FALSE)*'Refrigerator Impacts'!M119</f>
        <v>0</v>
      </c>
      <c r="O120" s="41">
        <f ca="1">HLOOKUP($A120&amp;"-"&amp;$B120&amp;"-"&amp;O$7,Weights_All_Spaces,$C120+1,FALSE)*'Refrigerator Impacts'!N119</f>
        <v>0</v>
      </c>
      <c r="P120" s="41">
        <f ca="1">HLOOKUP($A120&amp;"-"&amp;$B120&amp;"-"&amp;P$7,Weights_All_Spaces,$C120+1,FALSE)*'Refrigerator Impacts'!O119</f>
        <v>0</v>
      </c>
      <c r="Q120" s="41">
        <f ca="1">HLOOKUP($A120&amp;"-"&amp;$B120&amp;"-"&amp;Q$7,Weights_All_Spaces,$C120+1,FALSE)*'Refrigerator Impacts'!P119</f>
        <v>0</v>
      </c>
      <c r="R120" s="41">
        <f ca="1">HLOOKUP($A120&amp;"-"&amp;$B120&amp;"-"&amp;R$7,Weights_All_Spaces,$C120+1,FALSE)*'Refrigerator Impacts'!Q119</f>
        <v>0</v>
      </c>
      <c r="S120" s="41">
        <f>HLOOKUP($A120&amp;"-"&amp;$B120&amp;"-"&amp;S$7,Weights_All_Spaces,$C120+1,FALSE)*'Refrigerator Impacts'!R119</f>
        <v>0</v>
      </c>
      <c r="T120" s="41">
        <f ca="1">HLOOKUP($A120&amp;"-"&amp;$B120&amp;"-"&amp;T$7,Weights_All_Spaces,$C120+1,FALSE)*'Refrigerator Impacts'!S119</f>
        <v>0</v>
      </c>
      <c r="U120" s="41">
        <f ca="1">HLOOKUP($A120&amp;"-"&amp;$B120&amp;"-"&amp;U$7,Weights_All_Spaces,$C120+1,FALSE)*'Refrigerator Impacts'!T119</f>
        <v>0</v>
      </c>
      <c r="V120" s="41">
        <f ca="1">HLOOKUP($A120&amp;"-"&amp;$B120&amp;"-"&amp;V$7,Weights_All_Spaces,$C120+1,FALSE)*'Refrigerator Impacts'!U119</f>
        <v>0</v>
      </c>
      <c r="W120" s="41">
        <f ca="1">HLOOKUP($A120&amp;"-"&amp;$B120&amp;"-"&amp;W$7,Weights_All_Spaces,$C120+1,FALSE)*'Refrigerator Impacts'!V119</f>
        <v>0</v>
      </c>
      <c r="X120" s="41">
        <f ca="1">HLOOKUP($A120&amp;"-"&amp;$B120&amp;"-"&amp;X$7,Weights_All_Spaces,$C120+1,FALSE)*'Refrigerator Impacts'!W119</f>
        <v>0</v>
      </c>
      <c r="Y120" s="41">
        <f ca="1">HLOOKUP($A120&amp;"-"&amp;$B120&amp;"-"&amp;Y$7,Weights_All_Spaces,$C120+1,FALSE)*'Refrigerator Impacts'!X119</f>
        <v>0</v>
      </c>
      <c r="Z120" s="41">
        <f ca="1">HLOOKUP($A120&amp;"-"&amp;$B120&amp;"-"&amp;Z$7,Weights_All_Spaces,$C120+1,FALSE)*'Refrigerator Impacts'!Y119</f>
        <v>0</v>
      </c>
      <c r="AA120" s="41">
        <f ca="1">HLOOKUP($A120&amp;"-"&amp;$B120&amp;"-"&amp;AA$7,Weights_All_Spaces,$C120+1,FALSE)*'Refrigerator Impacts'!Z119</f>
        <v>0</v>
      </c>
      <c r="AB120" s="41">
        <f ca="1">HLOOKUP($A120&amp;"-"&amp;$B120&amp;"-"&amp;AB$7,Weights_All_Spaces,$C120+1,FALSE)*'Refrigerator Impacts'!AA119</f>
        <v>0</v>
      </c>
      <c r="AC120" s="41">
        <f ca="1">HLOOKUP($A120&amp;"-"&amp;$B120&amp;"-"&amp;AC$7,Weights_All_Spaces,$C120+1,FALSE)*'Refrigerator Impacts'!AB119</f>
        <v>0</v>
      </c>
      <c r="AD120" s="41">
        <f ca="1">HLOOKUP($A120&amp;"-"&amp;$B120&amp;"-"&amp;AD$7,Weights_All_Spaces,$C120+1,FALSE)*'Refrigerator Impacts'!AC119</f>
        <v>0</v>
      </c>
      <c r="AE120" s="41">
        <f ca="1">HLOOKUP($A120&amp;"-"&amp;$B120&amp;"-"&amp;AE$7,Weights_All_Spaces,$C120+1,FALSE)*'Refrigerator Impacts'!AD119</f>
        <v>0</v>
      </c>
      <c r="AF120" s="41">
        <f ca="1">HLOOKUP($A120&amp;"-"&amp;$B120&amp;"-"&amp;AF$7,Weights_All_Spaces,$C120+1,FALSE)*'Refrigerator Impacts'!AE119</f>
        <v>0</v>
      </c>
      <c r="AG120" s="41">
        <f ca="1">HLOOKUP($A120&amp;"-"&amp;$B120&amp;"-"&amp;AG$7,Weights_All_Spaces,$C120+1,FALSE)*'Refrigerator Impacts'!AF119</f>
        <v>0</v>
      </c>
      <c r="AH120" s="41">
        <f ca="1">HLOOKUP($A120&amp;"-"&amp;$B120&amp;"-"&amp;AH$7,Weights_All_Spaces,$C120+1,FALSE)*'Refrigerator Impacts'!AG119</f>
        <v>0</v>
      </c>
      <c r="AK120" s="131">
        <f t="shared" ca="1" si="21"/>
        <v>0</v>
      </c>
      <c r="AL120" s="131">
        <f t="shared" ca="1" si="28"/>
        <v>0</v>
      </c>
      <c r="AM120" s="131">
        <f t="shared" ca="1" si="28"/>
        <v>0</v>
      </c>
      <c r="AN120" s="131">
        <f t="shared" ca="1" si="28"/>
        <v>0</v>
      </c>
      <c r="AO120" s="131">
        <f t="shared" ca="1" si="28"/>
        <v>0</v>
      </c>
    </row>
    <row r="121" spans="1:41">
      <c r="A121" s="4" t="str">
        <f t="shared" si="26"/>
        <v>SD</v>
      </c>
      <c r="B121" s="4" t="s">
        <v>886</v>
      </c>
      <c r="C121" s="4">
        <f>C105</f>
        <v>1</v>
      </c>
      <c r="D121" s="40" t="str">
        <f t="shared" si="25"/>
        <v>SD1</v>
      </c>
      <c r="E121" s="41">
        <f ca="1">HLOOKUP($A121&amp;"-"&amp;$B121&amp;"-"&amp;E$7,Weights_All_Spaces,$C121+1,FALSE)*'Refrigerator Impacts'!D120</f>
        <v>0</v>
      </c>
      <c r="F121" s="41">
        <f ca="1">HLOOKUP($A121&amp;"-"&amp;$B121&amp;"-"&amp;F$7,Weights_All_Spaces,$C121+1,FALSE)*'Refrigerator Impacts'!E120</f>
        <v>0</v>
      </c>
      <c r="G121" s="41">
        <f ca="1">HLOOKUP($A121&amp;"-"&amp;$B121&amp;"-"&amp;G$7,Weights_All_Spaces,$C121+1,FALSE)*'Refrigerator Impacts'!F120</f>
        <v>0</v>
      </c>
      <c r="H121" s="41">
        <f ca="1">HLOOKUP($A121&amp;"-"&amp;$B121&amp;"-"&amp;H$7,Weights_All_Spaces,$C121+1,FALSE)*'Refrigerator Impacts'!G120</f>
        <v>0</v>
      </c>
      <c r="I121" s="41">
        <f ca="1">HLOOKUP($A121&amp;"-"&amp;$B121&amp;"-"&amp;I$7,Weights_All_Spaces,$C121+1,FALSE)*'Refrigerator Impacts'!H120</f>
        <v>0</v>
      </c>
      <c r="J121" s="41">
        <f ca="1">HLOOKUP($A121&amp;"-"&amp;$B121&amp;"-"&amp;J$7,Weights_All_Spaces,$C121+1,FALSE)*'Refrigerator Impacts'!I120</f>
        <v>0</v>
      </c>
      <c r="K121" s="41">
        <f ca="1">HLOOKUP($A121&amp;"-"&amp;$B121&amp;"-"&amp;K$7,Weights_All_Spaces,$C121+1,FALSE)*'Refrigerator Impacts'!J120</f>
        <v>0</v>
      </c>
      <c r="L121" s="41">
        <f ca="1">HLOOKUP($A121&amp;"-"&amp;$B121&amp;"-"&amp;L$7,Weights_All_Spaces,$C121+1,FALSE)*'Refrigerator Impacts'!K120</f>
        <v>0</v>
      </c>
      <c r="M121" s="41">
        <f ca="1">HLOOKUP($A121&amp;"-"&amp;$B121&amp;"-"&amp;M$7,Weights_All_Spaces,$C121+1,FALSE)*'Refrigerator Impacts'!L120</f>
        <v>0</v>
      </c>
      <c r="N121" s="41">
        <f ca="1">HLOOKUP($A121&amp;"-"&amp;$B121&amp;"-"&amp;N$7,Weights_All_Spaces,$C121+1,FALSE)*'Refrigerator Impacts'!M120</f>
        <v>0</v>
      </c>
      <c r="O121" s="41">
        <f ca="1">HLOOKUP($A121&amp;"-"&amp;$B121&amp;"-"&amp;O$7,Weights_All_Spaces,$C121+1,FALSE)*'Refrigerator Impacts'!N120</f>
        <v>0</v>
      </c>
      <c r="P121" s="41">
        <f ca="1">HLOOKUP($A121&amp;"-"&amp;$B121&amp;"-"&amp;P$7,Weights_All_Spaces,$C121+1,FALSE)*'Refrigerator Impacts'!O120</f>
        <v>0</v>
      </c>
      <c r="Q121" s="41">
        <f ca="1">HLOOKUP($A121&amp;"-"&amp;$B121&amp;"-"&amp;Q$7,Weights_All_Spaces,$C121+1,FALSE)*'Refrigerator Impacts'!P120</f>
        <v>0</v>
      </c>
      <c r="R121" s="41">
        <f ca="1">HLOOKUP($A121&amp;"-"&amp;$B121&amp;"-"&amp;R$7,Weights_All_Spaces,$C121+1,FALSE)*'Refrigerator Impacts'!Q120</f>
        <v>0</v>
      </c>
      <c r="S121" s="41">
        <f>HLOOKUP($A121&amp;"-"&amp;$B121&amp;"-"&amp;S$7,Weights_All_Spaces,$C121+1,FALSE)*'Refrigerator Impacts'!R120</f>
        <v>0</v>
      </c>
      <c r="T121" s="41">
        <f ca="1">HLOOKUP($A121&amp;"-"&amp;$B121&amp;"-"&amp;T$7,Weights_All_Spaces,$C121+1,FALSE)*'Refrigerator Impacts'!S120</f>
        <v>0</v>
      </c>
      <c r="U121" s="41">
        <f ca="1">HLOOKUP($A121&amp;"-"&amp;$B121&amp;"-"&amp;U$7,Weights_All_Spaces,$C121+1,FALSE)*'Refrigerator Impacts'!T120</f>
        <v>0</v>
      </c>
      <c r="V121" s="41">
        <f ca="1">HLOOKUP($A121&amp;"-"&amp;$B121&amp;"-"&amp;V$7,Weights_All_Spaces,$C121+1,FALSE)*'Refrigerator Impacts'!U120</f>
        <v>0</v>
      </c>
      <c r="W121" s="41">
        <f ca="1">HLOOKUP($A121&amp;"-"&amp;$B121&amp;"-"&amp;W$7,Weights_All_Spaces,$C121+1,FALSE)*'Refrigerator Impacts'!V120</f>
        <v>0</v>
      </c>
      <c r="X121" s="41">
        <f ca="1">HLOOKUP($A121&amp;"-"&amp;$B121&amp;"-"&amp;X$7,Weights_All_Spaces,$C121+1,FALSE)*'Refrigerator Impacts'!W120</f>
        <v>0</v>
      </c>
      <c r="Y121" s="41">
        <f ca="1">HLOOKUP($A121&amp;"-"&amp;$B121&amp;"-"&amp;Y$7,Weights_All_Spaces,$C121+1,FALSE)*'Refrigerator Impacts'!X120</f>
        <v>0</v>
      </c>
      <c r="Z121" s="41">
        <f ca="1">HLOOKUP($A121&amp;"-"&amp;$B121&amp;"-"&amp;Z$7,Weights_All_Spaces,$C121+1,FALSE)*'Refrigerator Impacts'!Y120</f>
        <v>0</v>
      </c>
      <c r="AA121" s="41">
        <f ca="1">HLOOKUP($A121&amp;"-"&amp;$B121&amp;"-"&amp;AA$7,Weights_All_Spaces,$C121+1,FALSE)*'Refrigerator Impacts'!Z120</f>
        <v>0</v>
      </c>
      <c r="AB121" s="41">
        <f ca="1">HLOOKUP($A121&amp;"-"&amp;$B121&amp;"-"&amp;AB$7,Weights_All_Spaces,$C121+1,FALSE)*'Refrigerator Impacts'!AA120</f>
        <v>0</v>
      </c>
      <c r="AC121" s="41">
        <f ca="1">HLOOKUP($A121&amp;"-"&amp;$B121&amp;"-"&amp;AC$7,Weights_All_Spaces,$C121+1,FALSE)*'Refrigerator Impacts'!AB120</f>
        <v>0</v>
      </c>
      <c r="AD121" s="130">
        <v>0</v>
      </c>
      <c r="AE121" s="130">
        <v>0</v>
      </c>
      <c r="AF121" s="130">
        <v>0</v>
      </c>
      <c r="AG121" s="130">
        <v>0</v>
      </c>
      <c r="AH121" s="130">
        <v>0</v>
      </c>
      <c r="AK121" s="131">
        <f t="shared" ca="1" si="21"/>
        <v>0</v>
      </c>
      <c r="AL121" s="131">
        <f t="shared" ca="1" si="28"/>
        <v>0</v>
      </c>
      <c r="AM121" s="131">
        <f t="shared" ca="1" si="28"/>
        <v>0</v>
      </c>
      <c r="AN121" s="131">
        <f t="shared" ca="1" si="28"/>
        <v>0</v>
      </c>
      <c r="AO121" s="131">
        <f t="shared" ca="1" si="28"/>
        <v>0</v>
      </c>
    </row>
    <row r="122" spans="1:41">
      <c r="A122" s="4" t="str">
        <f t="shared" si="26"/>
        <v>SD</v>
      </c>
      <c r="B122" s="4" t="str">
        <f>B121</f>
        <v>MFM</v>
      </c>
      <c r="C122" s="4">
        <f t="shared" ref="C122:C152" si="29">C106</f>
        <v>2</v>
      </c>
      <c r="D122" s="40" t="str">
        <f t="shared" si="25"/>
        <v>SD2</v>
      </c>
      <c r="E122" s="41">
        <f ca="1">HLOOKUP($A122&amp;"-"&amp;$B122&amp;"-"&amp;E$7,Weights_All_Spaces,$C122+1,FALSE)*'Refrigerator Impacts'!D121</f>
        <v>0</v>
      </c>
      <c r="F122" s="41">
        <f ca="1">HLOOKUP($A122&amp;"-"&amp;$B122&amp;"-"&amp;F$7,Weights_All_Spaces,$C122+1,FALSE)*'Refrigerator Impacts'!E121</f>
        <v>0</v>
      </c>
      <c r="G122" s="41">
        <f ca="1">HLOOKUP($A122&amp;"-"&amp;$B122&amp;"-"&amp;G$7,Weights_All_Spaces,$C122+1,FALSE)*'Refrigerator Impacts'!F121</f>
        <v>0</v>
      </c>
      <c r="H122" s="41">
        <f ca="1">HLOOKUP($A122&amp;"-"&amp;$B122&amp;"-"&amp;H$7,Weights_All_Spaces,$C122+1,FALSE)*'Refrigerator Impacts'!G121</f>
        <v>0</v>
      </c>
      <c r="I122" s="41">
        <f ca="1">HLOOKUP($A122&amp;"-"&amp;$B122&amp;"-"&amp;I$7,Weights_All_Spaces,$C122+1,FALSE)*'Refrigerator Impacts'!H121</f>
        <v>0</v>
      </c>
      <c r="J122" s="41">
        <f ca="1">HLOOKUP($A122&amp;"-"&amp;$B122&amp;"-"&amp;J$7,Weights_All_Spaces,$C122+1,FALSE)*'Refrigerator Impacts'!I121</f>
        <v>0</v>
      </c>
      <c r="K122" s="41">
        <f ca="1">HLOOKUP($A122&amp;"-"&amp;$B122&amp;"-"&amp;K$7,Weights_All_Spaces,$C122+1,FALSE)*'Refrigerator Impacts'!J121</f>
        <v>0</v>
      </c>
      <c r="L122" s="41">
        <f ca="1">HLOOKUP($A122&amp;"-"&amp;$B122&amp;"-"&amp;L$7,Weights_All_Spaces,$C122+1,FALSE)*'Refrigerator Impacts'!K121</f>
        <v>0</v>
      </c>
      <c r="M122" s="41">
        <f ca="1">HLOOKUP($A122&amp;"-"&amp;$B122&amp;"-"&amp;M$7,Weights_All_Spaces,$C122+1,FALSE)*'Refrigerator Impacts'!L121</f>
        <v>0</v>
      </c>
      <c r="N122" s="41">
        <f ca="1">HLOOKUP($A122&amp;"-"&amp;$B122&amp;"-"&amp;N$7,Weights_All_Spaces,$C122+1,FALSE)*'Refrigerator Impacts'!M121</f>
        <v>0</v>
      </c>
      <c r="O122" s="41">
        <f ca="1">HLOOKUP($A122&amp;"-"&amp;$B122&amp;"-"&amp;O$7,Weights_All_Spaces,$C122+1,FALSE)*'Refrigerator Impacts'!N121</f>
        <v>0</v>
      </c>
      <c r="P122" s="41">
        <f ca="1">HLOOKUP($A122&amp;"-"&amp;$B122&amp;"-"&amp;P$7,Weights_All_Spaces,$C122+1,FALSE)*'Refrigerator Impacts'!O121</f>
        <v>0</v>
      </c>
      <c r="Q122" s="41">
        <f ca="1">HLOOKUP($A122&amp;"-"&amp;$B122&amp;"-"&amp;Q$7,Weights_All_Spaces,$C122+1,FALSE)*'Refrigerator Impacts'!P121</f>
        <v>0</v>
      </c>
      <c r="R122" s="41">
        <f ca="1">HLOOKUP($A122&amp;"-"&amp;$B122&amp;"-"&amp;R$7,Weights_All_Spaces,$C122+1,FALSE)*'Refrigerator Impacts'!Q121</f>
        <v>0</v>
      </c>
      <c r="S122" s="41">
        <f>HLOOKUP($A122&amp;"-"&amp;$B122&amp;"-"&amp;S$7,Weights_All_Spaces,$C122+1,FALSE)*'Refrigerator Impacts'!R121</f>
        <v>0</v>
      </c>
      <c r="T122" s="41">
        <f ca="1">HLOOKUP($A122&amp;"-"&amp;$B122&amp;"-"&amp;T$7,Weights_All_Spaces,$C122+1,FALSE)*'Refrigerator Impacts'!S121</f>
        <v>0</v>
      </c>
      <c r="U122" s="41">
        <f ca="1">HLOOKUP($A122&amp;"-"&amp;$B122&amp;"-"&amp;U$7,Weights_All_Spaces,$C122+1,FALSE)*'Refrigerator Impacts'!T121</f>
        <v>0</v>
      </c>
      <c r="V122" s="41">
        <f ca="1">HLOOKUP($A122&amp;"-"&amp;$B122&amp;"-"&amp;V$7,Weights_All_Spaces,$C122+1,FALSE)*'Refrigerator Impacts'!U121</f>
        <v>0</v>
      </c>
      <c r="W122" s="41">
        <f ca="1">HLOOKUP($A122&amp;"-"&amp;$B122&amp;"-"&amp;W$7,Weights_All_Spaces,$C122+1,FALSE)*'Refrigerator Impacts'!V121</f>
        <v>0</v>
      </c>
      <c r="X122" s="41">
        <f ca="1">HLOOKUP($A122&amp;"-"&amp;$B122&amp;"-"&amp;X$7,Weights_All_Spaces,$C122+1,FALSE)*'Refrigerator Impacts'!W121</f>
        <v>0</v>
      </c>
      <c r="Y122" s="41">
        <f ca="1">HLOOKUP($A122&amp;"-"&amp;$B122&amp;"-"&amp;Y$7,Weights_All_Spaces,$C122+1,FALSE)*'Refrigerator Impacts'!X121</f>
        <v>0</v>
      </c>
      <c r="Z122" s="41">
        <f ca="1">HLOOKUP($A122&amp;"-"&amp;$B122&amp;"-"&amp;Z$7,Weights_All_Spaces,$C122+1,FALSE)*'Refrigerator Impacts'!Y121</f>
        <v>0</v>
      </c>
      <c r="AA122" s="41">
        <f ca="1">HLOOKUP($A122&amp;"-"&amp;$B122&amp;"-"&amp;AA$7,Weights_All_Spaces,$C122+1,FALSE)*'Refrigerator Impacts'!Z121</f>
        <v>0</v>
      </c>
      <c r="AB122" s="41">
        <f ca="1">HLOOKUP($A122&amp;"-"&amp;$B122&amp;"-"&amp;AB$7,Weights_All_Spaces,$C122+1,FALSE)*'Refrigerator Impacts'!AA121</f>
        <v>0</v>
      </c>
      <c r="AC122" s="41">
        <f ca="1">HLOOKUP($A122&amp;"-"&amp;$B122&amp;"-"&amp;AC$7,Weights_All_Spaces,$C122+1,FALSE)*'Refrigerator Impacts'!AB121</f>
        <v>0</v>
      </c>
      <c r="AD122" s="130">
        <v>0</v>
      </c>
      <c r="AE122" s="130">
        <v>0</v>
      </c>
      <c r="AF122" s="130">
        <v>0</v>
      </c>
      <c r="AG122" s="130">
        <v>0</v>
      </c>
      <c r="AH122" s="130">
        <v>0</v>
      </c>
      <c r="AK122" s="131">
        <f t="shared" ca="1" si="21"/>
        <v>0</v>
      </c>
      <c r="AL122" s="131">
        <f t="shared" ca="1" si="28"/>
        <v>0</v>
      </c>
      <c r="AM122" s="131">
        <f t="shared" ca="1" si="28"/>
        <v>0</v>
      </c>
      <c r="AN122" s="131">
        <f t="shared" ca="1" si="28"/>
        <v>0</v>
      </c>
      <c r="AO122" s="131">
        <f t="shared" ca="1" si="28"/>
        <v>0</v>
      </c>
    </row>
    <row r="123" spans="1:41">
      <c r="A123" s="4" t="str">
        <f t="shared" ref="A123:B138" si="30">A122</f>
        <v>SD</v>
      </c>
      <c r="B123" s="4" t="str">
        <f t="shared" si="30"/>
        <v>MFM</v>
      </c>
      <c r="C123" s="4">
        <f t="shared" si="29"/>
        <v>3</v>
      </c>
      <c r="D123" s="40" t="str">
        <f t="shared" si="25"/>
        <v>SD3</v>
      </c>
      <c r="E123" s="41">
        <f ca="1">HLOOKUP($A123&amp;"-"&amp;$B123&amp;"-"&amp;E$7,Weights_All_Spaces,$C123+1,FALSE)*'Refrigerator Impacts'!D122</f>
        <v>0</v>
      </c>
      <c r="F123" s="41">
        <f ca="1">HLOOKUP($A123&amp;"-"&amp;$B123&amp;"-"&amp;F$7,Weights_All_Spaces,$C123+1,FALSE)*'Refrigerator Impacts'!E122</f>
        <v>0</v>
      </c>
      <c r="G123" s="41">
        <f ca="1">HLOOKUP($A123&amp;"-"&amp;$B123&amp;"-"&amp;G$7,Weights_All_Spaces,$C123+1,FALSE)*'Refrigerator Impacts'!F122</f>
        <v>0</v>
      </c>
      <c r="H123" s="41">
        <f ca="1">HLOOKUP($A123&amp;"-"&amp;$B123&amp;"-"&amp;H$7,Weights_All_Spaces,$C123+1,FALSE)*'Refrigerator Impacts'!G122</f>
        <v>0</v>
      </c>
      <c r="I123" s="41">
        <f ca="1">HLOOKUP($A123&amp;"-"&amp;$B123&amp;"-"&amp;I$7,Weights_All_Spaces,$C123+1,FALSE)*'Refrigerator Impacts'!H122</f>
        <v>0</v>
      </c>
      <c r="J123" s="41">
        <f ca="1">HLOOKUP($A123&amp;"-"&amp;$B123&amp;"-"&amp;J$7,Weights_All_Spaces,$C123+1,FALSE)*'Refrigerator Impacts'!I122</f>
        <v>0</v>
      </c>
      <c r="K123" s="41">
        <f ca="1">HLOOKUP($A123&amp;"-"&amp;$B123&amp;"-"&amp;K$7,Weights_All_Spaces,$C123+1,FALSE)*'Refrigerator Impacts'!J122</f>
        <v>0</v>
      </c>
      <c r="L123" s="41">
        <f ca="1">HLOOKUP($A123&amp;"-"&amp;$B123&amp;"-"&amp;L$7,Weights_All_Spaces,$C123+1,FALSE)*'Refrigerator Impacts'!K122</f>
        <v>0</v>
      </c>
      <c r="M123" s="41">
        <f ca="1">HLOOKUP($A123&amp;"-"&amp;$B123&amp;"-"&amp;M$7,Weights_All_Spaces,$C123+1,FALSE)*'Refrigerator Impacts'!L122</f>
        <v>0</v>
      </c>
      <c r="N123" s="41">
        <f ca="1">HLOOKUP($A123&amp;"-"&amp;$B123&amp;"-"&amp;N$7,Weights_All_Spaces,$C123+1,FALSE)*'Refrigerator Impacts'!M122</f>
        <v>0</v>
      </c>
      <c r="O123" s="41">
        <f ca="1">HLOOKUP($A123&amp;"-"&amp;$B123&amp;"-"&amp;O$7,Weights_All_Spaces,$C123+1,FALSE)*'Refrigerator Impacts'!N122</f>
        <v>0</v>
      </c>
      <c r="P123" s="41">
        <f ca="1">HLOOKUP($A123&amp;"-"&amp;$B123&amp;"-"&amp;P$7,Weights_All_Spaces,$C123+1,FALSE)*'Refrigerator Impacts'!O122</f>
        <v>0</v>
      </c>
      <c r="Q123" s="41">
        <f ca="1">HLOOKUP($A123&amp;"-"&amp;$B123&amp;"-"&amp;Q$7,Weights_All_Spaces,$C123+1,FALSE)*'Refrigerator Impacts'!P122</f>
        <v>0</v>
      </c>
      <c r="R123" s="41">
        <f ca="1">HLOOKUP($A123&amp;"-"&amp;$B123&amp;"-"&amp;R$7,Weights_All_Spaces,$C123+1,FALSE)*'Refrigerator Impacts'!Q122</f>
        <v>0</v>
      </c>
      <c r="S123" s="41">
        <f>HLOOKUP($A123&amp;"-"&amp;$B123&amp;"-"&amp;S$7,Weights_All_Spaces,$C123+1,FALSE)*'Refrigerator Impacts'!R122</f>
        <v>0</v>
      </c>
      <c r="T123" s="41">
        <f ca="1">HLOOKUP($A123&amp;"-"&amp;$B123&amp;"-"&amp;T$7,Weights_All_Spaces,$C123+1,FALSE)*'Refrigerator Impacts'!S122</f>
        <v>0</v>
      </c>
      <c r="U123" s="41">
        <f ca="1">HLOOKUP($A123&amp;"-"&amp;$B123&amp;"-"&amp;U$7,Weights_All_Spaces,$C123+1,FALSE)*'Refrigerator Impacts'!T122</f>
        <v>0</v>
      </c>
      <c r="V123" s="41">
        <f ca="1">HLOOKUP($A123&amp;"-"&amp;$B123&amp;"-"&amp;V$7,Weights_All_Spaces,$C123+1,FALSE)*'Refrigerator Impacts'!U122</f>
        <v>0</v>
      </c>
      <c r="W123" s="41">
        <f ca="1">HLOOKUP($A123&amp;"-"&amp;$B123&amp;"-"&amp;W$7,Weights_All_Spaces,$C123+1,FALSE)*'Refrigerator Impacts'!V122</f>
        <v>0</v>
      </c>
      <c r="X123" s="41">
        <f ca="1">HLOOKUP($A123&amp;"-"&amp;$B123&amp;"-"&amp;X$7,Weights_All_Spaces,$C123+1,FALSE)*'Refrigerator Impacts'!W122</f>
        <v>0</v>
      </c>
      <c r="Y123" s="41">
        <f ca="1">HLOOKUP($A123&amp;"-"&amp;$B123&amp;"-"&amp;Y$7,Weights_All_Spaces,$C123+1,FALSE)*'Refrigerator Impacts'!X122</f>
        <v>0</v>
      </c>
      <c r="Z123" s="41">
        <f ca="1">HLOOKUP($A123&amp;"-"&amp;$B123&amp;"-"&amp;Z$7,Weights_All_Spaces,$C123+1,FALSE)*'Refrigerator Impacts'!Y122</f>
        <v>0</v>
      </c>
      <c r="AA123" s="41">
        <f ca="1">HLOOKUP($A123&amp;"-"&amp;$B123&amp;"-"&amp;AA$7,Weights_All_Spaces,$C123+1,FALSE)*'Refrigerator Impacts'!Z122</f>
        <v>0</v>
      </c>
      <c r="AB123" s="41">
        <f ca="1">HLOOKUP($A123&amp;"-"&amp;$B123&amp;"-"&amp;AB$7,Weights_All_Spaces,$C123+1,FALSE)*'Refrigerator Impacts'!AA122</f>
        <v>0</v>
      </c>
      <c r="AC123" s="41">
        <f ca="1">HLOOKUP($A123&amp;"-"&amp;$B123&amp;"-"&amp;AC$7,Weights_All_Spaces,$C123+1,FALSE)*'Refrigerator Impacts'!AB122</f>
        <v>0</v>
      </c>
      <c r="AD123" s="130">
        <v>0</v>
      </c>
      <c r="AE123" s="130">
        <v>0</v>
      </c>
      <c r="AF123" s="130">
        <v>0</v>
      </c>
      <c r="AG123" s="130">
        <v>0</v>
      </c>
      <c r="AH123" s="130">
        <v>0</v>
      </c>
      <c r="AK123" s="131">
        <f t="shared" ca="1" si="21"/>
        <v>0</v>
      </c>
      <c r="AL123" s="131">
        <f t="shared" ca="1" si="28"/>
        <v>0</v>
      </c>
      <c r="AM123" s="131">
        <f t="shared" ca="1" si="28"/>
        <v>0</v>
      </c>
      <c r="AN123" s="131">
        <f t="shared" ca="1" si="28"/>
        <v>0</v>
      </c>
      <c r="AO123" s="131">
        <f t="shared" ca="1" si="28"/>
        <v>0</v>
      </c>
    </row>
    <row r="124" spans="1:41">
      <c r="A124" s="4" t="str">
        <f t="shared" si="30"/>
        <v>SD</v>
      </c>
      <c r="B124" s="4" t="str">
        <f t="shared" si="30"/>
        <v>MFM</v>
      </c>
      <c r="C124" s="4">
        <f t="shared" si="29"/>
        <v>4</v>
      </c>
      <c r="D124" s="40" t="str">
        <f t="shared" si="25"/>
        <v>SD4</v>
      </c>
      <c r="E124" s="41">
        <f ca="1">HLOOKUP($A124&amp;"-"&amp;$B124&amp;"-"&amp;E$7,Weights_All_Spaces,$C124+1,FALSE)*'Refrigerator Impacts'!D123</f>
        <v>0</v>
      </c>
      <c r="F124" s="41">
        <f ca="1">HLOOKUP($A124&amp;"-"&amp;$B124&amp;"-"&amp;F$7,Weights_All_Spaces,$C124+1,FALSE)*'Refrigerator Impacts'!E123</f>
        <v>0</v>
      </c>
      <c r="G124" s="41">
        <f ca="1">HLOOKUP($A124&amp;"-"&amp;$B124&amp;"-"&amp;G$7,Weights_All_Spaces,$C124+1,FALSE)*'Refrigerator Impacts'!F123</f>
        <v>0</v>
      </c>
      <c r="H124" s="41">
        <f ca="1">HLOOKUP($A124&amp;"-"&amp;$B124&amp;"-"&amp;H$7,Weights_All_Spaces,$C124+1,FALSE)*'Refrigerator Impacts'!G123</f>
        <v>0</v>
      </c>
      <c r="I124" s="41">
        <f ca="1">HLOOKUP($A124&amp;"-"&amp;$B124&amp;"-"&amp;I$7,Weights_All_Spaces,$C124+1,FALSE)*'Refrigerator Impacts'!H123</f>
        <v>0</v>
      </c>
      <c r="J124" s="41">
        <f ca="1">HLOOKUP($A124&amp;"-"&amp;$B124&amp;"-"&amp;J$7,Weights_All_Spaces,$C124+1,FALSE)*'Refrigerator Impacts'!I123</f>
        <v>0</v>
      </c>
      <c r="K124" s="41">
        <f ca="1">HLOOKUP($A124&amp;"-"&amp;$B124&amp;"-"&amp;K$7,Weights_All_Spaces,$C124+1,FALSE)*'Refrigerator Impacts'!J123</f>
        <v>0</v>
      </c>
      <c r="L124" s="41">
        <f ca="1">HLOOKUP($A124&amp;"-"&amp;$B124&amp;"-"&amp;L$7,Weights_All_Spaces,$C124+1,FALSE)*'Refrigerator Impacts'!K123</f>
        <v>0</v>
      </c>
      <c r="M124" s="41">
        <f ca="1">HLOOKUP($A124&amp;"-"&amp;$B124&amp;"-"&amp;M$7,Weights_All_Spaces,$C124+1,FALSE)*'Refrigerator Impacts'!L123</f>
        <v>0</v>
      </c>
      <c r="N124" s="41">
        <f ca="1">HLOOKUP($A124&amp;"-"&amp;$B124&amp;"-"&amp;N$7,Weights_All_Spaces,$C124+1,FALSE)*'Refrigerator Impacts'!M123</f>
        <v>0</v>
      </c>
      <c r="O124" s="41">
        <f ca="1">HLOOKUP($A124&amp;"-"&amp;$B124&amp;"-"&amp;O$7,Weights_All_Spaces,$C124+1,FALSE)*'Refrigerator Impacts'!N123</f>
        <v>0</v>
      </c>
      <c r="P124" s="41">
        <f ca="1">HLOOKUP($A124&amp;"-"&amp;$B124&amp;"-"&amp;P$7,Weights_All_Spaces,$C124+1,FALSE)*'Refrigerator Impacts'!O123</f>
        <v>0</v>
      </c>
      <c r="Q124" s="41">
        <f ca="1">HLOOKUP($A124&amp;"-"&amp;$B124&amp;"-"&amp;Q$7,Weights_All_Spaces,$C124+1,FALSE)*'Refrigerator Impacts'!P123</f>
        <v>0</v>
      </c>
      <c r="R124" s="41">
        <f ca="1">HLOOKUP($A124&amp;"-"&amp;$B124&amp;"-"&amp;R$7,Weights_All_Spaces,$C124+1,FALSE)*'Refrigerator Impacts'!Q123</f>
        <v>0</v>
      </c>
      <c r="S124" s="41">
        <f>HLOOKUP($A124&amp;"-"&amp;$B124&amp;"-"&amp;S$7,Weights_All_Spaces,$C124+1,FALSE)*'Refrigerator Impacts'!R123</f>
        <v>0</v>
      </c>
      <c r="T124" s="41">
        <f ca="1">HLOOKUP($A124&amp;"-"&amp;$B124&amp;"-"&amp;T$7,Weights_All_Spaces,$C124+1,FALSE)*'Refrigerator Impacts'!S123</f>
        <v>0</v>
      </c>
      <c r="U124" s="41">
        <f ca="1">HLOOKUP($A124&amp;"-"&amp;$B124&amp;"-"&amp;U$7,Weights_All_Spaces,$C124+1,FALSE)*'Refrigerator Impacts'!T123</f>
        <v>0</v>
      </c>
      <c r="V124" s="41">
        <f ca="1">HLOOKUP($A124&amp;"-"&amp;$B124&amp;"-"&amp;V$7,Weights_All_Spaces,$C124+1,FALSE)*'Refrigerator Impacts'!U123</f>
        <v>0</v>
      </c>
      <c r="W124" s="41">
        <f ca="1">HLOOKUP($A124&amp;"-"&amp;$B124&amp;"-"&amp;W$7,Weights_All_Spaces,$C124+1,FALSE)*'Refrigerator Impacts'!V123</f>
        <v>0</v>
      </c>
      <c r="X124" s="41">
        <f ca="1">HLOOKUP($A124&amp;"-"&amp;$B124&amp;"-"&amp;X$7,Weights_All_Spaces,$C124+1,FALSE)*'Refrigerator Impacts'!W123</f>
        <v>0</v>
      </c>
      <c r="Y124" s="41">
        <f ca="1">HLOOKUP($A124&amp;"-"&amp;$B124&amp;"-"&amp;Y$7,Weights_All_Spaces,$C124+1,FALSE)*'Refrigerator Impacts'!X123</f>
        <v>0</v>
      </c>
      <c r="Z124" s="41">
        <f ca="1">HLOOKUP($A124&amp;"-"&amp;$B124&amp;"-"&amp;Z$7,Weights_All_Spaces,$C124+1,FALSE)*'Refrigerator Impacts'!Y123</f>
        <v>0</v>
      </c>
      <c r="AA124" s="41">
        <f ca="1">HLOOKUP($A124&amp;"-"&amp;$B124&amp;"-"&amp;AA$7,Weights_All_Spaces,$C124+1,FALSE)*'Refrigerator Impacts'!Z123</f>
        <v>0</v>
      </c>
      <c r="AB124" s="41">
        <f ca="1">HLOOKUP($A124&amp;"-"&amp;$B124&amp;"-"&amp;AB$7,Weights_All_Spaces,$C124+1,FALSE)*'Refrigerator Impacts'!AA123</f>
        <v>0</v>
      </c>
      <c r="AC124" s="41">
        <f ca="1">HLOOKUP($A124&amp;"-"&amp;$B124&amp;"-"&amp;AC$7,Weights_All_Spaces,$C124+1,FALSE)*'Refrigerator Impacts'!AB123</f>
        <v>0</v>
      </c>
      <c r="AD124" s="130">
        <v>0</v>
      </c>
      <c r="AE124" s="130">
        <v>0</v>
      </c>
      <c r="AF124" s="130">
        <v>0</v>
      </c>
      <c r="AG124" s="130">
        <v>0</v>
      </c>
      <c r="AH124" s="130">
        <v>0</v>
      </c>
      <c r="AK124" s="131">
        <f t="shared" ca="1" si="21"/>
        <v>0</v>
      </c>
      <c r="AL124" s="131">
        <f t="shared" ca="1" si="28"/>
        <v>0</v>
      </c>
      <c r="AM124" s="131">
        <f t="shared" ca="1" si="28"/>
        <v>0</v>
      </c>
      <c r="AN124" s="131">
        <f t="shared" ca="1" si="28"/>
        <v>0</v>
      </c>
      <c r="AO124" s="131">
        <f t="shared" ca="1" si="28"/>
        <v>0</v>
      </c>
    </row>
    <row r="125" spans="1:41">
      <c r="A125" s="4" t="str">
        <f t="shared" si="30"/>
        <v>SD</v>
      </c>
      <c r="B125" s="4" t="str">
        <f t="shared" si="30"/>
        <v>MFM</v>
      </c>
      <c r="C125" s="4">
        <f t="shared" si="29"/>
        <v>5</v>
      </c>
      <c r="D125" s="40" t="str">
        <f t="shared" si="25"/>
        <v>SD5</v>
      </c>
      <c r="E125" s="41">
        <f ca="1">HLOOKUP($A125&amp;"-"&amp;$B125&amp;"-"&amp;E$7,Weights_All_Spaces,$C125+1,FALSE)*'Refrigerator Impacts'!D124</f>
        <v>0</v>
      </c>
      <c r="F125" s="41">
        <f ca="1">HLOOKUP($A125&amp;"-"&amp;$B125&amp;"-"&amp;F$7,Weights_All_Spaces,$C125+1,FALSE)*'Refrigerator Impacts'!E124</f>
        <v>0</v>
      </c>
      <c r="G125" s="41">
        <f ca="1">HLOOKUP($A125&amp;"-"&amp;$B125&amp;"-"&amp;G$7,Weights_All_Spaces,$C125+1,FALSE)*'Refrigerator Impacts'!F124</f>
        <v>0</v>
      </c>
      <c r="H125" s="41">
        <f ca="1">HLOOKUP($A125&amp;"-"&amp;$B125&amp;"-"&amp;H$7,Weights_All_Spaces,$C125+1,FALSE)*'Refrigerator Impacts'!G124</f>
        <v>0</v>
      </c>
      <c r="I125" s="41">
        <f ca="1">HLOOKUP($A125&amp;"-"&amp;$B125&amp;"-"&amp;I$7,Weights_All_Spaces,$C125+1,FALSE)*'Refrigerator Impacts'!H124</f>
        <v>0</v>
      </c>
      <c r="J125" s="41">
        <f ca="1">HLOOKUP($A125&amp;"-"&amp;$B125&amp;"-"&amp;J$7,Weights_All_Spaces,$C125+1,FALSE)*'Refrigerator Impacts'!I124</f>
        <v>0</v>
      </c>
      <c r="K125" s="41">
        <f ca="1">HLOOKUP($A125&amp;"-"&amp;$B125&amp;"-"&amp;K$7,Weights_All_Spaces,$C125+1,FALSE)*'Refrigerator Impacts'!J124</f>
        <v>0</v>
      </c>
      <c r="L125" s="41">
        <f ca="1">HLOOKUP($A125&amp;"-"&amp;$B125&amp;"-"&amp;L$7,Weights_All_Spaces,$C125+1,FALSE)*'Refrigerator Impacts'!K124</f>
        <v>0</v>
      </c>
      <c r="M125" s="41">
        <f ca="1">HLOOKUP($A125&amp;"-"&amp;$B125&amp;"-"&amp;M$7,Weights_All_Spaces,$C125+1,FALSE)*'Refrigerator Impacts'!L124</f>
        <v>0</v>
      </c>
      <c r="N125" s="41">
        <f ca="1">HLOOKUP($A125&amp;"-"&amp;$B125&amp;"-"&amp;N$7,Weights_All_Spaces,$C125+1,FALSE)*'Refrigerator Impacts'!M124</f>
        <v>0</v>
      </c>
      <c r="O125" s="41">
        <f ca="1">HLOOKUP($A125&amp;"-"&amp;$B125&amp;"-"&amp;O$7,Weights_All_Spaces,$C125+1,FALSE)*'Refrigerator Impacts'!N124</f>
        <v>0</v>
      </c>
      <c r="P125" s="41">
        <f ca="1">HLOOKUP($A125&amp;"-"&amp;$B125&amp;"-"&amp;P$7,Weights_All_Spaces,$C125+1,FALSE)*'Refrigerator Impacts'!O124</f>
        <v>0</v>
      </c>
      <c r="Q125" s="41">
        <f ca="1">HLOOKUP($A125&amp;"-"&amp;$B125&amp;"-"&amp;Q$7,Weights_All_Spaces,$C125+1,FALSE)*'Refrigerator Impacts'!P124</f>
        <v>0</v>
      </c>
      <c r="R125" s="41">
        <f ca="1">HLOOKUP($A125&amp;"-"&amp;$B125&amp;"-"&amp;R$7,Weights_All_Spaces,$C125+1,FALSE)*'Refrigerator Impacts'!Q124</f>
        <v>0</v>
      </c>
      <c r="S125" s="41">
        <f>HLOOKUP($A125&amp;"-"&amp;$B125&amp;"-"&amp;S$7,Weights_All_Spaces,$C125+1,FALSE)*'Refrigerator Impacts'!R124</f>
        <v>0</v>
      </c>
      <c r="T125" s="41">
        <f ca="1">HLOOKUP($A125&amp;"-"&amp;$B125&amp;"-"&amp;T$7,Weights_All_Spaces,$C125+1,FALSE)*'Refrigerator Impacts'!S124</f>
        <v>0</v>
      </c>
      <c r="U125" s="41">
        <f ca="1">HLOOKUP($A125&amp;"-"&amp;$B125&amp;"-"&amp;U$7,Weights_All_Spaces,$C125+1,FALSE)*'Refrigerator Impacts'!T124</f>
        <v>0</v>
      </c>
      <c r="V125" s="41">
        <f ca="1">HLOOKUP($A125&amp;"-"&amp;$B125&amp;"-"&amp;V$7,Weights_All_Spaces,$C125+1,FALSE)*'Refrigerator Impacts'!U124</f>
        <v>0</v>
      </c>
      <c r="W125" s="41">
        <f ca="1">HLOOKUP($A125&amp;"-"&amp;$B125&amp;"-"&amp;W$7,Weights_All_Spaces,$C125+1,FALSE)*'Refrigerator Impacts'!V124</f>
        <v>0</v>
      </c>
      <c r="X125" s="41">
        <f ca="1">HLOOKUP($A125&amp;"-"&amp;$B125&amp;"-"&amp;X$7,Weights_All_Spaces,$C125+1,FALSE)*'Refrigerator Impacts'!W124</f>
        <v>0</v>
      </c>
      <c r="Y125" s="41">
        <f ca="1">HLOOKUP($A125&amp;"-"&amp;$B125&amp;"-"&amp;Y$7,Weights_All_Spaces,$C125+1,FALSE)*'Refrigerator Impacts'!X124</f>
        <v>0</v>
      </c>
      <c r="Z125" s="41">
        <f ca="1">HLOOKUP($A125&amp;"-"&amp;$B125&amp;"-"&amp;Z$7,Weights_All_Spaces,$C125+1,FALSE)*'Refrigerator Impacts'!Y124</f>
        <v>0</v>
      </c>
      <c r="AA125" s="41">
        <f ca="1">HLOOKUP($A125&amp;"-"&amp;$B125&amp;"-"&amp;AA$7,Weights_All_Spaces,$C125+1,FALSE)*'Refrigerator Impacts'!Z124</f>
        <v>0</v>
      </c>
      <c r="AB125" s="41">
        <f ca="1">HLOOKUP($A125&amp;"-"&amp;$B125&amp;"-"&amp;AB$7,Weights_All_Spaces,$C125+1,FALSE)*'Refrigerator Impacts'!AA124</f>
        <v>0</v>
      </c>
      <c r="AC125" s="41">
        <f ca="1">HLOOKUP($A125&amp;"-"&amp;$B125&amp;"-"&amp;AC$7,Weights_All_Spaces,$C125+1,FALSE)*'Refrigerator Impacts'!AB124</f>
        <v>0</v>
      </c>
      <c r="AD125" s="130">
        <v>0</v>
      </c>
      <c r="AE125" s="130">
        <v>0</v>
      </c>
      <c r="AF125" s="130">
        <v>0</v>
      </c>
      <c r="AG125" s="130">
        <v>0</v>
      </c>
      <c r="AH125" s="130">
        <v>0</v>
      </c>
      <c r="AK125" s="131">
        <f t="shared" ca="1" si="21"/>
        <v>0</v>
      </c>
      <c r="AL125" s="131">
        <f t="shared" ca="1" si="28"/>
        <v>0</v>
      </c>
      <c r="AM125" s="131">
        <f t="shared" ca="1" si="28"/>
        <v>0</v>
      </c>
      <c r="AN125" s="131">
        <f t="shared" ca="1" si="28"/>
        <v>0</v>
      </c>
      <c r="AO125" s="131">
        <f t="shared" ca="1" si="28"/>
        <v>0</v>
      </c>
    </row>
    <row r="126" spans="1:41">
      <c r="A126" s="4" t="str">
        <f t="shared" si="30"/>
        <v>SD</v>
      </c>
      <c r="B126" s="4" t="str">
        <f t="shared" si="30"/>
        <v>MFM</v>
      </c>
      <c r="C126" s="4">
        <f t="shared" si="29"/>
        <v>6</v>
      </c>
      <c r="D126" s="40" t="str">
        <f t="shared" si="25"/>
        <v>SD6</v>
      </c>
      <c r="E126" s="41">
        <f ca="1">HLOOKUP($A126&amp;"-"&amp;$B126&amp;"-"&amp;E$7,Weights_All_Spaces,$C126+1,FALSE)*'Refrigerator Impacts'!D125</f>
        <v>9.3094830759497968E-2</v>
      </c>
      <c r="F126" s="41">
        <f ca="1">HLOOKUP($A126&amp;"-"&amp;$B126&amp;"-"&amp;F$7,Weights_All_Spaces,$C126+1,FALSE)*'Refrigerator Impacts'!E125</f>
        <v>1.1786216545525747E-5</v>
      </c>
      <c r="G126" s="41">
        <f ca="1">HLOOKUP($A126&amp;"-"&amp;$B126&amp;"-"&amp;G$7,Weights_All_Spaces,$C126+1,FALSE)*'Refrigerator Impacts'!F125</f>
        <v>0.1020991751205732</v>
      </c>
      <c r="H126" s="41">
        <f ca="1">HLOOKUP($A126&amp;"-"&amp;$B126&amp;"-"&amp;H$7,Weights_All_Spaces,$C126+1,FALSE)*'Refrigerator Impacts'!G125</f>
        <v>1.65105178705283E-5</v>
      </c>
      <c r="I126" s="41">
        <f ca="1">HLOOKUP($A126&amp;"-"&amp;$B126&amp;"-"&amp;I$7,Weights_All_Spaces,$C126+1,FALSE)*'Refrigerator Impacts'!H125</f>
        <v>-2.1382662953401501E-3</v>
      </c>
      <c r="J126" s="41">
        <f ca="1">HLOOKUP($A126&amp;"-"&amp;$B126&amp;"-"&amp;J$7,Weights_All_Spaces,$C126+1,FALSE)*'Refrigerator Impacts'!I125</f>
        <v>1.3296408232355589E-2</v>
      </c>
      <c r="K126" s="41">
        <f ca="1">HLOOKUP($A126&amp;"-"&amp;$B126&amp;"-"&amp;K$7,Weights_All_Spaces,$C126+1,FALSE)*'Refrigerator Impacts'!J125</f>
        <v>1.6872528541097062E-6</v>
      </c>
      <c r="L126" s="41">
        <f ca="1">HLOOKUP($A126&amp;"-"&amp;$B126&amp;"-"&amp;L$7,Weights_All_Spaces,$C126+1,FALSE)*'Refrigerator Impacts'!K125</f>
        <v>1.1974115141227943E-2</v>
      </c>
      <c r="M126" s="41">
        <f ca="1">HLOOKUP($A126&amp;"-"&amp;$B126&amp;"-"&amp;M$7,Weights_All_Spaces,$C126+1,FALSE)*'Refrigerator Impacts'!L125</f>
        <v>2.7540927791684729E-6</v>
      </c>
      <c r="N126" s="41">
        <f ca="1">HLOOKUP($A126&amp;"-"&amp;$B126&amp;"-"&amp;N$7,Weights_All_Spaces,$C126+1,FALSE)*'Refrigerator Impacts'!M125</f>
        <v>0</v>
      </c>
      <c r="O126" s="41">
        <f ca="1">HLOOKUP($A126&amp;"-"&amp;$B126&amp;"-"&amp;O$7,Weights_All_Spaces,$C126+1,FALSE)*'Refrigerator Impacts'!N125</f>
        <v>1.9369719514087974E-2</v>
      </c>
      <c r="P126" s="41">
        <f ca="1">HLOOKUP($A126&amp;"-"&amp;$B126&amp;"-"&amp;P$7,Weights_All_Spaces,$C126+1,FALSE)*'Refrigerator Impacts'!O125</f>
        <v>2.4522919989931319E-6</v>
      </c>
      <c r="Q126" s="41">
        <f ca="1">HLOOKUP($A126&amp;"-"&amp;$B126&amp;"-"&amp;Q$7,Weights_All_Spaces,$C126+1,FALSE)*'Refrigerator Impacts'!P125</f>
        <v>2.1243202963806718E-2</v>
      </c>
      <c r="R126" s="41">
        <f ca="1">HLOOKUP($A126&amp;"-"&amp;$B126&amp;"-"&amp;R$7,Weights_All_Spaces,$C126+1,FALSE)*'Refrigerator Impacts'!Q125</f>
        <v>3.435250889607985E-6</v>
      </c>
      <c r="S126" s="41">
        <f>HLOOKUP($A126&amp;"-"&amp;$B126&amp;"-"&amp;S$7,Weights_All_Spaces,$C126+1,FALSE)*'Refrigerator Impacts'!R125</f>
        <v>0</v>
      </c>
      <c r="T126" s="41">
        <f ca="1">HLOOKUP($A126&amp;"-"&amp;$B126&amp;"-"&amp;T$7,Weights_All_Spaces,$C126+1,FALSE)*'Refrigerator Impacts'!S125</f>
        <v>0.10521433642763407</v>
      </c>
      <c r="U126" s="41">
        <f ca="1">HLOOKUP($A126&amp;"-"&amp;$B126&amp;"-"&amp;U$7,Weights_All_Spaces,$C126+1,FALSE)*'Refrigerator Impacts'!T125</f>
        <v>1.3642603347370247E-5</v>
      </c>
      <c r="V126" s="41">
        <f ca="1">HLOOKUP($A126&amp;"-"&amp;$B126&amp;"-"&amp;V$7,Weights_All_Spaces,$C126+1,FALSE)*'Refrigerator Impacts'!U125</f>
        <v>0.10521433642763407</v>
      </c>
      <c r="W126" s="41">
        <f ca="1">HLOOKUP($A126&amp;"-"&amp;$B126&amp;"-"&amp;W$7,Weights_All_Spaces,$C126+1,FALSE)*'Refrigerator Impacts'!V125</f>
        <v>1.3642603347370247E-5</v>
      </c>
      <c r="X126" s="41">
        <f ca="1">HLOOKUP($A126&amp;"-"&amp;$B126&amp;"-"&amp;X$7,Weights_All_Spaces,$C126+1,FALSE)*'Refrigerator Impacts'!W125</f>
        <v>-2.8778867949808035E-3</v>
      </c>
      <c r="Y126" s="41">
        <f ca="1">HLOOKUP($A126&amp;"-"&amp;$B126&amp;"-"&amp;Y$7,Weights_All_Spaces,$C126+1,FALSE)*'Refrigerator Impacts'!X125</f>
        <v>1.610956709482235E-2</v>
      </c>
      <c r="Z126" s="41">
        <f ca="1">HLOOKUP($A126&amp;"-"&amp;$B126&amp;"-"&amp;Z$7,Weights_All_Spaces,$C126+1,FALSE)*'Refrigerator Impacts'!Y125</f>
        <v>2.1429787204642316E-6</v>
      </c>
      <c r="AA126" s="41">
        <f ca="1">HLOOKUP($A126&amp;"-"&amp;$B126&amp;"-"&amp;AA$7,Weights_All_Spaces,$C126+1,FALSE)*'Refrigerator Impacts'!Z125</f>
        <v>1.2052084604958336E-2</v>
      </c>
      <c r="AB126" s="41">
        <f ca="1">HLOOKUP($A126&amp;"-"&amp;$B126&amp;"-"&amp;AB$7,Weights_All_Spaces,$C126+1,FALSE)*'Refrigerator Impacts'!AA125</f>
        <v>2.1429787204642316E-6</v>
      </c>
      <c r="AC126" s="41">
        <f ca="1">HLOOKUP($A126&amp;"-"&amp;$B126&amp;"-"&amp;AC$7,Weights_All_Spaces,$C126+1,FALSE)*'Refrigerator Impacts'!AB125</f>
        <v>0</v>
      </c>
      <c r="AD126" s="130">
        <v>0</v>
      </c>
      <c r="AE126" s="130">
        <v>0</v>
      </c>
      <c r="AF126" s="130">
        <v>0</v>
      </c>
      <c r="AG126" s="130">
        <v>0</v>
      </c>
      <c r="AH126" s="130">
        <v>0</v>
      </c>
      <c r="AK126" s="131">
        <f t="shared" ca="1" si="21"/>
        <v>0.24708486202839797</v>
      </c>
      <c r="AL126" s="131">
        <f t="shared" ca="1" si="28"/>
        <v>3.1711343466463063E-5</v>
      </c>
      <c r="AM126" s="131">
        <f t="shared" ca="1" si="28"/>
        <v>0.25258291425820023</v>
      </c>
      <c r="AN126" s="131">
        <f t="shared" ca="1" si="28"/>
        <v>3.8485443607139237E-5</v>
      </c>
      <c r="AO126" s="131">
        <f t="shared" ca="1" si="28"/>
        <v>-5.0161530903209536E-3</v>
      </c>
    </row>
    <row r="127" spans="1:41">
      <c r="A127" s="4" t="str">
        <f t="shared" si="30"/>
        <v>SD</v>
      </c>
      <c r="B127" s="4" t="str">
        <f t="shared" si="30"/>
        <v>MFM</v>
      </c>
      <c r="C127" s="4">
        <f t="shared" si="29"/>
        <v>7</v>
      </c>
      <c r="D127" s="40" t="str">
        <f t="shared" si="25"/>
        <v>SD7</v>
      </c>
      <c r="E127" s="41">
        <f ca="1">HLOOKUP($A127&amp;"-"&amp;$B127&amp;"-"&amp;E$7,Weights_All_Spaces,$C127+1,FALSE)*'Refrigerator Impacts'!D126</f>
        <v>7.9346019007599453E-2</v>
      </c>
      <c r="F127" s="41">
        <f ca="1">HLOOKUP($A127&amp;"-"&amp;$B127&amp;"-"&amp;F$7,Weights_All_Spaces,$C127+1,FALSE)*'Refrigerator Impacts'!E126</f>
        <v>1.0048675384290745E-5</v>
      </c>
      <c r="G127" s="41">
        <f ca="1">HLOOKUP($A127&amp;"-"&amp;$B127&amp;"-"&amp;G$7,Weights_All_Spaces,$C127+1,FALSE)*'Refrigerator Impacts'!F126</f>
        <v>8.7080856105825388E-2</v>
      </c>
      <c r="H127" s="41">
        <f ca="1">HLOOKUP($A127&amp;"-"&amp;$B127&amp;"-"&amp;H$7,Weights_All_Spaces,$C127+1,FALSE)*'Refrigerator Impacts'!G126</f>
        <v>1.6175409106642731E-5</v>
      </c>
      <c r="I127" s="41">
        <f ca="1">HLOOKUP($A127&amp;"-"&amp;$B127&amp;"-"&amp;I$7,Weights_All_Spaces,$C127+1,FALSE)*'Refrigerator Impacts'!H126</f>
        <v>-1.6250734210305671E-3</v>
      </c>
      <c r="J127" s="41">
        <f ca="1">HLOOKUP($A127&amp;"-"&amp;$B127&amp;"-"&amp;J$7,Weights_All_Spaces,$C127+1,FALSE)*'Refrigerator Impacts'!I126</f>
        <v>1.1326061392318263E-2</v>
      </c>
      <c r="K127" s="41">
        <f ca="1">HLOOKUP($A127&amp;"-"&amp;$B127&amp;"-"&amp;K$7,Weights_All_Spaces,$C127+1,FALSE)*'Refrigerator Impacts'!J126</f>
        <v>1.4393410406854505E-6</v>
      </c>
      <c r="L127" s="41">
        <f ca="1">HLOOKUP($A127&amp;"-"&amp;$B127&amp;"-"&amp;L$7,Weights_All_Spaces,$C127+1,FALSE)*'Refrigerator Impacts'!K126</f>
        <v>1.0402342797813657E-2</v>
      </c>
      <c r="M127" s="41">
        <f ca="1">HLOOKUP($A127&amp;"-"&amp;$B127&amp;"-"&amp;M$7,Weights_All_Spaces,$C127+1,FALSE)*'Refrigerator Impacts'!L126</f>
        <v>2.2511252314178961E-6</v>
      </c>
      <c r="N127" s="41">
        <f ca="1">HLOOKUP($A127&amp;"-"&amp;$B127&amp;"-"&amp;N$7,Weights_All_Spaces,$C127+1,FALSE)*'Refrigerator Impacts'!M126</f>
        <v>0</v>
      </c>
      <c r="O127" s="41">
        <f ca="1">HLOOKUP($A127&amp;"-"&amp;$B127&amp;"-"&amp;O$7,Weights_All_Spaces,$C127+1,FALSE)*'Refrigerator Impacts'!N126</f>
        <v>1.6509081333497044E-2</v>
      </c>
      <c r="P127" s="41">
        <f ca="1">HLOOKUP($A127&amp;"-"&amp;$B127&amp;"-"&amp;P$7,Weights_All_Spaces,$C127+1,FALSE)*'Refrigerator Impacts'!O126</f>
        <v>2.0907715508357999E-6</v>
      </c>
      <c r="Q127" s="41">
        <f ca="1">HLOOKUP($A127&amp;"-"&amp;$B127&amp;"-"&amp;Q$7,Weights_All_Spaces,$C127+1,FALSE)*'Refrigerator Impacts'!P126</f>
        <v>1.8118425524334545E-2</v>
      </c>
      <c r="R127" s="41">
        <f ca="1">HLOOKUP($A127&amp;"-"&amp;$B127&amp;"-"&amp;R$7,Weights_All_Spaces,$C127+1,FALSE)*'Refrigerator Impacts'!Q126</f>
        <v>3.3655266878427441E-6</v>
      </c>
      <c r="S127" s="41">
        <f>HLOOKUP($A127&amp;"-"&amp;$B127&amp;"-"&amp;S$7,Weights_All_Spaces,$C127+1,FALSE)*'Refrigerator Impacts'!R126</f>
        <v>0</v>
      </c>
      <c r="T127" s="41">
        <f ca="1">HLOOKUP($A127&amp;"-"&amp;$B127&amp;"-"&amp;T$7,Weights_All_Spaces,$C127+1,FALSE)*'Refrigerator Impacts'!S126</f>
        <v>0.14246152032299178</v>
      </c>
      <c r="U127" s="41">
        <f ca="1">HLOOKUP($A127&amp;"-"&amp;$B127&amp;"-"&amp;U$7,Weights_All_Spaces,$C127+1,FALSE)*'Refrigerator Impacts'!T126</f>
        <v>1.8586120122419506E-5</v>
      </c>
      <c r="V127" s="41">
        <f ca="1">HLOOKUP($A127&amp;"-"&amp;$B127&amp;"-"&amp;V$7,Weights_All_Spaces,$C127+1,FALSE)*'Refrigerator Impacts'!U126</f>
        <v>0.14246152032299178</v>
      </c>
      <c r="W127" s="41">
        <f ca="1">HLOOKUP($A127&amp;"-"&amp;$B127&amp;"-"&amp;W$7,Weights_All_Spaces,$C127+1,FALSE)*'Refrigerator Impacts'!V126</f>
        <v>1.8586120122419506E-5</v>
      </c>
      <c r="X127" s="41">
        <f ca="1">HLOOKUP($A127&amp;"-"&amp;$B127&amp;"-"&amp;X$7,Weights_All_Spaces,$C127+1,FALSE)*'Refrigerator Impacts'!W126</f>
        <v>-3.1958981686013247E-3</v>
      </c>
      <c r="Y127" s="41">
        <f ca="1">HLOOKUP($A127&amp;"-"&amp;$B127&amp;"-"&amp;Y$7,Weights_All_Spaces,$C127+1,FALSE)*'Refrigerator Impacts'!X126</f>
        <v>2.1783163905241772E-2</v>
      </c>
      <c r="Z127" s="41">
        <f ca="1">HLOOKUP($A127&amp;"-"&amp;$B127&amp;"-"&amp;Z$7,Weights_All_Spaces,$C127+1,FALSE)*'Refrigerator Impacts'!Y126</f>
        <v>2.9485341291152992E-6</v>
      </c>
      <c r="AA127" s="41">
        <f ca="1">HLOOKUP($A127&amp;"-"&amp;$B127&amp;"-"&amp;AA$7,Weights_All_Spaces,$C127+1,FALSE)*'Refrigerator Impacts'!Z126</f>
        <v>1.6788953331182518E-2</v>
      </c>
      <c r="AB127" s="41">
        <f ca="1">HLOOKUP($A127&amp;"-"&amp;$B127&amp;"-"&amp;AB$7,Weights_All_Spaces,$C127+1,FALSE)*'Refrigerator Impacts'!AA126</f>
        <v>2.9485341291152992E-6</v>
      </c>
      <c r="AC127" s="41">
        <f ca="1">HLOOKUP($A127&amp;"-"&amp;$B127&amp;"-"&amp;AC$7,Weights_All_Spaces,$C127+1,FALSE)*'Refrigerator Impacts'!AB126</f>
        <v>0</v>
      </c>
      <c r="AD127" s="130">
        <v>0</v>
      </c>
      <c r="AE127" s="130">
        <v>0</v>
      </c>
      <c r="AF127" s="130">
        <v>0</v>
      </c>
      <c r="AG127" s="130">
        <v>0</v>
      </c>
      <c r="AH127" s="130">
        <v>0</v>
      </c>
      <c r="AK127" s="131">
        <f t="shared" ca="1" si="21"/>
        <v>0.27142584596164832</v>
      </c>
      <c r="AL127" s="131">
        <f t="shared" ca="1" si="28"/>
        <v>3.5113442227346797E-5</v>
      </c>
      <c r="AM127" s="131">
        <f t="shared" ca="1" si="28"/>
        <v>0.27485209808214789</v>
      </c>
      <c r="AN127" s="131">
        <f t="shared" ca="1" si="28"/>
        <v>4.3326715277438175E-5</v>
      </c>
      <c r="AO127" s="131">
        <f t="shared" ca="1" si="28"/>
        <v>-4.8209715896318922E-3</v>
      </c>
    </row>
    <row r="128" spans="1:41">
      <c r="A128" s="4" t="str">
        <f t="shared" si="30"/>
        <v>SD</v>
      </c>
      <c r="B128" s="4" t="str">
        <f t="shared" si="30"/>
        <v>MFM</v>
      </c>
      <c r="C128" s="4">
        <f t="shared" si="29"/>
        <v>8</v>
      </c>
      <c r="D128" s="40" t="str">
        <f t="shared" si="25"/>
        <v>SD8</v>
      </c>
      <c r="E128" s="41">
        <f ca="1">HLOOKUP($A128&amp;"-"&amp;$B128&amp;"-"&amp;E$7,Weights_All_Spaces,$C128+1,FALSE)*'Refrigerator Impacts'!D127</f>
        <v>0.20055178451890804</v>
      </c>
      <c r="F128" s="41">
        <f ca="1">HLOOKUP($A128&amp;"-"&amp;$B128&amp;"-"&amp;F$7,Weights_All_Spaces,$C128+1,FALSE)*'Refrigerator Impacts'!E127</f>
        <v>2.534806881930916E-5</v>
      </c>
      <c r="G128" s="41">
        <f ca="1">HLOOKUP($A128&amp;"-"&amp;$B128&amp;"-"&amp;G$7,Weights_All_Spaces,$C128+1,FALSE)*'Refrigerator Impacts'!F127</f>
        <v>0.23172206611705659</v>
      </c>
      <c r="H128" s="41">
        <f ca="1">HLOOKUP($A128&amp;"-"&amp;$B128&amp;"-"&amp;H$7,Weights_All_Spaces,$C128+1,FALSE)*'Refrigerator Impacts'!G127</f>
        <v>3.9577919522306026E-5</v>
      </c>
      <c r="I128" s="41">
        <f ca="1">HLOOKUP($A128&amp;"-"&amp;$B128&amp;"-"&amp;I$7,Weights_All_Spaces,$C128+1,FALSE)*'Refrigerator Impacts'!H127</f>
        <v>-3.6741850536523052E-3</v>
      </c>
      <c r="J128" s="41">
        <f ca="1">HLOOKUP($A128&amp;"-"&amp;$B128&amp;"-"&amp;J$7,Weights_All_Spaces,$C128+1,FALSE)*'Refrigerator Impacts'!I127</f>
        <v>2.8679980808785255E-2</v>
      </c>
      <c r="K128" s="41">
        <f ca="1">HLOOKUP($A128&amp;"-"&amp;$B128&amp;"-"&amp;K$7,Weights_All_Spaces,$C128+1,FALSE)*'Refrigerator Impacts'!J127</f>
        <v>3.6457162127703663E-6</v>
      </c>
      <c r="L128" s="41">
        <f ca="1">HLOOKUP($A128&amp;"-"&amp;$B128&amp;"-"&amp;L$7,Weights_All_Spaces,$C128+1,FALSE)*'Refrigerator Impacts'!K127</f>
        <v>2.8777882446442801E-2</v>
      </c>
      <c r="M128" s="41">
        <f ca="1">HLOOKUP($A128&amp;"-"&amp;$B128&amp;"-"&amp;M$7,Weights_All_Spaces,$C128+1,FALSE)*'Refrigerator Impacts'!L127</f>
        <v>6.2225928961144401E-6</v>
      </c>
      <c r="N128" s="41">
        <f ca="1">HLOOKUP($A128&amp;"-"&amp;$B128&amp;"-"&amp;N$7,Weights_All_Spaces,$C128+1,FALSE)*'Refrigerator Impacts'!M127</f>
        <v>0</v>
      </c>
      <c r="O128" s="41">
        <f ca="1">HLOOKUP($A128&amp;"-"&amp;$B128&amp;"-"&amp;O$7,Weights_All_Spaces,$C128+1,FALSE)*'Refrigerator Impacts'!N127</f>
        <v>4.1727685441704625E-2</v>
      </c>
      <c r="P128" s="41">
        <f ca="1">HLOOKUP($A128&amp;"-"&amp;$B128&amp;"-"&amp;P$7,Weights_All_Spaces,$C128+1,FALSE)*'Refrigerator Impacts'!O127</f>
        <v>5.2740305691325929E-6</v>
      </c>
      <c r="Q128" s="41">
        <f ca="1">HLOOKUP($A128&amp;"-"&amp;$B128&amp;"-"&amp;Q$7,Weights_All_Spaces,$C128+1,FALSE)*'Refrigerator Impacts'!P127</f>
        <v>4.8213111182377949E-2</v>
      </c>
      <c r="R128" s="41">
        <f ca="1">HLOOKUP($A128&amp;"-"&amp;$B128&amp;"-"&amp;R$7,Weights_All_Spaces,$C128+1,FALSE)*'Refrigerator Impacts'!Q127</f>
        <v>8.2347558274066769E-6</v>
      </c>
      <c r="S128" s="41">
        <f>HLOOKUP($A128&amp;"-"&amp;$B128&amp;"-"&amp;S$7,Weights_All_Spaces,$C128+1,FALSE)*'Refrigerator Impacts'!R127</f>
        <v>0</v>
      </c>
      <c r="T128" s="41">
        <f ca="1">HLOOKUP($A128&amp;"-"&amp;$B128&amp;"-"&amp;T$7,Weights_All_Spaces,$C128+1,FALSE)*'Refrigerator Impacts'!S127</f>
        <v>6.8451698321001911E-2</v>
      </c>
      <c r="U128" s="41">
        <f ca="1">HLOOKUP($A128&amp;"-"&amp;$B128&amp;"-"&amp;U$7,Weights_All_Spaces,$C128+1,FALSE)*'Refrigerator Impacts'!T127</f>
        <v>9.8322084059181485E-6</v>
      </c>
      <c r="V128" s="41">
        <f ca="1">HLOOKUP($A128&amp;"-"&amp;$B128&amp;"-"&amp;V$7,Weights_All_Spaces,$C128+1,FALSE)*'Refrigerator Impacts'!U127</f>
        <v>6.8451698321001911E-2</v>
      </c>
      <c r="W128" s="41">
        <f ca="1">HLOOKUP($A128&amp;"-"&amp;$B128&amp;"-"&amp;W$7,Weights_All_Spaces,$C128+1,FALSE)*'Refrigerator Impacts'!V127</f>
        <v>9.8322084059181485E-6</v>
      </c>
      <c r="X128" s="41">
        <f ca="1">HLOOKUP($A128&amp;"-"&amp;$B128&amp;"-"&amp;X$7,Weights_All_Spaces,$C128+1,FALSE)*'Refrigerator Impacts'!W127</f>
        <v>-1.3848692301277315E-3</v>
      </c>
      <c r="Y128" s="41">
        <f ca="1">HLOOKUP($A128&amp;"-"&amp;$B128&amp;"-"&amp;Y$7,Weights_All_Spaces,$C128+1,FALSE)*'Refrigerator Impacts'!X127</f>
        <v>1.0496916247382736E-2</v>
      </c>
      <c r="Z128" s="41">
        <f ca="1">HLOOKUP($A128&amp;"-"&amp;$B128&amp;"-"&amp;Z$7,Weights_All_Spaces,$C128+1,FALSE)*'Refrigerator Impacts'!Y127</f>
        <v>1.5137675079296866E-6</v>
      </c>
      <c r="AA128" s="41">
        <f ca="1">HLOOKUP($A128&amp;"-"&amp;$B128&amp;"-"&amp;AA$7,Weights_All_Spaces,$C128+1,FALSE)*'Refrigerator Impacts'!Z127</f>
        <v>8.2977346305660969E-3</v>
      </c>
      <c r="AB128" s="41">
        <f ca="1">HLOOKUP($A128&amp;"-"&amp;$B128&amp;"-"&amp;AB$7,Weights_All_Spaces,$C128+1,FALSE)*'Refrigerator Impacts'!AA127</f>
        <v>1.5137675079296866E-6</v>
      </c>
      <c r="AC128" s="41">
        <f ca="1">HLOOKUP($A128&amp;"-"&amp;$B128&amp;"-"&amp;AC$7,Weights_All_Spaces,$C128+1,FALSE)*'Refrigerator Impacts'!AB127</f>
        <v>0</v>
      </c>
      <c r="AD128" s="130">
        <v>0</v>
      </c>
      <c r="AE128" s="130">
        <v>0</v>
      </c>
      <c r="AF128" s="130">
        <v>0</v>
      </c>
      <c r="AG128" s="130">
        <v>0</v>
      </c>
      <c r="AH128" s="130">
        <v>0</v>
      </c>
      <c r="AK128" s="131">
        <f t="shared" ca="1" si="21"/>
        <v>0.34990806533778257</v>
      </c>
      <c r="AL128" s="131">
        <f t="shared" ca="1" si="28"/>
        <v>4.5613791515059955E-5</v>
      </c>
      <c r="AM128" s="131">
        <f t="shared" ca="1" si="28"/>
        <v>0.38546249269744537</v>
      </c>
      <c r="AN128" s="131">
        <f t="shared" ca="1" si="28"/>
        <v>6.5381244159674971E-5</v>
      </c>
      <c r="AO128" s="131">
        <f t="shared" ca="1" si="28"/>
        <v>-5.0590542837800363E-3</v>
      </c>
    </row>
    <row r="129" spans="1:41">
      <c r="A129" s="4" t="str">
        <f t="shared" si="30"/>
        <v>SD</v>
      </c>
      <c r="B129" s="4" t="str">
        <f t="shared" si="30"/>
        <v>MFM</v>
      </c>
      <c r="C129" s="4">
        <f t="shared" si="29"/>
        <v>9</v>
      </c>
      <c r="D129" s="40" t="str">
        <f t="shared" si="25"/>
        <v>SD9</v>
      </c>
      <c r="E129" s="41">
        <f ca="1">HLOOKUP($A129&amp;"-"&amp;$B129&amp;"-"&amp;E$7,Weights_All_Spaces,$C129+1,FALSE)*'Refrigerator Impacts'!D128</f>
        <v>0</v>
      </c>
      <c r="F129" s="41">
        <f ca="1">HLOOKUP($A129&amp;"-"&amp;$B129&amp;"-"&amp;F$7,Weights_All_Spaces,$C129+1,FALSE)*'Refrigerator Impacts'!E128</f>
        <v>0</v>
      </c>
      <c r="G129" s="41">
        <f ca="1">HLOOKUP($A129&amp;"-"&amp;$B129&amp;"-"&amp;G$7,Weights_All_Spaces,$C129+1,FALSE)*'Refrigerator Impacts'!F128</f>
        <v>0</v>
      </c>
      <c r="H129" s="41">
        <f ca="1">HLOOKUP($A129&amp;"-"&amp;$B129&amp;"-"&amp;H$7,Weights_All_Spaces,$C129+1,FALSE)*'Refrigerator Impacts'!G128</f>
        <v>0</v>
      </c>
      <c r="I129" s="41">
        <f ca="1">HLOOKUP($A129&amp;"-"&amp;$B129&amp;"-"&amp;I$7,Weights_All_Spaces,$C129+1,FALSE)*'Refrigerator Impacts'!H128</f>
        <v>0</v>
      </c>
      <c r="J129" s="41">
        <f ca="1">HLOOKUP($A129&amp;"-"&amp;$B129&amp;"-"&amp;J$7,Weights_All_Spaces,$C129+1,FALSE)*'Refrigerator Impacts'!I128</f>
        <v>0</v>
      </c>
      <c r="K129" s="41">
        <f ca="1">HLOOKUP($A129&amp;"-"&amp;$B129&amp;"-"&amp;K$7,Weights_All_Spaces,$C129+1,FALSE)*'Refrigerator Impacts'!J128</f>
        <v>0</v>
      </c>
      <c r="L129" s="41">
        <f ca="1">HLOOKUP($A129&amp;"-"&amp;$B129&amp;"-"&amp;L$7,Weights_All_Spaces,$C129+1,FALSE)*'Refrigerator Impacts'!K128</f>
        <v>0</v>
      </c>
      <c r="M129" s="41">
        <f ca="1">HLOOKUP($A129&amp;"-"&amp;$B129&amp;"-"&amp;M$7,Weights_All_Spaces,$C129+1,FALSE)*'Refrigerator Impacts'!L128</f>
        <v>0</v>
      </c>
      <c r="N129" s="41">
        <f ca="1">HLOOKUP($A129&amp;"-"&amp;$B129&amp;"-"&amp;N$7,Weights_All_Spaces,$C129+1,FALSE)*'Refrigerator Impacts'!M128</f>
        <v>0</v>
      </c>
      <c r="O129" s="41">
        <f ca="1">HLOOKUP($A129&amp;"-"&amp;$B129&amp;"-"&amp;O$7,Weights_All_Spaces,$C129+1,FALSE)*'Refrigerator Impacts'!N128</f>
        <v>0</v>
      </c>
      <c r="P129" s="41">
        <f ca="1">HLOOKUP($A129&amp;"-"&amp;$B129&amp;"-"&amp;P$7,Weights_All_Spaces,$C129+1,FALSE)*'Refrigerator Impacts'!O128</f>
        <v>0</v>
      </c>
      <c r="Q129" s="41">
        <f ca="1">HLOOKUP($A129&amp;"-"&amp;$B129&amp;"-"&amp;Q$7,Weights_All_Spaces,$C129+1,FALSE)*'Refrigerator Impacts'!P128</f>
        <v>0</v>
      </c>
      <c r="R129" s="41">
        <f ca="1">HLOOKUP($A129&amp;"-"&amp;$B129&amp;"-"&amp;R$7,Weights_All_Spaces,$C129+1,FALSE)*'Refrigerator Impacts'!Q128</f>
        <v>0</v>
      </c>
      <c r="S129" s="41">
        <f>HLOOKUP($A129&amp;"-"&amp;$B129&amp;"-"&amp;S$7,Weights_All_Spaces,$C129+1,FALSE)*'Refrigerator Impacts'!R128</f>
        <v>0</v>
      </c>
      <c r="T129" s="41">
        <f ca="1">HLOOKUP($A129&amp;"-"&amp;$B129&amp;"-"&amp;T$7,Weights_All_Spaces,$C129+1,FALSE)*'Refrigerator Impacts'!S128</f>
        <v>0</v>
      </c>
      <c r="U129" s="41">
        <f ca="1">HLOOKUP($A129&amp;"-"&amp;$B129&amp;"-"&amp;U$7,Weights_All_Spaces,$C129+1,FALSE)*'Refrigerator Impacts'!T128</f>
        <v>0</v>
      </c>
      <c r="V129" s="41">
        <f ca="1">HLOOKUP($A129&amp;"-"&amp;$B129&amp;"-"&amp;V$7,Weights_All_Spaces,$C129+1,FALSE)*'Refrigerator Impacts'!U128</f>
        <v>0</v>
      </c>
      <c r="W129" s="41">
        <f ca="1">HLOOKUP($A129&amp;"-"&amp;$B129&amp;"-"&amp;W$7,Weights_All_Spaces,$C129+1,FALSE)*'Refrigerator Impacts'!V128</f>
        <v>0</v>
      </c>
      <c r="X129" s="41">
        <f ca="1">HLOOKUP($A129&amp;"-"&amp;$B129&amp;"-"&amp;X$7,Weights_All_Spaces,$C129+1,FALSE)*'Refrigerator Impacts'!W128</f>
        <v>0</v>
      </c>
      <c r="Y129" s="41">
        <f ca="1">HLOOKUP($A129&amp;"-"&amp;$B129&amp;"-"&amp;Y$7,Weights_All_Spaces,$C129+1,FALSE)*'Refrigerator Impacts'!X128</f>
        <v>0</v>
      </c>
      <c r="Z129" s="41">
        <f ca="1">HLOOKUP($A129&amp;"-"&amp;$B129&amp;"-"&amp;Z$7,Weights_All_Spaces,$C129+1,FALSE)*'Refrigerator Impacts'!Y128</f>
        <v>0</v>
      </c>
      <c r="AA129" s="41">
        <f ca="1">HLOOKUP($A129&amp;"-"&amp;$B129&amp;"-"&amp;AA$7,Weights_All_Spaces,$C129+1,FALSE)*'Refrigerator Impacts'!Z128</f>
        <v>0</v>
      </c>
      <c r="AB129" s="41">
        <f ca="1">HLOOKUP($A129&amp;"-"&amp;$B129&amp;"-"&amp;AB$7,Weights_All_Spaces,$C129+1,FALSE)*'Refrigerator Impacts'!AA128</f>
        <v>0</v>
      </c>
      <c r="AC129" s="41">
        <f ca="1">HLOOKUP($A129&amp;"-"&amp;$B129&amp;"-"&amp;AC$7,Weights_All_Spaces,$C129+1,FALSE)*'Refrigerator Impacts'!AB128</f>
        <v>0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K129" s="131">
        <f t="shared" ca="1" si="21"/>
        <v>0</v>
      </c>
      <c r="AL129" s="131">
        <f t="shared" ca="1" si="28"/>
        <v>0</v>
      </c>
      <c r="AM129" s="131">
        <f t="shared" ca="1" si="28"/>
        <v>0</v>
      </c>
      <c r="AN129" s="131">
        <f t="shared" ca="1" si="28"/>
        <v>0</v>
      </c>
      <c r="AO129" s="131">
        <f t="shared" ca="1" si="28"/>
        <v>0</v>
      </c>
    </row>
    <row r="130" spans="1:41">
      <c r="A130" s="4" t="str">
        <f t="shared" si="30"/>
        <v>SD</v>
      </c>
      <c r="B130" s="4" t="str">
        <f t="shared" si="30"/>
        <v>MFM</v>
      </c>
      <c r="C130" s="4">
        <f t="shared" si="29"/>
        <v>10</v>
      </c>
      <c r="D130" s="40" t="str">
        <f t="shared" si="25"/>
        <v>SD10</v>
      </c>
      <c r="E130" s="41">
        <f ca="1">HLOOKUP($A130&amp;"-"&amp;$B130&amp;"-"&amp;E$7,Weights_All_Spaces,$C130+1,FALSE)*'Refrigerator Impacts'!D129</f>
        <v>0.11931824334448718</v>
      </c>
      <c r="F130" s="41">
        <f ca="1">HLOOKUP($A130&amp;"-"&amp;$B130&amp;"-"&amp;F$7,Weights_All_Spaces,$C130+1,FALSE)*'Refrigerator Impacts'!E129</f>
        <v>1.5813693181350721E-5</v>
      </c>
      <c r="G130" s="41">
        <f ca="1">HLOOKUP($A130&amp;"-"&amp;$B130&amp;"-"&amp;G$7,Weights_All_Spaces,$C130+1,FALSE)*'Refrigerator Impacts'!F129</f>
        <v>0.13509255756763841</v>
      </c>
      <c r="H130" s="41">
        <f ca="1">HLOOKUP($A130&amp;"-"&amp;$B130&amp;"-"&amp;H$7,Weights_All_Spaces,$C130+1,FALSE)*'Refrigerator Impacts'!G129</f>
        <v>2.6571512314843591E-5</v>
      </c>
      <c r="I130" s="41">
        <f ca="1">HLOOKUP($A130&amp;"-"&amp;$B130&amp;"-"&amp;I$7,Weights_All_Spaces,$C130+1,FALSE)*'Refrigerator Impacts'!H129</f>
        <v>-2.7402920579463787E-3</v>
      </c>
      <c r="J130" s="41">
        <f ca="1">HLOOKUP($A130&amp;"-"&amp;$B130&amp;"-"&amp;J$7,Weights_All_Spaces,$C130+1,FALSE)*'Refrigerator Impacts'!I129</f>
        <v>1.7059219859003428E-2</v>
      </c>
      <c r="K130" s="41">
        <f ca="1">HLOOKUP($A130&amp;"-"&amp;$B130&amp;"-"&amp;K$7,Weights_All_Spaces,$C130+1,FALSE)*'Refrigerator Impacts'!J129</f>
        <v>2.2726812917225651E-6</v>
      </c>
      <c r="L130" s="41">
        <f ca="1">HLOOKUP($A130&amp;"-"&amp;$B130&amp;"-"&amp;L$7,Weights_All_Spaces,$C130+1,FALSE)*'Refrigerator Impacts'!K129</f>
        <v>1.6050100935136091E-2</v>
      </c>
      <c r="M130" s="41">
        <f ca="1">HLOOKUP($A130&amp;"-"&amp;$B130&amp;"-"&amp;M$7,Weights_All_Spaces,$C130+1,FALSE)*'Refrigerator Impacts'!L129</f>
        <v>4.1347635103624325E-6</v>
      </c>
      <c r="N130" s="41">
        <f ca="1">HLOOKUP($A130&amp;"-"&amp;$B130&amp;"-"&amp;N$7,Weights_All_Spaces,$C130+1,FALSE)*'Refrigerator Impacts'!M129</f>
        <v>0</v>
      </c>
      <c r="O130" s="41">
        <f ca="1">HLOOKUP($A130&amp;"-"&amp;$B130&amp;"-"&amp;O$7,Weights_All_Spaces,$C130+1,FALSE)*'Refrigerator Impacts'!N129</f>
        <v>2.4825877953063631E-2</v>
      </c>
      <c r="P130" s="41">
        <f ca="1">HLOOKUP($A130&amp;"-"&amp;$B130&amp;"-"&amp;P$7,Weights_All_Spaces,$C130+1,FALSE)*'Refrigerator Impacts'!O129</f>
        <v>3.2902664831726767E-6</v>
      </c>
      <c r="Q130" s="41">
        <f ca="1">HLOOKUP($A130&amp;"-"&amp;$B130&amp;"-"&amp;Q$7,Weights_All_Spaces,$C130+1,FALSE)*'Refrigerator Impacts'!P129</f>
        <v>2.810795107717589E-2</v>
      </c>
      <c r="R130" s="41">
        <f ca="1">HLOOKUP($A130&amp;"-"&amp;$B130&amp;"-"&amp;R$7,Weights_All_Spaces,$C130+1,FALSE)*'Refrigerator Impacts'!Q129</f>
        <v>5.5285855981981519E-6</v>
      </c>
      <c r="S130" s="41">
        <f>HLOOKUP($A130&amp;"-"&amp;$B130&amp;"-"&amp;S$7,Weights_All_Spaces,$C130+1,FALSE)*'Refrigerator Impacts'!R129</f>
        <v>0</v>
      </c>
      <c r="T130" s="41">
        <f ca="1">HLOOKUP($A130&amp;"-"&amp;$B130&amp;"-"&amp;T$7,Weights_All_Spaces,$C130+1,FALSE)*'Refrigerator Impacts'!S129</f>
        <v>2.3293616665227713E-2</v>
      </c>
      <c r="U130" s="41">
        <f ca="1">HLOOKUP($A130&amp;"-"&amp;$B130&amp;"-"&amp;U$7,Weights_All_Spaces,$C130+1,FALSE)*'Refrigerator Impacts'!T129</f>
        <v>3.5407625836227661E-6</v>
      </c>
      <c r="V130" s="41">
        <f ca="1">HLOOKUP($A130&amp;"-"&amp;$B130&amp;"-"&amp;V$7,Weights_All_Spaces,$C130+1,FALSE)*'Refrigerator Impacts'!U129</f>
        <v>2.3293616665227713E-2</v>
      </c>
      <c r="W130" s="41">
        <f ca="1">HLOOKUP($A130&amp;"-"&amp;$B130&amp;"-"&amp;W$7,Weights_All_Spaces,$C130+1,FALSE)*'Refrigerator Impacts'!V129</f>
        <v>3.5407625836227661E-6</v>
      </c>
      <c r="X130" s="41">
        <f ca="1">HLOOKUP($A130&amp;"-"&amp;$B130&amp;"-"&amp;X$7,Weights_All_Spaces,$C130+1,FALSE)*'Refrigerator Impacts'!W129</f>
        <v>-4.770460099725251E-4</v>
      </c>
      <c r="Y130" s="41">
        <f ca="1">HLOOKUP($A130&amp;"-"&amp;$B130&amp;"-"&amp;Y$7,Weights_All_Spaces,$C130+1,FALSE)*'Refrigerator Impacts'!X129</f>
        <v>3.5719981620688694E-3</v>
      </c>
      <c r="Z130" s="41">
        <f ca="1">HLOOKUP($A130&amp;"-"&amp;$B130&amp;"-"&amp;Z$7,Weights_All_Spaces,$C130+1,FALSE)*'Refrigerator Impacts'!Y129</f>
        <v>5.6375732909205682E-7</v>
      </c>
      <c r="AA130" s="41">
        <f ca="1">HLOOKUP($A130&amp;"-"&amp;$B130&amp;"-"&amp;AA$7,Weights_All_Spaces,$C130+1,FALSE)*'Refrigerator Impacts'!Z129</f>
        <v>2.6982915648651458E-3</v>
      </c>
      <c r="AB130" s="41">
        <f ca="1">HLOOKUP($A130&amp;"-"&amp;$B130&amp;"-"&amp;AB$7,Weights_All_Spaces,$C130+1,FALSE)*'Refrigerator Impacts'!AA129</f>
        <v>5.6375732909205682E-7</v>
      </c>
      <c r="AC130" s="41">
        <f ca="1">HLOOKUP($A130&amp;"-"&amp;$B130&amp;"-"&amp;AC$7,Weights_All_Spaces,$C130+1,FALSE)*'Refrigerator Impacts'!AB129</f>
        <v>0</v>
      </c>
      <c r="AD130" s="130">
        <v>0</v>
      </c>
      <c r="AE130" s="130">
        <v>0</v>
      </c>
      <c r="AF130" s="130">
        <v>0</v>
      </c>
      <c r="AG130" s="130">
        <v>0</v>
      </c>
      <c r="AH130" s="130">
        <v>0</v>
      </c>
      <c r="AK130" s="131">
        <f t="shared" ca="1" si="21"/>
        <v>0.18806895598385084</v>
      </c>
      <c r="AL130" s="131">
        <f t="shared" ca="1" si="28"/>
        <v>2.5481160868960787E-5</v>
      </c>
      <c r="AM130" s="131">
        <f t="shared" ca="1" si="28"/>
        <v>0.20524251781004327</v>
      </c>
      <c r="AN130" s="131">
        <f t="shared" ca="1" si="28"/>
        <v>4.0339381336119001E-5</v>
      </c>
      <c r="AO130" s="131">
        <f t="shared" ca="1" si="28"/>
        <v>-3.2173380679189037E-3</v>
      </c>
    </row>
    <row r="131" spans="1:41">
      <c r="A131" s="4" t="str">
        <f t="shared" si="30"/>
        <v>SD</v>
      </c>
      <c r="B131" s="4" t="str">
        <f t="shared" si="30"/>
        <v>MFM</v>
      </c>
      <c r="C131" s="4">
        <f t="shared" si="29"/>
        <v>11</v>
      </c>
      <c r="D131" s="40" t="str">
        <f t="shared" si="25"/>
        <v>SD11</v>
      </c>
      <c r="E131" s="41">
        <f ca="1">HLOOKUP($A131&amp;"-"&amp;$B131&amp;"-"&amp;E$7,Weights_All_Spaces,$C131+1,FALSE)*'Refrigerator Impacts'!D130</f>
        <v>0</v>
      </c>
      <c r="F131" s="41">
        <f ca="1">HLOOKUP($A131&amp;"-"&amp;$B131&amp;"-"&amp;F$7,Weights_All_Spaces,$C131+1,FALSE)*'Refrigerator Impacts'!E130</f>
        <v>0</v>
      </c>
      <c r="G131" s="41">
        <f ca="1">HLOOKUP($A131&amp;"-"&amp;$B131&amp;"-"&amp;G$7,Weights_All_Spaces,$C131+1,FALSE)*'Refrigerator Impacts'!F130</f>
        <v>0</v>
      </c>
      <c r="H131" s="41">
        <f ca="1">HLOOKUP($A131&amp;"-"&amp;$B131&amp;"-"&amp;H$7,Weights_All_Spaces,$C131+1,FALSE)*'Refrigerator Impacts'!G130</f>
        <v>0</v>
      </c>
      <c r="I131" s="41">
        <f ca="1">HLOOKUP($A131&amp;"-"&amp;$B131&amp;"-"&amp;I$7,Weights_All_Spaces,$C131+1,FALSE)*'Refrigerator Impacts'!H130</f>
        <v>0</v>
      </c>
      <c r="J131" s="41">
        <f ca="1">HLOOKUP($A131&amp;"-"&amp;$B131&amp;"-"&amp;J$7,Weights_All_Spaces,$C131+1,FALSE)*'Refrigerator Impacts'!I130</f>
        <v>0</v>
      </c>
      <c r="K131" s="41">
        <f ca="1">HLOOKUP($A131&amp;"-"&amp;$B131&amp;"-"&amp;K$7,Weights_All_Spaces,$C131+1,FALSE)*'Refrigerator Impacts'!J130</f>
        <v>0</v>
      </c>
      <c r="L131" s="41">
        <f ca="1">HLOOKUP($A131&amp;"-"&amp;$B131&amp;"-"&amp;L$7,Weights_All_Spaces,$C131+1,FALSE)*'Refrigerator Impacts'!K130</f>
        <v>0</v>
      </c>
      <c r="M131" s="41">
        <f ca="1">HLOOKUP($A131&amp;"-"&amp;$B131&amp;"-"&amp;M$7,Weights_All_Spaces,$C131+1,FALSE)*'Refrigerator Impacts'!L130</f>
        <v>0</v>
      </c>
      <c r="N131" s="41">
        <f ca="1">HLOOKUP($A131&amp;"-"&amp;$B131&amp;"-"&amp;N$7,Weights_All_Spaces,$C131+1,FALSE)*'Refrigerator Impacts'!M130</f>
        <v>0</v>
      </c>
      <c r="O131" s="41">
        <f ca="1">HLOOKUP($A131&amp;"-"&amp;$B131&amp;"-"&amp;O$7,Weights_All_Spaces,$C131+1,FALSE)*'Refrigerator Impacts'!N130</f>
        <v>0</v>
      </c>
      <c r="P131" s="41">
        <f ca="1">HLOOKUP($A131&amp;"-"&amp;$B131&amp;"-"&amp;P$7,Weights_All_Spaces,$C131+1,FALSE)*'Refrigerator Impacts'!O130</f>
        <v>0</v>
      </c>
      <c r="Q131" s="41">
        <f ca="1">HLOOKUP($A131&amp;"-"&amp;$B131&amp;"-"&amp;Q$7,Weights_All_Spaces,$C131+1,FALSE)*'Refrigerator Impacts'!P130</f>
        <v>0</v>
      </c>
      <c r="R131" s="41">
        <f ca="1">HLOOKUP($A131&amp;"-"&amp;$B131&amp;"-"&amp;R$7,Weights_All_Spaces,$C131+1,FALSE)*'Refrigerator Impacts'!Q130</f>
        <v>0</v>
      </c>
      <c r="S131" s="41">
        <f>HLOOKUP($A131&amp;"-"&amp;$B131&amp;"-"&amp;S$7,Weights_All_Spaces,$C131+1,FALSE)*'Refrigerator Impacts'!R130</f>
        <v>0</v>
      </c>
      <c r="T131" s="41">
        <f ca="1">HLOOKUP($A131&amp;"-"&amp;$B131&amp;"-"&amp;T$7,Weights_All_Spaces,$C131+1,FALSE)*'Refrigerator Impacts'!S130</f>
        <v>0</v>
      </c>
      <c r="U131" s="41">
        <f ca="1">HLOOKUP($A131&amp;"-"&amp;$B131&amp;"-"&amp;U$7,Weights_All_Spaces,$C131+1,FALSE)*'Refrigerator Impacts'!T130</f>
        <v>0</v>
      </c>
      <c r="V131" s="41">
        <f ca="1">HLOOKUP($A131&amp;"-"&amp;$B131&amp;"-"&amp;V$7,Weights_All_Spaces,$C131+1,FALSE)*'Refrigerator Impacts'!U130</f>
        <v>0</v>
      </c>
      <c r="W131" s="41">
        <f ca="1">HLOOKUP($A131&amp;"-"&amp;$B131&amp;"-"&amp;W$7,Weights_All_Spaces,$C131+1,FALSE)*'Refrigerator Impacts'!V130</f>
        <v>0</v>
      </c>
      <c r="X131" s="41">
        <f ca="1">HLOOKUP($A131&amp;"-"&amp;$B131&amp;"-"&amp;X$7,Weights_All_Spaces,$C131+1,FALSE)*'Refrigerator Impacts'!W130</f>
        <v>0</v>
      </c>
      <c r="Y131" s="41">
        <f ca="1">HLOOKUP($A131&amp;"-"&amp;$B131&amp;"-"&amp;Y$7,Weights_All_Spaces,$C131+1,FALSE)*'Refrigerator Impacts'!X130</f>
        <v>0</v>
      </c>
      <c r="Z131" s="41">
        <f ca="1">HLOOKUP($A131&amp;"-"&amp;$B131&amp;"-"&amp;Z$7,Weights_All_Spaces,$C131+1,FALSE)*'Refrigerator Impacts'!Y130</f>
        <v>0</v>
      </c>
      <c r="AA131" s="41">
        <f ca="1">HLOOKUP($A131&amp;"-"&amp;$B131&amp;"-"&amp;AA$7,Weights_All_Spaces,$C131+1,FALSE)*'Refrigerator Impacts'!Z130</f>
        <v>0</v>
      </c>
      <c r="AB131" s="41">
        <f ca="1">HLOOKUP($A131&amp;"-"&amp;$B131&amp;"-"&amp;AB$7,Weights_All_Spaces,$C131+1,FALSE)*'Refrigerator Impacts'!AA130</f>
        <v>0</v>
      </c>
      <c r="AC131" s="41">
        <f ca="1">HLOOKUP($A131&amp;"-"&amp;$B131&amp;"-"&amp;AC$7,Weights_All_Spaces,$C131+1,FALSE)*'Refrigerator Impacts'!AB130</f>
        <v>0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K131" s="131">
        <f t="shared" ca="1" si="21"/>
        <v>0</v>
      </c>
      <c r="AL131" s="131">
        <f t="shared" ca="1" si="28"/>
        <v>0</v>
      </c>
      <c r="AM131" s="131">
        <f t="shared" ca="1" si="28"/>
        <v>0</v>
      </c>
      <c r="AN131" s="131">
        <f t="shared" ca="1" si="28"/>
        <v>0</v>
      </c>
      <c r="AO131" s="131">
        <f t="shared" ca="1" si="28"/>
        <v>0</v>
      </c>
    </row>
    <row r="132" spans="1:41">
      <c r="A132" s="4" t="str">
        <f t="shared" si="30"/>
        <v>SD</v>
      </c>
      <c r="B132" s="4" t="str">
        <f t="shared" si="30"/>
        <v>MFM</v>
      </c>
      <c r="C132" s="4">
        <f t="shared" si="29"/>
        <v>12</v>
      </c>
      <c r="D132" s="40" t="str">
        <f t="shared" si="25"/>
        <v>SD12</v>
      </c>
      <c r="E132" s="41">
        <f ca="1">HLOOKUP($A132&amp;"-"&amp;$B132&amp;"-"&amp;E$7,Weights_All_Spaces,$C132+1,FALSE)*'Refrigerator Impacts'!D131</f>
        <v>0</v>
      </c>
      <c r="F132" s="41">
        <f ca="1">HLOOKUP($A132&amp;"-"&amp;$B132&amp;"-"&amp;F$7,Weights_All_Spaces,$C132+1,FALSE)*'Refrigerator Impacts'!E131</f>
        <v>0</v>
      </c>
      <c r="G132" s="41">
        <f ca="1">HLOOKUP($A132&amp;"-"&amp;$B132&amp;"-"&amp;G$7,Weights_All_Spaces,$C132+1,FALSE)*'Refrigerator Impacts'!F131</f>
        <v>0</v>
      </c>
      <c r="H132" s="41">
        <f ca="1">HLOOKUP($A132&amp;"-"&amp;$B132&amp;"-"&amp;H$7,Weights_All_Spaces,$C132+1,FALSE)*'Refrigerator Impacts'!G131</f>
        <v>0</v>
      </c>
      <c r="I132" s="41">
        <f ca="1">HLOOKUP($A132&amp;"-"&amp;$B132&amp;"-"&amp;I$7,Weights_All_Spaces,$C132+1,FALSE)*'Refrigerator Impacts'!H131</f>
        <v>0</v>
      </c>
      <c r="J132" s="41">
        <f ca="1">HLOOKUP($A132&amp;"-"&amp;$B132&amp;"-"&amp;J$7,Weights_All_Spaces,$C132+1,FALSE)*'Refrigerator Impacts'!I131</f>
        <v>0</v>
      </c>
      <c r="K132" s="41">
        <f ca="1">HLOOKUP($A132&amp;"-"&amp;$B132&amp;"-"&amp;K$7,Weights_All_Spaces,$C132+1,FALSE)*'Refrigerator Impacts'!J131</f>
        <v>0</v>
      </c>
      <c r="L132" s="41">
        <f ca="1">HLOOKUP($A132&amp;"-"&amp;$B132&amp;"-"&amp;L$7,Weights_All_Spaces,$C132+1,FALSE)*'Refrigerator Impacts'!K131</f>
        <v>0</v>
      </c>
      <c r="M132" s="41">
        <f ca="1">HLOOKUP($A132&amp;"-"&amp;$B132&amp;"-"&amp;M$7,Weights_All_Spaces,$C132+1,FALSE)*'Refrigerator Impacts'!L131</f>
        <v>0</v>
      </c>
      <c r="N132" s="41">
        <f ca="1">HLOOKUP($A132&amp;"-"&amp;$B132&amp;"-"&amp;N$7,Weights_All_Spaces,$C132+1,FALSE)*'Refrigerator Impacts'!M131</f>
        <v>0</v>
      </c>
      <c r="O132" s="41">
        <f ca="1">HLOOKUP($A132&amp;"-"&amp;$B132&amp;"-"&amp;O$7,Weights_All_Spaces,$C132+1,FALSE)*'Refrigerator Impacts'!N131</f>
        <v>0</v>
      </c>
      <c r="P132" s="41">
        <f ca="1">HLOOKUP($A132&amp;"-"&amp;$B132&amp;"-"&amp;P$7,Weights_All_Spaces,$C132+1,FALSE)*'Refrigerator Impacts'!O131</f>
        <v>0</v>
      </c>
      <c r="Q132" s="41">
        <f ca="1">HLOOKUP($A132&amp;"-"&amp;$B132&amp;"-"&amp;Q$7,Weights_All_Spaces,$C132+1,FALSE)*'Refrigerator Impacts'!P131</f>
        <v>0</v>
      </c>
      <c r="R132" s="41">
        <f ca="1">HLOOKUP($A132&amp;"-"&amp;$B132&amp;"-"&amp;R$7,Weights_All_Spaces,$C132+1,FALSE)*'Refrigerator Impacts'!Q131</f>
        <v>0</v>
      </c>
      <c r="S132" s="41">
        <f>HLOOKUP($A132&amp;"-"&amp;$B132&amp;"-"&amp;S$7,Weights_All_Spaces,$C132+1,FALSE)*'Refrigerator Impacts'!R131</f>
        <v>0</v>
      </c>
      <c r="T132" s="41">
        <f ca="1">HLOOKUP($A132&amp;"-"&amp;$B132&amp;"-"&amp;T$7,Weights_All_Spaces,$C132+1,FALSE)*'Refrigerator Impacts'!S131</f>
        <v>0</v>
      </c>
      <c r="U132" s="41">
        <f ca="1">HLOOKUP($A132&amp;"-"&amp;$B132&amp;"-"&amp;U$7,Weights_All_Spaces,$C132+1,FALSE)*'Refrigerator Impacts'!T131</f>
        <v>0</v>
      </c>
      <c r="V132" s="41">
        <f ca="1">HLOOKUP($A132&amp;"-"&amp;$B132&amp;"-"&amp;V$7,Weights_All_Spaces,$C132+1,FALSE)*'Refrigerator Impacts'!U131</f>
        <v>0</v>
      </c>
      <c r="W132" s="41">
        <f ca="1">HLOOKUP($A132&amp;"-"&amp;$B132&amp;"-"&amp;W$7,Weights_All_Spaces,$C132+1,FALSE)*'Refrigerator Impacts'!V131</f>
        <v>0</v>
      </c>
      <c r="X132" s="41">
        <f ca="1">HLOOKUP($A132&amp;"-"&amp;$B132&amp;"-"&amp;X$7,Weights_All_Spaces,$C132+1,FALSE)*'Refrigerator Impacts'!W131</f>
        <v>0</v>
      </c>
      <c r="Y132" s="41">
        <f ca="1">HLOOKUP($A132&amp;"-"&amp;$B132&amp;"-"&amp;Y$7,Weights_All_Spaces,$C132+1,FALSE)*'Refrigerator Impacts'!X131</f>
        <v>0</v>
      </c>
      <c r="Z132" s="41">
        <f ca="1">HLOOKUP($A132&amp;"-"&amp;$B132&amp;"-"&amp;Z$7,Weights_All_Spaces,$C132+1,FALSE)*'Refrigerator Impacts'!Y131</f>
        <v>0</v>
      </c>
      <c r="AA132" s="41">
        <f ca="1">HLOOKUP($A132&amp;"-"&amp;$B132&amp;"-"&amp;AA$7,Weights_All_Spaces,$C132+1,FALSE)*'Refrigerator Impacts'!Z131</f>
        <v>0</v>
      </c>
      <c r="AB132" s="41">
        <f ca="1">HLOOKUP($A132&amp;"-"&amp;$B132&amp;"-"&amp;AB$7,Weights_All_Spaces,$C132+1,FALSE)*'Refrigerator Impacts'!AA131</f>
        <v>0</v>
      </c>
      <c r="AC132" s="41">
        <f ca="1">HLOOKUP($A132&amp;"-"&amp;$B132&amp;"-"&amp;AC$7,Weights_All_Spaces,$C132+1,FALSE)*'Refrigerator Impacts'!AB131</f>
        <v>0</v>
      </c>
      <c r="AD132" s="130">
        <v>0</v>
      </c>
      <c r="AE132" s="130">
        <v>0</v>
      </c>
      <c r="AF132" s="130">
        <v>0</v>
      </c>
      <c r="AG132" s="130">
        <v>0</v>
      </c>
      <c r="AH132" s="130">
        <v>0</v>
      </c>
      <c r="AK132" s="131">
        <f t="shared" ca="1" si="21"/>
        <v>0</v>
      </c>
      <c r="AL132" s="131">
        <f t="shared" ca="1" si="28"/>
        <v>0</v>
      </c>
      <c r="AM132" s="131">
        <f t="shared" ca="1" si="28"/>
        <v>0</v>
      </c>
      <c r="AN132" s="131">
        <f t="shared" ca="1" si="28"/>
        <v>0</v>
      </c>
      <c r="AO132" s="131">
        <f t="shared" ca="1" si="28"/>
        <v>0</v>
      </c>
    </row>
    <row r="133" spans="1:41">
      <c r="A133" s="4" t="str">
        <f t="shared" si="30"/>
        <v>SD</v>
      </c>
      <c r="B133" s="4" t="str">
        <f t="shared" si="30"/>
        <v>MFM</v>
      </c>
      <c r="C133" s="4">
        <f t="shared" si="29"/>
        <v>13</v>
      </c>
      <c r="D133" s="40" t="str">
        <f t="shared" si="25"/>
        <v>SD13</v>
      </c>
      <c r="E133" s="41">
        <f ca="1">HLOOKUP($A133&amp;"-"&amp;$B133&amp;"-"&amp;E$7,Weights_All_Spaces,$C133+1,FALSE)*'Refrigerator Impacts'!D132</f>
        <v>0</v>
      </c>
      <c r="F133" s="41">
        <f ca="1">HLOOKUP($A133&amp;"-"&amp;$B133&amp;"-"&amp;F$7,Weights_All_Spaces,$C133+1,FALSE)*'Refrigerator Impacts'!E132</f>
        <v>0</v>
      </c>
      <c r="G133" s="41">
        <f ca="1">HLOOKUP($A133&amp;"-"&amp;$B133&amp;"-"&amp;G$7,Weights_All_Spaces,$C133+1,FALSE)*'Refrigerator Impacts'!F132</f>
        <v>0</v>
      </c>
      <c r="H133" s="41">
        <f ca="1">HLOOKUP($A133&amp;"-"&amp;$B133&amp;"-"&amp;H$7,Weights_All_Spaces,$C133+1,FALSE)*'Refrigerator Impacts'!G132</f>
        <v>0</v>
      </c>
      <c r="I133" s="41">
        <f ca="1">HLOOKUP($A133&amp;"-"&amp;$B133&amp;"-"&amp;I$7,Weights_All_Spaces,$C133+1,FALSE)*'Refrigerator Impacts'!H132</f>
        <v>0</v>
      </c>
      <c r="J133" s="41">
        <f ca="1">HLOOKUP($A133&amp;"-"&amp;$B133&amp;"-"&amp;J$7,Weights_All_Spaces,$C133+1,FALSE)*'Refrigerator Impacts'!I132</f>
        <v>0</v>
      </c>
      <c r="K133" s="41">
        <f ca="1">HLOOKUP($A133&amp;"-"&amp;$B133&amp;"-"&amp;K$7,Weights_All_Spaces,$C133+1,FALSE)*'Refrigerator Impacts'!J132</f>
        <v>0</v>
      </c>
      <c r="L133" s="41">
        <f ca="1">HLOOKUP($A133&amp;"-"&amp;$B133&amp;"-"&amp;L$7,Weights_All_Spaces,$C133+1,FALSE)*'Refrigerator Impacts'!K132</f>
        <v>0</v>
      </c>
      <c r="M133" s="41">
        <f ca="1">HLOOKUP($A133&amp;"-"&amp;$B133&amp;"-"&amp;M$7,Weights_All_Spaces,$C133+1,FALSE)*'Refrigerator Impacts'!L132</f>
        <v>0</v>
      </c>
      <c r="N133" s="41">
        <f ca="1">HLOOKUP($A133&amp;"-"&amp;$B133&amp;"-"&amp;N$7,Weights_All_Spaces,$C133+1,FALSE)*'Refrigerator Impacts'!M132</f>
        <v>0</v>
      </c>
      <c r="O133" s="41">
        <f ca="1">HLOOKUP($A133&amp;"-"&amp;$B133&amp;"-"&amp;O$7,Weights_All_Spaces,$C133+1,FALSE)*'Refrigerator Impacts'!N132</f>
        <v>0</v>
      </c>
      <c r="P133" s="41">
        <f ca="1">HLOOKUP($A133&amp;"-"&amp;$B133&amp;"-"&amp;P$7,Weights_All_Spaces,$C133+1,FALSE)*'Refrigerator Impacts'!O132</f>
        <v>0</v>
      </c>
      <c r="Q133" s="41">
        <f ca="1">HLOOKUP($A133&amp;"-"&amp;$B133&amp;"-"&amp;Q$7,Weights_All_Spaces,$C133+1,FALSE)*'Refrigerator Impacts'!P132</f>
        <v>0</v>
      </c>
      <c r="R133" s="41">
        <f ca="1">HLOOKUP($A133&amp;"-"&amp;$B133&amp;"-"&amp;R$7,Weights_All_Spaces,$C133+1,FALSE)*'Refrigerator Impacts'!Q132</f>
        <v>0</v>
      </c>
      <c r="S133" s="41">
        <f>HLOOKUP($A133&amp;"-"&amp;$B133&amp;"-"&amp;S$7,Weights_All_Spaces,$C133+1,FALSE)*'Refrigerator Impacts'!R132</f>
        <v>0</v>
      </c>
      <c r="T133" s="41">
        <f ca="1">HLOOKUP($A133&amp;"-"&amp;$B133&amp;"-"&amp;T$7,Weights_All_Spaces,$C133+1,FALSE)*'Refrigerator Impacts'!S132</f>
        <v>0</v>
      </c>
      <c r="U133" s="41">
        <f ca="1">HLOOKUP($A133&amp;"-"&amp;$B133&amp;"-"&amp;U$7,Weights_All_Spaces,$C133+1,FALSE)*'Refrigerator Impacts'!T132</f>
        <v>0</v>
      </c>
      <c r="V133" s="41">
        <f ca="1">HLOOKUP($A133&amp;"-"&amp;$B133&amp;"-"&amp;V$7,Weights_All_Spaces,$C133+1,FALSE)*'Refrigerator Impacts'!U132</f>
        <v>0</v>
      </c>
      <c r="W133" s="41">
        <f ca="1">HLOOKUP($A133&amp;"-"&amp;$B133&amp;"-"&amp;W$7,Weights_All_Spaces,$C133+1,FALSE)*'Refrigerator Impacts'!V132</f>
        <v>0</v>
      </c>
      <c r="X133" s="41">
        <f ca="1">HLOOKUP($A133&amp;"-"&amp;$B133&amp;"-"&amp;X$7,Weights_All_Spaces,$C133+1,FALSE)*'Refrigerator Impacts'!W132</f>
        <v>0</v>
      </c>
      <c r="Y133" s="41">
        <f ca="1">HLOOKUP($A133&amp;"-"&amp;$B133&amp;"-"&amp;Y$7,Weights_All_Spaces,$C133+1,FALSE)*'Refrigerator Impacts'!X132</f>
        <v>0</v>
      </c>
      <c r="Z133" s="41">
        <f ca="1">HLOOKUP($A133&amp;"-"&amp;$B133&amp;"-"&amp;Z$7,Weights_All_Spaces,$C133+1,FALSE)*'Refrigerator Impacts'!Y132</f>
        <v>0</v>
      </c>
      <c r="AA133" s="41">
        <f ca="1">HLOOKUP($A133&amp;"-"&amp;$B133&amp;"-"&amp;AA$7,Weights_All_Spaces,$C133+1,FALSE)*'Refrigerator Impacts'!Z132</f>
        <v>0</v>
      </c>
      <c r="AB133" s="41">
        <f ca="1">HLOOKUP($A133&amp;"-"&amp;$B133&amp;"-"&amp;AB$7,Weights_All_Spaces,$C133+1,FALSE)*'Refrigerator Impacts'!AA132</f>
        <v>0</v>
      </c>
      <c r="AC133" s="41">
        <f ca="1">HLOOKUP($A133&amp;"-"&amp;$B133&amp;"-"&amp;AC$7,Weights_All_Spaces,$C133+1,FALSE)*'Refrigerator Impacts'!AB132</f>
        <v>0</v>
      </c>
      <c r="AD133" s="130">
        <v>0</v>
      </c>
      <c r="AE133" s="130">
        <v>0</v>
      </c>
      <c r="AF133" s="130">
        <v>0</v>
      </c>
      <c r="AG133" s="130">
        <v>0</v>
      </c>
      <c r="AH133" s="130">
        <v>0</v>
      </c>
      <c r="AK133" s="131">
        <f t="shared" ca="1" si="21"/>
        <v>0</v>
      </c>
      <c r="AL133" s="131">
        <f t="shared" ca="1" si="28"/>
        <v>0</v>
      </c>
      <c r="AM133" s="131">
        <f t="shared" ca="1" si="28"/>
        <v>0</v>
      </c>
      <c r="AN133" s="131">
        <f t="shared" ca="1" si="28"/>
        <v>0</v>
      </c>
      <c r="AO133" s="131">
        <f t="shared" ca="1" si="28"/>
        <v>0</v>
      </c>
    </row>
    <row r="134" spans="1:41">
      <c r="A134" s="4" t="str">
        <f t="shared" si="30"/>
        <v>SD</v>
      </c>
      <c r="B134" s="4" t="str">
        <f t="shared" si="30"/>
        <v>MFM</v>
      </c>
      <c r="C134" s="4">
        <f t="shared" si="29"/>
        <v>14</v>
      </c>
      <c r="D134" s="40" t="str">
        <f t="shared" si="25"/>
        <v>SD14</v>
      </c>
      <c r="E134" s="41">
        <f ca="1">HLOOKUP($A134&amp;"-"&amp;$B134&amp;"-"&amp;E$7,Weights_All_Spaces,$C134+1,FALSE)*'Refrigerator Impacts'!D133</f>
        <v>1.6970956647600111E-2</v>
      </c>
      <c r="F134" s="41">
        <f ca="1">HLOOKUP($A134&amp;"-"&amp;$B134&amp;"-"&amp;F$7,Weights_All_Spaces,$C134+1,FALSE)*'Refrigerator Impacts'!E133</f>
        <v>2.1039561531693369E-6</v>
      </c>
      <c r="G134" s="41">
        <f ca="1">HLOOKUP($A134&amp;"-"&amp;$B134&amp;"-"&amp;G$7,Weights_All_Spaces,$C134+1,FALSE)*'Refrigerator Impacts'!F133</f>
        <v>2.0199428340848147E-2</v>
      </c>
      <c r="H134" s="41">
        <f ca="1">HLOOKUP($A134&amp;"-"&amp;$B134&amp;"-"&amp;H$7,Weights_All_Spaces,$C134+1,FALSE)*'Refrigerator Impacts'!G133</f>
        <v>3.1186919234884677E-6</v>
      </c>
      <c r="I134" s="41">
        <f ca="1">HLOOKUP($A134&amp;"-"&amp;$B134&amp;"-"&amp;I$7,Weights_All_Spaces,$C134+1,FALSE)*'Refrigerator Impacts'!H133</f>
        <v>-4.3182343201338748E-4</v>
      </c>
      <c r="J134" s="41">
        <f ca="1">HLOOKUP($A134&amp;"-"&amp;$B134&amp;"-"&amp;J$7,Weights_All_Spaces,$C134+1,FALSE)*'Refrigerator Impacts'!I133</f>
        <v>2.4320533703792E-3</v>
      </c>
      <c r="K134" s="41">
        <f ca="1">HLOOKUP($A134&amp;"-"&amp;$B134&amp;"-"&amp;K$7,Weights_All_Spaces,$C134+1,FALSE)*'Refrigerator Impacts'!J133</f>
        <v>3.0247381689862965E-7</v>
      </c>
      <c r="L134" s="41">
        <f ca="1">HLOOKUP($A134&amp;"-"&amp;$B134&amp;"-"&amp;L$7,Weights_All_Spaces,$C134+1,FALSE)*'Refrigerator Impacts'!K133</f>
        <v>2.4154028502279324E-3</v>
      </c>
      <c r="M134" s="41">
        <f ca="1">HLOOKUP($A134&amp;"-"&amp;$B134&amp;"-"&amp;M$7,Weights_All_Spaces,$C134+1,FALSE)*'Refrigerator Impacts'!L133</f>
        <v>4.912647720748132E-7</v>
      </c>
      <c r="N134" s="41">
        <f ca="1">HLOOKUP($A134&amp;"-"&amp;$B134&amp;"-"&amp;N$7,Weights_All_Spaces,$C134+1,FALSE)*'Refrigerator Impacts'!M133</f>
        <v>0</v>
      </c>
      <c r="O134" s="41">
        <f ca="1">HLOOKUP($A134&amp;"-"&amp;$B134&amp;"-"&amp;O$7,Weights_All_Spaces,$C134+1,FALSE)*'Refrigerator Impacts'!N133</f>
        <v>3.5310518045731888E-3</v>
      </c>
      <c r="P134" s="41">
        <f ca="1">HLOOKUP($A134&amp;"-"&amp;$B134&amp;"-"&amp;P$7,Weights_All_Spaces,$C134+1,FALSE)*'Refrigerator Impacts'!O133</f>
        <v>4.3775836127906332E-7</v>
      </c>
      <c r="Q134" s="41">
        <f ca="1">HLOOKUP($A134&amp;"-"&amp;$B134&amp;"-"&amp;Q$7,Weights_All_Spaces,$C134+1,FALSE)*'Refrigerator Impacts'!P133</f>
        <v>4.2027818098507056E-3</v>
      </c>
      <c r="R134" s="41">
        <f ca="1">HLOOKUP($A134&amp;"-"&amp;$B134&amp;"-"&amp;R$7,Weights_All_Spaces,$C134+1,FALSE)*'Refrigerator Impacts'!Q133</f>
        <v>6.4888874404726283E-7</v>
      </c>
      <c r="S134" s="41">
        <f>HLOOKUP($A134&amp;"-"&amp;$B134&amp;"-"&amp;S$7,Weights_All_Spaces,$C134+1,FALSE)*'Refrigerator Impacts'!R133</f>
        <v>0</v>
      </c>
      <c r="T134" s="41">
        <f ca="1">HLOOKUP($A134&amp;"-"&amp;$B134&amp;"-"&amp;T$7,Weights_All_Spaces,$C134+1,FALSE)*'Refrigerator Impacts'!S133</f>
        <v>0</v>
      </c>
      <c r="U134" s="41">
        <f ca="1">HLOOKUP($A134&amp;"-"&amp;$B134&amp;"-"&amp;U$7,Weights_All_Spaces,$C134+1,FALSE)*'Refrigerator Impacts'!T133</f>
        <v>0</v>
      </c>
      <c r="V134" s="41">
        <f ca="1">HLOOKUP($A134&amp;"-"&amp;$B134&amp;"-"&amp;V$7,Weights_All_Spaces,$C134+1,FALSE)*'Refrigerator Impacts'!U133</f>
        <v>0</v>
      </c>
      <c r="W134" s="41">
        <f ca="1">HLOOKUP($A134&amp;"-"&amp;$B134&amp;"-"&amp;W$7,Weights_All_Spaces,$C134+1,FALSE)*'Refrigerator Impacts'!V133</f>
        <v>0</v>
      </c>
      <c r="X134" s="41">
        <f ca="1">HLOOKUP($A134&amp;"-"&amp;$B134&amp;"-"&amp;X$7,Weights_All_Spaces,$C134+1,FALSE)*'Refrigerator Impacts'!W133</f>
        <v>0</v>
      </c>
      <c r="Y134" s="41">
        <f ca="1">HLOOKUP($A134&amp;"-"&amp;$B134&amp;"-"&amp;Y$7,Weights_All_Spaces,$C134+1,FALSE)*'Refrigerator Impacts'!X133</f>
        <v>0</v>
      </c>
      <c r="Z134" s="41">
        <f ca="1">HLOOKUP($A134&amp;"-"&amp;$B134&amp;"-"&amp;Z$7,Weights_All_Spaces,$C134+1,FALSE)*'Refrigerator Impacts'!Y133</f>
        <v>0</v>
      </c>
      <c r="AA134" s="41">
        <f ca="1">HLOOKUP($A134&amp;"-"&amp;$B134&amp;"-"&amp;AA$7,Weights_All_Spaces,$C134+1,FALSE)*'Refrigerator Impacts'!Z133</f>
        <v>0</v>
      </c>
      <c r="AB134" s="41">
        <f ca="1">HLOOKUP($A134&amp;"-"&amp;$B134&amp;"-"&amp;AB$7,Weights_All_Spaces,$C134+1,FALSE)*'Refrigerator Impacts'!AA133</f>
        <v>0</v>
      </c>
      <c r="AC134" s="41">
        <f ca="1">HLOOKUP($A134&amp;"-"&amp;$B134&amp;"-"&amp;AC$7,Weights_All_Spaces,$C134+1,FALSE)*'Refrigerator Impacts'!AB133</f>
        <v>0</v>
      </c>
      <c r="AD134" s="130">
        <v>0</v>
      </c>
      <c r="AE134" s="130">
        <v>0</v>
      </c>
      <c r="AF134" s="130">
        <v>0</v>
      </c>
      <c r="AG134" s="130">
        <v>0</v>
      </c>
      <c r="AH134" s="130">
        <v>0</v>
      </c>
      <c r="AK134" s="131">
        <f t="shared" ca="1" si="21"/>
        <v>2.29340618225525E-2</v>
      </c>
      <c r="AL134" s="131">
        <f t="shared" ca="1" si="28"/>
        <v>2.8441883313470298E-6</v>
      </c>
      <c r="AM134" s="131">
        <f t="shared" ca="1" si="28"/>
        <v>2.6817613000926787E-2</v>
      </c>
      <c r="AN134" s="131">
        <f t="shared" ca="1" si="28"/>
        <v>4.2588454396105439E-6</v>
      </c>
      <c r="AO134" s="131">
        <f t="shared" ca="1" si="28"/>
        <v>-4.3182343201338748E-4</v>
      </c>
    </row>
    <row r="135" spans="1:41">
      <c r="A135" s="4" t="str">
        <f t="shared" si="30"/>
        <v>SD</v>
      </c>
      <c r="B135" s="4" t="str">
        <f t="shared" si="30"/>
        <v>MFM</v>
      </c>
      <c r="C135" s="4">
        <f t="shared" si="29"/>
        <v>15</v>
      </c>
      <c r="D135" s="40" t="str">
        <f t="shared" si="25"/>
        <v>SD15</v>
      </c>
      <c r="E135" s="41">
        <f ca="1">HLOOKUP($A135&amp;"-"&amp;$B135&amp;"-"&amp;E$7,Weights_All_Spaces,$C135+1,FALSE)*'Refrigerator Impacts'!D134</f>
        <v>8.3664394081601839E-2</v>
      </c>
      <c r="F135" s="41">
        <f ca="1">HLOOKUP($A135&amp;"-"&amp;$B135&amp;"-"&amp;F$7,Weights_All_Spaces,$C135+1,FALSE)*'Refrigerator Impacts'!E134</f>
        <v>1.0291984628850989E-5</v>
      </c>
      <c r="G135" s="41">
        <f ca="1">HLOOKUP($A135&amp;"-"&amp;$B135&amp;"-"&amp;G$7,Weights_All_Spaces,$C135+1,FALSE)*'Refrigerator Impacts'!F134</f>
        <v>0.10810736835034972</v>
      </c>
      <c r="H135" s="41">
        <f ca="1">HLOOKUP($A135&amp;"-"&amp;$B135&amp;"-"&amp;H$7,Weights_All_Spaces,$C135+1,FALSE)*'Refrigerator Impacts'!G134</f>
        <v>1.548711685382958E-5</v>
      </c>
      <c r="I135" s="41">
        <f ca="1">HLOOKUP($A135&amp;"-"&amp;$B135&amp;"-"&amp;I$7,Weights_All_Spaces,$C135+1,FALSE)*'Refrigerator Impacts'!H134</f>
        <v>-1.0856441300514004E-3</v>
      </c>
      <c r="J135" s="41">
        <f ca="1">HLOOKUP($A135&amp;"-"&amp;$B135&amp;"-"&amp;J$7,Weights_All_Spaces,$C135+1,FALSE)*'Refrigerator Impacts'!I134</f>
        <v>1.1991596632449555E-2</v>
      </c>
      <c r="K135" s="41">
        <f ca="1">HLOOKUP($A135&amp;"-"&amp;$B135&amp;"-"&amp;K$7,Weights_All_Spaces,$C135+1,FALSE)*'Refrigerator Impacts'!J134</f>
        <v>1.4790880222853827E-6</v>
      </c>
      <c r="L135" s="41">
        <f ca="1">HLOOKUP($A135&amp;"-"&amp;$B135&amp;"-"&amp;L$7,Weights_All_Spaces,$C135+1,FALSE)*'Refrigerator Impacts'!K134</f>
        <v>1.4520806822796731E-2</v>
      </c>
      <c r="M135" s="41">
        <f ca="1">HLOOKUP($A135&amp;"-"&amp;$B135&amp;"-"&amp;M$7,Weights_All_Spaces,$C135+1,FALSE)*'Refrigerator Impacts'!L134</f>
        <v>2.4558920468956923E-6</v>
      </c>
      <c r="N135" s="41">
        <f ca="1">HLOOKUP($A135&amp;"-"&amp;$B135&amp;"-"&amp;N$7,Weights_All_Spaces,$C135+1,FALSE)*'Refrigerator Impacts'!M134</f>
        <v>0</v>
      </c>
      <c r="O135" s="41">
        <f ca="1">HLOOKUP($A135&amp;"-"&amp;$B135&amp;"-"&amp;O$7,Weights_All_Spaces,$C135+1,FALSE)*'Refrigerator Impacts'!N134</f>
        <v>1.7407581424830215E-2</v>
      </c>
      <c r="P135" s="41">
        <f ca="1">HLOOKUP($A135&amp;"-"&amp;$B135&amp;"-"&amp;P$7,Weights_All_Spaces,$C135+1,FALSE)*'Refrigerator Impacts'!O134</f>
        <v>2.1413955412750945E-6</v>
      </c>
      <c r="Q135" s="41">
        <f ca="1">HLOOKUP($A135&amp;"-"&amp;$B135&amp;"-"&amp;Q$7,Weights_All_Spaces,$C135+1,FALSE)*'Refrigerator Impacts'!P134</f>
        <v>2.2493294045102762E-2</v>
      </c>
      <c r="R135" s="41">
        <f ca="1">HLOOKUP($A135&amp;"-"&amp;$B135&amp;"-"&amp;R$7,Weights_All_Spaces,$C135+1,FALSE)*'Refrigerator Impacts'!Q134</f>
        <v>3.2223175776059731E-6</v>
      </c>
      <c r="S135" s="41">
        <f>HLOOKUP($A135&amp;"-"&amp;$B135&amp;"-"&amp;S$7,Weights_All_Spaces,$C135+1,FALSE)*'Refrigerator Impacts'!R134</f>
        <v>0</v>
      </c>
      <c r="T135" s="41">
        <f ca="1">HLOOKUP($A135&amp;"-"&amp;$B135&amp;"-"&amp;T$7,Weights_All_Spaces,$C135+1,FALSE)*'Refrigerator Impacts'!S134</f>
        <v>0</v>
      </c>
      <c r="U135" s="41">
        <f ca="1">HLOOKUP($A135&amp;"-"&amp;$B135&amp;"-"&amp;U$7,Weights_All_Spaces,$C135+1,FALSE)*'Refrigerator Impacts'!T134</f>
        <v>0</v>
      </c>
      <c r="V135" s="41">
        <f ca="1">HLOOKUP($A135&amp;"-"&amp;$B135&amp;"-"&amp;V$7,Weights_All_Spaces,$C135+1,FALSE)*'Refrigerator Impacts'!U134</f>
        <v>0</v>
      </c>
      <c r="W135" s="41">
        <f ca="1">HLOOKUP($A135&amp;"-"&amp;$B135&amp;"-"&amp;W$7,Weights_All_Spaces,$C135+1,FALSE)*'Refrigerator Impacts'!V134</f>
        <v>0</v>
      </c>
      <c r="X135" s="41">
        <f ca="1">HLOOKUP($A135&amp;"-"&amp;$B135&amp;"-"&amp;X$7,Weights_All_Spaces,$C135+1,FALSE)*'Refrigerator Impacts'!W134</f>
        <v>0</v>
      </c>
      <c r="Y135" s="41">
        <f ca="1">HLOOKUP($A135&amp;"-"&amp;$B135&amp;"-"&amp;Y$7,Weights_All_Spaces,$C135+1,FALSE)*'Refrigerator Impacts'!X134</f>
        <v>0</v>
      </c>
      <c r="Z135" s="41">
        <f ca="1">HLOOKUP($A135&amp;"-"&amp;$B135&amp;"-"&amp;Z$7,Weights_All_Spaces,$C135+1,FALSE)*'Refrigerator Impacts'!Y134</f>
        <v>0</v>
      </c>
      <c r="AA135" s="41">
        <f ca="1">HLOOKUP($A135&amp;"-"&amp;$B135&amp;"-"&amp;AA$7,Weights_All_Spaces,$C135+1,FALSE)*'Refrigerator Impacts'!Z134</f>
        <v>0</v>
      </c>
      <c r="AB135" s="41">
        <f ca="1">HLOOKUP($A135&amp;"-"&amp;$B135&amp;"-"&amp;AB$7,Weights_All_Spaces,$C135+1,FALSE)*'Refrigerator Impacts'!AA134</f>
        <v>0</v>
      </c>
      <c r="AC135" s="41">
        <f ca="1">HLOOKUP($A135&amp;"-"&amp;$B135&amp;"-"&amp;AC$7,Weights_All_Spaces,$C135+1,FALSE)*'Refrigerator Impacts'!AB134</f>
        <v>0</v>
      </c>
      <c r="AD135" s="130">
        <v>0</v>
      </c>
      <c r="AE135" s="130">
        <v>0</v>
      </c>
      <c r="AF135" s="130">
        <v>0</v>
      </c>
      <c r="AG135" s="130">
        <v>0</v>
      </c>
      <c r="AH135" s="130">
        <v>0</v>
      </c>
      <c r="AK135" s="131">
        <f t="shared" ca="1" si="21"/>
        <v>0.11306357213888162</v>
      </c>
      <c r="AL135" s="131">
        <f t="shared" ref="AL135:AO135" ca="1" si="31">SUMIF($E$8:$AH$8,AL$8,$E135:$AH135)</f>
        <v>1.3912468192411466E-5</v>
      </c>
      <c r="AM135" s="131">
        <f t="shared" ca="1" si="31"/>
        <v>0.1451214692182492</v>
      </c>
      <c r="AN135" s="131">
        <f t="shared" ca="1" si="31"/>
        <v>2.1165326478331245E-5</v>
      </c>
      <c r="AO135" s="131">
        <f t="shared" ca="1" si="31"/>
        <v>-1.0856441300514004E-3</v>
      </c>
    </row>
    <row r="136" spans="1:41">
      <c r="A136" s="4" t="str">
        <f t="shared" si="30"/>
        <v>SD</v>
      </c>
      <c r="B136" s="4" t="str">
        <f t="shared" si="30"/>
        <v>MFM</v>
      </c>
      <c r="C136" s="4">
        <f t="shared" si="29"/>
        <v>16</v>
      </c>
      <c r="D136" s="40" t="str">
        <f t="shared" si="25"/>
        <v>SD16</v>
      </c>
      <c r="E136" s="41">
        <f ca="1">HLOOKUP($A136&amp;"-"&amp;$B136&amp;"-"&amp;E$7,Weights_All_Spaces,$C136+1,FALSE)*'Refrigerator Impacts'!D135</f>
        <v>0</v>
      </c>
      <c r="F136" s="41">
        <f ca="1">HLOOKUP($A136&amp;"-"&amp;$B136&amp;"-"&amp;F$7,Weights_All_Spaces,$C136+1,FALSE)*'Refrigerator Impacts'!E135</f>
        <v>0</v>
      </c>
      <c r="G136" s="41">
        <f ca="1">HLOOKUP($A136&amp;"-"&amp;$B136&amp;"-"&amp;G$7,Weights_All_Spaces,$C136+1,FALSE)*'Refrigerator Impacts'!F135</f>
        <v>0</v>
      </c>
      <c r="H136" s="41">
        <f ca="1">HLOOKUP($A136&amp;"-"&amp;$B136&amp;"-"&amp;H$7,Weights_All_Spaces,$C136+1,FALSE)*'Refrigerator Impacts'!G135</f>
        <v>0</v>
      </c>
      <c r="I136" s="41">
        <f ca="1">HLOOKUP($A136&amp;"-"&amp;$B136&amp;"-"&amp;I$7,Weights_All_Spaces,$C136+1,FALSE)*'Refrigerator Impacts'!H135</f>
        <v>0</v>
      </c>
      <c r="J136" s="41">
        <f ca="1">HLOOKUP($A136&amp;"-"&amp;$B136&amp;"-"&amp;J$7,Weights_All_Spaces,$C136+1,FALSE)*'Refrigerator Impacts'!I135</f>
        <v>0</v>
      </c>
      <c r="K136" s="41">
        <f ca="1">HLOOKUP($A136&amp;"-"&amp;$B136&amp;"-"&amp;K$7,Weights_All_Spaces,$C136+1,FALSE)*'Refrigerator Impacts'!J135</f>
        <v>0</v>
      </c>
      <c r="L136" s="41">
        <f ca="1">HLOOKUP($A136&amp;"-"&amp;$B136&amp;"-"&amp;L$7,Weights_All_Spaces,$C136+1,FALSE)*'Refrigerator Impacts'!K135</f>
        <v>0</v>
      </c>
      <c r="M136" s="41">
        <f ca="1">HLOOKUP($A136&amp;"-"&amp;$B136&amp;"-"&amp;M$7,Weights_All_Spaces,$C136+1,FALSE)*'Refrigerator Impacts'!L135</f>
        <v>0</v>
      </c>
      <c r="N136" s="41">
        <f ca="1">HLOOKUP($A136&amp;"-"&amp;$B136&amp;"-"&amp;N$7,Weights_All_Spaces,$C136+1,FALSE)*'Refrigerator Impacts'!M135</f>
        <v>0</v>
      </c>
      <c r="O136" s="41">
        <f ca="1">HLOOKUP($A136&amp;"-"&amp;$B136&amp;"-"&amp;O$7,Weights_All_Spaces,$C136+1,FALSE)*'Refrigerator Impacts'!N135</f>
        <v>0</v>
      </c>
      <c r="P136" s="41">
        <f ca="1">HLOOKUP($A136&amp;"-"&amp;$B136&amp;"-"&amp;P$7,Weights_All_Spaces,$C136+1,FALSE)*'Refrigerator Impacts'!O135</f>
        <v>0</v>
      </c>
      <c r="Q136" s="41">
        <f ca="1">HLOOKUP($A136&amp;"-"&amp;$B136&amp;"-"&amp;Q$7,Weights_All_Spaces,$C136+1,FALSE)*'Refrigerator Impacts'!P135</f>
        <v>0</v>
      </c>
      <c r="R136" s="41">
        <f ca="1">HLOOKUP($A136&amp;"-"&amp;$B136&amp;"-"&amp;R$7,Weights_All_Spaces,$C136+1,FALSE)*'Refrigerator Impacts'!Q135</f>
        <v>0</v>
      </c>
      <c r="S136" s="41">
        <f>HLOOKUP($A136&amp;"-"&amp;$B136&amp;"-"&amp;S$7,Weights_All_Spaces,$C136+1,FALSE)*'Refrigerator Impacts'!R135</f>
        <v>0</v>
      </c>
      <c r="T136" s="41">
        <f ca="1">HLOOKUP($A136&amp;"-"&amp;$B136&amp;"-"&amp;T$7,Weights_All_Spaces,$C136+1,FALSE)*'Refrigerator Impacts'!S135</f>
        <v>0</v>
      </c>
      <c r="U136" s="41">
        <f ca="1">HLOOKUP($A136&amp;"-"&amp;$B136&amp;"-"&amp;U$7,Weights_All_Spaces,$C136+1,FALSE)*'Refrigerator Impacts'!T135</f>
        <v>0</v>
      </c>
      <c r="V136" s="41">
        <f ca="1">HLOOKUP($A136&amp;"-"&amp;$B136&amp;"-"&amp;V$7,Weights_All_Spaces,$C136+1,FALSE)*'Refrigerator Impacts'!U135</f>
        <v>0</v>
      </c>
      <c r="W136" s="41">
        <f ca="1">HLOOKUP($A136&amp;"-"&amp;$B136&amp;"-"&amp;W$7,Weights_All_Spaces,$C136+1,FALSE)*'Refrigerator Impacts'!V135</f>
        <v>0</v>
      </c>
      <c r="X136" s="41">
        <f ca="1">HLOOKUP($A136&amp;"-"&amp;$B136&amp;"-"&amp;X$7,Weights_All_Spaces,$C136+1,FALSE)*'Refrigerator Impacts'!W135</f>
        <v>0</v>
      </c>
      <c r="Y136" s="41">
        <f ca="1">HLOOKUP($A136&amp;"-"&amp;$B136&amp;"-"&amp;Y$7,Weights_All_Spaces,$C136+1,FALSE)*'Refrigerator Impacts'!X135</f>
        <v>0</v>
      </c>
      <c r="Z136" s="41">
        <f ca="1">HLOOKUP($A136&amp;"-"&amp;$B136&amp;"-"&amp;Z$7,Weights_All_Spaces,$C136+1,FALSE)*'Refrigerator Impacts'!Y135</f>
        <v>0</v>
      </c>
      <c r="AA136" s="41">
        <f ca="1">HLOOKUP($A136&amp;"-"&amp;$B136&amp;"-"&amp;AA$7,Weights_All_Spaces,$C136+1,FALSE)*'Refrigerator Impacts'!Z135</f>
        <v>0</v>
      </c>
      <c r="AB136" s="41">
        <f ca="1">HLOOKUP($A136&amp;"-"&amp;$B136&amp;"-"&amp;AB$7,Weights_All_Spaces,$C136+1,FALSE)*'Refrigerator Impacts'!AA135</f>
        <v>0</v>
      </c>
      <c r="AC136" s="41">
        <f ca="1">HLOOKUP($A136&amp;"-"&amp;$B136&amp;"-"&amp;AC$7,Weights_All_Spaces,$C136+1,FALSE)*'Refrigerator Impacts'!AB135</f>
        <v>0</v>
      </c>
      <c r="AD136" s="130">
        <v>0</v>
      </c>
      <c r="AE136" s="130">
        <v>0</v>
      </c>
      <c r="AF136" s="130">
        <v>0</v>
      </c>
      <c r="AG136" s="130">
        <v>0</v>
      </c>
      <c r="AH136" s="130">
        <v>0</v>
      </c>
      <c r="AK136" s="131">
        <f t="shared" ref="AK136:AO152" ca="1" si="32">SUMIF($E$8:$AH$8,AK$8,$E136:$AH136)</f>
        <v>0</v>
      </c>
      <c r="AL136" s="131">
        <f t="shared" ca="1" si="32"/>
        <v>0</v>
      </c>
      <c r="AM136" s="131">
        <f t="shared" ca="1" si="32"/>
        <v>0</v>
      </c>
      <c r="AN136" s="131">
        <f t="shared" ca="1" si="32"/>
        <v>0</v>
      </c>
      <c r="AO136" s="131">
        <f t="shared" ca="1" si="32"/>
        <v>0</v>
      </c>
    </row>
    <row r="137" spans="1:41">
      <c r="A137" s="4" t="str">
        <f t="shared" si="30"/>
        <v>SD</v>
      </c>
      <c r="B137" s="4" t="s">
        <v>887</v>
      </c>
      <c r="C137" s="4">
        <f t="shared" si="29"/>
        <v>1</v>
      </c>
      <c r="D137" s="40" t="str">
        <f t="shared" si="25"/>
        <v>SD1</v>
      </c>
      <c r="E137" s="41">
        <f ca="1">HLOOKUP($A137&amp;"-"&amp;$B137&amp;"-"&amp;E$7,Weights_All_Spaces,$C137+1,FALSE)*'Refrigerator Impacts'!D136</f>
        <v>0</v>
      </c>
      <c r="F137" s="41">
        <f ca="1">HLOOKUP($A137&amp;"-"&amp;$B137&amp;"-"&amp;F$7,Weights_All_Spaces,$C137+1,FALSE)*'Refrigerator Impacts'!E136</f>
        <v>0</v>
      </c>
      <c r="G137" s="41">
        <f ca="1">HLOOKUP($A137&amp;"-"&amp;$B137&amp;"-"&amp;G$7,Weights_All_Spaces,$C137+1,FALSE)*'Refrigerator Impacts'!F136</f>
        <v>0</v>
      </c>
      <c r="H137" s="41">
        <f ca="1">HLOOKUP($A137&amp;"-"&amp;$B137&amp;"-"&amp;H$7,Weights_All_Spaces,$C137+1,FALSE)*'Refrigerator Impacts'!G136</f>
        <v>0</v>
      </c>
      <c r="I137" s="41">
        <f ca="1">HLOOKUP($A137&amp;"-"&amp;$B137&amp;"-"&amp;I$7,Weights_All_Spaces,$C137+1,FALSE)*'Refrigerator Impacts'!H136</f>
        <v>0</v>
      </c>
      <c r="J137" s="41">
        <f ca="1">HLOOKUP($A137&amp;"-"&amp;$B137&amp;"-"&amp;J$7,Weights_All_Spaces,$C137+1,FALSE)*'Refrigerator Impacts'!I136</f>
        <v>0</v>
      </c>
      <c r="K137" s="41">
        <f ca="1">HLOOKUP($A137&amp;"-"&amp;$B137&amp;"-"&amp;K$7,Weights_All_Spaces,$C137+1,FALSE)*'Refrigerator Impacts'!J136</f>
        <v>0</v>
      </c>
      <c r="L137" s="41">
        <f ca="1">HLOOKUP($A137&amp;"-"&amp;$B137&amp;"-"&amp;L$7,Weights_All_Spaces,$C137+1,FALSE)*'Refrigerator Impacts'!K136</f>
        <v>0</v>
      </c>
      <c r="M137" s="41">
        <f ca="1">HLOOKUP($A137&amp;"-"&amp;$B137&amp;"-"&amp;M$7,Weights_All_Spaces,$C137+1,FALSE)*'Refrigerator Impacts'!L136</f>
        <v>0</v>
      </c>
      <c r="N137" s="41">
        <f ca="1">HLOOKUP($A137&amp;"-"&amp;$B137&amp;"-"&amp;N$7,Weights_All_Spaces,$C137+1,FALSE)*'Refrigerator Impacts'!M136</f>
        <v>0</v>
      </c>
      <c r="O137" s="41">
        <f ca="1">HLOOKUP($A137&amp;"-"&amp;$B137&amp;"-"&amp;O$7,Weights_All_Spaces,$C137+1,FALSE)*'Refrigerator Impacts'!N136</f>
        <v>0</v>
      </c>
      <c r="P137" s="41">
        <f ca="1">HLOOKUP($A137&amp;"-"&amp;$B137&amp;"-"&amp;P$7,Weights_All_Spaces,$C137+1,FALSE)*'Refrigerator Impacts'!O136</f>
        <v>0</v>
      </c>
      <c r="Q137" s="41">
        <f ca="1">HLOOKUP($A137&amp;"-"&amp;$B137&amp;"-"&amp;Q$7,Weights_All_Spaces,$C137+1,FALSE)*'Refrigerator Impacts'!P136</f>
        <v>0</v>
      </c>
      <c r="R137" s="41">
        <f ca="1">HLOOKUP($A137&amp;"-"&amp;$B137&amp;"-"&amp;R$7,Weights_All_Spaces,$C137+1,FALSE)*'Refrigerator Impacts'!Q136</f>
        <v>0</v>
      </c>
      <c r="S137" s="41">
        <f>HLOOKUP($A137&amp;"-"&amp;$B137&amp;"-"&amp;S$7,Weights_All_Spaces,$C137+1,FALSE)*'Refrigerator Impacts'!R136</f>
        <v>0</v>
      </c>
      <c r="T137" s="41">
        <f ca="1">HLOOKUP($A137&amp;"-"&amp;$B137&amp;"-"&amp;T$7,Weights_All_Spaces,$C137+1,FALSE)*'Refrigerator Impacts'!S136</f>
        <v>0</v>
      </c>
      <c r="U137" s="41">
        <f ca="1">HLOOKUP($A137&amp;"-"&amp;$B137&amp;"-"&amp;U$7,Weights_All_Spaces,$C137+1,FALSE)*'Refrigerator Impacts'!T136</f>
        <v>0</v>
      </c>
      <c r="V137" s="41">
        <f ca="1">HLOOKUP($A137&amp;"-"&amp;$B137&amp;"-"&amp;V$7,Weights_All_Spaces,$C137+1,FALSE)*'Refrigerator Impacts'!U136</f>
        <v>0</v>
      </c>
      <c r="W137" s="41">
        <f ca="1">HLOOKUP($A137&amp;"-"&amp;$B137&amp;"-"&amp;W$7,Weights_All_Spaces,$C137+1,FALSE)*'Refrigerator Impacts'!V136</f>
        <v>0</v>
      </c>
      <c r="X137" s="41">
        <f ca="1">HLOOKUP($A137&amp;"-"&amp;$B137&amp;"-"&amp;X$7,Weights_All_Spaces,$C137+1,FALSE)*'Refrigerator Impacts'!W136</f>
        <v>0</v>
      </c>
      <c r="Y137" s="41">
        <f ca="1">HLOOKUP($A137&amp;"-"&amp;$B137&amp;"-"&amp;Y$7,Weights_All_Spaces,$C137+1,FALSE)*'Refrigerator Impacts'!X136</f>
        <v>0</v>
      </c>
      <c r="Z137" s="41">
        <f ca="1">HLOOKUP($A137&amp;"-"&amp;$B137&amp;"-"&amp;Z$7,Weights_All_Spaces,$C137+1,FALSE)*'Refrigerator Impacts'!Y136</f>
        <v>0</v>
      </c>
      <c r="AA137" s="41">
        <f ca="1">HLOOKUP($A137&amp;"-"&amp;$B137&amp;"-"&amp;AA$7,Weights_All_Spaces,$C137+1,FALSE)*'Refrigerator Impacts'!Z136</f>
        <v>0</v>
      </c>
      <c r="AB137" s="41">
        <f ca="1">HLOOKUP($A137&amp;"-"&amp;$B137&amp;"-"&amp;AB$7,Weights_All_Spaces,$C137+1,FALSE)*'Refrigerator Impacts'!AA136</f>
        <v>0</v>
      </c>
      <c r="AC137" s="41">
        <f ca="1">HLOOKUP($A137&amp;"-"&amp;$B137&amp;"-"&amp;AC$7,Weights_All_Spaces,$C137+1,FALSE)*'Refrigerator Impacts'!AB136</f>
        <v>0</v>
      </c>
      <c r="AD137" s="130">
        <v>0</v>
      </c>
      <c r="AE137" s="130">
        <v>0</v>
      </c>
      <c r="AF137" s="130">
        <v>0</v>
      </c>
      <c r="AG137" s="130">
        <v>0</v>
      </c>
      <c r="AH137" s="130">
        <v>0</v>
      </c>
      <c r="AK137" s="131">
        <f t="shared" ca="1" si="32"/>
        <v>0</v>
      </c>
      <c r="AL137" s="131">
        <f t="shared" ca="1" si="32"/>
        <v>0</v>
      </c>
      <c r="AM137" s="131">
        <f t="shared" ca="1" si="32"/>
        <v>0</v>
      </c>
      <c r="AN137" s="131">
        <f t="shared" ca="1" si="32"/>
        <v>0</v>
      </c>
      <c r="AO137" s="131">
        <f t="shared" ca="1" si="32"/>
        <v>0</v>
      </c>
    </row>
    <row r="138" spans="1:41">
      <c r="A138" s="4" t="str">
        <f t="shared" si="30"/>
        <v>SD</v>
      </c>
      <c r="B138" s="4" t="str">
        <f>B137</f>
        <v>DMO</v>
      </c>
      <c r="C138" s="4">
        <f t="shared" si="29"/>
        <v>2</v>
      </c>
      <c r="D138" s="40" t="str">
        <f t="shared" si="25"/>
        <v>SD2</v>
      </c>
      <c r="E138" s="41">
        <f ca="1">HLOOKUP($A138&amp;"-"&amp;$B138&amp;"-"&amp;E$7,Weights_All_Spaces,$C138+1,FALSE)*'Refrigerator Impacts'!D137</f>
        <v>0</v>
      </c>
      <c r="F138" s="41">
        <f ca="1">HLOOKUP($A138&amp;"-"&amp;$B138&amp;"-"&amp;F$7,Weights_All_Spaces,$C138+1,FALSE)*'Refrigerator Impacts'!E137</f>
        <v>0</v>
      </c>
      <c r="G138" s="41">
        <f ca="1">HLOOKUP($A138&amp;"-"&amp;$B138&amp;"-"&amp;G$7,Weights_All_Spaces,$C138+1,FALSE)*'Refrigerator Impacts'!F137</f>
        <v>0</v>
      </c>
      <c r="H138" s="41">
        <f ca="1">HLOOKUP($A138&amp;"-"&amp;$B138&amp;"-"&amp;H$7,Weights_All_Spaces,$C138+1,FALSE)*'Refrigerator Impacts'!G137</f>
        <v>0</v>
      </c>
      <c r="I138" s="41">
        <f ca="1">HLOOKUP($A138&amp;"-"&amp;$B138&amp;"-"&amp;I$7,Weights_All_Spaces,$C138+1,FALSE)*'Refrigerator Impacts'!H137</f>
        <v>0</v>
      </c>
      <c r="J138" s="41">
        <f ca="1">HLOOKUP($A138&amp;"-"&amp;$B138&amp;"-"&amp;J$7,Weights_All_Spaces,$C138+1,FALSE)*'Refrigerator Impacts'!I137</f>
        <v>0</v>
      </c>
      <c r="K138" s="41">
        <f ca="1">HLOOKUP($A138&amp;"-"&amp;$B138&amp;"-"&amp;K$7,Weights_All_Spaces,$C138+1,FALSE)*'Refrigerator Impacts'!J137</f>
        <v>0</v>
      </c>
      <c r="L138" s="41">
        <f ca="1">HLOOKUP($A138&amp;"-"&amp;$B138&amp;"-"&amp;L$7,Weights_All_Spaces,$C138+1,FALSE)*'Refrigerator Impacts'!K137</f>
        <v>0</v>
      </c>
      <c r="M138" s="41">
        <f ca="1">HLOOKUP($A138&amp;"-"&amp;$B138&amp;"-"&amp;M$7,Weights_All_Spaces,$C138+1,FALSE)*'Refrigerator Impacts'!L137</f>
        <v>0</v>
      </c>
      <c r="N138" s="41">
        <f ca="1">HLOOKUP($A138&amp;"-"&amp;$B138&amp;"-"&amp;N$7,Weights_All_Spaces,$C138+1,FALSE)*'Refrigerator Impacts'!M137</f>
        <v>0</v>
      </c>
      <c r="O138" s="41">
        <f ca="1">HLOOKUP($A138&amp;"-"&amp;$B138&amp;"-"&amp;O$7,Weights_All_Spaces,$C138+1,FALSE)*'Refrigerator Impacts'!N137</f>
        <v>0</v>
      </c>
      <c r="P138" s="41">
        <f ca="1">HLOOKUP($A138&amp;"-"&amp;$B138&amp;"-"&amp;P$7,Weights_All_Spaces,$C138+1,FALSE)*'Refrigerator Impacts'!O137</f>
        <v>0</v>
      </c>
      <c r="Q138" s="41">
        <f ca="1">HLOOKUP($A138&amp;"-"&amp;$B138&amp;"-"&amp;Q$7,Weights_All_Spaces,$C138+1,FALSE)*'Refrigerator Impacts'!P137</f>
        <v>0</v>
      </c>
      <c r="R138" s="41">
        <f ca="1">HLOOKUP($A138&amp;"-"&amp;$B138&amp;"-"&amp;R$7,Weights_All_Spaces,$C138+1,FALSE)*'Refrigerator Impacts'!Q137</f>
        <v>0</v>
      </c>
      <c r="S138" s="41">
        <f>HLOOKUP($A138&amp;"-"&amp;$B138&amp;"-"&amp;S$7,Weights_All_Spaces,$C138+1,FALSE)*'Refrigerator Impacts'!R137</f>
        <v>0</v>
      </c>
      <c r="T138" s="41">
        <f ca="1">HLOOKUP($A138&amp;"-"&amp;$B138&amp;"-"&amp;T$7,Weights_All_Spaces,$C138+1,FALSE)*'Refrigerator Impacts'!S137</f>
        <v>0</v>
      </c>
      <c r="U138" s="41">
        <f ca="1">HLOOKUP($A138&amp;"-"&amp;$B138&amp;"-"&amp;U$7,Weights_All_Spaces,$C138+1,FALSE)*'Refrigerator Impacts'!T137</f>
        <v>0</v>
      </c>
      <c r="V138" s="41">
        <f ca="1">HLOOKUP($A138&amp;"-"&amp;$B138&amp;"-"&amp;V$7,Weights_All_Spaces,$C138+1,FALSE)*'Refrigerator Impacts'!U137</f>
        <v>0</v>
      </c>
      <c r="W138" s="41">
        <f ca="1">HLOOKUP($A138&amp;"-"&amp;$B138&amp;"-"&amp;W$7,Weights_All_Spaces,$C138+1,FALSE)*'Refrigerator Impacts'!V137</f>
        <v>0</v>
      </c>
      <c r="X138" s="41">
        <f ca="1">HLOOKUP($A138&amp;"-"&amp;$B138&amp;"-"&amp;X$7,Weights_All_Spaces,$C138+1,FALSE)*'Refrigerator Impacts'!W137</f>
        <v>0</v>
      </c>
      <c r="Y138" s="41">
        <f ca="1">HLOOKUP($A138&amp;"-"&amp;$B138&amp;"-"&amp;Y$7,Weights_All_Spaces,$C138+1,FALSE)*'Refrigerator Impacts'!X137</f>
        <v>0</v>
      </c>
      <c r="Z138" s="41">
        <f ca="1">HLOOKUP($A138&amp;"-"&amp;$B138&amp;"-"&amp;Z$7,Weights_All_Spaces,$C138+1,FALSE)*'Refrigerator Impacts'!Y137</f>
        <v>0</v>
      </c>
      <c r="AA138" s="41">
        <f ca="1">HLOOKUP($A138&amp;"-"&amp;$B138&amp;"-"&amp;AA$7,Weights_All_Spaces,$C138+1,FALSE)*'Refrigerator Impacts'!Z137</f>
        <v>0</v>
      </c>
      <c r="AB138" s="41">
        <f ca="1">HLOOKUP($A138&amp;"-"&amp;$B138&amp;"-"&amp;AB$7,Weights_All_Spaces,$C138+1,FALSE)*'Refrigerator Impacts'!AA137</f>
        <v>0</v>
      </c>
      <c r="AC138" s="41">
        <f ca="1">HLOOKUP($A138&amp;"-"&amp;$B138&amp;"-"&amp;AC$7,Weights_All_Spaces,$C138+1,FALSE)*'Refrigerator Impacts'!AB137</f>
        <v>0</v>
      </c>
      <c r="AD138" s="130">
        <v>0</v>
      </c>
      <c r="AE138" s="130">
        <v>0</v>
      </c>
      <c r="AF138" s="130">
        <v>0</v>
      </c>
      <c r="AG138" s="130">
        <v>0</v>
      </c>
      <c r="AH138" s="130">
        <v>0</v>
      </c>
      <c r="AK138" s="131">
        <f t="shared" ca="1" si="32"/>
        <v>0</v>
      </c>
      <c r="AL138" s="131">
        <f t="shared" ca="1" si="32"/>
        <v>0</v>
      </c>
      <c r="AM138" s="131">
        <f t="shared" ca="1" si="32"/>
        <v>0</v>
      </c>
      <c r="AN138" s="131">
        <f t="shared" ca="1" si="32"/>
        <v>0</v>
      </c>
      <c r="AO138" s="131">
        <f t="shared" ca="1" si="32"/>
        <v>0</v>
      </c>
    </row>
    <row r="139" spans="1:41">
      <c r="A139" s="4" t="str">
        <f t="shared" ref="A139:B152" si="33">A138</f>
        <v>SD</v>
      </c>
      <c r="B139" s="4" t="str">
        <f t="shared" si="33"/>
        <v>DMO</v>
      </c>
      <c r="C139" s="4">
        <f t="shared" si="29"/>
        <v>3</v>
      </c>
      <c r="D139" s="40" t="str">
        <f t="shared" si="25"/>
        <v>SD3</v>
      </c>
      <c r="E139" s="41">
        <f ca="1">HLOOKUP($A139&amp;"-"&amp;$B139&amp;"-"&amp;E$7,Weights_All_Spaces,$C139+1,FALSE)*'Refrigerator Impacts'!D138</f>
        <v>0</v>
      </c>
      <c r="F139" s="41">
        <f ca="1">HLOOKUP($A139&amp;"-"&amp;$B139&amp;"-"&amp;F$7,Weights_All_Spaces,$C139+1,FALSE)*'Refrigerator Impacts'!E138</f>
        <v>0</v>
      </c>
      <c r="G139" s="41">
        <f ca="1">HLOOKUP($A139&amp;"-"&amp;$B139&amp;"-"&amp;G$7,Weights_All_Spaces,$C139+1,FALSE)*'Refrigerator Impacts'!F138</f>
        <v>0</v>
      </c>
      <c r="H139" s="41">
        <f ca="1">HLOOKUP($A139&amp;"-"&amp;$B139&amp;"-"&amp;H$7,Weights_All_Spaces,$C139+1,FALSE)*'Refrigerator Impacts'!G138</f>
        <v>0</v>
      </c>
      <c r="I139" s="41">
        <f ca="1">HLOOKUP($A139&amp;"-"&amp;$B139&amp;"-"&amp;I$7,Weights_All_Spaces,$C139+1,FALSE)*'Refrigerator Impacts'!H138</f>
        <v>0</v>
      </c>
      <c r="J139" s="41">
        <f ca="1">HLOOKUP($A139&amp;"-"&amp;$B139&amp;"-"&amp;J$7,Weights_All_Spaces,$C139+1,FALSE)*'Refrigerator Impacts'!I138</f>
        <v>0</v>
      </c>
      <c r="K139" s="41">
        <f ca="1">HLOOKUP($A139&amp;"-"&amp;$B139&amp;"-"&amp;K$7,Weights_All_Spaces,$C139+1,FALSE)*'Refrigerator Impacts'!J138</f>
        <v>0</v>
      </c>
      <c r="L139" s="41">
        <f ca="1">HLOOKUP($A139&amp;"-"&amp;$B139&amp;"-"&amp;L$7,Weights_All_Spaces,$C139+1,FALSE)*'Refrigerator Impacts'!K138</f>
        <v>0</v>
      </c>
      <c r="M139" s="41">
        <f ca="1">HLOOKUP($A139&amp;"-"&amp;$B139&amp;"-"&amp;M$7,Weights_All_Spaces,$C139+1,FALSE)*'Refrigerator Impacts'!L138</f>
        <v>0</v>
      </c>
      <c r="N139" s="41">
        <f ca="1">HLOOKUP($A139&amp;"-"&amp;$B139&amp;"-"&amp;N$7,Weights_All_Spaces,$C139+1,FALSE)*'Refrigerator Impacts'!M138</f>
        <v>0</v>
      </c>
      <c r="O139" s="41">
        <f ca="1">HLOOKUP($A139&amp;"-"&amp;$B139&amp;"-"&amp;O$7,Weights_All_Spaces,$C139+1,FALSE)*'Refrigerator Impacts'!N138</f>
        <v>0</v>
      </c>
      <c r="P139" s="41">
        <f ca="1">HLOOKUP($A139&amp;"-"&amp;$B139&amp;"-"&amp;P$7,Weights_All_Spaces,$C139+1,FALSE)*'Refrigerator Impacts'!O138</f>
        <v>0</v>
      </c>
      <c r="Q139" s="41">
        <f ca="1">HLOOKUP($A139&amp;"-"&amp;$B139&amp;"-"&amp;Q$7,Weights_All_Spaces,$C139+1,FALSE)*'Refrigerator Impacts'!P138</f>
        <v>0</v>
      </c>
      <c r="R139" s="41">
        <f ca="1">HLOOKUP($A139&amp;"-"&amp;$B139&amp;"-"&amp;R$7,Weights_All_Spaces,$C139+1,FALSE)*'Refrigerator Impacts'!Q138</f>
        <v>0</v>
      </c>
      <c r="S139" s="41">
        <f>HLOOKUP($A139&amp;"-"&amp;$B139&amp;"-"&amp;S$7,Weights_All_Spaces,$C139+1,FALSE)*'Refrigerator Impacts'!R138</f>
        <v>0</v>
      </c>
      <c r="T139" s="41">
        <f ca="1">HLOOKUP($A139&amp;"-"&amp;$B139&amp;"-"&amp;T$7,Weights_All_Spaces,$C139+1,FALSE)*'Refrigerator Impacts'!S138</f>
        <v>0</v>
      </c>
      <c r="U139" s="41">
        <f ca="1">HLOOKUP($A139&amp;"-"&amp;$B139&amp;"-"&amp;U$7,Weights_All_Spaces,$C139+1,FALSE)*'Refrigerator Impacts'!T138</f>
        <v>0</v>
      </c>
      <c r="V139" s="41">
        <f ca="1">HLOOKUP($A139&amp;"-"&amp;$B139&amp;"-"&amp;V$7,Weights_All_Spaces,$C139+1,FALSE)*'Refrigerator Impacts'!U138</f>
        <v>0</v>
      </c>
      <c r="W139" s="41">
        <f ca="1">HLOOKUP($A139&amp;"-"&amp;$B139&amp;"-"&amp;W$7,Weights_All_Spaces,$C139+1,FALSE)*'Refrigerator Impacts'!V138</f>
        <v>0</v>
      </c>
      <c r="X139" s="41">
        <f ca="1">HLOOKUP($A139&amp;"-"&amp;$B139&amp;"-"&amp;X$7,Weights_All_Spaces,$C139+1,FALSE)*'Refrigerator Impacts'!W138</f>
        <v>0</v>
      </c>
      <c r="Y139" s="41">
        <f ca="1">HLOOKUP($A139&amp;"-"&amp;$B139&amp;"-"&amp;Y$7,Weights_All_Spaces,$C139+1,FALSE)*'Refrigerator Impacts'!X138</f>
        <v>0</v>
      </c>
      <c r="Z139" s="41">
        <f ca="1">HLOOKUP($A139&amp;"-"&amp;$B139&amp;"-"&amp;Z$7,Weights_All_Spaces,$C139+1,FALSE)*'Refrigerator Impacts'!Y138</f>
        <v>0</v>
      </c>
      <c r="AA139" s="41">
        <f ca="1">HLOOKUP($A139&amp;"-"&amp;$B139&amp;"-"&amp;AA$7,Weights_All_Spaces,$C139+1,FALSE)*'Refrigerator Impacts'!Z138</f>
        <v>0</v>
      </c>
      <c r="AB139" s="41">
        <f ca="1">HLOOKUP($A139&amp;"-"&amp;$B139&amp;"-"&amp;AB$7,Weights_All_Spaces,$C139+1,FALSE)*'Refrigerator Impacts'!AA138</f>
        <v>0</v>
      </c>
      <c r="AC139" s="41">
        <f ca="1">HLOOKUP($A139&amp;"-"&amp;$B139&amp;"-"&amp;AC$7,Weights_All_Spaces,$C139+1,FALSE)*'Refrigerator Impacts'!AB138</f>
        <v>0</v>
      </c>
      <c r="AD139" s="130">
        <v>0</v>
      </c>
      <c r="AE139" s="130">
        <v>0</v>
      </c>
      <c r="AF139" s="130">
        <v>0</v>
      </c>
      <c r="AG139" s="130">
        <v>0</v>
      </c>
      <c r="AH139" s="130">
        <v>0</v>
      </c>
      <c r="AK139" s="131">
        <f t="shared" ca="1" si="32"/>
        <v>0</v>
      </c>
      <c r="AL139" s="131">
        <f t="shared" ca="1" si="32"/>
        <v>0</v>
      </c>
      <c r="AM139" s="131">
        <f t="shared" ca="1" si="32"/>
        <v>0</v>
      </c>
      <c r="AN139" s="131">
        <f t="shared" ca="1" si="32"/>
        <v>0</v>
      </c>
      <c r="AO139" s="131">
        <f t="shared" ca="1" si="32"/>
        <v>0</v>
      </c>
    </row>
    <row r="140" spans="1:41">
      <c r="A140" s="4" t="str">
        <f t="shared" si="33"/>
        <v>SD</v>
      </c>
      <c r="B140" s="4" t="str">
        <f t="shared" si="33"/>
        <v>DMO</v>
      </c>
      <c r="C140" s="4">
        <f t="shared" si="29"/>
        <v>4</v>
      </c>
      <c r="D140" s="40" t="str">
        <f t="shared" si="25"/>
        <v>SD4</v>
      </c>
      <c r="E140" s="41">
        <f ca="1">HLOOKUP($A140&amp;"-"&amp;$B140&amp;"-"&amp;E$7,Weights_All_Spaces,$C140+1,FALSE)*'Refrigerator Impacts'!D139</f>
        <v>0</v>
      </c>
      <c r="F140" s="41">
        <f ca="1">HLOOKUP($A140&amp;"-"&amp;$B140&amp;"-"&amp;F$7,Weights_All_Spaces,$C140+1,FALSE)*'Refrigerator Impacts'!E139</f>
        <v>0</v>
      </c>
      <c r="G140" s="41">
        <f ca="1">HLOOKUP($A140&amp;"-"&amp;$B140&amp;"-"&amp;G$7,Weights_All_Spaces,$C140+1,FALSE)*'Refrigerator Impacts'!F139</f>
        <v>0</v>
      </c>
      <c r="H140" s="41">
        <f ca="1">HLOOKUP($A140&amp;"-"&amp;$B140&amp;"-"&amp;H$7,Weights_All_Spaces,$C140+1,FALSE)*'Refrigerator Impacts'!G139</f>
        <v>0</v>
      </c>
      <c r="I140" s="41">
        <f ca="1">HLOOKUP($A140&amp;"-"&amp;$B140&amp;"-"&amp;I$7,Weights_All_Spaces,$C140+1,FALSE)*'Refrigerator Impacts'!H139</f>
        <v>0</v>
      </c>
      <c r="J140" s="41">
        <f ca="1">HLOOKUP($A140&amp;"-"&amp;$B140&amp;"-"&amp;J$7,Weights_All_Spaces,$C140+1,FALSE)*'Refrigerator Impacts'!I139</f>
        <v>0</v>
      </c>
      <c r="K140" s="41">
        <f ca="1">HLOOKUP($A140&amp;"-"&amp;$B140&amp;"-"&amp;K$7,Weights_All_Spaces,$C140+1,FALSE)*'Refrigerator Impacts'!J139</f>
        <v>0</v>
      </c>
      <c r="L140" s="41">
        <f ca="1">HLOOKUP($A140&amp;"-"&amp;$B140&amp;"-"&amp;L$7,Weights_All_Spaces,$C140+1,FALSE)*'Refrigerator Impacts'!K139</f>
        <v>0</v>
      </c>
      <c r="M140" s="41">
        <f ca="1">HLOOKUP($A140&amp;"-"&amp;$B140&amp;"-"&amp;M$7,Weights_All_Spaces,$C140+1,FALSE)*'Refrigerator Impacts'!L139</f>
        <v>0</v>
      </c>
      <c r="N140" s="41">
        <f ca="1">HLOOKUP($A140&amp;"-"&amp;$B140&amp;"-"&amp;N$7,Weights_All_Spaces,$C140+1,FALSE)*'Refrigerator Impacts'!M139</f>
        <v>0</v>
      </c>
      <c r="O140" s="41">
        <f ca="1">HLOOKUP($A140&amp;"-"&amp;$B140&amp;"-"&amp;O$7,Weights_All_Spaces,$C140+1,FALSE)*'Refrigerator Impacts'!N139</f>
        <v>0</v>
      </c>
      <c r="P140" s="41">
        <f ca="1">HLOOKUP($A140&amp;"-"&amp;$B140&amp;"-"&amp;P$7,Weights_All_Spaces,$C140+1,FALSE)*'Refrigerator Impacts'!O139</f>
        <v>0</v>
      </c>
      <c r="Q140" s="41">
        <f ca="1">HLOOKUP($A140&amp;"-"&amp;$B140&amp;"-"&amp;Q$7,Weights_All_Spaces,$C140+1,FALSE)*'Refrigerator Impacts'!P139</f>
        <v>0</v>
      </c>
      <c r="R140" s="41">
        <f ca="1">HLOOKUP($A140&amp;"-"&amp;$B140&amp;"-"&amp;R$7,Weights_All_Spaces,$C140+1,FALSE)*'Refrigerator Impacts'!Q139</f>
        <v>0</v>
      </c>
      <c r="S140" s="41">
        <f>HLOOKUP($A140&amp;"-"&amp;$B140&amp;"-"&amp;S$7,Weights_All_Spaces,$C140+1,FALSE)*'Refrigerator Impacts'!R139</f>
        <v>0</v>
      </c>
      <c r="T140" s="41">
        <f ca="1">HLOOKUP($A140&amp;"-"&amp;$B140&amp;"-"&amp;T$7,Weights_All_Spaces,$C140+1,FALSE)*'Refrigerator Impacts'!S139</f>
        <v>0</v>
      </c>
      <c r="U140" s="41">
        <f ca="1">HLOOKUP($A140&amp;"-"&amp;$B140&amp;"-"&amp;U$7,Weights_All_Spaces,$C140+1,FALSE)*'Refrigerator Impacts'!T139</f>
        <v>0</v>
      </c>
      <c r="V140" s="41">
        <f ca="1">HLOOKUP($A140&amp;"-"&amp;$B140&amp;"-"&amp;V$7,Weights_All_Spaces,$C140+1,FALSE)*'Refrigerator Impacts'!U139</f>
        <v>0</v>
      </c>
      <c r="W140" s="41">
        <f ca="1">HLOOKUP($A140&amp;"-"&amp;$B140&amp;"-"&amp;W$7,Weights_All_Spaces,$C140+1,FALSE)*'Refrigerator Impacts'!V139</f>
        <v>0</v>
      </c>
      <c r="X140" s="41">
        <f ca="1">HLOOKUP($A140&amp;"-"&amp;$B140&amp;"-"&amp;X$7,Weights_All_Spaces,$C140+1,FALSE)*'Refrigerator Impacts'!W139</f>
        <v>0</v>
      </c>
      <c r="Y140" s="41">
        <f ca="1">HLOOKUP($A140&amp;"-"&amp;$B140&amp;"-"&amp;Y$7,Weights_All_Spaces,$C140+1,FALSE)*'Refrigerator Impacts'!X139</f>
        <v>0</v>
      </c>
      <c r="Z140" s="41">
        <f ca="1">HLOOKUP($A140&amp;"-"&amp;$B140&amp;"-"&amp;Z$7,Weights_All_Spaces,$C140+1,FALSE)*'Refrigerator Impacts'!Y139</f>
        <v>0</v>
      </c>
      <c r="AA140" s="41">
        <f ca="1">HLOOKUP($A140&amp;"-"&amp;$B140&amp;"-"&amp;AA$7,Weights_All_Spaces,$C140+1,FALSE)*'Refrigerator Impacts'!Z139</f>
        <v>0</v>
      </c>
      <c r="AB140" s="41">
        <f ca="1">HLOOKUP($A140&amp;"-"&amp;$B140&amp;"-"&amp;AB$7,Weights_All_Spaces,$C140+1,FALSE)*'Refrigerator Impacts'!AA139</f>
        <v>0</v>
      </c>
      <c r="AC140" s="41">
        <f ca="1">HLOOKUP($A140&amp;"-"&amp;$B140&amp;"-"&amp;AC$7,Weights_All_Spaces,$C140+1,FALSE)*'Refrigerator Impacts'!AB139</f>
        <v>0</v>
      </c>
      <c r="AD140" s="130">
        <v>0</v>
      </c>
      <c r="AE140" s="130">
        <v>0</v>
      </c>
      <c r="AF140" s="130">
        <v>0</v>
      </c>
      <c r="AG140" s="130">
        <v>0</v>
      </c>
      <c r="AH140" s="130">
        <v>0</v>
      </c>
      <c r="AK140" s="131">
        <f t="shared" ca="1" si="32"/>
        <v>0</v>
      </c>
      <c r="AL140" s="131">
        <f t="shared" ca="1" si="32"/>
        <v>0</v>
      </c>
      <c r="AM140" s="131">
        <f t="shared" ca="1" si="32"/>
        <v>0</v>
      </c>
      <c r="AN140" s="131">
        <f t="shared" ca="1" si="32"/>
        <v>0</v>
      </c>
      <c r="AO140" s="131">
        <f t="shared" ca="1" si="32"/>
        <v>0</v>
      </c>
    </row>
    <row r="141" spans="1:41">
      <c r="A141" s="4" t="str">
        <f t="shared" si="33"/>
        <v>SD</v>
      </c>
      <c r="B141" s="4" t="str">
        <f t="shared" si="33"/>
        <v>DMO</v>
      </c>
      <c r="C141" s="4">
        <f t="shared" si="29"/>
        <v>5</v>
      </c>
      <c r="D141" s="40" t="str">
        <f t="shared" si="25"/>
        <v>SD5</v>
      </c>
      <c r="E141" s="41">
        <f ca="1">HLOOKUP($A141&amp;"-"&amp;$B141&amp;"-"&amp;E$7,Weights_All_Spaces,$C141+1,FALSE)*'Refrigerator Impacts'!D140</f>
        <v>0</v>
      </c>
      <c r="F141" s="41">
        <f ca="1">HLOOKUP($A141&amp;"-"&amp;$B141&amp;"-"&amp;F$7,Weights_All_Spaces,$C141+1,FALSE)*'Refrigerator Impacts'!E140</f>
        <v>0</v>
      </c>
      <c r="G141" s="41">
        <f ca="1">HLOOKUP($A141&amp;"-"&amp;$B141&amp;"-"&amp;G$7,Weights_All_Spaces,$C141+1,FALSE)*'Refrigerator Impacts'!F140</f>
        <v>0</v>
      </c>
      <c r="H141" s="41">
        <f ca="1">HLOOKUP($A141&amp;"-"&amp;$B141&amp;"-"&amp;H$7,Weights_All_Spaces,$C141+1,FALSE)*'Refrigerator Impacts'!G140</f>
        <v>0</v>
      </c>
      <c r="I141" s="41">
        <f ca="1">HLOOKUP($A141&amp;"-"&amp;$B141&amp;"-"&amp;I$7,Weights_All_Spaces,$C141+1,FALSE)*'Refrigerator Impacts'!H140</f>
        <v>0</v>
      </c>
      <c r="J141" s="41">
        <f ca="1">HLOOKUP($A141&amp;"-"&amp;$B141&amp;"-"&amp;J$7,Weights_All_Spaces,$C141+1,FALSE)*'Refrigerator Impacts'!I140</f>
        <v>0</v>
      </c>
      <c r="K141" s="41">
        <f ca="1">HLOOKUP($A141&amp;"-"&amp;$B141&amp;"-"&amp;K$7,Weights_All_Spaces,$C141+1,FALSE)*'Refrigerator Impacts'!J140</f>
        <v>0</v>
      </c>
      <c r="L141" s="41">
        <f ca="1">HLOOKUP($A141&amp;"-"&amp;$B141&amp;"-"&amp;L$7,Weights_All_Spaces,$C141+1,FALSE)*'Refrigerator Impacts'!K140</f>
        <v>0</v>
      </c>
      <c r="M141" s="41">
        <f ca="1">HLOOKUP($A141&amp;"-"&amp;$B141&amp;"-"&amp;M$7,Weights_All_Spaces,$C141+1,FALSE)*'Refrigerator Impacts'!L140</f>
        <v>0</v>
      </c>
      <c r="N141" s="41">
        <f ca="1">HLOOKUP($A141&amp;"-"&amp;$B141&amp;"-"&amp;N$7,Weights_All_Spaces,$C141+1,FALSE)*'Refrigerator Impacts'!M140</f>
        <v>0</v>
      </c>
      <c r="O141" s="41">
        <f ca="1">HLOOKUP($A141&amp;"-"&amp;$B141&amp;"-"&amp;O$7,Weights_All_Spaces,$C141+1,FALSE)*'Refrigerator Impacts'!N140</f>
        <v>0</v>
      </c>
      <c r="P141" s="41">
        <f ca="1">HLOOKUP($A141&amp;"-"&amp;$B141&amp;"-"&amp;P$7,Weights_All_Spaces,$C141+1,FALSE)*'Refrigerator Impacts'!O140</f>
        <v>0</v>
      </c>
      <c r="Q141" s="41">
        <f ca="1">HLOOKUP($A141&amp;"-"&amp;$B141&amp;"-"&amp;Q$7,Weights_All_Spaces,$C141+1,FALSE)*'Refrigerator Impacts'!P140</f>
        <v>0</v>
      </c>
      <c r="R141" s="41">
        <f ca="1">HLOOKUP($A141&amp;"-"&amp;$B141&amp;"-"&amp;R$7,Weights_All_Spaces,$C141+1,FALSE)*'Refrigerator Impacts'!Q140</f>
        <v>0</v>
      </c>
      <c r="S141" s="41">
        <f>HLOOKUP($A141&amp;"-"&amp;$B141&amp;"-"&amp;S$7,Weights_All_Spaces,$C141+1,FALSE)*'Refrigerator Impacts'!R140</f>
        <v>0</v>
      </c>
      <c r="T141" s="41">
        <f ca="1">HLOOKUP($A141&amp;"-"&amp;$B141&amp;"-"&amp;T$7,Weights_All_Spaces,$C141+1,FALSE)*'Refrigerator Impacts'!S140</f>
        <v>0</v>
      </c>
      <c r="U141" s="41">
        <f ca="1">HLOOKUP($A141&amp;"-"&amp;$B141&amp;"-"&amp;U$7,Weights_All_Spaces,$C141+1,FALSE)*'Refrigerator Impacts'!T140</f>
        <v>0</v>
      </c>
      <c r="V141" s="41">
        <f ca="1">HLOOKUP($A141&amp;"-"&amp;$B141&amp;"-"&amp;V$7,Weights_All_Spaces,$C141+1,FALSE)*'Refrigerator Impacts'!U140</f>
        <v>0</v>
      </c>
      <c r="W141" s="41">
        <f ca="1">HLOOKUP($A141&amp;"-"&amp;$B141&amp;"-"&amp;W$7,Weights_All_Spaces,$C141+1,FALSE)*'Refrigerator Impacts'!V140</f>
        <v>0</v>
      </c>
      <c r="X141" s="41">
        <f ca="1">HLOOKUP($A141&amp;"-"&amp;$B141&amp;"-"&amp;X$7,Weights_All_Spaces,$C141+1,FALSE)*'Refrigerator Impacts'!W140</f>
        <v>0</v>
      </c>
      <c r="Y141" s="41">
        <f ca="1">HLOOKUP($A141&amp;"-"&amp;$B141&amp;"-"&amp;Y$7,Weights_All_Spaces,$C141+1,FALSE)*'Refrigerator Impacts'!X140</f>
        <v>0</v>
      </c>
      <c r="Z141" s="41">
        <f ca="1">HLOOKUP($A141&amp;"-"&amp;$B141&amp;"-"&amp;Z$7,Weights_All_Spaces,$C141+1,FALSE)*'Refrigerator Impacts'!Y140</f>
        <v>0</v>
      </c>
      <c r="AA141" s="41">
        <f ca="1">HLOOKUP($A141&amp;"-"&amp;$B141&amp;"-"&amp;AA$7,Weights_All_Spaces,$C141+1,FALSE)*'Refrigerator Impacts'!Z140</f>
        <v>0</v>
      </c>
      <c r="AB141" s="41">
        <f ca="1">HLOOKUP($A141&amp;"-"&amp;$B141&amp;"-"&amp;AB$7,Weights_All_Spaces,$C141+1,FALSE)*'Refrigerator Impacts'!AA140</f>
        <v>0</v>
      </c>
      <c r="AC141" s="41">
        <f ca="1">HLOOKUP($A141&amp;"-"&amp;$B141&amp;"-"&amp;AC$7,Weights_All_Spaces,$C141+1,FALSE)*'Refrigerator Impacts'!AB140</f>
        <v>0</v>
      </c>
      <c r="AD141" s="130">
        <v>0</v>
      </c>
      <c r="AE141" s="130">
        <v>0</v>
      </c>
      <c r="AF141" s="130">
        <v>0</v>
      </c>
      <c r="AG141" s="130">
        <v>0</v>
      </c>
      <c r="AH141" s="130">
        <v>0</v>
      </c>
      <c r="AK141" s="131">
        <f t="shared" ca="1" si="32"/>
        <v>0</v>
      </c>
      <c r="AL141" s="131">
        <f t="shared" ca="1" si="32"/>
        <v>0</v>
      </c>
      <c r="AM141" s="131">
        <f t="shared" ca="1" si="32"/>
        <v>0</v>
      </c>
      <c r="AN141" s="131">
        <f t="shared" ca="1" si="32"/>
        <v>0</v>
      </c>
      <c r="AO141" s="131">
        <f t="shared" ca="1" si="32"/>
        <v>0</v>
      </c>
    </row>
    <row r="142" spans="1:41">
      <c r="A142" s="4" t="str">
        <f t="shared" si="33"/>
        <v>SD</v>
      </c>
      <c r="B142" s="4" t="str">
        <f t="shared" si="33"/>
        <v>DMO</v>
      </c>
      <c r="C142" s="4">
        <f t="shared" si="29"/>
        <v>6</v>
      </c>
      <c r="D142" s="40" t="str">
        <f t="shared" si="25"/>
        <v>SD6</v>
      </c>
      <c r="E142" s="41">
        <f ca="1">HLOOKUP($A142&amp;"-"&amp;$B142&amp;"-"&amp;E$7,Weights_All_Spaces,$C142+1,FALSE)*'Refrigerator Impacts'!D141</f>
        <v>0</v>
      </c>
      <c r="F142" s="41">
        <f ca="1">HLOOKUP($A142&amp;"-"&amp;$B142&amp;"-"&amp;F$7,Weights_All_Spaces,$C142+1,FALSE)*'Refrigerator Impacts'!E141</f>
        <v>0</v>
      </c>
      <c r="G142" s="41">
        <f ca="1">HLOOKUP($A142&amp;"-"&amp;$B142&amp;"-"&amp;G$7,Weights_All_Spaces,$C142+1,FALSE)*'Refrigerator Impacts'!F141</f>
        <v>0</v>
      </c>
      <c r="H142" s="41">
        <f ca="1">HLOOKUP($A142&amp;"-"&amp;$B142&amp;"-"&amp;H$7,Weights_All_Spaces,$C142+1,FALSE)*'Refrigerator Impacts'!G141</f>
        <v>0</v>
      </c>
      <c r="I142" s="41">
        <f ca="1">HLOOKUP($A142&amp;"-"&amp;$B142&amp;"-"&amp;I$7,Weights_All_Spaces,$C142+1,FALSE)*'Refrigerator Impacts'!H141</f>
        <v>0</v>
      </c>
      <c r="J142" s="41">
        <f ca="1">HLOOKUP($A142&amp;"-"&amp;$B142&amp;"-"&amp;J$7,Weights_All_Spaces,$C142+1,FALSE)*'Refrigerator Impacts'!I141</f>
        <v>0</v>
      </c>
      <c r="K142" s="41">
        <f ca="1">HLOOKUP($A142&amp;"-"&amp;$B142&amp;"-"&amp;K$7,Weights_All_Spaces,$C142+1,FALSE)*'Refrigerator Impacts'!J141</f>
        <v>0</v>
      </c>
      <c r="L142" s="41">
        <f ca="1">HLOOKUP($A142&amp;"-"&amp;$B142&amp;"-"&amp;L$7,Weights_All_Spaces,$C142+1,FALSE)*'Refrigerator Impacts'!K141</f>
        <v>0</v>
      </c>
      <c r="M142" s="41">
        <f ca="1">HLOOKUP($A142&amp;"-"&amp;$B142&amp;"-"&amp;M$7,Weights_All_Spaces,$C142+1,FALSE)*'Refrigerator Impacts'!L141</f>
        <v>0</v>
      </c>
      <c r="N142" s="41">
        <f ca="1">HLOOKUP($A142&amp;"-"&amp;$B142&amp;"-"&amp;N$7,Weights_All_Spaces,$C142+1,FALSE)*'Refrigerator Impacts'!M141</f>
        <v>0</v>
      </c>
      <c r="O142" s="41">
        <f ca="1">HLOOKUP($A142&amp;"-"&amp;$B142&amp;"-"&amp;O$7,Weights_All_Spaces,$C142+1,FALSE)*'Refrigerator Impacts'!N141</f>
        <v>0</v>
      </c>
      <c r="P142" s="41">
        <f ca="1">HLOOKUP($A142&amp;"-"&amp;$B142&amp;"-"&amp;P$7,Weights_All_Spaces,$C142+1,FALSE)*'Refrigerator Impacts'!O141</f>
        <v>0</v>
      </c>
      <c r="Q142" s="41">
        <f ca="1">HLOOKUP($A142&amp;"-"&amp;$B142&amp;"-"&amp;Q$7,Weights_All_Spaces,$C142+1,FALSE)*'Refrigerator Impacts'!P141</f>
        <v>0</v>
      </c>
      <c r="R142" s="41">
        <f ca="1">HLOOKUP($A142&amp;"-"&amp;$B142&amp;"-"&amp;R$7,Weights_All_Spaces,$C142+1,FALSE)*'Refrigerator Impacts'!Q141</f>
        <v>0</v>
      </c>
      <c r="S142" s="41">
        <f>HLOOKUP($A142&amp;"-"&amp;$B142&amp;"-"&amp;S$7,Weights_All_Spaces,$C142+1,FALSE)*'Refrigerator Impacts'!R141</f>
        <v>0</v>
      </c>
      <c r="T142" s="41">
        <f ca="1">HLOOKUP($A142&amp;"-"&amp;$B142&amp;"-"&amp;T$7,Weights_All_Spaces,$C142+1,FALSE)*'Refrigerator Impacts'!S141</f>
        <v>0</v>
      </c>
      <c r="U142" s="41">
        <f ca="1">HLOOKUP($A142&amp;"-"&amp;$B142&amp;"-"&amp;U$7,Weights_All_Spaces,$C142+1,FALSE)*'Refrigerator Impacts'!T141</f>
        <v>0</v>
      </c>
      <c r="V142" s="41">
        <f ca="1">HLOOKUP($A142&amp;"-"&amp;$B142&amp;"-"&amp;V$7,Weights_All_Spaces,$C142+1,FALSE)*'Refrigerator Impacts'!U141</f>
        <v>0</v>
      </c>
      <c r="W142" s="41">
        <f ca="1">HLOOKUP($A142&amp;"-"&amp;$B142&amp;"-"&amp;W$7,Weights_All_Spaces,$C142+1,FALSE)*'Refrigerator Impacts'!V141</f>
        <v>0</v>
      </c>
      <c r="X142" s="41">
        <f ca="1">HLOOKUP($A142&amp;"-"&amp;$B142&amp;"-"&amp;X$7,Weights_All_Spaces,$C142+1,FALSE)*'Refrigerator Impacts'!W141</f>
        <v>0</v>
      </c>
      <c r="Y142" s="41">
        <f ca="1">HLOOKUP($A142&amp;"-"&amp;$B142&amp;"-"&amp;Y$7,Weights_All_Spaces,$C142+1,FALSE)*'Refrigerator Impacts'!X141</f>
        <v>0</v>
      </c>
      <c r="Z142" s="41">
        <f ca="1">HLOOKUP($A142&amp;"-"&amp;$B142&amp;"-"&amp;Z$7,Weights_All_Spaces,$C142+1,FALSE)*'Refrigerator Impacts'!Y141</f>
        <v>0</v>
      </c>
      <c r="AA142" s="41">
        <f ca="1">HLOOKUP($A142&amp;"-"&amp;$B142&amp;"-"&amp;AA$7,Weights_All_Spaces,$C142+1,FALSE)*'Refrigerator Impacts'!Z141</f>
        <v>0</v>
      </c>
      <c r="AB142" s="41">
        <f ca="1">HLOOKUP($A142&amp;"-"&amp;$B142&amp;"-"&amp;AB$7,Weights_All_Spaces,$C142+1,FALSE)*'Refrigerator Impacts'!AA141</f>
        <v>0</v>
      </c>
      <c r="AC142" s="41">
        <f ca="1">HLOOKUP($A142&amp;"-"&amp;$B142&amp;"-"&amp;AC$7,Weights_All_Spaces,$C142+1,FALSE)*'Refrigerator Impacts'!AB141</f>
        <v>0</v>
      </c>
      <c r="AD142" s="130">
        <v>0</v>
      </c>
      <c r="AE142" s="130">
        <v>0</v>
      </c>
      <c r="AF142" s="130">
        <v>0</v>
      </c>
      <c r="AG142" s="130">
        <v>0</v>
      </c>
      <c r="AH142" s="130">
        <v>0</v>
      </c>
      <c r="AK142" s="131">
        <f t="shared" ca="1" si="32"/>
        <v>0</v>
      </c>
      <c r="AL142" s="131">
        <f t="shared" ca="1" si="32"/>
        <v>0</v>
      </c>
      <c r="AM142" s="131">
        <f t="shared" ca="1" si="32"/>
        <v>0</v>
      </c>
      <c r="AN142" s="131">
        <f t="shared" ca="1" si="32"/>
        <v>0</v>
      </c>
      <c r="AO142" s="131">
        <f t="shared" ca="1" si="32"/>
        <v>0</v>
      </c>
    </row>
    <row r="143" spans="1:41">
      <c r="A143" s="4" t="str">
        <f t="shared" si="33"/>
        <v>SD</v>
      </c>
      <c r="B143" s="4" t="str">
        <f t="shared" si="33"/>
        <v>DMO</v>
      </c>
      <c r="C143" s="4">
        <f t="shared" si="29"/>
        <v>7</v>
      </c>
      <c r="D143" s="40" t="str">
        <f t="shared" si="25"/>
        <v>SD7</v>
      </c>
      <c r="E143" s="41">
        <f ca="1">HLOOKUP($A143&amp;"-"&amp;$B143&amp;"-"&amp;E$7,Weights_All_Spaces,$C143+1,FALSE)*'Refrigerator Impacts'!D142</f>
        <v>2.8735704429650944E-2</v>
      </c>
      <c r="F143" s="41">
        <f ca="1">HLOOKUP($A143&amp;"-"&amp;$B143&amp;"-"&amp;F$7,Weights_All_Spaces,$C143+1,FALSE)*'Refrigerator Impacts'!E142</f>
        <v>3.759106648070995E-6</v>
      </c>
      <c r="G143" s="41">
        <f ca="1">HLOOKUP($A143&amp;"-"&amp;$B143&amp;"-"&amp;G$7,Weights_All_Spaces,$C143+1,FALSE)*'Refrigerator Impacts'!F142</f>
        <v>3.6957142239424472E-2</v>
      </c>
      <c r="H143" s="41">
        <f ca="1">HLOOKUP($A143&amp;"-"&amp;$B143&amp;"-"&amp;H$7,Weights_All_Spaces,$C143+1,FALSE)*'Refrigerator Impacts'!G142</f>
        <v>8.8200189121625213E-6</v>
      </c>
      <c r="I143" s="41">
        <f ca="1">HLOOKUP($A143&amp;"-"&amp;$B143&amp;"-"&amp;I$7,Weights_All_Spaces,$C143+1,FALSE)*'Refrigerator Impacts'!H142</f>
        <v>-7.3357283539867563E-4</v>
      </c>
      <c r="J143" s="41">
        <f ca="1">HLOOKUP($A143&amp;"-"&amp;$B143&amp;"-"&amp;J$7,Weights_All_Spaces,$C143+1,FALSE)*'Refrigerator Impacts'!I142</f>
        <v>4.1043581298892858E-3</v>
      </c>
      <c r="K143" s="41">
        <f ca="1">HLOOKUP($A143&amp;"-"&amp;$B143&amp;"-"&amp;K$7,Weights_All_Spaces,$C143+1,FALSE)*'Refrigerator Impacts'!J142</f>
        <v>5.3836411573973511E-7</v>
      </c>
      <c r="L143" s="41">
        <f ca="1">HLOOKUP($A143&amp;"-"&amp;$B143&amp;"-"&amp;L$7,Weights_All_Spaces,$C143+1,FALSE)*'Refrigerator Impacts'!K142</f>
        <v>4.5298989272399264E-3</v>
      </c>
      <c r="M143" s="41">
        <f ca="1">HLOOKUP($A143&amp;"-"&amp;$B143&amp;"-"&amp;M$7,Weights_All_Spaces,$C143+1,FALSE)*'Refrigerator Impacts'!L142</f>
        <v>1.3709202626370815E-6</v>
      </c>
      <c r="N143" s="41">
        <f ca="1">HLOOKUP($A143&amp;"-"&amp;$B143&amp;"-"&amp;N$7,Weights_All_Spaces,$C143+1,FALSE)*'Refrigerator Impacts'!M142</f>
        <v>0</v>
      </c>
      <c r="O143" s="41">
        <f ca="1">HLOOKUP($A143&amp;"-"&amp;$B143&amp;"-"&amp;O$7,Weights_All_Spaces,$C143+1,FALSE)*'Refrigerator Impacts'!N142</f>
        <v>8.2102012656145584E-3</v>
      </c>
      <c r="P143" s="41">
        <f ca="1">HLOOKUP($A143&amp;"-"&amp;$B143&amp;"-"&amp;P$7,Weights_All_Spaces,$C143+1,FALSE)*'Refrigerator Impacts'!O142</f>
        <v>1.0740304708774275E-6</v>
      </c>
      <c r="Q143" s="41">
        <f ca="1">HLOOKUP($A143&amp;"-"&amp;$B143&amp;"-"&amp;Q$7,Weights_All_Spaces,$C143+1,FALSE)*'Refrigerator Impacts'!P142</f>
        <v>1.0559183496978423E-2</v>
      </c>
      <c r="R143" s="41">
        <f ca="1">HLOOKUP($A143&amp;"-"&amp;$B143&amp;"-"&amp;R$7,Weights_All_Spaces,$C143+1,FALSE)*'Refrigerator Impacts'!Q142</f>
        <v>2.5200054034750066E-6</v>
      </c>
      <c r="S143" s="41">
        <f>HLOOKUP($A143&amp;"-"&amp;$B143&amp;"-"&amp;S$7,Weights_All_Spaces,$C143+1,FALSE)*'Refrigerator Impacts'!R142</f>
        <v>0</v>
      </c>
      <c r="T143" s="41">
        <f ca="1">HLOOKUP($A143&amp;"-"&amp;$B143&amp;"-"&amp;T$7,Weights_All_Spaces,$C143+1,FALSE)*'Refrigerator Impacts'!S142</f>
        <v>0.11801914693338407</v>
      </c>
      <c r="U143" s="41">
        <f ca="1">HLOOKUP($A143&amp;"-"&amp;$B143&amp;"-"&amp;U$7,Weights_All_Spaces,$C143+1,FALSE)*'Refrigerator Impacts'!T142</f>
        <v>1.7767914692953153E-5</v>
      </c>
      <c r="V143" s="41">
        <f ca="1">HLOOKUP($A143&amp;"-"&amp;$B143&amp;"-"&amp;V$7,Weights_All_Spaces,$C143+1,FALSE)*'Refrigerator Impacts'!U142</f>
        <v>0.11801914693338407</v>
      </c>
      <c r="W143" s="41">
        <f ca="1">HLOOKUP($A143&amp;"-"&amp;$B143&amp;"-"&amp;W$7,Weights_All_Spaces,$C143+1,FALSE)*'Refrigerator Impacts'!V142</f>
        <v>1.7767914692953153E-5</v>
      </c>
      <c r="X143" s="41">
        <f ca="1">HLOOKUP($A143&amp;"-"&amp;$B143&amp;"-"&amp;X$7,Weights_All_Spaces,$C143+1,FALSE)*'Refrigerator Impacts'!W142</f>
        <v>-3.1584759796303473E-3</v>
      </c>
      <c r="Y143" s="41">
        <f ca="1">HLOOKUP($A143&amp;"-"&amp;$B143&amp;"-"&amp;Y$7,Weights_All_Spaces,$C143+1,FALSE)*'Refrigerator Impacts'!X142</f>
        <v>1.7726353737410112E-2</v>
      </c>
      <c r="Z143" s="41">
        <f ca="1">HLOOKUP($A143&amp;"-"&amp;$B143&amp;"-"&amp;Z$7,Weights_All_Spaces,$C143+1,FALSE)*'Refrigerator Impacts'!Y142</f>
        <v>2.7435565203461948E-6</v>
      </c>
      <c r="AA143" s="41">
        <f ca="1">HLOOKUP($A143&amp;"-"&amp;$B143&amp;"-"&amp;AA$7,Weights_All_Spaces,$C143+1,FALSE)*'Refrigerator Impacts'!Z142</f>
        <v>1.4002065357149094E-2</v>
      </c>
      <c r="AB143" s="41">
        <f ca="1">HLOOKUP($A143&amp;"-"&amp;$B143&amp;"-"&amp;AB$7,Weights_All_Spaces,$C143+1,FALSE)*'Refrigerator Impacts'!AA142</f>
        <v>2.7435565203461948E-6</v>
      </c>
      <c r="AC143" s="41">
        <f ca="1">HLOOKUP($A143&amp;"-"&amp;$B143&amp;"-"&amp;AC$7,Weights_All_Spaces,$C143+1,FALSE)*'Refrigerator Impacts'!AB142</f>
        <v>0</v>
      </c>
      <c r="AD143" s="130">
        <v>0</v>
      </c>
      <c r="AE143" s="130">
        <v>0</v>
      </c>
      <c r="AF143" s="130">
        <v>0</v>
      </c>
      <c r="AG143" s="130">
        <v>0</v>
      </c>
      <c r="AH143" s="130">
        <v>0</v>
      </c>
      <c r="AK143" s="131">
        <f t="shared" ca="1" si="32"/>
        <v>0.17679576449594897</v>
      </c>
      <c r="AL143" s="131">
        <f t="shared" ca="1" si="32"/>
        <v>2.5882972447987506E-5</v>
      </c>
      <c r="AM143" s="131">
        <f t="shared" ca="1" si="32"/>
        <v>0.18406743695417599</v>
      </c>
      <c r="AN143" s="131">
        <f t="shared" ca="1" si="32"/>
        <v>3.3222415791573956E-5</v>
      </c>
      <c r="AO143" s="131">
        <f t="shared" ca="1" si="32"/>
        <v>-3.892048815029023E-3</v>
      </c>
    </row>
    <row r="144" spans="1:41">
      <c r="A144" s="4" t="str">
        <f t="shared" si="33"/>
        <v>SD</v>
      </c>
      <c r="B144" s="4" t="str">
        <f t="shared" si="33"/>
        <v>DMO</v>
      </c>
      <c r="C144" s="4">
        <f t="shared" si="29"/>
        <v>8</v>
      </c>
      <c r="D144" s="40" t="str">
        <f t="shared" si="25"/>
        <v>SD8</v>
      </c>
      <c r="E144" s="41">
        <f ca="1">HLOOKUP($A144&amp;"-"&amp;$B144&amp;"-"&amp;E$7,Weights_All_Spaces,$C144+1,FALSE)*'Refrigerator Impacts'!D143</f>
        <v>0.11577203670253962</v>
      </c>
      <c r="F144" s="41">
        <f ca="1">HLOOKUP($A144&amp;"-"&amp;$B144&amp;"-"&amp;F$7,Weights_All_Spaces,$C144+1,FALSE)*'Refrigerator Impacts'!E143</f>
        <v>1.5177061064786386E-5</v>
      </c>
      <c r="G144" s="41">
        <f ca="1">HLOOKUP($A144&amp;"-"&amp;$B144&amp;"-"&amp;G$7,Weights_All_Spaces,$C144+1,FALSE)*'Refrigerator Impacts'!F143</f>
        <v>0.15825604033542107</v>
      </c>
      <c r="H144" s="41">
        <f ca="1">HLOOKUP($A144&amp;"-"&amp;$B144&amp;"-"&amp;H$7,Weights_All_Spaces,$C144+1,FALSE)*'Refrigerator Impacts'!G143</f>
        <v>2.7528901537193323E-5</v>
      </c>
      <c r="I144" s="41">
        <f ca="1">HLOOKUP($A144&amp;"-"&amp;$B144&amp;"-"&amp;I$7,Weights_All_Spaces,$C144+1,FALSE)*'Refrigerator Impacts'!H143</f>
        <v>-2.9876381872275541E-3</v>
      </c>
      <c r="J144" s="41">
        <f ca="1">HLOOKUP($A144&amp;"-"&amp;$B144&amp;"-"&amp;J$7,Weights_All_Spaces,$C144+1,FALSE)*'Refrigerator Impacts'!I143</f>
        <v>1.654017098770896E-2</v>
      </c>
      <c r="K144" s="41">
        <f ca="1">HLOOKUP($A144&amp;"-"&amp;$B144&amp;"-"&amp;K$7,Weights_All_Spaces,$C144+1,FALSE)*'Refrigerator Impacts'!J143</f>
        <v>2.1747952505071193E-6</v>
      </c>
      <c r="L144" s="41">
        <f ca="1">HLOOKUP($A144&amp;"-"&amp;$B144&amp;"-"&amp;L$7,Weights_All_Spaces,$C144+1,FALSE)*'Refrigerator Impacts'!K143</f>
        <v>2.0433613158351845E-2</v>
      </c>
      <c r="M144" s="41">
        <f ca="1">HLOOKUP($A144&amp;"-"&amp;$B144&amp;"-"&amp;M$7,Weights_All_Spaces,$C144+1,FALSE)*'Refrigerator Impacts'!L143</f>
        <v>5.0650936086562012E-6</v>
      </c>
      <c r="N144" s="41">
        <f ca="1">HLOOKUP($A144&amp;"-"&amp;$B144&amp;"-"&amp;N$7,Weights_All_Spaces,$C144+1,FALSE)*'Refrigerator Impacts'!M143</f>
        <v>0</v>
      </c>
      <c r="O144" s="41">
        <f ca="1">HLOOKUP($A144&amp;"-"&amp;$B144&amp;"-"&amp;O$7,Weights_All_Spaces,$C144+1,FALSE)*'Refrigerator Impacts'!N143</f>
        <v>3.3077724772154177E-2</v>
      </c>
      <c r="P144" s="41">
        <f ca="1">HLOOKUP($A144&amp;"-"&amp;$B144&amp;"-"&amp;P$7,Weights_All_Spaces,$C144+1,FALSE)*'Refrigerator Impacts'!O143</f>
        <v>4.3363031613675388E-6</v>
      </c>
      <c r="Q144" s="41">
        <f ca="1">HLOOKUP($A144&amp;"-"&amp;$B144&amp;"-"&amp;Q$7,Weights_All_Spaces,$C144+1,FALSE)*'Refrigerator Impacts'!P143</f>
        <v>4.5216011524406019E-2</v>
      </c>
      <c r="R144" s="41">
        <f ca="1">HLOOKUP($A144&amp;"-"&amp;$B144&amp;"-"&amp;R$7,Weights_All_Spaces,$C144+1,FALSE)*'Refrigerator Impacts'!Q143</f>
        <v>7.8654004391980919E-6</v>
      </c>
      <c r="S144" s="41">
        <f>HLOOKUP($A144&amp;"-"&amp;$B144&amp;"-"&amp;S$7,Weights_All_Spaces,$C144+1,FALSE)*'Refrigerator Impacts'!R143</f>
        <v>0</v>
      </c>
      <c r="T144" s="41">
        <f ca="1">HLOOKUP($A144&amp;"-"&amp;$B144&amp;"-"&amp;T$7,Weights_All_Spaces,$C144+1,FALSE)*'Refrigerator Impacts'!S143</f>
        <v>9.1878370822307681E-2</v>
      </c>
      <c r="U144" s="41">
        <f ca="1">HLOOKUP($A144&amp;"-"&amp;$B144&amp;"-"&amp;U$7,Weights_All_Spaces,$C144+1,FALSE)*'Refrigerator Impacts'!T143</f>
        <v>1.594066216491428E-5</v>
      </c>
      <c r="V144" s="41">
        <f ca="1">HLOOKUP($A144&amp;"-"&amp;$B144&amp;"-"&amp;V$7,Weights_All_Spaces,$C144+1,FALSE)*'Refrigerator Impacts'!U143</f>
        <v>9.1878370822307681E-2</v>
      </c>
      <c r="W144" s="41">
        <f ca="1">HLOOKUP($A144&amp;"-"&amp;$B144&amp;"-"&amp;W$7,Weights_All_Spaces,$C144+1,FALSE)*'Refrigerator Impacts'!V143</f>
        <v>1.594066216491428E-5</v>
      </c>
      <c r="X144" s="41">
        <f ca="1">HLOOKUP($A144&amp;"-"&amp;$B144&amp;"-"&amp;X$7,Weights_All_Spaces,$C144+1,FALSE)*'Refrigerator Impacts'!W143</f>
        <v>-2.2833558876002098E-3</v>
      </c>
      <c r="Y144" s="41">
        <f ca="1">HLOOKUP($A144&amp;"-"&amp;$B144&amp;"-"&amp;Y$7,Weights_All_Spaces,$C144+1,FALSE)*'Refrigerator Impacts'!X143</f>
        <v>1.3814174116823777E-2</v>
      </c>
      <c r="Z144" s="41">
        <f ca="1">HLOOKUP($A144&amp;"-"&amp;$B144&amp;"-"&amp;Z$7,Weights_All_Spaces,$C144+1,FALSE)*'Refrigerator Impacts'!Y143</f>
        <v>2.4854485483219529E-6</v>
      </c>
      <c r="AA144" s="41">
        <f ca="1">HLOOKUP($A144&amp;"-"&amp;$B144&amp;"-"&amp;AA$7,Weights_All_Spaces,$C144+1,FALSE)*'Refrigerator Impacts'!Z143</f>
        <v>1.0957601913421171E-2</v>
      </c>
      <c r="AB144" s="41">
        <f ca="1">HLOOKUP($A144&amp;"-"&amp;$B144&amp;"-"&amp;AB$7,Weights_All_Spaces,$C144+1,FALSE)*'Refrigerator Impacts'!AA143</f>
        <v>2.4854485483219529E-6</v>
      </c>
      <c r="AC144" s="41">
        <f ca="1">HLOOKUP($A144&amp;"-"&amp;$B144&amp;"-"&amp;AC$7,Weights_All_Spaces,$C144+1,FALSE)*'Refrigerator Impacts'!AB143</f>
        <v>0</v>
      </c>
      <c r="AD144" s="130">
        <v>0</v>
      </c>
      <c r="AE144" s="130">
        <v>0</v>
      </c>
      <c r="AF144" s="130">
        <v>0</v>
      </c>
      <c r="AG144" s="130">
        <v>0</v>
      </c>
      <c r="AH144" s="130">
        <v>0</v>
      </c>
      <c r="AK144" s="131">
        <f t="shared" ca="1" si="32"/>
        <v>0.27108247740153418</v>
      </c>
      <c r="AL144" s="131">
        <f t="shared" ca="1" si="32"/>
        <v>4.0114270189897273E-5</v>
      </c>
      <c r="AM144" s="131">
        <f t="shared" ca="1" si="32"/>
        <v>0.3267416377539078</v>
      </c>
      <c r="AN144" s="131">
        <f t="shared" ca="1" si="32"/>
        <v>5.8885506298283845E-5</v>
      </c>
      <c r="AO144" s="131">
        <f t="shared" ca="1" si="32"/>
        <v>-5.270994074827764E-3</v>
      </c>
    </row>
    <row r="145" spans="1:47">
      <c r="A145" s="4" t="str">
        <f t="shared" si="33"/>
        <v>SD</v>
      </c>
      <c r="B145" s="4" t="str">
        <f t="shared" si="33"/>
        <v>DMO</v>
      </c>
      <c r="C145" s="4">
        <f t="shared" si="29"/>
        <v>9</v>
      </c>
      <c r="D145" s="40" t="str">
        <f t="shared" si="25"/>
        <v>SD9</v>
      </c>
      <c r="E145" s="41">
        <f ca="1">HLOOKUP($A145&amp;"-"&amp;$B145&amp;"-"&amp;E$7,Weights_All_Spaces,$C145+1,FALSE)*'Refrigerator Impacts'!D144</f>
        <v>0</v>
      </c>
      <c r="F145" s="41">
        <f ca="1">HLOOKUP($A145&amp;"-"&amp;$B145&amp;"-"&amp;F$7,Weights_All_Spaces,$C145+1,FALSE)*'Refrigerator Impacts'!E144</f>
        <v>0</v>
      </c>
      <c r="G145" s="41">
        <f ca="1">HLOOKUP($A145&amp;"-"&amp;$B145&amp;"-"&amp;G$7,Weights_All_Spaces,$C145+1,FALSE)*'Refrigerator Impacts'!F144</f>
        <v>0</v>
      </c>
      <c r="H145" s="41">
        <f ca="1">HLOOKUP($A145&amp;"-"&amp;$B145&amp;"-"&amp;H$7,Weights_All_Spaces,$C145+1,FALSE)*'Refrigerator Impacts'!G144</f>
        <v>0</v>
      </c>
      <c r="I145" s="41">
        <f ca="1">HLOOKUP($A145&amp;"-"&amp;$B145&amp;"-"&amp;I$7,Weights_All_Spaces,$C145+1,FALSE)*'Refrigerator Impacts'!H144</f>
        <v>0</v>
      </c>
      <c r="J145" s="41">
        <f ca="1">HLOOKUP($A145&amp;"-"&amp;$B145&amp;"-"&amp;J$7,Weights_All_Spaces,$C145+1,FALSE)*'Refrigerator Impacts'!I144</f>
        <v>0</v>
      </c>
      <c r="K145" s="41">
        <f ca="1">HLOOKUP($A145&amp;"-"&amp;$B145&amp;"-"&amp;K$7,Weights_All_Spaces,$C145+1,FALSE)*'Refrigerator Impacts'!J144</f>
        <v>0</v>
      </c>
      <c r="L145" s="41">
        <f ca="1">HLOOKUP($A145&amp;"-"&amp;$B145&amp;"-"&amp;L$7,Weights_All_Spaces,$C145+1,FALSE)*'Refrigerator Impacts'!K144</f>
        <v>0</v>
      </c>
      <c r="M145" s="41">
        <f ca="1">HLOOKUP($A145&amp;"-"&amp;$B145&amp;"-"&amp;M$7,Weights_All_Spaces,$C145+1,FALSE)*'Refrigerator Impacts'!L144</f>
        <v>0</v>
      </c>
      <c r="N145" s="41">
        <f ca="1">HLOOKUP($A145&amp;"-"&amp;$B145&amp;"-"&amp;N$7,Weights_All_Spaces,$C145+1,FALSE)*'Refrigerator Impacts'!M144</f>
        <v>0</v>
      </c>
      <c r="O145" s="41">
        <f ca="1">HLOOKUP($A145&amp;"-"&amp;$B145&amp;"-"&amp;O$7,Weights_All_Spaces,$C145+1,FALSE)*'Refrigerator Impacts'!N144</f>
        <v>0</v>
      </c>
      <c r="P145" s="41">
        <f ca="1">HLOOKUP($A145&amp;"-"&amp;$B145&amp;"-"&amp;P$7,Weights_All_Spaces,$C145+1,FALSE)*'Refrigerator Impacts'!O144</f>
        <v>0</v>
      </c>
      <c r="Q145" s="41">
        <f ca="1">HLOOKUP($A145&amp;"-"&amp;$B145&amp;"-"&amp;Q$7,Weights_All_Spaces,$C145+1,FALSE)*'Refrigerator Impacts'!P144</f>
        <v>0</v>
      </c>
      <c r="R145" s="41">
        <f ca="1">HLOOKUP($A145&amp;"-"&amp;$B145&amp;"-"&amp;R$7,Weights_All_Spaces,$C145+1,FALSE)*'Refrigerator Impacts'!Q144</f>
        <v>0</v>
      </c>
      <c r="S145" s="41">
        <f>HLOOKUP($A145&amp;"-"&amp;$B145&amp;"-"&amp;S$7,Weights_All_Spaces,$C145+1,FALSE)*'Refrigerator Impacts'!R144</f>
        <v>0</v>
      </c>
      <c r="T145" s="41">
        <f ca="1">HLOOKUP($A145&amp;"-"&amp;$B145&amp;"-"&amp;T$7,Weights_All_Spaces,$C145+1,FALSE)*'Refrigerator Impacts'!S144</f>
        <v>0</v>
      </c>
      <c r="U145" s="41">
        <f ca="1">HLOOKUP($A145&amp;"-"&amp;$B145&amp;"-"&amp;U$7,Weights_All_Spaces,$C145+1,FALSE)*'Refrigerator Impacts'!T144</f>
        <v>0</v>
      </c>
      <c r="V145" s="41">
        <f ca="1">HLOOKUP($A145&amp;"-"&amp;$B145&amp;"-"&amp;V$7,Weights_All_Spaces,$C145+1,FALSE)*'Refrigerator Impacts'!U144</f>
        <v>0</v>
      </c>
      <c r="W145" s="41">
        <f ca="1">HLOOKUP($A145&amp;"-"&amp;$B145&amp;"-"&amp;W$7,Weights_All_Spaces,$C145+1,FALSE)*'Refrigerator Impacts'!V144</f>
        <v>0</v>
      </c>
      <c r="X145" s="41">
        <f ca="1">HLOOKUP($A145&amp;"-"&amp;$B145&amp;"-"&amp;X$7,Weights_All_Spaces,$C145+1,FALSE)*'Refrigerator Impacts'!W144</f>
        <v>0</v>
      </c>
      <c r="Y145" s="41">
        <f ca="1">HLOOKUP($A145&amp;"-"&amp;$B145&amp;"-"&amp;Y$7,Weights_All_Spaces,$C145+1,FALSE)*'Refrigerator Impacts'!X144</f>
        <v>0</v>
      </c>
      <c r="Z145" s="41">
        <f ca="1">HLOOKUP($A145&amp;"-"&amp;$B145&amp;"-"&amp;Z$7,Weights_All_Spaces,$C145+1,FALSE)*'Refrigerator Impacts'!Y144</f>
        <v>0</v>
      </c>
      <c r="AA145" s="41">
        <f ca="1">HLOOKUP($A145&amp;"-"&amp;$B145&amp;"-"&amp;AA$7,Weights_All_Spaces,$C145+1,FALSE)*'Refrigerator Impacts'!Z144</f>
        <v>0</v>
      </c>
      <c r="AB145" s="41">
        <f ca="1">HLOOKUP($A145&amp;"-"&amp;$B145&amp;"-"&amp;AB$7,Weights_All_Spaces,$C145+1,FALSE)*'Refrigerator Impacts'!AA144</f>
        <v>0</v>
      </c>
      <c r="AC145" s="41">
        <f ca="1">HLOOKUP($A145&amp;"-"&amp;$B145&amp;"-"&amp;AC$7,Weights_All_Spaces,$C145+1,FALSE)*'Refrigerator Impacts'!AB144</f>
        <v>0</v>
      </c>
      <c r="AD145" s="130">
        <v>0</v>
      </c>
      <c r="AE145" s="130">
        <v>0</v>
      </c>
      <c r="AF145" s="130">
        <v>0</v>
      </c>
      <c r="AG145" s="130">
        <v>0</v>
      </c>
      <c r="AH145" s="130">
        <v>0</v>
      </c>
      <c r="AK145" s="131">
        <f t="shared" ca="1" si="32"/>
        <v>0</v>
      </c>
      <c r="AL145" s="131">
        <f t="shared" ca="1" si="32"/>
        <v>0</v>
      </c>
      <c r="AM145" s="131">
        <f t="shared" ca="1" si="32"/>
        <v>0</v>
      </c>
      <c r="AN145" s="131">
        <f t="shared" ca="1" si="32"/>
        <v>0</v>
      </c>
      <c r="AO145" s="131">
        <f t="shared" ca="1" si="32"/>
        <v>0</v>
      </c>
    </row>
    <row r="146" spans="1:47">
      <c r="A146" s="4" t="str">
        <f t="shared" si="33"/>
        <v>SD</v>
      </c>
      <c r="B146" s="4" t="str">
        <f t="shared" si="33"/>
        <v>DMO</v>
      </c>
      <c r="C146" s="4">
        <f t="shared" si="29"/>
        <v>10</v>
      </c>
      <c r="D146" s="40" t="str">
        <f t="shared" si="25"/>
        <v>SD10</v>
      </c>
      <c r="E146" s="41">
        <f ca="1">HLOOKUP($A146&amp;"-"&amp;$B146&amp;"-"&amp;E$7,Weights_All_Spaces,$C146+1,FALSE)*'Refrigerator Impacts'!D145</f>
        <v>0.19635608177606384</v>
      </c>
      <c r="F146" s="41">
        <f ca="1">HLOOKUP($A146&amp;"-"&amp;$B146&amp;"-"&amp;F$7,Weights_All_Spaces,$C146+1,FALSE)*'Refrigerator Impacts'!E145</f>
        <v>2.6685707461117144E-5</v>
      </c>
      <c r="G146" s="41">
        <f ca="1">HLOOKUP($A146&amp;"-"&amp;$B146&amp;"-"&amp;G$7,Weights_All_Spaces,$C146+1,FALSE)*'Refrigerator Impacts'!F145</f>
        <v>0.2629571453554348</v>
      </c>
      <c r="H146" s="41">
        <f ca="1">HLOOKUP($A146&amp;"-"&amp;$B146&amp;"-"&amp;H$7,Weights_All_Spaces,$C146+1,FALSE)*'Refrigerator Impacts'!G145</f>
        <v>5.0089915428209094E-5</v>
      </c>
      <c r="I146" s="41">
        <f ca="1">HLOOKUP($A146&amp;"-"&amp;$B146&amp;"-"&amp;I$7,Weights_All_Spaces,$C146+1,FALSE)*'Refrigerator Impacts'!H145</f>
        <v>-5.1735413418710491E-3</v>
      </c>
      <c r="J146" s="41">
        <f ca="1">HLOOKUP($A146&amp;"-"&amp;$B146&amp;"-"&amp;J$7,Weights_All_Spaces,$C146+1,FALSE)*'Refrigerator Impacts'!I145</f>
        <v>2.8045243728335983E-2</v>
      </c>
      <c r="K146" s="41">
        <f ca="1">HLOOKUP($A146&amp;"-"&amp;$B146&amp;"-"&amp;K$7,Weights_All_Spaces,$C146+1,FALSE)*'Refrigerator Impacts'!J145</f>
        <v>3.8196889040967291E-6</v>
      </c>
      <c r="L146" s="41">
        <f ca="1">HLOOKUP($A146&amp;"-"&amp;$B146&amp;"-"&amp;L$7,Weights_All_Spaces,$C146+1,FALSE)*'Refrigerator Impacts'!K145</f>
        <v>3.1878747208436704E-2</v>
      </c>
      <c r="M146" s="41">
        <f ca="1">HLOOKUP($A146&amp;"-"&amp;$B146&amp;"-"&amp;M$7,Weights_All_Spaces,$C146+1,FALSE)*'Refrigerator Impacts'!L145</f>
        <v>8.8544814424604174E-6</v>
      </c>
      <c r="N146" s="41">
        <f ca="1">HLOOKUP($A146&amp;"-"&amp;$B146&amp;"-"&amp;N$7,Weights_All_Spaces,$C146+1,FALSE)*'Refrigerator Impacts'!M145</f>
        <v>0</v>
      </c>
      <c r="O146" s="41">
        <f ca="1">HLOOKUP($A146&amp;"-"&amp;$B146&amp;"-"&amp;O$7,Weights_All_Spaces,$C146+1,FALSE)*'Refrigerator Impacts'!N145</f>
        <v>5.6101737650303962E-2</v>
      </c>
      <c r="P146" s="41">
        <f ca="1">HLOOKUP($A146&amp;"-"&amp;$B146&amp;"-"&amp;P$7,Weights_All_Spaces,$C146+1,FALSE)*'Refrigerator Impacts'!O145</f>
        <v>7.6244878460334711E-6</v>
      </c>
      <c r="Q146" s="41">
        <f ca="1">HLOOKUP($A146&amp;"-"&amp;$B146&amp;"-"&amp;Q$7,Weights_All_Spaces,$C146+1,FALSE)*'Refrigerator Impacts'!P145</f>
        <v>7.5130612958695664E-2</v>
      </c>
      <c r="R146" s="41">
        <f ca="1">HLOOKUP($A146&amp;"-"&amp;$B146&amp;"-"&amp;R$7,Weights_All_Spaces,$C146+1,FALSE)*'Refrigerator Impacts'!Q145</f>
        <v>1.4311404408059743E-5</v>
      </c>
      <c r="S146" s="41">
        <f>HLOOKUP($A146&amp;"-"&amp;$B146&amp;"-"&amp;S$7,Weights_All_Spaces,$C146+1,FALSE)*'Refrigerator Impacts'!R145</f>
        <v>0</v>
      </c>
      <c r="T146" s="41">
        <f ca="1">HLOOKUP($A146&amp;"-"&amp;$B146&amp;"-"&amp;T$7,Weights_All_Spaces,$C146+1,FALSE)*'Refrigerator Impacts'!S145</f>
        <v>3.9162313136174215E-2</v>
      </c>
      <c r="U146" s="41">
        <f ca="1">HLOOKUP($A146&amp;"-"&amp;$B146&amp;"-"&amp;U$7,Weights_All_Spaces,$C146+1,FALSE)*'Refrigerator Impacts'!T145</f>
        <v>7.4041632209470338E-6</v>
      </c>
      <c r="V146" s="41">
        <f ca="1">HLOOKUP($A146&amp;"-"&amp;$B146&amp;"-"&amp;V$7,Weights_All_Spaces,$C146+1,FALSE)*'Refrigerator Impacts'!U145</f>
        <v>3.9162313136174215E-2</v>
      </c>
      <c r="W146" s="41">
        <f ca="1">HLOOKUP($A146&amp;"-"&amp;$B146&amp;"-"&amp;W$7,Weights_All_Spaces,$C146+1,FALSE)*'Refrigerator Impacts'!V145</f>
        <v>7.4041632209470338E-6</v>
      </c>
      <c r="X146" s="41">
        <f ca="1">HLOOKUP($A146&amp;"-"&amp;$B146&amp;"-"&amp;X$7,Weights_All_Spaces,$C146+1,FALSE)*'Refrigerator Impacts'!W145</f>
        <v>-8.8534903787522358E-4</v>
      </c>
      <c r="Y146" s="41">
        <f ca="1">HLOOKUP($A146&amp;"-"&amp;$B146&amp;"-"&amp;Y$7,Weights_All_Spaces,$C146+1,FALSE)*'Refrigerator Impacts'!X145</f>
        <v>5.9540531190680488E-3</v>
      </c>
      <c r="Z146" s="41">
        <f ca="1">HLOOKUP($A146&amp;"-"&amp;$B146&amp;"-"&amp;Z$7,Weights_All_Spaces,$C146+1,FALSE)*'Refrigerator Impacts'!Y145</f>
        <v>1.0926877380599275E-6</v>
      </c>
      <c r="AA146" s="41">
        <f ca="1">HLOOKUP($A146&amp;"-"&amp;$B146&amp;"-"&amp;AA$7,Weights_All_Spaces,$C146+1,FALSE)*'Refrigerator Impacts'!Z145</f>
        <v>4.6902165536514065E-3</v>
      </c>
      <c r="AB146" s="41">
        <f ca="1">HLOOKUP($A146&amp;"-"&amp;$B146&amp;"-"&amp;AB$7,Weights_All_Spaces,$C146+1,FALSE)*'Refrigerator Impacts'!AA145</f>
        <v>1.0926724759922124E-6</v>
      </c>
      <c r="AC146" s="41">
        <f ca="1">HLOOKUP($A146&amp;"-"&amp;$B146&amp;"-"&amp;AC$7,Weights_All_Spaces,$C146+1,FALSE)*'Refrigerator Impacts'!AB145</f>
        <v>0</v>
      </c>
      <c r="AD146" s="130">
        <v>0</v>
      </c>
      <c r="AE146" s="130">
        <v>0</v>
      </c>
      <c r="AF146" s="130">
        <v>0</v>
      </c>
      <c r="AG146" s="130">
        <v>0</v>
      </c>
      <c r="AH146" s="130">
        <v>0</v>
      </c>
      <c r="AK146" s="131">
        <f t="shared" ca="1" si="32"/>
        <v>0.32561942940994604</v>
      </c>
      <c r="AL146" s="131">
        <f t="shared" ca="1" si="32"/>
        <v>4.6626735170254301E-5</v>
      </c>
      <c r="AM146" s="131">
        <f t="shared" ca="1" si="32"/>
        <v>0.41381903521239283</v>
      </c>
      <c r="AN146" s="131">
        <f t="shared" ca="1" si="32"/>
        <v>8.1752636975668513E-5</v>
      </c>
      <c r="AO146" s="131">
        <f t="shared" ca="1" si="32"/>
        <v>-6.0588903797462726E-3</v>
      </c>
    </row>
    <row r="147" spans="1:47">
      <c r="A147" s="4" t="str">
        <f t="shared" si="33"/>
        <v>SD</v>
      </c>
      <c r="B147" s="4" t="str">
        <f t="shared" si="33"/>
        <v>DMO</v>
      </c>
      <c r="C147" s="4">
        <f t="shared" si="29"/>
        <v>11</v>
      </c>
      <c r="D147" s="40" t="str">
        <f t="shared" si="25"/>
        <v>SD11</v>
      </c>
      <c r="E147" s="41">
        <f ca="1">HLOOKUP($A147&amp;"-"&amp;$B147&amp;"-"&amp;E$7,Weights_All_Spaces,$C147+1,FALSE)*'Refrigerator Impacts'!D146</f>
        <v>0</v>
      </c>
      <c r="F147" s="41">
        <f ca="1">HLOOKUP($A147&amp;"-"&amp;$B147&amp;"-"&amp;F$7,Weights_All_Spaces,$C147+1,FALSE)*'Refrigerator Impacts'!E146</f>
        <v>0</v>
      </c>
      <c r="G147" s="41">
        <f ca="1">HLOOKUP($A147&amp;"-"&amp;$B147&amp;"-"&amp;G$7,Weights_All_Spaces,$C147+1,FALSE)*'Refrigerator Impacts'!F146</f>
        <v>0</v>
      </c>
      <c r="H147" s="41">
        <f ca="1">HLOOKUP($A147&amp;"-"&amp;$B147&amp;"-"&amp;H$7,Weights_All_Spaces,$C147+1,FALSE)*'Refrigerator Impacts'!G146</f>
        <v>0</v>
      </c>
      <c r="I147" s="41">
        <f ca="1">HLOOKUP($A147&amp;"-"&amp;$B147&amp;"-"&amp;I$7,Weights_All_Spaces,$C147+1,FALSE)*'Refrigerator Impacts'!H146</f>
        <v>0</v>
      </c>
      <c r="J147" s="41">
        <f ca="1">HLOOKUP($A147&amp;"-"&amp;$B147&amp;"-"&amp;J$7,Weights_All_Spaces,$C147+1,FALSE)*'Refrigerator Impacts'!I146</f>
        <v>0</v>
      </c>
      <c r="K147" s="41">
        <f ca="1">HLOOKUP($A147&amp;"-"&amp;$B147&amp;"-"&amp;K$7,Weights_All_Spaces,$C147+1,FALSE)*'Refrigerator Impacts'!J146</f>
        <v>0</v>
      </c>
      <c r="L147" s="41">
        <f ca="1">HLOOKUP($A147&amp;"-"&amp;$B147&amp;"-"&amp;L$7,Weights_All_Spaces,$C147+1,FALSE)*'Refrigerator Impacts'!K146</f>
        <v>0</v>
      </c>
      <c r="M147" s="41">
        <f ca="1">HLOOKUP($A147&amp;"-"&amp;$B147&amp;"-"&amp;M$7,Weights_All_Spaces,$C147+1,FALSE)*'Refrigerator Impacts'!L146</f>
        <v>0</v>
      </c>
      <c r="N147" s="41">
        <f ca="1">HLOOKUP($A147&amp;"-"&amp;$B147&amp;"-"&amp;N$7,Weights_All_Spaces,$C147+1,FALSE)*'Refrigerator Impacts'!M146</f>
        <v>0</v>
      </c>
      <c r="O147" s="41">
        <f ca="1">HLOOKUP($A147&amp;"-"&amp;$B147&amp;"-"&amp;O$7,Weights_All_Spaces,$C147+1,FALSE)*'Refrigerator Impacts'!N146</f>
        <v>0</v>
      </c>
      <c r="P147" s="41">
        <f ca="1">HLOOKUP($A147&amp;"-"&amp;$B147&amp;"-"&amp;P$7,Weights_All_Spaces,$C147+1,FALSE)*'Refrigerator Impacts'!O146</f>
        <v>0</v>
      </c>
      <c r="Q147" s="41">
        <f ca="1">HLOOKUP($A147&amp;"-"&amp;$B147&amp;"-"&amp;Q$7,Weights_All_Spaces,$C147+1,FALSE)*'Refrigerator Impacts'!P146</f>
        <v>0</v>
      </c>
      <c r="R147" s="41">
        <f ca="1">HLOOKUP($A147&amp;"-"&amp;$B147&amp;"-"&amp;R$7,Weights_All_Spaces,$C147+1,FALSE)*'Refrigerator Impacts'!Q146</f>
        <v>0</v>
      </c>
      <c r="S147" s="41">
        <f>HLOOKUP($A147&amp;"-"&amp;$B147&amp;"-"&amp;S$7,Weights_All_Spaces,$C147+1,FALSE)*'Refrigerator Impacts'!R146</f>
        <v>0</v>
      </c>
      <c r="T147" s="41">
        <f ca="1">HLOOKUP($A147&amp;"-"&amp;$B147&amp;"-"&amp;T$7,Weights_All_Spaces,$C147+1,FALSE)*'Refrigerator Impacts'!S146</f>
        <v>0</v>
      </c>
      <c r="U147" s="41">
        <f ca="1">HLOOKUP($A147&amp;"-"&amp;$B147&amp;"-"&amp;U$7,Weights_All_Spaces,$C147+1,FALSE)*'Refrigerator Impacts'!T146</f>
        <v>0</v>
      </c>
      <c r="V147" s="41">
        <f ca="1">HLOOKUP($A147&amp;"-"&amp;$B147&amp;"-"&amp;V$7,Weights_All_Spaces,$C147+1,FALSE)*'Refrigerator Impacts'!U146</f>
        <v>0</v>
      </c>
      <c r="W147" s="41">
        <f ca="1">HLOOKUP($A147&amp;"-"&amp;$B147&amp;"-"&amp;W$7,Weights_All_Spaces,$C147+1,FALSE)*'Refrigerator Impacts'!V146</f>
        <v>0</v>
      </c>
      <c r="X147" s="41">
        <f ca="1">HLOOKUP($A147&amp;"-"&amp;$B147&amp;"-"&amp;X$7,Weights_All_Spaces,$C147+1,FALSE)*'Refrigerator Impacts'!W146</f>
        <v>0</v>
      </c>
      <c r="Y147" s="41">
        <f ca="1">HLOOKUP($A147&amp;"-"&amp;$B147&amp;"-"&amp;Y$7,Weights_All_Spaces,$C147+1,FALSE)*'Refrigerator Impacts'!X146</f>
        <v>0</v>
      </c>
      <c r="Z147" s="41">
        <f ca="1">HLOOKUP($A147&amp;"-"&amp;$B147&amp;"-"&amp;Z$7,Weights_All_Spaces,$C147+1,FALSE)*'Refrigerator Impacts'!Y146</f>
        <v>0</v>
      </c>
      <c r="AA147" s="41">
        <f ca="1">HLOOKUP($A147&amp;"-"&amp;$B147&amp;"-"&amp;AA$7,Weights_All_Spaces,$C147+1,FALSE)*'Refrigerator Impacts'!Z146</f>
        <v>0</v>
      </c>
      <c r="AB147" s="41">
        <f ca="1">HLOOKUP($A147&amp;"-"&amp;$B147&amp;"-"&amp;AB$7,Weights_All_Spaces,$C147+1,FALSE)*'Refrigerator Impacts'!AA146</f>
        <v>0</v>
      </c>
      <c r="AC147" s="41">
        <f ca="1">HLOOKUP($A147&amp;"-"&amp;$B147&amp;"-"&amp;AC$7,Weights_All_Spaces,$C147+1,FALSE)*'Refrigerator Impacts'!AB146</f>
        <v>0</v>
      </c>
      <c r="AD147" s="130">
        <v>0</v>
      </c>
      <c r="AE147" s="130">
        <v>0</v>
      </c>
      <c r="AF147" s="130">
        <v>0</v>
      </c>
      <c r="AG147" s="130">
        <v>0</v>
      </c>
      <c r="AH147" s="130">
        <v>0</v>
      </c>
      <c r="AK147" s="131">
        <f t="shared" ca="1" si="32"/>
        <v>0</v>
      </c>
      <c r="AL147" s="131">
        <f t="shared" ca="1" si="32"/>
        <v>0</v>
      </c>
      <c r="AM147" s="131">
        <f t="shared" ca="1" si="32"/>
        <v>0</v>
      </c>
      <c r="AN147" s="131">
        <f t="shared" ca="1" si="32"/>
        <v>0</v>
      </c>
      <c r="AO147" s="131">
        <f t="shared" ca="1" si="32"/>
        <v>0</v>
      </c>
    </row>
    <row r="148" spans="1:47">
      <c r="A148" s="4" t="str">
        <f t="shared" si="33"/>
        <v>SD</v>
      </c>
      <c r="B148" s="4" t="str">
        <f t="shared" si="33"/>
        <v>DMO</v>
      </c>
      <c r="C148" s="4">
        <f t="shared" si="29"/>
        <v>12</v>
      </c>
      <c r="D148" s="40" t="str">
        <f t="shared" si="25"/>
        <v>SD12</v>
      </c>
      <c r="E148" s="41">
        <f ca="1">HLOOKUP($A148&amp;"-"&amp;$B148&amp;"-"&amp;E$7,Weights_All_Spaces,$C148+1,FALSE)*'Refrigerator Impacts'!D147</f>
        <v>0</v>
      </c>
      <c r="F148" s="41">
        <f ca="1">HLOOKUP($A148&amp;"-"&amp;$B148&amp;"-"&amp;F$7,Weights_All_Spaces,$C148+1,FALSE)*'Refrigerator Impacts'!E147</f>
        <v>0</v>
      </c>
      <c r="G148" s="41">
        <f ca="1">HLOOKUP($A148&amp;"-"&amp;$B148&amp;"-"&amp;G$7,Weights_All_Spaces,$C148+1,FALSE)*'Refrigerator Impacts'!F147</f>
        <v>0</v>
      </c>
      <c r="H148" s="41">
        <f ca="1">HLOOKUP($A148&amp;"-"&amp;$B148&amp;"-"&amp;H$7,Weights_All_Spaces,$C148+1,FALSE)*'Refrigerator Impacts'!G147</f>
        <v>0</v>
      </c>
      <c r="I148" s="41">
        <f ca="1">HLOOKUP($A148&amp;"-"&amp;$B148&amp;"-"&amp;I$7,Weights_All_Spaces,$C148+1,FALSE)*'Refrigerator Impacts'!H147</f>
        <v>0</v>
      </c>
      <c r="J148" s="41">
        <f ca="1">HLOOKUP($A148&amp;"-"&amp;$B148&amp;"-"&amp;J$7,Weights_All_Spaces,$C148+1,FALSE)*'Refrigerator Impacts'!I147</f>
        <v>0</v>
      </c>
      <c r="K148" s="41">
        <f ca="1">HLOOKUP($A148&amp;"-"&amp;$B148&amp;"-"&amp;K$7,Weights_All_Spaces,$C148+1,FALSE)*'Refrigerator Impacts'!J147</f>
        <v>0</v>
      </c>
      <c r="L148" s="41">
        <f ca="1">HLOOKUP($A148&amp;"-"&amp;$B148&amp;"-"&amp;L$7,Weights_All_Spaces,$C148+1,FALSE)*'Refrigerator Impacts'!K147</f>
        <v>0</v>
      </c>
      <c r="M148" s="41">
        <f ca="1">HLOOKUP($A148&amp;"-"&amp;$B148&amp;"-"&amp;M$7,Weights_All_Spaces,$C148+1,FALSE)*'Refrigerator Impacts'!L147</f>
        <v>0</v>
      </c>
      <c r="N148" s="41">
        <f ca="1">HLOOKUP($A148&amp;"-"&amp;$B148&amp;"-"&amp;N$7,Weights_All_Spaces,$C148+1,FALSE)*'Refrigerator Impacts'!M147</f>
        <v>0</v>
      </c>
      <c r="O148" s="41">
        <f ca="1">HLOOKUP($A148&amp;"-"&amp;$B148&amp;"-"&amp;O$7,Weights_All_Spaces,$C148+1,FALSE)*'Refrigerator Impacts'!N147</f>
        <v>0</v>
      </c>
      <c r="P148" s="41">
        <f ca="1">HLOOKUP($A148&amp;"-"&amp;$B148&amp;"-"&amp;P$7,Weights_All_Spaces,$C148+1,FALSE)*'Refrigerator Impacts'!O147</f>
        <v>0</v>
      </c>
      <c r="Q148" s="41">
        <f ca="1">HLOOKUP($A148&amp;"-"&amp;$B148&amp;"-"&amp;Q$7,Weights_All_Spaces,$C148+1,FALSE)*'Refrigerator Impacts'!P147</f>
        <v>0</v>
      </c>
      <c r="R148" s="41">
        <f ca="1">HLOOKUP($A148&amp;"-"&amp;$B148&amp;"-"&amp;R$7,Weights_All_Spaces,$C148+1,FALSE)*'Refrigerator Impacts'!Q147</f>
        <v>0</v>
      </c>
      <c r="S148" s="41">
        <f>HLOOKUP($A148&amp;"-"&amp;$B148&amp;"-"&amp;S$7,Weights_All_Spaces,$C148+1,FALSE)*'Refrigerator Impacts'!R147</f>
        <v>0</v>
      </c>
      <c r="T148" s="41">
        <f ca="1">HLOOKUP($A148&amp;"-"&amp;$B148&amp;"-"&amp;T$7,Weights_All_Spaces,$C148+1,FALSE)*'Refrigerator Impacts'!S147</f>
        <v>0</v>
      </c>
      <c r="U148" s="41">
        <f ca="1">HLOOKUP($A148&amp;"-"&amp;$B148&amp;"-"&amp;U$7,Weights_All_Spaces,$C148+1,FALSE)*'Refrigerator Impacts'!T147</f>
        <v>0</v>
      </c>
      <c r="V148" s="41">
        <f ca="1">HLOOKUP($A148&amp;"-"&amp;$B148&amp;"-"&amp;V$7,Weights_All_Spaces,$C148+1,FALSE)*'Refrigerator Impacts'!U147</f>
        <v>0</v>
      </c>
      <c r="W148" s="41">
        <f ca="1">HLOOKUP($A148&amp;"-"&amp;$B148&amp;"-"&amp;W$7,Weights_All_Spaces,$C148+1,FALSE)*'Refrigerator Impacts'!V147</f>
        <v>0</v>
      </c>
      <c r="X148" s="41">
        <f ca="1">HLOOKUP($A148&amp;"-"&amp;$B148&amp;"-"&amp;X$7,Weights_All_Spaces,$C148+1,FALSE)*'Refrigerator Impacts'!W147</f>
        <v>0</v>
      </c>
      <c r="Y148" s="41">
        <f ca="1">HLOOKUP($A148&amp;"-"&amp;$B148&amp;"-"&amp;Y$7,Weights_All_Spaces,$C148+1,FALSE)*'Refrigerator Impacts'!X147</f>
        <v>0</v>
      </c>
      <c r="Z148" s="41">
        <f ca="1">HLOOKUP($A148&amp;"-"&amp;$B148&amp;"-"&amp;Z$7,Weights_All_Spaces,$C148+1,FALSE)*'Refrigerator Impacts'!Y147</f>
        <v>0</v>
      </c>
      <c r="AA148" s="41">
        <f ca="1">HLOOKUP($A148&amp;"-"&amp;$B148&amp;"-"&amp;AA$7,Weights_All_Spaces,$C148+1,FALSE)*'Refrigerator Impacts'!Z147</f>
        <v>0</v>
      </c>
      <c r="AB148" s="41">
        <f ca="1">HLOOKUP($A148&amp;"-"&amp;$B148&amp;"-"&amp;AB$7,Weights_All_Spaces,$C148+1,FALSE)*'Refrigerator Impacts'!AA147</f>
        <v>0</v>
      </c>
      <c r="AC148" s="41">
        <f ca="1">HLOOKUP($A148&amp;"-"&amp;$B148&amp;"-"&amp;AC$7,Weights_All_Spaces,$C148+1,FALSE)*'Refrigerator Impacts'!AB147</f>
        <v>0</v>
      </c>
      <c r="AD148" s="130">
        <v>0</v>
      </c>
      <c r="AE148" s="130">
        <v>0</v>
      </c>
      <c r="AF148" s="130">
        <v>0</v>
      </c>
      <c r="AG148" s="130">
        <v>0</v>
      </c>
      <c r="AH148" s="130">
        <v>0</v>
      </c>
      <c r="AK148" s="131">
        <f t="shared" ca="1" si="32"/>
        <v>0</v>
      </c>
      <c r="AL148" s="131">
        <f t="shared" ca="1" si="32"/>
        <v>0</v>
      </c>
      <c r="AM148" s="131">
        <f t="shared" ca="1" si="32"/>
        <v>0</v>
      </c>
      <c r="AN148" s="131">
        <f t="shared" ca="1" si="32"/>
        <v>0</v>
      </c>
      <c r="AO148" s="131">
        <f t="shared" ca="1" si="32"/>
        <v>0</v>
      </c>
    </row>
    <row r="149" spans="1:47">
      <c r="A149" s="4" t="str">
        <f t="shared" si="33"/>
        <v>SD</v>
      </c>
      <c r="B149" s="4" t="str">
        <f t="shared" si="33"/>
        <v>DMO</v>
      </c>
      <c r="C149" s="4">
        <f t="shared" si="29"/>
        <v>13</v>
      </c>
      <c r="D149" s="40" t="str">
        <f t="shared" si="25"/>
        <v>SD13</v>
      </c>
      <c r="E149" s="41">
        <f ca="1">HLOOKUP($A149&amp;"-"&amp;$B149&amp;"-"&amp;E$7,Weights_All_Spaces,$C149+1,FALSE)*'Refrigerator Impacts'!D148</f>
        <v>0</v>
      </c>
      <c r="F149" s="41">
        <f ca="1">HLOOKUP($A149&amp;"-"&amp;$B149&amp;"-"&amp;F$7,Weights_All_Spaces,$C149+1,FALSE)*'Refrigerator Impacts'!E148</f>
        <v>0</v>
      </c>
      <c r="G149" s="41">
        <f ca="1">HLOOKUP($A149&amp;"-"&amp;$B149&amp;"-"&amp;G$7,Weights_All_Spaces,$C149+1,FALSE)*'Refrigerator Impacts'!F148</f>
        <v>0</v>
      </c>
      <c r="H149" s="41">
        <f ca="1">HLOOKUP($A149&amp;"-"&amp;$B149&amp;"-"&amp;H$7,Weights_All_Spaces,$C149+1,FALSE)*'Refrigerator Impacts'!G148</f>
        <v>0</v>
      </c>
      <c r="I149" s="41">
        <f ca="1">HLOOKUP($A149&amp;"-"&amp;$B149&amp;"-"&amp;I$7,Weights_All_Spaces,$C149+1,FALSE)*'Refrigerator Impacts'!H148</f>
        <v>0</v>
      </c>
      <c r="J149" s="41">
        <f ca="1">HLOOKUP($A149&amp;"-"&amp;$B149&amp;"-"&amp;J$7,Weights_All_Spaces,$C149+1,FALSE)*'Refrigerator Impacts'!I148</f>
        <v>0</v>
      </c>
      <c r="K149" s="41">
        <f ca="1">HLOOKUP($A149&amp;"-"&amp;$B149&amp;"-"&amp;K$7,Weights_All_Spaces,$C149+1,FALSE)*'Refrigerator Impacts'!J148</f>
        <v>0</v>
      </c>
      <c r="L149" s="41">
        <f ca="1">HLOOKUP($A149&amp;"-"&amp;$B149&amp;"-"&amp;L$7,Weights_All_Spaces,$C149+1,FALSE)*'Refrigerator Impacts'!K148</f>
        <v>0</v>
      </c>
      <c r="M149" s="41">
        <f ca="1">HLOOKUP($A149&amp;"-"&amp;$B149&amp;"-"&amp;M$7,Weights_All_Spaces,$C149+1,FALSE)*'Refrigerator Impacts'!L148</f>
        <v>0</v>
      </c>
      <c r="N149" s="41">
        <f ca="1">HLOOKUP($A149&amp;"-"&amp;$B149&amp;"-"&amp;N$7,Weights_All_Spaces,$C149+1,FALSE)*'Refrigerator Impacts'!M148</f>
        <v>0</v>
      </c>
      <c r="O149" s="41">
        <f ca="1">HLOOKUP($A149&amp;"-"&amp;$B149&amp;"-"&amp;O$7,Weights_All_Spaces,$C149+1,FALSE)*'Refrigerator Impacts'!N148</f>
        <v>0</v>
      </c>
      <c r="P149" s="41">
        <f ca="1">HLOOKUP($A149&amp;"-"&amp;$B149&amp;"-"&amp;P$7,Weights_All_Spaces,$C149+1,FALSE)*'Refrigerator Impacts'!O148</f>
        <v>0</v>
      </c>
      <c r="Q149" s="41">
        <f ca="1">HLOOKUP($A149&amp;"-"&amp;$B149&amp;"-"&amp;Q$7,Weights_All_Spaces,$C149+1,FALSE)*'Refrigerator Impacts'!P148</f>
        <v>0</v>
      </c>
      <c r="R149" s="41">
        <f ca="1">HLOOKUP($A149&amp;"-"&amp;$B149&amp;"-"&amp;R$7,Weights_All_Spaces,$C149+1,FALSE)*'Refrigerator Impacts'!Q148</f>
        <v>0</v>
      </c>
      <c r="S149" s="41">
        <f>HLOOKUP($A149&amp;"-"&amp;$B149&amp;"-"&amp;S$7,Weights_All_Spaces,$C149+1,FALSE)*'Refrigerator Impacts'!R148</f>
        <v>0</v>
      </c>
      <c r="T149" s="41">
        <f ca="1">HLOOKUP($A149&amp;"-"&amp;$B149&amp;"-"&amp;T$7,Weights_All_Spaces,$C149+1,FALSE)*'Refrigerator Impacts'!S148</f>
        <v>0</v>
      </c>
      <c r="U149" s="41">
        <f ca="1">HLOOKUP($A149&amp;"-"&amp;$B149&amp;"-"&amp;U$7,Weights_All_Spaces,$C149+1,FALSE)*'Refrigerator Impacts'!T148</f>
        <v>0</v>
      </c>
      <c r="V149" s="41">
        <f ca="1">HLOOKUP($A149&amp;"-"&amp;$B149&amp;"-"&amp;V$7,Weights_All_Spaces,$C149+1,FALSE)*'Refrigerator Impacts'!U148</f>
        <v>0</v>
      </c>
      <c r="W149" s="41">
        <f ca="1">HLOOKUP($A149&amp;"-"&amp;$B149&amp;"-"&amp;W$7,Weights_All_Spaces,$C149+1,FALSE)*'Refrigerator Impacts'!V148</f>
        <v>0</v>
      </c>
      <c r="X149" s="41">
        <f ca="1">HLOOKUP($A149&amp;"-"&amp;$B149&amp;"-"&amp;X$7,Weights_All_Spaces,$C149+1,FALSE)*'Refrigerator Impacts'!W148</f>
        <v>0</v>
      </c>
      <c r="Y149" s="41">
        <f ca="1">HLOOKUP($A149&amp;"-"&amp;$B149&amp;"-"&amp;Y$7,Weights_All_Spaces,$C149+1,FALSE)*'Refrigerator Impacts'!X148</f>
        <v>0</v>
      </c>
      <c r="Z149" s="41">
        <f ca="1">HLOOKUP($A149&amp;"-"&amp;$B149&amp;"-"&amp;Z$7,Weights_All_Spaces,$C149+1,FALSE)*'Refrigerator Impacts'!Y148</f>
        <v>0</v>
      </c>
      <c r="AA149" s="41">
        <f ca="1">HLOOKUP($A149&amp;"-"&amp;$B149&amp;"-"&amp;AA$7,Weights_All_Spaces,$C149+1,FALSE)*'Refrigerator Impacts'!Z148</f>
        <v>0</v>
      </c>
      <c r="AB149" s="41">
        <f ca="1">HLOOKUP($A149&amp;"-"&amp;$B149&amp;"-"&amp;AB$7,Weights_All_Spaces,$C149+1,FALSE)*'Refrigerator Impacts'!AA148</f>
        <v>0</v>
      </c>
      <c r="AC149" s="41">
        <f ca="1">HLOOKUP($A149&amp;"-"&amp;$B149&amp;"-"&amp;AC$7,Weights_All_Spaces,$C149+1,FALSE)*'Refrigerator Impacts'!AB148</f>
        <v>0</v>
      </c>
      <c r="AD149" s="130">
        <v>0</v>
      </c>
      <c r="AE149" s="130">
        <v>0</v>
      </c>
      <c r="AF149" s="130">
        <v>0</v>
      </c>
      <c r="AG149" s="130">
        <v>0</v>
      </c>
      <c r="AH149" s="130">
        <v>0</v>
      </c>
      <c r="AK149" s="131">
        <f t="shared" ca="1" si="32"/>
        <v>0</v>
      </c>
      <c r="AL149" s="131">
        <f t="shared" ca="1" si="32"/>
        <v>0</v>
      </c>
      <c r="AM149" s="131">
        <f t="shared" ca="1" si="32"/>
        <v>0</v>
      </c>
      <c r="AN149" s="131">
        <f t="shared" ca="1" si="32"/>
        <v>0</v>
      </c>
      <c r="AO149" s="131">
        <f t="shared" ca="1" si="32"/>
        <v>0</v>
      </c>
    </row>
    <row r="150" spans="1:47">
      <c r="A150" s="4" t="str">
        <f t="shared" si="33"/>
        <v>SD</v>
      </c>
      <c r="B150" s="4" t="str">
        <f t="shared" si="33"/>
        <v>DMO</v>
      </c>
      <c r="C150" s="4">
        <f t="shared" si="29"/>
        <v>14</v>
      </c>
      <c r="D150" s="40" t="str">
        <f t="shared" si="25"/>
        <v>SD14</v>
      </c>
      <c r="E150" s="41">
        <f ca="1">HLOOKUP($A150&amp;"-"&amp;$B150&amp;"-"&amp;E$7,Weights_All_Spaces,$C150+1,FALSE)*'Refrigerator Impacts'!D149</f>
        <v>4.7114902807199072E-2</v>
      </c>
      <c r="F150" s="41">
        <f ca="1">HLOOKUP($A150&amp;"-"&amp;$B150&amp;"-"&amp;F$7,Weights_All_Spaces,$C150+1,FALSE)*'Refrigerator Impacts'!E149</f>
        <v>6.5819270877822003E-6</v>
      </c>
      <c r="G150" s="41">
        <f ca="1">HLOOKUP($A150&amp;"-"&amp;$B150&amp;"-"&amp;G$7,Weights_All_Spaces,$C150+1,FALSE)*'Refrigerator Impacts'!F149</f>
        <v>6.4662952328554915E-2</v>
      </c>
      <c r="H150" s="41">
        <f ca="1">HLOOKUP($A150&amp;"-"&amp;$B150&amp;"-"&amp;H$7,Weights_All_Spaces,$C150+1,FALSE)*'Refrigerator Impacts'!G149</f>
        <v>1.1780541947758037E-5</v>
      </c>
      <c r="I150" s="41">
        <f ca="1">HLOOKUP($A150&amp;"-"&amp;$B150&amp;"-"&amp;I$7,Weights_All_Spaces,$C150+1,FALSE)*'Refrigerator Impacts'!H149</f>
        <v>-1.1016087730548001E-3</v>
      </c>
      <c r="J150" s="41">
        <f ca="1">HLOOKUP($A150&amp;"-"&amp;$B150&amp;"-"&amp;J$7,Weights_All_Spaces,$C150+1,FALSE)*'Refrigerator Impacts'!I149</f>
        <v>6.7348941817833886E-3</v>
      </c>
      <c r="K150" s="41">
        <f ca="1">HLOOKUP($A150&amp;"-"&amp;$B150&amp;"-"&amp;K$7,Weights_All_Spaces,$C150+1,FALSE)*'Refrigerator Impacts'!J149</f>
        <v>9.4537984957754194E-7</v>
      </c>
      <c r="L150" s="41">
        <f ca="1">HLOOKUP($A150&amp;"-"&amp;$B150&amp;"-"&amp;L$7,Weights_All_Spaces,$C150+1,FALSE)*'Refrigerator Impacts'!K149</f>
        <v>7.7863258507549962E-3</v>
      </c>
      <c r="M150" s="41">
        <f ca="1">HLOOKUP($A150&amp;"-"&amp;$B150&amp;"-"&amp;M$7,Weights_All_Spaces,$C150+1,FALSE)*'Refrigerator Impacts'!L149</f>
        <v>1.9500233282073303E-6</v>
      </c>
      <c r="N150" s="41">
        <f ca="1">HLOOKUP($A150&amp;"-"&amp;$B150&amp;"-"&amp;N$7,Weights_All_Spaces,$C150+1,FALSE)*'Refrigerator Impacts'!M149</f>
        <v>0</v>
      </c>
      <c r="O150" s="41">
        <f ca="1">HLOOKUP($A150&amp;"-"&amp;$B150&amp;"-"&amp;O$7,Weights_All_Spaces,$C150+1,FALSE)*'Refrigerator Impacts'!N149</f>
        <v>1.3461400802056879E-2</v>
      </c>
      <c r="P150" s="41">
        <f ca="1">HLOOKUP($A150&amp;"-"&amp;$B150&amp;"-"&amp;P$7,Weights_All_Spaces,$C150+1,FALSE)*'Refrigerator Impacts'!O149</f>
        <v>1.8805505965092004E-6</v>
      </c>
      <c r="Q150" s="41">
        <f ca="1">HLOOKUP($A150&amp;"-"&amp;$B150&amp;"-"&amp;Q$7,Weights_All_Spaces,$C150+1,FALSE)*'Refrigerator Impacts'!P149</f>
        <v>1.8475129236729979E-2</v>
      </c>
      <c r="R150" s="41">
        <f ca="1">HLOOKUP($A150&amp;"-"&amp;$B150&amp;"-"&amp;R$7,Weights_All_Spaces,$C150+1,FALSE)*'Refrigerator Impacts'!Q149</f>
        <v>3.3658691279308678E-6</v>
      </c>
      <c r="S150" s="41">
        <f>HLOOKUP($A150&amp;"-"&amp;$B150&amp;"-"&amp;S$7,Weights_All_Spaces,$C150+1,FALSE)*'Refrigerator Impacts'!R149</f>
        <v>0</v>
      </c>
      <c r="T150" s="41">
        <f ca="1">HLOOKUP($A150&amp;"-"&amp;$B150&amp;"-"&amp;T$7,Weights_All_Spaces,$C150+1,FALSE)*'Refrigerator Impacts'!S149</f>
        <v>0.27651419343838984</v>
      </c>
      <c r="U150" s="41">
        <f ca="1">HLOOKUP($A150&amp;"-"&amp;$B150&amp;"-"&amp;U$7,Weights_All_Spaces,$C150+1,FALSE)*'Refrigerator Impacts'!T149</f>
        <v>5.400979361312549E-5</v>
      </c>
      <c r="V150" s="41">
        <f ca="1">HLOOKUP($A150&amp;"-"&amp;$B150&amp;"-"&amp;V$7,Weights_All_Spaces,$C150+1,FALSE)*'Refrigerator Impacts'!U149</f>
        <v>0.27651419343838984</v>
      </c>
      <c r="W150" s="41">
        <f ca="1">HLOOKUP($A150&amp;"-"&amp;$B150&amp;"-"&amp;W$7,Weights_All_Spaces,$C150+1,FALSE)*'Refrigerator Impacts'!V149</f>
        <v>5.400979361312549E-5</v>
      </c>
      <c r="X150" s="41">
        <f ca="1">HLOOKUP($A150&amp;"-"&amp;$B150&amp;"-"&amp;X$7,Weights_All_Spaces,$C150+1,FALSE)*'Refrigerator Impacts'!W149</f>
        <v>-7.11772526635475E-3</v>
      </c>
      <c r="Y150" s="41">
        <f ca="1">HLOOKUP($A150&amp;"-"&amp;$B150&amp;"-"&amp;Y$7,Weights_All_Spaces,$C150+1,FALSE)*'Refrigerator Impacts'!X149</f>
        <v>4.1353405642505857E-2</v>
      </c>
      <c r="Z150" s="41">
        <f ca="1">HLOOKUP($A150&amp;"-"&amp;$B150&amp;"-"&amp;Z$7,Weights_All_Spaces,$C150+1,FALSE)*'Refrigerator Impacts'!Y149</f>
        <v>8.2416394744203137E-6</v>
      </c>
      <c r="AA150" s="41">
        <f ca="1">HLOOKUP($A150&amp;"-"&amp;$B150&amp;"-"&amp;AA$7,Weights_All_Spaces,$C150+1,FALSE)*'Refrigerator Impacts'!Z149</f>
        <v>3.356626915201915E-2</v>
      </c>
      <c r="AB150" s="41">
        <f ca="1">HLOOKUP($A150&amp;"-"&amp;$B150&amp;"-"&amp;AB$7,Weights_All_Spaces,$C150+1,FALSE)*'Refrigerator Impacts'!AA149</f>
        <v>8.2416394744203137E-6</v>
      </c>
      <c r="AC150" s="41">
        <f ca="1">HLOOKUP($A150&amp;"-"&amp;$B150&amp;"-"&amp;AC$7,Weights_All_Spaces,$C150+1,FALSE)*'Refrigerator Impacts'!AB149</f>
        <v>0</v>
      </c>
      <c r="AD150" s="130">
        <v>0</v>
      </c>
      <c r="AE150" s="130">
        <v>0</v>
      </c>
      <c r="AF150" s="130">
        <v>0</v>
      </c>
      <c r="AG150" s="130">
        <v>0</v>
      </c>
      <c r="AH150" s="130">
        <v>0</v>
      </c>
      <c r="AK150" s="131">
        <f t="shared" ca="1" si="32"/>
        <v>0.38517879687193501</v>
      </c>
      <c r="AL150" s="131">
        <f t="shared" ca="1" si="32"/>
        <v>7.165929062141475E-5</v>
      </c>
      <c r="AM150" s="131">
        <f t="shared" ca="1" si="32"/>
        <v>0.40100487000644885</v>
      </c>
      <c r="AN150" s="131">
        <f t="shared" ca="1" si="32"/>
        <v>7.9347867491442027E-5</v>
      </c>
      <c r="AO150" s="131">
        <f t="shared" ca="1" si="32"/>
        <v>-8.2193340394095503E-3</v>
      </c>
    </row>
    <row r="151" spans="1:47">
      <c r="A151" s="4" t="str">
        <f t="shared" si="33"/>
        <v>SD</v>
      </c>
      <c r="B151" s="4" t="str">
        <f t="shared" si="33"/>
        <v>DMO</v>
      </c>
      <c r="C151" s="4">
        <f t="shared" si="29"/>
        <v>15</v>
      </c>
      <c r="D151" s="40" t="str">
        <f t="shared" si="25"/>
        <v>SD15</v>
      </c>
      <c r="E151" s="41">
        <f ca="1">HLOOKUP($A151&amp;"-"&amp;$B151&amp;"-"&amp;E$7,Weights_All_Spaces,$C151+1,FALSE)*'Refrigerator Impacts'!D150</f>
        <v>0</v>
      </c>
      <c r="F151" s="41">
        <f ca="1">HLOOKUP($A151&amp;"-"&amp;$B151&amp;"-"&amp;F$7,Weights_All_Spaces,$C151+1,FALSE)*'Refrigerator Impacts'!E150</f>
        <v>0</v>
      </c>
      <c r="G151" s="41">
        <f ca="1">HLOOKUP($A151&amp;"-"&amp;$B151&amp;"-"&amp;G$7,Weights_All_Spaces,$C151+1,FALSE)*'Refrigerator Impacts'!F150</f>
        <v>0</v>
      </c>
      <c r="H151" s="41">
        <f ca="1">HLOOKUP($A151&amp;"-"&amp;$B151&amp;"-"&amp;H$7,Weights_All_Spaces,$C151+1,FALSE)*'Refrigerator Impacts'!G150</f>
        <v>0</v>
      </c>
      <c r="I151" s="41">
        <f ca="1">HLOOKUP($A151&amp;"-"&amp;$B151&amp;"-"&amp;I$7,Weights_All_Spaces,$C151+1,FALSE)*'Refrigerator Impacts'!H150</f>
        <v>0</v>
      </c>
      <c r="J151" s="41">
        <f ca="1">HLOOKUP($A151&amp;"-"&amp;$B151&amp;"-"&amp;J$7,Weights_All_Spaces,$C151+1,FALSE)*'Refrigerator Impacts'!I150</f>
        <v>0</v>
      </c>
      <c r="K151" s="41">
        <f ca="1">HLOOKUP($A151&amp;"-"&amp;$B151&amp;"-"&amp;K$7,Weights_All_Spaces,$C151+1,FALSE)*'Refrigerator Impacts'!J150</f>
        <v>0</v>
      </c>
      <c r="L151" s="41">
        <f ca="1">HLOOKUP($A151&amp;"-"&amp;$B151&amp;"-"&amp;L$7,Weights_All_Spaces,$C151+1,FALSE)*'Refrigerator Impacts'!K150</f>
        <v>0</v>
      </c>
      <c r="M151" s="41">
        <f ca="1">HLOOKUP($A151&amp;"-"&amp;$B151&amp;"-"&amp;M$7,Weights_All_Spaces,$C151+1,FALSE)*'Refrigerator Impacts'!L150</f>
        <v>0</v>
      </c>
      <c r="N151" s="41">
        <f ca="1">HLOOKUP($A151&amp;"-"&amp;$B151&amp;"-"&amp;N$7,Weights_All_Spaces,$C151+1,FALSE)*'Refrigerator Impacts'!M150</f>
        <v>0</v>
      </c>
      <c r="O151" s="41">
        <f ca="1">HLOOKUP($A151&amp;"-"&amp;$B151&amp;"-"&amp;O$7,Weights_All_Spaces,$C151+1,FALSE)*'Refrigerator Impacts'!N150</f>
        <v>0</v>
      </c>
      <c r="P151" s="41">
        <f ca="1">HLOOKUP($A151&amp;"-"&amp;$B151&amp;"-"&amp;P$7,Weights_All_Spaces,$C151+1,FALSE)*'Refrigerator Impacts'!O150</f>
        <v>0</v>
      </c>
      <c r="Q151" s="41">
        <f ca="1">HLOOKUP($A151&amp;"-"&amp;$B151&amp;"-"&amp;Q$7,Weights_All_Spaces,$C151+1,FALSE)*'Refrigerator Impacts'!P150</f>
        <v>0</v>
      </c>
      <c r="R151" s="41">
        <f ca="1">HLOOKUP($A151&amp;"-"&amp;$B151&amp;"-"&amp;R$7,Weights_All_Spaces,$C151+1,FALSE)*'Refrigerator Impacts'!Q150</f>
        <v>0</v>
      </c>
      <c r="S151" s="41">
        <f>HLOOKUP($A151&amp;"-"&amp;$B151&amp;"-"&amp;S$7,Weights_All_Spaces,$C151+1,FALSE)*'Refrigerator Impacts'!R150</f>
        <v>0</v>
      </c>
      <c r="T151" s="41">
        <f ca="1">HLOOKUP($A151&amp;"-"&amp;$B151&amp;"-"&amp;T$7,Weights_All_Spaces,$C151+1,FALSE)*'Refrigerator Impacts'!S150</f>
        <v>0</v>
      </c>
      <c r="U151" s="41">
        <f ca="1">HLOOKUP($A151&amp;"-"&amp;$B151&amp;"-"&amp;U$7,Weights_All_Spaces,$C151+1,FALSE)*'Refrigerator Impacts'!T150</f>
        <v>0</v>
      </c>
      <c r="V151" s="41">
        <f ca="1">HLOOKUP($A151&amp;"-"&amp;$B151&amp;"-"&amp;V$7,Weights_All_Spaces,$C151+1,FALSE)*'Refrigerator Impacts'!U150</f>
        <v>0</v>
      </c>
      <c r="W151" s="41">
        <f ca="1">HLOOKUP($A151&amp;"-"&amp;$B151&amp;"-"&amp;W$7,Weights_All_Spaces,$C151+1,FALSE)*'Refrigerator Impacts'!V150</f>
        <v>0</v>
      </c>
      <c r="X151" s="41">
        <f ca="1">HLOOKUP($A151&amp;"-"&amp;$B151&amp;"-"&amp;X$7,Weights_All_Spaces,$C151+1,FALSE)*'Refrigerator Impacts'!W150</f>
        <v>0</v>
      </c>
      <c r="Y151" s="41">
        <f ca="1">HLOOKUP($A151&amp;"-"&amp;$B151&amp;"-"&amp;Y$7,Weights_All_Spaces,$C151+1,FALSE)*'Refrigerator Impacts'!X150</f>
        <v>0</v>
      </c>
      <c r="Z151" s="41">
        <f ca="1">HLOOKUP($A151&amp;"-"&amp;$B151&amp;"-"&amp;Z$7,Weights_All_Spaces,$C151+1,FALSE)*'Refrigerator Impacts'!Y150</f>
        <v>0</v>
      </c>
      <c r="AA151" s="41">
        <f ca="1">HLOOKUP($A151&amp;"-"&amp;$B151&amp;"-"&amp;AA$7,Weights_All_Spaces,$C151+1,FALSE)*'Refrigerator Impacts'!Z150</f>
        <v>0</v>
      </c>
      <c r="AB151" s="41">
        <f ca="1">HLOOKUP($A151&amp;"-"&amp;$B151&amp;"-"&amp;AB$7,Weights_All_Spaces,$C151+1,FALSE)*'Refrigerator Impacts'!AA150</f>
        <v>0</v>
      </c>
      <c r="AC151" s="41">
        <f ca="1">HLOOKUP($A151&amp;"-"&amp;$B151&amp;"-"&amp;AC$7,Weights_All_Spaces,$C151+1,FALSE)*'Refrigerator Impacts'!AB150</f>
        <v>0</v>
      </c>
      <c r="AD151" s="130">
        <v>0</v>
      </c>
      <c r="AE151" s="130">
        <v>0</v>
      </c>
      <c r="AF151" s="130">
        <v>0</v>
      </c>
      <c r="AG151" s="130">
        <v>0</v>
      </c>
      <c r="AH151" s="130">
        <v>0</v>
      </c>
      <c r="AK151" s="131">
        <f t="shared" ca="1" si="32"/>
        <v>0</v>
      </c>
      <c r="AL151" s="131">
        <f t="shared" ca="1" si="32"/>
        <v>0</v>
      </c>
      <c r="AM151" s="131">
        <f t="shared" ca="1" si="32"/>
        <v>0</v>
      </c>
      <c r="AN151" s="131">
        <f t="shared" ca="1" si="32"/>
        <v>0</v>
      </c>
      <c r="AO151" s="131">
        <f t="shared" ca="1" si="32"/>
        <v>0</v>
      </c>
    </row>
    <row r="152" spans="1:47">
      <c r="A152" s="4" t="str">
        <f t="shared" si="33"/>
        <v>SD</v>
      </c>
      <c r="B152" s="4" t="str">
        <f t="shared" si="33"/>
        <v>DMO</v>
      </c>
      <c r="C152" s="4">
        <f t="shared" si="29"/>
        <v>16</v>
      </c>
      <c r="D152" s="40" t="str">
        <f t="shared" si="25"/>
        <v>SD16</v>
      </c>
      <c r="E152" s="41">
        <f ca="1">HLOOKUP($A152&amp;"-"&amp;$B152&amp;"-"&amp;E$7,Weights_All_Spaces,$C152+1,FALSE)*'Refrigerator Impacts'!D151</f>
        <v>0</v>
      </c>
      <c r="F152" s="41">
        <f ca="1">HLOOKUP($A152&amp;"-"&amp;$B152&amp;"-"&amp;F$7,Weights_All_Spaces,$C152+1,FALSE)*'Refrigerator Impacts'!E151</f>
        <v>0</v>
      </c>
      <c r="G152" s="41">
        <f ca="1">HLOOKUP($A152&amp;"-"&amp;$B152&amp;"-"&amp;G$7,Weights_All_Spaces,$C152+1,FALSE)*'Refrigerator Impacts'!F151</f>
        <v>0</v>
      </c>
      <c r="H152" s="41">
        <f ca="1">HLOOKUP($A152&amp;"-"&amp;$B152&amp;"-"&amp;H$7,Weights_All_Spaces,$C152+1,FALSE)*'Refrigerator Impacts'!G151</f>
        <v>0</v>
      </c>
      <c r="I152" s="41">
        <f ca="1">HLOOKUP($A152&amp;"-"&amp;$B152&amp;"-"&amp;I$7,Weights_All_Spaces,$C152+1,FALSE)*'Refrigerator Impacts'!H151</f>
        <v>0</v>
      </c>
      <c r="J152" s="41">
        <f ca="1">HLOOKUP($A152&amp;"-"&amp;$B152&amp;"-"&amp;J$7,Weights_All_Spaces,$C152+1,FALSE)*'Refrigerator Impacts'!I151</f>
        <v>0</v>
      </c>
      <c r="K152" s="41">
        <f ca="1">HLOOKUP($A152&amp;"-"&amp;$B152&amp;"-"&amp;K$7,Weights_All_Spaces,$C152+1,FALSE)*'Refrigerator Impacts'!J151</f>
        <v>0</v>
      </c>
      <c r="L152" s="41">
        <f ca="1">HLOOKUP($A152&amp;"-"&amp;$B152&amp;"-"&amp;L$7,Weights_All_Spaces,$C152+1,FALSE)*'Refrigerator Impacts'!K151</f>
        <v>0</v>
      </c>
      <c r="M152" s="41">
        <f ca="1">HLOOKUP($A152&amp;"-"&amp;$B152&amp;"-"&amp;M$7,Weights_All_Spaces,$C152+1,FALSE)*'Refrigerator Impacts'!L151</f>
        <v>0</v>
      </c>
      <c r="N152" s="41">
        <f ca="1">HLOOKUP($A152&amp;"-"&amp;$B152&amp;"-"&amp;N$7,Weights_All_Spaces,$C152+1,FALSE)*'Refrigerator Impacts'!M151</f>
        <v>0</v>
      </c>
      <c r="O152" s="41">
        <f ca="1">HLOOKUP($A152&amp;"-"&amp;$B152&amp;"-"&amp;O$7,Weights_All_Spaces,$C152+1,FALSE)*'Refrigerator Impacts'!N151</f>
        <v>0</v>
      </c>
      <c r="P152" s="41">
        <f ca="1">HLOOKUP($A152&amp;"-"&amp;$B152&amp;"-"&amp;P$7,Weights_All_Spaces,$C152+1,FALSE)*'Refrigerator Impacts'!O151</f>
        <v>0</v>
      </c>
      <c r="Q152" s="41">
        <f ca="1">HLOOKUP($A152&amp;"-"&amp;$B152&amp;"-"&amp;Q$7,Weights_All_Spaces,$C152+1,FALSE)*'Refrigerator Impacts'!P151</f>
        <v>0</v>
      </c>
      <c r="R152" s="41">
        <f ca="1">HLOOKUP($A152&amp;"-"&amp;$B152&amp;"-"&amp;R$7,Weights_All_Spaces,$C152+1,FALSE)*'Refrigerator Impacts'!Q151</f>
        <v>0</v>
      </c>
      <c r="S152" s="41">
        <f>HLOOKUP($A152&amp;"-"&amp;$B152&amp;"-"&amp;S$7,Weights_All_Spaces,$C152+1,FALSE)*'Refrigerator Impacts'!R151</f>
        <v>0</v>
      </c>
      <c r="T152" s="41">
        <f ca="1">HLOOKUP($A152&amp;"-"&amp;$B152&amp;"-"&amp;T$7,Weights_All_Spaces,$C152+1,FALSE)*'Refrigerator Impacts'!S151</f>
        <v>0</v>
      </c>
      <c r="U152" s="41">
        <f ca="1">HLOOKUP($A152&amp;"-"&amp;$B152&amp;"-"&amp;U$7,Weights_All_Spaces,$C152+1,FALSE)*'Refrigerator Impacts'!T151</f>
        <v>0</v>
      </c>
      <c r="V152" s="41">
        <f ca="1">HLOOKUP($A152&amp;"-"&amp;$B152&amp;"-"&amp;V$7,Weights_All_Spaces,$C152+1,FALSE)*'Refrigerator Impacts'!U151</f>
        <v>0</v>
      </c>
      <c r="W152" s="41">
        <f ca="1">HLOOKUP($A152&amp;"-"&amp;$B152&amp;"-"&amp;W$7,Weights_All_Spaces,$C152+1,FALSE)*'Refrigerator Impacts'!V151</f>
        <v>0</v>
      </c>
      <c r="X152" s="41">
        <f ca="1">HLOOKUP($A152&amp;"-"&amp;$B152&amp;"-"&amp;X$7,Weights_All_Spaces,$C152+1,FALSE)*'Refrigerator Impacts'!W151</f>
        <v>0</v>
      </c>
      <c r="Y152" s="41">
        <f ca="1">HLOOKUP($A152&amp;"-"&amp;$B152&amp;"-"&amp;Y$7,Weights_All_Spaces,$C152+1,FALSE)*'Refrigerator Impacts'!X151</f>
        <v>0</v>
      </c>
      <c r="Z152" s="41">
        <f ca="1">HLOOKUP($A152&amp;"-"&amp;$B152&amp;"-"&amp;Z$7,Weights_All_Spaces,$C152+1,FALSE)*'Refrigerator Impacts'!Y151</f>
        <v>0</v>
      </c>
      <c r="AA152" s="41">
        <f ca="1">HLOOKUP($A152&amp;"-"&amp;$B152&amp;"-"&amp;AA$7,Weights_All_Spaces,$C152+1,FALSE)*'Refrigerator Impacts'!Z151</f>
        <v>0</v>
      </c>
      <c r="AB152" s="41">
        <f ca="1">HLOOKUP($A152&amp;"-"&amp;$B152&amp;"-"&amp;AB$7,Weights_All_Spaces,$C152+1,FALSE)*'Refrigerator Impacts'!AA151</f>
        <v>0</v>
      </c>
      <c r="AC152" s="41">
        <f ca="1">HLOOKUP($A152&amp;"-"&amp;$B152&amp;"-"&amp;AC$7,Weights_All_Spaces,$C152+1,FALSE)*'Refrigerator Impacts'!AB151</f>
        <v>0</v>
      </c>
      <c r="AD152" s="130">
        <v>0</v>
      </c>
      <c r="AE152" s="130">
        <v>0</v>
      </c>
      <c r="AF152" s="130">
        <v>0</v>
      </c>
      <c r="AG152" s="130">
        <v>0</v>
      </c>
      <c r="AH152" s="130">
        <v>0</v>
      </c>
      <c r="AK152" s="131">
        <f t="shared" ca="1" si="32"/>
        <v>0</v>
      </c>
      <c r="AL152" s="131">
        <f t="shared" ca="1" si="32"/>
        <v>0</v>
      </c>
      <c r="AM152" s="131">
        <f t="shared" ca="1" si="32"/>
        <v>0</v>
      </c>
      <c r="AN152" s="131">
        <f t="shared" ca="1" si="32"/>
        <v>0</v>
      </c>
      <c r="AO152" s="131">
        <f t="shared" ca="1" si="32"/>
        <v>0</v>
      </c>
    </row>
    <row r="153" spans="1:47">
      <c r="D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130"/>
      <c r="AE153" s="130"/>
      <c r="AF153" s="130"/>
      <c r="AG153" s="130"/>
      <c r="AH153" s="130"/>
      <c r="AK153" s="131"/>
      <c r="AL153" s="131"/>
      <c r="AM153" s="131"/>
      <c r="AN153" s="131"/>
      <c r="AO153" s="131"/>
    </row>
    <row r="154" spans="1:47">
      <c r="AK154" s="12" t="s">
        <v>1117</v>
      </c>
    </row>
    <row r="155" spans="1:47" ht="12" thickBot="1">
      <c r="AK155" s="12"/>
      <c r="AM155" s="188" t="s">
        <v>1113</v>
      </c>
      <c r="AS155" s="188" t="s">
        <v>1114</v>
      </c>
    </row>
    <row r="156" spans="1:47" ht="22.5">
      <c r="AJ156" s="179"/>
      <c r="AK156" s="180" t="s">
        <v>888</v>
      </c>
      <c r="AL156" s="180" t="s">
        <v>889</v>
      </c>
      <c r="AM156" s="180" t="s">
        <v>890</v>
      </c>
      <c r="AN156" s="180" t="s">
        <v>891</v>
      </c>
      <c r="AO156" s="180" t="s">
        <v>892</v>
      </c>
      <c r="AP156" s="181"/>
      <c r="AQ156" s="180" t="s">
        <v>888</v>
      </c>
      <c r="AR156" s="180" t="s">
        <v>889</v>
      </c>
      <c r="AS156" s="180" t="s">
        <v>890</v>
      </c>
      <c r="AT156" s="180" t="s">
        <v>891</v>
      </c>
      <c r="AU156" s="182" t="s">
        <v>892</v>
      </c>
    </row>
    <row r="157" spans="1:47">
      <c r="A157" s="4" t="s">
        <v>893</v>
      </c>
      <c r="C157" s="4">
        <v>1</v>
      </c>
      <c r="D157" s="4" t="str">
        <f>A157&amp;C157</f>
        <v>PG1</v>
      </c>
      <c r="AJ157" s="183" t="str">
        <f>D157</f>
        <v>PG1</v>
      </c>
      <c r="AK157" s="175">
        <f t="shared" ref="AK157:AO166" ca="1" si="34">SUMIF($D$9:$D$152,$D157,AK$9:AK$152)</f>
        <v>0.61337602175001182</v>
      </c>
      <c r="AL157" s="175">
        <f t="shared" ca="1" si="34"/>
        <v>9.0852617664108299E-5</v>
      </c>
      <c r="AM157" s="175">
        <f t="shared" ca="1" si="34"/>
        <v>0.58748840813716918</v>
      </c>
      <c r="AN157" s="175">
        <f t="shared" ca="1" si="34"/>
        <v>9.1394276409927349E-5</v>
      </c>
      <c r="AO157" s="175">
        <f t="shared" ca="1" si="34"/>
        <v>-2.1786812820718808E-2</v>
      </c>
      <c r="AP157" s="175"/>
      <c r="AQ157" s="175">
        <f ca="1">IF(SUM($AK157:$AO157)&lt;=0,0,'Freezer Impacts'!AC8)</f>
        <v>0.47962499999999997</v>
      </c>
      <c r="AR157" s="175">
        <f ca="1">IF(SUM($AK157:$AO157)&lt;=0,0,'Freezer Impacts'!AD8)</f>
        <v>8.8879166666666661E-5</v>
      </c>
      <c r="AS157" s="175">
        <f ca="1">IF(SUM($AK157:$AO157)&lt;=0,0,'Freezer Impacts'!AE8)</f>
        <v>0.47919583333333332</v>
      </c>
      <c r="AT157" s="175">
        <f ca="1">IF(SUM($AK157:$AO157)&lt;=0,0,'Freezer Impacts'!AF8)</f>
        <v>9.0635000000000002E-5</v>
      </c>
      <c r="AU157" s="184">
        <f ca="1">IF(SUM($AK157:$AO157)&lt;=0,0,'Freezer Impacts'!AG8)</f>
        <v>0</v>
      </c>
    </row>
    <row r="158" spans="1:47">
      <c r="A158" s="4" t="str">
        <f>A157</f>
        <v>PG</v>
      </c>
      <c r="C158" s="4">
        <f>C157+1</f>
        <v>2</v>
      </c>
      <c r="D158" s="4" t="str">
        <f>A158&amp;C158</f>
        <v>PG2</v>
      </c>
      <c r="AJ158" s="183" t="str">
        <f t="shared" ref="AJ158:AJ204" si="35">D158</f>
        <v>PG2</v>
      </c>
      <c r="AK158" s="175">
        <f t="shared" ca="1" si="34"/>
        <v>0.73618989055958317</v>
      </c>
      <c r="AL158" s="175">
        <f t="shared" ca="1" si="34"/>
        <v>1.240881882625621E-4</v>
      </c>
      <c r="AM158" s="175">
        <f t="shared" ca="1" si="34"/>
        <v>0.76280592540906555</v>
      </c>
      <c r="AN158" s="175">
        <f t="shared" ca="1" si="34"/>
        <v>1.698483475282166E-4</v>
      </c>
      <c r="AO158" s="175">
        <f t="shared" ca="1" si="34"/>
        <v>-1.9559944730399386E-2</v>
      </c>
      <c r="AP158" s="175"/>
      <c r="AQ158" s="175">
        <f ca="1">IF(SUM($AK158:$AO158)&lt;=0,0,'Freezer Impacts'!AC9)</f>
        <v>0.57975416666666668</v>
      </c>
      <c r="AR158" s="175">
        <f ca="1">IF(SUM($AK158:$AO158)&lt;=0,0,'Freezer Impacts'!AD9)</f>
        <v>1.3932166666666667E-4</v>
      </c>
      <c r="AS158" s="175">
        <f ca="1">IF(SUM($AK158:$AO158)&lt;=0,0,'Freezer Impacts'!AE9)</f>
        <v>0.58038500000000004</v>
      </c>
      <c r="AT158" s="175">
        <f ca="1">IF(SUM($AK158:$AO158)&lt;=0,0,'Freezer Impacts'!AF9)</f>
        <v>1.40665E-4</v>
      </c>
      <c r="AU158" s="184">
        <f ca="1">IF(SUM($AK158:$AO158)&lt;=0,0,'Freezer Impacts'!AG9)</f>
        <v>0</v>
      </c>
    </row>
    <row r="159" spans="1:47">
      <c r="A159" s="4" t="str">
        <f t="shared" ref="A159:A172" si="36">A158</f>
        <v>PG</v>
      </c>
      <c r="C159" s="4">
        <f t="shared" ref="C159:C172" si="37">C158+1</f>
        <v>3</v>
      </c>
      <c r="D159" s="4" t="str">
        <f t="shared" ref="D159:D172" si="38">A159&amp;C159</f>
        <v>PG3</v>
      </c>
      <c r="AJ159" s="183" t="str">
        <f t="shared" si="35"/>
        <v>PG3</v>
      </c>
      <c r="AK159" s="175">
        <f t="shared" ca="1" si="34"/>
        <v>0.7084018218995245</v>
      </c>
      <c r="AL159" s="175">
        <f t="shared" ca="1" si="34"/>
        <v>1.0411803460152051E-4</v>
      </c>
      <c r="AM159" s="175">
        <f t="shared" ca="1" si="34"/>
        <v>0.68658104348100013</v>
      </c>
      <c r="AN159" s="175">
        <f t="shared" ca="1" si="34"/>
        <v>1.120202475792055E-4</v>
      </c>
      <c r="AO159" s="175">
        <f t="shared" ca="1" si="34"/>
        <v>-2.2880690262825618E-2</v>
      </c>
      <c r="AP159" s="175"/>
      <c r="AQ159" s="175">
        <f ca="1">IF(SUM($AK159:$AO159)&lt;=0,0,'Freezer Impacts'!AC10)</f>
        <v>0.56990166666666664</v>
      </c>
      <c r="AR159" s="175">
        <f ca="1">IF(SUM($AK159:$AO159)&lt;=0,0,'Freezer Impacts'!AD10)</f>
        <v>1.1350499999999999E-4</v>
      </c>
      <c r="AS159" s="175">
        <f ca="1">IF(SUM($AK159:$AO159)&lt;=0,0,'Freezer Impacts'!AE10)</f>
        <v>0.5682558333333334</v>
      </c>
      <c r="AT159" s="175">
        <f ca="1">IF(SUM($AK159:$AO159)&lt;=0,0,'Freezer Impacts'!AF10)</f>
        <v>1.1733E-4</v>
      </c>
      <c r="AU159" s="184">
        <f ca="1">IF(SUM($AK159:$AO159)&lt;=0,0,'Freezer Impacts'!AG10)</f>
        <v>0</v>
      </c>
    </row>
    <row r="160" spans="1:47">
      <c r="A160" s="4" t="str">
        <f t="shared" si="36"/>
        <v>PG</v>
      </c>
      <c r="C160" s="4">
        <f t="shared" si="37"/>
        <v>4</v>
      </c>
      <c r="D160" s="4" t="str">
        <f t="shared" si="38"/>
        <v>PG4</v>
      </c>
      <c r="AJ160" s="183" t="str">
        <f t="shared" si="35"/>
        <v>PG4</v>
      </c>
      <c r="AK160" s="175">
        <f t="shared" ca="1" si="34"/>
        <v>0.75274293748216192</v>
      </c>
      <c r="AL160" s="175">
        <f t="shared" ca="1" si="34"/>
        <v>1.1566668847104225E-4</v>
      </c>
      <c r="AM160" s="175">
        <f t="shared" ca="1" si="34"/>
        <v>0.77066854738348278</v>
      </c>
      <c r="AN160" s="175">
        <f t="shared" ca="1" si="34"/>
        <v>1.5031305951091297E-4</v>
      </c>
      <c r="AO160" s="175">
        <f t="shared" ca="1" si="34"/>
        <v>-1.7676541503617568E-2</v>
      </c>
      <c r="AP160" s="175"/>
      <c r="AQ160" s="175">
        <f ca="1">IF(SUM($AK160:$AO160)&lt;=0,0,'Freezer Impacts'!AC11)</f>
        <v>0.60834666666666659</v>
      </c>
      <c r="AR160" s="175">
        <f ca="1">IF(SUM($AK160:$AO160)&lt;=0,0,'Freezer Impacts'!AD11)</f>
        <v>1.2980333333333335E-4</v>
      </c>
      <c r="AS160" s="175">
        <f ca="1">IF(SUM($AK160:$AO160)&lt;=0,0,'Freezer Impacts'!AE11)</f>
        <v>0.60788833333333336</v>
      </c>
      <c r="AT160" s="175">
        <f ca="1">IF(SUM($AK160:$AO160)&lt;=0,0,'Freezer Impacts'!AF11)</f>
        <v>1.3355499999999999E-4</v>
      </c>
      <c r="AU160" s="184">
        <f ca="1">IF(SUM($AK160:$AO160)&lt;=0,0,'Freezer Impacts'!AG11)</f>
        <v>0</v>
      </c>
    </row>
    <row r="161" spans="1:47">
      <c r="A161" s="4" t="str">
        <f t="shared" si="36"/>
        <v>PG</v>
      </c>
      <c r="C161" s="4">
        <f t="shared" si="37"/>
        <v>5</v>
      </c>
      <c r="D161" s="4" t="str">
        <f t="shared" si="38"/>
        <v>PG5</v>
      </c>
      <c r="AJ161" s="183" t="str">
        <f t="shared" si="35"/>
        <v>PG5</v>
      </c>
      <c r="AK161" s="175">
        <f t="shared" ca="1" si="34"/>
        <v>0.67441250321562041</v>
      </c>
      <c r="AL161" s="175">
        <f t="shared" ca="1" si="34"/>
        <v>1.1007164061404606E-4</v>
      </c>
      <c r="AM161" s="175">
        <f t="shared" ca="1" si="34"/>
        <v>0.65015370921530125</v>
      </c>
      <c r="AN161" s="175">
        <f t="shared" ca="1" si="34"/>
        <v>1.1594908068036263E-4</v>
      </c>
      <c r="AO161" s="175">
        <f t="shared" ca="1" si="34"/>
        <v>-2.3468613950030845E-2</v>
      </c>
      <c r="AP161" s="175"/>
      <c r="AQ161" s="175">
        <f ca="1">IF(SUM($AK161:$AO161)&lt;=0,0,'Freezer Impacts'!AC12)</f>
        <v>0.5808658333333333</v>
      </c>
      <c r="AR161" s="175">
        <f ca="1">IF(SUM($AK161:$AO161)&lt;=0,0,'Freezer Impacts'!AD12)</f>
        <v>1.1881833333333332E-4</v>
      </c>
      <c r="AS161" s="175">
        <f ca="1">IF(SUM($AK161:$AO161)&lt;=0,0,'Freezer Impacts'!AE12)</f>
        <v>0.57943333333333336</v>
      </c>
      <c r="AT161" s="175">
        <f ca="1">IF(SUM($AK161:$AO161)&lt;=0,0,'Freezer Impacts'!AF12)</f>
        <v>1.2480916666666666E-4</v>
      </c>
      <c r="AU161" s="184">
        <f ca="1">IF(SUM($AK161:$AO161)&lt;=0,0,'Freezer Impacts'!AG12)</f>
        <v>0</v>
      </c>
    </row>
    <row r="162" spans="1:47">
      <c r="A162" s="4" t="str">
        <f t="shared" si="36"/>
        <v>PG</v>
      </c>
      <c r="C162" s="4">
        <f t="shared" si="37"/>
        <v>6</v>
      </c>
      <c r="D162" s="4" t="str">
        <f t="shared" si="38"/>
        <v>PG6</v>
      </c>
      <c r="AJ162" s="183" t="str">
        <f t="shared" si="35"/>
        <v>PG6</v>
      </c>
      <c r="AK162" s="175">
        <f t="shared" ca="1" si="34"/>
        <v>0</v>
      </c>
      <c r="AL162" s="175">
        <f t="shared" ca="1" si="34"/>
        <v>0</v>
      </c>
      <c r="AM162" s="175">
        <f t="shared" ca="1" si="34"/>
        <v>0</v>
      </c>
      <c r="AN162" s="175">
        <f t="shared" ca="1" si="34"/>
        <v>0</v>
      </c>
      <c r="AO162" s="175">
        <f t="shared" ca="1" si="34"/>
        <v>0</v>
      </c>
      <c r="AP162" s="175"/>
      <c r="AQ162" s="175">
        <f ca="1">IF(SUM($AK162:$AO162)&lt;=0,0,'Freezer Impacts'!AC13)</f>
        <v>0</v>
      </c>
      <c r="AR162" s="175">
        <f ca="1">IF(SUM($AK162:$AO162)&lt;=0,0,'Freezer Impacts'!AD13)</f>
        <v>0</v>
      </c>
      <c r="AS162" s="175">
        <f ca="1">IF(SUM($AK162:$AO162)&lt;=0,0,'Freezer Impacts'!AE13)</f>
        <v>0</v>
      </c>
      <c r="AT162" s="175">
        <f ca="1">IF(SUM($AK162:$AO162)&lt;=0,0,'Freezer Impacts'!AF13)</f>
        <v>0</v>
      </c>
      <c r="AU162" s="184">
        <f ca="1">IF(SUM($AK162:$AO162)&lt;=0,0,'Freezer Impacts'!AG13)</f>
        <v>0</v>
      </c>
    </row>
    <row r="163" spans="1:47">
      <c r="A163" s="4" t="str">
        <f t="shared" si="36"/>
        <v>PG</v>
      </c>
      <c r="C163" s="4">
        <f t="shared" si="37"/>
        <v>7</v>
      </c>
      <c r="D163" s="4" t="str">
        <f t="shared" si="38"/>
        <v>PG7</v>
      </c>
      <c r="AJ163" s="183" t="str">
        <f t="shared" si="35"/>
        <v>PG7</v>
      </c>
      <c r="AK163" s="175">
        <f t="shared" ca="1" si="34"/>
        <v>0</v>
      </c>
      <c r="AL163" s="175">
        <f t="shared" ca="1" si="34"/>
        <v>0</v>
      </c>
      <c r="AM163" s="175">
        <f t="shared" ca="1" si="34"/>
        <v>0</v>
      </c>
      <c r="AN163" s="175">
        <f t="shared" ca="1" si="34"/>
        <v>0</v>
      </c>
      <c r="AO163" s="175">
        <f t="shared" ca="1" si="34"/>
        <v>0</v>
      </c>
      <c r="AP163" s="175"/>
      <c r="AQ163" s="175">
        <f ca="1">IF(SUM($AK163:$AO163)&lt;=0,0,'Freezer Impacts'!AC14)</f>
        <v>0</v>
      </c>
      <c r="AR163" s="175">
        <f ca="1">IF(SUM($AK163:$AO163)&lt;=0,0,'Freezer Impacts'!AD14)</f>
        <v>0</v>
      </c>
      <c r="AS163" s="175">
        <f ca="1">IF(SUM($AK163:$AO163)&lt;=0,0,'Freezer Impacts'!AE14)</f>
        <v>0</v>
      </c>
      <c r="AT163" s="175">
        <f ca="1">IF(SUM($AK163:$AO163)&lt;=0,0,'Freezer Impacts'!AF14)</f>
        <v>0</v>
      </c>
      <c r="AU163" s="184">
        <f ca="1">IF(SUM($AK163:$AO163)&lt;=0,0,'Freezer Impacts'!AG14)</f>
        <v>0</v>
      </c>
    </row>
    <row r="164" spans="1:47">
      <c r="A164" s="4" t="str">
        <f t="shared" si="36"/>
        <v>PG</v>
      </c>
      <c r="C164" s="4">
        <f t="shared" si="37"/>
        <v>8</v>
      </c>
      <c r="D164" s="4" t="str">
        <f t="shared" si="38"/>
        <v>PG8</v>
      </c>
      <c r="AJ164" s="183" t="str">
        <f t="shared" si="35"/>
        <v>PG8</v>
      </c>
      <c r="AK164" s="175">
        <f t="shared" ca="1" si="34"/>
        <v>0</v>
      </c>
      <c r="AL164" s="175">
        <f t="shared" ca="1" si="34"/>
        <v>0</v>
      </c>
      <c r="AM164" s="175">
        <f t="shared" ca="1" si="34"/>
        <v>0</v>
      </c>
      <c r="AN164" s="175">
        <f t="shared" ca="1" si="34"/>
        <v>0</v>
      </c>
      <c r="AO164" s="175">
        <f t="shared" ca="1" si="34"/>
        <v>0</v>
      </c>
      <c r="AP164" s="175"/>
      <c r="AQ164" s="175">
        <f ca="1">IF(SUM($AK164:$AO164)&lt;=0,0,'Freezer Impacts'!AC15)</f>
        <v>0</v>
      </c>
      <c r="AR164" s="175">
        <f ca="1">IF(SUM($AK164:$AO164)&lt;=0,0,'Freezer Impacts'!AD15)</f>
        <v>0</v>
      </c>
      <c r="AS164" s="175">
        <f ca="1">IF(SUM($AK164:$AO164)&lt;=0,0,'Freezer Impacts'!AE15)</f>
        <v>0</v>
      </c>
      <c r="AT164" s="175">
        <f ca="1">IF(SUM($AK164:$AO164)&lt;=0,0,'Freezer Impacts'!AF15)</f>
        <v>0</v>
      </c>
      <c r="AU164" s="184">
        <f ca="1">IF(SUM($AK164:$AO164)&lt;=0,0,'Freezer Impacts'!AG15)</f>
        <v>0</v>
      </c>
    </row>
    <row r="165" spans="1:47">
      <c r="A165" s="4" t="str">
        <f t="shared" si="36"/>
        <v>PG</v>
      </c>
      <c r="C165" s="4">
        <f t="shared" si="37"/>
        <v>9</v>
      </c>
      <c r="D165" s="4" t="str">
        <f t="shared" si="38"/>
        <v>PG9</v>
      </c>
      <c r="AJ165" s="183" t="str">
        <f t="shared" si="35"/>
        <v>PG9</v>
      </c>
      <c r="AK165" s="175">
        <f t="shared" ca="1" si="34"/>
        <v>0</v>
      </c>
      <c r="AL165" s="175">
        <f t="shared" ca="1" si="34"/>
        <v>0</v>
      </c>
      <c r="AM165" s="175">
        <f t="shared" ca="1" si="34"/>
        <v>0</v>
      </c>
      <c r="AN165" s="175">
        <f t="shared" ca="1" si="34"/>
        <v>0</v>
      </c>
      <c r="AO165" s="175">
        <f t="shared" ca="1" si="34"/>
        <v>0</v>
      </c>
      <c r="AP165" s="175"/>
      <c r="AQ165" s="175">
        <f ca="1">IF(SUM($AK165:$AO165)&lt;=0,0,'Freezer Impacts'!AC16)</f>
        <v>0</v>
      </c>
      <c r="AR165" s="175">
        <f ca="1">IF(SUM($AK165:$AO165)&lt;=0,0,'Freezer Impacts'!AD16)</f>
        <v>0</v>
      </c>
      <c r="AS165" s="175">
        <f ca="1">IF(SUM($AK165:$AO165)&lt;=0,0,'Freezer Impacts'!AE16)</f>
        <v>0</v>
      </c>
      <c r="AT165" s="175">
        <f ca="1">IF(SUM($AK165:$AO165)&lt;=0,0,'Freezer Impacts'!AF16)</f>
        <v>0</v>
      </c>
      <c r="AU165" s="184">
        <f ca="1">IF(SUM($AK165:$AO165)&lt;=0,0,'Freezer Impacts'!AG16)</f>
        <v>0</v>
      </c>
    </row>
    <row r="166" spans="1:47">
      <c r="A166" s="4" t="str">
        <f t="shared" si="36"/>
        <v>PG</v>
      </c>
      <c r="C166" s="4">
        <f t="shared" si="37"/>
        <v>10</v>
      </c>
      <c r="D166" s="4" t="str">
        <f t="shared" si="38"/>
        <v>PG10</v>
      </c>
      <c r="AJ166" s="183" t="str">
        <f t="shared" si="35"/>
        <v>PG10</v>
      </c>
      <c r="AK166" s="175">
        <f t="shared" ca="1" si="34"/>
        <v>0</v>
      </c>
      <c r="AL166" s="175">
        <f t="shared" ca="1" si="34"/>
        <v>0</v>
      </c>
      <c r="AM166" s="175">
        <f t="shared" ca="1" si="34"/>
        <v>0</v>
      </c>
      <c r="AN166" s="175">
        <f t="shared" ca="1" si="34"/>
        <v>0</v>
      </c>
      <c r="AO166" s="175">
        <f t="shared" ca="1" si="34"/>
        <v>0</v>
      </c>
      <c r="AP166" s="175"/>
      <c r="AQ166" s="175">
        <f ca="1">IF(SUM($AK166:$AO166)&lt;=0,0,'Freezer Impacts'!AC17)</f>
        <v>0</v>
      </c>
      <c r="AR166" s="175">
        <f ca="1">IF(SUM($AK166:$AO166)&lt;=0,0,'Freezer Impacts'!AD17)</f>
        <v>0</v>
      </c>
      <c r="AS166" s="175">
        <f ca="1">IF(SUM($AK166:$AO166)&lt;=0,0,'Freezer Impacts'!AE17)</f>
        <v>0</v>
      </c>
      <c r="AT166" s="175">
        <f ca="1">IF(SUM($AK166:$AO166)&lt;=0,0,'Freezer Impacts'!AF17)</f>
        <v>0</v>
      </c>
      <c r="AU166" s="184">
        <f ca="1">IF(SUM($AK166:$AO166)&lt;=0,0,'Freezer Impacts'!AG17)</f>
        <v>0</v>
      </c>
    </row>
    <row r="167" spans="1:47">
      <c r="A167" s="4" t="str">
        <f t="shared" si="36"/>
        <v>PG</v>
      </c>
      <c r="C167" s="4">
        <f t="shared" si="37"/>
        <v>11</v>
      </c>
      <c r="D167" s="4" t="str">
        <f t="shared" si="38"/>
        <v>PG11</v>
      </c>
      <c r="AJ167" s="183" t="str">
        <f t="shared" si="35"/>
        <v>PG11</v>
      </c>
      <c r="AK167" s="175">
        <f t="shared" ref="AK167:AO176" ca="1" si="39">SUMIF($D$9:$D$152,$D167,AK$9:AK$152)</f>
        <v>0.78036541727184439</v>
      </c>
      <c r="AL167" s="175">
        <f t="shared" ca="1" si="39"/>
        <v>1.2335495648040486E-4</v>
      </c>
      <c r="AM167" s="175">
        <f t="shared" ca="1" si="39"/>
        <v>0.88912238524534537</v>
      </c>
      <c r="AN167" s="175">
        <f t="shared" ca="1" si="39"/>
        <v>1.9701916251091279E-4</v>
      </c>
      <c r="AO167" s="175">
        <f t="shared" ca="1" si="39"/>
        <v>-1.7189363657879587E-2</v>
      </c>
      <c r="AP167" s="175"/>
      <c r="AQ167" s="175">
        <f ca="1">IF(SUM($AK167:$AO167)&lt;=0,0,'Freezer Impacts'!AC18)</f>
        <v>0.64151166666666659</v>
      </c>
      <c r="AR167" s="175">
        <f ca="1">IF(SUM($AK167:$AO167)&lt;=0,0,'Freezer Impacts'!AD18)</f>
        <v>1.4771916666666667E-4</v>
      </c>
      <c r="AS167" s="175">
        <f ca="1">IF(SUM($AK167:$AO167)&lt;=0,0,'Freezer Impacts'!AE18)</f>
        <v>0.64453916666666666</v>
      </c>
      <c r="AT167" s="175">
        <f ca="1">IF(SUM($AK167:$AO167)&lt;=0,0,'Freezer Impacts'!AF18)</f>
        <v>1.4970333333333332E-4</v>
      </c>
      <c r="AU167" s="184">
        <f ca="1">IF(SUM($AK167:$AO167)&lt;=0,0,'Freezer Impacts'!AG18)</f>
        <v>0</v>
      </c>
    </row>
    <row r="168" spans="1:47">
      <c r="A168" s="4" t="str">
        <f t="shared" si="36"/>
        <v>PG</v>
      </c>
      <c r="C168" s="4">
        <f t="shared" si="37"/>
        <v>12</v>
      </c>
      <c r="D168" s="4" t="str">
        <f t="shared" si="38"/>
        <v>PG12</v>
      </c>
      <c r="AJ168" s="183" t="str">
        <f t="shared" si="35"/>
        <v>PG12</v>
      </c>
      <c r="AK168" s="175">
        <f t="shared" ca="1" si="39"/>
        <v>0.78834319973360789</v>
      </c>
      <c r="AL168" s="175">
        <f t="shared" ca="1" si="39"/>
        <v>1.2307237168364315E-4</v>
      </c>
      <c r="AM168" s="175">
        <f t="shared" ca="1" si="39"/>
        <v>0.8592475396608833</v>
      </c>
      <c r="AN168" s="175">
        <f t="shared" ca="1" si="39"/>
        <v>1.9395718974188144E-4</v>
      </c>
      <c r="AO168" s="175">
        <f t="shared" ca="1" si="39"/>
        <v>-1.7833318844341434E-2</v>
      </c>
      <c r="AP168" s="175"/>
      <c r="AQ168" s="175">
        <f ca="1">IF(SUM($AK168:$AO168)&lt;=0,0,'Freezer Impacts'!AC19)</f>
        <v>0.61371249999999999</v>
      </c>
      <c r="AR168" s="175">
        <f ca="1">IF(SUM($AK168:$AO168)&lt;=0,0,'Freezer Impacts'!AD19)</f>
        <v>1.4890083333333334E-4</v>
      </c>
      <c r="AS168" s="175">
        <f ca="1">IF(SUM($AK168:$AO168)&lt;=0,0,'Freezer Impacts'!AE19)</f>
        <v>0.61612916666666673</v>
      </c>
      <c r="AT168" s="175">
        <f ca="1">IF(SUM($AK168:$AO168)&lt;=0,0,'Freezer Impacts'!AF19)</f>
        <v>1.5122833333333334E-4</v>
      </c>
      <c r="AU168" s="184">
        <f ca="1">IF(SUM($AK168:$AO168)&lt;=0,0,'Freezer Impacts'!AG19)</f>
        <v>0</v>
      </c>
    </row>
    <row r="169" spans="1:47">
      <c r="A169" s="4" t="str">
        <f t="shared" si="36"/>
        <v>PG</v>
      </c>
      <c r="C169" s="4">
        <f t="shared" si="37"/>
        <v>13</v>
      </c>
      <c r="D169" s="4" t="str">
        <f t="shared" si="38"/>
        <v>PG13</v>
      </c>
      <c r="AJ169" s="183" t="str">
        <f t="shared" si="35"/>
        <v>PG13</v>
      </c>
      <c r="AK169" s="175">
        <f t="shared" ca="1" si="39"/>
        <v>0.84438319701187026</v>
      </c>
      <c r="AL169" s="175">
        <f t="shared" ca="1" si="39"/>
        <v>1.2842957212278131E-4</v>
      </c>
      <c r="AM169" s="175">
        <f t="shared" ca="1" si="39"/>
        <v>0.9785572180609261</v>
      </c>
      <c r="AN169" s="175">
        <f t="shared" ca="1" si="39"/>
        <v>1.9979846516551011E-4</v>
      </c>
      <c r="AO169" s="175">
        <f t="shared" ca="1" si="39"/>
        <v>-1.6013498776415294E-2</v>
      </c>
      <c r="AP169" s="175"/>
      <c r="AQ169" s="175">
        <f ca="1">IF(SUM($AK169:$AO169)&lt;=0,0,'Freezer Impacts'!AC20)</f>
        <v>0.71214250000000001</v>
      </c>
      <c r="AR169" s="175">
        <f ca="1">IF(SUM($AK169:$AO169)&lt;=0,0,'Freezer Impacts'!AD20)</f>
        <v>1.5925416666666666E-4</v>
      </c>
      <c r="AS169" s="175">
        <f ca="1">IF(SUM($AK169:$AO169)&lt;=0,0,'Freezer Impacts'!AE20)</f>
        <v>0.7156325</v>
      </c>
      <c r="AT169" s="175">
        <f ca="1">IF(SUM($AK169:$AO169)&lt;=0,0,'Freezer Impacts'!AF20)</f>
        <v>1.6139916666666666E-4</v>
      </c>
      <c r="AU169" s="184">
        <f ca="1">IF(SUM($AK169:$AO169)&lt;=0,0,'Freezer Impacts'!AG20)</f>
        <v>0</v>
      </c>
    </row>
    <row r="170" spans="1:47">
      <c r="A170" s="4" t="str">
        <f t="shared" si="36"/>
        <v>PG</v>
      </c>
      <c r="C170" s="4">
        <f t="shared" si="37"/>
        <v>14</v>
      </c>
      <c r="D170" s="4" t="str">
        <f t="shared" si="38"/>
        <v>PG14</v>
      </c>
      <c r="AJ170" s="183" t="str">
        <f t="shared" si="35"/>
        <v>PG14</v>
      </c>
      <c r="AK170" s="175">
        <f t="shared" ca="1" si="39"/>
        <v>0</v>
      </c>
      <c r="AL170" s="175">
        <f t="shared" ca="1" si="39"/>
        <v>0</v>
      </c>
      <c r="AM170" s="175">
        <f t="shared" ca="1" si="39"/>
        <v>0</v>
      </c>
      <c r="AN170" s="175">
        <f t="shared" ca="1" si="39"/>
        <v>0</v>
      </c>
      <c r="AO170" s="175">
        <f t="shared" ca="1" si="39"/>
        <v>0</v>
      </c>
      <c r="AP170" s="175"/>
      <c r="AQ170" s="175">
        <f ca="1">IF(SUM($AK170:$AO170)&lt;=0,0,'Freezer Impacts'!AC21)</f>
        <v>0</v>
      </c>
      <c r="AR170" s="175">
        <f ca="1">IF(SUM($AK170:$AO170)&lt;=0,0,'Freezer Impacts'!AD21)</f>
        <v>0</v>
      </c>
      <c r="AS170" s="175">
        <f ca="1">IF(SUM($AK170:$AO170)&lt;=0,0,'Freezer Impacts'!AE21)</f>
        <v>0</v>
      </c>
      <c r="AT170" s="175">
        <f ca="1">IF(SUM($AK170:$AO170)&lt;=0,0,'Freezer Impacts'!AF21)</f>
        <v>0</v>
      </c>
      <c r="AU170" s="184">
        <f ca="1">IF(SUM($AK170:$AO170)&lt;=0,0,'Freezer Impacts'!AG21)</f>
        <v>0</v>
      </c>
    </row>
    <row r="171" spans="1:47">
      <c r="A171" s="4" t="str">
        <f t="shared" si="36"/>
        <v>PG</v>
      </c>
      <c r="C171" s="4">
        <f t="shared" si="37"/>
        <v>15</v>
      </c>
      <c r="D171" s="4" t="str">
        <f t="shared" si="38"/>
        <v>PG15</v>
      </c>
      <c r="AJ171" s="183" t="str">
        <f t="shared" si="35"/>
        <v>PG15</v>
      </c>
      <c r="AK171" s="175">
        <f t="shared" ca="1" si="39"/>
        <v>0</v>
      </c>
      <c r="AL171" s="175">
        <f t="shared" ca="1" si="39"/>
        <v>0</v>
      </c>
      <c r="AM171" s="175">
        <f t="shared" ca="1" si="39"/>
        <v>0</v>
      </c>
      <c r="AN171" s="175">
        <f t="shared" ca="1" si="39"/>
        <v>0</v>
      </c>
      <c r="AO171" s="175">
        <f t="shared" ca="1" si="39"/>
        <v>0</v>
      </c>
      <c r="AP171" s="175"/>
      <c r="AQ171" s="175">
        <f ca="1">IF(SUM($AK171:$AO171)&lt;=0,0,'Freezer Impacts'!AC22)</f>
        <v>0</v>
      </c>
      <c r="AR171" s="175">
        <f ca="1">IF(SUM($AK171:$AO171)&lt;=0,0,'Freezer Impacts'!AD22)</f>
        <v>0</v>
      </c>
      <c r="AS171" s="175">
        <f ca="1">IF(SUM($AK171:$AO171)&lt;=0,0,'Freezer Impacts'!AE22)</f>
        <v>0</v>
      </c>
      <c r="AT171" s="175">
        <f ca="1">IF(SUM($AK171:$AO171)&lt;=0,0,'Freezer Impacts'!AF22)</f>
        <v>0</v>
      </c>
      <c r="AU171" s="184">
        <f ca="1">IF(SUM($AK171:$AO171)&lt;=0,0,'Freezer Impacts'!AG22)</f>
        <v>0</v>
      </c>
    </row>
    <row r="172" spans="1:47">
      <c r="A172" s="4" t="str">
        <f t="shared" si="36"/>
        <v>PG</v>
      </c>
      <c r="C172" s="4">
        <f t="shared" si="37"/>
        <v>16</v>
      </c>
      <c r="D172" s="4" t="str">
        <f t="shared" si="38"/>
        <v>PG16</v>
      </c>
      <c r="AJ172" s="183" t="str">
        <f t="shared" si="35"/>
        <v>PG16</v>
      </c>
      <c r="AK172" s="175">
        <f t="shared" ca="1" si="39"/>
        <v>0.60600759198793297</v>
      </c>
      <c r="AL172" s="175">
        <f t="shared" ca="1" si="39"/>
        <v>1.1884126569204387E-4</v>
      </c>
      <c r="AM172" s="175">
        <f t="shared" ca="1" si="39"/>
        <v>0.60657500721259361</v>
      </c>
      <c r="AN172" s="175">
        <f t="shared" ca="1" si="39"/>
        <v>1.4221479474273949E-4</v>
      </c>
      <c r="AO172" s="175">
        <f t="shared" ca="1" si="39"/>
        <v>-2.2093224818106664E-2</v>
      </c>
      <c r="AP172" s="175"/>
      <c r="AQ172" s="175">
        <f ca="1">IF(SUM($AK172:$AO172)&lt;=0,0,'Freezer Impacts'!AC23)</f>
        <v>0.42491249999999997</v>
      </c>
      <c r="AR172" s="175">
        <f ca="1">IF(SUM($AK172:$AO172)&lt;=0,0,'Freezer Impacts'!AD23)</f>
        <v>1.3544000000000002E-4</v>
      </c>
      <c r="AS172" s="175">
        <f ca="1">IF(SUM($AK172:$AO172)&lt;=0,0,'Freezer Impacts'!AE23)</f>
        <v>0.42497916666666669</v>
      </c>
      <c r="AT172" s="175">
        <f ca="1">IF(SUM($AK172:$AO172)&lt;=0,0,'Freezer Impacts'!AF23)</f>
        <v>1.3793083333333333E-4</v>
      </c>
      <c r="AU172" s="184">
        <f ca="1">IF(SUM($AK172:$AO172)&lt;=0,0,'Freezer Impacts'!AG23)</f>
        <v>0</v>
      </c>
    </row>
    <row r="173" spans="1:47">
      <c r="A173" s="4" t="s">
        <v>904</v>
      </c>
      <c r="C173" s="4">
        <v>1</v>
      </c>
      <c r="D173" s="4" t="str">
        <f>A173&amp;C173</f>
        <v>SC1</v>
      </c>
      <c r="AJ173" s="183" t="str">
        <f t="shared" si="35"/>
        <v>SC1</v>
      </c>
      <c r="AK173" s="175">
        <f t="shared" ca="1" si="39"/>
        <v>0</v>
      </c>
      <c r="AL173" s="175">
        <f t="shared" ca="1" si="39"/>
        <v>0</v>
      </c>
      <c r="AM173" s="175">
        <f t="shared" ca="1" si="39"/>
        <v>0</v>
      </c>
      <c r="AN173" s="175">
        <f t="shared" ca="1" si="39"/>
        <v>0</v>
      </c>
      <c r="AO173" s="175">
        <f t="shared" ca="1" si="39"/>
        <v>0</v>
      </c>
      <c r="AP173" s="175"/>
      <c r="AQ173" s="175">
        <f ca="1">IF(SUM($AK173:$AO173)&lt;=0,0,'Freezer Impacts'!AC8)</f>
        <v>0</v>
      </c>
      <c r="AR173" s="175">
        <f ca="1">IF(SUM($AK173:$AO173)&lt;=0,0,'Freezer Impacts'!AD8)</f>
        <v>0</v>
      </c>
      <c r="AS173" s="175">
        <f ca="1">IF(SUM($AK173:$AO173)&lt;=0,0,'Freezer Impacts'!AE8)</f>
        <v>0</v>
      </c>
      <c r="AT173" s="175">
        <f ca="1">IF(SUM($AK173:$AO173)&lt;=0,0,'Freezer Impacts'!AF8)</f>
        <v>0</v>
      </c>
      <c r="AU173" s="184">
        <f ca="1">IF(SUM($AK173:$AO173)&lt;=0,0,'Freezer Impacts'!AG8)</f>
        <v>0</v>
      </c>
    </row>
    <row r="174" spans="1:47">
      <c r="A174" s="4" t="str">
        <f>A173</f>
        <v>SC</v>
      </c>
      <c r="C174" s="4">
        <f>C173+1</f>
        <v>2</v>
      </c>
      <c r="D174" s="4" t="str">
        <f>A174&amp;C174</f>
        <v>SC2</v>
      </c>
      <c r="AJ174" s="183" t="str">
        <f t="shared" si="35"/>
        <v>SC2</v>
      </c>
      <c r="AK174" s="175">
        <f t="shared" ca="1" si="39"/>
        <v>0</v>
      </c>
      <c r="AL174" s="175">
        <f t="shared" ca="1" si="39"/>
        <v>0</v>
      </c>
      <c r="AM174" s="175">
        <f t="shared" ca="1" si="39"/>
        <v>0</v>
      </c>
      <c r="AN174" s="175">
        <f t="shared" ca="1" si="39"/>
        <v>0</v>
      </c>
      <c r="AO174" s="175">
        <f t="shared" ca="1" si="39"/>
        <v>0</v>
      </c>
      <c r="AP174" s="175"/>
      <c r="AQ174" s="175">
        <f ca="1">IF(SUM($AK174:$AO174)&lt;=0,0,'Freezer Impacts'!AC9)</f>
        <v>0</v>
      </c>
      <c r="AR174" s="175">
        <f ca="1">IF(SUM($AK174:$AO174)&lt;=0,0,'Freezer Impacts'!AD9)</f>
        <v>0</v>
      </c>
      <c r="AS174" s="175">
        <f ca="1">IF(SUM($AK174:$AO174)&lt;=0,0,'Freezer Impacts'!AE9)</f>
        <v>0</v>
      </c>
      <c r="AT174" s="175">
        <f ca="1">IF(SUM($AK174:$AO174)&lt;=0,0,'Freezer Impacts'!AF9)</f>
        <v>0</v>
      </c>
      <c r="AU174" s="184">
        <f ca="1">IF(SUM($AK174:$AO174)&lt;=0,0,'Freezer Impacts'!AG9)</f>
        <v>0</v>
      </c>
    </row>
    <row r="175" spans="1:47">
      <c r="A175" s="4" t="str">
        <f t="shared" ref="A175:A188" si="40">A174</f>
        <v>SC</v>
      </c>
      <c r="C175" s="4">
        <f t="shared" ref="C175:C188" si="41">C174+1</f>
        <v>3</v>
      </c>
      <c r="D175" s="4" t="str">
        <f t="shared" ref="D175:D188" si="42">A175&amp;C175</f>
        <v>SC3</v>
      </c>
      <c r="AJ175" s="183" t="str">
        <f t="shared" si="35"/>
        <v>SC3</v>
      </c>
      <c r="AK175" s="175">
        <f t="shared" ca="1" si="39"/>
        <v>0</v>
      </c>
      <c r="AL175" s="175">
        <f t="shared" ca="1" si="39"/>
        <v>0</v>
      </c>
      <c r="AM175" s="175">
        <f t="shared" ca="1" si="39"/>
        <v>0</v>
      </c>
      <c r="AN175" s="175">
        <f t="shared" ca="1" si="39"/>
        <v>0</v>
      </c>
      <c r="AO175" s="175">
        <f t="shared" ca="1" si="39"/>
        <v>0</v>
      </c>
      <c r="AP175" s="175"/>
      <c r="AQ175" s="175">
        <f ca="1">IF(SUM($AK175:$AO175)&lt;=0,0,'Freezer Impacts'!AC10)</f>
        <v>0</v>
      </c>
      <c r="AR175" s="175">
        <f ca="1">IF(SUM($AK175:$AO175)&lt;=0,0,'Freezer Impacts'!AD10)</f>
        <v>0</v>
      </c>
      <c r="AS175" s="175">
        <f ca="1">IF(SUM($AK175:$AO175)&lt;=0,0,'Freezer Impacts'!AE10)</f>
        <v>0</v>
      </c>
      <c r="AT175" s="175">
        <f ca="1">IF(SUM($AK175:$AO175)&lt;=0,0,'Freezer Impacts'!AF10)</f>
        <v>0</v>
      </c>
      <c r="AU175" s="184">
        <f ca="1">IF(SUM($AK175:$AO175)&lt;=0,0,'Freezer Impacts'!AG10)</f>
        <v>0</v>
      </c>
    </row>
    <row r="176" spans="1:47">
      <c r="A176" s="4" t="str">
        <f t="shared" si="40"/>
        <v>SC</v>
      </c>
      <c r="C176" s="4">
        <f t="shared" si="41"/>
        <v>4</v>
      </c>
      <c r="D176" s="4" t="str">
        <f t="shared" si="42"/>
        <v>SC4</v>
      </c>
      <c r="AJ176" s="183" t="str">
        <f t="shared" si="35"/>
        <v>SC4</v>
      </c>
      <c r="AK176" s="175">
        <f t="shared" ca="1" si="39"/>
        <v>0</v>
      </c>
      <c r="AL176" s="175">
        <f t="shared" ca="1" si="39"/>
        <v>0</v>
      </c>
      <c r="AM176" s="175">
        <f t="shared" ca="1" si="39"/>
        <v>0</v>
      </c>
      <c r="AN176" s="175">
        <f t="shared" ca="1" si="39"/>
        <v>0</v>
      </c>
      <c r="AO176" s="175">
        <f t="shared" ca="1" si="39"/>
        <v>0</v>
      </c>
      <c r="AP176" s="175"/>
      <c r="AQ176" s="175">
        <f ca="1">IF(SUM($AK176:$AO176)&lt;=0,0,'Freezer Impacts'!AC11)</f>
        <v>0</v>
      </c>
      <c r="AR176" s="175">
        <f ca="1">IF(SUM($AK176:$AO176)&lt;=0,0,'Freezer Impacts'!AD11)</f>
        <v>0</v>
      </c>
      <c r="AS176" s="175">
        <f ca="1">IF(SUM($AK176:$AO176)&lt;=0,0,'Freezer Impacts'!AE11)</f>
        <v>0</v>
      </c>
      <c r="AT176" s="175">
        <f ca="1">IF(SUM($AK176:$AO176)&lt;=0,0,'Freezer Impacts'!AF11)</f>
        <v>0</v>
      </c>
      <c r="AU176" s="184">
        <f ca="1">IF(SUM($AK176:$AO176)&lt;=0,0,'Freezer Impacts'!AG11)</f>
        <v>0</v>
      </c>
    </row>
    <row r="177" spans="1:47">
      <c r="A177" s="4" t="str">
        <f t="shared" si="40"/>
        <v>SC</v>
      </c>
      <c r="C177" s="4">
        <f t="shared" si="41"/>
        <v>5</v>
      </c>
      <c r="D177" s="4" t="str">
        <f t="shared" si="42"/>
        <v>SC5</v>
      </c>
      <c r="AJ177" s="183" t="str">
        <f t="shared" si="35"/>
        <v>SC5</v>
      </c>
      <c r="AK177" s="175">
        <f t="shared" ref="AK177:AO186" ca="1" si="43">SUMIF($D$9:$D$152,$D177,AK$9:AK$152)</f>
        <v>0.68839191178037018</v>
      </c>
      <c r="AL177" s="175">
        <f t="shared" ca="1" si="43"/>
        <v>1.0515990725743502E-4</v>
      </c>
      <c r="AM177" s="175">
        <f t="shared" ca="1" si="43"/>
        <v>0.68149989303051228</v>
      </c>
      <c r="AN177" s="175">
        <f t="shared" ca="1" si="43"/>
        <v>1.1373021772906513E-4</v>
      </c>
      <c r="AO177" s="175">
        <f t="shared" ca="1" si="43"/>
        <v>-2.5784226668947467E-2</v>
      </c>
      <c r="AP177" s="175"/>
      <c r="AQ177" s="175">
        <f ca="1">IF(SUM($AK177:$AO177)&lt;=0,0,'Freezer Impacts'!AC12)</f>
        <v>0.5808658333333333</v>
      </c>
      <c r="AR177" s="175">
        <f ca="1">IF(SUM($AK177:$AO177)&lt;=0,0,'Freezer Impacts'!AD12)</f>
        <v>1.1881833333333332E-4</v>
      </c>
      <c r="AS177" s="175">
        <f ca="1">IF(SUM($AK177:$AO177)&lt;=0,0,'Freezer Impacts'!AE12)</f>
        <v>0.57943333333333336</v>
      </c>
      <c r="AT177" s="175">
        <f ca="1">IF(SUM($AK177:$AO177)&lt;=0,0,'Freezer Impacts'!AF12)</f>
        <v>1.2480916666666666E-4</v>
      </c>
      <c r="AU177" s="184">
        <f ca="1">IF(SUM($AK177:$AO177)&lt;=0,0,'Freezer Impacts'!AG12)</f>
        <v>0</v>
      </c>
    </row>
    <row r="178" spans="1:47">
      <c r="A178" s="4" t="str">
        <f t="shared" si="40"/>
        <v>SC</v>
      </c>
      <c r="C178" s="4">
        <f t="shared" si="41"/>
        <v>6</v>
      </c>
      <c r="D178" s="4" t="str">
        <f t="shared" si="42"/>
        <v>SC6</v>
      </c>
      <c r="AJ178" s="183" t="str">
        <f t="shared" si="35"/>
        <v>SC6</v>
      </c>
      <c r="AK178" s="175">
        <f t="shared" ca="1" si="43"/>
        <v>0.74525521992708932</v>
      </c>
      <c r="AL178" s="175">
        <f t="shared" ca="1" si="43"/>
        <v>1.0491988045882781E-4</v>
      </c>
      <c r="AM178" s="175">
        <f t="shared" ca="1" si="43"/>
        <v>0.74660244553099342</v>
      </c>
      <c r="AN178" s="175">
        <f t="shared" ca="1" si="43"/>
        <v>1.2210577373531433E-4</v>
      </c>
      <c r="AO178" s="175">
        <f t="shared" ca="1" si="43"/>
        <v>-1.6223168374058378E-2</v>
      </c>
      <c r="AP178" s="175"/>
      <c r="AQ178" s="175">
        <f ca="1">IF(SUM($AK178:$AO178)&lt;=0,0,'Freezer Impacts'!AC13)</f>
        <v>0.65839166666666671</v>
      </c>
      <c r="AR178" s="175">
        <f ca="1">IF(SUM($AK178:$AO178)&lt;=0,0,'Freezer Impacts'!AD13)</f>
        <v>1.1321416666666668E-4</v>
      </c>
      <c r="AS178" s="175">
        <f ca="1">IF(SUM($AK178:$AO178)&lt;=0,0,'Freezer Impacts'!AE13)</f>
        <v>0.66254833333333329</v>
      </c>
      <c r="AT178" s="175">
        <f ca="1">IF(SUM($AK178:$AO178)&lt;=0,0,'Freezer Impacts'!AF13)</f>
        <v>1.6411833333333334E-4</v>
      </c>
      <c r="AU178" s="184">
        <f ca="1">IF(SUM($AK178:$AO178)&lt;=0,0,'Freezer Impacts'!AG13)</f>
        <v>0</v>
      </c>
    </row>
    <row r="179" spans="1:47">
      <c r="A179" s="4" t="str">
        <f t="shared" si="40"/>
        <v>SC</v>
      </c>
      <c r="C179" s="4">
        <f t="shared" si="41"/>
        <v>7</v>
      </c>
      <c r="D179" s="4" t="str">
        <f t="shared" si="42"/>
        <v>SC7</v>
      </c>
      <c r="AJ179" s="183" t="str">
        <f t="shared" si="35"/>
        <v>SC7</v>
      </c>
      <c r="AK179" s="175">
        <f t="shared" ca="1" si="43"/>
        <v>0</v>
      </c>
      <c r="AL179" s="175">
        <f t="shared" ca="1" si="43"/>
        <v>0</v>
      </c>
      <c r="AM179" s="175">
        <f t="shared" ca="1" si="43"/>
        <v>0</v>
      </c>
      <c r="AN179" s="175">
        <f t="shared" ca="1" si="43"/>
        <v>0</v>
      </c>
      <c r="AO179" s="175">
        <f t="shared" ca="1" si="43"/>
        <v>0</v>
      </c>
      <c r="AP179" s="175"/>
      <c r="AQ179" s="175">
        <f ca="1">IF(SUM($AK179:$AO179)&lt;=0,0,'Freezer Impacts'!AC14)</f>
        <v>0</v>
      </c>
      <c r="AR179" s="175">
        <f ca="1">IF(SUM($AK179:$AO179)&lt;=0,0,'Freezer Impacts'!AD14)</f>
        <v>0</v>
      </c>
      <c r="AS179" s="175">
        <f ca="1">IF(SUM($AK179:$AO179)&lt;=0,0,'Freezer Impacts'!AE14)</f>
        <v>0</v>
      </c>
      <c r="AT179" s="175">
        <f ca="1">IF(SUM($AK179:$AO179)&lt;=0,0,'Freezer Impacts'!AF14)</f>
        <v>0</v>
      </c>
      <c r="AU179" s="184">
        <f ca="1">IF(SUM($AK179:$AO179)&lt;=0,0,'Freezer Impacts'!AG14)</f>
        <v>0</v>
      </c>
    </row>
    <row r="180" spans="1:47">
      <c r="A180" s="4" t="str">
        <f t="shared" si="40"/>
        <v>SC</v>
      </c>
      <c r="C180" s="4">
        <f t="shared" si="41"/>
        <v>8</v>
      </c>
      <c r="D180" s="4" t="str">
        <f t="shared" si="42"/>
        <v>SC8</v>
      </c>
      <c r="AJ180" s="183" t="str">
        <f t="shared" si="35"/>
        <v>SC8</v>
      </c>
      <c r="AK180" s="175">
        <f t="shared" ca="1" si="43"/>
        <v>0.79370054323700823</v>
      </c>
      <c r="AL180" s="175">
        <f t="shared" ca="1" si="43"/>
        <v>1.2359784163802235E-4</v>
      </c>
      <c r="AM180" s="175">
        <f t="shared" ca="1" si="43"/>
        <v>0.84093390824221048</v>
      </c>
      <c r="AN180" s="175">
        <f t="shared" ca="1" si="43"/>
        <v>1.4842456112068228E-4</v>
      </c>
      <c r="AO180" s="175">
        <f t="shared" ca="1" si="43"/>
        <v>-1.4336261933010155E-2</v>
      </c>
      <c r="AP180" s="175"/>
      <c r="AQ180" s="175">
        <f ca="1">IF(SUM($AK180:$AO180)&lt;=0,0,'Freezer Impacts'!AC15)</f>
        <v>0.69885416666666667</v>
      </c>
      <c r="AR180" s="175">
        <f ca="1">IF(SUM($AK180:$AO180)&lt;=0,0,'Freezer Impacts'!AD15)</f>
        <v>1.4401833333333334E-4</v>
      </c>
      <c r="AS180" s="175">
        <f ca="1">IF(SUM($AK180:$AO180)&lt;=0,0,'Freezer Impacts'!AE15)</f>
        <v>0.70207166666666665</v>
      </c>
      <c r="AT180" s="175">
        <f ca="1">IF(SUM($AK180:$AO180)&lt;=0,0,'Freezer Impacts'!AF15)</f>
        <v>1.4679E-4</v>
      </c>
      <c r="AU180" s="184">
        <f ca="1">IF(SUM($AK180:$AO180)&lt;=0,0,'Freezer Impacts'!AG15)</f>
        <v>0</v>
      </c>
    </row>
    <row r="181" spans="1:47">
      <c r="A181" s="4" t="str">
        <f t="shared" si="40"/>
        <v>SC</v>
      </c>
      <c r="C181" s="4">
        <f t="shared" si="41"/>
        <v>9</v>
      </c>
      <c r="D181" s="4" t="str">
        <f t="shared" si="42"/>
        <v>SC9</v>
      </c>
      <c r="AJ181" s="183" t="str">
        <f t="shared" si="35"/>
        <v>SC9</v>
      </c>
      <c r="AK181" s="175">
        <f t="shared" ca="1" si="43"/>
        <v>0.8159564459467531</v>
      </c>
      <c r="AL181" s="175">
        <f t="shared" ca="1" si="43"/>
        <v>1.2115033013274801E-4</v>
      </c>
      <c r="AM181" s="175">
        <f t="shared" ca="1" si="43"/>
        <v>0.89798622752764989</v>
      </c>
      <c r="AN181" s="175">
        <f t="shared" ca="1" si="43"/>
        <v>1.6637079263461506E-4</v>
      </c>
      <c r="AO181" s="175">
        <f t="shared" ca="1" si="43"/>
        <v>-1.6326147677495052E-2</v>
      </c>
      <c r="AP181" s="175"/>
      <c r="AQ181" s="175">
        <f ca="1">IF(SUM($AK181:$AO181)&lt;=0,0,'Freezer Impacts'!AC16)</f>
        <v>0.71474916666666666</v>
      </c>
      <c r="AR181" s="175">
        <f ca="1">IF(SUM($AK181:$AO181)&lt;=0,0,'Freezer Impacts'!AD16)</f>
        <v>1.4287499999999999E-4</v>
      </c>
      <c r="AS181" s="175">
        <f ca="1">IF(SUM($AK181:$AO181)&lt;=0,0,'Freezer Impacts'!AE16)</f>
        <v>0.71980916666666661</v>
      </c>
      <c r="AT181" s="175">
        <f ca="1">IF(SUM($AK181:$AO181)&lt;=0,0,'Freezer Impacts'!AF16)</f>
        <v>1.414725E-4</v>
      </c>
      <c r="AU181" s="184">
        <f ca="1">IF(SUM($AK181:$AO181)&lt;=0,0,'Freezer Impacts'!AG16)</f>
        <v>0</v>
      </c>
    </row>
    <row r="182" spans="1:47">
      <c r="A182" s="4" t="str">
        <f t="shared" si="40"/>
        <v>SC</v>
      </c>
      <c r="C182" s="4">
        <f t="shared" si="41"/>
        <v>10</v>
      </c>
      <c r="D182" s="4" t="str">
        <f t="shared" si="42"/>
        <v>SC10</v>
      </c>
      <c r="AJ182" s="183" t="str">
        <f t="shared" si="35"/>
        <v>SC10</v>
      </c>
      <c r="AK182" s="175">
        <f t="shared" ca="1" si="43"/>
        <v>0.83133042501204057</v>
      </c>
      <c r="AL182" s="175">
        <f t="shared" ca="1" si="43"/>
        <v>1.249258340290977E-4</v>
      </c>
      <c r="AM182" s="175">
        <f t="shared" ca="1" si="43"/>
        <v>0.97578060074235617</v>
      </c>
      <c r="AN182" s="175">
        <f t="shared" ca="1" si="43"/>
        <v>1.9981340912817027E-4</v>
      </c>
      <c r="AO182" s="175">
        <f t="shared" ca="1" si="43"/>
        <v>-1.5750682026430714E-2</v>
      </c>
      <c r="AP182" s="175"/>
      <c r="AQ182" s="175">
        <f ca="1">IF(SUM($AK182:$AO182)&lt;=0,0,'Freezer Impacts'!AC17)</f>
        <v>0.71883833333333336</v>
      </c>
      <c r="AR182" s="175">
        <f ca="1">IF(SUM($AK182:$AO182)&lt;=0,0,'Freezer Impacts'!AD17)</f>
        <v>1.5311250000000002E-4</v>
      </c>
      <c r="AS182" s="175">
        <f ca="1">IF(SUM($AK182:$AO182)&lt;=0,0,'Freezer Impacts'!AE17)</f>
        <v>0.72522166666666665</v>
      </c>
      <c r="AT182" s="175">
        <f ca="1">IF(SUM($AK182:$AO182)&lt;=0,0,'Freezer Impacts'!AF17)</f>
        <v>1.5502333333333333E-4</v>
      </c>
      <c r="AU182" s="184">
        <f ca="1">IF(SUM($AK182:$AO182)&lt;=0,0,'Freezer Impacts'!AG17)</f>
        <v>0</v>
      </c>
    </row>
    <row r="183" spans="1:47">
      <c r="A183" s="4" t="str">
        <f t="shared" si="40"/>
        <v>SC</v>
      </c>
      <c r="C183" s="4">
        <f t="shared" si="41"/>
        <v>11</v>
      </c>
      <c r="D183" s="4" t="str">
        <f t="shared" si="42"/>
        <v>SC11</v>
      </c>
      <c r="AJ183" s="183" t="str">
        <f t="shared" si="35"/>
        <v>SC11</v>
      </c>
      <c r="AK183" s="175">
        <f t="shared" ca="1" si="43"/>
        <v>0</v>
      </c>
      <c r="AL183" s="175">
        <f t="shared" ca="1" si="43"/>
        <v>0</v>
      </c>
      <c r="AM183" s="175">
        <f t="shared" ca="1" si="43"/>
        <v>0</v>
      </c>
      <c r="AN183" s="175">
        <f t="shared" ca="1" si="43"/>
        <v>0</v>
      </c>
      <c r="AO183" s="175">
        <f t="shared" ca="1" si="43"/>
        <v>0</v>
      </c>
      <c r="AP183" s="175"/>
      <c r="AQ183" s="175">
        <f ca="1">IF(SUM($AK183:$AO183)&lt;=0,0,'Freezer Impacts'!AC18)</f>
        <v>0</v>
      </c>
      <c r="AR183" s="175">
        <f ca="1">IF(SUM($AK183:$AO183)&lt;=0,0,'Freezer Impacts'!AD18)</f>
        <v>0</v>
      </c>
      <c r="AS183" s="175">
        <f ca="1">IF(SUM($AK183:$AO183)&lt;=0,0,'Freezer Impacts'!AE18)</f>
        <v>0</v>
      </c>
      <c r="AT183" s="175">
        <f ca="1">IF(SUM($AK183:$AO183)&lt;=0,0,'Freezer Impacts'!AF18)</f>
        <v>0</v>
      </c>
      <c r="AU183" s="184">
        <f ca="1">IF(SUM($AK183:$AO183)&lt;=0,0,'Freezer Impacts'!AG18)</f>
        <v>0</v>
      </c>
    </row>
    <row r="184" spans="1:47">
      <c r="A184" s="4" t="str">
        <f t="shared" si="40"/>
        <v>SC</v>
      </c>
      <c r="C184" s="4">
        <f t="shared" si="41"/>
        <v>12</v>
      </c>
      <c r="D184" s="4" t="str">
        <f t="shared" si="42"/>
        <v>SC12</v>
      </c>
      <c r="AJ184" s="183" t="str">
        <f t="shared" si="35"/>
        <v>SC12</v>
      </c>
      <c r="AK184" s="175">
        <f t="shared" ca="1" si="43"/>
        <v>0</v>
      </c>
      <c r="AL184" s="175">
        <f t="shared" ca="1" si="43"/>
        <v>0</v>
      </c>
      <c r="AM184" s="175">
        <f t="shared" ca="1" si="43"/>
        <v>0</v>
      </c>
      <c r="AN184" s="175">
        <f t="shared" ca="1" si="43"/>
        <v>0</v>
      </c>
      <c r="AO184" s="175">
        <f t="shared" ca="1" si="43"/>
        <v>0</v>
      </c>
      <c r="AP184" s="175"/>
      <c r="AQ184" s="175">
        <f ca="1">IF(SUM($AK184:$AO184)&lt;=0,0,'Freezer Impacts'!AC19)</f>
        <v>0</v>
      </c>
      <c r="AR184" s="175">
        <f ca="1">IF(SUM($AK184:$AO184)&lt;=0,0,'Freezer Impacts'!AD19)</f>
        <v>0</v>
      </c>
      <c r="AS184" s="175">
        <f ca="1">IF(SUM($AK184:$AO184)&lt;=0,0,'Freezer Impacts'!AE19)</f>
        <v>0</v>
      </c>
      <c r="AT184" s="175">
        <f ca="1">IF(SUM($AK184:$AO184)&lt;=0,0,'Freezer Impacts'!AF19)</f>
        <v>0</v>
      </c>
      <c r="AU184" s="184">
        <f ca="1">IF(SUM($AK184:$AO184)&lt;=0,0,'Freezer Impacts'!AG19)</f>
        <v>0</v>
      </c>
    </row>
    <row r="185" spans="1:47">
      <c r="A185" s="4" t="str">
        <f t="shared" si="40"/>
        <v>SC</v>
      </c>
      <c r="C185" s="4">
        <f t="shared" si="41"/>
        <v>13</v>
      </c>
      <c r="D185" s="4" t="str">
        <f t="shared" si="42"/>
        <v>SC13</v>
      </c>
      <c r="AJ185" s="183" t="str">
        <f t="shared" si="35"/>
        <v>SC13</v>
      </c>
      <c r="AK185" s="175">
        <f t="shared" ca="1" si="43"/>
        <v>0.84008506240578096</v>
      </c>
      <c r="AL185" s="175">
        <f t="shared" ca="1" si="43"/>
        <v>1.2703541822593176E-4</v>
      </c>
      <c r="AM185" s="175">
        <f t="shared" ca="1" si="43"/>
        <v>1.0013552013349249</v>
      </c>
      <c r="AN185" s="175">
        <f t="shared" ca="1" si="43"/>
        <v>2.1098293874841041E-4</v>
      </c>
      <c r="AO185" s="175">
        <f t="shared" ca="1" si="43"/>
        <v>-1.6678659905636446E-2</v>
      </c>
      <c r="AP185" s="175"/>
      <c r="AQ185" s="175">
        <f ca="1">IF(SUM($AK185:$AO185)&lt;=0,0,'Freezer Impacts'!AC20)</f>
        <v>0.71214250000000001</v>
      </c>
      <c r="AR185" s="175">
        <f ca="1">IF(SUM($AK185:$AO185)&lt;=0,0,'Freezer Impacts'!AD20)</f>
        <v>1.5925416666666666E-4</v>
      </c>
      <c r="AS185" s="175">
        <f ca="1">IF(SUM($AK185:$AO185)&lt;=0,0,'Freezer Impacts'!AE20)</f>
        <v>0.7156325</v>
      </c>
      <c r="AT185" s="175">
        <f ca="1">IF(SUM($AK185:$AO185)&lt;=0,0,'Freezer Impacts'!AF20)</f>
        <v>1.6139916666666666E-4</v>
      </c>
      <c r="AU185" s="184">
        <f ca="1">IF(SUM($AK185:$AO185)&lt;=0,0,'Freezer Impacts'!AG20)</f>
        <v>0</v>
      </c>
    </row>
    <row r="186" spans="1:47">
      <c r="A186" s="4" t="str">
        <f t="shared" si="40"/>
        <v>SC</v>
      </c>
      <c r="C186" s="4">
        <f t="shared" si="41"/>
        <v>14</v>
      </c>
      <c r="D186" s="4" t="str">
        <f t="shared" si="42"/>
        <v>SC14</v>
      </c>
      <c r="AJ186" s="183" t="str">
        <f t="shared" si="35"/>
        <v>SC14</v>
      </c>
      <c r="AK186" s="175">
        <f t="shared" ca="1" si="43"/>
        <v>0.78542255320117094</v>
      </c>
      <c r="AL186" s="175">
        <f t="shared" ca="1" si="43"/>
        <v>1.2027673561774304E-4</v>
      </c>
      <c r="AM186" s="175">
        <f t="shared" ca="1" si="43"/>
        <v>0.93511660020515786</v>
      </c>
      <c r="AN186" s="175">
        <f t="shared" ca="1" si="43"/>
        <v>1.7525955744870995E-4</v>
      </c>
      <c r="AO186" s="175">
        <f t="shared" ca="1" si="43"/>
        <v>-1.618830680988706E-2</v>
      </c>
      <c r="AP186" s="175"/>
      <c r="AQ186" s="175">
        <f ca="1">IF(SUM($AK186:$AO186)&lt;=0,0,'Freezer Impacts'!AC21)</f>
        <v>0.66622333333333328</v>
      </c>
      <c r="AR186" s="175">
        <f ca="1">IF(SUM($AK186:$AO186)&lt;=0,0,'Freezer Impacts'!AD21)</f>
        <v>1.5743500000000001E-4</v>
      </c>
      <c r="AS186" s="175">
        <f ca="1">IF(SUM($AK186:$AO186)&lt;=0,0,'Freezer Impacts'!AE21)</f>
        <v>0.67109916666666658</v>
      </c>
      <c r="AT186" s="175">
        <f ca="1">IF(SUM($AK186:$AO186)&lt;=0,0,'Freezer Impacts'!AF21)</f>
        <v>1.5939666666666666E-4</v>
      </c>
      <c r="AU186" s="184">
        <f ca="1">IF(SUM($AK186:$AO186)&lt;=0,0,'Freezer Impacts'!AG21)</f>
        <v>0</v>
      </c>
    </row>
    <row r="187" spans="1:47">
      <c r="A187" s="4" t="str">
        <f t="shared" si="40"/>
        <v>SC</v>
      </c>
      <c r="C187" s="4">
        <f t="shared" si="41"/>
        <v>15</v>
      </c>
      <c r="D187" s="4" t="str">
        <f t="shared" si="42"/>
        <v>SC15</v>
      </c>
      <c r="AJ187" s="183" t="str">
        <f t="shared" si="35"/>
        <v>SC15</v>
      </c>
      <c r="AK187" s="175">
        <f t="shared" ref="AK187:AO196" ca="1" si="44">SUMIF($D$9:$D$152,$D187,AK$9:AK$152)</f>
        <v>0.95311723197710485</v>
      </c>
      <c r="AL187" s="175">
        <f t="shared" ca="1" si="44"/>
        <v>1.2915933799611073E-4</v>
      </c>
      <c r="AM187" s="175">
        <f t="shared" ca="1" si="44"/>
        <v>1.22020924142786</v>
      </c>
      <c r="AN187" s="175">
        <f t="shared" ca="1" si="44"/>
        <v>1.9596648470113754E-4</v>
      </c>
      <c r="AO187" s="175">
        <f t="shared" ca="1" si="44"/>
        <v>-9.4544172423503096E-3</v>
      </c>
      <c r="AP187" s="175"/>
      <c r="AQ187" s="175">
        <f ca="1">IF(SUM($AK187:$AO187)&lt;=0,0,'Freezer Impacts'!AC22)</f>
        <v>0.91107499999999997</v>
      </c>
      <c r="AR187" s="175">
        <f ca="1">IF(SUM($AK187:$AO187)&lt;=0,0,'Freezer Impacts'!AD22)</f>
        <v>1.7274416666666667E-4</v>
      </c>
      <c r="AS187" s="175">
        <f ca="1">IF(SUM($AK187:$AO187)&lt;=0,0,'Freezer Impacts'!AE22)</f>
        <v>0.91853333333333331</v>
      </c>
      <c r="AT187" s="175">
        <f ca="1">IF(SUM($AK187:$AO187)&lt;=0,0,'Freezer Impacts'!AF22)</f>
        <v>1.7534499999999998E-4</v>
      </c>
      <c r="AU187" s="184">
        <f ca="1">IF(SUM($AK187:$AO187)&lt;=0,0,'Freezer Impacts'!AG22)</f>
        <v>0</v>
      </c>
    </row>
    <row r="188" spans="1:47">
      <c r="A188" s="4" t="str">
        <f t="shared" si="40"/>
        <v>SC</v>
      </c>
      <c r="C188" s="4">
        <f t="shared" si="41"/>
        <v>16</v>
      </c>
      <c r="D188" s="4" t="str">
        <f t="shared" si="42"/>
        <v>SC16</v>
      </c>
      <c r="AJ188" s="183" t="str">
        <f t="shared" si="35"/>
        <v>SC16</v>
      </c>
      <c r="AK188" s="175">
        <f t="shared" ca="1" si="44"/>
        <v>0.66407340701726092</v>
      </c>
      <c r="AL188" s="175">
        <f t="shared" ca="1" si="44"/>
        <v>1.1320194053762625E-4</v>
      </c>
      <c r="AM188" s="175">
        <f t="shared" ca="1" si="44"/>
        <v>0.70436189967208818</v>
      </c>
      <c r="AN188" s="175">
        <f t="shared" ca="1" si="44"/>
        <v>1.6877475245972556E-4</v>
      </c>
      <c r="AO188" s="175">
        <f t="shared" ca="1" si="44"/>
        <v>-2.2354145659024105E-2</v>
      </c>
      <c r="AP188" s="175"/>
      <c r="AQ188" s="175">
        <f ca="1">IF(SUM($AK188:$AO188)&lt;=0,0,'Freezer Impacts'!AC23)</f>
        <v>0.42491249999999997</v>
      </c>
      <c r="AR188" s="175">
        <f ca="1">IF(SUM($AK188:$AO188)&lt;=0,0,'Freezer Impacts'!AD23)</f>
        <v>1.3544000000000002E-4</v>
      </c>
      <c r="AS188" s="175">
        <f ca="1">IF(SUM($AK188:$AO188)&lt;=0,0,'Freezer Impacts'!AE23)</f>
        <v>0.42497916666666669</v>
      </c>
      <c r="AT188" s="175">
        <f ca="1">IF(SUM($AK188:$AO188)&lt;=0,0,'Freezer Impacts'!AF23)</f>
        <v>1.3793083333333333E-4</v>
      </c>
      <c r="AU188" s="184">
        <f ca="1">IF(SUM($AK188:$AO188)&lt;=0,0,'Freezer Impacts'!AG23)</f>
        <v>0</v>
      </c>
    </row>
    <row r="189" spans="1:47">
      <c r="A189" s="4" t="s">
        <v>905</v>
      </c>
      <c r="C189" s="4">
        <v>1</v>
      </c>
      <c r="D189" s="4" t="str">
        <f>A189&amp;C189</f>
        <v>SD1</v>
      </c>
      <c r="AJ189" s="183" t="str">
        <f t="shared" si="35"/>
        <v>SD1</v>
      </c>
      <c r="AK189" s="175">
        <f t="shared" ca="1" si="44"/>
        <v>0</v>
      </c>
      <c r="AL189" s="175">
        <f t="shared" ca="1" si="44"/>
        <v>0</v>
      </c>
      <c r="AM189" s="175">
        <f t="shared" ca="1" si="44"/>
        <v>0</v>
      </c>
      <c r="AN189" s="175">
        <f t="shared" ca="1" si="44"/>
        <v>0</v>
      </c>
      <c r="AO189" s="175">
        <f t="shared" ca="1" si="44"/>
        <v>0</v>
      </c>
      <c r="AP189" s="175"/>
      <c r="AQ189" s="175">
        <f ca="1">IF(SUM($AK189:$AO189)&lt;=0,0,'Freezer Impacts'!AC8)</f>
        <v>0</v>
      </c>
      <c r="AR189" s="175">
        <f ca="1">IF(SUM($AK189:$AO189)&lt;=0,0,'Freezer Impacts'!AD8)</f>
        <v>0</v>
      </c>
      <c r="AS189" s="175">
        <f ca="1">IF(SUM($AK189:$AO189)&lt;=0,0,'Freezer Impacts'!AE8)</f>
        <v>0</v>
      </c>
      <c r="AT189" s="175">
        <f ca="1">IF(SUM($AK189:$AO189)&lt;=0,0,'Freezer Impacts'!AF8)</f>
        <v>0</v>
      </c>
      <c r="AU189" s="184">
        <f ca="1">IF(SUM($AK189:$AO189)&lt;=0,0,'Freezer Impacts'!AG8)</f>
        <v>0</v>
      </c>
    </row>
    <row r="190" spans="1:47">
      <c r="A190" s="4" t="str">
        <f>A189</f>
        <v>SD</v>
      </c>
      <c r="C190" s="4">
        <f>C189+1</f>
        <v>2</v>
      </c>
      <c r="D190" s="4" t="str">
        <f>A190&amp;C190</f>
        <v>SD2</v>
      </c>
      <c r="AJ190" s="183" t="str">
        <f t="shared" si="35"/>
        <v>SD2</v>
      </c>
      <c r="AK190" s="175">
        <f t="shared" ca="1" si="44"/>
        <v>0</v>
      </c>
      <c r="AL190" s="175">
        <f t="shared" ca="1" si="44"/>
        <v>0</v>
      </c>
      <c r="AM190" s="175">
        <f t="shared" ca="1" si="44"/>
        <v>0</v>
      </c>
      <c r="AN190" s="175">
        <f t="shared" ca="1" si="44"/>
        <v>0</v>
      </c>
      <c r="AO190" s="175">
        <f t="shared" ca="1" si="44"/>
        <v>0</v>
      </c>
      <c r="AP190" s="175"/>
      <c r="AQ190" s="175">
        <f ca="1">IF(SUM($AK190:$AO190)&lt;=0,0,'Freezer Impacts'!AC9)</f>
        <v>0</v>
      </c>
      <c r="AR190" s="175">
        <f ca="1">IF(SUM($AK190:$AO190)&lt;=0,0,'Freezer Impacts'!AD9)</f>
        <v>0</v>
      </c>
      <c r="AS190" s="175">
        <f ca="1">IF(SUM($AK190:$AO190)&lt;=0,0,'Freezer Impacts'!AE9)</f>
        <v>0</v>
      </c>
      <c r="AT190" s="175">
        <f ca="1">IF(SUM($AK190:$AO190)&lt;=0,0,'Freezer Impacts'!AF9)</f>
        <v>0</v>
      </c>
      <c r="AU190" s="184">
        <f ca="1">IF(SUM($AK190:$AO190)&lt;=0,0,'Freezer Impacts'!AG9)</f>
        <v>0</v>
      </c>
    </row>
    <row r="191" spans="1:47">
      <c r="A191" s="4" t="str">
        <f t="shared" ref="A191:A204" si="45">A190</f>
        <v>SD</v>
      </c>
      <c r="C191" s="4">
        <f t="shared" ref="C191:C204" si="46">C190+1</f>
        <v>3</v>
      </c>
      <c r="D191" s="4" t="str">
        <f t="shared" ref="D191:D204" si="47">A191&amp;C191</f>
        <v>SD3</v>
      </c>
      <c r="AJ191" s="183" t="str">
        <f t="shared" si="35"/>
        <v>SD3</v>
      </c>
      <c r="AK191" s="175">
        <f t="shared" ca="1" si="44"/>
        <v>0</v>
      </c>
      <c r="AL191" s="175">
        <f t="shared" ca="1" si="44"/>
        <v>0</v>
      </c>
      <c r="AM191" s="175">
        <f t="shared" ca="1" si="44"/>
        <v>0</v>
      </c>
      <c r="AN191" s="175">
        <f t="shared" ca="1" si="44"/>
        <v>0</v>
      </c>
      <c r="AO191" s="175">
        <f t="shared" ca="1" si="44"/>
        <v>0</v>
      </c>
      <c r="AP191" s="175"/>
      <c r="AQ191" s="175">
        <f ca="1">IF(SUM($AK191:$AO191)&lt;=0,0,'Freezer Impacts'!AC10)</f>
        <v>0</v>
      </c>
      <c r="AR191" s="175">
        <f ca="1">IF(SUM($AK191:$AO191)&lt;=0,0,'Freezer Impacts'!AD10)</f>
        <v>0</v>
      </c>
      <c r="AS191" s="175">
        <f ca="1">IF(SUM($AK191:$AO191)&lt;=0,0,'Freezer Impacts'!AE10)</f>
        <v>0</v>
      </c>
      <c r="AT191" s="175">
        <f ca="1">IF(SUM($AK191:$AO191)&lt;=0,0,'Freezer Impacts'!AF10)</f>
        <v>0</v>
      </c>
      <c r="AU191" s="184">
        <f ca="1">IF(SUM($AK191:$AO191)&lt;=0,0,'Freezer Impacts'!AG10)</f>
        <v>0</v>
      </c>
    </row>
    <row r="192" spans="1:47">
      <c r="A192" s="4" t="str">
        <f t="shared" si="45"/>
        <v>SD</v>
      </c>
      <c r="C192" s="4">
        <f t="shared" si="46"/>
        <v>4</v>
      </c>
      <c r="D192" s="4" t="str">
        <f t="shared" si="47"/>
        <v>SD4</v>
      </c>
      <c r="AJ192" s="183" t="str">
        <f t="shared" si="35"/>
        <v>SD4</v>
      </c>
      <c r="AK192" s="175">
        <f t="shared" ca="1" si="44"/>
        <v>0</v>
      </c>
      <c r="AL192" s="175">
        <f t="shared" ca="1" si="44"/>
        <v>0</v>
      </c>
      <c r="AM192" s="175">
        <f t="shared" ca="1" si="44"/>
        <v>0</v>
      </c>
      <c r="AN192" s="175">
        <f t="shared" ca="1" si="44"/>
        <v>0</v>
      </c>
      <c r="AO192" s="175">
        <f t="shared" ca="1" si="44"/>
        <v>0</v>
      </c>
      <c r="AP192" s="175"/>
      <c r="AQ192" s="175">
        <f ca="1">IF(SUM($AK192:$AO192)&lt;=0,0,'Freezer Impacts'!AC11)</f>
        <v>0</v>
      </c>
      <c r="AR192" s="175">
        <f ca="1">IF(SUM($AK192:$AO192)&lt;=0,0,'Freezer Impacts'!AD11)</f>
        <v>0</v>
      </c>
      <c r="AS192" s="175">
        <f ca="1">IF(SUM($AK192:$AO192)&lt;=0,0,'Freezer Impacts'!AE11)</f>
        <v>0</v>
      </c>
      <c r="AT192" s="175">
        <f ca="1">IF(SUM($AK192:$AO192)&lt;=0,0,'Freezer Impacts'!AF11)</f>
        <v>0</v>
      </c>
      <c r="AU192" s="184">
        <f ca="1">IF(SUM($AK192:$AO192)&lt;=0,0,'Freezer Impacts'!AG11)</f>
        <v>0</v>
      </c>
    </row>
    <row r="193" spans="1:47">
      <c r="A193" s="4" t="str">
        <f t="shared" si="45"/>
        <v>SD</v>
      </c>
      <c r="C193" s="4">
        <f t="shared" si="46"/>
        <v>5</v>
      </c>
      <c r="D193" s="4" t="str">
        <f t="shared" si="47"/>
        <v>SD5</v>
      </c>
      <c r="AJ193" s="183" t="str">
        <f t="shared" si="35"/>
        <v>SD5</v>
      </c>
      <c r="AK193" s="175">
        <f t="shared" ca="1" si="44"/>
        <v>0</v>
      </c>
      <c r="AL193" s="175">
        <f t="shared" ca="1" si="44"/>
        <v>0</v>
      </c>
      <c r="AM193" s="175">
        <f t="shared" ca="1" si="44"/>
        <v>0</v>
      </c>
      <c r="AN193" s="175">
        <f t="shared" ca="1" si="44"/>
        <v>0</v>
      </c>
      <c r="AO193" s="175">
        <f t="shared" ca="1" si="44"/>
        <v>0</v>
      </c>
      <c r="AP193" s="175"/>
      <c r="AQ193" s="175">
        <f ca="1">IF(SUM($AK193:$AO193)&lt;=0,0,'Freezer Impacts'!AC12)</f>
        <v>0</v>
      </c>
      <c r="AR193" s="175">
        <f ca="1">IF(SUM($AK193:$AO193)&lt;=0,0,'Freezer Impacts'!AD12)</f>
        <v>0</v>
      </c>
      <c r="AS193" s="175">
        <f ca="1">IF(SUM($AK193:$AO193)&lt;=0,0,'Freezer Impacts'!AE12)</f>
        <v>0</v>
      </c>
      <c r="AT193" s="175">
        <f ca="1">IF(SUM($AK193:$AO193)&lt;=0,0,'Freezer Impacts'!AF12)</f>
        <v>0</v>
      </c>
      <c r="AU193" s="184">
        <f ca="1">IF(SUM($AK193:$AO193)&lt;=0,0,'Freezer Impacts'!AG12)</f>
        <v>0</v>
      </c>
    </row>
    <row r="194" spans="1:47">
      <c r="A194" s="4" t="str">
        <f t="shared" si="45"/>
        <v>SD</v>
      </c>
      <c r="C194" s="4">
        <f t="shared" si="46"/>
        <v>6</v>
      </c>
      <c r="D194" s="4" t="str">
        <f t="shared" si="47"/>
        <v>SD6</v>
      </c>
      <c r="AJ194" s="183" t="str">
        <f t="shared" si="35"/>
        <v>SD6</v>
      </c>
      <c r="AK194" s="175">
        <f t="shared" ca="1" si="44"/>
        <v>0.78331108073410172</v>
      </c>
      <c r="AL194" s="175">
        <f t="shared" ca="1" si="44"/>
        <v>1.0598632567479288E-4</v>
      </c>
      <c r="AM194" s="175">
        <f t="shared" ca="1" si="44"/>
        <v>0.81374290138440408</v>
      </c>
      <c r="AN194" s="175">
        <f t="shared" ca="1" si="44"/>
        <v>1.4582807278778817E-4</v>
      </c>
      <c r="AO194" s="175">
        <f t="shared" ca="1" si="44"/>
        <v>-1.7900841157032051E-2</v>
      </c>
      <c r="AP194" s="175"/>
      <c r="AQ194" s="175">
        <f ca="1">IF(SUM($AK194:$AO194)&lt;=0,0,'Freezer Impacts'!AC13)</f>
        <v>0.65839166666666671</v>
      </c>
      <c r="AR194" s="175">
        <f ca="1">IF(SUM($AK194:$AO194)&lt;=0,0,'Freezer Impacts'!AD13)</f>
        <v>1.1321416666666668E-4</v>
      </c>
      <c r="AS194" s="175">
        <f ca="1">IF(SUM($AK194:$AO194)&lt;=0,0,'Freezer Impacts'!AE13)</f>
        <v>0.66254833333333329</v>
      </c>
      <c r="AT194" s="175">
        <f ca="1">IF(SUM($AK194:$AO194)&lt;=0,0,'Freezer Impacts'!AF13)</f>
        <v>1.6411833333333334E-4</v>
      </c>
      <c r="AU194" s="184">
        <f ca="1">IF(SUM($AK194:$AO194)&lt;=0,0,'Freezer Impacts'!AG13)</f>
        <v>0</v>
      </c>
    </row>
    <row r="195" spans="1:47">
      <c r="A195" s="4" t="str">
        <f t="shared" si="45"/>
        <v>SD</v>
      </c>
      <c r="C195" s="4">
        <f t="shared" si="46"/>
        <v>7</v>
      </c>
      <c r="D195" s="4" t="str">
        <f t="shared" si="47"/>
        <v>SD7</v>
      </c>
      <c r="AJ195" s="183" t="str">
        <f t="shared" si="35"/>
        <v>SD7</v>
      </c>
      <c r="AK195" s="175">
        <f t="shared" ca="1" si="44"/>
        <v>0.76988859665209319</v>
      </c>
      <c r="AL195" s="175">
        <f t="shared" ca="1" si="44"/>
        <v>1.0931841414864633E-4</v>
      </c>
      <c r="AM195" s="175">
        <f t="shared" ca="1" si="44"/>
        <v>0.78985120755769578</v>
      </c>
      <c r="AN195" s="175">
        <f t="shared" ca="1" si="44"/>
        <v>1.3335156802513775E-4</v>
      </c>
      <c r="AO195" s="175">
        <f t="shared" ca="1" si="44"/>
        <v>-1.4181899334745274E-2</v>
      </c>
      <c r="AP195" s="175"/>
      <c r="AQ195" s="175">
        <f ca="1">IF(SUM($AK195:$AO195)&lt;=0,0,'Freezer Impacts'!AC14)</f>
        <v>0.68213000000000001</v>
      </c>
      <c r="AR195" s="175">
        <f ca="1">IF(SUM($AK195:$AO195)&lt;=0,0,'Freezer Impacts'!AD14)</f>
        <v>1.1950916666666667E-4</v>
      </c>
      <c r="AS195" s="175">
        <f ca="1">IF(SUM($AK195:$AO195)&lt;=0,0,'Freezer Impacts'!AE14)</f>
        <v>0.69078000000000006</v>
      </c>
      <c r="AT195" s="175">
        <f ca="1">IF(SUM($AK195:$AO195)&lt;=0,0,'Freezer Impacts'!AF14)</f>
        <v>1.0228333333333333E-4</v>
      </c>
      <c r="AU195" s="184">
        <f ca="1">IF(SUM($AK195:$AO195)&lt;=0,0,'Freezer Impacts'!AG14)</f>
        <v>0</v>
      </c>
    </row>
    <row r="196" spans="1:47">
      <c r="A196" s="4" t="str">
        <f t="shared" si="45"/>
        <v>SD</v>
      </c>
      <c r="C196" s="4">
        <f t="shared" si="46"/>
        <v>8</v>
      </c>
      <c r="D196" s="4" t="str">
        <f t="shared" si="47"/>
        <v>SD8</v>
      </c>
      <c r="AJ196" s="183" t="str">
        <f t="shared" si="35"/>
        <v>SD8</v>
      </c>
      <c r="AK196" s="175">
        <f t="shared" ca="1" si="44"/>
        <v>0.81053595726091476</v>
      </c>
      <c r="AL196" s="175">
        <f t="shared" ca="1" si="44"/>
        <v>1.1862363784977238E-4</v>
      </c>
      <c r="AM196" s="175">
        <f t="shared" ca="1" si="44"/>
        <v>0.91347418557806415</v>
      </c>
      <c r="AN196" s="175">
        <f t="shared" ca="1" si="44"/>
        <v>1.6357995413372603E-4</v>
      </c>
      <c r="AO196" s="175">
        <f t="shared" ca="1" si="44"/>
        <v>-1.2424747647220409E-2</v>
      </c>
      <c r="AP196" s="175"/>
      <c r="AQ196" s="175">
        <f ca="1">IF(SUM($AK196:$AO196)&lt;=0,0,'Freezer Impacts'!AC15)</f>
        <v>0.69885416666666667</v>
      </c>
      <c r="AR196" s="175">
        <f ca="1">IF(SUM($AK196:$AO196)&lt;=0,0,'Freezer Impacts'!AD15)</f>
        <v>1.4401833333333334E-4</v>
      </c>
      <c r="AS196" s="175">
        <f ca="1">IF(SUM($AK196:$AO196)&lt;=0,0,'Freezer Impacts'!AE15)</f>
        <v>0.70207166666666665</v>
      </c>
      <c r="AT196" s="175">
        <f ca="1">IF(SUM($AK196:$AO196)&lt;=0,0,'Freezer Impacts'!AF15)</f>
        <v>1.4679E-4</v>
      </c>
      <c r="AU196" s="184">
        <f ca="1">IF(SUM($AK196:$AO196)&lt;=0,0,'Freezer Impacts'!AG15)</f>
        <v>0</v>
      </c>
    </row>
    <row r="197" spans="1:47">
      <c r="A197" s="4" t="str">
        <f t="shared" si="45"/>
        <v>SD</v>
      </c>
      <c r="C197" s="4">
        <f t="shared" si="46"/>
        <v>9</v>
      </c>
      <c r="D197" s="4" t="str">
        <f t="shared" si="47"/>
        <v>SD9</v>
      </c>
      <c r="AJ197" s="183" t="str">
        <f t="shared" si="35"/>
        <v>SD9</v>
      </c>
      <c r="AK197" s="175">
        <f t="shared" ref="AK197:AO204" ca="1" si="48">SUMIF($D$9:$D$152,$D197,AK$9:AK$152)</f>
        <v>0</v>
      </c>
      <c r="AL197" s="175">
        <f t="shared" ca="1" si="48"/>
        <v>0</v>
      </c>
      <c r="AM197" s="175">
        <f t="shared" ca="1" si="48"/>
        <v>0</v>
      </c>
      <c r="AN197" s="175">
        <f t="shared" ca="1" si="48"/>
        <v>0</v>
      </c>
      <c r="AO197" s="175">
        <f t="shared" ca="1" si="48"/>
        <v>0</v>
      </c>
      <c r="AP197" s="175"/>
      <c r="AQ197" s="175">
        <f ca="1">IF(SUM($AK197:$AO197)&lt;=0,0,'Freezer Impacts'!AC16)</f>
        <v>0</v>
      </c>
      <c r="AR197" s="175">
        <f ca="1">IF(SUM($AK197:$AO197)&lt;=0,0,'Freezer Impacts'!AD16)</f>
        <v>0</v>
      </c>
      <c r="AS197" s="175">
        <f ca="1">IF(SUM($AK197:$AO197)&lt;=0,0,'Freezer Impacts'!AE16)</f>
        <v>0</v>
      </c>
      <c r="AT197" s="175">
        <f ca="1">IF(SUM($AK197:$AO197)&lt;=0,0,'Freezer Impacts'!AF16)</f>
        <v>0</v>
      </c>
      <c r="AU197" s="184">
        <f ca="1">IF(SUM($AK197:$AO197)&lt;=0,0,'Freezer Impacts'!AG16)</f>
        <v>0</v>
      </c>
    </row>
    <row r="198" spans="1:47">
      <c r="A198" s="4" t="str">
        <f t="shared" si="45"/>
        <v>SD</v>
      </c>
      <c r="C198" s="4">
        <f t="shared" si="46"/>
        <v>10</v>
      </c>
      <c r="D198" s="4" t="str">
        <f t="shared" si="47"/>
        <v>SD10</v>
      </c>
      <c r="AJ198" s="183" t="str">
        <f t="shared" si="35"/>
        <v>SD10</v>
      </c>
      <c r="AK198" s="175">
        <f t="shared" ca="1" si="48"/>
        <v>0.83538623672443013</v>
      </c>
      <c r="AL198" s="175">
        <f t="shared" ca="1" si="48"/>
        <v>1.2578558868234734E-4</v>
      </c>
      <c r="AM198" s="175">
        <f t="shared" ca="1" si="48"/>
        <v>0.96618017709072068</v>
      </c>
      <c r="AN198" s="175">
        <f t="shared" ca="1" si="48"/>
        <v>1.9459982856667049E-4</v>
      </c>
      <c r="AO198" s="175">
        <f t="shared" ca="1" si="48"/>
        <v>-1.5063513855264079E-2</v>
      </c>
      <c r="AP198" s="175"/>
      <c r="AQ198" s="175">
        <f ca="1">IF(SUM($AK198:$AO198)&lt;=0,0,'Freezer Impacts'!AC17)</f>
        <v>0.71883833333333336</v>
      </c>
      <c r="AR198" s="175">
        <f ca="1">IF(SUM($AK198:$AO198)&lt;=0,0,'Freezer Impacts'!AD17)</f>
        <v>1.5311250000000002E-4</v>
      </c>
      <c r="AS198" s="175">
        <f ca="1">IF(SUM($AK198:$AO198)&lt;=0,0,'Freezer Impacts'!AE17)</f>
        <v>0.72522166666666665</v>
      </c>
      <c r="AT198" s="175">
        <f ca="1">IF(SUM($AK198:$AO198)&lt;=0,0,'Freezer Impacts'!AF17)</f>
        <v>1.5502333333333333E-4</v>
      </c>
      <c r="AU198" s="184">
        <f ca="1">IF(SUM($AK198:$AO198)&lt;=0,0,'Freezer Impacts'!AG17)</f>
        <v>0</v>
      </c>
    </row>
    <row r="199" spans="1:47">
      <c r="A199" s="4" t="str">
        <f t="shared" si="45"/>
        <v>SD</v>
      </c>
      <c r="C199" s="4">
        <f t="shared" si="46"/>
        <v>11</v>
      </c>
      <c r="D199" s="4" t="str">
        <f t="shared" si="47"/>
        <v>SD11</v>
      </c>
      <c r="AJ199" s="183" t="str">
        <f t="shared" si="35"/>
        <v>SD11</v>
      </c>
      <c r="AK199" s="175">
        <f t="shared" ca="1" si="48"/>
        <v>0</v>
      </c>
      <c r="AL199" s="175">
        <f t="shared" ca="1" si="48"/>
        <v>0</v>
      </c>
      <c r="AM199" s="175">
        <f t="shared" ca="1" si="48"/>
        <v>0</v>
      </c>
      <c r="AN199" s="175">
        <f t="shared" ca="1" si="48"/>
        <v>0</v>
      </c>
      <c r="AO199" s="175">
        <f t="shared" ca="1" si="48"/>
        <v>0</v>
      </c>
      <c r="AP199" s="175"/>
      <c r="AQ199" s="175">
        <f ca="1">IF(SUM($AK199:$AO199)&lt;=0,0,'Freezer Impacts'!AC18)</f>
        <v>0</v>
      </c>
      <c r="AR199" s="175">
        <f ca="1">IF(SUM($AK199:$AO199)&lt;=0,0,'Freezer Impacts'!AD18)</f>
        <v>0</v>
      </c>
      <c r="AS199" s="175">
        <f ca="1">IF(SUM($AK199:$AO199)&lt;=0,0,'Freezer Impacts'!AE18)</f>
        <v>0</v>
      </c>
      <c r="AT199" s="175">
        <f ca="1">IF(SUM($AK199:$AO199)&lt;=0,0,'Freezer Impacts'!AF18)</f>
        <v>0</v>
      </c>
      <c r="AU199" s="184">
        <f ca="1">IF(SUM($AK199:$AO199)&lt;=0,0,'Freezer Impacts'!AG18)</f>
        <v>0</v>
      </c>
    </row>
    <row r="200" spans="1:47">
      <c r="A200" s="4" t="str">
        <f t="shared" si="45"/>
        <v>SD</v>
      </c>
      <c r="C200" s="4">
        <f t="shared" si="46"/>
        <v>12</v>
      </c>
      <c r="D200" s="4" t="str">
        <f t="shared" si="47"/>
        <v>SD12</v>
      </c>
      <c r="AJ200" s="183" t="str">
        <f t="shared" si="35"/>
        <v>SD12</v>
      </c>
      <c r="AK200" s="175">
        <f t="shared" ca="1" si="48"/>
        <v>0</v>
      </c>
      <c r="AL200" s="175">
        <f t="shared" ca="1" si="48"/>
        <v>0</v>
      </c>
      <c r="AM200" s="175">
        <f t="shared" ca="1" si="48"/>
        <v>0</v>
      </c>
      <c r="AN200" s="175">
        <f t="shared" ca="1" si="48"/>
        <v>0</v>
      </c>
      <c r="AO200" s="175">
        <f t="shared" ca="1" si="48"/>
        <v>0</v>
      </c>
      <c r="AP200" s="175"/>
      <c r="AQ200" s="175">
        <f ca="1">IF(SUM($AK200:$AO200)&lt;=0,0,'Freezer Impacts'!AC19)</f>
        <v>0</v>
      </c>
      <c r="AR200" s="175">
        <f ca="1">IF(SUM($AK200:$AO200)&lt;=0,0,'Freezer Impacts'!AD19)</f>
        <v>0</v>
      </c>
      <c r="AS200" s="175">
        <f ca="1">IF(SUM($AK200:$AO200)&lt;=0,0,'Freezer Impacts'!AE19)</f>
        <v>0</v>
      </c>
      <c r="AT200" s="175">
        <f ca="1">IF(SUM($AK200:$AO200)&lt;=0,0,'Freezer Impacts'!AF19)</f>
        <v>0</v>
      </c>
      <c r="AU200" s="184">
        <f ca="1">IF(SUM($AK200:$AO200)&lt;=0,0,'Freezer Impacts'!AG19)</f>
        <v>0</v>
      </c>
    </row>
    <row r="201" spans="1:47">
      <c r="A201" s="4" t="str">
        <f t="shared" si="45"/>
        <v>SD</v>
      </c>
      <c r="C201" s="4">
        <f t="shared" si="46"/>
        <v>13</v>
      </c>
      <c r="D201" s="4" t="str">
        <f t="shared" si="47"/>
        <v>SD13</v>
      </c>
      <c r="AJ201" s="183" t="str">
        <f t="shared" si="35"/>
        <v>SD13</v>
      </c>
      <c r="AK201" s="175">
        <f t="shared" ca="1" si="48"/>
        <v>0</v>
      </c>
      <c r="AL201" s="175">
        <f t="shared" ca="1" si="48"/>
        <v>0</v>
      </c>
      <c r="AM201" s="175">
        <f t="shared" ca="1" si="48"/>
        <v>0</v>
      </c>
      <c r="AN201" s="175">
        <f t="shared" ca="1" si="48"/>
        <v>0</v>
      </c>
      <c r="AO201" s="175">
        <f t="shared" ca="1" si="48"/>
        <v>0</v>
      </c>
      <c r="AP201" s="175"/>
      <c r="AQ201" s="175">
        <f ca="1">IF(SUM($AK201:$AO201)&lt;=0,0,'Freezer Impacts'!AC20)</f>
        <v>0</v>
      </c>
      <c r="AR201" s="175">
        <f ca="1">IF(SUM($AK201:$AO201)&lt;=0,0,'Freezer Impacts'!AD20)</f>
        <v>0</v>
      </c>
      <c r="AS201" s="175">
        <f ca="1">IF(SUM($AK201:$AO201)&lt;=0,0,'Freezer Impacts'!AE20)</f>
        <v>0</v>
      </c>
      <c r="AT201" s="175">
        <f ca="1">IF(SUM($AK201:$AO201)&lt;=0,0,'Freezer Impacts'!AF20)</f>
        <v>0</v>
      </c>
      <c r="AU201" s="184">
        <f ca="1">IF(SUM($AK201:$AO201)&lt;=0,0,'Freezer Impacts'!AG20)</f>
        <v>0</v>
      </c>
    </row>
    <row r="202" spans="1:47">
      <c r="A202" s="4" t="str">
        <f t="shared" si="45"/>
        <v>SD</v>
      </c>
      <c r="C202" s="4">
        <f t="shared" si="46"/>
        <v>14</v>
      </c>
      <c r="D202" s="4" t="str">
        <f t="shared" si="47"/>
        <v>SD14</v>
      </c>
      <c r="AJ202" s="183" t="str">
        <f t="shared" si="35"/>
        <v>SD14</v>
      </c>
      <c r="AK202" s="175">
        <f t="shared" ca="1" si="48"/>
        <v>0.74740945158536976</v>
      </c>
      <c r="AL202" s="175">
        <f t="shared" ca="1" si="48"/>
        <v>1.3315718276317516E-4</v>
      </c>
      <c r="AM202" s="175">
        <f t="shared" ca="1" si="48"/>
        <v>0.80473834388058352</v>
      </c>
      <c r="AN202" s="175">
        <f t="shared" ca="1" si="48"/>
        <v>1.5994222752064842E-4</v>
      </c>
      <c r="AO202" s="175">
        <f t="shared" ca="1" si="48"/>
        <v>-1.5250746431512044E-2</v>
      </c>
      <c r="AP202" s="175"/>
      <c r="AQ202" s="175">
        <f ca="1">IF(SUM($AK202:$AO202)&lt;=0,0,'Freezer Impacts'!AC21)</f>
        <v>0.66622333333333328</v>
      </c>
      <c r="AR202" s="175">
        <f ca="1">IF(SUM($AK202:$AO202)&lt;=0,0,'Freezer Impacts'!AD21)</f>
        <v>1.5743500000000001E-4</v>
      </c>
      <c r="AS202" s="175">
        <f ca="1">IF(SUM($AK202:$AO202)&lt;=0,0,'Freezer Impacts'!AE21)</f>
        <v>0.67109916666666658</v>
      </c>
      <c r="AT202" s="175">
        <f ca="1">IF(SUM($AK202:$AO202)&lt;=0,0,'Freezer Impacts'!AF21)</f>
        <v>1.5939666666666666E-4</v>
      </c>
      <c r="AU202" s="184">
        <f ca="1">IF(SUM($AK202:$AO202)&lt;=0,0,'Freezer Impacts'!AG21)</f>
        <v>0</v>
      </c>
    </row>
    <row r="203" spans="1:47">
      <c r="A203" s="4" t="str">
        <f t="shared" si="45"/>
        <v>SD</v>
      </c>
      <c r="C203" s="4">
        <f t="shared" si="46"/>
        <v>15</v>
      </c>
      <c r="D203" s="4" t="str">
        <f t="shared" si="47"/>
        <v>SD15</v>
      </c>
      <c r="AJ203" s="183" t="str">
        <f t="shared" si="35"/>
        <v>SD15</v>
      </c>
      <c r="AK203" s="175">
        <f t="shared" ca="1" si="48"/>
        <v>0.93878187426173099</v>
      </c>
      <c r="AL203" s="175">
        <f t="shared" ca="1" si="48"/>
        <v>1.3110276623015796E-4</v>
      </c>
      <c r="AM203" s="175">
        <f t="shared" ca="1" si="48"/>
        <v>1.17159825099137</v>
      </c>
      <c r="AN203" s="175">
        <f t="shared" ca="1" si="48"/>
        <v>2.1041978281748726E-4</v>
      </c>
      <c r="AO203" s="175">
        <f t="shared" ca="1" si="48"/>
        <v>-1.188389746257993E-2</v>
      </c>
      <c r="AP203" s="175"/>
      <c r="AQ203" s="175">
        <f ca="1">IF(SUM($AK203:$AO203)&lt;=0,0,'Freezer Impacts'!AC22)</f>
        <v>0.91107499999999997</v>
      </c>
      <c r="AR203" s="175">
        <f ca="1">IF(SUM($AK203:$AO203)&lt;=0,0,'Freezer Impacts'!AD22)</f>
        <v>1.7274416666666667E-4</v>
      </c>
      <c r="AS203" s="175">
        <f ca="1">IF(SUM($AK203:$AO203)&lt;=0,0,'Freezer Impacts'!AE22)</f>
        <v>0.91853333333333331</v>
      </c>
      <c r="AT203" s="175">
        <f ca="1">IF(SUM($AK203:$AO203)&lt;=0,0,'Freezer Impacts'!AF22)</f>
        <v>1.7534499999999998E-4</v>
      </c>
      <c r="AU203" s="184">
        <f ca="1">IF(SUM($AK203:$AO203)&lt;=0,0,'Freezer Impacts'!AG22)</f>
        <v>0</v>
      </c>
    </row>
    <row r="204" spans="1:47" ht="12" thickBot="1">
      <c r="A204" s="4" t="str">
        <f t="shared" si="45"/>
        <v>SD</v>
      </c>
      <c r="C204" s="4">
        <f t="shared" si="46"/>
        <v>16</v>
      </c>
      <c r="D204" s="4" t="str">
        <f t="shared" si="47"/>
        <v>SD16</v>
      </c>
      <c r="AJ204" s="185" t="str">
        <f t="shared" si="35"/>
        <v>SD16</v>
      </c>
      <c r="AK204" s="186">
        <f t="shared" ca="1" si="48"/>
        <v>0</v>
      </c>
      <c r="AL204" s="186">
        <f t="shared" ca="1" si="48"/>
        <v>0</v>
      </c>
      <c r="AM204" s="186">
        <f t="shared" ca="1" si="48"/>
        <v>0</v>
      </c>
      <c r="AN204" s="186">
        <f t="shared" ca="1" si="48"/>
        <v>0</v>
      </c>
      <c r="AO204" s="186">
        <f t="shared" ca="1" si="48"/>
        <v>0</v>
      </c>
      <c r="AP204" s="186"/>
      <c r="AQ204" s="186">
        <f ca="1">IF(SUM($AK204:$AO204)&lt;=0,0,'Freezer Impacts'!AC23)</f>
        <v>0</v>
      </c>
      <c r="AR204" s="186">
        <f ca="1">IF(SUM($AK204:$AO204)&lt;=0,0,'Freezer Impacts'!AD23)</f>
        <v>0</v>
      </c>
      <c r="AS204" s="186">
        <f ca="1">IF(SUM($AK204:$AO204)&lt;=0,0,'Freezer Impacts'!AE23)</f>
        <v>0</v>
      </c>
      <c r="AT204" s="186">
        <f ca="1">IF(SUM($AK204:$AO204)&lt;=0,0,'Freezer Impacts'!AF23)</f>
        <v>0</v>
      </c>
      <c r="AU204" s="187">
        <f ca="1">IF(SUM($AK204:$AO204)&lt;=0,0,'Freezer Impacts'!AG23)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3:AJ204"/>
  <sheetViews>
    <sheetView topLeftCell="P1" workbookViewId="0"/>
  </sheetViews>
  <sheetFormatPr defaultRowHeight="11.25"/>
  <cols>
    <col min="1" max="4" width="9.140625" style="4"/>
    <col min="5" max="29" width="11.140625" style="4" customWidth="1"/>
    <col min="30" max="31" width="9.140625" style="4"/>
    <col min="32" max="36" width="10.7109375" style="4" customWidth="1"/>
    <col min="37" max="16384" width="9.140625" style="4"/>
  </cols>
  <sheetData>
    <row r="3" spans="1:36">
      <c r="E3" s="4" t="s">
        <v>906</v>
      </c>
    </row>
    <row r="4" spans="1:36">
      <c r="E4" s="4" t="s">
        <v>894</v>
      </c>
      <c r="F4" s="4" t="str">
        <f>E4</f>
        <v>GFDX</v>
      </c>
      <c r="G4" s="4" t="str">
        <f t="shared" ref="G4:I6" si="0">F4</f>
        <v>GFDX</v>
      </c>
      <c r="H4" s="4" t="str">
        <f t="shared" si="0"/>
        <v>GFDX</v>
      </c>
      <c r="I4" s="4" t="str">
        <f t="shared" si="0"/>
        <v>GFDX</v>
      </c>
      <c r="J4" s="4" t="s">
        <v>878</v>
      </c>
      <c r="K4" s="4" t="str">
        <f>J4</f>
        <v>HP</v>
      </c>
      <c r="L4" s="4" t="str">
        <f t="shared" ref="L4:N5" si="1">K4</f>
        <v>HP</v>
      </c>
      <c r="M4" s="4" t="str">
        <f t="shared" si="1"/>
        <v>HP</v>
      </c>
      <c r="N4" s="4" t="str">
        <f t="shared" si="1"/>
        <v>HP</v>
      </c>
      <c r="O4" s="4" t="s">
        <v>894</v>
      </c>
      <c r="P4" s="4" t="str">
        <f>O4</f>
        <v>GFDX</v>
      </c>
      <c r="Q4" s="4" t="str">
        <f t="shared" ref="Q4:S6" si="2">P4</f>
        <v>GFDX</v>
      </c>
      <c r="R4" s="4" t="str">
        <f t="shared" si="2"/>
        <v>GFDX</v>
      </c>
      <c r="S4" s="4" t="str">
        <f t="shared" si="2"/>
        <v>GFDX</v>
      </c>
      <c r="T4" s="4" t="s">
        <v>896</v>
      </c>
      <c r="U4" s="4" t="str">
        <f>T4</f>
        <v>GFNC</v>
      </c>
      <c r="V4" s="4" t="str">
        <f t="shared" ref="V4:X6" si="3">U4</f>
        <v>GFNC</v>
      </c>
      <c r="W4" s="4" t="str">
        <f t="shared" si="3"/>
        <v>GFNC</v>
      </c>
      <c r="X4" s="4" t="str">
        <f t="shared" si="3"/>
        <v>GFNC</v>
      </c>
      <c r="Y4" s="4" t="s">
        <v>897</v>
      </c>
      <c r="Z4" s="4" t="str">
        <f>Y4</f>
        <v>ERNC</v>
      </c>
      <c r="AA4" s="4" t="str">
        <f t="shared" ref="AA4:AC6" si="4">Z4</f>
        <v>ERNC</v>
      </c>
      <c r="AB4" s="4" t="str">
        <f t="shared" si="4"/>
        <v>ERNC</v>
      </c>
      <c r="AC4" s="4" t="str">
        <f t="shared" si="4"/>
        <v>ERNC</v>
      </c>
    </row>
    <row r="5" spans="1:36">
      <c r="C5" s="33" t="s">
        <v>881</v>
      </c>
      <c r="D5" s="33"/>
      <c r="E5" s="15" t="s">
        <v>877</v>
      </c>
      <c r="F5" s="15" t="str">
        <f>E5</f>
        <v>GF</v>
      </c>
      <c r="G5" s="15" t="str">
        <f t="shared" si="0"/>
        <v>GF</v>
      </c>
      <c r="H5" s="15" t="str">
        <f t="shared" si="0"/>
        <v>GF</v>
      </c>
      <c r="I5" s="15" t="str">
        <f t="shared" si="0"/>
        <v>GF</v>
      </c>
      <c r="J5" s="15" t="s">
        <v>878</v>
      </c>
      <c r="K5" s="15" t="str">
        <f>J5</f>
        <v>HP</v>
      </c>
      <c r="L5" s="15" t="str">
        <f t="shared" si="1"/>
        <v>HP</v>
      </c>
      <c r="M5" s="15" t="str">
        <f t="shared" si="1"/>
        <v>HP</v>
      </c>
      <c r="N5" s="15" t="str">
        <f t="shared" si="1"/>
        <v>HP</v>
      </c>
      <c r="O5" s="15" t="s">
        <v>973</v>
      </c>
      <c r="P5" s="15" t="str">
        <f>O5</f>
        <v>OH</v>
      </c>
      <c r="Q5" s="15" t="str">
        <f t="shared" si="2"/>
        <v>OH</v>
      </c>
      <c r="R5" s="15" t="str">
        <f t="shared" si="2"/>
        <v>OH</v>
      </c>
      <c r="S5" s="15" t="str">
        <f t="shared" si="2"/>
        <v>OH</v>
      </c>
      <c r="T5" s="15" t="s">
        <v>877</v>
      </c>
      <c r="U5" s="15" t="str">
        <f>T5</f>
        <v>GF</v>
      </c>
      <c r="V5" s="15" t="str">
        <f t="shared" si="3"/>
        <v>GF</v>
      </c>
      <c r="W5" s="15" t="str">
        <f t="shared" si="3"/>
        <v>GF</v>
      </c>
      <c r="X5" s="15" t="str">
        <f t="shared" si="3"/>
        <v>GF</v>
      </c>
      <c r="Y5" s="15" t="s">
        <v>880</v>
      </c>
      <c r="Z5" s="15" t="str">
        <f>Y5</f>
        <v>ER</v>
      </c>
      <c r="AA5" s="15" t="str">
        <f t="shared" si="4"/>
        <v>ER</v>
      </c>
      <c r="AB5" s="15" t="str">
        <f t="shared" si="4"/>
        <v>ER</v>
      </c>
      <c r="AC5" s="15" t="str">
        <f t="shared" si="4"/>
        <v>ER</v>
      </c>
    </row>
    <row r="6" spans="1:36">
      <c r="C6" s="33" t="s">
        <v>882</v>
      </c>
      <c r="D6" s="33"/>
      <c r="E6" s="15" t="s">
        <v>876</v>
      </c>
      <c r="F6" s="15" t="str">
        <f>E6</f>
        <v>AC</v>
      </c>
      <c r="G6" s="15" t="str">
        <f t="shared" si="0"/>
        <v>AC</v>
      </c>
      <c r="H6" s="15" t="str">
        <f t="shared" si="0"/>
        <v>AC</v>
      </c>
      <c r="I6" s="15" t="str">
        <f t="shared" si="0"/>
        <v>AC</v>
      </c>
      <c r="J6" s="15"/>
      <c r="K6" s="15"/>
      <c r="L6" s="15"/>
      <c r="M6" s="15"/>
      <c r="N6" s="15"/>
      <c r="O6" s="15" t="s">
        <v>876</v>
      </c>
      <c r="P6" s="15" t="str">
        <f>O6</f>
        <v>AC</v>
      </c>
      <c r="Q6" s="15" t="str">
        <f t="shared" si="2"/>
        <v>AC</v>
      </c>
      <c r="R6" s="15" t="str">
        <f t="shared" si="2"/>
        <v>AC</v>
      </c>
      <c r="S6" s="15" t="str">
        <f t="shared" si="2"/>
        <v>AC</v>
      </c>
      <c r="T6" s="15" t="s">
        <v>988</v>
      </c>
      <c r="U6" s="15" t="str">
        <f>T6</f>
        <v>NC</v>
      </c>
      <c r="V6" s="15" t="str">
        <f t="shared" si="3"/>
        <v>NC</v>
      </c>
      <c r="W6" s="15" t="str">
        <f t="shared" si="3"/>
        <v>NC</v>
      </c>
      <c r="X6" s="15" t="str">
        <f t="shared" si="3"/>
        <v>NC</v>
      </c>
      <c r="Y6" s="15" t="s">
        <v>988</v>
      </c>
      <c r="Z6" s="15" t="str">
        <f>Y6</f>
        <v>NC</v>
      </c>
      <c r="AA6" s="15" t="str">
        <f t="shared" si="4"/>
        <v>NC</v>
      </c>
      <c r="AB6" s="15" t="str">
        <f t="shared" si="4"/>
        <v>NC</v>
      </c>
      <c r="AC6" s="15" t="str">
        <f t="shared" si="4"/>
        <v>NC</v>
      </c>
    </row>
    <row r="7" spans="1:36">
      <c r="C7" s="33" t="s">
        <v>67</v>
      </c>
      <c r="D7" s="33"/>
      <c r="E7" s="15" t="str">
        <f>E6&amp;E5</f>
        <v>ACGF</v>
      </c>
      <c r="F7" s="15" t="str">
        <f t="shared" ref="F7:AC7" si="5">F6&amp;F5</f>
        <v>ACGF</v>
      </c>
      <c r="G7" s="15" t="str">
        <f t="shared" si="5"/>
        <v>ACGF</v>
      </c>
      <c r="H7" s="15" t="str">
        <f t="shared" si="5"/>
        <v>ACGF</v>
      </c>
      <c r="I7" s="15" t="str">
        <f t="shared" si="5"/>
        <v>ACGF</v>
      </c>
      <c r="J7" s="15" t="str">
        <f t="shared" si="5"/>
        <v>HP</v>
      </c>
      <c r="K7" s="15" t="str">
        <f t="shared" si="5"/>
        <v>HP</v>
      </c>
      <c r="L7" s="15" t="str">
        <f t="shared" si="5"/>
        <v>HP</v>
      </c>
      <c r="M7" s="15" t="str">
        <f t="shared" si="5"/>
        <v>HP</v>
      </c>
      <c r="N7" s="15" t="str">
        <f t="shared" si="5"/>
        <v>HP</v>
      </c>
      <c r="O7" s="15" t="str">
        <f t="shared" si="5"/>
        <v>ACOH</v>
      </c>
      <c r="P7" s="15" t="str">
        <f t="shared" si="5"/>
        <v>ACOH</v>
      </c>
      <c r="Q7" s="15" t="str">
        <f t="shared" si="5"/>
        <v>ACOH</v>
      </c>
      <c r="R7" s="15" t="str">
        <f t="shared" si="5"/>
        <v>ACOH</v>
      </c>
      <c r="S7" s="15" t="str">
        <f t="shared" si="5"/>
        <v>ACOH</v>
      </c>
      <c r="T7" s="15" t="str">
        <f t="shared" si="5"/>
        <v>NCGF</v>
      </c>
      <c r="U7" s="15" t="str">
        <f t="shared" si="5"/>
        <v>NCGF</v>
      </c>
      <c r="V7" s="15" t="str">
        <f t="shared" si="5"/>
        <v>NCGF</v>
      </c>
      <c r="W7" s="15" t="str">
        <f t="shared" si="5"/>
        <v>NCGF</v>
      </c>
      <c r="X7" s="15" t="str">
        <f t="shared" si="5"/>
        <v>NCGF</v>
      </c>
      <c r="Y7" s="15" t="str">
        <f t="shared" si="5"/>
        <v>NCER</v>
      </c>
      <c r="Z7" s="15" t="str">
        <f t="shared" si="5"/>
        <v>NCER</v>
      </c>
      <c r="AA7" s="15" t="str">
        <f t="shared" si="5"/>
        <v>NCER</v>
      </c>
      <c r="AB7" s="15" t="str">
        <f t="shared" si="5"/>
        <v>NCER</v>
      </c>
      <c r="AC7" s="15" t="str">
        <f t="shared" si="5"/>
        <v>NCER</v>
      </c>
      <c r="AF7" s="12" t="s">
        <v>993</v>
      </c>
    </row>
    <row r="8" spans="1:36" ht="22.5">
      <c r="A8" s="34" t="s">
        <v>883</v>
      </c>
      <c r="B8" s="34" t="s">
        <v>884</v>
      </c>
      <c r="C8" s="34" t="s">
        <v>885</v>
      </c>
      <c r="D8" s="34"/>
      <c r="E8" s="35" t="s">
        <v>888</v>
      </c>
      <c r="F8" s="35" t="s">
        <v>889</v>
      </c>
      <c r="G8" s="35" t="s">
        <v>890</v>
      </c>
      <c r="H8" s="35" t="s">
        <v>891</v>
      </c>
      <c r="I8" s="35" t="s">
        <v>892</v>
      </c>
      <c r="J8" s="35" t="str">
        <f>E8</f>
        <v>Direct kWh</v>
      </c>
      <c r="K8" s="35" t="str">
        <f t="shared" ref="K8:AC8" si="6">F8</f>
        <v>Direct KW</v>
      </c>
      <c r="L8" s="35" t="str">
        <f t="shared" si="6"/>
        <v>Whole Bldg kWh</v>
      </c>
      <c r="M8" s="35" t="str">
        <f t="shared" si="6"/>
        <v>Whole Bldg KW</v>
      </c>
      <c r="N8" s="35" t="str">
        <f t="shared" si="6"/>
        <v>Whole Bldg Gas</v>
      </c>
      <c r="O8" s="35" t="str">
        <f t="shared" si="6"/>
        <v>Direct kWh</v>
      </c>
      <c r="P8" s="35" t="str">
        <f t="shared" si="6"/>
        <v>Direct KW</v>
      </c>
      <c r="Q8" s="35" t="str">
        <f t="shared" si="6"/>
        <v>Whole Bldg kWh</v>
      </c>
      <c r="R8" s="35" t="str">
        <f t="shared" si="6"/>
        <v>Whole Bldg KW</v>
      </c>
      <c r="S8" s="35" t="str">
        <f t="shared" si="6"/>
        <v>Whole Bldg Gas</v>
      </c>
      <c r="T8" s="35" t="str">
        <f t="shared" si="6"/>
        <v>Direct kWh</v>
      </c>
      <c r="U8" s="35" t="str">
        <f t="shared" si="6"/>
        <v>Direct KW</v>
      </c>
      <c r="V8" s="35" t="str">
        <f t="shared" si="6"/>
        <v>Whole Bldg kWh</v>
      </c>
      <c r="W8" s="35" t="str">
        <f t="shared" si="6"/>
        <v>Whole Bldg KW</v>
      </c>
      <c r="X8" s="35" t="str">
        <f t="shared" si="6"/>
        <v>Whole Bldg Gas</v>
      </c>
      <c r="Y8" s="35" t="str">
        <f t="shared" si="6"/>
        <v>Direct kWh</v>
      </c>
      <c r="Z8" s="35" t="str">
        <f t="shared" si="6"/>
        <v>Direct KW</v>
      </c>
      <c r="AA8" s="35" t="str">
        <f t="shared" si="6"/>
        <v>Whole Bldg kWh</v>
      </c>
      <c r="AB8" s="35" t="str">
        <f t="shared" si="6"/>
        <v>Whole Bldg KW</v>
      </c>
      <c r="AC8" s="35" t="str">
        <f t="shared" si="6"/>
        <v>Whole Bldg Gas</v>
      </c>
      <c r="AF8" s="35" t="s">
        <v>888</v>
      </c>
      <c r="AG8" s="35" t="s">
        <v>889</v>
      </c>
      <c r="AH8" s="35" t="s">
        <v>890</v>
      </c>
      <c r="AI8" s="35" t="s">
        <v>891</v>
      </c>
      <c r="AJ8" s="35" t="s">
        <v>892</v>
      </c>
    </row>
    <row r="9" spans="1:36">
      <c r="A9" s="4" t="s">
        <v>893</v>
      </c>
      <c r="B9" s="4" t="s">
        <v>875</v>
      </c>
      <c r="C9" s="40">
        <v>1</v>
      </c>
      <c r="D9" s="40" t="str">
        <f>A9&amp;C9</f>
        <v>PG1</v>
      </c>
      <c r="E9" s="41">
        <f ca="1">HLOOKUP($A9&amp;"-"&amp;$B9&amp;"-"&amp;E$7,Weights_Cond_Spaces,$C9+1,FALSE)*'Refrigerator Impacts'!D8</f>
        <v>2.0547482501957776E-3</v>
      </c>
      <c r="F9" s="41">
        <f ca="1">HLOOKUP($A9&amp;"-"&amp;$B9&amp;"-"&amp;F$7,Weights_Cond_Spaces,$C9+1,FALSE)*'Refrigerator Impacts'!E8</f>
        <v>2.8759882767219231E-7</v>
      </c>
      <c r="G9" s="41">
        <f ca="1">HLOOKUP($A9&amp;"-"&amp;$B9&amp;"-"&amp;G$7,Weights_Cond_Spaces,$C9+1,FALSE)*'Refrigerator Impacts'!F8</f>
        <v>2.0421776072966219E-3</v>
      </c>
      <c r="H9" s="41">
        <f ca="1">HLOOKUP($A9&amp;"-"&amp;$B9&amp;"-"&amp;H$7,Weights_Cond_Spaces,$C9+1,FALSE)*'Refrigerator Impacts'!G8</f>
        <v>4.0428283883748206E-7</v>
      </c>
      <c r="I9" s="41">
        <f ca="1">HLOOKUP($A9&amp;"-"&amp;$B9&amp;"-"&amp;I$7,Weights_Cond_Spaces,$C9+1,FALSE)*'Refrigerator Impacts'!H8</f>
        <v>-9.7039140824358512E-5</v>
      </c>
      <c r="J9" s="41">
        <f ca="1">HLOOKUP($A9&amp;"-"&amp;$B9&amp;"-"&amp;J$7,Weights_Cond_Spaces,$C9+1,FALSE)*'Refrigerator Impacts'!I8</f>
        <v>1.1686204823071371E-4</v>
      </c>
      <c r="K9" s="41">
        <f ca="1">HLOOKUP($A9&amp;"-"&amp;$B9&amp;"-"&amp;K$7,Weights_Cond_Spaces,$C9+1,FALSE)*'Refrigerator Impacts'!J8</f>
        <v>1.6435009351251911E-8</v>
      </c>
      <c r="L9" s="41">
        <f ca="1">HLOOKUP($A9&amp;"-"&amp;$B9&amp;"-"&amp;L$7,Weights_Cond_Spaces,$C9+1,FALSE)*'Refrigerator Impacts'!K8</f>
        <v>7.933420185531657E-5</v>
      </c>
      <c r="M9" s="41">
        <f ca="1">HLOOKUP($A9&amp;"-"&amp;$B9&amp;"-"&amp;M$7,Weights_Cond_Spaces,$C9+1,FALSE)*'Refrigerator Impacts'!L8</f>
        <v>2.4416025289807009E-8</v>
      </c>
      <c r="N9" s="41">
        <f ca="1">HLOOKUP($A9&amp;"-"&amp;$B9&amp;"-"&amp;N$7,Weights_Cond_Spaces,$C9+1,FALSE)*'Refrigerator Impacts'!M8</f>
        <v>0</v>
      </c>
      <c r="O9" s="41">
        <f ca="1">HLOOKUP($A9&amp;"-"&amp;$B9&amp;"-"&amp;O$7,Weights_Cond_Spaces,$C9+1,FALSE)*'Refrigerator Impacts'!N8</f>
        <v>1.889423678340945E-4</v>
      </c>
      <c r="P9" s="41">
        <f ca="1">HLOOKUP($A9&amp;"-"&amp;$B9&amp;"-"&amp;P$7,Weights_Cond_Spaces,$C9+1,FALSE)*'Refrigerator Impacts'!O8</f>
        <v>2.6445869211236076E-8</v>
      </c>
      <c r="Q9" s="41">
        <f ca="1">HLOOKUP($A9&amp;"-"&amp;$B9&amp;"-"&amp;Q$7,Weights_Cond_Spaces,$C9+1,FALSE)*'Refrigerator Impacts'!P8</f>
        <v>1.8778644664796526E-4</v>
      </c>
      <c r="R9" s="41">
        <f ca="1">HLOOKUP($A9&amp;"-"&amp;$B9&amp;"-"&amp;R$7,Weights_Cond_Spaces,$C9+1,FALSE)*'Refrigerator Impacts'!Q8</f>
        <v>3.717543345632019E-8</v>
      </c>
      <c r="S9" s="41">
        <f>HLOOKUP($A9&amp;"-"&amp;$B9&amp;"-"&amp;S$7,Weights_Cond_Spaces,$C9+1,FALSE)*'Refrigerator Impacts'!R8</f>
        <v>0</v>
      </c>
      <c r="T9" s="41">
        <f ca="1">HLOOKUP($A9&amp;"-"&amp;$B9&amp;"-"&amp;T$7,Weights_Cond_Spaces,$C9+1,FALSE)*'Refrigerator Impacts'!S8</f>
        <v>0.21904043969924938</v>
      </c>
      <c r="U9" s="41">
        <f ca="1">HLOOKUP($A9&amp;"-"&amp;$B9&amp;"-"&amp;U$7,Weights_Cond_Spaces,$C9+1,FALSE)*'Refrigerator Impacts'!T8</f>
        <v>3.0981009944943889E-5</v>
      </c>
      <c r="V9" s="41">
        <f ca="1">HLOOKUP($A9&amp;"-"&amp;$B9&amp;"-"&amp;V$7,Weights_Cond_Spaces,$C9+1,FALSE)*'Refrigerator Impacts'!U8</f>
        <v>0.21904043969924938</v>
      </c>
      <c r="W9" s="41">
        <f ca="1">HLOOKUP($A9&amp;"-"&amp;$B9&amp;"-"&amp;W$7,Weights_Cond_Spaces,$C9+1,FALSE)*'Refrigerator Impacts'!V8</f>
        <v>3.0981009944943889E-5</v>
      </c>
      <c r="X9" s="41">
        <f ca="1">HLOOKUP($A9&amp;"-"&amp;$B9&amp;"-"&amp;X$7,Weights_Cond_Spaces,$C9+1,FALSE)*'Refrigerator Impacts'!W8</f>
        <v>-1.0204120131496524E-2</v>
      </c>
      <c r="Y9" s="41">
        <f ca="1">HLOOKUP($A9&amp;"-"&amp;$B9&amp;"-"&amp;Y$7,Weights_Cond_Spaces,$C9+1,FALSE)*'Refrigerator Impacts'!X8</f>
        <v>1.232996867114138E-2</v>
      </c>
      <c r="Z9" s="41">
        <f ca="1">HLOOKUP($A9&amp;"-"&amp;$B9&amp;"-"&amp;Z$7,Weights_Cond_Spaces,$C9+1,FALSE)*'Refrigerator Impacts'!Y8</f>
        <v>1.7441351623690491E-6</v>
      </c>
      <c r="AA9" s="41">
        <f ca="1">HLOOKUP($A9&amp;"-"&amp;$B9&amp;"-"&amp;AA$7,Weights_Cond_Spaces,$C9+1,FALSE)*'Refrigerator Impacts'!Z8</f>
        <v>7.2099699498096425E-3</v>
      </c>
      <c r="AB9" s="41">
        <f ca="1">HLOOKUP($A9&amp;"-"&amp;$B9&amp;"-"&amp;AB$7,Weights_Cond_Spaces,$C9+1,FALSE)*'Refrigerator Impacts'!AA8</f>
        <v>1.7411888372931249E-6</v>
      </c>
      <c r="AC9" s="41">
        <f ca="1">HLOOKUP($A9&amp;"-"&amp;$B9&amp;"-"&amp;AC$7,Weights_Cond_Spaces,$C9+1,FALSE)*'Refrigerator Impacts'!AB8</f>
        <v>0</v>
      </c>
      <c r="AF9" s="131">
        <f t="shared" ref="AF9:AJ18" ca="1" si="7">SUMIF($E$8:$AC$8,AF$8,$E9:$AC9)</f>
        <v>0.23373096103665136</v>
      </c>
      <c r="AG9" s="131">
        <f t="shared" ca="1" si="7"/>
        <v>3.3055624813547622E-5</v>
      </c>
      <c r="AH9" s="131">
        <f t="shared" ca="1" si="7"/>
        <v>0.22855970790485891</v>
      </c>
      <c r="AI9" s="131">
        <f t="shared" ca="1" si="7"/>
        <v>3.3188073079820618E-5</v>
      </c>
      <c r="AJ9" s="131">
        <f t="shared" ca="1" si="7"/>
        <v>-1.0301159272320884E-2</v>
      </c>
    </row>
    <row r="10" spans="1:36">
      <c r="A10" s="4" t="str">
        <f>A9</f>
        <v>PG</v>
      </c>
      <c r="B10" s="4" t="str">
        <f>B9</f>
        <v>SFM</v>
      </c>
      <c r="C10" s="4">
        <f>C9+1</f>
        <v>2</v>
      </c>
      <c r="D10" s="40" t="str">
        <f t="shared" ref="D10:D56" si="8">A10&amp;C10</f>
        <v>PG2</v>
      </c>
      <c r="E10" s="41">
        <f ca="1">HLOOKUP($A10&amp;"-"&amp;$B10&amp;"-"&amp;E$7,Weights_Cond_Spaces,$C10+1,FALSE)*'Refrigerator Impacts'!D9</f>
        <v>8.3063178794843276E-2</v>
      </c>
      <c r="F10" s="41">
        <f ca="1">HLOOKUP($A10&amp;"-"&amp;$B10&amp;"-"&amp;F$7,Weights_Cond_Spaces,$C10+1,FALSE)*'Refrigerator Impacts'!E9</f>
        <v>1.2761650800676533E-5</v>
      </c>
      <c r="G10" s="41">
        <f ca="1">HLOOKUP($A10&amp;"-"&amp;$B10&amp;"-"&amp;G$7,Weights_Cond_Spaces,$C10+1,FALSE)*'Refrigerator Impacts'!F9</f>
        <v>8.8680551457444759E-2</v>
      </c>
      <c r="H10" s="41">
        <f ca="1">HLOOKUP($A10&amp;"-"&amp;$B10&amp;"-"&amp;H$7,Weights_Cond_Spaces,$C10+1,FALSE)*'Refrigerator Impacts'!G9</f>
        <v>2.4081564289057405E-5</v>
      </c>
      <c r="I10" s="41">
        <f ca="1">HLOOKUP($A10&amp;"-"&amp;$B10&amp;"-"&amp;I$7,Weights_Cond_Spaces,$C10+1,FALSE)*'Refrigerator Impacts'!H9</f>
        <v>-3.2416067507543412E-3</v>
      </c>
      <c r="J10" s="41">
        <f ca="1">HLOOKUP($A10&amp;"-"&amp;$B10&amp;"-"&amp;J$7,Weights_Cond_Spaces,$C10+1,FALSE)*'Refrigerator Impacts'!I9</f>
        <v>4.7456930321626437E-3</v>
      </c>
      <c r="K10" s="41">
        <f ca="1">HLOOKUP($A10&amp;"-"&amp;$B10&amp;"-"&amp;K$7,Weights_Cond_Spaces,$C10+1,FALSE)*'Refrigerator Impacts'!J9</f>
        <v>7.330458067774863E-7</v>
      </c>
      <c r="L10" s="41">
        <f ca="1">HLOOKUP($A10&amp;"-"&amp;$B10&amp;"-"&amp;L$7,Weights_Cond_Spaces,$C10+1,FALSE)*'Refrigerator Impacts'!K9</f>
        <v>3.5522833232362965E-3</v>
      </c>
      <c r="M10" s="41">
        <f ca="1">HLOOKUP($A10&amp;"-"&amp;$B10&amp;"-"&amp;M$7,Weights_Cond_Spaces,$C10+1,FALSE)*'Refrigerator Impacts'!L9</f>
        <v>1.5222126607352284E-6</v>
      </c>
      <c r="N10" s="41">
        <f ca="1">HLOOKUP($A10&amp;"-"&amp;$B10&amp;"-"&amp;N$7,Weights_Cond_Spaces,$C10+1,FALSE)*'Refrigerator Impacts'!M9</f>
        <v>0</v>
      </c>
      <c r="O10" s="41">
        <f ca="1">HLOOKUP($A10&amp;"-"&amp;$B10&amp;"-"&amp;O$7,Weights_Cond_Spaces,$C10+1,FALSE)*'Refrigerator Impacts'!N9</f>
        <v>7.637993452399381E-3</v>
      </c>
      <c r="P10" s="41">
        <f ca="1">HLOOKUP($A10&amp;"-"&amp;$B10&amp;"-"&amp;P$7,Weights_Cond_Spaces,$C10+1,FALSE)*'Refrigerator Impacts'!O9</f>
        <v>1.1734851310966927E-6</v>
      </c>
      <c r="Q10" s="41">
        <f ca="1">HLOOKUP($A10&amp;"-"&amp;$B10&amp;"-"&amp;Q$7,Weights_Cond_Spaces,$C10+1,FALSE)*'Refrigerator Impacts'!P9</f>
        <v>8.1545334673512413E-3</v>
      </c>
      <c r="R10" s="41">
        <f ca="1">HLOOKUP($A10&amp;"-"&amp;$B10&amp;"-"&amp;R$7,Weights_Cond_Spaces,$C10+1,FALSE)*'Refrigerator Impacts'!Q9</f>
        <v>2.2143967162351633E-6</v>
      </c>
      <c r="S10" s="41">
        <f>HLOOKUP($A10&amp;"-"&amp;$B10&amp;"-"&amp;S$7,Weights_Cond_Spaces,$C10+1,FALSE)*'Refrigerator Impacts'!R9</f>
        <v>0</v>
      </c>
      <c r="T10" s="41">
        <f ca="1">HLOOKUP($A10&amp;"-"&amp;$B10&amp;"-"&amp;T$7,Weights_Cond_Spaces,$C10+1,FALSE)*'Refrigerator Impacts'!S9</f>
        <v>0.18150339402107274</v>
      </c>
      <c r="U10" s="41">
        <f ca="1">HLOOKUP($A10&amp;"-"&amp;$B10&amp;"-"&amp;U$7,Weights_Cond_Spaces,$C10+1,FALSE)*'Refrigerator Impacts'!T9</f>
        <v>3.1069782260379076E-5</v>
      </c>
      <c r="V10" s="41">
        <f ca="1">HLOOKUP($A10&amp;"-"&amp;$B10&amp;"-"&amp;V$7,Weights_Cond_Spaces,$C10+1,FALSE)*'Refrigerator Impacts'!U9</f>
        <v>0.18150339402107274</v>
      </c>
      <c r="W10" s="41">
        <f ca="1">HLOOKUP($A10&amp;"-"&amp;$B10&amp;"-"&amp;W$7,Weights_Cond_Spaces,$C10+1,FALSE)*'Refrigerator Impacts'!V9</f>
        <v>3.1069782260379076E-5</v>
      </c>
      <c r="X10" s="41">
        <f ca="1">HLOOKUP($A10&amp;"-"&amp;$B10&amp;"-"&amp;X$7,Weights_Cond_Spaces,$C10+1,FALSE)*'Refrigerator Impacts'!W9</f>
        <v>-7.3717403484579672E-3</v>
      </c>
      <c r="Y10" s="41">
        <f ca="1">HLOOKUP($A10&amp;"-"&amp;$B10&amp;"-"&amp;Y$7,Weights_Cond_Spaces,$C10+1,FALSE)*'Refrigerator Impacts'!X9</f>
        <v>1.060072924627356E-2</v>
      </c>
      <c r="Z10" s="41">
        <f ca="1">HLOOKUP($A10&amp;"-"&amp;$B10&amp;"-"&amp;Z$7,Weights_Cond_Spaces,$C10+1,FALSE)*'Refrigerator Impacts'!Y9</f>
        <v>1.7899870254047171E-6</v>
      </c>
      <c r="AA10" s="41">
        <f ca="1">HLOOKUP($A10&amp;"-"&amp;$B10&amp;"-"&amp;AA$7,Weights_Cond_Spaces,$C10+1,FALSE)*'Refrigerator Impacts'!Z9</f>
        <v>6.92636076683102E-3</v>
      </c>
      <c r="AB10" s="41">
        <f ca="1">HLOOKUP($A10&amp;"-"&amp;$B10&amp;"-"&amp;AB$7,Weights_Cond_Spaces,$C10+1,FALSE)*'Refrigerator Impacts'!AA9</f>
        <v>1.7899539393799594E-6</v>
      </c>
      <c r="AC10" s="41">
        <f ca="1">HLOOKUP($A10&amp;"-"&amp;$B10&amp;"-"&amp;AC$7,Weights_Cond_Spaces,$C10+1,FALSE)*'Refrigerator Impacts'!AB9</f>
        <v>0</v>
      </c>
      <c r="AF10" s="131">
        <f t="shared" ca="1" si="7"/>
        <v>0.28755098854675154</v>
      </c>
      <c r="AG10" s="131">
        <f t="shared" ca="1" si="7"/>
        <v>4.7527951024334507E-5</v>
      </c>
      <c r="AH10" s="131">
        <f t="shared" ca="1" si="7"/>
        <v>0.28881712303593604</v>
      </c>
      <c r="AI10" s="131">
        <f t="shared" ca="1" si="7"/>
        <v>6.0677909865786835E-5</v>
      </c>
      <c r="AJ10" s="131">
        <f t="shared" ca="1" si="7"/>
        <v>-1.0613347099212309E-2</v>
      </c>
    </row>
    <row r="11" spans="1:36">
      <c r="A11" s="4" t="str">
        <f t="shared" ref="A11:B26" si="9">A10</f>
        <v>PG</v>
      </c>
      <c r="B11" s="4" t="str">
        <f t="shared" si="9"/>
        <v>SFM</v>
      </c>
      <c r="C11" s="4">
        <f t="shared" ref="C11:C24" si="10">C10+1</f>
        <v>3</v>
      </c>
      <c r="D11" s="40" t="str">
        <f t="shared" si="8"/>
        <v>PG3</v>
      </c>
      <c r="E11" s="41">
        <f ca="1">HLOOKUP($A11&amp;"-"&amp;$B11&amp;"-"&amp;E$7,Weights_Cond_Spaces,$C11+1,FALSE)*'Refrigerator Impacts'!D10</f>
        <v>2.3116777088752694E-2</v>
      </c>
      <c r="F11" s="41">
        <f ca="1">HLOOKUP($A11&amp;"-"&amp;$B11&amp;"-"&amp;F$7,Weights_Cond_Spaces,$C11+1,FALSE)*'Refrigerator Impacts'!E10</f>
        <v>3.2200649422523607E-6</v>
      </c>
      <c r="G11" s="41">
        <f ca="1">HLOOKUP($A11&amp;"-"&amp;$B11&amp;"-"&amp;G$7,Weights_Cond_Spaces,$C11+1,FALSE)*'Refrigerator Impacts'!F10</f>
        <v>2.3355697965957038E-2</v>
      </c>
      <c r="H11" s="41">
        <f ca="1">HLOOKUP($A11&amp;"-"&amp;$B11&amp;"-"&amp;H$7,Weights_Cond_Spaces,$C11+1,FALSE)*'Refrigerator Impacts'!G10</f>
        <v>5.4493175756459799E-6</v>
      </c>
      <c r="I11" s="41">
        <f ca="1">HLOOKUP($A11&amp;"-"&amp;$B11&amp;"-"&amp;I$7,Weights_Cond_Spaces,$C11+1,FALSE)*'Refrigerator Impacts'!H10</f>
        <v>-1.0851271320466969E-3</v>
      </c>
      <c r="J11" s="41">
        <f ca="1">HLOOKUP($A11&amp;"-"&amp;$B11&amp;"-"&amp;J$7,Weights_Cond_Spaces,$C11+1,FALSE)*'Refrigerator Impacts'!I10</f>
        <v>1.3205352155245386E-3</v>
      </c>
      <c r="K11" s="41">
        <f ca="1">HLOOKUP($A11&amp;"-"&amp;$B11&amp;"-"&amp;K$7,Weights_Cond_Spaces,$C11+1,FALSE)*'Refrigerator Impacts'!J10</f>
        <v>1.8497923982873063E-7</v>
      </c>
      <c r="L11" s="41">
        <f ca="1">HLOOKUP($A11&amp;"-"&amp;$B11&amp;"-"&amp;L$7,Weights_Cond_Spaces,$C11+1,FALSE)*'Refrigerator Impacts'!K10</f>
        <v>9.1533232380082907E-4</v>
      </c>
      <c r="M11" s="41">
        <f ca="1">HLOOKUP($A11&amp;"-"&amp;$B11&amp;"-"&amp;M$7,Weights_Cond_Spaces,$C11+1,FALSE)*'Refrigerator Impacts'!L10</f>
        <v>2.999355547297571E-7</v>
      </c>
      <c r="N11" s="41">
        <f ca="1">HLOOKUP($A11&amp;"-"&amp;$B11&amp;"-"&amp;N$7,Weights_Cond_Spaces,$C11+1,FALSE)*'Refrigerator Impacts'!M10</f>
        <v>0</v>
      </c>
      <c r="O11" s="41">
        <f ca="1">HLOOKUP($A11&amp;"-"&amp;$B11&amp;"-"&amp;O$7,Weights_Cond_Spaces,$C11+1,FALSE)*'Refrigerator Impacts'!N10</f>
        <v>2.1256806518393282E-3</v>
      </c>
      <c r="P11" s="41">
        <f ca="1">HLOOKUP($A11&amp;"-"&amp;$B11&amp;"-"&amp;P$7,Weights_Cond_Spaces,$C11+1,FALSE)*'Refrigerator Impacts'!O10</f>
        <v>2.96097925724355E-7</v>
      </c>
      <c r="Q11" s="41">
        <f ca="1">HLOOKUP($A11&amp;"-"&amp;$B11&amp;"-"&amp;Q$7,Weights_Cond_Spaces,$C11+1,FALSE)*'Refrigerator Impacts'!P10</f>
        <v>2.1476503876742105E-3</v>
      </c>
      <c r="R11" s="41">
        <f ca="1">HLOOKUP($A11&amp;"-"&amp;$B11&amp;"-"&amp;R$7,Weights_Cond_Spaces,$C11+1,FALSE)*'Refrigerator Impacts'!Q10</f>
        <v>5.0108667362261887E-7</v>
      </c>
      <c r="S11" s="41">
        <f>HLOOKUP($A11&amp;"-"&amp;$B11&amp;"-"&amp;S$7,Weights_Cond_Spaces,$C11+1,FALSE)*'Refrigerator Impacts'!R10</f>
        <v>0</v>
      </c>
      <c r="T11" s="41">
        <f ca="1">HLOOKUP($A11&amp;"-"&amp;$B11&amp;"-"&amp;T$7,Weights_Cond_Spaces,$C11+1,FALSE)*'Refrigerator Impacts'!S10</f>
        <v>0.21672000006303735</v>
      </c>
      <c r="U11" s="41">
        <f ca="1">HLOOKUP($A11&amp;"-"&amp;$B11&amp;"-"&amp;U$7,Weights_Cond_Spaces,$C11+1,FALSE)*'Refrigerator Impacts'!T10</f>
        <v>3.1718198748811852E-5</v>
      </c>
      <c r="V11" s="41">
        <f ca="1">HLOOKUP($A11&amp;"-"&amp;$B11&amp;"-"&amp;V$7,Weights_Cond_Spaces,$C11+1,FALSE)*'Refrigerator Impacts'!U10</f>
        <v>0.21672000006303735</v>
      </c>
      <c r="W11" s="41">
        <f ca="1">HLOOKUP($A11&amp;"-"&amp;$B11&amp;"-"&amp;W$7,Weights_Cond_Spaces,$C11+1,FALSE)*'Refrigerator Impacts'!V10</f>
        <v>3.1718198748811852E-5</v>
      </c>
      <c r="X11" s="41">
        <f ca="1">HLOOKUP($A11&amp;"-"&amp;$B11&amp;"-"&amp;X$7,Weights_Cond_Spaces,$C11+1,FALSE)*'Refrigerator Impacts'!W10</f>
        <v>-1.0384966892763718E-2</v>
      </c>
      <c r="Y11" s="41">
        <f ca="1">HLOOKUP($A11&amp;"-"&amp;$B11&amp;"-"&amp;Y$7,Weights_Cond_Spaces,$C11+1,FALSE)*'Refrigerator Impacts'!X10</f>
        <v>1.2588627347258701E-2</v>
      </c>
      <c r="Z11" s="41">
        <f ca="1">HLOOKUP($A11&amp;"-"&amp;$B11&amp;"-"&amp;Z$7,Weights_Cond_Spaces,$C11+1,FALSE)*'Refrigerator Impacts'!Y10</f>
        <v>1.789470625284605E-6</v>
      </c>
      <c r="AA11" s="41">
        <f ca="1">HLOOKUP($A11&amp;"-"&amp;$B11&amp;"-"&amp;AA$7,Weights_Cond_Spaces,$C11+1,FALSE)*'Refrigerator Impacts'!Z10</f>
        <v>7.4475546280687423E-3</v>
      </c>
      <c r="AB11" s="41">
        <f ca="1">HLOOKUP($A11&amp;"-"&amp;$B11&amp;"-"&amp;AB$7,Weights_Cond_Spaces,$C11+1,FALSE)*'Refrigerator Impacts'!AA10</f>
        <v>1.7895111275394888E-6</v>
      </c>
      <c r="AC11" s="41">
        <f ca="1">HLOOKUP($A11&amp;"-"&amp;$B11&amp;"-"&amp;AC$7,Weights_Cond_Spaces,$C11+1,FALSE)*'Refrigerator Impacts'!AB10</f>
        <v>0</v>
      </c>
      <c r="AF11" s="131">
        <f t="shared" ca="1" si="7"/>
        <v>0.25587162036641259</v>
      </c>
      <c r="AG11" s="131">
        <f t="shared" ca="1" si="7"/>
        <v>3.7208811481901904E-5</v>
      </c>
      <c r="AH11" s="131">
        <f t="shared" ca="1" si="7"/>
        <v>0.25058623536853819</v>
      </c>
      <c r="AI11" s="131">
        <f t="shared" ca="1" si="7"/>
        <v>3.9758049680349699E-5</v>
      </c>
      <c r="AJ11" s="131">
        <f t="shared" ca="1" si="7"/>
        <v>-1.1470094024810414E-2</v>
      </c>
    </row>
    <row r="12" spans="1:36">
      <c r="A12" s="4" t="str">
        <f t="shared" si="9"/>
        <v>PG</v>
      </c>
      <c r="B12" s="4" t="str">
        <f t="shared" si="9"/>
        <v>SFM</v>
      </c>
      <c r="C12" s="4">
        <f t="shared" si="10"/>
        <v>4</v>
      </c>
      <c r="D12" s="40" t="str">
        <f t="shared" si="8"/>
        <v>PG4</v>
      </c>
      <c r="E12" s="41">
        <f ca="1">HLOOKUP($A12&amp;"-"&amp;$B12&amp;"-"&amp;E$7,Weights_Cond_Spaces,$C12+1,FALSE)*'Refrigerator Impacts'!D11</f>
        <v>0.10504465201149055</v>
      </c>
      <c r="F12" s="41">
        <f ca="1">HLOOKUP($A12&amp;"-"&amp;$B12&amp;"-"&amp;F$7,Weights_Cond_Spaces,$C12+1,FALSE)*'Refrigerator Impacts'!E11</f>
        <v>1.4807512520772207E-5</v>
      </c>
      <c r="G12" s="41">
        <f ca="1">HLOOKUP($A12&amp;"-"&amp;$B12&amp;"-"&amp;G$7,Weights_Cond_Spaces,$C12+1,FALSE)*'Refrigerator Impacts'!F11</f>
        <v>0.11616198230069674</v>
      </c>
      <c r="H12" s="41">
        <f ca="1">HLOOKUP($A12&amp;"-"&amp;$B12&amp;"-"&amp;H$7,Weights_Cond_Spaces,$C12+1,FALSE)*'Refrigerator Impacts'!G11</f>
        <v>2.8066454406061453E-5</v>
      </c>
      <c r="I12" s="41">
        <f ca="1">HLOOKUP($A12&amp;"-"&amp;$B12&amp;"-"&amp;I$7,Weights_Cond_Spaces,$C12+1,FALSE)*'Refrigerator Impacts'!H11</f>
        <v>-3.6507022629630619E-3</v>
      </c>
      <c r="J12" s="41">
        <f ca="1">HLOOKUP($A12&amp;"-"&amp;$B12&amp;"-"&amp;J$7,Weights_Cond_Spaces,$C12+1,FALSE)*'Refrigerator Impacts'!I11</f>
        <v>6.0028500928250746E-3</v>
      </c>
      <c r="K12" s="41">
        <f ca="1">HLOOKUP($A12&amp;"-"&amp;$B12&amp;"-"&amp;K$7,Weights_Cond_Spaces,$C12+1,FALSE)*'Refrigerator Impacts'!J11</f>
        <v>8.5158676433580672E-7</v>
      </c>
      <c r="L12" s="41">
        <f ca="1">HLOOKUP($A12&amp;"-"&amp;$B12&amp;"-"&amp;L$7,Weights_Cond_Spaces,$C12+1,FALSE)*'Refrigerator Impacts'!K11</f>
        <v>5.1537972947840547E-3</v>
      </c>
      <c r="M12" s="41">
        <f ca="1">HLOOKUP($A12&amp;"-"&amp;$B12&amp;"-"&amp;M$7,Weights_Cond_Spaces,$C12+1,FALSE)*'Refrigerator Impacts'!L11</f>
        <v>1.8319996013684099E-6</v>
      </c>
      <c r="N12" s="41">
        <f ca="1">HLOOKUP($A12&amp;"-"&amp;$B12&amp;"-"&amp;N$7,Weights_Cond_Spaces,$C12+1,FALSE)*'Refrigerator Impacts'!M11</f>
        <v>0</v>
      </c>
      <c r="O12" s="41">
        <f ca="1">HLOOKUP($A12&amp;"-"&amp;$B12&amp;"-"&amp;O$7,Weights_Cond_Spaces,$C12+1,FALSE)*'Refrigerator Impacts'!N11</f>
        <v>9.6592783458841879E-3</v>
      </c>
      <c r="P12" s="41">
        <f ca="1">HLOOKUP($A12&amp;"-"&amp;$B12&amp;"-"&amp;P$7,Weights_Cond_Spaces,$C12+1,FALSE)*'Refrigerator Impacts'!O11</f>
        <v>1.3616103467376743E-6</v>
      </c>
      <c r="Q12" s="41">
        <f ca="1">HLOOKUP($A12&amp;"-"&amp;$B12&amp;"-"&amp;Q$7,Weights_Cond_Spaces,$C12+1,FALSE)*'Refrigerator Impacts'!P11</f>
        <v>1.0681561590868666E-2</v>
      </c>
      <c r="R12" s="41">
        <f ca="1">HLOOKUP($A12&amp;"-"&amp;$B12&amp;"-"&amp;R$7,Weights_Cond_Spaces,$C12+1,FALSE)*'Refrigerator Impacts'!Q11</f>
        <v>2.5808233936608233E-6</v>
      </c>
      <c r="S12" s="41">
        <f>HLOOKUP($A12&amp;"-"&amp;$B12&amp;"-"&amp;S$7,Weights_Cond_Spaces,$C12+1,FALSE)*'Refrigerator Impacts'!R11</f>
        <v>0</v>
      </c>
      <c r="T12" s="41">
        <f ca="1">HLOOKUP($A12&amp;"-"&amp;$B12&amp;"-"&amp;T$7,Weights_Cond_Spaces,$C12+1,FALSE)*'Refrigerator Impacts'!S11</f>
        <v>0.14243529227062726</v>
      </c>
      <c r="U12" s="41">
        <f ca="1">HLOOKUP($A12&amp;"-"&amp;$B12&amp;"-"&amp;U$7,Weights_Cond_Spaces,$C12+1,FALSE)*'Refrigerator Impacts'!T11</f>
        <v>2.272325073360706E-5</v>
      </c>
      <c r="V12" s="41">
        <f ca="1">HLOOKUP($A12&amp;"-"&amp;$B12&amp;"-"&amp;V$7,Weights_Cond_Spaces,$C12+1,FALSE)*'Refrigerator Impacts'!U11</f>
        <v>0.14243529227062726</v>
      </c>
      <c r="W12" s="41">
        <f ca="1">HLOOKUP($A12&amp;"-"&amp;$B12&amp;"-"&amp;W$7,Weights_Cond_Spaces,$C12+1,FALSE)*'Refrigerator Impacts'!V11</f>
        <v>2.272325073360706E-5</v>
      </c>
      <c r="X12" s="41">
        <f ca="1">HLOOKUP($A12&amp;"-"&amp;$B12&amp;"-"&amp;X$7,Weights_Cond_Spaces,$C12+1,FALSE)*'Refrigerator Impacts'!W11</f>
        <v>-4.9993951990698103E-3</v>
      </c>
      <c r="Y12" s="41">
        <f ca="1">HLOOKUP($A12&amp;"-"&amp;$B12&amp;"-"&amp;Y$7,Weights_Cond_Spaces,$C12+1,FALSE)*'Refrigerator Impacts'!X11</f>
        <v>8.3692275899001495E-3</v>
      </c>
      <c r="Z12" s="41">
        <f ca="1">HLOOKUP($A12&amp;"-"&amp;$B12&amp;"-"&amp;Z$7,Weights_Cond_Spaces,$C12+1,FALSE)*'Refrigerator Impacts'!Y11</f>
        <v>1.2843107221462661E-6</v>
      </c>
      <c r="AA12" s="41">
        <f ca="1">HLOOKUP($A12&amp;"-"&amp;$B12&amp;"-"&amp;AA$7,Weights_Cond_Spaces,$C12+1,FALSE)*'Refrigerator Impacts'!Z11</f>
        <v>5.9822101114119534E-3</v>
      </c>
      <c r="AB12" s="41">
        <f ca="1">HLOOKUP($A12&amp;"-"&amp;$B12&amp;"-"&amp;AB$7,Weights_Cond_Spaces,$C12+1,FALSE)*'Refrigerator Impacts'!AA11</f>
        <v>1.2843107221462661E-6</v>
      </c>
      <c r="AC12" s="41">
        <f ca="1">HLOOKUP($A12&amp;"-"&amp;$B12&amp;"-"&amp;AC$7,Weights_Cond_Spaces,$C12+1,FALSE)*'Refrigerator Impacts'!AB11</f>
        <v>0</v>
      </c>
      <c r="AF12" s="131">
        <f t="shared" ca="1" si="7"/>
        <v>0.27151130031072723</v>
      </c>
      <c r="AG12" s="131">
        <f t="shared" ca="1" si="7"/>
        <v>4.1028271087599011E-5</v>
      </c>
      <c r="AH12" s="131">
        <f t="shared" ca="1" si="7"/>
        <v>0.28041484356838875</v>
      </c>
      <c r="AI12" s="131">
        <f t="shared" ca="1" si="7"/>
        <v>5.6486838856844015E-5</v>
      </c>
      <c r="AJ12" s="131">
        <f t="shared" ca="1" si="7"/>
        <v>-8.6500974620328727E-3</v>
      </c>
    </row>
    <row r="13" spans="1:36">
      <c r="A13" s="4" t="str">
        <f t="shared" si="9"/>
        <v>PG</v>
      </c>
      <c r="B13" s="4" t="str">
        <f t="shared" si="9"/>
        <v>SFM</v>
      </c>
      <c r="C13" s="4">
        <f t="shared" si="10"/>
        <v>5</v>
      </c>
      <c r="D13" s="40" t="str">
        <f t="shared" si="8"/>
        <v>PG5</v>
      </c>
      <c r="E13" s="41">
        <f ca="1">HLOOKUP($A13&amp;"-"&amp;$B13&amp;"-"&amp;E$7,Weights_Cond_Spaces,$C13+1,FALSE)*'Refrigerator Impacts'!D12</f>
        <v>1.755384255573901E-2</v>
      </c>
      <c r="F13" s="41">
        <f ca="1">HLOOKUP($A13&amp;"-"&amp;$B13&amp;"-"&amp;F$7,Weights_Cond_Spaces,$C13+1,FALSE)*'Refrigerator Impacts'!E12</f>
        <v>2.4719560726157452E-6</v>
      </c>
      <c r="G13" s="41">
        <f ca="1">HLOOKUP($A13&amp;"-"&amp;$B13&amp;"-"&amp;G$7,Weights_Cond_Spaces,$C13+1,FALSE)*'Refrigerator Impacts'!F12</f>
        <v>1.790390741335984E-2</v>
      </c>
      <c r="H13" s="41">
        <f ca="1">HLOOKUP($A13&amp;"-"&amp;$B13&amp;"-"&amp;H$7,Weights_Cond_Spaces,$C13+1,FALSE)*'Refrigerator Impacts'!G12</f>
        <v>4.4952170166217684E-6</v>
      </c>
      <c r="I13" s="41">
        <f ca="1">HLOOKUP($A13&amp;"-"&amp;$B13&amp;"-"&amp;I$7,Weights_Cond_Spaces,$C13+1,FALSE)*'Refrigerator Impacts'!H12</f>
        <v>-8.8060747328277185E-4</v>
      </c>
      <c r="J13" s="41">
        <f ca="1">HLOOKUP($A13&amp;"-"&amp;$B13&amp;"-"&amp;J$7,Weights_Cond_Spaces,$C13+1,FALSE)*'Refrigerator Impacts'!I12</f>
        <v>1.0031538613544074E-3</v>
      </c>
      <c r="K13" s="41">
        <f ca="1">HLOOKUP($A13&amp;"-"&amp;$B13&amp;"-"&amp;K$7,Weights_Cond_Spaces,$C13+1,FALSE)*'Refrigerator Impacts'!J12</f>
        <v>1.4214989427647118E-7</v>
      </c>
      <c r="L13" s="41">
        <f ca="1">HLOOKUP($A13&amp;"-"&amp;$B13&amp;"-"&amp;L$7,Weights_Cond_Spaces,$C13+1,FALSE)*'Refrigerator Impacts'!K12</f>
        <v>6.4816589971115153E-4</v>
      </c>
      <c r="M13" s="41">
        <f ca="1">HLOOKUP($A13&amp;"-"&amp;$B13&amp;"-"&amp;M$7,Weights_Cond_Spaces,$C13+1,FALSE)*'Refrigerator Impacts'!L12</f>
        <v>2.5676019244365244E-7</v>
      </c>
      <c r="N13" s="41">
        <f ca="1">HLOOKUP($A13&amp;"-"&amp;$B13&amp;"-"&amp;N$7,Weights_Cond_Spaces,$C13+1,FALSE)*'Refrigerator Impacts'!M12</f>
        <v>0</v>
      </c>
      <c r="O13" s="41">
        <f ca="1">HLOOKUP($A13&amp;"-"&amp;$B13&amp;"-"&amp;O$7,Weights_Cond_Spaces,$C13+1,FALSE)*'Refrigerator Impacts'!N12</f>
        <v>1.6141464419070352E-3</v>
      </c>
      <c r="P13" s="41">
        <f ca="1">HLOOKUP($A13&amp;"-"&amp;$B13&amp;"-"&amp;P$7,Weights_Cond_Spaces,$C13+1,FALSE)*'Refrigerator Impacts'!O12</f>
        <v>2.273063055278846E-7</v>
      </c>
      <c r="Q13" s="41">
        <f ca="1">HLOOKUP($A13&amp;"-"&amp;$B13&amp;"-"&amp;Q$7,Weights_Cond_Spaces,$C13+1,FALSE)*'Refrigerator Impacts'!P12</f>
        <v>1.6463363138721689E-3</v>
      </c>
      <c r="R13" s="41">
        <f ca="1">HLOOKUP($A13&amp;"-"&amp;$B13&amp;"-"&amp;R$7,Weights_Cond_Spaces,$C13+1,FALSE)*'Refrigerator Impacts'!Q12</f>
        <v>4.1335328888476027E-7</v>
      </c>
      <c r="S13" s="41">
        <f>HLOOKUP($A13&amp;"-"&amp;$B13&amp;"-"&amp;S$7,Weights_Cond_Spaces,$C13+1,FALSE)*'Refrigerator Impacts'!R12</f>
        <v>0</v>
      </c>
      <c r="T13" s="41">
        <f ca="1">HLOOKUP($A13&amp;"-"&amp;$B13&amp;"-"&amp;T$7,Weights_Cond_Spaces,$C13+1,FALSE)*'Refrigerator Impacts'!S12</f>
        <v>9.5243834212073358E-2</v>
      </c>
      <c r="U13" s="41">
        <f ca="1">HLOOKUP($A13&amp;"-"&amp;$B13&amp;"-"&amp;U$7,Weights_Cond_Spaces,$C13+1,FALSE)*'Refrigerator Impacts'!T12</f>
        <v>1.4395030843646697E-5</v>
      </c>
      <c r="V13" s="41">
        <f ca="1">HLOOKUP($A13&amp;"-"&amp;$B13&amp;"-"&amp;V$7,Weights_Cond_Spaces,$C13+1,FALSE)*'Refrigerator Impacts'!U12</f>
        <v>9.5243834212073358E-2</v>
      </c>
      <c r="W13" s="41">
        <f ca="1">HLOOKUP($A13&amp;"-"&amp;$B13&amp;"-"&amp;W$7,Weights_Cond_Spaces,$C13+1,FALSE)*'Refrigerator Impacts'!V12</f>
        <v>1.4395030843646697E-5</v>
      </c>
      <c r="X13" s="41">
        <f ca="1">HLOOKUP($A13&amp;"-"&amp;$B13&amp;"-"&amp;X$7,Weights_Cond_Spaces,$C13+1,FALSE)*'Refrigerator Impacts'!W12</f>
        <v>-4.8845049842897656E-3</v>
      </c>
      <c r="Y13" s="41">
        <f ca="1">HLOOKUP($A13&amp;"-"&amp;$B13&amp;"-"&amp;Y$7,Weights_Cond_Spaces,$C13+1,FALSE)*'Refrigerator Impacts'!X12</f>
        <v>5.4714686262854707E-3</v>
      </c>
      <c r="Z13" s="41">
        <f ca="1">HLOOKUP($A13&amp;"-"&amp;$B13&amp;"-"&amp;Z$7,Weights_Cond_Spaces,$C13+1,FALSE)*'Refrigerator Impacts'!Y12</f>
        <v>8.1563949889432078E-7</v>
      </c>
      <c r="AA13" s="41">
        <f ca="1">HLOOKUP($A13&amp;"-"&amp;$B13&amp;"-"&amp;AA$7,Weights_Cond_Spaces,$C13+1,FALSE)*'Refrigerator Impacts'!Z12</f>
        <v>3.0411866669425467E-3</v>
      </c>
      <c r="AB13" s="41">
        <f ca="1">HLOOKUP($A13&amp;"-"&amp;$B13&amp;"-"&amp;AB$7,Weights_Cond_Spaces,$C13+1,FALSE)*'Refrigerator Impacts'!AA12</f>
        <v>8.1565677463403019E-7</v>
      </c>
      <c r="AC13" s="41">
        <f ca="1">HLOOKUP($A13&amp;"-"&amp;$B13&amp;"-"&amp;AC$7,Weights_Cond_Spaces,$C13+1,FALSE)*'Refrigerator Impacts'!AB12</f>
        <v>0</v>
      </c>
      <c r="AF13" s="131">
        <f t="shared" ca="1" si="7"/>
        <v>0.12088644569735929</v>
      </c>
      <c r="AG13" s="131">
        <f t="shared" ca="1" si="7"/>
        <v>1.8052082614961119E-5</v>
      </c>
      <c r="AH13" s="131">
        <f t="shared" ca="1" si="7"/>
        <v>0.11848343050595907</v>
      </c>
      <c r="AI13" s="131">
        <f t="shared" ca="1" si="7"/>
        <v>2.037601811623091E-5</v>
      </c>
      <c r="AJ13" s="131">
        <f t="shared" ca="1" si="7"/>
        <v>-5.7651124575725373E-3</v>
      </c>
    </row>
    <row r="14" spans="1:36">
      <c r="A14" s="4" t="str">
        <f t="shared" si="9"/>
        <v>PG</v>
      </c>
      <c r="B14" s="4" t="str">
        <f t="shared" si="9"/>
        <v>SFM</v>
      </c>
      <c r="C14" s="4">
        <f t="shared" si="10"/>
        <v>6</v>
      </c>
      <c r="D14" s="40" t="str">
        <f t="shared" si="8"/>
        <v>PG6</v>
      </c>
      <c r="E14" s="41">
        <f ca="1">HLOOKUP($A14&amp;"-"&amp;$B14&amp;"-"&amp;E$7,Weights_Cond_Spaces,$C14+1,FALSE)*'Refrigerator Impacts'!D13</f>
        <v>0</v>
      </c>
      <c r="F14" s="41">
        <f ca="1">HLOOKUP($A14&amp;"-"&amp;$B14&amp;"-"&amp;F$7,Weights_Cond_Spaces,$C14+1,FALSE)*'Refrigerator Impacts'!E13</f>
        <v>0</v>
      </c>
      <c r="G14" s="41">
        <f ca="1">HLOOKUP($A14&amp;"-"&amp;$B14&amp;"-"&amp;G$7,Weights_Cond_Spaces,$C14+1,FALSE)*'Refrigerator Impacts'!F13</f>
        <v>0</v>
      </c>
      <c r="H14" s="41">
        <f ca="1">HLOOKUP($A14&amp;"-"&amp;$B14&amp;"-"&amp;H$7,Weights_Cond_Spaces,$C14+1,FALSE)*'Refrigerator Impacts'!G13</f>
        <v>0</v>
      </c>
      <c r="I14" s="41">
        <f ca="1">HLOOKUP($A14&amp;"-"&amp;$B14&amp;"-"&amp;I$7,Weights_Cond_Spaces,$C14+1,FALSE)*'Refrigerator Impacts'!H13</f>
        <v>0</v>
      </c>
      <c r="J14" s="41">
        <f ca="1">HLOOKUP($A14&amp;"-"&amp;$B14&amp;"-"&amp;J$7,Weights_Cond_Spaces,$C14+1,FALSE)*'Refrigerator Impacts'!I13</f>
        <v>0</v>
      </c>
      <c r="K14" s="41">
        <f ca="1">HLOOKUP($A14&amp;"-"&amp;$B14&amp;"-"&amp;K$7,Weights_Cond_Spaces,$C14+1,FALSE)*'Refrigerator Impacts'!J13</f>
        <v>0</v>
      </c>
      <c r="L14" s="41">
        <f ca="1">HLOOKUP($A14&amp;"-"&amp;$B14&amp;"-"&amp;L$7,Weights_Cond_Spaces,$C14+1,FALSE)*'Refrigerator Impacts'!K13</f>
        <v>0</v>
      </c>
      <c r="M14" s="41">
        <f ca="1">HLOOKUP($A14&amp;"-"&amp;$B14&amp;"-"&amp;M$7,Weights_Cond_Spaces,$C14+1,FALSE)*'Refrigerator Impacts'!L13</f>
        <v>0</v>
      </c>
      <c r="N14" s="41">
        <f ca="1">HLOOKUP($A14&amp;"-"&amp;$B14&amp;"-"&amp;N$7,Weights_Cond_Spaces,$C14+1,FALSE)*'Refrigerator Impacts'!M13</f>
        <v>0</v>
      </c>
      <c r="O14" s="41">
        <f ca="1">HLOOKUP($A14&amp;"-"&amp;$B14&amp;"-"&amp;O$7,Weights_Cond_Spaces,$C14+1,FALSE)*'Refrigerator Impacts'!N13</f>
        <v>0</v>
      </c>
      <c r="P14" s="41">
        <f ca="1">HLOOKUP($A14&amp;"-"&amp;$B14&amp;"-"&amp;P$7,Weights_Cond_Spaces,$C14+1,FALSE)*'Refrigerator Impacts'!O13</f>
        <v>0</v>
      </c>
      <c r="Q14" s="41">
        <f ca="1">HLOOKUP($A14&amp;"-"&amp;$B14&amp;"-"&amp;Q$7,Weights_Cond_Spaces,$C14+1,FALSE)*'Refrigerator Impacts'!P13</f>
        <v>0</v>
      </c>
      <c r="R14" s="41">
        <f ca="1">HLOOKUP($A14&amp;"-"&amp;$B14&amp;"-"&amp;R$7,Weights_Cond_Spaces,$C14+1,FALSE)*'Refrigerator Impacts'!Q13</f>
        <v>0</v>
      </c>
      <c r="S14" s="41">
        <f>HLOOKUP($A14&amp;"-"&amp;$B14&amp;"-"&amp;S$7,Weights_Cond_Spaces,$C14+1,FALSE)*'Refrigerator Impacts'!R13</f>
        <v>0</v>
      </c>
      <c r="T14" s="41">
        <f ca="1">HLOOKUP($A14&amp;"-"&amp;$B14&amp;"-"&amp;T$7,Weights_Cond_Spaces,$C14+1,FALSE)*'Refrigerator Impacts'!S13</f>
        <v>0</v>
      </c>
      <c r="U14" s="41">
        <f ca="1">HLOOKUP($A14&amp;"-"&amp;$B14&amp;"-"&amp;U$7,Weights_Cond_Spaces,$C14+1,FALSE)*'Refrigerator Impacts'!T13</f>
        <v>0</v>
      </c>
      <c r="V14" s="41">
        <f ca="1">HLOOKUP($A14&amp;"-"&amp;$B14&amp;"-"&amp;V$7,Weights_Cond_Spaces,$C14+1,FALSE)*'Refrigerator Impacts'!U13</f>
        <v>0</v>
      </c>
      <c r="W14" s="41">
        <f ca="1">HLOOKUP($A14&amp;"-"&amp;$B14&amp;"-"&amp;W$7,Weights_Cond_Spaces,$C14+1,FALSE)*'Refrigerator Impacts'!V13</f>
        <v>0</v>
      </c>
      <c r="X14" s="41">
        <f ca="1">HLOOKUP($A14&amp;"-"&amp;$B14&amp;"-"&amp;X$7,Weights_Cond_Spaces,$C14+1,FALSE)*'Refrigerator Impacts'!W13</f>
        <v>0</v>
      </c>
      <c r="Y14" s="41">
        <f ca="1">HLOOKUP($A14&amp;"-"&amp;$B14&amp;"-"&amp;Y$7,Weights_Cond_Spaces,$C14+1,FALSE)*'Refrigerator Impacts'!X13</f>
        <v>0</v>
      </c>
      <c r="Z14" s="41">
        <f ca="1">HLOOKUP($A14&amp;"-"&amp;$B14&amp;"-"&amp;Z$7,Weights_Cond_Spaces,$C14+1,FALSE)*'Refrigerator Impacts'!Y13</f>
        <v>0</v>
      </c>
      <c r="AA14" s="41">
        <f ca="1">HLOOKUP($A14&amp;"-"&amp;$B14&amp;"-"&amp;AA$7,Weights_Cond_Spaces,$C14+1,FALSE)*'Refrigerator Impacts'!Z13</f>
        <v>0</v>
      </c>
      <c r="AB14" s="41">
        <f ca="1">HLOOKUP($A14&amp;"-"&amp;$B14&amp;"-"&amp;AB$7,Weights_Cond_Spaces,$C14+1,FALSE)*'Refrigerator Impacts'!AA13</f>
        <v>0</v>
      </c>
      <c r="AC14" s="41">
        <f ca="1">HLOOKUP($A14&amp;"-"&amp;$B14&amp;"-"&amp;AC$7,Weights_Cond_Spaces,$C14+1,FALSE)*'Refrigerator Impacts'!AB13</f>
        <v>0</v>
      </c>
      <c r="AF14" s="131">
        <f t="shared" ca="1" si="7"/>
        <v>0</v>
      </c>
      <c r="AG14" s="131">
        <f t="shared" ca="1" si="7"/>
        <v>0</v>
      </c>
      <c r="AH14" s="131">
        <f t="shared" ca="1" si="7"/>
        <v>0</v>
      </c>
      <c r="AI14" s="131">
        <f t="shared" ca="1" si="7"/>
        <v>0</v>
      </c>
      <c r="AJ14" s="131">
        <f t="shared" ca="1" si="7"/>
        <v>0</v>
      </c>
    </row>
    <row r="15" spans="1:36">
      <c r="A15" s="4" t="str">
        <f t="shared" si="9"/>
        <v>PG</v>
      </c>
      <c r="B15" s="4" t="str">
        <f t="shared" si="9"/>
        <v>SFM</v>
      </c>
      <c r="C15" s="4">
        <f t="shared" si="10"/>
        <v>7</v>
      </c>
      <c r="D15" s="40" t="str">
        <f t="shared" si="8"/>
        <v>PG7</v>
      </c>
      <c r="E15" s="41">
        <f ca="1">HLOOKUP($A15&amp;"-"&amp;$B15&amp;"-"&amp;E$7,Weights_Cond_Spaces,$C15+1,FALSE)*'Refrigerator Impacts'!D14</f>
        <v>0</v>
      </c>
      <c r="F15" s="41">
        <f ca="1">HLOOKUP($A15&amp;"-"&amp;$B15&amp;"-"&amp;F$7,Weights_Cond_Spaces,$C15+1,FALSE)*'Refrigerator Impacts'!E14</f>
        <v>0</v>
      </c>
      <c r="G15" s="41">
        <f ca="1">HLOOKUP($A15&amp;"-"&amp;$B15&amp;"-"&amp;G$7,Weights_Cond_Spaces,$C15+1,FALSE)*'Refrigerator Impacts'!F14</f>
        <v>0</v>
      </c>
      <c r="H15" s="41">
        <f ca="1">HLOOKUP($A15&amp;"-"&amp;$B15&amp;"-"&amp;H$7,Weights_Cond_Spaces,$C15+1,FALSE)*'Refrigerator Impacts'!G14</f>
        <v>0</v>
      </c>
      <c r="I15" s="41">
        <f ca="1">HLOOKUP($A15&amp;"-"&amp;$B15&amp;"-"&amp;I$7,Weights_Cond_Spaces,$C15+1,FALSE)*'Refrigerator Impacts'!H14</f>
        <v>0</v>
      </c>
      <c r="J15" s="41">
        <f ca="1">HLOOKUP($A15&amp;"-"&amp;$B15&amp;"-"&amp;J$7,Weights_Cond_Spaces,$C15+1,FALSE)*'Refrigerator Impacts'!I14</f>
        <v>0</v>
      </c>
      <c r="K15" s="41">
        <f ca="1">HLOOKUP($A15&amp;"-"&amp;$B15&amp;"-"&amp;K$7,Weights_Cond_Spaces,$C15+1,FALSE)*'Refrigerator Impacts'!J14</f>
        <v>0</v>
      </c>
      <c r="L15" s="41">
        <f ca="1">HLOOKUP($A15&amp;"-"&amp;$B15&amp;"-"&amp;L$7,Weights_Cond_Spaces,$C15+1,FALSE)*'Refrigerator Impacts'!K14</f>
        <v>0</v>
      </c>
      <c r="M15" s="41">
        <f ca="1">HLOOKUP($A15&amp;"-"&amp;$B15&amp;"-"&amp;M$7,Weights_Cond_Spaces,$C15+1,FALSE)*'Refrigerator Impacts'!L14</f>
        <v>0</v>
      </c>
      <c r="N15" s="41">
        <f ca="1">HLOOKUP($A15&amp;"-"&amp;$B15&amp;"-"&amp;N$7,Weights_Cond_Spaces,$C15+1,FALSE)*'Refrigerator Impacts'!M14</f>
        <v>0</v>
      </c>
      <c r="O15" s="41">
        <f ca="1">HLOOKUP($A15&amp;"-"&amp;$B15&amp;"-"&amp;O$7,Weights_Cond_Spaces,$C15+1,FALSE)*'Refrigerator Impacts'!N14</f>
        <v>0</v>
      </c>
      <c r="P15" s="41">
        <f ca="1">HLOOKUP($A15&amp;"-"&amp;$B15&amp;"-"&amp;P$7,Weights_Cond_Spaces,$C15+1,FALSE)*'Refrigerator Impacts'!O14</f>
        <v>0</v>
      </c>
      <c r="Q15" s="41">
        <f ca="1">HLOOKUP($A15&amp;"-"&amp;$B15&amp;"-"&amp;Q$7,Weights_Cond_Spaces,$C15+1,FALSE)*'Refrigerator Impacts'!P14</f>
        <v>0</v>
      </c>
      <c r="R15" s="41">
        <f ca="1">HLOOKUP($A15&amp;"-"&amp;$B15&amp;"-"&amp;R$7,Weights_Cond_Spaces,$C15+1,FALSE)*'Refrigerator Impacts'!Q14</f>
        <v>0</v>
      </c>
      <c r="S15" s="41">
        <f>HLOOKUP($A15&amp;"-"&amp;$B15&amp;"-"&amp;S$7,Weights_Cond_Spaces,$C15+1,FALSE)*'Refrigerator Impacts'!R14</f>
        <v>0</v>
      </c>
      <c r="T15" s="41">
        <f ca="1">HLOOKUP($A15&amp;"-"&amp;$B15&amp;"-"&amp;T$7,Weights_Cond_Spaces,$C15+1,FALSE)*'Refrigerator Impacts'!S14</f>
        <v>0</v>
      </c>
      <c r="U15" s="41">
        <f ca="1">HLOOKUP($A15&amp;"-"&amp;$B15&amp;"-"&amp;U$7,Weights_Cond_Spaces,$C15+1,FALSE)*'Refrigerator Impacts'!T14</f>
        <v>0</v>
      </c>
      <c r="V15" s="41">
        <f ca="1">HLOOKUP($A15&amp;"-"&amp;$B15&amp;"-"&amp;V$7,Weights_Cond_Spaces,$C15+1,FALSE)*'Refrigerator Impacts'!U14</f>
        <v>0</v>
      </c>
      <c r="W15" s="41">
        <f ca="1">HLOOKUP($A15&amp;"-"&amp;$B15&amp;"-"&amp;W$7,Weights_Cond_Spaces,$C15+1,FALSE)*'Refrigerator Impacts'!V14</f>
        <v>0</v>
      </c>
      <c r="X15" s="41">
        <f ca="1">HLOOKUP($A15&amp;"-"&amp;$B15&amp;"-"&amp;X$7,Weights_Cond_Spaces,$C15+1,FALSE)*'Refrigerator Impacts'!W14</f>
        <v>0</v>
      </c>
      <c r="Y15" s="41">
        <f ca="1">HLOOKUP($A15&amp;"-"&amp;$B15&amp;"-"&amp;Y$7,Weights_Cond_Spaces,$C15+1,FALSE)*'Refrigerator Impacts'!X14</f>
        <v>0</v>
      </c>
      <c r="Z15" s="41">
        <f ca="1">HLOOKUP($A15&amp;"-"&amp;$B15&amp;"-"&amp;Z$7,Weights_Cond_Spaces,$C15+1,FALSE)*'Refrigerator Impacts'!Y14</f>
        <v>0</v>
      </c>
      <c r="AA15" s="41">
        <f ca="1">HLOOKUP($A15&amp;"-"&amp;$B15&amp;"-"&amp;AA$7,Weights_Cond_Spaces,$C15+1,FALSE)*'Refrigerator Impacts'!Z14</f>
        <v>0</v>
      </c>
      <c r="AB15" s="41">
        <f ca="1">HLOOKUP($A15&amp;"-"&amp;$B15&amp;"-"&amp;AB$7,Weights_Cond_Spaces,$C15+1,FALSE)*'Refrigerator Impacts'!AA14</f>
        <v>0</v>
      </c>
      <c r="AC15" s="41">
        <f ca="1">HLOOKUP($A15&amp;"-"&amp;$B15&amp;"-"&amp;AC$7,Weights_Cond_Spaces,$C15+1,FALSE)*'Refrigerator Impacts'!AB14</f>
        <v>0</v>
      </c>
      <c r="AF15" s="131">
        <f t="shared" ca="1" si="7"/>
        <v>0</v>
      </c>
      <c r="AG15" s="131">
        <f t="shared" ca="1" si="7"/>
        <v>0</v>
      </c>
      <c r="AH15" s="131">
        <f t="shared" ca="1" si="7"/>
        <v>0</v>
      </c>
      <c r="AI15" s="131">
        <f t="shared" ca="1" si="7"/>
        <v>0</v>
      </c>
      <c r="AJ15" s="131">
        <f t="shared" ca="1" si="7"/>
        <v>0</v>
      </c>
    </row>
    <row r="16" spans="1:36">
      <c r="A16" s="4" t="str">
        <f t="shared" si="9"/>
        <v>PG</v>
      </c>
      <c r="B16" s="4" t="str">
        <f t="shared" si="9"/>
        <v>SFM</v>
      </c>
      <c r="C16" s="4">
        <f t="shared" si="10"/>
        <v>8</v>
      </c>
      <c r="D16" s="40" t="str">
        <f t="shared" si="8"/>
        <v>PG8</v>
      </c>
      <c r="E16" s="41">
        <f ca="1">HLOOKUP($A16&amp;"-"&amp;$B16&amp;"-"&amp;E$7,Weights_Cond_Spaces,$C16+1,FALSE)*'Refrigerator Impacts'!D15</f>
        <v>0</v>
      </c>
      <c r="F16" s="41">
        <f ca="1">HLOOKUP($A16&amp;"-"&amp;$B16&amp;"-"&amp;F$7,Weights_Cond_Spaces,$C16+1,FALSE)*'Refrigerator Impacts'!E15</f>
        <v>0</v>
      </c>
      <c r="G16" s="41">
        <f ca="1">HLOOKUP($A16&amp;"-"&amp;$B16&amp;"-"&amp;G$7,Weights_Cond_Spaces,$C16+1,FALSE)*'Refrigerator Impacts'!F15</f>
        <v>0</v>
      </c>
      <c r="H16" s="41">
        <f ca="1">HLOOKUP($A16&amp;"-"&amp;$B16&amp;"-"&amp;H$7,Weights_Cond_Spaces,$C16+1,FALSE)*'Refrigerator Impacts'!G15</f>
        <v>0</v>
      </c>
      <c r="I16" s="41">
        <f ca="1">HLOOKUP($A16&amp;"-"&amp;$B16&amp;"-"&amp;I$7,Weights_Cond_Spaces,$C16+1,FALSE)*'Refrigerator Impacts'!H15</f>
        <v>0</v>
      </c>
      <c r="J16" s="41">
        <f ca="1">HLOOKUP($A16&amp;"-"&amp;$B16&amp;"-"&amp;J$7,Weights_Cond_Spaces,$C16+1,FALSE)*'Refrigerator Impacts'!I15</f>
        <v>0</v>
      </c>
      <c r="K16" s="41">
        <f ca="1">HLOOKUP($A16&amp;"-"&amp;$B16&amp;"-"&amp;K$7,Weights_Cond_Spaces,$C16+1,FALSE)*'Refrigerator Impacts'!J15</f>
        <v>0</v>
      </c>
      <c r="L16" s="41">
        <f ca="1">HLOOKUP($A16&amp;"-"&amp;$B16&amp;"-"&amp;L$7,Weights_Cond_Spaces,$C16+1,FALSE)*'Refrigerator Impacts'!K15</f>
        <v>0</v>
      </c>
      <c r="M16" s="41">
        <f ca="1">HLOOKUP($A16&amp;"-"&amp;$B16&amp;"-"&amp;M$7,Weights_Cond_Spaces,$C16+1,FALSE)*'Refrigerator Impacts'!L15</f>
        <v>0</v>
      </c>
      <c r="N16" s="41">
        <f ca="1">HLOOKUP($A16&amp;"-"&amp;$B16&amp;"-"&amp;N$7,Weights_Cond_Spaces,$C16+1,FALSE)*'Refrigerator Impacts'!M15</f>
        <v>0</v>
      </c>
      <c r="O16" s="41">
        <f ca="1">HLOOKUP($A16&amp;"-"&amp;$B16&amp;"-"&amp;O$7,Weights_Cond_Spaces,$C16+1,FALSE)*'Refrigerator Impacts'!N15</f>
        <v>0</v>
      </c>
      <c r="P16" s="41">
        <f ca="1">HLOOKUP($A16&amp;"-"&amp;$B16&amp;"-"&amp;P$7,Weights_Cond_Spaces,$C16+1,FALSE)*'Refrigerator Impacts'!O15</f>
        <v>0</v>
      </c>
      <c r="Q16" s="41">
        <f ca="1">HLOOKUP($A16&amp;"-"&amp;$B16&amp;"-"&amp;Q$7,Weights_Cond_Spaces,$C16+1,FALSE)*'Refrigerator Impacts'!P15</f>
        <v>0</v>
      </c>
      <c r="R16" s="41">
        <f ca="1">HLOOKUP($A16&amp;"-"&amp;$B16&amp;"-"&amp;R$7,Weights_Cond_Spaces,$C16+1,FALSE)*'Refrigerator Impacts'!Q15</f>
        <v>0</v>
      </c>
      <c r="S16" s="41">
        <f>HLOOKUP($A16&amp;"-"&amp;$B16&amp;"-"&amp;S$7,Weights_Cond_Spaces,$C16+1,FALSE)*'Refrigerator Impacts'!R15</f>
        <v>0</v>
      </c>
      <c r="T16" s="41">
        <f ca="1">HLOOKUP($A16&amp;"-"&amp;$B16&amp;"-"&amp;T$7,Weights_Cond_Spaces,$C16+1,FALSE)*'Refrigerator Impacts'!S15</f>
        <v>0</v>
      </c>
      <c r="U16" s="41">
        <f ca="1">HLOOKUP($A16&amp;"-"&amp;$B16&amp;"-"&amp;U$7,Weights_Cond_Spaces,$C16+1,FALSE)*'Refrigerator Impacts'!T15</f>
        <v>0</v>
      </c>
      <c r="V16" s="41">
        <f ca="1">HLOOKUP($A16&amp;"-"&amp;$B16&amp;"-"&amp;V$7,Weights_Cond_Spaces,$C16+1,FALSE)*'Refrigerator Impacts'!U15</f>
        <v>0</v>
      </c>
      <c r="W16" s="41">
        <f ca="1">HLOOKUP($A16&amp;"-"&amp;$B16&amp;"-"&amp;W$7,Weights_Cond_Spaces,$C16+1,FALSE)*'Refrigerator Impacts'!V15</f>
        <v>0</v>
      </c>
      <c r="X16" s="41">
        <f ca="1">HLOOKUP($A16&amp;"-"&amp;$B16&amp;"-"&amp;X$7,Weights_Cond_Spaces,$C16+1,FALSE)*'Refrigerator Impacts'!W15</f>
        <v>0</v>
      </c>
      <c r="Y16" s="41">
        <f ca="1">HLOOKUP($A16&amp;"-"&amp;$B16&amp;"-"&amp;Y$7,Weights_Cond_Spaces,$C16+1,FALSE)*'Refrigerator Impacts'!X15</f>
        <v>0</v>
      </c>
      <c r="Z16" s="41">
        <f ca="1">HLOOKUP($A16&amp;"-"&amp;$B16&amp;"-"&amp;Z$7,Weights_Cond_Spaces,$C16+1,FALSE)*'Refrigerator Impacts'!Y15</f>
        <v>0</v>
      </c>
      <c r="AA16" s="41">
        <f ca="1">HLOOKUP($A16&amp;"-"&amp;$B16&amp;"-"&amp;AA$7,Weights_Cond_Spaces,$C16+1,FALSE)*'Refrigerator Impacts'!Z15</f>
        <v>0</v>
      </c>
      <c r="AB16" s="41">
        <f ca="1">HLOOKUP($A16&amp;"-"&amp;$B16&amp;"-"&amp;AB$7,Weights_Cond_Spaces,$C16+1,FALSE)*'Refrigerator Impacts'!AA15</f>
        <v>0</v>
      </c>
      <c r="AC16" s="41">
        <f ca="1">HLOOKUP($A16&amp;"-"&amp;$B16&amp;"-"&amp;AC$7,Weights_Cond_Spaces,$C16+1,FALSE)*'Refrigerator Impacts'!AB15</f>
        <v>0</v>
      </c>
      <c r="AF16" s="131">
        <f t="shared" ca="1" si="7"/>
        <v>0</v>
      </c>
      <c r="AG16" s="131">
        <f t="shared" ca="1" si="7"/>
        <v>0</v>
      </c>
      <c r="AH16" s="131">
        <f t="shared" ca="1" si="7"/>
        <v>0</v>
      </c>
      <c r="AI16" s="131">
        <f t="shared" ca="1" si="7"/>
        <v>0</v>
      </c>
      <c r="AJ16" s="131">
        <f t="shared" ca="1" si="7"/>
        <v>0</v>
      </c>
    </row>
    <row r="17" spans="1:36">
      <c r="A17" s="4" t="str">
        <f t="shared" si="9"/>
        <v>PG</v>
      </c>
      <c r="B17" s="4" t="str">
        <f t="shared" si="9"/>
        <v>SFM</v>
      </c>
      <c r="C17" s="4">
        <f t="shared" si="10"/>
        <v>9</v>
      </c>
      <c r="D17" s="40" t="str">
        <f t="shared" si="8"/>
        <v>PG9</v>
      </c>
      <c r="E17" s="41">
        <f ca="1">HLOOKUP($A17&amp;"-"&amp;$B17&amp;"-"&amp;E$7,Weights_Cond_Spaces,$C17+1,FALSE)*'Refrigerator Impacts'!D16</f>
        <v>0</v>
      </c>
      <c r="F17" s="41">
        <f ca="1">HLOOKUP($A17&amp;"-"&amp;$B17&amp;"-"&amp;F$7,Weights_Cond_Spaces,$C17+1,FALSE)*'Refrigerator Impacts'!E16</f>
        <v>0</v>
      </c>
      <c r="G17" s="41">
        <f ca="1">HLOOKUP($A17&amp;"-"&amp;$B17&amp;"-"&amp;G$7,Weights_Cond_Spaces,$C17+1,FALSE)*'Refrigerator Impacts'!F16</f>
        <v>0</v>
      </c>
      <c r="H17" s="41">
        <f ca="1">HLOOKUP($A17&amp;"-"&amp;$B17&amp;"-"&amp;H$7,Weights_Cond_Spaces,$C17+1,FALSE)*'Refrigerator Impacts'!G16</f>
        <v>0</v>
      </c>
      <c r="I17" s="41">
        <f ca="1">HLOOKUP($A17&amp;"-"&amp;$B17&amp;"-"&amp;I$7,Weights_Cond_Spaces,$C17+1,FALSE)*'Refrigerator Impacts'!H16</f>
        <v>0</v>
      </c>
      <c r="J17" s="41">
        <f ca="1">HLOOKUP($A17&amp;"-"&amp;$B17&amp;"-"&amp;J$7,Weights_Cond_Spaces,$C17+1,FALSE)*'Refrigerator Impacts'!I16</f>
        <v>0</v>
      </c>
      <c r="K17" s="41">
        <f ca="1">HLOOKUP($A17&amp;"-"&amp;$B17&amp;"-"&amp;K$7,Weights_Cond_Spaces,$C17+1,FALSE)*'Refrigerator Impacts'!J16</f>
        <v>0</v>
      </c>
      <c r="L17" s="41">
        <f ca="1">HLOOKUP($A17&amp;"-"&amp;$B17&amp;"-"&amp;L$7,Weights_Cond_Spaces,$C17+1,FALSE)*'Refrigerator Impacts'!K16</f>
        <v>0</v>
      </c>
      <c r="M17" s="41">
        <f ca="1">HLOOKUP($A17&amp;"-"&amp;$B17&amp;"-"&amp;M$7,Weights_Cond_Spaces,$C17+1,FALSE)*'Refrigerator Impacts'!L16</f>
        <v>0</v>
      </c>
      <c r="N17" s="41">
        <f ca="1">HLOOKUP($A17&amp;"-"&amp;$B17&amp;"-"&amp;N$7,Weights_Cond_Spaces,$C17+1,FALSE)*'Refrigerator Impacts'!M16</f>
        <v>0</v>
      </c>
      <c r="O17" s="41">
        <f ca="1">HLOOKUP($A17&amp;"-"&amp;$B17&amp;"-"&amp;O$7,Weights_Cond_Spaces,$C17+1,FALSE)*'Refrigerator Impacts'!N16</f>
        <v>0</v>
      </c>
      <c r="P17" s="41">
        <f ca="1">HLOOKUP($A17&amp;"-"&amp;$B17&amp;"-"&amp;P$7,Weights_Cond_Spaces,$C17+1,FALSE)*'Refrigerator Impacts'!O16</f>
        <v>0</v>
      </c>
      <c r="Q17" s="41">
        <f ca="1">HLOOKUP($A17&amp;"-"&amp;$B17&amp;"-"&amp;Q$7,Weights_Cond_Spaces,$C17+1,FALSE)*'Refrigerator Impacts'!P16</f>
        <v>0</v>
      </c>
      <c r="R17" s="41">
        <f ca="1">HLOOKUP($A17&amp;"-"&amp;$B17&amp;"-"&amp;R$7,Weights_Cond_Spaces,$C17+1,FALSE)*'Refrigerator Impacts'!Q16</f>
        <v>0</v>
      </c>
      <c r="S17" s="41">
        <f>HLOOKUP($A17&amp;"-"&amp;$B17&amp;"-"&amp;S$7,Weights_Cond_Spaces,$C17+1,FALSE)*'Refrigerator Impacts'!R16</f>
        <v>0</v>
      </c>
      <c r="T17" s="41">
        <f ca="1">HLOOKUP($A17&amp;"-"&amp;$B17&amp;"-"&amp;T$7,Weights_Cond_Spaces,$C17+1,FALSE)*'Refrigerator Impacts'!S16</f>
        <v>0</v>
      </c>
      <c r="U17" s="41">
        <f ca="1">HLOOKUP($A17&amp;"-"&amp;$B17&amp;"-"&amp;U$7,Weights_Cond_Spaces,$C17+1,FALSE)*'Refrigerator Impacts'!T16</f>
        <v>0</v>
      </c>
      <c r="V17" s="41">
        <f ca="1">HLOOKUP($A17&amp;"-"&amp;$B17&amp;"-"&amp;V$7,Weights_Cond_Spaces,$C17+1,FALSE)*'Refrigerator Impacts'!U16</f>
        <v>0</v>
      </c>
      <c r="W17" s="41">
        <f ca="1">HLOOKUP($A17&amp;"-"&amp;$B17&amp;"-"&amp;W$7,Weights_Cond_Spaces,$C17+1,FALSE)*'Refrigerator Impacts'!V16</f>
        <v>0</v>
      </c>
      <c r="X17" s="41">
        <f ca="1">HLOOKUP($A17&amp;"-"&amp;$B17&amp;"-"&amp;X$7,Weights_Cond_Spaces,$C17+1,FALSE)*'Refrigerator Impacts'!W16</f>
        <v>0</v>
      </c>
      <c r="Y17" s="41">
        <f ca="1">HLOOKUP($A17&amp;"-"&amp;$B17&amp;"-"&amp;Y$7,Weights_Cond_Spaces,$C17+1,FALSE)*'Refrigerator Impacts'!X16</f>
        <v>0</v>
      </c>
      <c r="Z17" s="41">
        <f ca="1">HLOOKUP($A17&amp;"-"&amp;$B17&amp;"-"&amp;Z$7,Weights_Cond_Spaces,$C17+1,FALSE)*'Refrigerator Impacts'!Y16</f>
        <v>0</v>
      </c>
      <c r="AA17" s="41">
        <f ca="1">HLOOKUP($A17&amp;"-"&amp;$B17&amp;"-"&amp;AA$7,Weights_Cond_Spaces,$C17+1,FALSE)*'Refrigerator Impacts'!Z16</f>
        <v>0</v>
      </c>
      <c r="AB17" s="41">
        <f ca="1">HLOOKUP($A17&amp;"-"&amp;$B17&amp;"-"&amp;AB$7,Weights_Cond_Spaces,$C17+1,FALSE)*'Refrigerator Impacts'!AA16</f>
        <v>0</v>
      </c>
      <c r="AC17" s="41">
        <f ca="1">HLOOKUP($A17&amp;"-"&amp;$B17&amp;"-"&amp;AC$7,Weights_Cond_Spaces,$C17+1,FALSE)*'Refrigerator Impacts'!AB16</f>
        <v>0</v>
      </c>
      <c r="AF17" s="131">
        <f t="shared" ca="1" si="7"/>
        <v>0</v>
      </c>
      <c r="AG17" s="131">
        <f t="shared" ca="1" si="7"/>
        <v>0</v>
      </c>
      <c r="AH17" s="131">
        <f t="shared" ca="1" si="7"/>
        <v>0</v>
      </c>
      <c r="AI17" s="131">
        <f t="shared" ca="1" si="7"/>
        <v>0</v>
      </c>
      <c r="AJ17" s="131">
        <f t="shared" ca="1" si="7"/>
        <v>0</v>
      </c>
    </row>
    <row r="18" spans="1:36">
      <c r="A18" s="4" t="str">
        <f t="shared" si="9"/>
        <v>PG</v>
      </c>
      <c r="B18" s="4" t="str">
        <f t="shared" si="9"/>
        <v>SFM</v>
      </c>
      <c r="C18" s="4">
        <f t="shared" si="10"/>
        <v>10</v>
      </c>
      <c r="D18" s="40" t="str">
        <f t="shared" si="8"/>
        <v>PG10</v>
      </c>
      <c r="E18" s="41">
        <f ca="1">HLOOKUP($A18&amp;"-"&amp;$B18&amp;"-"&amp;E$7,Weights_Cond_Spaces,$C18+1,FALSE)*'Refrigerator Impacts'!D17</f>
        <v>0</v>
      </c>
      <c r="F18" s="41">
        <f ca="1">HLOOKUP($A18&amp;"-"&amp;$B18&amp;"-"&amp;F$7,Weights_Cond_Spaces,$C18+1,FALSE)*'Refrigerator Impacts'!E17</f>
        <v>0</v>
      </c>
      <c r="G18" s="41">
        <f ca="1">HLOOKUP($A18&amp;"-"&amp;$B18&amp;"-"&amp;G$7,Weights_Cond_Spaces,$C18+1,FALSE)*'Refrigerator Impacts'!F17</f>
        <v>0</v>
      </c>
      <c r="H18" s="41">
        <f ca="1">HLOOKUP($A18&amp;"-"&amp;$B18&amp;"-"&amp;H$7,Weights_Cond_Spaces,$C18+1,FALSE)*'Refrigerator Impacts'!G17</f>
        <v>0</v>
      </c>
      <c r="I18" s="41">
        <f ca="1">HLOOKUP($A18&amp;"-"&amp;$B18&amp;"-"&amp;I$7,Weights_Cond_Spaces,$C18+1,FALSE)*'Refrigerator Impacts'!H17</f>
        <v>0</v>
      </c>
      <c r="J18" s="41">
        <f ca="1">HLOOKUP($A18&amp;"-"&amp;$B18&amp;"-"&amp;J$7,Weights_Cond_Spaces,$C18+1,FALSE)*'Refrigerator Impacts'!I17</f>
        <v>0</v>
      </c>
      <c r="K18" s="41">
        <f ca="1">HLOOKUP($A18&amp;"-"&amp;$B18&amp;"-"&amp;K$7,Weights_Cond_Spaces,$C18+1,FALSE)*'Refrigerator Impacts'!J17</f>
        <v>0</v>
      </c>
      <c r="L18" s="41">
        <f ca="1">HLOOKUP($A18&amp;"-"&amp;$B18&amp;"-"&amp;L$7,Weights_Cond_Spaces,$C18+1,FALSE)*'Refrigerator Impacts'!K17</f>
        <v>0</v>
      </c>
      <c r="M18" s="41">
        <f ca="1">HLOOKUP($A18&amp;"-"&amp;$B18&amp;"-"&amp;M$7,Weights_Cond_Spaces,$C18+1,FALSE)*'Refrigerator Impacts'!L17</f>
        <v>0</v>
      </c>
      <c r="N18" s="41">
        <f ca="1">HLOOKUP($A18&amp;"-"&amp;$B18&amp;"-"&amp;N$7,Weights_Cond_Spaces,$C18+1,FALSE)*'Refrigerator Impacts'!M17</f>
        <v>0</v>
      </c>
      <c r="O18" s="41">
        <f ca="1">HLOOKUP($A18&amp;"-"&amp;$B18&amp;"-"&amp;O$7,Weights_Cond_Spaces,$C18+1,FALSE)*'Refrigerator Impacts'!N17</f>
        <v>0</v>
      </c>
      <c r="P18" s="41">
        <f ca="1">HLOOKUP($A18&amp;"-"&amp;$B18&amp;"-"&amp;P$7,Weights_Cond_Spaces,$C18+1,FALSE)*'Refrigerator Impacts'!O17</f>
        <v>0</v>
      </c>
      <c r="Q18" s="41">
        <f ca="1">HLOOKUP($A18&amp;"-"&amp;$B18&amp;"-"&amp;Q$7,Weights_Cond_Spaces,$C18+1,FALSE)*'Refrigerator Impacts'!P17</f>
        <v>0</v>
      </c>
      <c r="R18" s="41">
        <f ca="1">HLOOKUP($A18&amp;"-"&amp;$B18&amp;"-"&amp;R$7,Weights_Cond_Spaces,$C18+1,FALSE)*'Refrigerator Impacts'!Q17</f>
        <v>0</v>
      </c>
      <c r="S18" s="41">
        <f>HLOOKUP($A18&amp;"-"&amp;$B18&amp;"-"&amp;S$7,Weights_Cond_Spaces,$C18+1,FALSE)*'Refrigerator Impacts'!R17</f>
        <v>0</v>
      </c>
      <c r="T18" s="41">
        <f ca="1">HLOOKUP($A18&amp;"-"&amp;$B18&amp;"-"&amp;T$7,Weights_Cond_Spaces,$C18+1,FALSE)*'Refrigerator Impacts'!S17</f>
        <v>0</v>
      </c>
      <c r="U18" s="41">
        <f ca="1">HLOOKUP($A18&amp;"-"&amp;$B18&amp;"-"&amp;U$7,Weights_Cond_Spaces,$C18+1,FALSE)*'Refrigerator Impacts'!T17</f>
        <v>0</v>
      </c>
      <c r="V18" s="41">
        <f ca="1">HLOOKUP($A18&amp;"-"&amp;$B18&amp;"-"&amp;V$7,Weights_Cond_Spaces,$C18+1,FALSE)*'Refrigerator Impacts'!U17</f>
        <v>0</v>
      </c>
      <c r="W18" s="41">
        <f ca="1">HLOOKUP($A18&amp;"-"&amp;$B18&amp;"-"&amp;W$7,Weights_Cond_Spaces,$C18+1,FALSE)*'Refrigerator Impacts'!V17</f>
        <v>0</v>
      </c>
      <c r="X18" s="41">
        <f ca="1">HLOOKUP($A18&amp;"-"&amp;$B18&amp;"-"&amp;X$7,Weights_Cond_Spaces,$C18+1,FALSE)*'Refrigerator Impacts'!W17</f>
        <v>0</v>
      </c>
      <c r="Y18" s="41">
        <f ca="1">HLOOKUP($A18&amp;"-"&amp;$B18&amp;"-"&amp;Y$7,Weights_Cond_Spaces,$C18+1,FALSE)*'Refrigerator Impacts'!X17</f>
        <v>0</v>
      </c>
      <c r="Z18" s="41">
        <f ca="1">HLOOKUP($A18&amp;"-"&amp;$B18&amp;"-"&amp;Z$7,Weights_Cond_Spaces,$C18+1,FALSE)*'Refrigerator Impacts'!Y17</f>
        <v>0</v>
      </c>
      <c r="AA18" s="41">
        <f ca="1">HLOOKUP($A18&amp;"-"&amp;$B18&amp;"-"&amp;AA$7,Weights_Cond_Spaces,$C18+1,FALSE)*'Refrigerator Impacts'!Z17</f>
        <v>0</v>
      </c>
      <c r="AB18" s="41">
        <f ca="1">HLOOKUP($A18&amp;"-"&amp;$B18&amp;"-"&amp;AB$7,Weights_Cond_Spaces,$C18+1,FALSE)*'Refrigerator Impacts'!AA17</f>
        <v>0</v>
      </c>
      <c r="AC18" s="41">
        <f ca="1">HLOOKUP($A18&amp;"-"&amp;$B18&amp;"-"&amp;AC$7,Weights_Cond_Spaces,$C18+1,FALSE)*'Refrigerator Impacts'!AB17</f>
        <v>0</v>
      </c>
      <c r="AF18" s="131">
        <f t="shared" ca="1" si="7"/>
        <v>0</v>
      </c>
      <c r="AG18" s="131">
        <f t="shared" ca="1" si="7"/>
        <v>0</v>
      </c>
      <c r="AH18" s="131">
        <f t="shared" ca="1" si="7"/>
        <v>0</v>
      </c>
      <c r="AI18" s="131">
        <f t="shared" ca="1" si="7"/>
        <v>0</v>
      </c>
      <c r="AJ18" s="131">
        <f t="shared" ca="1" si="7"/>
        <v>0</v>
      </c>
    </row>
    <row r="19" spans="1:36">
      <c r="A19" s="4" t="str">
        <f t="shared" si="9"/>
        <v>PG</v>
      </c>
      <c r="B19" s="4" t="str">
        <f t="shared" si="9"/>
        <v>SFM</v>
      </c>
      <c r="C19" s="4">
        <f t="shared" si="10"/>
        <v>11</v>
      </c>
      <c r="D19" s="40" t="str">
        <f t="shared" si="8"/>
        <v>PG11</v>
      </c>
      <c r="E19" s="41">
        <f ca="1">HLOOKUP($A19&amp;"-"&amp;$B19&amp;"-"&amp;E$7,Weights_Cond_Spaces,$C19+1,FALSE)*'Refrigerator Impacts'!D18</f>
        <v>0.14317958767773564</v>
      </c>
      <c r="F19" s="41">
        <f ca="1">HLOOKUP($A19&amp;"-"&amp;$B19&amp;"-"&amp;F$7,Weights_Cond_Spaces,$C19+1,FALSE)*'Refrigerator Impacts'!E18</f>
        <v>2.0437501758401576E-5</v>
      </c>
      <c r="G19" s="41">
        <f ca="1">HLOOKUP($A19&amp;"-"&amp;$B19&amp;"-"&amp;G$7,Weights_Cond_Spaces,$C19+1,FALSE)*'Refrigerator Impacts'!F18</f>
        <v>0.16614340544297004</v>
      </c>
      <c r="H19" s="41">
        <f ca="1">HLOOKUP($A19&amp;"-"&amp;$B19&amp;"-"&amp;H$7,Weights_Cond_Spaces,$C19+1,FALSE)*'Refrigerator Impacts'!G18</f>
        <v>3.7168065398822588E-5</v>
      </c>
      <c r="I19" s="41">
        <f ca="1">HLOOKUP($A19&amp;"-"&amp;$B19&amp;"-"&amp;I$7,Weights_Cond_Spaces,$C19+1,FALSE)*'Refrigerator Impacts'!H18</f>
        <v>-4.530278499823904E-3</v>
      </c>
      <c r="J19" s="41">
        <f ca="1">HLOOKUP($A19&amp;"-"&amp;$B19&amp;"-"&amp;J$7,Weights_Cond_Spaces,$C19+1,FALSE)*'Refrigerator Impacts'!I18</f>
        <v>8.1911768720515209E-3</v>
      </c>
      <c r="K19" s="41">
        <f ca="1">HLOOKUP($A19&amp;"-"&amp;$B19&amp;"-"&amp;K$7,Weights_Cond_Spaces,$C19+1,FALSE)*'Refrigerator Impacts'!J18</f>
        <v>1.1761158411675446E-6</v>
      </c>
      <c r="L19" s="41">
        <f ca="1">HLOOKUP($A19&amp;"-"&amp;$B19&amp;"-"&amp;L$7,Weights_Cond_Spaces,$C19+1,FALSE)*'Refrigerator Impacts'!K18</f>
        <v>7.8169605389142617E-3</v>
      </c>
      <c r="M19" s="41">
        <f ca="1">HLOOKUP($A19&amp;"-"&amp;$B19&amp;"-"&amp;M$7,Weights_Cond_Spaces,$C19+1,FALSE)*'Refrigerator Impacts'!L18</f>
        <v>2.5441864092943095E-6</v>
      </c>
      <c r="N19" s="41">
        <f ca="1">HLOOKUP($A19&amp;"-"&amp;$B19&amp;"-"&amp;N$7,Weights_Cond_Spaces,$C19+1,FALSE)*'Refrigerator Impacts'!M18</f>
        <v>0</v>
      </c>
      <c r="O19" s="41">
        <f ca="1">HLOOKUP($A19&amp;"-"&amp;$B19&amp;"-"&amp;O$7,Weights_Cond_Spaces,$C19+1,FALSE)*'Refrigerator Impacts'!N18</f>
        <v>1.3165939096803277E-2</v>
      </c>
      <c r="P19" s="41">
        <f ca="1">HLOOKUP($A19&amp;"-"&amp;$B19&amp;"-"&amp;P$7,Weights_Cond_Spaces,$C19+1,FALSE)*'Refrigerator Impacts'!O18</f>
        <v>1.8793105065196851E-6</v>
      </c>
      <c r="Q19" s="41">
        <f ca="1">HLOOKUP($A19&amp;"-"&amp;$B19&amp;"-"&amp;Q$7,Weights_Cond_Spaces,$C19+1,FALSE)*'Refrigerator Impacts'!P18</f>
        <v>1.5277554523491499E-2</v>
      </c>
      <c r="R19" s="41">
        <f ca="1">HLOOKUP($A19&amp;"-"&amp;$B19&amp;"-"&amp;R$7,Weights_Cond_Spaces,$C19+1,FALSE)*'Refrigerator Impacts'!Q18</f>
        <v>3.4177531401216174E-6</v>
      </c>
      <c r="S19" s="41">
        <f>HLOOKUP($A19&amp;"-"&amp;$B19&amp;"-"&amp;S$7,Weights_Cond_Spaces,$C19+1,FALSE)*'Refrigerator Impacts'!R18</f>
        <v>0</v>
      </c>
      <c r="T19" s="41">
        <f ca="1">HLOOKUP($A19&amp;"-"&amp;$B19&amp;"-"&amp;T$7,Weights_Cond_Spaces,$C19+1,FALSE)*'Refrigerator Impacts'!S18</f>
        <v>1.5177174508184408E-2</v>
      </c>
      <c r="U19" s="41">
        <f ca="1">HLOOKUP($A19&amp;"-"&amp;$B19&amp;"-"&amp;U$7,Weights_Cond_Spaces,$C19+1,FALSE)*'Refrigerator Impacts'!T18</f>
        <v>2.5679489398470031E-6</v>
      </c>
      <c r="V19" s="41">
        <f ca="1">HLOOKUP($A19&amp;"-"&amp;$B19&amp;"-"&amp;V$7,Weights_Cond_Spaces,$C19+1,FALSE)*'Refrigerator Impacts'!U18</f>
        <v>1.5177174508184408E-2</v>
      </c>
      <c r="W19" s="41">
        <f ca="1">HLOOKUP($A19&amp;"-"&amp;$B19&amp;"-"&amp;W$7,Weights_Cond_Spaces,$C19+1,FALSE)*'Refrigerator Impacts'!V18</f>
        <v>2.5679489398470031E-6</v>
      </c>
      <c r="X19" s="41">
        <f ca="1">HLOOKUP($A19&amp;"-"&amp;$B19&amp;"-"&amp;X$7,Weights_Cond_Spaces,$C19+1,FALSE)*'Refrigerator Impacts'!W18</f>
        <v>-4.6823419058581903E-4</v>
      </c>
      <c r="Y19" s="41">
        <f ca="1">HLOOKUP($A19&amp;"-"&amp;$B19&amp;"-"&amp;Y$7,Weights_Cond_Spaces,$C19+1,FALSE)*'Refrigerator Impacts'!X18</f>
        <v>9.1225356530231898E-4</v>
      </c>
      <c r="Z19" s="41">
        <f ca="1">HLOOKUP($A19&amp;"-"&amp;$B19&amp;"-"&amp;Z$7,Weights_Cond_Spaces,$C19+1,FALSE)*'Refrigerator Impacts'!Y18</f>
        <v>1.4941747879777444E-7</v>
      </c>
      <c r="AA19" s="41">
        <f ca="1">HLOOKUP($A19&amp;"-"&amp;$B19&amp;"-"&amp;AA$7,Weights_Cond_Spaces,$C19+1,FALSE)*'Refrigerator Impacts'!Z18</f>
        <v>6.6435167900134645E-4</v>
      </c>
      <c r="AB19" s="41">
        <f ca="1">HLOOKUP($A19&amp;"-"&amp;$B19&amp;"-"&amp;AB$7,Weights_Cond_Spaces,$C19+1,FALSE)*'Refrigerator Impacts'!AA18</f>
        <v>1.4941747879777444E-7</v>
      </c>
      <c r="AC19" s="41">
        <f ca="1">HLOOKUP($A19&amp;"-"&amp;$B19&amp;"-"&amp;AC$7,Weights_Cond_Spaces,$C19+1,FALSE)*'Refrigerator Impacts'!AB18</f>
        <v>0</v>
      </c>
      <c r="AF19" s="131">
        <f t="shared" ref="AF19:AJ28" ca="1" si="11">SUMIF($E$8:$AC$8,AF$8,$E19:$AC19)</f>
        <v>0.18062613172007713</v>
      </c>
      <c r="AG19" s="131">
        <f t="shared" ca="1" si="11"/>
        <v>2.6210294524733583E-5</v>
      </c>
      <c r="AH19" s="131">
        <f t="shared" ca="1" si="11"/>
        <v>0.20507944669256153</v>
      </c>
      <c r="AI19" s="131">
        <f t="shared" ca="1" si="11"/>
        <v>4.5847371366883286E-5</v>
      </c>
      <c r="AJ19" s="131">
        <f t="shared" ca="1" si="11"/>
        <v>-4.9985126904097234E-3</v>
      </c>
    </row>
    <row r="20" spans="1:36">
      <c r="A20" s="4" t="str">
        <f t="shared" si="9"/>
        <v>PG</v>
      </c>
      <c r="B20" s="4" t="str">
        <f t="shared" si="9"/>
        <v>SFM</v>
      </c>
      <c r="C20" s="4">
        <f t="shared" si="10"/>
        <v>12</v>
      </c>
      <c r="D20" s="40" t="str">
        <f t="shared" si="8"/>
        <v>PG12</v>
      </c>
      <c r="E20" s="41">
        <f ca="1">HLOOKUP($A20&amp;"-"&amp;$B20&amp;"-"&amp;E$7,Weights_Cond_Spaces,$C20+1,FALSE)*'Refrigerator Impacts'!D19</f>
        <v>0.23702795439843138</v>
      </c>
      <c r="F20" s="41">
        <f ca="1">HLOOKUP($A20&amp;"-"&amp;$B20&amp;"-"&amp;F$7,Weights_Cond_Spaces,$C20+1,FALSE)*'Refrigerator Impacts'!E19</f>
        <v>3.440877548758093E-5</v>
      </c>
      <c r="G20" s="41">
        <f ca="1">HLOOKUP($A20&amp;"-"&amp;$B20&amp;"-"&amp;G$7,Weights_Cond_Spaces,$C20+1,FALSE)*'Refrigerator Impacts'!F19</f>
        <v>0.26792283736533951</v>
      </c>
      <c r="H20" s="41">
        <f ca="1">HLOOKUP($A20&amp;"-"&amp;$B20&amp;"-"&amp;H$7,Weights_Cond_Spaces,$C20+1,FALSE)*'Refrigerator Impacts'!G19</f>
        <v>6.2753774110897942E-5</v>
      </c>
      <c r="I20" s="41">
        <f ca="1">HLOOKUP($A20&amp;"-"&amp;$B20&amp;"-"&amp;I$7,Weights_Cond_Spaces,$C20+1,FALSE)*'Refrigerator Impacts'!H19</f>
        <v>-8.1378231622565682E-3</v>
      </c>
      <c r="J20" s="41">
        <f ca="1">HLOOKUP($A20&amp;"-"&amp;$B20&amp;"-"&amp;J$7,Weights_Cond_Spaces,$C20+1,FALSE)*'Refrigerator Impacts'!I19</f>
        <v>1.3552459354305643E-2</v>
      </c>
      <c r="K20" s="41">
        <f ca="1">HLOOKUP($A20&amp;"-"&amp;$B20&amp;"-"&amp;K$7,Weights_Cond_Spaces,$C20+1,FALSE)*'Refrigerator Impacts'!J19</f>
        <v>1.9798927064759731E-6</v>
      </c>
      <c r="L20" s="41">
        <f ca="1">HLOOKUP($A20&amp;"-"&amp;$B20&amp;"-"&amp;L$7,Weights_Cond_Spaces,$C20+1,FALSE)*'Refrigerator Impacts'!K19</f>
        <v>1.219561010941923E-2</v>
      </c>
      <c r="M20" s="41">
        <f ca="1">HLOOKUP($A20&amp;"-"&amp;$B20&amp;"-"&amp;M$7,Weights_Cond_Spaces,$C20+1,FALSE)*'Refrigerator Impacts'!L19</f>
        <v>4.3491173506269383E-6</v>
      </c>
      <c r="N20" s="41">
        <f ca="1">HLOOKUP($A20&amp;"-"&amp;$B20&amp;"-"&amp;N$7,Weights_Cond_Spaces,$C20+1,FALSE)*'Refrigerator Impacts'!M19</f>
        <v>0</v>
      </c>
      <c r="O20" s="41">
        <f ca="1">HLOOKUP($A20&amp;"-"&amp;$B20&amp;"-"&amp;O$7,Weights_Cond_Spaces,$C20+1,FALSE)*'Refrigerator Impacts'!N19</f>
        <v>2.179567396767185E-2</v>
      </c>
      <c r="P20" s="41">
        <f ca="1">HLOOKUP($A20&amp;"-"&amp;$B20&amp;"-"&amp;P$7,Weights_Cond_Spaces,$C20+1,FALSE)*'Refrigerator Impacts'!O19</f>
        <v>3.1640253321913499E-6</v>
      </c>
      <c r="Q20" s="41">
        <f ca="1">HLOOKUP($A20&amp;"-"&amp;$B20&amp;"-"&amp;Q$7,Weights_Cond_Spaces,$C20+1,FALSE)*'Refrigerator Impacts'!P19</f>
        <v>2.4636582746238117E-2</v>
      </c>
      <c r="R20" s="41">
        <f ca="1">HLOOKUP($A20&amp;"-"&amp;$B20&amp;"-"&amp;R$7,Weights_Cond_Spaces,$C20+1,FALSE)*'Refrigerator Impacts'!Q19</f>
        <v>5.7704619872090057E-6</v>
      </c>
      <c r="S20" s="41">
        <f>HLOOKUP($A20&amp;"-"&amp;$B20&amp;"-"&amp;S$7,Weights_Cond_Spaces,$C20+1,FALSE)*'Refrigerator Impacts'!R19</f>
        <v>0</v>
      </c>
      <c r="T20" s="41">
        <f ca="1">HLOOKUP($A20&amp;"-"&amp;$B20&amp;"-"&amp;T$7,Weights_Cond_Spaces,$C20+1,FALSE)*'Refrigerator Impacts'!S19</f>
        <v>4.6979680674855639E-2</v>
      </c>
      <c r="U20" s="41">
        <f ca="1">HLOOKUP($A20&amp;"-"&amp;$B20&amp;"-"&amp;U$7,Weights_Cond_Spaces,$C20+1,FALSE)*'Refrigerator Impacts'!T19</f>
        <v>8.3542319536460775E-6</v>
      </c>
      <c r="V20" s="41">
        <f ca="1">HLOOKUP($A20&amp;"-"&amp;$B20&amp;"-"&amp;V$7,Weights_Cond_Spaces,$C20+1,FALSE)*'Refrigerator Impacts'!U19</f>
        <v>4.6979680674855639E-2</v>
      </c>
      <c r="W20" s="41">
        <f ca="1">HLOOKUP($A20&amp;"-"&amp;$B20&amp;"-"&amp;W$7,Weights_Cond_Spaces,$C20+1,FALSE)*'Refrigerator Impacts'!V19</f>
        <v>8.3542319536460775E-6</v>
      </c>
      <c r="X20" s="41">
        <f ca="1">HLOOKUP($A20&amp;"-"&amp;$B20&amp;"-"&amp;X$7,Weights_Cond_Spaces,$C20+1,FALSE)*'Refrigerator Impacts'!W19</f>
        <v>-1.5328423394331563E-3</v>
      </c>
      <c r="Y20" s="41">
        <f ca="1">HLOOKUP($A20&amp;"-"&amp;$B20&amp;"-"&amp;Y$7,Weights_Cond_Spaces,$C20+1,FALSE)*'Refrigerator Impacts'!X19</f>
        <v>2.8271999921556669E-3</v>
      </c>
      <c r="Z20" s="41">
        <f ca="1">HLOOKUP($A20&amp;"-"&amp;$B20&amp;"-"&amp;Z$7,Weights_Cond_Spaces,$C20+1,FALSE)*'Refrigerator Impacts'!Y19</f>
        <v>4.7408159610006602E-7</v>
      </c>
      <c r="AA20" s="41">
        <f ca="1">HLOOKUP($A20&amp;"-"&amp;$B20&amp;"-"&amp;AA$7,Weights_Cond_Spaces,$C20+1,FALSE)*'Refrigerator Impacts'!Z19</f>
        <v>2.006824943519973E-3</v>
      </c>
      <c r="AB20" s="41">
        <f ca="1">HLOOKUP($A20&amp;"-"&amp;$B20&amp;"-"&amp;AB$7,Weights_Cond_Spaces,$C20+1,FALSE)*'Refrigerator Impacts'!AA19</f>
        <v>4.7407309163157376E-7</v>
      </c>
      <c r="AC20" s="41">
        <f ca="1">HLOOKUP($A20&amp;"-"&amp;$B20&amp;"-"&amp;AC$7,Weights_Cond_Spaces,$C20+1,FALSE)*'Refrigerator Impacts'!AB19</f>
        <v>0</v>
      </c>
      <c r="AF20" s="131">
        <f t="shared" ca="1" si="11"/>
        <v>0.32218296838742022</v>
      </c>
      <c r="AG20" s="131">
        <f t="shared" ca="1" si="11"/>
        <v>4.8381007075994389E-5</v>
      </c>
      <c r="AH20" s="131">
        <f t="shared" ca="1" si="11"/>
        <v>0.3537415358393724</v>
      </c>
      <c r="AI20" s="131">
        <f t="shared" ca="1" si="11"/>
        <v>8.1701658494011539E-5</v>
      </c>
      <c r="AJ20" s="131">
        <f t="shared" ca="1" si="11"/>
        <v>-9.6706655016897246E-3</v>
      </c>
    </row>
    <row r="21" spans="1:36">
      <c r="A21" s="4" t="str">
        <f t="shared" si="9"/>
        <v>PG</v>
      </c>
      <c r="B21" s="4" t="str">
        <f t="shared" si="9"/>
        <v>SFM</v>
      </c>
      <c r="C21" s="4">
        <f t="shared" si="10"/>
        <v>13</v>
      </c>
      <c r="D21" s="40" t="str">
        <f t="shared" si="8"/>
        <v>PG13</v>
      </c>
      <c r="E21" s="41">
        <f ca="1">HLOOKUP($A21&amp;"-"&amp;$B21&amp;"-"&amp;E$7,Weights_Cond_Spaces,$C21+1,FALSE)*'Refrigerator Impacts'!D20</f>
        <v>0.22519714456370393</v>
      </c>
      <c r="F21" s="41">
        <f ca="1">HLOOKUP($A21&amp;"-"&amp;$B21&amp;"-"&amp;F$7,Weights_Cond_Spaces,$C21+1,FALSE)*'Refrigerator Impacts'!E20</f>
        <v>3.1699665255370359E-5</v>
      </c>
      <c r="G21" s="41">
        <f ca="1">HLOOKUP($A21&amp;"-"&amp;$B21&amp;"-"&amp;G$7,Weights_Cond_Spaces,$C21+1,FALSE)*'Refrigerator Impacts'!F20</f>
        <v>0.26642917736772381</v>
      </c>
      <c r="H21" s="41">
        <f ca="1">HLOOKUP($A21&amp;"-"&amp;$B21&amp;"-"&amp;H$7,Weights_Cond_Spaces,$C21+1,FALSE)*'Refrigerator Impacts'!G20</f>
        <v>5.4742553048882229E-5</v>
      </c>
      <c r="I21" s="41">
        <f ca="1">HLOOKUP($A21&amp;"-"&amp;$B21&amp;"-"&amp;I$7,Weights_Cond_Spaces,$C21+1,FALSE)*'Refrigerator Impacts'!H20</f>
        <v>-6.8191616781992457E-3</v>
      </c>
      <c r="J21" s="41">
        <f ca="1">HLOOKUP($A21&amp;"-"&amp;$B21&amp;"-"&amp;J$7,Weights_Cond_Spaces,$C21+1,FALSE)*'Refrigerator Impacts'!I20</f>
        <v>1.2887789789294685E-2</v>
      </c>
      <c r="K21" s="41">
        <f ca="1">HLOOKUP($A21&amp;"-"&amp;$B21&amp;"-"&amp;K$7,Weights_Cond_Spaces,$C21+1,FALSE)*'Refrigerator Impacts'!J20</f>
        <v>1.82478215094927E-6</v>
      </c>
      <c r="L21" s="41">
        <f ca="1">HLOOKUP($A21&amp;"-"&amp;$B21&amp;"-"&amp;L$7,Weights_Cond_Spaces,$C21+1,FALSE)*'Refrigerator Impacts'!K20</f>
        <v>1.2802338577181053E-2</v>
      </c>
      <c r="M21" s="41">
        <f ca="1">HLOOKUP($A21&amp;"-"&amp;$B21&amp;"-"&amp;M$7,Weights_Cond_Spaces,$C21+1,FALSE)*'Refrigerator Impacts'!L20</f>
        <v>3.8236948830278781E-6</v>
      </c>
      <c r="N21" s="41">
        <f ca="1">HLOOKUP($A21&amp;"-"&amp;$B21&amp;"-"&amp;N$7,Weights_Cond_Spaces,$C21+1,FALSE)*'Refrigerator Impacts'!M20</f>
        <v>0</v>
      </c>
      <c r="O21" s="41">
        <f ca="1">HLOOKUP($A21&amp;"-"&amp;$B21&amp;"-"&amp;O$7,Weights_Cond_Spaces,$C21+1,FALSE)*'Refrigerator Impacts'!N20</f>
        <v>2.0707783408156683E-2</v>
      </c>
      <c r="P21" s="41">
        <f ca="1">HLOOKUP($A21&amp;"-"&amp;$B21&amp;"-"&amp;P$7,Weights_Cond_Spaces,$C21+1,FALSE)*'Refrigerator Impacts'!O20</f>
        <v>2.9149117476202629E-6</v>
      </c>
      <c r="Q21" s="41">
        <f ca="1">HLOOKUP($A21&amp;"-"&amp;$B21&amp;"-"&amp;Q$7,Weights_Cond_Spaces,$C21+1,FALSE)*'Refrigerator Impacts'!P20</f>
        <v>2.4499234700480352E-2</v>
      </c>
      <c r="R21" s="41">
        <f ca="1">HLOOKUP($A21&amp;"-"&amp;$B21&amp;"-"&amp;R$7,Weights_Cond_Spaces,$C21+1,FALSE)*'Refrigerator Impacts'!Q20</f>
        <v>5.0337979815064115E-6</v>
      </c>
      <c r="S21" s="41">
        <f>HLOOKUP($A21&amp;"-"&amp;$B21&amp;"-"&amp;S$7,Weights_Cond_Spaces,$C21+1,FALSE)*'Refrigerator Impacts'!R20</f>
        <v>0</v>
      </c>
      <c r="T21" s="41">
        <f ca="1">HLOOKUP($A21&amp;"-"&amp;$B21&amp;"-"&amp;T$7,Weights_Cond_Spaces,$C21+1,FALSE)*'Refrigerator Impacts'!S20</f>
        <v>1.3340249765847623E-2</v>
      </c>
      <c r="U21" s="41">
        <f ca="1">HLOOKUP($A21&amp;"-"&amp;$B21&amp;"-"&amp;U$7,Weights_Cond_Spaces,$C21+1,FALSE)*'Refrigerator Impacts'!T20</f>
        <v>2.3445806168536254E-6</v>
      </c>
      <c r="V21" s="41">
        <f ca="1">HLOOKUP($A21&amp;"-"&amp;$B21&amp;"-"&amp;V$7,Weights_Cond_Spaces,$C21+1,FALSE)*'Refrigerator Impacts'!U20</f>
        <v>1.3340249765847623E-2</v>
      </c>
      <c r="W21" s="41">
        <f ca="1">HLOOKUP($A21&amp;"-"&amp;$B21&amp;"-"&amp;W$7,Weights_Cond_Spaces,$C21+1,FALSE)*'Refrigerator Impacts'!V20</f>
        <v>2.3445806168536254E-6</v>
      </c>
      <c r="X21" s="41">
        <f ca="1">HLOOKUP($A21&amp;"-"&amp;$B21&amp;"-"&amp;X$7,Weights_Cond_Spaces,$C21+1,FALSE)*'Refrigerator Impacts'!W20</f>
        <v>-3.7517623168247877E-4</v>
      </c>
      <c r="Y21" s="41">
        <f ca="1">HLOOKUP($A21&amp;"-"&amp;$B21&amp;"-"&amp;Y$7,Weights_Cond_Spaces,$C21+1,FALSE)*'Refrigerator Impacts'!X20</f>
        <v>8.1132911367525731E-4</v>
      </c>
      <c r="Z21" s="41">
        <f ca="1">HLOOKUP($A21&amp;"-"&amp;$B21&amp;"-"&amp;Z$7,Weights_Cond_Spaces,$C21+1,FALSE)*'Refrigerator Impacts'!Y20</f>
        <v>1.3589727701057215E-7</v>
      </c>
      <c r="AA21" s="41">
        <f ca="1">HLOOKUP($A21&amp;"-"&amp;$B21&amp;"-"&amp;AA$7,Weights_Cond_Spaces,$C21+1,FALSE)*'Refrigerator Impacts'!Z20</f>
        <v>6.0172032173267124E-4</v>
      </c>
      <c r="AB21" s="41">
        <f ca="1">HLOOKUP($A21&amp;"-"&amp;$B21&amp;"-"&amp;AB$7,Weights_Cond_Spaces,$C21+1,FALSE)*'Refrigerator Impacts'!AA20</f>
        <v>1.3589727701057215E-7</v>
      </c>
      <c r="AC21" s="41">
        <f ca="1">HLOOKUP($A21&amp;"-"&amp;$B21&amp;"-"&amp;AC$7,Weights_Cond_Spaces,$C21+1,FALSE)*'Refrigerator Impacts'!AB20</f>
        <v>0</v>
      </c>
      <c r="AF21" s="131">
        <f t="shared" ca="1" si="11"/>
        <v>0.27294429664067821</v>
      </c>
      <c r="AG21" s="131">
        <f t="shared" ca="1" si="11"/>
        <v>3.8919837047804081E-5</v>
      </c>
      <c r="AH21" s="131">
        <f t="shared" ca="1" si="11"/>
        <v>0.31767272073296554</v>
      </c>
      <c r="AI21" s="131">
        <f t="shared" ca="1" si="11"/>
        <v>6.6080523807280717E-5</v>
      </c>
      <c r="AJ21" s="131">
        <f t="shared" ca="1" si="11"/>
        <v>-7.1943379098817241E-3</v>
      </c>
    </row>
    <row r="22" spans="1:36">
      <c r="A22" s="4" t="str">
        <f t="shared" si="9"/>
        <v>PG</v>
      </c>
      <c r="B22" s="4" t="str">
        <f t="shared" si="9"/>
        <v>SFM</v>
      </c>
      <c r="C22" s="4">
        <f t="shared" si="10"/>
        <v>14</v>
      </c>
      <c r="D22" s="40" t="str">
        <f t="shared" si="8"/>
        <v>PG14</v>
      </c>
      <c r="E22" s="41">
        <f ca="1">HLOOKUP($A22&amp;"-"&amp;$B22&amp;"-"&amp;E$7,Weights_Cond_Spaces,$C22+1,FALSE)*'Refrigerator Impacts'!D21</f>
        <v>0</v>
      </c>
      <c r="F22" s="41">
        <f ca="1">HLOOKUP($A22&amp;"-"&amp;$B22&amp;"-"&amp;F$7,Weights_Cond_Spaces,$C22+1,FALSE)*'Refrigerator Impacts'!E21</f>
        <v>0</v>
      </c>
      <c r="G22" s="41">
        <f ca="1">HLOOKUP($A22&amp;"-"&amp;$B22&amp;"-"&amp;G$7,Weights_Cond_Spaces,$C22+1,FALSE)*'Refrigerator Impacts'!F21</f>
        <v>0</v>
      </c>
      <c r="H22" s="41">
        <f ca="1">HLOOKUP($A22&amp;"-"&amp;$B22&amp;"-"&amp;H$7,Weights_Cond_Spaces,$C22+1,FALSE)*'Refrigerator Impacts'!G21</f>
        <v>0</v>
      </c>
      <c r="I22" s="41">
        <f ca="1">HLOOKUP($A22&amp;"-"&amp;$B22&amp;"-"&amp;I$7,Weights_Cond_Spaces,$C22+1,FALSE)*'Refrigerator Impacts'!H21</f>
        <v>0</v>
      </c>
      <c r="J22" s="41">
        <f ca="1">HLOOKUP($A22&amp;"-"&amp;$B22&amp;"-"&amp;J$7,Weights_Cond_Spaces,$C22+1,FALSE)*'Refrigerator Impacts'!I21</f>
        <v>0</v>
      </c>
      <c r="K22" s="41">
        <f ca="1">HLOOKUP($A22&amp;"-"&amp;$B22&amp;"-"&amp;K$7,Weights_Cond_Spaces,$C22+1,FALSE)*'Refrigerator Impacts'!J21</f>
        <v>0</v>
      </c>
      <c r="L22" s="41">
        <f ca="1">HLOOKUP($A22&amp;"-"&amp;$B22&amp;"-"&amp;L$7,Weights_Cond_Spaces,$C22+1,FALSE)*'Refrigerator Impacts'!K21</f>
        <v>0</v>
      </c>
      <c r="M22" s="41">
        <f ca="1">HLOOKUP($A22&amp;"-"&amp;$B22&amp;"-"&amp;M$7,Weights_Cond_Spaces,$C22+1,FALSE)*'Refrigerator Impacts'!L21</f>
        <v>0</v>
      </c>
      <c r="N22" s="41">
        <f ca="1">HLOOKUP($A22&amp;"-"&amp;$B22&amp;"-"&amp;N$7,Weights_Cond_Spaces,$C22+1,FALSE)*'Refrigerator Impacts'!M21</f>
        <v>0</v>
      </c>
      <c r="O22" s="41">
        <f ca="1">HLOOKUP($A22&amp;"-"&amp;$B22&amp;"-"&amp;O$7,Weights_Cond_Spaces,$C22+1,FALSE)*'Refrigerator Impacts'!N21</f>
        <v>0</v>
      </c>
      <c r="P22" s="41">
        <f ca="1">HLOOKUP($A22&amp;"-"&amp;$B22&amp;"-"&amp;P$7,Weights_Cond_Spaces,$C22+1,FALSE)*'Refrigerator Impacts'!O21</f>
        <v>0</v>
      </c>
      <c r="Q22" s="41">
        <f ca="1">HLOOKUP($A22&amp;"-"&amp;$B22&amp;"-"&amp;Q$7,Weights_Cond_Spaces,$C22+1,FALSE)*'Refrigerator Impacts'!P21</f>
        <v>0</v>
      </c>
      <c r="R22" s="41">
        <f ca="1">HLOOKUP($A22&amp;"-"&amp;$B22&amp;"-"&amp;R$7,Weights_Cond_Spaces,$C22+1,FALSE)*'Refrigerator Impacts'!Q21</f>
        <v>0</v>
      </c>
      <c r="S22" s="41">
        <f>HLOOKUP($A22&amp;"-"&amp;$B22&amp;"-"&amp;S$7,Weights_Cond_Spaces,$C22+1,FALSE)*'Refrigerator Impacts'!R21</f>
        <v>0</v>
      </c>
      <c r="T22" s="41">
        <f ca="1">HLOOKUP($A22&amp;"-"&amp;$B22&amp;"-"&amp;T$7,Weights_Cond_Spaces,$C22+1,FALSE)*'Refrigerator Impacts'!S21</f>
        <v>0</v>
      </c>
      <c r="U22" s="41">
        <f ca="1">HLOOKUP($A22&amp;"-"&amp;$B22&amp;"-"&amp;U$7,Weights_Cond_Spaces,$C22+1,FALSE)*'Refrigerator Impacts'!T21</f>
        <v>0</v>
      </c>
      <c r="V22" s="41">
        <f ca="1">HLOOKUP($A22&amp;"-"&amp;$B22&amp;"-"&amp;V$7,Weights_Cond_Spaces,$C22+1,FALSE)*'Refrigerator Impacts'!U21</f>
        <v>0</v>
      </c>
      <c r="W22" s="41">
        <f ca="1">HLOOKUP($A22&amp;"-"&amp;$B22&amp;"-"&amp;W$7,Weights_Cond_Spaces,$C22+1,FALSE)*'Refrigerator Impacts'!V21</f>
        <v>0</v>
      </c>
      <c r="X22" s="41">
        <f ca="1">HLOOKUP($A22&amp;"-"&amp;$B22&amp;"-"&amp;X$7,Weights_Cond_Spaces,$C22+1,FALSE)*'Refrigerator Impacts'!W21</f>
        <v>0</v>
      </c>
      <c r="Y22" s="41">
        <f ca="1">HLOOKUP($A22&amp;"-"&amp;$B22&amp;"-"&amp;Y$7,Weights_Cond_Spaces,$C22+1,FALSE)*'Refrigerator Impacts'!X21</f>
        <v>0</v>
      </c>
      <c r="Z22" s="41">
        <f ca="1">HLOOKUP($A22&amp;"-"&amp;$B22&amp;"-"&amp;Z$7,Weights_Cond_Spaces,$C22+1,FALSE)*'Refrigerator Impacts'!Y21</f>
        <v>0</v>
      </c>
      <c r="AA22" s="41">
        <f ca="1">HLOOKUP($A22&amp;"-"&amp;$B22&amp;"-"&amp;AA$7,Weights_Cond_Spaces,$C22+1,FALSE)*'Refrigerator Impacts'!Z21</f>
        <v>0</v>
      </c>
      <c r="AB22" s="41">
        <f ca="1">HLOOKUP($A22&amp;"-"&amp;$B22&amp;"-"&amp;AB$7,Weights_Cond_Spaces,$C22+1,FALSE)*'Refrigerator Impacts'!AA21</f>
        <v>0</v>
      </c>
      <c r="AC22" s="41">
        <f ca="1">HLOOKUP($A22&amp;"-"&amp;$B22&amp;"-"&amp;AC$7,Weights_Cond_Spaces,$C22+1,FALSE)*'Refrigerator Impacts'!AB21</f>
        <v>0</v>
      </c>
      <c r="AF22" s="131">
        <f t="shared" ca="1" si="11"/>
        <v>0</v>
      </c>
      <c r="AG22" s="131">
        <f t="shared" ca="1" si="11"/>
        <v>0</v>
      </c>
      <c r="AH22" s="131">
        <f t="shared" ca="1" si="11"/>
        <v>0</v>
      </c>
      <c r="AI22" s="131">
        <f t="shared" ca="1" si="11"/>
        <v>0</v>
      </c>
      <c r="AJ22" s="131">
        <f t="shared" ca="1" si="11"/>
        <v>0</v>
      </c>
    </row>
    <row r="23" spans="1:36">
      <c r="A23" s="4" t="str">
        <f t="shared" si="9"/>
        <v>PG</v>
      </c>
      <c r="B23" s="4" t="str">
        <f t="shared" si="9"/>
        <v>SFM</v>
      </c>
      <c r="C23" s="4">
        <f t="shared" si="10"/>
        <v>15</v>
      </c>
      <c r="D23" s="40" t="str">
        <f t="shared" si="8"/>
        <v>PG15</v>
      </c>
      <c r="E23" s="41">
        <f ca="1">HLOOKUP($A23&amp;"-"&amp;$B23&amp;"-"&amp;E$7,Weights_Cond_Spaces,$C23+1,FALSE)*'Refrigerator Impacts'!D22</f>
        <v>0</v>
      </c>
      <c r="F23" s="41">
        <f ca="1">HLOOKUP($A23&amp;"-"&amp;$B23&amp;"-"&amp;F$7,Weights_Cond_Spaces,$C23+1,FALSE)*'Refrigerator Impacts'!E22</f>
        <v>0</v>
      </c>
      <c r="G23" s="41">
        <f ca="1">HLOOKUP($A23&amp;"-"&amp;$B23&amp;"-"&amp;G$7,Weights_Cond_Spaces,$C23+1,FALSE)*'Refrigerator Impacts'!F22</f>
        <v>0</v>
      </c>
      <c r="H23" s="41">
        <f ca="1">HLOOKUP($A23&amp;"-"&amp;$B23&amp;"-"&amp;H$7,Weights_Cond_Spaces,$C23+1,FALSE)*'Refrigerator Impacts'!G22</f>
        <v>0</v>
      </c>
      <c r="I23" s="41">
        <f ca="1">HLOOKUP($A23&amp;"-"&amp;$B23&amp;"-"&amp;I$7,Weights_Cond_Spaces,$C23+1,FALSE)*'Refrigerator Impacts'!H22</f>
        <v>0</v>
      </c>
      <c r="J23" s="41">
        <f ca="1">HLOOKUP($A23&amp;"-"&amp;$B23&amp;"-"&amp;J$7,Weights_Cond_Spaces,$C23+1,FALSE)*'Refrigerator Impacts'!I22</f>
        <v>0</v>
      </c>
      <c r="K23" s="41">
        <f ca="1">HLOOKUP($A23&amp;"-"&amp;$B23&amp;"-"&amp;K$7,Weights_Cond_Spaces,$C23+1,FALSE)*'Refrigerator Impacts'!J22</f>
        <v>0</v>
      </c>
      <c r="L23" s="41">
        <f ca="1">HLOOKUP($A23&amp;"-"&amp;$B23&amp;"-"&amp;L$7,Weights_Cond_Spaces,$C23+1,FALSE)*'Refrigerator Impacts'!K22</f>
        <v>0</v>
      </c>
      <c r="M23" s="41">
        <f ca="1">HLOOKUP($A23&amp;"-"&amp;$B23&amp;"-"&amp;M$7,Weights_Cond_Spaces,$C23+1,FALSE)*'Refrigerator Impacts'!L22</f>
        <v>0</v>
      </c>
      <c r="N23" s="41">
        <f ca="1">HLOOKUP($A23&amp;"-"&amp;$B23&amp;"-"&amp;N$7,Weights_Cond_Spaces,$C23+1,FALSE)*'Refrigerator Impacts'!M22</f>
        <v>0</v>
      </c>
      <c r="O23" s="41">
        <f ca="1">HLOOKUP($A23&amp;"-"&amp;$B23&amp;"-"&amp;O$7,Weights_Cond_Spaces,$C23+1,FALSE)*'Refrigerator Impacts'!N22</f>
        <v>0</v>
      </c>
      <c r="P23" s="41">
        <f ca="1">HLOOKUP($A23&amp;"-"&amp;$B23&amp;"-"&amp;P$7,Weights_Cond_Spaces,$C23+1,FALSE)*'Refrigerator Impacts'!O22</f>
        <v>0</v>
      </c>
      <c r="Q23" s="41">
        <f ca="1">HLOOKUP($A23&amp;"-"&amp;$B23&amp;"-"&amp;Q$7,Weights_Cond_Spaces,$C23+1,FALSE)*'Refrigerator Impacts'!P22</f>
        <v>0</v>
      </c>
      <c r="R23" s="41">
        <f ca="1">HLOOKUP($A23&amp;"-"&amp;$B23&amp;"-"&amp;R$7,Weights_Cond_Spaces,$C23+1,FALSE)*'Refrigerator Impacts'!Q22</f>
        <v>0</v>
      </c>
      <c r="S23" s="41">
        <f>HLOOKUP($A23&amp;"-"&amp;$B23&amp;"-"&amp;S$7,Weights_Cond_Spaces,$C23+1,FALSE)*'Refrigerator Impacts'!R22</f>
        <v>0</v>
      </c>
      <c r="T23" s="41">
        <f ca="1">HLOOKUP($A23&amp;"-"&amp;$B23&amp;"-"&amp;T$7,Weights_Cond_Spaces,$C23+1,FALSE)*'Refrigerator Impacts'!S22</f>
        <v>0</v>
      </c>
      <c r="U23" s="41">
        <f ca="1">HLOOKUP($A23&amp;"-"&amp;$B23&amp;"-"&amp;U$7,Weights_Cond_Spaces,$C23+1,FALSE)*'Refrigerator Impacts'!T22</f>
        <v>0</v>
      </c>
      <c r="V23" s="41">
        <f ca="1">HLOOKUP($A23&amp;"-"&amp;$B23&amp;"-"&amp;V$7,Weights_Cond_Spaces,$C23+1,FALSE)*'Refrigerator Impacts'!U22</f>
        <v>0</v>
      </c>
      <c r="W23" s="41">
        <f ca="1">HLOOKUP($A23&amp;"-"&amp;$B23&amp;"-"&amp;W$7,Weights_Cond_Spaces,$C23+1,FALSE)*'Refrigerator Impacts'!V22</f>
        <v>0</v>
      </c>
      <c r="X23" s="41">
        <f ca="1">HLOOKUP($A23&amp;"-"&amp;$B23&amp;"-"&amp;X$7,Weights_Cond_Spaces,$C23+1,FALSE)*'Refrigerator Impacts'!W22</f>
        <v>0</v>
      </c>
      <c r="Y23" s="41">
        <f ca="1">HLOOKUP($A23&amp;"-"&amp;$B23&amp;"-"&amp;Y$7,Weights_Cond_Spaces,$C23+1,FALSE)*'Refrigerator Impacts'!X22</f>
        <v>0</v>
      </c>
      <c r="Z23" s="41">
        <f ca="1">HLOOKUP($A23&amp;"-"&amp;$B23&amp;"-"&amp;Z$7,Weights_Cond_Spaces,$C23+1,FALSE)*'Refrigerator Impacts'!Y22</f>
        <v>0</v>
      </c>
      <c r="AA23" s="41">
        <f ca="1">HLOOKUP($A23&amp;"-"&amp;$B23&amp;"-"&amp;AA$7,Weights_Cond_Spaces,$C23+1,FALSE)*'Refrigerator Impacts'!Z22</f>
        <v>0</v>
      </c>
      <c r="AB23" s="41">
        <f ca="1">HLOOKUP($A23&amp;"-"&amp;$B23&amp;"-"&amp;AB$7,Weights_Cond_Spaces,$C23+1,FALSE)*'Refrigerator Impacts'!AA22</f>
        <v>0</v>
      </c>
      <c r="AC23" s="41">
        <f ca="1">HLOOKUP($A23&amp;"-"&amp;$B23&amp;"-"&amp;AC$7,Weights_Cond_Spaces,$C23+1,FALSE)*'Refrigerator Impacts'!AB22</f>
        <v>0</v>
      </c>
      <c r="AF23" s="131">
        <f t="shared" ca="1" si="11"/>
        <v>0</v>
      </c>
      <c r="AG23" s="131">
        <f t="shared" ca="1" si="11"/>
        <v>0</v>
      </c>
      <c r="AH23" s="131">
        <f t="shared" ca="1" si="11"/>
        <v>0</v>
      </c>
      <c r="AI23" s="131">
        <f t="shared" ca="1" si="11"/>
        <v>0</v>
      </c>
      <c r="AJ23" s="131">
        <f t="shared" ca="1" si="11"/>
        <v>0</v>
      </c>
    </row>
    <row r="24" spans="1:36">
      <c r="A24" s="4" t="str">
        <f t="shared" si="9"/>
        <v>PG</v>
      </c>
      <c r="B24" s="4" t="str">
        <f t="shared" si="9"/>
        <v>SFM</v>
      </c>
      <c r="C24" s="4">
        <f t="shared" si="10"/>
        <v>16</v>
      </c>
      <c r="D24" s="40" t="str">
        <f t="shared" si="8"/>
        <v>PG16</v>
      </c>
      <c r="E24" s="41">
        <f ca="1">HLOOKUP($A24&amp;"-"&amp;$B24&amp;"-"&amp;E$7,Weights_Cond_Spaces,$C24+1,FALSE)*'Refrigerator Impacts'!D23</f>
        <v>5.5872310615049166E-2</v>
      </c>
      <c r="F24" s="41">
        <f ca="1">HLOOKUP($A24&amp;"-"&amp;$B24&amp;"-"&amp;F$7,Weights_Cond_Spaces,$C24+1,FALSE)*'Refrigerator Impacts'!E23</f>
        <v>8.4765579909443805E-6</v>
      </c>
      <c r="G24" s="41">
        <f ca="1">HLOOKUP($A24&amp;"-"&amp;$B24&amp;"-"&amp;G$7,Weights_Cond_Spaces,$C24+1,FALSE)*'Refrigerator Impacts'!F23</f>
        <v>6.0816985985565862E-2</v>
      </c>
      <c r="H24" s="41">
        <f ca="1">HLOOKUP($A24&amp;"-"&amp;$B24&amp;"-"&amp;H$7,Weights_Cond_Spaces,$C24+1,FALSE)*'Refrigerator Impacts'!G23</f>
        <v>1.5623498749895471E-5</v>
      </c>
      <c r="I24" s="41">
        <f ca="1">HLOOKUP($A24&amp;"-"&amp;$B24&amp;"-"&amp;I$7,Weights_Cond_Spaces,$C24+1,FALSE)*'Refrigerator Impacts'!H23</f>
        <v>-2.6455373022953974E-3</v>
      </c>
      <c r="J24" s="41">
        <f ca="1">HLOOKUP($A24&amp;"-"&amp;$B24&amp;"-"&amp;J$7,Weights_Cond_Spaces,$C24+1,FALSE)*'Refrigerator Impacts'!I23</f>
        <v>3.1937226751869783E-3</v>
      </c>
      <c r="K24" s="41">
        <f ca="1">HLOOKUP($A24&amp;"-"&amp;$B24&amp;"-"&amp;K$7,Weights_Cond_Spaces,$C24+1,FALSE)*'Refrigerator Impacts'!J23</f>
        <v>4.8720413961513147E-7</v>
      </c>
      <c r="L24" s="41">
        <f ca="1">HLOOKUP($A24&amp;"-"&amp;$B24&amp;"-"&amp;L$7,Weights_Cond_Spaces,$C24+1,FALSE)*'Refrigerator Impacts'!K23</f>
        <v>2.1597729276356436E-3</v>
      </c>
      <c r="M24" s="41">
        <f ca="1">HLOOKUP($A24&amp;"-"&amp;$B24&amp;"-"&amp;M$7,Weights_Cond_Spaces,$C24+1,FALSE)*'Refrigerator Impacts'!L23</f>
        <v>1.0046182443795633E-6</v>
      </c>
      <c r="N24" s="41">
        <f ca="1">HLOOKUP($A24&amp;"-"&amp;$B24&amp;"-"&amp;N$7,Weights_Cond_Spaces,$C24+1,FALSE)*'Refrigerator Impacts'!M23</f>
        <v>0</v>
      </c>
      <c r="O24" s="41">
        <f ca="1">HLOOKUP($A24&amp;"-"&amp;$B24&amp;"-"&amp;O$7,Weights_Cond_Spaces,$C24+1,FALSE)*'Refrigerator Impacts'!N23</f>
        <v>5.1376837347171644E-3</v>
      </c>
      <c r="P24" s="41">
        <f ca="1">HLOOKUP($A24&amp;"-"&amp;$B24&amp;"-"&amp;P$7,Weights_Cond_Spaces,$C24+1,FALSE)*'Refrigerator Impacts'!O23</f>
        <v>7.794536083627017E-7</v>
      </c>
      <c r="Q24" s="41">
        <f ca="1">HLOOKUP($A24&amp;"-"&amp;$B24&amp;"-"&amp;Q$7,Weights_Cond_Spaces,$C24+1,FALSE)*'Refrigerator Impacts'!P23</f>
        <v>5.5923665274083545E-3</v>
      </c>
      <c r="R24" s="41">
        <f ca="1">HLOOKUP($A24&amp;"-"&amp;$B24&amp;"-"&amp;R$7,Weights_Cond_Spaces,$C24+1,FALSE)*'Refrigerator Impacts'!Q23</f>
        <v>1.4366435632087789E-6</v>
      </c>
      <c r="S24" s="41">
        <f>HLOOKUP($A24&amp;"-"&amp;$B24&amp;"-"&amp;S$7,Weights_Cond_Spaces,$C24+1,FALSE)*'Refrigerator Impacts'!R23</f>
        <v>0</v>
      </c>
      <c r="T24" s="41">
        <f ca="1">HLOOKUP($A24&amp;"-"&amp;$B24&amp;"-"&amp;T$7,Weights_Cond_Spaces,$C24+1,FALSE)*'Refrigerator Impacts'!S23</f>
        <v>6.3795131181962159E-2</v>
      </c>
      <c r="U24" s="41">
        <f ca="1">HLOOKUP($A24&amp;"-"&amp;$B24&amp;"-"&amp;U$7,Weights_Cond_Spaces,$C24+1,FALSE)*'Refrigerator Impacts'!T23</f>
        <v>1.1376542296092849E-5</v>
      </c>
      <c r="V24" s="41">
        <f ca="1">HLOOKUP($A24&amp;"-"&amp;$B24&amp;"-"&amp;V$7,Weights_Cond_Spaces,$C24+1,FALSE)*'Refrigerator Impacts'!U23</f>
        <v>6.3795131181962159E-2</v>
      </c>
      <c r="W24" s="41">
        <f ca="1">HLOOKUP($A24&amp;"-"&amp;$B24&amp;"-"&amp;W$7,Weights_Cond_Spaces,$C24+1,FALSE)*'Refrigerator Impacts'!V23</f>
        <v>1.1376542296092849E-5</v>
      </c>
      <c r="X24" s="41">
        <f ca="1">HLOOKUP($A24&amp;"-"&amp;$B24&amp;"-"&amp;X$7,Weights_Cond_Spaces,$C24+1,FALSE)*'Refrigerator Impacts'!W23</f>
        <v>-3.0648475316957177E-3</v>
      </c>
      <c r="Y24" s="41">
        <f ca="1">HLOOKUP($A24&amp;"-"&amp;$B24&amp;"-"&amp;Y$7,Weights_Cond_Spaces,$C24+1,FALSE)*'Refrigerator Impacts'!X23</f>
        <v>3.6714678548065535E-3</v>
      </c>
      <c r="Z24" s="41">
        <f ca="1">HLOOKUP($A24&amp;"-"&amp;$B24&amp;"-"&amp;Z$7,Weights_Cond_Spaces,$C24+1,FALSE)*'Refrigerator Impacts'!Y23</f>
        <v>6.5249322568907442E-7</v>
      </c>
      <c r="AA24" s="41">
        <f ca="1">HLOOKUP($A24&amp;"-"&amp;$B24&amp;"-"&amp;AA$7,Weights_Cond_Spaces,$C24+1,FALSE)*'Refrigerator Impacts'!Z23</f>
        <v>2.0250173717822452E-3</v>
      </c>
      <c r="AB24" s="41">
        <f ca="1">HLOOKUP($A24&amp;"-"&amp;$B24&amp;"-"&amp;AB$7,Weights_Cond_Spaces,$C24+1,FALSE)*'Refrigerator Impacts'!AA23</f>
        <v>6.5249322568907442E-7</v>
      </c>
      <c r="AC24" s="41">
        <f ca="1">HLOOKUP($A24&amp;"-"&amp;$B24&amp;"-"&amp;AC$7,Weights_Cond_Spaces,$C24+1,FALSE)*'Refrigerator Impacts'!AB23</f>
        <v>0</v>
      </c>
      <c r="AF24" s="131">
        <f t="shared" ca="1" si="11"/>
        <v>0.13167031606172203</v>
      </c>
      <c r="AG24" s="131">
        <f t="shared" ca="1" si="11"/>
        <v>2.1772251260704135E-5</v>
      </c>
      <c r="AH24" s="131">
        <f t="shared" ca="1" si="11"/>
        <v>0.13438927399435424</v>
      </c>
      <c r="AI24" s="131">
        <f t="shared" ca="1" si="11"/>
        <v>3.0093796079265735E-5</v>
      </c>
      <c r="AJ24" s="131">
        <f t="shared" ca="1" si="11"/>
        <v>-5.7103848339911147E-3</v>
      </c>
    </row>
    <row r="25" spans="1:36">
      <c r="A25" s="4" t="str">
        <f t="shared" si="9"/>
        <v>PG</v>
      </c>
      <c r="B25" s="4" t="s">
        <v>886</v>
      </c>
      <c r="C25" s="4">
        <f>C9</f>
        <v>1</v>
      </c>
      <c r="D25" s="40" t="str">
        <f t="shared" si="8"/>
        <v>PG1</v>
      </c>
      <c r="E25" s="41">
        <f ca="1">HLOOKUP($A25&amp;"-"&amp;$B25&amp;"-"&amp;E$7,Weights_Cond_Spaces,$C25+1,FALSE)*'Refrigerator Impacts'!D24</f>
        <v>5.1826939852818643E-3</v>
      </c>
      <c r="F25" s="41">
        <f ca="1">HLOOKUP($A25&amp;"-"&amp;$B25&amp;"-"&amp;F$7,Weights_Cond_Spaces,$C25+1,FALSE)*'Refrigerator Impacts'!E24</f>
        <v>6.3865568809682296E-7</v>
      </c>
      <c r="G25" s="41">
        <f ca="1">HLOOKUP($A25&amp;"-"&amp;$B25&amp;"-"&amp;G$7,Weights_Cond_Spaces,$C25+1,FALSE)*'Refrigerator Impacts'!F24</f>
        <v>5.176310504777043E-3</v>
      </c>
      <c r="H25" s="41">
        <f ca="1">HLOOKUP($A25&amp;"-"&amp;$B25&amp;"-"&amp;H$7,Weights_Cond_Spaces,$C25+1,FALSE)*'Refrigerator Impacts'!G24</f>
        <v>7.8533730278110278E-7</v>
      </c>
      <c r="I25" s="41">
        <f ca="1">HLOOKUP($A25&amp;"-"&amp;$B25&amp;"-"&amp;I$7,Weights_Cond_Spaces,$C25+1,FALSE)*'Refrigerator Impacts'!H24</f>
        <v>-2.3450600092603382E-4</v>
      </c>
      <c r="J25" s="41">
        <f ca="1">HLOOKUP($A25&amp;"-"&amp;$B25&amp;"-"&amp;J$7,Weights_Cond_Spaces,$C25+1,FALSE)*'Refrigerator Impacts'!I24</f>
        <v>7.3996174726141954E-4</v>
      </c>
      <c r="K25" s="41">
        <f ca="1">HLOOKUP($A25&amp;"-"&amp;$B25&amp;"-"&amp;K$7,Weights_Cond_Spaces,$C25+1,FALSE)*'Refrigerator Impacts'!J24</f>
        <v>9.1357507342423248E-8</v>
      </c>
      <c r="L25" s="41">
        <f ca="1">HLOOKUP($A25&amp;"-"&amp;$B25&amp;"-"&amp;L$7,Weights_Cond_Spaces,$C25+1,FALSE)*'Refrigerator Impacts'!K24</f>
        <v>4.5090848735815142E-4</v>
      </c>
      <c r="M25" s="41">
        <f ca="1">HLOOKUP($A25&amp;"-"&amp;$B25&amp;"-"&amp;M$7,Weights_Cond_Spaces,$C25+1,FALSE)*'Refrigerator Impacts'!L24</f>
        <v>1.0804135582886278E-7</v>
      </c>
      <c r="N25" s="41">
        <f ca="1">HLOOKUP($A25&amp;"-"&amp;$B25&amp;"-"&amp;N$7,Weights_Cond_Spaces,$C25+1,FALSE)*'Refrigerator Impacts'!M24</f>
        <v>0</v>
      </c>
      <c r="O25" s="41">
        <f ca="1">HLOOKUP($A25&amp;"-"&amp;$B25&amp;"-"&amp;O$7,Weights_Cond_Spaces,$C25+1,FALSE)*'Refrigerator Impacts'!N24</f>
        <v>1.0783340815302843E-3</v>
      </c>
      <c r="P25" s="41">
        <f ca="1">HLOOKUP($A25&amp;"-"&amp;$B25&amp;"-"&amp;P$7,Weights_Cond_Spaces,$C25+1,FALSE)*'Refrigerator Impacts'!O24</f>
        <v>1.3288150849611172E-7</v>
      </c>
      <c r="Q25" s="41">
        <f ca="1">HLOOKUP($A25&amp;"-"&amp;$B25&amp;"-"&amp;Q$7,Weights_Cond_Spaces,$C25+1,FALSE)*'Refrigerator Impacts'!P24</f>
        <v>1.0770059065296606E-3</v>
      </c>
      <c r="R25" s="41">
        <f ca="1">HLOOKUP($A25&amp;"-"&amp;$B25&amp;"-"&amp;R$7,Weights_Cond_Spaces,$C25+1,FALSE)*'Refrigerator Impacts'!Q24</f>
        <v>1.6340072971525722E-7</v>
      </c>
      <c r="S25" s="41">
        <f>HLOOKUP($A25&amp;"-"&amp;$B25&amp;"-"&amp;S$7,Weights_Cond_Spaces,$C25+1,FALSE)*'Refrigerator Impacts'!R24</f>
        <v>0</v>
      </c>
      <c r="T25" s="41">
        <f ca="1">HLOOKUP($A25&amp;"-"&amp;$B25&amp;"-"&amp;T$7,Weights_Cond_Spaces,$C25+1,FALSE)*'Refrigerator Impacts'!S24</f>
        <v>0.11720965266384512</v>
      </c>
      <c r="U25" s="41">
        <f ca="1">HLOOKUP($A25&amp;"-"&amp;$B25&amp;"-"&amp;U$7,Weights_Cond_Spaces,$C25+1,FALSE)*'Refrigerator Impacts'!T24</f>
        <v>1.4635966865739464E-5</v>
      </c>
      <c r="V25" s="41">
        <f ca="1">HLOOKUP($A25&amp;"-"&amp;$B25&amp;"-"&amp;V$7,Weights_Cond_Spaces,$C25+1,FALSE)*'Refrigerator Impacts'!U24</f>
        <v>0.11720965266384512</v>
      </c>
      <c r="W25" s="41">
        <f ca="1">HLOOKUP($A25&amp;"-"&amp;$B25&amp;"-"&amp;W$7,Weights_Cond_Spaces,$C25+1,FALSE)*'Refrigerator Impacts'!V24</f>
        <v>1.4635966865739464E-5</v>
      </c>
      <c r="X25" s="41">
        <f ca="1">HLOOKUP($A25&amp;"-"&amp;$B25&amp;"-"&amp;X$7,Weights_Cond_Spaces,$C25+1,FALSE)*'Refrigerator Impacts'!W24</f>
        <v>-4.8978648204338624E-3</v>
      </c>
      <c r="Y25" s="41">
        <f ca="1">HLOOKUP($A25&amp;"-"&amp;$B25&amp;"-"&amp;Y$7,Weights_Cond_Spaces,$C25+1,FALSE)*'Refrigerator Impacts'!X24</f>
        <v>1.7074221434124404E-2</v>
      </c>
      <c r="Z25" s="41">
        <f ca="1">HLOOKUP($A25&amp;"-"&amp;$B25&amp;"-"&amp;Z$7,Weights_Cond_Spaces,$C25+1,FALSE)*'Refrigerator Impacts'!Y24</f>
        <v>2.1424506365851811E-6</v>
      </c>
      <c r="AA25" s="41">
        <f ca="1">HLOOKUP($A25&amp;"-"&amp;$B25&amp;"-"&amp;AA$7,Weights_Cond_Spaces,$C25+1,FALSE)*'Refrigerator Impacts'!Z24</f>
        <v>5.8253185400660278E-3</v>
      </c>
      <c r="AB25" s="41">
        <f ca="1">HLOOKUP($A25&amp;"-"&amp;$B25&amp;"-"&amp;AB$7,Weights_Cond_Spaces,$C25+1,FALSE)*'Refrigerator Impacts'!AA24</f>
        <v>2.0694619301295084E-6</v>
      </c>
      <c r="AC25" s="41">
        <f ca="1">HLOOKUP($A25&amp;"-"&amp;$B25&amp;"-"&amp;AC$7,Weights_Cond_Spaces,$C25+1,FALSE)*'Refrigerator Impacts'!AB24</f>
        <v>0</v>
      </c>
      <c r="AF25" s="131">
        <f t="shared" ca="1" si="11"/>
        <v>0.14128486391204309</v>
      </c>
      <c r="AG25" s="131">
        <f t="shared" ca="1" si="11"/>
        <v>1.7641312206260003E-5</v>
      </c>
      <c r="AH25" s="131">
        <f t="shared" ca="1" si="11"/>
        <v>0.129739196102576</v>
      </c>
      <c r="AI25" s="131">
        <f t="shared" ca="1" si="11"/>
        <v>1.7762208184194195E-5</v>
      </c>
      <c r="AJ25" s="131">
        <f t="shared" ca="1" si="11"/>
        <v>-5.1323708213598966E-3</v>
      </c>
    </row>
    <row r="26" spans="1:36">
      <c r="A26" s="4" t="str">
        <f t="shared" si="9"/>
        <v>PG</v>
      </c>
      <c r="B26" s="4" t="str">
        <f>B25</f>
        <v>MFM</v>
      </c>
      <c r="C26" s="4">
        <f t="shared" ref="C26:C56" si="12">C10</f>
        <v>2</v>
      </c>
      <c r="D26" s="40" t="str">
        <f t="shared" si="8"/>
        <v>PG2</v>
      </c>
      <c r="E26" s="41">
        <f ca="1">HLOOKUP($A26&amp;"-"&amp;$B26&amp;"-"&amp;E$7,Weights_Cond_Spaces,$C26+1,FALSE)*'Refrigerator Impacts'!D25</f>
        <v>7.2445666205809209E-2</v>
      </c>
      <c r="F26" s="41">
        <f ca="1">HLOOKUP($A26&amp;"-"&amp;$B26&amp;"-"&amp;F$7,Weights_Cond_Spaces,$C26+1,FALSE)*'Refrigerator Impacts'!E25</f>
        <v>1.0162017210298425E-5</v>
      </c>
      <c r="G26" s="41">
        <f ca="1">HLOOKUP($A26&amp;"-"&amp;$B26&amp;"-"&amp;G$7,Weights_Cond_Spaces,$C26+1,FALSE)*'Refrigerator Impacts'!F25</f>
        <v>7.6228055763912839E-2</v>
      </c>
      <c r="H26" s="41">
        <f ca="1">HLOOKUP($A26&amp;"-"&amp;$B26&amp;"-"&amp;H$7,Weights_Cond_Spaces,$C26+1,FALSE)*'Refrigerator Impacts'!G25</f>
        <v>1.7107136108133526E-5</v>
      </c>
      <c r="I26" s="41">
        <f ca="1">HLOOKUP($A26&amp;"-"&amp;$B26&amp;"-"&amp;I$7,Weights_Cond_Spaces,$C26+1,FALSE)*'Refrigerator Impacts'!H25</f>
        <v>-2.2381019085888653E-3</v>
      </c>
      <c r="J26" s="41">
        <f ca="1">HLOOKUP($A26&amp;"-"&amp;$B26&amp;"-"&amp;J$7,Weights_Cond_Spaces,$C26+1,FALSE)*'Refrigerator Impacts'!I25</f>
        <v>1.0342415686674215E-2</v>
      </c>
      <c r="K26" s="41">
        <f ca="1">HLOOKUP($A26&amp;"-"&amp;$B26&amp;"-"&amp;K$7,Weights_Cond_Spaces,$C26+1,FALSE)*'Refrigerator Impacts'!J25</f>
        <v>1.4576440211118202E-6</v>
      </c>
      <c r="L26" s="41">
        <f ca="1">HLOOKUP($A26&amp;"-"&amp;$B26&amp;"-"&amp;L$7,Weights_Cond_Spaces,$C26+1,FALSE)*'Refrigerator Impacts'!K25</f>
        <v>7.8223709305572462E-3</v>
      </c>
      <c r="M26" s="41">
        <f ca="1">HLOOKUP($A26&amp;"-"&amp;$B26&amp;"-"&amp;M$7,Weights_Cond_Spaces,$C26+1,FALSE)*'Refrigerator Impacts'!L25</f>
        <v>2.5778737230301582E-6</v>
      </c>
      <c r="N26" s="41">
        <f ca="1">HLOOKUP($A26&amp;"-"&amp;$B26&amp;"-"&amp;N$7,Weights_Cond_Spaces,$C26+1,FALSE)*'Refrigerator Impacts'!M25</f>
        <v>0</v>
      </c>
      <c r="O26" s="41">
        <f ca="1">HLOOKUP($A26&amp;"-"&amp;$B26&amp;"-"&amp;O$7,Weights_Cond_Spaces,$C26+1,FALSE)*'Refrigerator Impacts'!N25</f>
        <v>1.5073363611809346E-2</v>
      </c>
      <c r="P26" s="41">
        <f ca="1">HLOOKUP($A26&amp;"-"&amp;$B26&amp;"-"&amp;P$7,Weights_Cond_Spaces,$C26+1,FALSE)*'Refrigerator Impacts'!O25</f>
        <v>2.1143539491394709E-6</v>
      </c>
      <c r="Q26" s="41">
        <f ca="1">HLOOKUP($A26&amp;"-"&amp;$B26&amp;"-"&amp;Q$7,Weights_Cond_Spaces,$C26+1,FALSE)*'Refrigerator Impacts'!P25</f>
        <v>1.5860344201770918E-2</v>
      </c>
      <c r="R26" s="41">
        <f ca="1">HLOOKUP($A26&amp;"-"&amp;$B26&amp;"-"&amp;R$7,Weights_Cond_Spaces,$C26+1,FALSE)*'Refrigerator Impacts'!Q25</f>
        <v>3.5593859014568965E-6</v>
      </c>
      <c r="S26" s="41">
        <f>HLOOKUP($A26&amp;"-"&amp;$B26&amp;"-"&amp;S$7,Weights_Cond_Spaces,$C26+1,FALSE)*'Refrigerator Impacts'!R25</f>
        <v>0</v>
      </c>
      <c r="T26" s="41">
        <f ca="1">HLOOKUP($A26&amp;"-"&amp;$B26&amp;"-"&amp;T$7,Weights_Cond_Spaces,$C26+1,FALSE)*'Refrigerator Impacts'!S25</f>
        <v>8.3290173126241859E-2</v>
      </c>
      <c r="U26" s="41">
        <f ca="1">HLOOKUP($A26&amp;"-"&amp;$B26&amp;"-"&amp;U$7,Weights_Cond_Spaces,$C26+1,FALSE)*'Refrigerator Impacts'!T25</f>
        <v>1.2931013457166347E-5</v>
      </c>
      <c r="V26" s="41">
        <f ca="1">HLOOKUP($A26&amp;"-"&amp;$B26&amp;"-"&amp;V$7,Weights_Cond_Spaces,$C26+1,FALSE)*'Refrigerator Impacts'!U25</f>
        <v>8.3290173126241859E-2</v>
      </c>
      <c r="W26" s="41">
        <f ca="1">HLOOKUP($A26&amp;"-"&amp;$B26&amp;"-"&amp;W$7,Weights_Cond_Spaces,$C26+1,FALSE)*'Refrigerator Impacts'!V25</f>
        <v>1.2931013457166347E-5</v>
      </c>
      <c r="X26" s="41">
        <f ca="1">HLOOKUP($A26&amp;"-"&amp;$B26&amp;"-"&amp;X$7,Weights_Cond_Spaces,$C26+1,FALSE)*'Refrigerator Impacts'!W25</f>
        <v>-2.5650080894836437E-3</v>
      </c>
      <c r="Y26" s="41">
        <f ca="1">HLOOKUP($A26&amp;"-"&amp;$B26&amp;"-"&amp;Y$7,Weights_Cond_Spaces,$C26+1,FALSE)*'Refrigerator Impacts'!X25</f>
        <v>1.2701388993868254E-2</v>
      </c>
      <c r="Z26" s="41">
        <f ca="1">HLOOKUP($A26&amp;"-"&amp;$B26&amp;"-"&amp;Z$7,Weights_Cond_Spaces,$C26+1,FALSE)*'Refrigerator Impacts'!Y25</f>
        <v>2.0627652658161862E-6</v>
      </c>
      <c r="AA26" s="41">
        <f ca="1">HLOOKUP($A26&amp;"-"&amp;$B26&amp;"-"&amp;AA$7,Weights_Cond_Spaces,$C26+1,FALSE)*'Refrigerator Impacts'!Z25</f>
        <v>8.0560300745625528E-3</v>
      </c>
      <c r="AB26" s="41">
        <f ca="1">HLOOKUP($A26&amp;"-"&amp;$B26&amp;"-"&amp;AB$7,Weights_Cond_Spaces,$C26+1,FALSE)*'Refrigerator Impacts'!AA25</f>
        <v>2.0627652658161862E-6</v>
      </c>
      <c r="AC26" s="41">
        <f ca="1">HLOOKUP($A26&amp;"-"&amp;$B26&amp;"-"&amp;AC$7,Weights_Cond_Spaces,$C26+1,FALSE)*'Refrigerator Impacts'!AB25</f>
        <v>0</v>
      </c>
      <c r="AF26" s="131">
        <f t="shared" ca="1" si="11"/>
        <v>0.19385300762440288</v>
      </c>
      <c r="AG26" s="131">
        <f t="shared" ca="1" si="11"/>
        <v>2.8727793903532248E-5</v>
      </c>
      <c r="AH26" s="131">
        <f t="shared" ca="1" si="11"/>
        <v>0.19125697409704542</v>
      </c>
      <c r="AI26" s="131">
        <f t="shared" ca="1" si="11"/>
        <v>3.823817445560311E-5</v>
      </c>
      <c r="AJ26" s="131">
        <f t="shared" ca="1" si="11"/>
        <v>-4.803109998072509E-3</v>
      </c>
    </row>
    <row r="27" spans="1:36">
      <c r="A27" s="4" t="str">
        <f t="shared" ref="A27:B42" si="13">A26</f>
        <v>PG</v>
      </c>
      <c r="B27" s="4" t="str">
        <f t="shared" si="13"/>
        <v>MFM</v>
      </c>
      <c r="C27" s="4">
        <f t="shared" si="12"/>
        <v>3</v>
      </c>
      <c r="D27" s="40" t="str">
        <f t="shared" si="8"/>
        <v>PG3</v>
      </c>
      <c r="E27" s="41">
        <f ca="1">HLOOKUP($A27&amp;"-"&amp;$B27&amp;"-"&amp;E$7,Weights_Cond_Spaces,$C27+1,FALSE)*'Refrigerator Impacts'!D26</f>
        <v>3.421226133252285E-2</v>
      </c>
      <c r="F27" s="41">
        <f ca="1">HLOOKUP($A27&amp;"-"&amp;$B27&amp;"-"&amp;F$7,Weights_Cond_Spaces,$C27+1,FALSE)*'Refrigerator Impacts'!E26</f>
        <v>4.4790072331776907E-6</v>
      </c>
      <c r="G27" s="41">
        <f ca="1">HLOOKUP($A27&amp;"-"&amp;$B27&amp;"-"&amp;G$7,Weights_Cond_Spaces,$C27+1,FALSE)*'Refrigerator Impacts'!F26</f>
        <v>3.4612160494630125E-2</v>
      </c>
      <c r="H27" s="41">
        <f ca="1">HLOOKUP($A27&amp;"-"&amp;$B27&amp;"-"&amp;H$7,Weights_Cond_Spaces,$C27+1,FALSE)*'Refrigerator Impacts'!G26</f>
        <v>6.23151798288113E-6</v>
      </c>
      <c r="I27" s="41">
        <f ca="1">HLOOKUP($A27&amp;"-"&amp;$B27&amp;"-"&amp;I$7,Weights_Cond_Spaces,$C27+1,FALSE)*'Refrigerator Impacts'!H26</f>
        <v>-1.2339884979286079E-3</v>
      </c>
      <c r="J27" s="41">
        <f ca="1">HLOOKUP($A27&amp;"-"&amp;$B27&amp;"-"&amp;J$7,Weights_Cond_Spaces,$C27+1,FALSE)*'Refrigerator Impacts'!I26</f>
        <v>4.880642858290163E-3</v>
      </c>
      <c r="K27" s="41">
        <f ca="1">HLOOKUP($A27&amp;"-"&amp;$B27&amp;"-"&amp;K$7,Weights_Cond_Spaces,$C27+1,FALSE)*'Refrigerator Impacts'!J26</f>
        <v>6.4001598928607711E-7</v>
      </c>
      <c r="L27" s="41">
        <f ca="1">HLOOKUP($A27&amp;"-"&amp;$B27&amp;"-"&amp;L$7,Weights_Cond_Spaces,$C27+1,FALSE)*'Refrigerator Impacts'!K26</f>
        <v>3.4151211653426898E-3</v>
      </c>
      <c r="M27" s="41">
        <f ca="1">HLOOKUP($A27&amp;"-"&amp;$B27&amp;"-"&amp;M$7,Weights_Cond_Spaces,$C27+1,FALSE)*'Refrigerator Impacts'!L26</f>
        <v>8.7604916013918507E-7</v>
      </c>
      <c r="N27" s="41">
        <f ca="1">HLOOKUP($A27&amp;"-"&amp;$B27&amp;"-"&amp;N$7,Weights_Cond_Spaces,$C27+1,FALSE)*'Refrigerator Impacts'!M26</f>
        <v>0</v>
      </c>
      <c r="O27" s="41">
        <f ca="1">HLOOKUP($A27&amp;"-"&amp;$B27&amp;"-"&amp;O$7,Weights_Cond_Spaces,$C27+1,FALSE)*'Refrigerator Impacts'!N26</f>
        <v>7.1183534096068537E-3</v>
      </c>
      <c r="P27" s="41">
        <f ca="1">HLOOKUP($A27&amp;"-"&amp;$B27&amp;"-"&amp;P$7,Weights_Cond_Spaces,$C27+1,FALSE)*'Refrigerator Impacts'!O26</f>
        <v>9.3192192413295467E-7</v>
      </c>
      <c r="Q27" s="41">
        <f ca="1">HLOOKUP($A27&amp;"-"&amp;$B27&amp;"-"&amp;Q$7,Weights_Cond_Spaces,$C27+1,FALSE)*'Refrigerator Impacts'!P26</f>
        <v>7.2015581862925502E-3</v>
      </c>
      <c r="R27" s="41">
        <f ca="1">HLOOKUP($A27&amp;"-"&amp;$B27&amp;"-"&amp;R$7,Weights_Cond_Spaces,$C27+1,FALSE)*'Refrigerator Impacts'!Q26</f>
        <v>1.2965570106381886E-6</v>
      </c>
      <c r="S27" s="41">
        <f>HLOOKUP($A27&amp;"-"&amp;$B27&amp;"-"&amp;S$7,Weights_Cond_Spaces,$C27+1,FALSE)*'Refrigerator Impacts'!R26</f>
        <v>0</v>
      </c>
      <c r="T27" s="41">
        <f ca="1">HLOOKUP($A27&amp;"-"&amp;$B27&amp;"-"&amp;T$7,Weights_Cond_Spaces,$C27+1,FALSE)*'Refrigerator Impacts'!S26</f>
        <v>0.28273344437261627</v>
      </c>
      <c r="U27" s="41">
        <f ca="1">HLOOKUP($A27&amp;"-"&amp;$B27&amp;"-"&amp;U$7,Weights_Cond_Spaces,$C27+1,FALSE)*'Refrigerator Impacts'!T26</f>
        <v>3.7484816432365868E-5</v>
      </c>
      <c r="V27" s="41">
        <f ca="1">HLOOKUP($A27&amp;"-"&amp;$B27&amp;"-"&amp;V$7,Weights_Cond_Spaces,$C27+1,FALSE)*'Refrigerator Impacts'!U26</f>
        <v>0.28273344437261627</v>
      </c>
      <c r="W27" s="41">
        <f ca="1">HLOOKUP($A27&amp;"-"&amp;$B27&amp;"-"&amp;W$7,Weights_Cond_Spaces,$C27+1,FALSE)*'Refrigerator Impacts'!V26</f>
        <v>3.7484816432365868E-5</v>
      </c>
      <c r="X27" s="41">
        <f ca="1">HLOOKUP($A27&amp;"-"&amp;$B27&amp;"-"&amp;X$7,Weights_Cond_Spaces,$C27+1,FALSE)*'Refrigerator Impacts'!W26</f>
        <v>-1.0413605231306749E-2</v>
      </c>
      <c r="Y27" s="41">
        <f ca="1">HLOOKUP($A27&amp;"-"&amp;$B27&amp;"-"&amp;Y$7,Weights_Cond_Spaces,$C27+1,FALSE)*'Refrigerator Impacts'!X26</f>
        <v>4.2246724330038121E-2</v>
      </c>
      <c r="Z27" s="41">
        <f ca="1">HLOOKUP($A27&amp;"-"&amp;$B27&amp;"-"&amp;Z$7,Weights_Cond_Spaces,$C27+1,FALSE)*'Refrigerator Impacts'!Y26</f>
        <v>5.7263287772605941E-6</v>
      </c>
      <c r="AA27" s="41">
        <f ca="1">HLOOKUP($A27&amp;"-"&amp;$B27&amp;"-"&amp;AA$7,Weights_Cond_Spaces,$C27+1,FALSE)*'Refrigerator Impacts'!Z26</f>
        <v>2.3214939720315363E-2</v>
      </c>
      <c r="AB27" s="41">
        <f ca="1">HLOOKUP($A27&amp;"-"&amp;$B27&amp;"-"&amp;AB$7,Weights_Cond_Spaces,$C27+1,FALSE)*'Refrigerator Impacts'!AA26</f>
        <v>5.7263287772605941E-6</v>
      </c>
      <c r="AC27" s="41">
        <f ca="1">HLOOKUP($A27&amp;"-"&amp;$B27&amp;"-"&amp;AC$7,Weights_Cond_Spaces,$C27+1,FALSE)*'Refrigerator Impacts'!AB26</f>
        <v>0</v>
      </c>
      <c r="AF27" s="131">
        <f t="shared" ca="1" si="11"/>
        <v>0.37119142630307428</v>
      </c>
      <c r="AG27" s="131">
        <f t="shared" ca="1" si="11"/>
        <v>4.9262090356223185E-5</v>
      </c>
      <c r="AH27" s="131">
        <f t="shared" ca="1" si="11"/>
        <v>0.35117722393919698</v>
      </c>
      <c r="AI27" s="131">
        <f t="shared" ca="1" si="11"/>
        <v>5.1615269363284966E-5</v>
      </c>
      <c r="AJ27" s="131">
        <f t="shared" ca="1" si="11"/>
        <v>-1.1647593729235357E-2</v>
      </c>
    </row>
    <row r="28" spans="1:36">
      <c r="A28" s="4" t="str">
        <f t="shared" si="13"/>
        <v>PG</v>
      </c>
      <c r="B28" s="4" t="str">
        <f t="shared" si="13"/>
        <v>MFM</v>
      </c>
      <c r="C28" s="4">
        <f t="shared" si="12"/>
        <v>4</v>
      </c>
      <c r="D28" s="40" t="str">
        <f t="shared" si="8"/>
        <v>PG4</v>
      </c>
      <c r="E28" s="41">
        <f ca="1">HLOOKUP($A28&amp;"-"&amp;$B28&amp;"-"&amp;E$7,Weights_Cond_Spaces,$C28+1,FALSE)*'Refrigerator Impacts'!D27</f>
        <v>0.14498480343434825</v>
      </c>
      <c r="F28" s="41">
        <f ca="1">HLOOKUP($A28&amp;"-"&amp;$B28&amp;"-"&amp;F$7,Weights_Cond_Spaces,$C28+1,FALSE)*'Refrigerator Impacts'!E27</f>
        <v>1.9393169538033716E-5</v>
      </c>
      <c r="G28" s="41">
        <f ca="1">HLOOKUP($A28&amp;"-"&amp;$B28&amp;"-"&amp;G$7,Weights_Cond_Spaces,$C28+1,FALSE)*'Refrigerator Impacts'!F27</f>
        <v>0.15427400657875284</v>
      </c>
      <c r="H28" s="41">
        <f ca="1">HLOOKUP($A28&amp;"-"&amp;$B28&amp;"-"&amp;H$7,Weights_Cond_Spaces,$C28+1,FALSE)*'Refrigerator Impacts'!G27</f>
        <v>3.1590015460622001E-5</v>
      </c>
      <c r="I28" s="41">
        <f ca="1">HLOOKUP($A28&amp;"-"&amp;$B28&amp;"-"&amp;I$7,Weights_Cond_Spaces,$C28+1,FALSE)*'Refrigerator Impacts'!H27</f>
        <v>-4.0037474267830804E-3</v>
      </c>
      <c r="J28" s="41">
        <f ca="1">HLOOKUP($A28&amp;"-"&amp;$B28&amp;"-"&amp;J$7,Weights_Cond_Spaces,$C28+1,FALSE)*'Refrigerator Impacts'!I27</f>
        <v>2.0684180302475829E-2</v>
      </c>
      <c r="K28" s="41">
        <f ca="1">HLOOKUP($A28&amp;"-"&amp;$B28&amp;"-"&amp;K$7,Weights_Cond_Spaces,$C28+1,FALSE)*'Refrigerator Impacts'!J27</f>
        <v>2.7793766600478489E-6</v>
      </c>
      <c r="L28" s="41">
        <f ca="1">HLOOKUP($A28&amp;"-"&amp;$B28&amp;"-"&amp;L$7,Weights_Cond_Spaces,$C28+1,FALSE)*'Refrigerator Impacts'!K27</f>
        <v>1.6913996960017948E-2</v>
      </c>
      <c r="M28" s="41">
        <f ca="1">HLOOKUP($A28&amp;"-"&amp;$B28&amp;"-"&amp;M$7,Weights_Cond_Spaces,$C28+1,FALSE)*'Refrigerator Impacts'!L27</f>
        <v>4.5383474378183832E-6</v>
      </c>
      <c r="N28" s="41">
        <f ca="1">HLOOKUP($A28&amp;"-"&amp;$B28&amp;"-"&amp;N$7,Weights_Cond_Spaces,$C28+1,FALSE)*'Refrigerator Impacts'!M27</f>
        <v>0</v>
      </c>
      <c r="O28" s="41">
        <f ca="1">HLOOKUP($A28&amp;"-"&amp;$B28&amp;"-"&amp;O$7,Weights_Cond_Spaces,$C28+1,FALSE)*'Refrigerator Impacts'!N27</f>
        <v>3.0166175215286986E-2</v>
      </c>
      <c r="P28" s="41">
        <f ca="1">HLOOKUP($A28&amp;"-"&amp;$B28&amp;"-"&amp;P$7,Weights_Cond_Spaces,$C28+1,FALSE)*'Refrigerator Impacts'!O27</f>
        <v>4.0350280609167294E-6</v>
      </c>
      <c r="Q28" s="41">
        <f ca="1">HLOOKUP($A28&amp;"-"&amp;$B28&amp;"-"&amp;Q$7,Weights_Cond_Spaces,$C28+1,FALSE)*'Refrigerator Impacts'!P27</f>
        <v>3.2098927635035537E-2</v>
      </c>
      <c r="R28" s="41">
        <f ca="1">HLOOKUP($A28&amp;"-"&amp;$B28&amp;"-"&amp;R$7,Weights_Cond_Spaces,$C28+1,FALSE)*'Refrigerator Impacts'!Q27</f>
        <v>6.5727574122639771E-6</v>
      </c>
      <c r="S28" s="41">
        <f>HLOOKUP($A28&amp;"-"&amp;$B28&amp;"-"&amp;S$7,Weights_Cond_Spaces,$C28+1,FALSE)*'Refrigerator Impacts'!R27</f>
        <v>0</v>
      </c>
      <c r="T28" s="41">
        <f ca="1">HLOOKUP($A28&amp;"-"&amp;$B28&amp;"-"&amp;T$7,Weights_Cond_Spaces,$C28+1,FALSE)*'Refrigerator Impacts'!S27</f>
        <v>0.1490952931845016</v>
      </c>
      <c r="U28" s="41">
        <f ca="1">HLOOKUP($A28&amp;"-"&amp;$B28&amp;"-"&amp;U$7,Weights_Cond_Spaces,$C28+1,FALSE)*'Refrigerator Impacts'!T27</f>
        <v>2.1054286182068551E-5</v>
      </c>
      <c r="V28" s="41">
        <f ca="1">HLOOKUP($A28&amp;"-"&amp;$B28&amp;"-"&amp;V$7,Weights_Cond_Spaces,$C28+1,FALSE)*'Refrigerator Impacts'!U27</f>
        <v>0.1490952931845016</v>
      </c>
      <c r="W28" s="41">
        <f ca="1">HLOOKUP($A28&amp;"-"&amp;$B28&amp;"-"&amp;W$7,Weights_Cond_Spaces,$C28+1,FALSE)*'Refrigerator Impacts'!V27</f>
        <v>2.1054286182068551E-5</v>
      </c>
      <c r="X28" s="41">
        <f ca="1">HLOOKUP($A28&amp;"-"&amp;$B28&amp;"-"&amp;X$7,Weights_Cond_Spaces,$C28+1,FALSE)*'Refrigerator Impacts'!W27</f>
        <v>-4.3525945672033342E-3</v>
      </c>
      <c r="Y28" s="41">
        <f ca="1">HLOOKUP($A28&amp;"-"&amp;$B28&amp;"-"&amp;Y$7,Weights_Cond_Spaces,$C28+1,FALSE)*'Refrigerator Impacts'!X27</f>
        <v>2.2705340506620979E-2</v>
      </c>
      <c r="Z28" s="41">
        <f ca="1">HLOOKUP($A28&amp;"-"&amp;$B28&amp;"-"&amp;Z$7,Weights_Cond_Spaces,$C28+1,FALSE)*'Refrigerator Impacts'!Y27</f>
        <v>3.3114637275559643E-6</v>
      </c>
      <c r="AA28" s="41">
        <f ca="1">HLOOKUP($A28&amp;"-"&amp;$B28&amp;"-"&amp;AA$7,Weights_Cond_Spaces,$C28+1,FALSE)*'Refrigerator Impacts'!Z27</f>
        <v>1.5479525037753766E-2</v>
      </c>
      <c r="AB28" s="41">
        <f ca="1">HLOOKUP($A28&amp;"-"&amp;$B28&amp;"-"&amp;AB$7,Weights_Cond_Spaces,$C28+1,FALSE)*'Refrigerator Impacts'!AA27</f>
        <v>3.3114637275559643E-6</v>
      </c>
      <c r="AC28" s="41">
        <f ca="1">HLOOKUP($A28&amp;"-"&amp;$B28&amp;"-"&amp;AC$7,Weights_Cond_Spaces,$C28+1,FALSE)*'Refrigerator Impacts'!AB27</f>
        <v>0</v>
      </c>
      <c r="AF28" s="131">
        <f t="shared" ca="1" si="11"/>
        <v>0.36763579264323365</v>
      </c>
      <c r="AG28" s="131">
        <f t="shared" ca="1" si="11"/>
        <v>5.0573324168622811E-5</v>
      </c>
      <c r="AH28" s="131">
        <f t="shared" ca="1" si="11"/>
        <v>0.36786174939606164</v>
      </c>
      <c r="AI28" s="131">
        <f t="shared" ca="1" si="11"/>
        <v>6.7066870220328887E-5</v>
      </c>
      <c r="AJ28" s="131">
        <f t="shared" ca="1" si="11"/>
        <v>-8.3563419939864138E-3</v>
      </c>
    </row>
    <row r="29" spans="1:36">
      <c r="A29" s="4" t="str">
        <f t="shared" si="13"/>
        <v>PG</v>
      </c>
      <c r="B29" s="4" t="str">
        <f t="shared" si="13"/>
        <v>MFM</v>
      </c>
      <c r="C29" s="4">
        <f t="shared" si="12"/>
        <v>5</v>
      </c>
      <c r="D29" s="40" t="str">
        <f t="shared" si="8"/>
        <v>PG5</v>
      </c>
      <c r="E29" s="41">
        <f ca="1">HLOOKUP($A29&amp;"-"&amp;$B29&amp;"-"&amp;E$7,Weights_Cond_Spaces,$C29+1,FALSE)*'Refrigerator Impacts'!D28</f>
        <v>2.0426828359385682E-2</v>
      </c>
      <c r="F29" s="41">
        <f ca="1">HLOOKUP($A29&amp;"-"&amp;$B29&amp;"-"&amp;F$7,Weights_Cond_Spaces,$C29+1,FALSE)*'Refrigerator Impacts'!E28</f>
        <v>2.6929505721893171E-6</v>
      </c>
      <c r="G29" s="41">
        <f ca="1">HLOOKUP($A29&amp;"-"&amp;$B29&amp;"-"&amp;G$7,Weights_Cond_Spaces,$C29+1,FALSE)*'Refrigerator Impacts'!F28</f>
        <v>2.0695339734066665E-2</v>
      </c>
      <c r="H29" s="41">
        <f ca="1">HLOOKUP($A29&amp;"-"&amp;$B29&amp;"-"&amp;H$7,Weights_Cond_Spaces,$C29+1,FALSE)*'Refrigerator Impacts'!G28</f>
        <v>3.3669175548248829E-6</v>
      </c>
      <c r="I29" s="41">
        <f ca="1">HLOOKUP($A29&amp;"-"&amp;$B29&amp;"-"&amp;I$7,Weights_Cond_Spaces,$C29+1,FALSE)*'Refrigerator Impacts'!H28</f>
        <v>-6.5037642215017228E-4</v>
      </c>
      <c r="J29" s="41">
        <f ca="1">HLOOKUP($A29&amp;"-"&amp;$B29&amp;"-"&amp;J$7,Weights_Cond_Spaces,$C29+1,FALSE)*'Refrigerator Impacts'!I28</f>
        <v>2.9114238555035714E-3</v>
      </c>
      <c r="K29" s="41">
        <f ca="1">HLOOKUP($A29&amp;"-"&amp;$B29&amp;"-"&amp;K$7,Weights_Cond_Spaces,$C29+1,FALSE)*'Refrigerator Impacts'!J28</f>
        <v>3.8415551396544513E-7</v>
      </c>
      <c r="L29" s="41">
        <f ca="1">HLOOKUP($A29&amp;"-"&amp;$B29&amp;"-"&amp;L$7,Weights_Cond_Spaces,$C29+1,FALSE)*'Refrigerator Impacts'!K28</f>
        <v>2.0945412516575153E-3</v>
      </c>
      <c r="M29" s="41">
        <f ca="1">HLOOKUP($A29&amp;"-"&amp;$B29&amp;"-"&amp;M$7,Weights_Cond_Spaces,$C29+1,FALSE)*'Refrigerator Impacts'!L28</f>
        <v>5.0965196337063958E-7</v>
      </c>
      <c r="N29" s="41">
        <f ca="1">HLOOKUP($A29&amp;"-"&amp;$B29&amp;"-"&amp;N$7,Weights_Cond_Spaces,$C29+1,FALSE)*'Refrigerator Impacts'!M28</f>
        <v>0</v>
      </c>
      <c r="O29" s="41">
        <f ca="1">HLOOKUP($A29&amp;"-"&amp;$B29&amp;"-"&amp;O$7,Weights_Cond_Spaces,$C29+1,FALSE)*'Refrigerator Impacts'!N28</f>
        <v>4.2500956568241165E-3</v>
      </c>
      <c r="P29" s="41">
        <f ca="1">HLOOKUP($A29&amp;"-"&amp;$B29&amp;"-"&amp;P$7,Weights_Cond_Spaces,$C29+1,FALSE)*'Refrigerator Impacts'!O28</f>
        <v>5.6030712793672503E-7</v>
      </c>
      <c r="Q29" s="41">
        <f ca="1">HLOOKUP($A29&amp;"-"&amp;$B29&amp;"-"&amp;Q$7,Weights_Cond_Spaces,$C29+1,FALSE)*'Refrigerator Impacts'!P28</f>
        <v>4.3059633131857155E-3</v>
      </c>
      <c r="R29" s="41">
        <f ca="1">HLOOKUP($A29&amp;"-"&amp;$B29&amp;"-"&amp;R$7,Weights_Cond_Spaces,$C29+1,FALSE)*'Refrigerator Impacts'!Q28</f>
        <v>7.0053565952009896E-7</v>
      </c>
      <c r="S29" s="41">
        <f>HLOOKUP($A29&amp;"-"&amp;$B29&amp;"-"&amp;S$7,Weights_Cond_Spaces,$C29+1,FALSE)*'Refrigerator Impacts'!R28</f>
        <v>0</v>
      </c>
      <c r="T29" s="41">
        <f ca="1">HLOOKUP($A29&amp;"-"&amp;$B29&amp;"-"&amp;T$7,Weights_Cond_Spaces,$C29+1,FALSE)*'Refrigerator Impacts'!S28</f>
        <v>3.7092132717721944E-2</v>
      </c>
      <c r="U29" s="41">
        <f ca="1">HLOOKUP($A29&amp;"-"&amp;$B29&amp;"-"&amp;U$7,Weights_Cond_Spaces,$C29+1,FALSE)*'Refrigerator Impacts'!T28</f>
        <v>5.0683787197523398E-6</v>
      </c>
      <c r="V29" s="41">
        <f ca="1">HLOOKUP($A29&amp;"-"&amp;$B29&amp;"-"&amp;V$7,Weights_Cond_Spaces,$C29+1,FALSE)*'Refrigerator Impacts'!U28</f>
        <v>3.7092132717721944E-2</v>
      </c>
      <c r="W29" s="41">
        <f ca="1">HLOOKUP($A29&amp;"-"&amp;$B29&amp;"-"&amp;W$7,Weights_Cond_Spaces,$C29+1,FALSE)*'Refrigerator Impacts'!V28</f>
        <v>5.0683787197523398E-6</v>
      </c>
      <c r="X29" s="41">
        <f ca="1">HLOOKUP($A29&amp;"-"&amp;$B29&amp;"-"&amp;X$7,Weights_Cond_Spaces,$C29+1,FALSE)*'Refrigerator Impacts'!W28</f>
        <v>-1.378895634970675E-3</v>
      </c>
      <c r="Y29" s="41">
        <f ca="1">HLOOKUP($A29&amp;"-"&amp;$B29&amp;"-"&amp;Y$7,Weights_Cond_Spaces,$C29+1,FALSE)*'Refrigerator Impacts'!X28</f>
        <v>5.6044418215330342E-3</v>
      </c>
      <c r="Z29" s="41">
        <f ca="1">HLOOKUP($A29&amp;"-"&amp;$B29&amp;"-"&amp;Z$7,Weights_Cond_Spaces,$C29+1,FALSE)*'Refrigerator Impacts'!Y28</f>
        <v>7.7924457359759477E-7</v>
      </c>
      <c r="AA29" s="41">
        <f ca="1">HLOOKUP($A29&amp;"-"&amp;$B29&amp;"-"&amp;AA$7,Weights_Cond_Spaces,$C29+1,FALSE)*'Refrigerator Impacts'!Z28</f>
        <v>3.4217472643279646E-3</v>
      </c>
      <c r="AB29" s="41">
        <f ca="1">HLOOKUP($A29&amp;"-"&amp;$B29&amp;"-"&amp;AB$7,Weights_Cond_Spaces,$C29+1,FALSE)*'Refrigerator Impacts'!AA28</f>
        <v>7.7924457359759477E-7</v>
      </c>
      <c r="AC29" s="41">
        <f ca="1">HLOOKUP($A29&amp;"-"&amp;$B29&amp;"-"&amp;AC$7,Weights_Cond_Spaces,$C29+1,FALSE)*'Refrigerator Impacts'!AB28</f>
        <v>0</v>
      </c>
      <c r="AF29" s="131">
        <f t="shared" ref="AF29:AJ38" ca="1" si="14">SUMIF($E$8:$AC$8,AF$8,$E29:$AC29)</f>
        <v>7.0284922410968356E-2</v>
      </c>
      <c r="AG29" s="131">
        <f t="shared" ca="1" si="14"/>
        <v>9.4850365074414213E-6</v>
      </c>
      <c r="AH29" s="131">
        <f t="shared" ca="1" si="14"/>
        <v>6.7609724280959807E-2</v>
      </c>
      <c r="AI29" s="131">
        <f t="shared" ca="1" si="14"/>
        <v>1.0424728471065554E-5</v>
      </c>
      <c r="AJ29" s="131">
        <f t="shared" ca="1" si="14"/>
        <v>-2.0292720571208475E-3</v>
      </c>
    </row>
    <row r="30" spans="1:36">
      <c r="A30" s="4" t="str">
        <f t="shared" si="13"/>
        <v>PG</v>
      </c>
      <c r="B30" s="4" t="str">
        <f t="shared" si="13"/>
        <v>MFM</v>
      </c>
      <c r="C30" s="4">
        <f t="shared" si="12"/>
        <v>6</v>
      </c>
      <c r="D30" s="40" t="str">
        <f t="shared" si="8"/>
        <v>PG6</v>
      </c>
      <c r="E30" s="41">
        <f ca="1">HLOOKUP($A30&amp;"-"&amp;$B30&amp;"-"&amp;E$7,Weights_Cond_Spaces,$C30+1,FALSE)*'Refrigerator Impacts'!D29</f>
        <v>0</v>
      </c>
      <c r="F30" s="41">
        <f ca="1">HLOOKUP($A30&amp;"-"&amp;$B30&amp;"-"&amp;F$7,Weights_Cond_Spaces,$C30+1,FALSE)*'Refrigerator Impacts'!E29</f>
        <v>0</v>
      </c>
      <c r="G30" s="41">
        <f ca="1">HLOOKUP($A30&amp;"-"&amp;$B30&amp;"-"&amp;G$7,Weights_Cond_Spaces,$C30+1,FALSE)*'Refrigerator Impacts'!F29</f>
        <v>0</v>
      </c>
      <c r="H30" s="41">
        <f ca="1">HLOOKUP($A30&amp;"-"&amp;$B30&amp;"-"&amp;H$7,Weights_Cond_Spaces,$C30+1,FALSE)*'Refrigerator Impacts'!G29</f>
        <v>0</v>
      </c>
      <c r="I30" s="41">
        <f ca="1">HLOOKUP($A30&amp;"-"&amp;$B30&amp;"-"&amp;I$7,Weights_Cond_Spaces,$C30+1,FALSE)*'Refrigerator Impacts'!H29</f>
        <v>0</v>
      </c>
      <c r="J30" s="41">
        <f ca="1">HLOOKUP($A30&amp;"-"&amp;$B30&amp;"-"&amp;J$7,Weights_Cond_Spaces,$C30+1,FALSE)*'Refrigerator Impacts'!I29</f>
        <v>0</v>
      </c>
      <c r="K30" s="41">
        <f ca="1">HLOOKUP($A30&amp;"-"&amp;$B30&amp;"-"&amp;K$7,Weights_Cond_Spaces,$C30+1,FALSE)*'Refrigerator Impacts'!J29</f>
        <v>0</v>
      </c>
      <c r="L30" s="41">
        <f ca="1">HLOOKUP($A30&amp;"-"&amp;$B30&amp;"-"&amp;L$7,Weights_Cond_Spaces,$C30+1,FALSE)*'Refrigerator Impacts'!K29</f>
        <v>0</v>
      </c>
      <c r="M30" s="41">
        <f ca="1">HLOOKUP($A30&amp;"-"&amp;$B30&amp;"-"&amp;M$7,Weights_Cond_Spaces,$C30+1,FALSE)*'Refrigerator Impacts'!L29</f>
        <v>0</v>
      </c>
      <c r="N30" s="41">
        <f ca="1">HLOOKUP($A30&amp;"-"&amp;$B30&amp;"-"&amp;N$7,Weights_Cond_Spaces,$C30+1,FALSE)*'Refrigerator Impacts'!M29</f>
        <v>0</v>
      </c>
      <c r="O30" s="41">
        <f ca="1">HLOOKUP($A30&amp;"-"&amp;$B30&amp;"-"&amp;O$7,Weights_Cond_Spaces,$C30+1,FALSE)*'Refrigerator Impacts'!N29</f>
        <v>0</v>
      </c>
      <c r="P30" s="41">
        <f ca="1">HLOOKUP($A30&amp;"-"&amp;$B30&amp;"-"&amp;P$7,Weights_Cond_Spaces,$C30+1,FALSE)*'Refrigerator Impacts'!O29</f>
        <v>0</v>
      </c>
      <c r="Q30" s="41">
        <f ca="1">HLOOKUP($A30&amp;"-"&amp;$B30&amp;"-"&amp;Q$7,Weights_Cond_Spaces,$C30+1,FALSE)*'Refrigerator Impacts'!P29</f>
        <v>0</v>
      </c>
      <c r="R30" s="41">
        <f ca="1">HLOOKUP($A30&amp;"-"&amp;$B30&amp;"-"&amp;R$7,Weights_Cond_Spaces,$C30+1,FALSE)*'Refrigerator Impacts'!Q29</f>
        <v>0</v>
      </c>
      <c r="S30" s="41">
        <f>HLOOKUP($A30&amp;"-"&amp;$B30&amp;"-"&amp;S$7,Weights_Cond_Spaces,$C30+1,FALSE)*'Refrigerator Impacts'!R29</f>
        <v>0</v>
      </c>
      <c r="T30" s="41">
        <f ca="1">HLOOKUP($A30&amp;"-"&amp;$B30&amp;"-"&amp;T$7,Weights_Cond_Spaces,$C30+1,FALSE)*'Refrigerator Impacts'!S29</f>
        <v>0</v>
      </c>
      <c r="U30" s="41">
        <f ca="1">HLOOKUP($A30&amp;"-"&amp;$B30&amp;"-"&amp;U$7,Weights_Cond_Spaces,$C30+1,FALSE)*'Refrigerator Impacts'!T29</f>
        <v>0</v>
      </c>
      <c r="V30" s="41">
        <f ca="1">HLOOKUP($A30&amp;"-"&amp;$B30&amp;"-"&amp;V$7,Weights_Cond_Spaces,$C30+1,FALSE)*'Refrigerator Impacts'!U29</f>
        <v>0</v>
      </c>
      <c r="W30" s="41">
        <f ca="1">HLOOKUP($A30&amp;"-"&amp;$B30&amp;"-"&amp;W$7,Weights_Cond_Spaces,$C30+1,FALSE)*'Refrigerator Impacts'!V29</f>
        <v>0</v>
      </c>
      <c r="X30" s="41">
        <f ca="1">HLOOKUP($A30&amp;"-"&amp;$B30&amp;"-"&amp;X$7,Weights_Cond_Spaces,$C30+1,FALSE)*'Refrigerator Impacts'!W29</f>
        <v>0</v>
      </c>
      <c r="Y30" s="41">
        <f ca="1">HLOOKUP($A30&amp;"-"&amp;$B30&amp;"-"&amp;Y$7,Weights_Cond_Spaces,$C30+1,FALSE)*'Refrigerator Impacts'!X29</f>
        <v>0</v>
      </c>
      <c r="Z30" s="41">
        <f ca="1">HLOOKUP($A30&amp;"-"&amp;$B30&amp;"-"&amp;Z$7,Weights_Cond_Spaces,$C30+1,FALSE)*'Refrigerator Impacts'!Y29</f>
        <v>0</v>
      </c>
      <c r="AA30" s="41">
        <f ca="1">HLOOKUP($A30&amp;"-"&amp;$B30&amp;"-"&amp;AA$7,Weights_Cond_Spaces,$C30+1,FALSE)*'Refrigerator Impacts'!Z29</f>
        <v>0</v>
      </c>
      <c r="AB30" s="41">
        <f ca="1">HLOOKUP($A30&amp;"-"&amp;$B30&amp;"-"&amp;AB$7,Weights_Cond_Spaces,$C30+1,FALSE)*'Refrigerator Impacts'!AA29</f>
        <v>0</v>
      </c>
      <c r="AC30" s="41">
        <f ca="1">HLOOKUP($A30&amp;"-"&amp;$B30&amp;"-"&amp;AC$7,Weights_Cond_Spaces,$C30+1,FALSE)*'Refrigerator Impacts'!AB29</f>
        <v>0</v>
      </c>
      <c r="AF30" s="131">
        <f t="shared" ca="1" si="14"/>
        <v>0</v>
      </c>
      <c r="AG30" s="131">
        <f t="shared" ca="1" si="14"/>
        <v>0</v>
      </c>
      <c r="AH30" s="131">
        <f t="shared" ca="1" si="14"/>
        <v>0</v>
      </c>
      <c r="AI30" s="131">
        <f t="shared" ca="1" si="14"/>
        <v>0</v>
      </c>
      <c r="AJ30" s="131">
        <f t="shared" ca="1" si="14"/>
        <v>0</v>
      </c>
    </row>
    <row r="31" spans="1:36">
      <c r="A31" s="4" t="str">
        <f t="shared" si="13"/>
        <v>PG</v>
      </c>
      <c r="B31" s="4" t="str">
        <f t="shared" si="13"/>
        <v>MFM</v>
      </c>
      <c r="C31" s="4">
        <f t="shared" si="12"/>
        <v>7</v>
      </c>
      <c r="D31" s="40" t="str">
        <f t="shared" si="8"/>
        <v>PG7</v>
      </c>
      <c r="E31" s="41">
        <f ca="1">HLOOKUP($A31&amp;"-"&amp;$B31&amp;"-"&amp;E$7,Weights_Cond_Spaces,$C31+1,FALSE)*'Refrigerator Impacts'!D30</f>
        <v>0</v>
      </c>
      <c r="F31" s="41">
        <f ca="1">HLOOKUP($A31&amp;"-"&amp;$B31&amp;"-"&amp;F$7,Weights_Cond_Spaces,$C31+1,FALSE)*'Refrigerator Impacts'!E30</f>
        <v>0</v>
      </c>
      <c r="G31" s="41">
        <f ca="1">HLOOKUP($A31&amp;"-"&amp;$B31&amp;"-"&amp;G$7,Weights_Cond_Spaces,$C31+1,FALSE)*'Refrigerator Impacts'!F30</f>
        <v>0</v>
      </c>
      <c r="H31" s="41">
        <f ca="1">HLOOKUP($A31&amp;"-"&amp;$B31&amp;"-"&amp;H$7,Weights_Cond_Spaces,$C31+1,FALSE)*'Refrigerator Impacts'!G30</f>
        <v>0</v>
      </c>
      <c r="I31" s="41">
        <f ca="1">HLOOKUP($A31&amp;"-"&amp;$B31&amp;"-"&amp;I$7,Weights_Cond_Spaces,$C31+1,FALSE)*'Refrigerator Impacts'!H30</f>
        <v>0</v>
      </c>
      <c r="J31" s="41">
        <f ca="1">HLOOKUP($A31&amp;"-"&amp;$B31&amp;"-"&amp;J$7,Weights_Cond_Spaces,$C31+1,FALSE)*'Refrigerator Impacts'!I30</f>
        <v>0</v>
      </c>
      <c r="K31" s="41">
        <f ca="1">HLOOKUP($A31&amp;"-"&amp;$B31&amp;"-"&amp;K$7,Weights_Cond_Spaces,$C31+1,FALSE)*'Refrigerator Impacts'!J30</f>
        <v>0</v>
      </c>
      <c r="L31" s="41">
        <f ca="1">HLOOKUP($A31&amp;"-"&amp;$B31&amp;"-"&amp;L$7,Weights_Cond_Spaces,$C31+1,FALSE)*'Refrigerator Impacts'!K30</f>
        <v>0</v>
      </c>
      <c r="M31" s="41">
        <f ca="1">HLOOKUP($A31&amp;"-"&amp;$B31&amp;"-"&amp;M$7,Weights_Cond_Spaces,$C31+1,FALSE)*'Refrigerator Impacts'!L30</f>
        <v>0</v>
      </c>
      <c r="N31" s="41">
        <f ca="1">HLOOKUP($A31&amp;"-"&amp;$B31&amp;"-"&amp;N$7,Weights_Cond_Spaces,$C31+1,FALSE)*'Refrigerator Impacts'!M30</f>
        <v>0</v>
      </c>
      <c r="O31" s="41">
        <f ca="1">HLOOKUP($A31&amp;"-"&amp;$B31&amp;"-"&amp;O$7,Weights_Cond_Spaces,$C31+1,FALSE)*'Refrigerator Impacts'!N30</f>
        <v>0</v>
      </c>
      <c r="P31" s="41">
        <f ca="1">HLOOKUP($A31&amp;"-"&amp;$B31&amp;"-"&amp;P$7,Weights_Cond_Spaces,$C31+1,FALSE)*'Refrigerator Impacts'!O30</f>
        <v>0</v>
      </c>
      <c r="Q31" s="41">
        <f ca="1">HLOOKUP($A31&amp;"-"&amp;$B31&amp;"-"&amp;Q$7,Weights_Cond_Spaces,$C31+1,FALSE)*'Refrigerator Impacts'!P30</f>
        <v>0</v>
      </c>
      <c r="R31" s="41">
        <f ca="1">HLOOKUP($A31&amp;"-"&amp;$B31&amp;"-"&amp;R$7,Weights_Cond_Spaces,$C31+1,FALSE)*'Refrigerator Impacts'!Q30</f>
        <v>0</v>
      </c>
      <c r="S31" s="41">
        <f>HLOOKUP($A31&amp;"-"&amp;$B31&amp;"-"&amp;S$7,Weights_Cond_Spaces,$C31+1,FALSE)*'Refrigerator Impacts'!R30</f>
        <v>0</v>
      </c>
      <c r="T31" s="41">
        <f ca="1">HLOOKUP($A31&amp;"-"&amp;$B31&amp;"-"&amp;T$7,Weights_Cond_Spaces,$C31+1,FALSE)*'Refrigerator Impacts'!S30</f>
        <v>0</v>
      </c>
      <c r="U31" s="41">
        <f ca="1">HLOOKUP($A31&amp;"-"&amp;$B31&amp;"-"&amp;U$7,Weights_Cond_Spaces,$C31+1,FALSE)*'Refrigerator Impacts'!T30</f>
        <v>0</v>
      </c>
      <c r="V31" s="41">
        <f ca="1">HLOOKUP($A31&amp;"-"&amp;$B31&amp;"-"&amp;V$7,Weights_Cond_Spaces,$C31+1,FALSE)*'Refrigerator Impacts'!U30</f>
        <v>0</v>
      </c>
      <c r="W31" s="41">
        <f ca="1">HLOOKUP($A31&amp;"-"&amp;$B31&amp;"-"&amp;W$7,Weights_Cond_Spaces,$C31+1,FALSE)*'Refrigerator Impacts'!V30</f>
        <v>0</v>
      </c>
      <c r="X31" s="41">
        <f ca="1">HLOOKUP($A31&amp;"-"&amp;$B31&amp;"-"&amp;X$7,Weights_Cond_Spaces,$C31+1,FALSE)*'Refrigerator Impacts'!W30</f>
        <v>0</v>
      </c>
      <c r="Y31" s="41">
        <f ca="1">HLOOKUP($A31&amp;"-"&amp;$B31&amp;"-"&amp;Y$7,Weights_Cond_Spaces,$C31+1,FALSE)*'Refrigerator Impacts'!X30</f>
        <v>0</v>
      </c>
      <c r="Z31" s="41">
        <f ca="1">HLOOKUP($A31&amp;"-"&amp;$B31&amp;"-"&amp;Z$7,Weights_Cond_Spaces,$C31+1,FALSE)*'Refrigerator Impacts'!Y30</f>
        <v>0</v>
      </c>
      <c r="AA31" s="41">
        <f ca="1">HLOOKUP($A31&amp;"-"&amp;$B31&amp;"-"&amp;AA$7,Weights_Cond_Spaces,$C31+1,FALSE)*'Refrigerator Impacts'!Z30</f>
        <v>0</v>
      </c>
      <c r="AB31" s="41">
        <f ca="1">HLOOKUP($A31&amp;"-"&amp;$B31&amp;"-"&amp;AB$7,Weights_Cond_Spaces,$C31+1,FALSE)*'Refrigerator Impacts'!AA30</f>
        <v>0</v>
      </c>
      <c r="AC31" s="41">
        <f ca="1">HLOOKUP($A31&amp;"-"&amp;$B31&amp;"-"&amp;AC$7,Weights_Cond_Spaces,$C31+1,FALSE)*'Refrigerator Impacts'!AB30</f>
        <v>0</v>
      </c>
      <c r="AF31" s="131">
        <f t="shared" ca="1" si="14"/>
        <v>0</v>
      </c>
      <c r="AG31" s="131">
        <f t="shared" ca="1" si="14"/>
        <v>0</v>
      </c>
      <c r="AH31" s="131">
        <f t="shared" ca="1" si="14"/>
        <v>0</v>
      </c>
      <c r="AI31" s="131">
        <f t="shared" ca="1" si="14"/>
        <v>0</v>
      </c>
      <c r="AJ31" s="131">
        <f t="shared" ca="1" si="14"/>
        <v>0</v>
      </c>
    </row>
    <row r="32" spans="1:36">
      <c r="A32" s="4" t="str">
        <f t="shared" si="13"/>
        <v>PG</v>
      </c>
      <c r="B32" s="4" t="str">
        <f t="shared" si="13"/>
        <v>MFM</v>
      </c>
      <c r="C32" s="4">
        <f t="shared" si="12"/>
        <v>8</v>
      </c>
      <c r="D32" s="40" t="str">
        <f t="shared" si="8"/>
        <v>PG8</v>
      </c>
      <c r="E32" s="41">
        <f ca="1">HLOOKUP($A32&amp;"-"&amp;$B32&amp;"-"&amp;E$7,Weights_Cond_Spaces,$C32+1,FALSE)*'Refrigerator Impacts'!D31</f>
        <v>0</v>
      </c>
      <c r="F32" s="41">
        <f ca="1">HLOOKUP($A32&amp;"-"&amp;$B32&amp;"-"&amp;F$7,Weights_Cond_Spaces,$C32+1,FALSE)*'Refrigerator Impacts'!E31</f>
        <v>0</v>
      </c>
      <c r="G32" s="41">
        <f ca="1">HLOOKUP($A32&amp;"-"&amp;$B32&amp;"-"&amp;G$7,Weights_Cond_Spaces,$C32+1,FALSE)*'Refrigerator Impacts'!F31</f>
        <v>0</v>
      </c>
      <c r="H32" s="41">
        <f ca="1">HLOOKUP($A32&amp;"-"&amp;$B32&amp;"-"&amp;H$7,Weights_Cond_Spaces,$C32+1,FALSE)*'Refrigerator Impacts'!G31</f>
        <v>0</v>
      </c>
      <c r="I32" s="41">
        <f ca="1">HLOOKUP($A32&amp;"-"&amp;$B32&amp;"-"&amp;I$7,Weights_Cond_Spaces,$C32+1,FALSE)*'Refrigerator Impacts'!H31</f>
        <v>0</v>
      </c>
      <c r="J32" s="41">
        <f ca="1">HLOOKUP($A32&amp;"-"&amp;$B32&amp;"-"&amp;J$7,Weights_Cond_Spaces,$C32+1,FALSE)*'Refrigerator Impacts'!I31</f>
        <v>0</v>
      </c>
      <c r="K32" s="41">
        <f ca="1">HLOOKUP($A32&amp;"-"&amp;$B32&amp;"-"&amp;K$7,Weights_Cond_Spaces,$C32+1,FALSE)*'Refrigerator Impacts'!J31</f>
        <v>0</v>
      </c>
      <c r="L32" s="41">
        <f ca="1">HLOOKUP($A32&amp;"-"&amp;$B32&amp;"-"&amp;L$7,Weights_Cond_Spaces,$C32+1,FALSE)*'Refrigerator Impacts'!K31</f>
        <v>0</v>
      </c>
      <c r="M32" s="41">
        <f ca="1">HLOOKUP($A32&amp;"-"&amp;$B32&amp;"-"&amp;M$7,Weights_Cond_Spaces,$C32+1,FALSE)*'Refrigerator Impacts'!L31</f>
        <v>0</v>
      </c>
      <c r="N32" s="41">
        <f ca="1">HLOOKUP($A32&amp;"-"&amp;$B32&amp;"-"&amp;N$7,Weights_Cond_Spaces,$C32+1,FALSE)*'Refrigerator Impacts'!M31</f>
        <v>0</v>
      </c>
      <c r="O32" s="41">
        <f ca="1">HLOOKUP($A32&amp;"-"&amp;$B32&amp;"-"&amp;O$7,Weights_Cond_Spaces,$C32+1,FALSE)*'Refrigerator Impacts'!N31</f>
        <v>0</v>
      </c>
      <c r="P32" s="41">
        <f ca="1">HLOOKUP($A32&amp;"-"&amp;$B32&amp;"-"&amp;P$7,Weights_Cond_Spaces,$C32+1,FALSE)*'Refrigerator Impacts'!O31</f>
        <v>0</v>
      </c>
      <c r="Q32" s="41">
        <f ca="1">HLOOKUP($A32&amp;"-"&amp;$B32&amp;"-"&amp;Q$7,Weights_Cond_Spaces,$C32+1,FALSE)*'Refrigerator Impacts'!P31</f>
        <v>0</v>
      </c>
      <c r="R32" s="41">
        <f ca="1">HLOOKUP($A32&amp;"-"&amp;$B32&amp;"-"&amp;R$7,Weights_Cond_Spaces,$C32+1,FALSE)*'Refrigerator Impacts'!Q31</f>
        <v>0</v>
      </c>
      <c r="S32" s="41">
        <f>HLOOKUP($A32&amp;"-"&amp;$B32&amp;"-"&amp;S$7,Weights_Cond_Spaces,$C32+1,FALSE)*'Refrigerator Impacts'!R31</f>
        <v>0</v>
      </c>
      <c r="T32" s="41">
        <f ca="1">HLOOKUP($A32&amp;"-"&amp;$B32&amp;"-"&amp;T$7,Weights_Cond_Spaces,$C32+1,FALSE)*'Refrigerator Impacts'!S31</f>
        <v>0</v>
      </c>
      <c r="U32" s="41">
        <f ca="1">HLOOKUP($A32&amp;"-"&amp;$B32&amp;"-"&amp;U$7,Weights_Cond_Spaces,$C32+1,FALSE)*'Refrigerator Impacts'!T31</f>
        <v>0</v>
      </c>
      <c r="V32" s="41">
        <f ca="1">HLOOKUP($A32&amp;"-"&amp;$B32&amp;"-"&amp;V$7,Weights_Cond_Spaces,$C32+1,FALSE)*'Refrigerator Impacts'!U31</f>
        <v>0</v>
      </c>
      <c r="W32" s="41">
        <f ca="1">HLOOKUP($A32&amp;"-"&amp;$B32&amp;"-"&amp;W$7,Weights_Cond_Spaces,$C32+1,FALSE)*'Refrigerator Impacts'!V31</f>
        <v>0</v>
      </c>
      <c r="X32" s="41">
        <f ca="1">HLOOKUP($A32&amp;"-"&amp;$B32&amp;"-"&amp;X$7,Weights_Cond_Spaces,$C32+1,FALSE)*'Refrigerator Impacts'!W31</f>
        <v>0</v>
      </c>
      <c r="Y32" s="41">
        <f ca="1">HLOOKUP($A32&amp;"-"&amp;$B32&amp;"-"&amp;Y$7,Weights_Cond_Spaces,$C32+1,FALSE)*'Refrigerator Impacts'!X31</f>
        <v>0</v>
      </c>
      <c r="Z32" s="41">
        <f ca="1">HLOOKUP($A32&amp;"-"&amp;$B32&amp;"-"&amp;Z$7,Weights_Cond_Spaces,$C32+1,FALSE)*'Refrigerator Impacts'!Y31</f>
        <v>0</v>
      </c>
      <c r="AA32" s="41">
        <f ca="1">HLOOKUP($A32&amp;"-"&amp;$B32&amp;"-"&amp;AA$7,Weights_Cond_Spaces,$C32+1,FALSE)*'Refrigerator Impacts'!Z31</f>
        <v>0</v>
      </c>
      <c r="AB32" s="41">
        <f ca="1">HLOOKUP($A32&amp;"-"&amp;$B32&amp;"-"&amp;AB$7,Weights_Cond_Spaces,$C32+1,FALSE)*'Refrigerator Impacts'!AA31</f>
        <v>0</v>
      </c>
      <c r="AC32" s="41">
        <f ca="1">HLOOKUP($A32&amp;"-"&amp;$B32&amp;"-"&amp;AC$7,Weights_Cond_Spaces,$C32+1,FALSE)*'Refrigerator Impacts'!AB31</f>
        <v>0</v>
      </c>
      <c r="AF32" s="131">
        <f t="shared" ca="1" si="14"/>
        <v>0</v>
      </c>
      <c r="AG32" s="131">
        <f t="shared" ca="1" si="14"/>
        <v>0</v>
      </c>
      <c r="AH32" s="131">
        <f t="shared" ca="1" si="14"/>
        <v>0</v>
      </c>
      <c r="AI32" s="131">
        <f t="shared" ca="1" si="14"/>
        <v>0</v>
      </c>
      <c r="AJ32" s="131">
        <f t="shared" ca="1" si="14"/>
        <v>0</v>
      </c>
    </row>
    <row r="33" spans="1:36">
      <c r="A33" s="4" t="str">
        <f t="shared" si="13"/>
        <v>PG</v>
      </c>
      <c r="B33" s="4" t="str">
        <f t="shared" si="13"/>
        <v>MFM</v>
      </c>
      <c r="C33" s="4">
        <f t="shared" si="12"/>
        <v>9</v>
      </c>
      <c r="D33" s="40" t="str">
        <f t="shared" si="8"/>
        <v>PG9</v>
      </c>
      <c r="E33" s="41">
        <f ca="1">HLOOKUP($A33&amp;"-"&amp;$B33&amp;"-"&amp;E$7,Weights_Cond_Spaces,$C33+1,FALSE)*'Refrigerator Impacts'!D32</f>
        <v>0</v>
      </c>
      <c r="F33" s="41">
        <f ca="1">HLOOKUP($A33&amp;"-"&amp;$B33&amp;"-"&amp;F$7,Weights_Cond_Spaces,$C33+1,FALSE)*'Refrigerator Impacts'!E32</f>
        <v>0</v>
      </c>
      <c r="G33" s="41">
        <f ca="1">HLOOKUP($A33&amp;"-"&amp;$B33&amp;"-"&amp;G$7,Weights_Cond_Spaces,$C33+1,FALSE)*'Refrigerator Impacts'!F32</f>
        <v>0</v>
      </c>
      <c r="H33" s="41">
        <f ca="1">HLOOKUP($A33&amp;"-"&amp;$B33&amp;"-"&amp;H$7,Weights_Cond_Spaces,$C33+1,FALSE)*'Refrigerator Impacts'!G32</f>
        <v>0</v>
      </c>
      <c r="I33" s="41">
        <f ca="1">HLOOKUP($A33&amp;"-"&amp;$B33&amp;"-"&amp;I$7,Weights_Cond_Spaces,$C33+1,FALSE)*'Refrigerator Impacts'!H32</f>
        <v>0</v>
      </c>
      <c r="J33" s="41">
        <f ca="1">HLOOKUP($A33&amp;"-"&amp;$B33&amp;"-"&amp;J$7,Weights_Cond_Spaces,$C33+1,FALSE)*'Refrigerator Impacts'!I32</f>
        <v>0</v>
      </c>
      <c r="K33" s="41">
        <f ca="1">HLOOKUP($A33&amp;"-"&amp;$B33&amp;"-"&amp;K$7,Weights_Cond_Spaces,$C33+1,FALSE)*'Refrigerator Impacts'!J32</f>
        <v>0</v>
      </c>
      <c r="L33" s="41">
        <f ca="1">HLOOKUP($A33&amp;"-"&amp;$B33&amp;"-"&amp;L$7,Weights_Cond_Spaces,$C33+1,FALSE)*'Refrigerator Impacts'!K32</f>
        <v>0</v>
      </c>
      <c r="M33" s="41">
        <f ca="1">HLOOKUP($A33&amp;"-"&amp;$B33&amp;"-"&amp;M$7,Weights_Cond_Spaces,$C33+1,FALSE)*'Refrigerator Impacts'!L32</f>
        <v>0</v>
      </c>
      <c r="N33" s="41">
        <f ca="1">HLOOKUP($A33&amp;"-"&amp;$B33&amp;"-"&amp;N$7,Weights_Cond_Spaces,$C33+1,FALSE)*'Refrigerator Impacts'!M32</f>
        <v>0</v>
      </c>
      <c r="O33" s="41">
        <f ca="1">HLOOKUP($A33&amp;"-"&amp;$B33&amp;"-"&amp;O$7,Weights_Cond_Spaces,$C33+1,FALSE)*'Refrigerator Impacts'!N32</f>
        <v>0</v>
      </c>
      <c r="P33" s="41">
        <f ca="1">HLOOKUP($A33&amp;"-"&amp;$B33&amp;"-"&amp;P$7,Weights_Cond_Spaces,$C33+1,FALSE)*'Refrigerator Impacts'!O32</f>
        <v>0</v>
      </c>
      <c r="Q33" s="41">
        <f ca="1">HLOOKUP($A33&amp;"-"&amp;$B33&amp;"-"&amp;Q$7,Weights_Cond_Spaces,$C33+1,FALSE)*'Refrigerator Impacts'!P32</f>
        <v>0</v>
      </c>
      <c r="R33" s="41">
        <f ca="1">HLOOKUP($A33&amp;"-"&amp;$B33&amp;"-"&amp;R$7,Weights_Cond_Spaces,$C33+1,FALSE)*'Refrigerator Impacts'!Q32</f>
        <v>0</v>
      </c>
      <c r="S33" s="41">
        <f>HLOOKUP($A33&amp;"-"&amp;$B33&amp;"-"&amp;S$7,Weights_Cond_Spaces,$C33+1,FALSE)*'Refrigerator Impacts'!R32</f>
        <v>0</v>
      </c>
      <c r="T33" s="41">
        <f ca="1">HLOOKUP($A33&amp;"-"&amp;$B33&amp;"-"&amp;T$7,Weights_Cond_Spaces,$C33+1,FALSE)*'Refrigerator Impacts'!S32</f>
        <v>0</v>
      </c>
      <c r="U33" s="41">
        <f ca="1">HLOOKUP($A33&amp;"-"&amp;$B33&amp;"-"&amp;U$7,Weights_Cond_Spaces,$C33+1,FALSE)*'Refrigerator Impacts'!T32</f>
        <v>0</v>
      </c>
      <c r="V33" s="41">
        <f ca="1">HLOOKUP($A33&amp;"-"&amp;$B33&amp;"-"&amp;V$7,Weights_Cond_Spaces,$C33+1,FALSE)*'Refrigerator Impacts'!U32</f>
        <v>0</v>
      </c>
      <c r="W33" s="41">
        <f ca="1">HLOOKUP($A33&amp;"-"&amp;$B33&amp;"-"&amp;W$7,Weights_Cond_Spaces,$C33+1,FALSE)*'Refrigerator Impacts'!V32</f>
        <v>0</v>
      </c>
      <c r="X33" s="41">
        <f ca="1">HLOOKUP($A33&amp;"-"&amp;$B33&amp;"-"&amp;X$7,Weights_Cond_Spaces,$C33+1,FALSE)*'Refrigerator Impacts'!W32</f>
        <v>0</v>
      </c>
      <c r="Y33" s="41">
        <f ca="1">HLOOKUP($A33&amp;"-"&amp;$B33&amp;"-"&amp;Y$7,Weights_Cond_Spaces,$C33+1,FALSE)*'Refrigerator Impacts'!X32</f>
        <v>0</v>
      </c>
      <c r="Z33" s="41">
        <f ca="1">HLOOKUP($A33&amp;"-"&amp;$B33&amp;"-"&amp;Z$7,Weights_Cond_Spaces,$C33+1,FALSE)*'Refrigerator Impacts'!Y32</f>
        <v>0</v>
      </c>
      <c r="AA33" s="41">
        <f ca="1">HLOOKUP($A33&amp;"-"&amp;$B33&amp;"-"&amp;AA$7,Weights_Cond_Spaces,$C33+1,FALSE)*'Refrigerator Impacts'!Z32</f>
        <v>0</v>
      </c>
      <c r="AB33" s="41">
        <f ca="1">HLOOKUP($A33&amp;"-"&amp;$B33&amp;"-"&amp;AB$7,Weights_Cond_Spaces,$C33+1,FALSE)*'Refrigerator Impacts'!AA32</f>
        <v>0</v>
      </c>
      <c r="AC33" s="41">
        <f ca="1">HLOOKUP($A33&amp;"-"&amp;$B33&amp;"-"&amp;AC$7,Weights_Cond_Spaces,$C33+1,FALSE)*'Refrigerator Impacts'!AB32</f>
        <v>0</v>
      </c>
      <c r="AF33" s="131">
        <f t="shared" ca="1" si="14"/>
        <v>0</v>
      </c>
      <c r="AG33" s="131">
        <f t="shared" ca="1" si="14"/>
        <v>0</v>
      </c>
      <c r="AH33" s="131">
        <f t="shared" ca="1" si="14"/>
        <v>0</v>
      </c>
      <c r="AI33" s="131">
        <f t="shared" ca="1" si="14"/>
        <v>0</v>
      </c>
      <c r="AJ33" s="131">
        <f t="shared" ca="1" si="14"/>
        <v>0</v>
      </c>
    </row>
    <row r="34" spans="1:36">
      <c r="A34" s="4" t="str">
        <f t="shared" si="13"/>
        <v>PG</v>
      </c>
      <c r="B34" s="4" t="str">
        <f t="shared" si="13"/>
        <v>MFM</v>
      </c>
      <c r="C34" s="4">
        <f t="shared" si="12"/>
        <v>10</v>
      </c>
      <c r="D34" s="40" t="str">
        <f t="shared" si="8"/>
        <v>PG10</v>
      </c>
      <c r="E34" s="41">
        <f ca="1">HLOOKUP($A34&amp;"-"&amp;$B34&amp;"-"&amp;E$7,Weights_Cond_Spaces,$C34+1,FALSE)*'Refrigerator Impacts'!D33</f>
        <v>0</v>
      </c>
      <c r="F34" s="41">
        <f ca="1">HLOOKUP($A34&amp;"-"&amp;$B34&amp;"-"&amp;F$7,Weights_Cond_Spaces,$C34+1,FALSE)*'Refrigerator Impacts'!E33</f>
        <v>0</v>
      </c>
      <c r="G34" s="41">
        <f ca="1">HLOOKUP($A34&amp;"-"&amp;$B34&amp;"-"&amp;G$7,Weights_Cond_Spaces,$C34+1,FALSE)*'Refrigerator Impacts'!F33</f>
        <v>0</v>
      </c>
      <c r="H34" s="41">
        <f ca="1">HLOOKUP($A34&amp;"-"&amp;$B34&amp;"-"&amp;H$7,Weights_Cond_Spaces,$C34+1,FALSE)*'Refrigerator Impacts'!G33</f>
        <v>0</v>
      </c>
      <c r="I34" s="41">
        <f ca="1">HLOOKUP($A34&amp;"-"&amp;$B34&amp;"-"&amp;I$7,Weights_Cond_Spaces,$C34+1,FALSE)*'Refrigerator Impacts'!H33</f>
        <v>0</v>
      </c>
      <c r="J34" s="41">
        <f ca="1">HLOOKUP($A34&amp;"-"&amp;$B34&amp;"-"&amp;J$7,Weights_Cond_Spaces,$C34+1,FALSE)*'Refrigerator Impacts'!I33</f>
        <v>0</v>
      </c>
      <c r="K34" s="41">
        <f ca="1">HLOOKUP($A34&amp;"-"&amp;$B34&amp;"-"&amp;K$7,Weights_Cond_Spaces,$C34+1,FALSE)*'Refrigerator Impacts'!J33</f>
        <v>0</v>
      </c>
      <c r="L34" s="41">
        <f ca="1">HLOOKUP($A34&amp;"-"&amp;$B34&amp;"-"&amp;L$7,Weights_Cond_Spaces,$C34+1,FALSE)*'Refrigerator Impacts'!K33</f>
        <v>0</v>
      </c>
      <c r="M34" s="41">
        <f ca="1">HLOOKUP($A34&amp;"-"&amp;$B34&amp;"-"&amp;M$7,Weights_Cond_Spaces,$C34+1,FALSE)*'Refrigerator Impacts'!L33</f>
        <v>0</v>
      </c>
      <c r="N34" s="41">
        <f ca="1">HLOOKUP($A34&amp;"-"&amp;$B34&amp;"-"&amp;N$7,Weights_Cond_Spaces,$C34+1,FALSE)*'Refrigerator Impacts'!M33</f>
        <v>0</v>
      </c>
      <c r="O34" s="41">
        <f ca="1">HLOOKUP($A34&amp;"-"&amp;$B34&amp;"-"&amp;O$7,Weights_Cond_Spaces,$C34+1,FALSE)*'Refrigerator Impacts'!N33</f>
        <v>0</v>
      </c>
      <c r="P34" s="41">
        <f ca="1">HLOOKUP($A34&amp;"-"&amp;$B34&amp;"-"&amp;P$7,Weights_Cond_Spaces,$C34+1,FALSE)*'Refrigerator Impacts'!O33</f>
        <v>0</v>
      </c>
      <c r="Q34" s="41">
        <f ca="1">HLOOKUP($A34&amp;"-"&amp;$B34&amp;"-"&amp;Q$7,Weights_Cond_Spaces,$C34+1,FALSE)*'Refrigerator Impacts'!P33</f>
        <v>0</v>
      </c>
      <c r="R34" s="41">
        <f ca="1">HLOOKUP($A34&amp;"-"&amp;$B34&amp;"-"&amp;R$7,Weights_Cond_Spaces,$C34+1,FALSE)*'Refrigerator Impacts'!Q33</f>
        <v>0</v>
      </c>
      <c r="S34" s="41">
        <f>HLOOKUP($A34&amp;"-"&amp;$B34&amp;"-"&amp;S$7,Weights_Cond_Spaces,$C34+1,FALSE)*'Refrigerator Impacts'!R33</f>
        <v>0</v>
      </c>
      <c r="T34" s="41">
        <f ca="1">HLOOKUP($A34&amp;"-"&amp;$B34&amp;"-"&amp;T$7,Weights_Cond_Spaces,$C34+1,FALSE)*'Refrigerator Impacts'!S33</f>
        <v>0</v>
      </c>
      <c r="U34" s="41">
        <f ca="1">HLOOKUP($A34&amp;"-"&amp;$B34&amp;"-"&amp;U$7,Weights_Cond_Spaces,$C34+1,FALSE)*'Refrigerator Impacts'!T33</f>
        <v>0</v>
      </c>
      <c r="V34" s="41">
        <f ca="1">HLOOKUP($A34&amp;"-"&amp;$B34&amp;"-"&amp;V$7,Weights_Cond_Spaces,$C34+1,FALSE)*'Refrigerator Impacts'!U33</f>
        <v>0</v>
      </c>
      <c r="W34" s="41">
        <f ca="1">HLOOKUP($A34&amp;"-"&amp;$B34&amp;"-"&amp;W$7,Weights_Cond_Spaces,$C34+1,FALSE)*'Refrigerator Impacts'!V33</f>
        <v>0</v>
      </c>
      <c r="X34" s="41">
        <f ca="1">HLOOKUP($A34&amp;"-"&amp;$B34&amp;"-"&amp;X$7,Weights_Cond_Spaces,$C34+1,FALSE)*'Refrigerator Impacts'!W33</f>
        <v>0</v>
      </c>
      <c r="Y34" s="41">
        <f ca="1">HLOOKUP($A34&amp;"-"&amp;$B34&amp;"-"&amp;Y$7,Weights_Cond_Spaces,$C34+1,FALSE)*'Refrigerator Impacts'!X33</f>
        <v>0</v>
      </c>
      <c r="Z34" s="41">
        <f ca="1">HLOOKUP($A34&amp;"-"&amp;$B34&amp;"-"&amp;Z$7,Weights_Cond_Spaces,$C34+1,FALSE)*'Refrigerator Impacts'!Y33</f>
        <v>0</v>
      </c>
      <c r="AA34" s="41">
        <f ca="1">HLOOKUP($A34&amp;"-"&amp;$B34&amp;"-"&amp;AA$7,Weights_Cond_Spaces,$C34+1,FALSE)*'Refrigerator Impacts'!Z33</f>
        <v>0</v>
      </c>
      <c r="AB34" s="41">
        <f ca="1">HLOOKUP($A34&amp;"-"&amp;$B34&amp;"-"&amp;AB$7,Weights_Cond_Spaces,$C34+1,FALSE)*'Refrigerator Impacts'!AA33</f>
        <v>0</v>
      </c>
      <c r="AC34" s="41">
        <f ca="1">HLOOKUP($A34&amp;"-"&amp;$B34&amp;"-"&amp;AC$7,Weights_Cond_Spaces,$C34+1,FALSE)*'Refrigerator Impacts'!AB33</f>
        <v>0</v>
      </c>
      <c r="AF34" s="131">
        <f t="shared" ca="1" si="14"/>
        <v>0</v>
      </c>
      <c r="AG34" s="131">
        <f t="shared" ca="1" si="14"/>
        <v>0</v>
      </c>
      <c r="AH34" s="131">
        <f t="shared" ca="1" si="14"/>
        <v>0</v>
      </c>
      <c r="AI34" s="131">
        <f t="shared" ca="1" si="14"/>
        <v>0</v>
      </c>
      <c r="AJ34" s="131">
        <f t="shared" ca="1" si="14"/>
        <v>0</v>
      </c>
    </row>
    <row r="35" spans="1:36">
      <c r="A35" s="4" t="str">
        <f t="shared" si="13"/>
        <v>PG</v>
      </c>
      <c r="B35" s="4" t="str">
        <f t="shared" si="13"/>
        <v>MFM</v>
      </c>
      <c r="C35" s="4">
        <f t="shared" si="12"/>
        <v>11</v>
      </c>
      <c r="D35" s="40" t="str">
        <f t="shared" si="8"/>
        <v>PG11</v>
      </c>
      <c r="E35" s="41">
        <f ca="1">HLOOKUP($A35&amp;"-"&amp;$B35&amp;"-"&amp;E$7,Weights_Cond_Spaces,$C35+1,FALSE)*'Refrigerator Impacts'!D34</f>
        <v>8.4488840612481617E-2</v>
      </c>
      <c r="F35" s="41">
        <f ca="1">HLOOKUP($A35&amp;"-"&amp;$B35&amp;"-"&amp;F$7,Weights_Cond_Spaces,$C35+1,FALSE)*'Refrigerator Impacts'!E34</f>
        <v>1.133876251580878E-5</v>
      </c>
      <c r="G35" s="41">
        <f ca="1">HLOOKUP($A35&amp;"-"&amp;$B35&amp;"-"&amp;G$7,Weights_Cond_Spaces,$C35+1,FALSE)*'Refrigerator Impacts'!F34</f>
        <v>9.5734177259394801E-2</v>
      </c>
      <c r="H35" s="41">
        <f ca="1">HLOOKUP($A35&amp;"-"&amp;$B35&amp;"-"&amp;H$7,Weights_Cond_Spaces,$C35+1,FALSE)*'Refrigerator Impacts'!G34</f>
        <v>1.9422358561420909E-5</v>
      </c>
      <c r="I35" s="41">
        <f ca="1">HLOOKUP($A35&amp;"-"&amp;$B35&amp;"-"&amp;I$7,Weights_Cond_Spaces,$C35+1,FALSE)*'Refrigerator Impacts'!H34</f>
        <v>-2.221664785088505E-3</v>
      </c>
      <c r="J35" s="41">
        <f ca="1">HLOOKUP($A35&amp;"-"&amp;$B35&amp;"-"&amp;J$7,Weights_Cond_Spaces,$C35+1,FALSE)*'Refrigerator Impacts'!I34</f>
        <v>1.2082999556768411E-2</v>
      </c>
      <c r="K35" s="41">
        <f ca="1">HLOOKUP($A35&amp;"-"&amp;$B35&amp;"-"&amp;K$7,Weights_Cond_Spaces,$C35+1,FALSE)*'Refrigerator Impacts'!J34</f>
        <v>1.6295644711370764E-6</v>
      </c>
      <c r="L35" s="41">
        <f ca="1">HLOOKUP($A35&amp;"-"&amp;$B35&amp;"-"&amp;L$7,Weights_Cond_Spaces,$C35+1,FALSE)*'Refrigerator Impacts'!K34</f>
        <v>1.096478695414132E-2</v>
      </c>
      <c r="M35" s="41">
        <f ca="1">HLOOKUP($A35&amp;"-"&amp;$B35&amp;"-"&amp;M$7,Weights_Cond_Spaces,$C35+1,FALSE)*'Refrigerator Impacts'!L34</f>
        <v>3.0592918526752913E-6</v>
      </c>
      <c r="N35" s="41">
        <f ca="1">HLOOKUP($A35&amp;"-"&amp;$B35&amp;"-"&amp;N$7,Weights_Cond_Spaces,$C35+1,FALSE)*'Refrigerator Impacts'!M34</f>
        <v>0</v>
      </c>
      <c r="O35" s="41">
        <f ca="1">HLOOKUP($A35&amp;"-"&amp;$B35&amp;"-"&amp;O$7,Weights_Cond_Spaces,$C35+1,FALSE)*'Refrigerator Impacts'!N34</f>
        <v>1.7579119392376011E-2</v>
      </c>
      <c r="P35" s="41">
        <f ca="1">HLOOKUP($A35&amp;"-"&amp;$B35&amp;"-"&amp;P$7,Weights_Cond_Spaces,$C35+1,FALSE)*'Refrigerator Impacts'!O34</f>
        <v>2.3591927476130357E-6</v>
      </c>
      <c r="Q35" s="41">
        <f ca="1">HLOOKUP($A35&amp;"-"&amp;$B35&amp;"-"&amp;Q$7,Weights_Cond_Spaces,$C35+1,FALSE)*'Refrigerator Impacts'!P34</f>
        <v>1.9918873543225898E-2</v>
      </c>
      <c r="R35" s="41">
        <f ca="1">HLOOKUP($A35&amp;"-"&amp;$B35&amp;"-"&amp;R$7,Weights_Cond_Spaces,$C35+1,FALSE)*'Refrigerator Impacts'!Q34</f>
        <v>4.0411012573690717E-6</v>
      </c>
      <c r="S35" s="41">
        <f>HLOOKUP($A35&amp;"-"&amp;$B35&amp;"-"&amp;S$7,Weights_Cond_Spaces,$C35+1,FALSE)*'Refrigerator Impacts'!R34</f>
        <v>0</v>
      </c>
      <c r="T35" s="41">
        <f ca="1">HLOOKUP($A35&amp;"-"&amp;$B35&amp;"-"&amp;T$7,Weights_Cond_Spaces,$C35+1,FALSE)*'Refrigerator Impacts'!S34</f>
        <v>1.818313732905598E-3</v>
      </c>
      <c r="U35" s="41">
        <f ca="1">HLOOKUP($A35&amp;"-"&amp;$B35&amp;"-"&amp;U$7,Weights_Cond_Spaces,$C35+1,FALSE)*'Refrigerator Impacts'!T34</f>
        <v>2.7758534312446496E-7</v>
      </c>
      <c r="V35" s="41">
        <f ca="1">HLOOKUP($A35&amp;"-"&amp;$B35&amp;"-"&amp;V$7,Weights_Cond_Spaces,$C35+1,FALSE)*'Refrigerator Impacts'!U34</f>
        <v>1.818313732905598E-3</v>
      </c>
      <c r="W35" s="41">
        <f ca="1">HLOOKUP($A35&amp;"-"&amp;$B35&amp;"-"&amp;W$7,Weights_Cond_Spaces,$C35+1,FALSE)*'Refrigerator Impacts'!V34</f>
        <v>2.7758534312446496E-7</v>
      </c>
      <c r="X35" s="41">
        <f ca="1">HLOOKUP($A35&amp;"-"&amp;$B35&amp;"-"&amp;X$7,Weights_Cond_Spaces,$C35+1,FALSE)*'Refrigerator Impacts'!W34</f>
        <v>-4.5885121539277766E-5</v>
      </c>
      <c r="Y35" s="41">
        <f ca="1">HLOOKUP($A35&amp;"-"&amp;$B35&amp;"-"&amp;Y$7,Weights_Cond_Spaces,$C35+1,FALSE)*'Refrigerator Impacts'!X34</f>
        <v>2.8117627202786541E-4</v>
      </c>
      <c r="Z35" s="41">
        <f ca="1">HLOOKUP($A35&amp;"-"&amp;$B35&amp;"-"&amp;Z$7,Weights_Cond_Spaces,$C35+1,FALSE)*'Refrigerator Impacts'!Y34</f>
        <v>4.413939265440337E-8</v>
      </c>
      <c r="AA35" s="41">
        <f ca="1">HLOOKUP($A35&amp;"-"&amp;$B35&amp;"-"&amp;AA$7,Weights_Cond_Spaces,$C35+1,FALSE)*'Refrigerator Impacts'!Z34</f>
        <v>1.955343293472945E-4</v>
      </c>
      <c r="AB35" s="41">
        <f ca="1">HLOOKUP($A35&amp;"-"&amp;$B35&amp;"-"&amp;AB$7,Weights_Cond_Spaces,$C35+1,FALSE)*'Refrigerator Impacts'!AA34</f>
        <v>4.413939265440337E-8</v>
      </c>
      <c r="AC35" s="41">
        <f ca="1">HLOOKUP($A35&amp;"-"&amp;$B35&amp;"-"&amp;AC$7,Weights_Cond_Spaces,$C35+1,FALSE)*'Refrigerator Impacts'!AB34</f>
        <v>0</v>
      </c>
      <c r="AF35" s="131">
        <f t="shared" ca="1" si="14"/>
        <v>0.1162504495665595</v>
      </c>
      <c r="AG35" s="131">
        <f t="shared" ca="1" si="14"/>
        <v>1.5649244470337761E-5</v>
      </c>
      <c r="AH35" s="131">
        <f t="shared" ca="1" si="14"/>
        <v>0.12863168581901491</v>
      </c>
      <c r="AI35" s="131">
        <f t="shared" ca="1" si="14"/>
        <v>2.6844476407244142E-5</v>
      </c>
      <c r="AJ35" s="131">
        <f t="shared" ca="1" si="14"/>
        <v>-2.2675499066277826E-3</v>
      </c>
    </row>
    <row r="36" spans="1:36">
      <c r="A36" s="4" t="str">
        <f t="shared" si="13"/>
        <v>PG</v>
      </c>
      <c r="B36" s="4" t="str">
        <f t="shared" si="13"/>
        <v>MFM</v>
      </c>
      <c r="C36" s="4">
        <f t="shared" si="12"/>
        <v>12</v>
      </c>
      <c r="D36" s="40" t="str">
        <f t="shared" si="8"/>
        <v>PG12</v>
      </c>
      <c r="E36" s="41">
        <f ca="1">HLOOKUP($A36&amp;"-"&amp;$B36&amp;"-"&amp;E$7,Weights_Cond_Spaces,$C36+1,FALSE)*'Refrigerator Impacts'!D35</f>
        <v>0.2282114530638486</v>
      </c>
      <c r="F36" s="41">
        <f ca="1">HLOOKUP($A36&amp;"-"&amp;$B36&amp;"-"&amp;F$7,Weights_Cond_Spaces,$C36+1,FALSE)*'Refrigerator Impacts'!E35</f>
        <v>3.0955970038235011E-5</v>
      </c>
      <c r="G36" s="41">
        <f ca="1">HLOOKUP($A36&amp;"-"&amp;$B36&amp;"-"&amp;G$7,Weights_Cond_Spaces,$C36+1,FALSE)*'Refrigerator Impacts'!F35</f>
        <v>0.24996604598819538</v>
      </c>
      <c r="H36" s="41">
        <f ca="1">HLOOKUP($A36&amp;"-"&amp;$B36&amp;"-"&amp;H$7,Weights_Cond_Spaces,$C36+1,FALSE)*'Refrigerator Impacts'!G35</f>
        <v>5.2089662236721226E-5</v>
      </c>
      <c r="I36" s="41">
        <f ca="1">HLOOKUP($A36&amp;"-"&amp;$B36&amp;"-"&amp;I$7,Weights_Cond_Spaces,$C36+1,FALSE)*'Refrigerator Impacts'!H35</f>
        <v>-6.6508143282453334E-3</v>
      </c>
      <c r="J36" s="41">
        <f ca="1">HLOOKUP($A36&amp;"-"&amp;$B36&amp;"-"&amp;J$7,Weights_Cond_Spaces,$C36+1,FALSE)*'Refrigerator Impacts'!I35</f>
        <v>3.2610482853106325E-2</v>
      </c>
      <c r="K36" s="41">
        <f ca="1">HLOOKUP($A36&amp;"-"&amp;$B36&amp;"-"&amp;K$7,Weights_Cond_Spaces,$C36+1,FALSE)*'Refrigerator Impacts'!J35</f>
        <v>4.4480776376520738E-6</v>
      </c>
      <c r="L36" s="41">
        <f ca="1">HLOOKUP($A36&amp;"-"&amp;$B36&amp;"-"&amp;L$7,Weights_Cond_Spaces,$C36+1,FALSE)*'Refrigerator Impacts'!K35</f>
        <v>2.7432391976513214E-2</v>
      </c>
      <c r="M36" s="41">
        <f ca="1">HLOOKUP($A36&amp;"-"&amp;$B36&amp;"-"&amp;M$7,Weights_Cond_Spaces,$C36+1,FALSE)*'Refrigerator Impacts'!L35</f>
        <v>8.1734209769003268E-6</v>
      </c>
      <c r="N36" s="41">
        <f ca="1">HLOOKUP($A36&amp;"-"&amp;$B36&amp;"-"&amp;N$7,Weights_Cond_Spaces,$C36+1,FALSE)*'Refrigerator Impacts'!M35</f>
        <v>0</v>
      </c>
      <c r="O36" s="41">
        <f ca="1">HLOOKUP($A36&amp;"-"&amp;$B36&amp;"-"&amp;O$7,Weights_Cond_Spaces,$C36+1,FALSE)*'Refrigerator Impacts'!N35</f>
        <v>4.7482677606116283E-2</v>
      </c>
      <c r="P36" s="41">
        <f ca="1">HLOOKUP($A36&amp;"-"&amp;$B36&amp;"-"&amp;P$7,Weights_Cond_Spaces,$C36+1,FALSE)*'Refrigerator Impacts'!O35</f>
        <v>6.4408351359073547E-6</v>
      </c>
      <c r="Q36" s="41">
        <f ca="1">HLOOKUP($A36&amp;"-"&amp;$B36&amp;"-"&amp;Q$7,Weights_Cond_Spaces,$C36+1,FALSE)*'Refrigerator Impacts'!P35</f>
        <v>5.2009033792061322E-2</v>
      </c>
      <c r="R36" s="41">
        <f ca="1">HLOOKUP($A36&amp;"-"&amp;$B36&amp;"-"&amp;R$7,Weights_Cond_Spaces,$C36+1,FALSE)*'Refrigerator Impacts'!Q35</f>
        <v>1.0838003988808277E-5</v>
      </c>
      <c r="S36" s="41">
        <f>HLOOKUP($A36&amp;"-"&amp;$B36&amp;"-"&amp;S$7,Weights_Cond_Spaces,$C36+1,FALSE)*'Refrigerator Impacts'!R35</f>
        <v>0</v>
      </c>
      <c r="T36" s="41">
        <f ca="1">HLOOKUP($A36&amp;"-"&amp;$B36&amp;"-"&amp;T$7,Weights_Cond_Spaces,$C36+1,FALSE)*'Refrigerator Impacts'!S35</f>
        <v>2.4861435158387499E-2</v>
      </c>
      <c r="U36" s="41">
        <f ca="1">HLOOKUP($A36&amp;"-"&amp;$B36&amp;"-"&amp;U$7,Weights_Cond_Spaces,$C36+1,FALSE)*'Refrigerator Impacts'!T35</f>
        <v>3.8706822804839643E-6</v>
      </c>
      <c r="V36" s="41">
        <f ca="1">HLOOKUP($A36&amp;"-"&amp;$B36&amp;"-"&amp;V$7,Weights_Cond_Spaces,$C36+1,FALSE)*'Refrigerator Impacts'!U35</f>
        <v>2.4861435158387499E-2</v>
      </c>
      <c r="W36" s="41">
        <f ca="1">HLOOKUP($A36&amp;"-"&amp;$B36&amp;"-"&amp;W$7,Weights_Cond_Spaces,$C36+1,FALSE)*'Refrigerator Impacts'!V35</f>
        <v>3.8706822804839643E-6</v>
      </c>
      <c r="X36" s="41">
        <f ca="1">HLOOKUP($A36&amp;"-"&amp;$B36&amp;"-"&amp;X$7,Weights_Cond_Spaces,$C36+1,FALSE)*'Refrigerator Impacts'!W35</f>
        <v>-7.3105599627889108E-4</v>
      </c>
      <c r="Y36" s="41">
        <f ca="1">HLOOKUP($A36&amp;"-"&amp;$B36&amp;"-"&amp;Y$7,Weights_Cond_Spaces,$C36+1,FALSE)*'Refrigerator Impacts'!X35</f>
        <v>3.8373836872644461E-3</v>
      </c>
      <c r="Z36" s="41">
        <f ca="1">HLOOKUP($A36&amp;"-"&amp;$B36&amp;"-"&amp;Z$7,Weights_Cond_Spaces,$C36+1,FALSE)*'Refrigerator Impacts'!Y35</f>
        <v>6.0990614424006071E-7</v>
      </c>
      <c r="AA36" s="41">
        <f ca="1">HLOOKUP($A36&amp;"-"&amp;$B36&amp;"-"&amp;AA$7,Weights_Cond_Spaces,$C36+1,FALSE)*'Refrigerator Impacts'!Z35</f>
        <v>2.5693922554512649E-3</v>
      </c>
      <c r="AB36" s="41">
        <f ca="1">HLOOKUP($A36&amp;"-"&amp;$B36&amp;"-"&amp;AB$7,Weights_Cond_Spaces,$C36+1,FALSE)*'Refrigerator Impacts'!AA35</f>
        <v>6.0991586757877585E-7</v>
      </c>
      <c r="AC36" s="41">
        <f ca="1">HLOOKUP($A36&amp;"-"&amp;$B36&amp;"-"&amp;AC$7,Weights_Cond_Spaces,$C36+1,FALSE)*'Refrigerator Impacts'!AB35</f>
        <v>0</v>
      </c>
      <c r="AF36" s="131">
        <f t="shared" ca="1" si="14"/>
        <v>0.33700343236872315</v>
      </c>
      <c r="AG36" s="131">
        <f t="shared" ca="1" si="14"/>
        <v>4.6325471236518463E-5</v>
      </c>
      <c r="AH36" s="131">
        <f t="shared" ca="1" si="14"/>
        <v>0.35683829917060872</v>
      </c>
      <c r="AI36" s="131">
        <f t="shared" ca="1" si="14"/>
        <v>7.5581685350492578E-5</v>
      </c>
      <c r="AJ36" s="131">
        <f t="shared" ca="1" si="14"/>
        <v>-7.3818703245242248E-3</v>
      </c>
    </row>
    <row r="37" spans="1:36">
      <c r="A37" s="4" t="str">
        <f t="shared" si="13"/>
        <v>PG</v>
      </c>
      <c r="B37" s="4" t="str">
        <f t="shared" si="13"/>
        <v>MFM</v>
      </c>
      <c r="C37" s="4">
        <f t="shared" si="12"/>
        <v>13</v>
      </c>
      <c r="D37" s="40" t="str">
        <f t="shared" si="8"/>
        <v>PG13</v>
      </c>
      <c r="E37" s="41">
        <f ca="1">HLOOKUP($A37&amp;"-"&amp;$B37&amp;"-"&amp;E$7,Weights_Cond_Spaces,$C37+1,FALSE)*'Refrigerator Impacts'!D36</f>
        <v>0.20020509032006475</v>
      </c>
      <c r="F37" s="41">
        <f ca="1">HLOOKUP($A37&amp;"-"&amp;$B37&amp;"-"&amp;F$7,Weights_Cond_Spaces,$C37+1,FALSE)*'Refrigerator Impacts'!E36</f>
        <v>2.6156411759553633E-5</v>
      </c>
      <c r="G37" s="41">
        <f ca="1">HLOOKUP($A37&amp;"-"&amp;$B37&amp;"-"&amp;G$7,Weights_Cond_Spaces,$C37+1,FALSE)*'Refrigerator Impacts'!F36</f>
        <v>0.23413675158922082</v>
      </c>
      <c r="H37" s="41">
        <f ca="1">HLOOKUP($A37&amp;"-"&amp;$B37&amp;"-"&amp;H$7,Weights_Cond_Spaces,$C37+1,FALSE)*'Refrigerator Impacts'!G36</f>
        <v>4.0868276007237792E-5</v>
      </c>
      <c r="I37" s="41">
        <f ca="1">HLOOKUP($A37&amp;"-"&amp;$B37&amp;"-"&amp;I$7,Weights_Cond_Spaces,$C37+1,FALSE)*'Refrigerator Impacts'!H36</f>
        <v>-4.7026282286902546E-3</v>
      </c>
      <c r="J37" s="41">
        <f ca="1">HLOOKUP($A37&amp;"-"&amp;$B37&amp;"-"&amp;J$7,Weights_Cond_Spaces,$C37+1,FALSE)*'Refrigerator Impacts'!I36</f>
        <v>2.8642119747898143E-2</v>
      </c>
      <c r="K37" s="41">
        <f ca="1">HLOOKUP($A37&amp;"-"&amp;$B37&amp;"-"&amp;K$7,Weights_Cond_Spaces,$C37+1,FALSE)*'Refrigerator Impacts'!J36</f>
        <v>3.7603727299081549E-6</v>
      </c>
      <c r="L37" s="41">
        <f ca="1">HLOOKUP($A37&amp;"-"&amp;$B37&amp;"-"&amp;L$7,Weights_Cond_Spaces,$C37+1,FALSE)*'Refrigerator Impacts'!K36</f>
        <v>2.7746021313804513E-2</v>
      </c>
      <c r="M37" s="41">
        <f ca="1">HLOOKUP($A37&amp;"-"&amp;$B37&amp;"-"&amp;M$7,Weights_Cond_Spaces,$C37+1,FALSE)*'Refrigerator Impacts'!L36</f>
        <v>6.3484090836818226E-6</v>
      </c>
      <c r="N37" s="41">
        <f ca="1">HLOOKUP($A37&amp;"-"&amp;$B37&amp;"-"&amp;N$7,Weights_Cond_Spaces,$C37+1,FALSE)*'Refrigerator Impacts'!M36</f>
        <v>0</v>
      </c>
      <c r="O37" s="41">
        <f ca="1">HLOOKUP($A37&amp;"-"&amp;$B37&amp;"-"&amp;O$7,Weights_Cond_Spaces,$C37+1,FALSE)*'Refrigerator Impacts'!N36</f>
        <v>4.165555072343971E-2</v>
      </c>
      <c r="P37" s="41">
        <f ca="1">HLOOKUP($A37&amp;"-"&amp;$B37&amp;"-"&amp;P$7,Weights_Cond_Spaces,$C37+1,FALSE)*'Refrigerator Impacts'!O36</f>
        <v>5.4422179528572381E-6</v>
      </c>
      <c r="Q37" s="41">
        <f ca="1">HLOOKUP($A37&amp;"-"&amp;$B37&amp;"-"&amp;Q$7,Weights_Cond_Spaces,$C37+1,FALSE)*'Refrigerator Impacts'!P36</f>
        <v>4.87155212510035E-2</v>
      </c>
      <c r="R37" s="41">
        <f ca="1">HLOOKUP($A37&amp;"-"&amp;$B37&amp;"-"&amp;R$7,Weights_Cond_Spaces,$C37+1,FALSE)*'Refrigerator Impacts'!Q36</f>
        <v>8.5032330670386196E-6</v>
      </c>
      <c r="S37" s="41">
        <f>HLOOKUP($A37&amp;"-"&amp;$B37&amp;"-"&amp;S$7,Weights_Cond_Spaces,$C37+1,FALSE)*'Refrigerator Impacts'!R36</f>
        <v>0</v>
      </c>
      <c r="T37" s="41">
        <f ca="1">HLOOKUP($A37&amp;"-"&amp;$B37&amp;"-"&amp;T$7,Weights_Cond_Spaces,$C37+1,FALSE)*'Refrigerator Impacts'!S36</f>
        <v>5.1667796718143106E-3</v>
      </c>
      <c r="U37" s="41">
        <f ca="1">HLOOKUP($A37&amp;"-"&amp;$B37&amp;"-"&amp;U$7,Weights_Cond_Spaces,$C37+1,FALSE)*'Refrigerator Impacts'!T36</f>
        <v>8.2465634584713475E-7</v>
      </c>
      <c r="V37" s="41">
        <f ca="1">HLOOKUP($A37&amp;"-"&amp;$B37&amp;"-"&amp;V$7,Weights_Cond_Spaces,$C37+1,FALSE)*'Refrigerator Impacts'!U36</f>
        <v>5.1667796718143106E-3</v>
      </c>
      <c r="W37" s="41">
        <f ca="1">HLOOKUP($A37&amp;"-"&amp;$B37&amp;"-"&amp;W$7,Weights_Cond_Spaces,$C37+1,FALSE)*'Refrigerator Impacts'!V36</f>
        <v>8.2465634584713475E-7</v>
      </c>
      <c r="X37" s="41">
        <f ca="1">HLOOKUP($A37&amp;"-"&amp;$B37&amp;"-"&amp;X$7,Weights_Cond_Spaces,$C37+1,FALSE)*'Refrigerator Impacts'!W36</f>
        <v>-1.1880299746462048E-4</v>
      </c>
      <c r="Y37" s="41">
        <f ca="1">HLOOKUP($A37&amp;"-"&amp;$B37&amp;"-"&amp;Y$7,Weights_Cond_Spaces,$C37+1,FALSE)*'Refrigerator Impacts'!X36</f>
        <v>8.0076303596884446E-4</v>
      </c>
      <c r="Z37" s="41">
        <f ca="1">HLOOKUP($A37&amp;"-"&amp;$B37&amp;"-"&amp;Z$7,Weights_Cond_Spaces,$C37+1,FALSE)*'Refrigerator Impacts'!Y36</f>
        <v>1.2991635670774614E-7</v>
      </c>
      <c r="AA37" s="41">
        <f ca="1">HLOOKUP($A37&amp;"-"&amp;$B37&amp;"-"&amp;AA$7,Weights_Cond_Spaces,$C37+1,FALSE)*'Refrigerator Impacts'!Z36</f>
        <v>5.8777713169748044E-4</v>
      </c>
      <c r="AB37" s="41">
        <f ca="1">HLOOKUP($A37&amp;"-"&amp;$B37&amp;"-"&amp;AB$7,Weights_Cond_Spaces,$C37+1,FALSE)*'Refrigerator Impacts'!AA36</f>
        <v>1.2991635670774614E-7</v>
      </c>
      <c r="AC37" s="41">
        <f ca="1">HLOOKUP($A37&amp;"-"&amp;$B37&amp;"-"&amp;AC$7,Weights_Cond_Spaces,$C37+1,FALSE)*'Refrigerator Impacts'!AB36</f>
        <v>0</v>
      </c>
      <c r="AF37" s="131">
        <f t="shared" ca="1" si="14"/>
        <v>0.27647030349918578</v>
      </c>
      <c r="AG37" s="131">
        <f t="shared" ca="1" si="14"/>
        <v>3.6313575144873902E-5</v>
      </c>
      <c r="AH37" s="131">
        <f t="shared" ca="1" si="14"/>
        <v>0.31635285095754062</v>
      </c>
      <c r="AI37" s="131">
        <f t="shared" ca="1" si="14"/>
        <v>5.6674490860513111E-5</v>
      </c>
      <c r="AJ37" s="131">
        <f t="shared" ca="1" si="14"/>
        <v>-4.8214312261548754E-3</v>
      </c>
    </row>
    <row r="38" spans="1:36">
      <c r="A38" s="4" t="str">
        <f t="shared" si="13"/>
        <v>PG</v>
      </c>
      <c r="B38" s="4" t="str">
        <f t="shared" si="13"/>
        <v>MFM</v>
      </c>
      <c r="C38" s="4">
        <f t="shared" si="12"/>
        <v>14</v>
      </c>
      <c r="D38" s="40" t="str">
        <f t="shared" si="8"/>
        <v>PG14</v>
      </c>
      <c r="E38" s="41">
        <f ca="1">HLOOKUP($A38&amp;"-"&amp;$B38&amp;"-"&amp;E$7,Weights_Cond_Spaces,$C38+1,FALSE)*'Refrigerator Impacts'!D37</f>
        <v>0</v>
      </c>
      <c r="F38" s="41">
        <f ca="1">HLOOKUP($A38&amp;"-"&amp;$B38&amp;"-"&amp;F$7,Weights_Cond_Spaces,$C38+1,FALSE)*'Refrigerator Impacts'!E37</f>
        <v>0</v>
      </c>
      <c r="G38" s="41">
        <f ca="1">HLOOKUP($A38&amp;"-"&amp;$B38&amp;"-"&amp;G$7,Weights_Cond_Spaces,$C38+1,FALSE)*'Refrigerator Impacts'!F37</f>
        <v>0</v>
      </c>
      <c r="H38" s="41">
        <f ca="1">HLOOKUP($A38&amp;"-"&amp;$B38&amp;"-"&amp;H$7,Weights_Cond_Spaces,$C38+1,FALSE)*'Refrigerator Impacts'!G37</f>
        <v>0</v>
      </c>
      <c r="I38" s="41">
        <f ca="1">HLOOKUP($A38&amp;"-"&amp;$B38&amp;"-"&amp;I$7,Weights_Cond_Spaces,$C38+1,FALSE)*'Refrigerator Impacts'!H37</f>
        <v>0</v>
      </c>
      <c r="J38" s="41">
        <f ca="1">HLOOKUP($A38&amp;"-"&amp;$B38&amp;"-"&amp;J$7,Weights_Cond_Spaces,$C38+1,FALSE)*'Refrigerator Impacts'!I37</f>
        <v>0</v>
      </c>
      <c r="K38" s="41">
        <f ca="1">HLOOKUP($A38&amp;"-"&amp;$B38&amp;"-"&amp;K$7,Weights_Cond_Spaces,$C38+1,FALSE)*'Refrigerator Impacts'!J37</f>
        <v>0</v>
      </c>
      <c r="L38" s="41">
        <f ca="1">HLOOKUP($A38&amp;"-"&amp;$B38&amp;"-"&amp;L$7,Weights_Cond_Spaces,$C38+1,FALSE)*'Refrigerator Impacts'!K37</f>
        <v>0</v>
      </c>
      <c r="M38" s="41">
        <f ca="1">HLOOKUP($A38&amp;"-"&amp;$B38&amp;"-"&amp;M$7,Weights_Cond_Spaces,$C38+1,FALSE)*'Refrigerator Impacts'!L37</f>
        <v>0</v>
      </c>
      <c r="N38" s="41">
        <f ca="1">HLOOKUP($A38&amp;"-"&amp;$B38&amp;"-"&amp;N$7,Weights_Cond_Spaces,$C38+1,FALSE)*'Refrigerator Impacts'!M37</f>
        <v>0</v>
      </c>
      <c r="O38" s="41">
        <f ca="1">HLOOKUP($A38&amp;"-"&amp;$B38&amp;"-"&amp;O$7,Weights_Cond_Spaces,$C38+1,FALSE)*'Refrigerator Impacts'!N37</f>
        <v>0</v>
      </c>
      <c r="P38" s="41">
        <f ca="1">HLOOKUP($A38&amp;"-"&amp;$B38&amp;"-"&amp;P$7,Weights_Cond_Spaces,$C38+1,FALSE)*'Refrigerator Impacts'!O37</f>
        <v>0</v>
      </c>
      <c r="Q38" s="41">
        <f ca="1">HLOOKUP($A38&amp;"-"&amp;$B38&amp;"-"&amp;Q$7,Weights_Cond_Spaces,$C38+1,FALSE)*'Refrigerator Impacts'!P37</f>
        <v>0</v>
      </c>
      <c r="R38" s="41">
        <f ca="1">HLOOKUP($A38&amp;"-"&amp;$B38&amp;"-"&amp;R$7,Weights_Cond_Spaces,$C38+1,FALSE)*'Refrigerator Impacts'!Q37</f>
        <v>0</v>
      </c>
      <c r="S38" s="41">
        <f>HLOOKUP($A38&amp;"-"&amp;$B38&amp;"-"&amp;S$7,Weights_Cond_Spaces,$C38+1,FALSE)*'Refrigerator Impacts'!R37</f>
        <v>0</v>
      </c>
      <c r="T38" s="41">
        <f ca="1">HLOOKUP($A38&amp;"-"&amp;$B38&amp;"-"&amp;T$7,Weights_Cond_Spaces,$C38+1,FALSE)*'Refrigerator Impacts'!S37</f>
        <v>0</v>
      </c>
      <c r="U38" s="41">
        <f ca="1">HLOOKUP($A38&amp;"-"&amp;$B38&amp;"-"&amp;U$7,Weights_Cond_Spaces,$C38+1,FALSE)*'Refrigerator Impacts'!T37</f>
        <v>0</v>
      </c>
      <c r="V38" s="41">
        <f ca="1">HLOOKUP($A38&amp;"-"&amp;$B38&amp;"-"&amp;V$7,Weights_Cond_Spaces,$C38+1,FALSE)*'Refrigerator Impacts'!U37</f>
        <v>0</v>
      </c>
      <c r="W38" s="41">
        <f ca="1">HLOOKUP($A38&amp;"-"&amp;$B38&amp;"-"&amp;W$7,Weights_Cond_Spaces,$C38+1,FALSE)*'Refrigerator Impacts'!V37</f>
        <v>0</v>
      </c>
      <c r="X38" s="41">
        <f ca="1">HLOOKUP($A38&amp;"-"&amp;$B38&amp;"-"&amp;X$7,Weights_Cond_Spaces,$C38+1,FALSE)*'Refrigerator Impacts'!W37</f>
        <v>0</v>
      </c>
      <c r="Y38" s="41">
        <f ca="1">HLOOKUP($A38&amp;"-"&amp;$B38&amp;"-"&amp;Y$7,Weights_Cond_Spaces,$C38+1,FALSE)*'Refrigerator Impacts'!X37</f>
        <v>0</v>
      </c>
      <c r="Z38" s="41">
        <f ca="1">HLOOKUP($A38&amp;"-"&amp;$B38&amp;"-"&amp;Z$7,Weights_Cond_Spaces,$C38+1,FALSE)*'Refrigerator Impacts'!Y37</f>
        <v>0</v>
      </c>
      <c r="AA38" s="41">
        <f ca="1">HLOOKUP($A38&amp;"-"&amp;$B38&amp;"-"&amp;AA$7,Weights_Cond_Spaces,$C38+1,FALSE)*'Refrigerator Impacts'!Z37</f>
        <v>0</v>
      </c>
      <c r="AB38" s="41">
        <f ca="1">HLOOKUP($A38&amp;"-"&amp;$B38&amp;"-"&amp;AB$7,Weights_Cond_Spaces,$C38+1,FALSE)*'Refrigerator Impacts'!AA37</f>
        <v>0</v>
      </c>
      <c r="AC38" s="41">
        <f ca="1">HLOOKUP($A38&amp;"-"&amp;$B38&amp;"-"&amp;AC$7,Weights_Cond_Spaces,$C38+1,FALSE)*'Refrigerator Impacts'!AB37</f>
        <v>0</v>
      </c>
      <c r="AF38" s="131">
        <f t="shared" ca="1" si="14"/>
        <v>0</v>
      </c>
      <c r="AG38" s="131">
        <f t="shared" ca="1" si="14"/>
        <v>0</v>
      </c>
      <c r="AH38" s="131">
        <f t="shared" ca="1" si="14"/>
        <v>0</v>
      </c>
      <c r="AI38" s="131">
        <f t="shared" ca="1" si="14"/>
        <v>0</v>
      </c>
      <c r="AJ38" s="131">
        <f t="shared" ca="1" si="14"/>
        <v>0</v>
      </c>
    </row>
    <row r="39" spans="1:36">
      <c r="A39" s="4" t="str">
        <f t="shared" si="13"/>
        <v>PG</v>
      </c>
      <c r="B39" s="4" t="str">
        <f t="shared" si="13"/>
        <v>MFM</v>
      </c>
      <c r="C39" s="4">
        <f t="shared" si="12"/>
        <v>15</v>
      </c>
      <c r="D39" s="40" t="str">
        <f t="shared" si="8"/>
        <v>PG15</v>
      </c>
      <c r="E39" s="41">
        <f ca="1">HLOOKUP($A39&amp;"-"&amp;$B39&amp;"-"&amp;E$7,Weights_Cond_Spaces,$C39+1,FALSE)*'Refrigerator Impacts'!D38</f>
        <v>0</v>
      </c>
      <c r="F39" s="41">
        <f ca="1">HLOOKUP($A39&amp;"-"&amp;$B39&amp;"-"&amp;F$7,Weights_Cond_Spaces,$C39+1,FALSE)*'Refrigerator Impacts'!E38</f>
        <v>0</v>
      </c>
      <c r="G39" s="41">
        <f ca="1">HLOOKUP($A39&amp;"-"&amp;$B39&amp;"-"&amp;G$7,Weights_Cond_Spaces,$C39+1,FALSE)*'Refrigerator Impacts'!F38</f>
        <v>0</v>
      </c>
      <c r="H39" s="41">
        <f ca="1">HLOOKUP($A39&amp;"-"&amp;$B39&amp;"-"&amp;H$7,Weights_Cond_Spaces,$C39+1,FALSE)*'Refrigerator Impacts'!G38</f>
        <v>0</v>
      </c>
      <c r="I39" s="41">
        <f ca="1">HLOOKUP($A39&amp;"-"&amp;$B39&amp;"-"&amp;I$7,Weights_Cond_Spaces,$C39+1,FALSE)*'Refrigerator Impacts'!H38</f>
        <v>0</v>
      </c>
      <c r="J39" s="41">
        <f ca="1">HLOOKUP($A39&amp;"-"&amp;$B39&amp;"-"&amp;J$7,Weights_Cond_Spaces,$C39+1,FALSE)*'Refrigerator Impacts'!I38</f>
        <v>0</v>
      </c>
      <c r="K39" s="41">
        <f ca="1">HLOOKUP($A39&amp;"-"&amp;$B39&amp;"-"&amp;K$7,Weights_Cond_Spaces,$C39+1,FALSE)*'Refrigerator Impacts'!J38</f>
        <v>0</v>
      </c>
      <c r="L39" s="41">
        <f ca="1">HLOOKUP($A39&amp;"-"&amp;$B39&amp;"-"&amp;L$7,Weights_Cond_Spaces,$C39+1,FALSE)*'Refrigerator Impacts'!K38</f>
        <v>0</v>
      </c>
      <c r="M39" s="41">
        <f ca="1">HLOOKUP($A39&amp;"-"&amp;$B39&amp;"-"&amp;M$7,Weights_Cond_Spaces,$C39+1,FALSE)*'Refrigerator Impacts'!L38</f>
        <v>0</v>
      </c>
      <c r="N39" s="41">
        <f ca="1">HLOOKUP($A39&amp;"-"&amp;$B39&amp;"-"&amp;N$7,Weights_Cond_Spaces,$C39+1,FALSE)*'Refrigerator Impacts'!M38</f>
        <v>0</v>
      </c>
      <c r="O39" s="41">
        <f ca="1">HLOOKUP($A39&amp;"-"&amp;$B39&amp;"-"&amp;O$7,Weights_Cond_Spaces,$C39+1,FALSE)*'Refrigerator Impacts'!N38</f>
        <v>0</v>
      </c>
      <c r="P39" s="41">
        <f ca="1">HLOOKUP($A39&amp;"-"&amp;$B39&amp;"-"&amp;P$7,Weights_Cond_Spaces,$C39+1,FALSE)*'Refrigerator Impacts'!O38</f>
        <v>0</v>
      </c>
      <c r="Q39" s="41">
        <f ca="1">HLOOKUP($A39&amp;"-"&amp;$B39&amp;"-"&amp;Q$7,Weights_Cond_Spaces,$C39+1,FALSE)*'Refrigerator Impacts'!P38</f>
        <v>0</v>
      </c>
      <c r="R39" s="41">
        <f ca="1">HLOOKUP($A39&amp;"-"&amp;$B39&amp;"-"&amp;R$7,Weights_Cond_Spaces,$C39+1,FALSE)*'Refrigerator Impacts'!Q38</f>
        <v>0</v>
      </c>
      <c r="S39" s="41">
        <f>HLOOKUP($A39&amp;"-"&amp;$B39&amp;"-"&amp;S$7,Weights_Cond_Spaces,$C39+1,FALSE)*'Refrigerator Impacts'!R38</f>
        <v>0</v>
      </c>
      <c r="T39" s="41">
        <f ca="1">HLOOKUP($A39&amp;"-"&amp;$B39&amp;"-"&amp;T$7,Weights_Cond_Spaces,$C39+1,FALSE)*'Refrigerator Impacts'!S38</f>
        <v>0</v>
      </c>
      <c r="U39" s="41">
        <f ca="1">HLOOKUP($A39&amp;"-"&amp;$B39&amp;"-"&amp;U$7,Weights_Cond_Spaces,$C39+1,FALSE)*'Refrigerator Impacts'!T38</f>
        <v>0</v>
      </c>
      <c r="V39" s="41">
        <f ca="1">HLOOKUP($A39&amp;"-"&amp;$B39&amp;"-"&amp;V$7,Weights_Cond_Spaces,$C39+1,FALSE)*'Refrigerator Impacts'!U38</f>
        <v>0</v>
      </c>
      <c r="W39" s="41">
        <f ca="1">HLOOKUP($A39&amp;"-"&amp;$B39&amp;"-"&amp;W$7,Weights_Cond_Spaces,$C39+1,FALSE)*'Refrigerator Impacts'!V38</f>
        <v>0</v>
      </c>
      <c r="X39" s="41">
        <f ca="1">HLOOKUP($A39&amp;"-"&amp;$B39&amp;"-"&amp;X$7,Weights_Cond_Spaces,$C39+1,FALSE)*'Refrigerator Impacts'!W38</f>
        <v>0</v>
      </c>
      <c r="Y39" s="41">
        <f ca="1">HLOOKUP($A39&amp;"-"&amp;$B39&amp;"-"&amp;Y$7,Weights_Cond_Spaces,$C39+1,FALSE)*'Refrigerator Impacts'!X38</f>
        <v>0</v>
      </c>
      <c r="Z39" s="41">
        <f ca="1">HLOOKUP($A39&amp;"-"&amp;$B39&amp;"-"&amp;Z$7,Weights_Cond_Spaces,$C39+1,FALSE)*'Refrigerator Impacts'!Y38</f>
        <v>0</v>
      </c>
      <c r="AA39" s="41">
        <f ca="1">HLOOKUP($A39&amp;"-"&amp;$B39&amp;"-"&amp;AA$7,Weights_Cond_Spaces,$C39+1,FALSE)*'Refrigerator Impacts'!Z38</f>
        <v>0</v>
      </c>
      <c r="AB39" s="41">
        <f ca="1">HLOOKUP($A39&amp;"-"&amp;$B39&amp;"-"&amp;AB$7,Weights_Cond_Spaces,$C39+1,FALSE)*'Refrigerator Impacts'!AA38</f>
        <v>0</v>
      </c>
      <c r="AC39" s="41">
        <f ca="1">HLOOKUP($A39&amp;"-"&amp;$B39&amp;"-"&amp;AC$7,Weights_Cond_Spaces,$C39+1,FALSE)*'Refrigerator Impacts'!AB38</f>
        <v>0</v>
      </c>
      <c r="AF39" s="131">
        <f t="shared" ref="AF39:AJ48" ca="1" si="15">SUMIF($E$8:$AC$8,AF$8,$E39:$AC39)</f>
        <v>0</v>
      </c>
      <c r="AG39" s="131">
        <f t="shared" ca="1" si="15"/>
        <v>0</v>
      </c>
      <c r="AH39" s="131">
        <f t="shared" ca="1" si="15"/>
        <v>0</v>
      </c>
      <c r="AI39" s="131">
        <f t="shared" ca="1" si="15"/>
        <v>0</v>
      </c>
      <c r="AJ39" s="131">
        <f t="shared" ca="1" si="15"/>
        <v>0</v>
      </c>
    </row>
    <row r="40" spans="1:36">
      <c r="A40" s="4" t="str">
        <f t="shared" si="13"/>
        <v>PG</v>
      </c>
      <c r="B40" s="4" t="str">
        <f t="shared" si="13"/>
        <v>MFM</v>
      </c>
      <c r="C40" s="4">
        <f t="shared" si="12"/>
        <v>16</v>
      </c>
      <c r="D40" s="40" t="str">
        <f t="shared" si="8"/>
        <v>PG16</v>
      </c>
      <c r="E40" s="41">
        <f ca="1">HLOOKUP($A40&amp;"-"&amp;$B40&amp;"-"&amp;E$7,Weights_Cond_Spaces,$C40+1,FALSE)*'Refrigerator Impacts'!D39</f>
        <v>1.5970222889322432E-3</v>
      </c>
      <c r="F40" s="41">
        <f ca="1">HLOOKUP($A40&amp;"-"&amp;$B40&amp;"-"&amp;F$7,Weights_Cond_Spaces,$C40+1,FALSE)*'Refrigerator Impacts'!E39</f>
        <v>2.1284235727571835E-7</v>
      </c>
      <c r="G40" s="41">
        <f ca="1">HLOOKUP($A40&amp;"-"&amp;$B40&amp;"-"&amp;G$7,Weights_Cond_Spaces,$C40+1,FALSE)*'Refrigerator Impacts'!F39</f>
        <v>1.7343053577288797E-3</v>
      </c>
      <c r="H40" s="41">
        <f ca="1">HLOOKUP($A40&amp;"-"&amp;$B40&amp;"-"&amp;H$7,Weights_Cond_Spaces,$C40+1,FALSE)*'Refrigerator Impacts'!G39</f>
        <v>3.2425619655244038E-7</v>
      </c>
      <c r="I40" s="41">
        <f ca="1">HLOOKUP($A40&amp;"-"&amp;$B40&amp;"-"&amp;I$7,Weights_Cond_Spaces,$C40+1,FALSE)*'Refrigerator Impacts'!H39</f>
        <v>-5.7979284838408023E-5</v>
      </c>
      <c r="J40" s="41">
        <f ca="1">HLOOKUP($A40&amp;"-"&amp;$B40&amp;"-"&amp;J$7,Weights_Cond_Spaces,$C40+1,FALSE)*'Refrigerator Impacts'!I39</f>
        <v>2.2839339801082584E-4</v>
      </c>
      <c r="K40" s="41">
        <f ca="1">HLOOKUP($A40&amp;"-"&amp;$B40&amp;"-"&amp;K$7,Weights_Cond_Spaces,$C40+1,FALSE)*'Refrigerator Impacts'!J39</f>
        <v>3.0604142157121951E-8</v>
      </c>
      <c r="L40" s="41">
        <f ca="1">HLOOKUP($A40&amp;"-"&amp;$B40&amp;"-"&amp;L$7,Weights_Cond_Spaces,$C40+1,FALSE)*'Refrigerator Impacts'!K39</f>
        <v>1.6797323114855659E-4</v>
      </c>
      <c r="M40" s="41">
        <f ca="1">HLOOKUP($A40&amp;"-"&amp;$B40&amp;"-"&amp;M$7,Weights_Cond_Spaces,$C40+1,FALSE)*'Refrigerator Impacts'!L39</f>
        <v>5.0631299410102361E-8</v>
      </c>
      <c r="N40" s="41">
        <f ca="1">HLOOKUP($A40&amp;"-"&amp;$B40&amp;"-"&amp;N$7,Weights_Cond_Spaces,$C40+1,FALSE)*'Refrigerator Impacts'!M39</f>
        <v>0</v>
      </c>
      <c r="O40" s="41">
        <f ca="1">HLOOKUP($A40&amp;"-"&amp;$B40&amp;"-"&amp;O$7,Weights_Cond_Spaces,$C40+1,FALSE)*'Refrigerator Impacts'!N39</f>
        <v>3.3228347419502982E-4</v>
      </c>
      <c r="P40" s="41">
        <f ca="1">HLOOKUP($A40&amp;"-"&amp;$B40&amp;"-"&amp;P$7,Weights_Cond_Spaces,$C40+1,FALSE)*'Refrigerator Impacts'!O39</f>
        <v>4.4284916009983172E-8</v>
      </c>
      <c r="Q40" s="41">
        <f ca="1">HLOOKUP($A40&amp;"-"&amp;$B40&amp;"-"&amp;Q$7,Weights_Cond_Spaces,$C40+1,FALSE)*'Refrigerator Impacts'!P39</f>
        <v>3.6084719266285455E-4</v>
      </c>
      <c r="R40" s="41">
        <f ca="1">HLOOKUP($A40&amp;"-"&amp;$B40&amp;"-"&amp;R$7,Weights_Cond_Spaces,$C40+1,FALSE)*'Refrigerator Impacts'!Q39</f>
        <v>6.7466168923508764E-8</v>
      </c>
      <c r="S40" s="41">
        <f>HLOOKUP($A40&amp;"-"&amp;$B40&amp;"-"&amp;S$7,Weights_Cond_Spaces,$C40+1,FALSE)*'Refrigerator Impacts'!R39</f>
        <v>0</v>
      </c>
      <c r="T40" s="41">
        <f ca="1">HLOOKUP($A40&amp;"-"&amp;$B40&amp;"-"&amp;T$7,Weights_Cond_Spaces,$C40+1,FALSE)*'Refrigerator Impacts'!S39</f>
        <v>4.6923621833836751E-4</v>
      </c>
      <c r="U40" s="41">
        <f ca="1">HLOOKUP($A40&amp;"-"&amp;$B40&amp;"-"&amp;U$7,Weights_Cond_Spaces,$C40+1,FALSE)*'Refrigerator Impacts'!T39</f>
        <v>7.5401775229364445E-8</v>
      </c>
      <c r="V40" s="41">
        <f ca="1">HLOOKUP($A40&amp;"-"&amp;$B40&amp;"-"&amp;V$7,Weights_Cond_Spaces,$C40+1,FALSE)*'Refrigerator Impacts'!U39</f>
        <v>4.6923621833836751E-4</v>
      </c>
      <c r="W40" s="41">
        <f ca="1">HLOOKUP($A40&amp;"-"&amp;$B40&amp;"-"&amp;W$7,Weights_Cond_Spaces,$C40+1,FALSE)*'Refrigerator Impacts'!V39</f>
        <v>7.5401775229364445E-8</v>
      </c>
      <c r="X40" s="41">
        <f ca="1">HLOOKUP($A40&amp;"-"&amp;$B40&amp;"-"&amp;X$7,Weights_Cond_Spaces,$C40+1,FALSE)*'Refrigerator Impacts'!W39</f>
        <v>-1.5799391489637985E-5</v>
      </c>
      <c r="Y40" s="41">
        <f ca="1">HLOOKUP($A40&amp;"-"&amp;$B40&amp;"-"&amp;Y$7,Weights_Cond_Spaces,$C40+1,FALSE)*'Refrigerator Impacts'!X39</f>
        <v>7.0823784579219135E-5</v>
      </c>
      <c r="Z40" s="41">
        <f ca="1">HLOOKUP($A40&amp;"-"&amp;$B40&amp;"-"&amp;Z$7,Weights_Cond_Spaces,$C40+1,FALSE)*'Refrigerator Impacts'!Y39</f>
        <v>1.1828694003148237E-8</v>
      </c>
      <c r="AA40" s="41">
        <f ca="1">HLOOKUP($A40&amp;"-"&amp;$B40&amp;"-"&amp;AA$7,Weights_Cond_Spaces,$C40+1,FALSE)*'Refrigerator Impacts'!Z39</f>
        <v>3.7668265387057625E-5</v>
      </c>
      <c r="AB40" s="41">
        <f ca="1">HLOOKUP($A40&amp;"-"&amp;$B40&amp;"-"&amp;AB$7,Weights_Cond_Spaces,$C40+1,FALSE)*'Refrigerator Impacts'!AA39</f>
        <v>1.1828694003148237E-8</v>
      </c>
      <c r="AC40" s="41">
        <f ca="1">HLOOKUP($A40&amp;"-"&amp;$B40&amp;"-"&amp;AC$7,Weights_Cond_Spaces,$C40+1,FALSE)*'Refrigerator Impacts'!AB39</f>
        <v>0</v>
      </c>
      <c r="AF40" s="131">
        <f t="shared" ca="1" si="15"/>
        <v>2.6977591640556854E-3</v>
      </c>
      <c r="AG40" s="131">
        <f t="shared" ca="1" si="15"/>
        <v>3.7496188467533616E-7</v>
      </c>
      <c r="AH40" s="131">
        <f t="shared" ca="1" si="15"/>
        <v>2.7700302652657158E-3</v>
      </c>
      <c r="AI40" s="131">
        <f t="shared" ca="1" si="15"/>
        <v>5.295841341185642E-7</v>
      </c>
      <c r="AJ40" s="131">
        <f t="shared" ca="1" si="15"/>
        <v>-7.3778676328046014E-5</v>
      </c>
    </row>
    <row r="41" spans="1:36">
      <c r="A41" s="4" t="str">
        <f t="shared" si="13"/>
        <v>PG</v>
      </c>
      <c r="B41" s="4" t="s">
        <v>887</v>
      </c>
      <c r="C41" s="4">
        <f t="shared" si="12"/>
        <v>1</v>
      </c>
      <c r="D41" s="40" t="str">
        <f t="shared" si="8"/>
        <v>PG1</v>
      </c>
      <c r="E41" s="41">
        <f ca="1">HLOOKUP($A41&amp;"-"&amp;$B41&amp;"-"&amp;E$7,Weights_Cond_Spaces,$C41+1,FALSE)*'Refrigerator Impacts'!D40</f>
        <v>6.9759939530612243E-3</v>
      </c>
      <c r="F41" s="41">
        <f ca="1">HLOOKUP($A41&amp;"-"&amp;$B41&amp;"-"&amp;F$7,Weights_Cond_Spaces,$C41+1,FALSE)*'Refrigerator Impacts'!E40</f>
        <v>9.4958579710727537E-7</v>
      </c>
      <c r="G41" s="41">
        <f ca="1">HLOOKUP($A41&amp;"-"&amp;$B41&amp;"-"&amp;G$7,Weights_Cond_Spaces,$C41+1,FALSE)*'Refrigerator Impacts'!F40</f>
        <v>7.4624299464570347E-3</v>
      </c>
      <c r="H41" s="41">
        <f ca="1">HLOOKUP($A41&amp;"-"&amp;$B41&amp;"-"&amp;H$7,Weights_Cond_Spaces,$C41+1,FALSE)*'Refrigerator Impacts'!G40</f>
        <v>9.9276628314384507E-7</v>
      </c>
      <c r="I41" s="41">
        <f ca="1">HLOOKUP($A41&amp;"-"&amp;$B41&amp;"-"&amp;I$7,Weights_Cond_Spaces,$C41+1,FALSE)*'Refrigerator Impacts'!H40</f>
        <v>-3.3101029964523757E-4</v>
      </c>
      <c r="J41" s="41">
        <f ca="1">HLOOKUP($A41&amp;"-"&amp;$B41&amp;"-"&amp;J$7,Weights_Cond_Spaces,$C41+1,FALSE)*'Refrigerator Impacts'!I40</f>
        <v>9.957389150914485E-4</v>
      </c>
      <c r="K41" s="41">
        <f ca="1">HLOOKUP($A41&amp;"-"&amp;$B41&amp;"-"&amp;K$7,Weights_Cond_Spaces,$C41+1,FALSE)*'Refrigerator Impacts'!J40</f>
        <v>1.3563793102884015E-7</v>
      </c>
      <c r="L41" s="41">
        <f ca="1">HLOOKUP($A41&amp;"-"&amp;$B41&amp;"-"&amp;L$7,Weights_Cond_Spaces,$C41+1,FALSE)*'Refrigerator Impacts'!K40</f>
        <v>5.463113303011153E-4</v>
      </c>
      <c r="M41" s="41">
        <f ca="1">HLOOKUP($A41&amp;"-"&amp;$B41&amp;"-"&amp;M$7,Weights_Cond_Spaces,$C41+1,FALSE)*'Refrigerator Impacts'!L40</f>
        <v>1.6205139825343836E-7</v>
      </c>
      <c r="N41" s="41">
        <f ca="1">HLOOKUP($A41&amp;"-"&amp;$B41&amp;"-"&amp;N$7,Weights_Cond_Spaces,$C41+1,FALSE)*'Refrigerator Impacts'!M40</f>
        <v>0</v>
      </c>
      <c r="O41" s="41">
        <f ca="1">HLOOKUP($A41&amp;"-"&amp;$B41&amp;"-"&amp;O$7,Weights_Cond_Spaces,$C41+1,FALSE)*'Refrigerator Impacts'!N40</f>
        <v>1.9931411294460645E-3</v>
      </c>
      <c r="P41" s="41">
        <f ca="1">HLOOKUP($A41&amp;"-"&amp;$B41&amp;"-"&amp;P$7,Weights_Cond_Spaces,$C41+1,FALSE)*'Refrigerator Impacts'!O40</f>
        <v>2.7131022774493587E-7</v>
      </c>
      <c r="Q41" s="41">
        <f ca="1">HLOOKUP($A41&amp;"-"&amp;$B41&amp;"-"&amp;Q$7,Weights_Cond_Spaces,$C41+1,FALSE)*'Refrigerator Impacts'!P40</f>
        <v>2.1321228418448674E-3</v>
      </c>
      <c r="R41" s="41">
        <f ca="1">HLOOKUP($A41&amp;"-"&amp;$B41&amp;"-"&amp;R$7,Weights_Cond_Spaces,$C41+1,FALSE)*'Refrigerator Impacts'!Q40</f>
        <v>2.8364750946967013E-7</v>
      </c>
      <c r="S41" s="41">
        <f>HLOOKUP($A41&amp;"-"&amp;$B41&amp;"-"&amp;S$7,Weights_Cond_Spaces,$C41+1,FALSE)*'Refrigerator Impacts'!R40</f>
        <v>0</v>
      </c>
      <c r="T41" s="41">
        <f ca="1">HLOOKUP($A41&amp;"-"&amp;$B41&amp;"-"&amp;T$7,Weights_Cond_Spaces,$C41+1,FALSE)*'Refrigerator Impacts'!S40</f>
        <v>0.21898788239314018</v>
      </c>
      <c r="U41" s="41">
        <f ca="1">HLOOKUP($A41&amp;"-"&amp;$B41&amp;"-"&amp;U$7,Weights_Cond_Spaces,$C41+1,FALSE)*'Refrigerator Impacts'!T40</f>
        <v>3.4186897855049533E-5</v>
      </c>
      <c r="V41" s="41">
        <f ca="1">HLOOKUP($A41&amp;"-"&amp;$B41&amp;"-"&amp;V$7,Weights_Cond_Spaces,$C41+1,FALSE)*'Refrigerator Impacts'!U40</f>
        <v>0.21898788239314018</v>
      </c>
      <c r="W41" s="41">
        <f ca="1">HLOOKUP($A41&amp;"-"&amp;$B41&amp;"-"&amp;W$7,Weights_Cond_Spaces,$C41+1,FALSE)*'Refrigerator Impacts'!V40</f>
        <v>3.4186897855049533E-5</v>
      </c>
      <c r="X41" s="41">
        <f ca="1">HLOOKUP($A41&amp;"-"&amp;$B41&amp;"-"&amp;X$7,Weights_Cond_Spaces,$C41+1,FALSE)*'Refrigerator Impacts'!W40</f>
        <v>-9.7236201131886933E-3</v>
      </c>
      <c r="Y41" s="41">
        <f ca="1">HLOOKUP($A41&amp;"-"&amp;$B41&amp;"-"&amp;Y$7,Weights_Cond_Spaces,$C41+1,FALSE)*'Refrigerator Impacts'!X40</f>
        <v>3.2130315890394237E-2</v>
      </c>
      <c r="Z41" s="41">
        <f ca="1">HLOOKUP($A41&amp;"-"&amp;$B41&amp;"-"&amp;Z$7,Weights_Cond_Spaces,$C41+1,FALSE)*'Refrigerator Impacts'!Y40</f>
        <v>4.9475171602483688E-6</v>
      </c>
      <c r="AA41" s="41">
        <f ca="1">HLOOKUP($A41&amp;"-"&amp;$B41&amp;"-"&amp;AA$7,Weights_Cond_Spaces,$C41+1,FALSE)*'Refrigerator Impacts'!Z40</f>
        <v>1.8458513840410081E-2</v>
      </c>
      <c r="AB41" s="41">
        <f ca="1">HLOOKUP($A41&amp;"-"&amp;$B41&amp;"-"&amp;AB$7,Weights_Cond_Spaces,$C41+1,FALSE)*'Refrigerator Impacts'!AA40</f>
        <v>4.9476250833153634E-6</v>
      </c>
      <c r="AC41" s="41">
        <f ca="1">HLOOKUP($A41&amp;"-"&amp;$B41&amp;"-"&amp;AC$7,Weights_Cond_Spaces,$C41+1,FALSE)*'Refrigerator Impacts'!AB40</f>
        <v>0</v>
      </c>
      <c r="AF41" s="131">
        <f t="shared" ca="1" si="15"/>
        <v>0.26108307228113314</v>
      </c>
      <c r="AG41" s="131">
        <f t="shared" ca="1" si="15"/>
        <v>4.0490948971178948E-5</v>
      </c>
      <c r="AH41" s="131">
        <f t="shared" ca="1" si="15"/>
        <v>0.24758726035215328</v>
      </c>
      <c r="AI41" s="131">
        <f t="shared" ca="1" si="15"/>
        <v>4.057298812923185E-5</v>
      </c>
      <c r="AJ41" s="131">
        <f t="shared" ca="1" si="15"/>
        <v>-1.005463041283393E-2</v>
      </c>
    </row>
    <row r="42" spans="1:36">
      <c r="A42" s="4" t="str">
        <f t="shared" si="13"/>
        <v>PG</v>
      </c>
      <c r="B42" s="4" t="str">
        <f>B41</f>
        <v>DMO</v>
      </c>
      <c r="C42" s="4">
        <f t="shared" si="12"/>
        <v>2</v>
      </c>
      <c r="D42" s="40" t="str">
        <f t="shared" si="8"/>
        <v>PG2</v>
      </c>
      <c r="E42" s="41">
        <f ca="1">HLOOKUP($A42&amp;"-"&amp;$B42&amp;"-"&amp;E$7,Weights_Cond_Spaces,$C42+1,FALSE)*'Refrigerator Impacts'!D41</f>
        <v>0.14584756179673444</v>
      </c>
      <c r="F42" s="41">
        <f ca="1">HLOOKUP($A42&amp;"-"&amp;$B42&amp;"-"&amp;F$7,Weights_Cond_Spaces,$C42+1,FALSE)*'Refrigerator Impacts'!E41</f>
        <v>2.1874343996661561E-5</v>
      </c>
      <c r="G42" s="41">
        <f ca="1">HLOOKUP($A42&amp;"-"&amp;$B42&amp;"-"&amp;G$7,Weights_Cond_Spaces,$C42+1,FALSE)*'Refrigerator Impacts'!F41</f>
        <v>0.17635128962319069</v>
      </c>
      <c r="H42" s="41">
        <f ca="1">HLOOKUP($A42&amp;"-"&amp;$B42&amp;"-"&amp;H$7,Weights_Cond_Spaces,$C42+1,FALSE)*'Refrigerator Impacts'!G41</f>
        <v>4.2433074345204504E-5</v>
      </c>
      <c r="I42" s="41">
        <f ca="1">HLOOKUP($A42&amp;"-"&amp;$B42&amp;"-"&amp;I$7,Weights_Cond_Spaces,$C42+1,FALSE)*'Refrigerator Impacts'!H41</f>
        <v>-5.2492007964435941E-3</v>
      </c>
      <c r="J42" s="41">
        <f ca="1">HLOOKUP($A42&amp;"-"&amp;$B42&amp;"-"&amp;J$7,Weights_Cond_Spaces,$C42+1,FALSE)*'Refrigerator Impacts'!I41</f>
        <v>2.0829054639518785E-2</v>
      </c>
      <c r="K42" s="41">
        <f ca="1">HLOOKUP($A42&amp;"-"&amp;$B42&amp;"-"&amp;K$7,Weights_Cond_Spaces,$C42+1,FALSE)*'Refrigerator Impacts'!J41</f>
        <v>3.1312840517484699E-6</v>
      </c>
      <c r="L42" s="41">
        <f ca="1">HLOOKUP($A42&amp;"-"&amp;$B42&amp;"-"&amp;L$7,Weights_Cond_Spaces,$C42+1,FALSE)*'Refrigerator Impacts'!K41</f>
        <v>1.6964858919535981E-2</v>
      </c>
      <c r="M42" s="41">
        <f ca="1">HLOOKUP($A42&amp;"-"&amp;$B42&amp;"-"&amp;M$7,Weights_Cond_Spaces,$C42+1,FALSE)*'Refrigerator Impacts'!L41</f>
        <v>7.3443967479429134E-6</v>
      </c>
      <c r="N42" s="41">
        <f ca="1">HLOOKUP($A42&amp;"-"&amp;$B42&amp;"-"&amp;N$7,Weights_Cond_Spaces,$C42+1,FALSE)*'Refrigerator Impacts'!M41</f>
        <v>0</v>
      </c>
      <c r="O42" s="41">
        <f ca="1">HLOOKUP($A42&amp;"-"&amp;$B42&amp;"-"&amp;O$7,Weights_Cond_Spaces,$C42+1,FALSE)*'Refrigerator Impacts'!N41</f>
        <v>4.1670731941924138E-2</v>
      </c>
      <c r="P42" s="41">
        <f ca="1">HLOOKUP($A42&amp;"-"&amp;$B42&amp;"-"&amp;P$7,Weights_Cond_Spaces,$C42+1,FALSE)*'Refrigerator Impacts'!O41</f>
        <v>6.2498125704747327E-6</v>
      </c>
      <c r="Q42" s="41">
        <f ca="1">HLOOKUP($A42&amp;"-"&amp;$B42&amp;"-"&amp;Q$7,Weights_Cond_Spaces,$C42+1,FALSE)*'Refrigerator Impacts'!P41</f>
        <v>5.0386082749483065E-2</v>
      </c>
      <c r="R42" s="41">
        <f ca="1">HLOOKUP($A42&amp;"-"&amp;$B42&amp;"-"&amp;R$7,Weights_Cond_Spaces,$C42+1,FALSE)*'Refrigerator Impacts'!Q41</f>
        <v>1.2123735527201288E-5</v>
      </c>
      <c r="S42" s="41">
        <f>HLOOKUP($A42&amp;"-"&amp;$B42&amp;"-"&amp;S$7,Weights_Cond_Spaces,$C42+1,FALSE)*'Refrigerator Impacts'!R41</f>
        <v>0</v>
      </c>
      <c r="T42" s="41">
        <f ca="1">HLOOKUP($A42&amp;"-"&amp;$B42&amp;"-"&amp;T$7,Weights_Cond_Spaces,$C42+1,FALSE)*'Refrigerator Impacts'!S41</f>
        <v>6.3507520278438853E-2</v>
      </c>
      <c r="U42" s="41">
        <f ca="1">HLOOKUP($A42&amp;"-"&amp;$B42&amp;"-"&amp;U$7,Weights_Cond_Spaces,$C42+1,FALSE)*'Refrigerator Impacts'!T41</f>
        <v>1.2181813314615589E-5</v>
      </c>
      <c r="V42" s="41">
        <f ca="1">HLOOKUP($A42&amp;"-"&amp;$B42&amp;"-"&amp;V$7,Weights_Cond_Spaces,$C42+1,FALSE)*'Refrigerator Impacts'!U41</f>
        <v>6.3507520278438853E-2</v>
      </c>
      <c r="W42" s="41">
        <f ca="1">HLOOKUP($A42&amp;"-"&amp;$B42&amp;"-"&amp;W$7,Weights_Cond_Spaces,$C42+1,FALSE)*'Refrigerator Impacts'!V41</f>
        <v>1.2181813314615589E-5</v>
      </c>
      <c r="X42" s="41">
        <f ca="1">HLOOKUP($A42&amp;"-"&amp;$B42&amp;"-"&amp;X$7,Weights_Cond_Spaces,$C42+1,FALSE)*'Refrigerator Impacts'!W41</f>
        <v>-2.2173133278753422E-3</v>
      </c>
      <c r="Y42" s="41">
        <f ca="1">HLOOKUP($A42&amp;"-"&amp;$B42&amp;"-"&amp;Y$7,Weights_Cond_Spaces,$C42+1,FALSE)*'Refrigerator Impacts'!X41</f>
        <v>9.5077907396898774E-3</v>
      </c>
      <c r="Z42" s="41">
        <f ca="1">HLOOKUP($A42&amp;"-"&amp;$B42&amp;"-"&amp;Z$7,Weights_Cond_Spaces,$C42+1,FALSE)*'Refrigerator Impacts'!Y41</f>
        <v>1.8071835050762893E-6</v>
      </c>
      <c r="AA42" s="41">
        <f ca="1">HLOOKUP($A42&amp;"-"&amp;$B42&amp;"-"&amp;AA$7,Weights_Cond_Spaces,$C42+1,FALSE)*'Refrigerator Impacts'!Z41</f>
        <v>6.513450967461188E-3</v>
      </c>
      <c r="AB42" s="41">
        <f ca="1">HLOOKUP($A42&amp;"-"&amp;$B42&amp;"-"&amp;AB$7,Weights_Cond_Spaces,$C42+1,FALSE)*'Refrigerator Impacts'!AA41</f>
        <v>1.8071835050762893E-6</v>
      </c>
      <c r="AC42" s="41">
        <f ca="1">HLOOKUP($A42&amp;"-"&amp;$B42&amp;"-"&amp;AC$7,Weights_Cond_Spaces,$C42+1,FALSE)*'Refrigerator Impacts'!AB41</f>
        <v>0</v>
      </c>
      <c r="AF42" s="131">
        <f t="shared" ca="1" si="15"/>
        <v>0.28136265939630611</v>
      </c>
      <c r="AG42" s="131">
        <f t="shared" ca="1" si="15"/>
        <v>4.5244437438576643E-5</v>
      </c>
      <c r="AH42" s="131">
        <f t="shared" ca="1" si="15"/>
        <v>0.31372320253810976</v>
      </c>
      <c r="AI42" s="131">
        <f t="shared" ca="1" si="15"/>
        <v>7.5890203440040591E-5</v>
      </c>
      <c r="AJ42" s="131">
        <f t="shared" ca="1" si="15"/>
        <v>-7.4665141243189358E-3</v>
      </c>
    </row>
    <row r="43" spans="1:36">
      <c r="A43" s="4" t="str">
        <f t="shared" ref="A43:B56" si="16">A42</f>
        <v>PG</v>
      </c>
      <c r="B43" s="4" t="str">
        <f t="shared" si="16"/>
        <v>DMO</v>
      </c>
      <c r="C43" s="4">
        <f t="shared" si="12"/>
        <v>3</v>
      </c>
      <c r="D43" s="40" t="str">
        <f t="shared" si="8"/>
        <v>PG3</v>
      </c>
      <c r="E43" s="41">
        <f ca="1">HLOOKUP($A43&amp;"-"&amp;$B43&amp;"-"&amp;E$7,Weights_Cond_Spaces,$C43+1,FALSE)*'Refrigerator Impacts'!D42</f>
        <v>1.8923421359658115E-2</v>
      </c>
      <c r="F43" s="41">
        <f ca="1">HLOOKUP($A43&amp;"-"&amp;$B43&amp;"-"&amp;F$7,Weights_Cond_Spaces,$C43+1,FALSE)*'Refrigerator Impacts'!E42</f>
        <v>2.5836936245799021E-6</v>
      </c>
      <c r="G43" s="41">
        <f ca="1">HLOOKUP($A43&amp;"-"&amp;$B43&amp;"-"&amp;G$7,Weights_Cond_Spaces,$C43+1,FALSE)*'Refrigerator Impacts'!F42</f>
        <v>2.2296355169438248E-2</v>
      </c>
      <c r="H43" s="41">
        <f ca="1">HLOOKUP($A43&amp;"-"&amp;$B43&amp;"-"&amp;H$7,Weights_Cond_Spaces,$C43+1,FALSE)*'Refrigerator Impacts'!G42</f>
        <v>5.0438608917047143E-6</v>
      </c>
      <c r="I43" s="41">
        <f ca="1">HLOOKUP($A43&amp;"-"&amp;$B43&amp;"-"&amp;I$7,Weights_Cond_Spaces,$C43+1,FALSE)*'Refrigerator Impacts'!H42</f>
        <v>-7.5813006902814538E-4</v>
      </c>
      <c r="J43" s="41">
        <f ca="1">HLOOKUP($A43&amp;"-"&amp;$B43&amp;"-"&amp;J$7,Weights_Cond_Spaces,$C43+1,FALSE)*'Refrigerator Impacts'!I42</f>
        <v>2.7021880393604536E-3</v>
      </c>
      <c r="K43" s="41">
        <f ca="1">HLOOKUP($A43&amp;"-"&amp;$B43&amp;"-"&amp;K$7,Weights_Cond_Spaces,$C43+1,FALSE)*'Refrigerator Impacts'!J42</f>
        <v>3.7015248898974761E-7</v>
      </c>
      <c r="L43" s="41">
        <f ca="1">HLOOKUP($A43&amp;"-"&amp;$B43&amp;"-"&amp;L$7,Weights_Cond_Spaces,$C43+1,FALSE)*'Refrigerator Impacts'!K42</f>
        <v>2.0532154326588039E-3</v>
      </c>
      <c r="M43" s="41">
        <f ca="1">HLOOKUP($A43&amp;"-"&amp;$B43&amp;"-"&amp;M$7,Weights_Cond_Spaces,$C43+1,FALSE)*'Refrigerator Impacts'!L42</f>
        <v>8.9955116379727761E-7</v>
      </c>
      <c r="N43" s="41">
        <f ca="1">HLOOKUP($A43&amp;"-"&amp;$B43&amp;"-"&amp;N$7,Weights_Cond_Spaces,$C43+1,FALSE)*'Refrigerator Impacts'!M42</f>
        <v>0</v>
      </c>
      <c r="O43" s="41">
        <f ca="1">HLOOKUP($A43&amp;"-"&amp;$B43&amp;"-"&amp;O$7,Weights_Cond_Spaces,$C43+1,FALSE)*'Refrigerator Impacts'!N42</f>
        <v>5.4066918170451771E-3</v>
      </c>
      <c r="P43" s="41">
        <f ca="1">HLOOKUP($A43&amp;"-"&amp;$B43&amp;"-"&amp;P$7,Weights_Cond_Spaces,$C43+1,FALSE)*'Refrigerator Impacts'!O42</f>
        <v>7.3819817845140084E-7</v>
      </c>
      <c r="Q43" s="41">
        <f ca="1">HLOOKUP($A43&amp;"-"&amp;$B43&amp;"-"&amp;Q$7,Weights_Cond_Spaces,$C43+1,FALSE)*'Refrigerator Impacts'!P42</f>
        <v>6.3703871912680725E-3</v>
      </c>
      <c r="R43" s="41">
        <f ca="1">HLOOKUP($A43&amp;"-"&amp;$B43&amp;"-"&amp;R$7,Weights_Cond_Spaces,$C43+1,FALSE)*'Refrigerator Impacts'!Q42</f>
        <v>1.4411031119156331E-6</v>
      </c>
      <c r="S43" s="41">
        <f>HLOOKUP($A43&amp;"-"&amp;$B43&amp;"-"&amp;S$7,Weights_Cond_Spaces,$C43+1,FALSE)*'Refrigerator Impacts'!R42</f>
        <v>0</v>
      </c>
      <c r="T43" s="41">
        <f ca="1">HLOOKUP($A43&amp;"-"&amp;$B43&amp;"-"&amp;T$7,Weights_Cond_Spaces,$C43+1,FALSE)*'Refrigerator Impacts'!S42</f>
        <v>6.7881895764940373E-2</v>
      </c>
      <c r="U43" s="41">
        <f ca="1">HLOOKUP($A43&amp;"-"&amp;$B43&amp;"-"&amp;U$7,Weights_Cond_Spaces,$C43+1,FALSE)*'Refrigerator Impacts'!T42</f>
        <v>1.0748182171529551E-5</v>
      </c>
      <c r="V43" s="41">
        <f ca="1">HLOOKUP($A43&amp;"-"&amp;$B43&amp;"-"&amp;V$7,Weights_Cond_Spaces,$C43+1,FALSE)*'Refrigerator Impacts'!U42</f>
        <v>6.7881895764940373E-2</v>
      </c>
      <c r="W43" s="41">
        <f ca="1">HLOOKUP($A43&amp;"-"&amp;$B43&amp;"-"&amp;W$7,Weights_Cond_Spaces,$C43+1,FALSE)*'Refrigerator Impacts'!V42</f>
        <v>1.0748182171529551E-5</v>
      </c>
      <c r="X43" s="41">
        <f ca="1">HLOOKUP($A43&amp;"-"&amp;$B43&amp;"-"&amp;X$7,Weights_Cond_Spaces,$C43+1,FALSE)*'Refrigerator Impacts'!W42</f>
        <v>-2.8920582640676209E-3</v>
      </c>
      <c r="Y43" s="41">
        <f ca="1">HLOOKUP($A43&amp;"-"&amp;$B43&amp;"-"&amp;Y$7,Weights_Cond_Spaces,$C43+1,FALSE)*'Refrigerator Impacts'!X42</f>
        <v>9.9542809766397407E-3</v>
      </c>
      <c r="Z43" s="41">
        <f ca="1">HLOOKUP($A43&amp;"-"&amp;$B43&amp;"-"&amp;Z$7,Weights_Cond_Spaces,$C43+1,FALSE)*'Refrigerator Impacts'!Y42</f>
        <v>1.6121607562806107E-6</v>
      </c>
      <c r="AA43" s="41">
        <f ca="1">HLOOKUP($A43&amp;"-"&amp;$B43&amp;"-"&amp;AA$7,Weights_Cond_Spaces,$C43+1,FALSE)*'Refrigerator Impacts'!Z42</f>
        <v>6.3179248347072269E-3</v>
      </c>
      <c r="AB43" s="41">
        <f ca="1">HLOOKUP($A43&amp;"-"&amp;$B43&amp;"-"&amp;AB$7,Weights_Cond_Spaces,$C43+1,FALSE)*'Refrigerator Impacts'!AA42</f>
        <v>1.6121607562806107E-6</v>
      </c>
      <c r="AC43" s="41">
        <f ca="1">HLOOKUP($A43&amp;"-"&amp;$B43&amp;"-"&amp;AC$7,Weights_Cond_Spaces,$C43+1,FALSE)*'Refrigerator Impacts'!AB42</f>
        <v>0</v>
      </c>
      <c r="AF43" s="131">
        <f t="shared" ca="1" si="15"/>
        <v>0.10486847795764385</v>
      </c>
      <c r="AG43" s="131">
        <f t="shared" ca="1" si="15"/>
        <v>1.6052387219831213E-5</v>
      </c>
      <c r="AH43" s="131">
        <f t="shared" ca="1" si="15"/>
        <v>0.10491977839301272</v>
      </c>
      <c r="AI43" s="131">
        <f t="shared" ca="1" si="15"/>
        <v>1.9744858095227784E-5</v>
      </c>
      <c r="AJ43" s="131">
        <f t="shared" ca="1" si="15"/>
        <v>-3.6501883330957662E-3</v>
      </c>
    </row>
    <row r="44" spans="1:36">
      <c r="A44" s="4" t="str">
        <f t="shared" si="16"/>
        <v>PG</v>
      </c>
      <c r="B44" s="4" t="str">
        <f t="shared" si="16"/>
        <v>DMO</v>
      </c>
      <c r="C44" s="4">
        <f t="shared" si="12"/>
        <v>4</v>
      </c>
      <c r="D44" s="40" t="str">
        <f t="shared" si="8"/>
        <v>PG4</v>
      </c>
      <c r="E44" s="41">
        <f ca="1">HLOOKUP($A44&amp;"-"&amp;$B44&amp;"-"&amp;E$7,Weights_Cond_Spaces,$C44+1,FALSE)*'Refrigerator Impacts'!D43</f>
        <v>4.232284092996022E-2</v>
      </c>
      <c r="F44" s="41">
        <f ca="1">HLOOKUP($A44&amp;"-"&amp;$B44&amp;"-"&amp;F$7,Weights_Cond_Spaces,$C44+1,FALSE)*'Refrigerator Impacts'!E43</f>
        <v>5.8235940882343098E-6</v>
      </c>
      <c r="G44" s="41">
        <f ca="1">HLOOKUP($A44&amp;"-"&amp;$B44&amp;"-"&amp;G$7,Weights_Cond_Spaces,$C44+1,FALSE)*'Refrigerator Impacts'!F43</f>
        <v>5.3975900606620907E-2</v>
      </c>
      <c r="H44" s="41">
        <f ca="1">HLOOKUP($A44&amp;"-"&amp;$B44&amp;"-"&amp;H$7,Weights_Cond_Spaces,$C44+1,FALSE)*'Refrigerator Impacts'!G43</f>
        <v>1.1109145249776731E-5</v>
      </c>
      <c r="I44" s="41">
        <f ca="1">HLOOKUP($A44&amp;"-"&amp;$B44&amp;"-"&amp;I$7,Weights_Cond_Spaces,$C44+1,FALSE)*'Refrigerator Impacts'!H43</f>
        <v>-1.431018039994663E-3</v>
      </c>
      <c r="J44" s="41">
        <f ca="1">HLOOKUP($A44&amp;"-"&amp;$B44&amp;"-"&amp;J$7,Weights_Cond_Spaces,$C44+1,FALSE)*'Refrigerator Impacts'!I43</f>
        <v>6.045548233482103E-3</v>
      </c>
      <c r="K44" s="41">
        <f ca="1">HLOOKUP($A44&amp;"-"&amp;$B44&amp;"-"&amp;K$7,Weights_Cond_Spaces,$C44+1,FALSE)*'Refrigerator Impacts'!J43</f>
        <v>8.3449649645470011E-7</v>
      </c>
      <c r="L44" s="41">
        <f ca="1">HLOOKUP($A44&amp;"-"&amp;$B44&amp;"-"&amp;L$7,Weights_Cond_Spaces,$C44+1,FALSE)*'Refrigerator Impacts'!K43</f>
        <v>5.8849017006294751E-3</v>
      </c>
      <c r="M44" s="41">
        <f ca="1">HLOOKUP($A44&amp;"-"&amp;$B44&amp;"-"&amp;M$7,Weights_Cond_Spaces,$C44+1,FALSE)*'Refrigerator Impacts'!L43</f>
        <v>1.9817266313865983E-6</v>
      </c>
      <c r="N44" s="41">
        <f ca="1">HLOOKUP($A44&amp;"-"&amp;$B44&amp;"-"&amp;N$7,Weights_Cond_Spaces,$C44+1,FALSE)*'Refrigerator Impacts'!M43</f>
        <v>0</v>
      </c>
      <c r="O44" s="41">
        <f ca="1">HLOOKUP($A44&amp;"-"&amp;$B44&amp;"-"&amp;O$7,Weights_Cond_Spaces,$C44+1,FALSE)*'Refrigerator Impacts'!N43</f>
        <v>1.2092240265702922E-2</v>
      </c>
      <c r="P44" s="41">
        <f ca="1">HLOOKUP($A44&amp;"-"&amp;$B44&amp;"-"&amp;P$7,Weights_Cond_Spaces,$C44+1,FALSE)*'Refrigerator Impacts'!O43</f>
        <v>1.6638840252098031E-6</v>
      </c>
      <c r="Q44" s="41">
        <f ca="1">HLOOKUP($A44&amp;"-"&amp;$B44&amp;"-"&amp;Q$7,Weights_Cond_Spaces,$C44+1,FALSE)*'Refrigerator Impacts'!P43</f>
        <v>1.5421685887605978E-2</v>
      </c>
      <c r="R44" s="41">
        <f ca="1">HLOOKUP($A44&amp;"-"&amp;$B44&amp;"-"&amp;R$7,Weights_Cond_Spaces,$C44+1,FALSE)*'Refrigerator Impacts'!Q43</f>
        <v>3.1740414999362093E-6</v>
      </c>
      <c r="S44" s="41">
        <f>HLOOKUP($A44&amp;"-"&amp;$B44&amp;"-"&amp;S$7,Weights_Cond_Spaces,$C44+1,FALSE)*'Refrigerator Impacts'!R43</f>
        <v>0</v>
      </c>
      <c r="T44" s="41">
        <f ca="1">HLOOKUP($A44&amp;"-"&amp;$B44&amp;"-"&amp;T$7,Weights_Cond_Spaces,$C44+1,FALSE)*'Refrigerator Impacts'!S43</f>
        <v>6.7547341371696698E-2</v>
      </c>
      <c r="U44" s="41">
        <f ca="1">HLOOKUP($A44&amp;"-"&amp;$B44&amp;"-"&amp;U$7,Weights_Cond_Spaces,$C44+1,FALSE)*'Refrigerator Impacts'!T43</f>
        <v>1.1615524616146457E-5</v>
      </c>
      <c r="V44" s="41">
        <f ca="1">HLOOKUP($A44&amp;"-"&amp;$B44&amp;"-"&amp;V$7,Weights_Cond_Spaces,$C44+1,FALSE)*'Refrigerator Impacts'!U43</f>
        <v>6.7547341371696698E-2</v>
      </c>
      <c r="W44" s="41">
        <f ca="1">HLOOKUP($A44&amp;"-"&amp;$B44&amp;"-"&amp;W$7,Weights_Cond_Spaces,$C44+1,FALSE)*'Refrigerator Impacts'!V43</f>
        <v>1.1615524616146457E-5</v>
      </c>
      <c r="X44" s="41">
        <f ca="1">HLOOKUP($A44&amp;"-"&amp;$B44&amp;"-"&amp;X$7,Weights_Cond_Spaces,$C44+1,FALSE)*'Refrigerator Impacts'!W43</f>
        <v>-2.2421403300534287E-3</v>
      </c>
      <c r="Y44" s="41">
        <f ca="1">HLOOKUP($A44&amp;"-"&amp;$B44&amp;"-"&amp;Y$7,Weights_Cond_Spaces,$C44+1,FALSE)*'Refrigerator Impacts'!X43</f>
        <v>1.0119263757581013E-2</v>
      </c>
      <c r="Z44" s="41">
        <f ca="1">HLOOKUP($A44&amp;"-"&amp;$B44&amp;"-"&amp;Z$7,Weights_Cond_Spaces,$C44+1,FALSE)*'Refrigerator Impacts'!Y43</f>
        <v>1.7259284410636588E-6</v>
      </c>
      <c r="AA44" s="41">
        <f ca="1">HLOOKUP($A44&amp;"-"&amp;$B44&amp;"-"&amp;AA$7,Weights_Cond_Spaces,$C44+1,FALSE)*'Refrigerator Impacts'!Z43</f>
        <v>7.2167512324752235E-3</v>
      </c>
      <c r="AB44" s="41">
        <f ca="1">HLOOKUP($A44&amp;"-"&amp;$B44&amp;"-"&amp;AB$7,Weights_Cond_Spaces,$C44+1,FALSE)*'Refrigerator Impacts'!AA43</f>
        <v>1.7259284410636588E-6</v>
      </c>
      <c r="AC44" s="41">
        <f ca="1">HLOOKUP($A44&amp;"-"&amp;$B44&amp;"-"&amp;AC$7,Weights_Cond_Spaces,$C44+1,FALSE)*'Refrigerator Impacts'!AB43</f>
        <v>0</v>
      </c>
      <c r="AF44" s="131">
        <f t="shared" ca="1" si="15"/>
        <v>0.13812723455842296</v>
      </c>
      <c r="AG44" s="131">
        <f t="shared" ca="1" si="15"/>
        <v>2.166342766710893E-5</v>
      </c>
      <c r="AH44" s="131">
        <f t="shared" ca="1" si="15"/>
        <v>0.15004658079902827</v>
      </c>
      <c r="AI44" s="131">
        <f t="shared" ca="1" si="15"/>
        <v>2.9606366438309655E-5</v>
      </c>
      <c r="AJ44" s="131">
        <f t="shared" ca="1" si="15"/>
        <v>-3.6731583700480917E-3</v>
      </c>
    </row>
    <row r="45" spans="1:36">
      <c r="A45" s="4" t="str">
        <f t="shared" si="16"/>
        <v>PG</v>
      </c>
      <c r="B45" s="4" t="str">
        <f t="shared" si="16"/>
        <v>DMO</v>
      </c>
      <c r="C45" s="4">
        <f t="shared" si="12"/>
        <v>5</v>
      </c>
      <c r="D45" s="40" t="str">
        <f t="shared" si="8"/>
        <v>PG5</v>
      </c>
      <c r="E45" s="41">
        <f ca="1">HLOOKUP($A45&amp;"-"&amp;$B45&amp;"-"&amp;E$7,Weights_Cond_Spaces,$C45+1,FALSE)*'Refrigerator Impacts'!D44</f>
        <v>1.4293465241187037E-2</v>
      </c>
      <c r="F45" s="41">
        <f ca="1">HLOOKUP($A45&amp;"-"&amp;$B45&amp;"-"&amp;F$7,Weights_Cond_Spaces,$C45+1,FALSE)*'Refrigerator Impacts'!E44</f>
        <v>1.945648344805907E-6</v>
      </c>
      <c r="G45" s="41">
        <f ca="1">HLOOKUP($A45&amp;"-"&amp;$B45&amp;"-"&amp;G$7,Weights_Cond_Spaces,$C45+1,FALSE)*'Refrigerator Impacts'!F44</f>
        <v>1.715992669393698E-2</v>
      </c>
      <c r="H45" s="41">
        <f ca="1">HLOOKUP($A45&amp;"-"&amp;$B45&amp;"-"&amp;H$7,Weights_Cond_Spaces,$C45+1,FALSE)*'Refrigerator Impacts'!G44</f>
        <v>3.7446192802084876E-6</v>
      </c>
      <c r="I45" s="41">
        <f ca="1">HLOOKUP($A45&amp;"-"&amp;$B45&amp;"-"&amp;I$7,Weights_Cond_Spaces,$C45+1,FALSE)*'Refrigerator Impacts'!H44</f>
        <v>-6.5025359027832963E-4</v>
      </c>
      <c r="J45" s="41">
        <f ca="1">HLOOKUP($A45&amp;"-"&amp;$B45&amp;"-"&amp;J$7,Weights_Cond_Spaces,$C45+1,FALSE)*'Refrigerator Impacts'!I44</f>
        <v>2.0405933996317169E-3</v>
      </c>
      <c r="K45" s="41">
        <f ca="1">HLOOKUP($A45&amp;"-"&amp;$B45&amp;"-"&amp;K$7,Weights_Cond_Spaces,$C45+1,FALSE)*'Refrigerator Impacts'!J44</f>
        <v>2.7857686077685562E-7</v>
      </c>
      <c r="L45" s="41">
        <f ca="1">HLOOKUP($A45&amp;"-"&amp;$B45&amp;"-"&amp;L$7,Weights_Cond_Spaces,$C45+1,FALSE)*'Refrigerator Impacts'!K44</f>
        <v>1.4283311333462326E-3</v>
      </c>
      <c r="M45" s="41">
        <f ca="1">HLOOKUP($A45&amp;"-"&amp;$B45&amp;"-"&amp;M$7,Weights_Cond_Spaces,$C45+1,FALSE)*'Refrigerator Impacts'!L44</f>
        <v>5.6016252140975636E-7</v>
      </c>
      <c r="N45" s="41">
        <f ca="1">HLOOKUP($A45&amp;"-"&amp;$B45&amp;"-"&amp;N$7,Weights_Cond_Spaces,$C45+1,FALSE)*'Refrigerator Impacts'!M44</f>
        <v>0</v>
      </c>
      <c r="O45" s="41">
        <f ca="1">HLOOKUP($A45&amp;"-"&amp;$B45&amp;"-"&amp;O$7,Weights_Cond_Spaces,$C45+1,FALSE)*'Refrigerator Impacts'!N44</f>
        <v>4.0838472117677256E-3</v>
      </c>
      <c r="P45" s="41">
        <f ca="1">HLOOKUP($A45&amp;"-"&amp;$B45&amp;"-"&amp;P$7,Weights_Cond_Spaces,$C45+1,FALSE)*'Refrigerator Impacts'!O44</f>
        <v>5.5589952708740207E-7</v>
      </c>
      <c r="Q45" s="41">
        <f ca="1">HLOOKUP($A45&amp;"-"&amp;$B45&amp;"-"&amp;Q$7,Weights_Cond_Spaces,$C45+1,FALSE)*'Refrigerator Impacts'!P44</f>
        <v>4.9028361982677094E-3</v>
      </c>
      <c r="R45" s="41">
        <f ca="1">HLOOKUP($A45&amp;"-"&amp;$B45&amp;"-"&amp;R$7,Weights_Cond_Spaces,$C45+1,FALSE)*'Refrigerator Impacts'!Q44</f>
        <v>1.0698912229167108E-6</v>
      </c>
      <c r="S45" s="41">
        <f>HLOOKUP($A45&amp;"-"&amp;$B45&amp;"-"&amp;S$7,Weights_Cond_Spaces,$C45+1,FALSE)*'Refrigerator Impacts'!R44</f>
        <v>0</v>
      </c>
      <c r="T45" s="41">
        <f ca="1">HLOOKUP($A45&amp;"-"&amp;$B45&amp;"-"&amp;T$7,Weights_Cond_Spaces,$C45+1,FALSE)*'Refrigerator Impacts'!S44</f>
        <v>0.41700193060571178</v>
      </c>
      <c r="U45" s="41">
        <f ca="1">HLOOKUP($A45&amp;"-"&amp;$B45&amp;"-"&amp;U$7,Weights_Cond_Spaces,$C45+1,FALSE)*'Refrigerator Impacts'!T44</f>
        <v>6.7908169670459866E-5</v>
      </c>
      <c r="V45" s="41">
        <f ca="1">HLOOKUP($A45&amp;"-"&amp;$B45&amp;"-"&amp;V$7,Weights_Cond_Spaces,$C45+1,FALSE)*'Refrigerator Impacts'!U44</f>
        <v>0.41700193060571178</v>
      </c>
      <c r="W45" s="41">
        <f ca="1">HLOOKUP($A45&amp;"-"&amp;$B45&amp;"-"&amp;W$7,Weights_Cond_Spaces,$C45+1,FALSE)*'Refrigerator Impacts'!V44</f>
        <v>6.7908169670459866E-5</v>
      </c>
      <c r="X45" s="41">
        <f ca="1">HLOOKUP($A45&amp;"-"&amp;$B45&amp;"-"&amp;X$7,Weights_Cond_Spaces,$C45+1,FALSE)*'Refrigerator Impacts'!W44</f>
        <v>-1.9011043648302792E-2</v>
      </c>
      <c r="Y45" s="41">
        <f ca="1">HLOOKUP($A45&amp;"-"&amp;$B45&amp;"-"&amp;Y$7,Weights_Cond_Spaces,$C45+1,FALSE)*'Refrigerator Impacts'!X44</f>
        <v>6.1713882522182219E-2</v>
      </c>
      <c r="Z45" s="41">
        <f ca="1">HLOOKUP($A45&amp;"-"&amp;$B45&amp;"-"&amp;Z$7,Weights_Cond_Spaces,$C45+1,FALSE)*'Refrigerator Impacts'!Y44</f>
        <v>1.0360257060620532E-5</v>
      </c>
      <c r="AA45" s="41">
        <f ca="1">HLOOKUP($A45&amp;"-"&amp;$B45&amp;"-"&amp;AA$7,Weights_Cond_Spaces,$C45+1,FALSE)*'Refrigerator Impacts'!Z44</f>
        <v>3.5582169192213152E-2</v>
      </c>
      <c r="AB45" s="41">
        <f ca="1">HLOOKUP($A45&amp;"-"&amp;$B45&amp;"-"&amp;AB$7,Weights_Cond_Spaces,$C45+1,FALSE)*'Refrigerator Impacts'!AA44</f>
        <v>1.0360257060620532E-5</v>
      </c>
      <c r="AC45" s="41">
        <f ca="1">HLOOKUP($A45&amp;"-"&amp;$B45&amp;"-"&amp;AC$7,Weights_Cond_Spaces,$C45+1,FALSE)*'Refrigerator Impacts'!AB44</f>
        <v>0</v>
      </c>
      <c r="AF45" s="131">
        <f t="shared" ca="1" si="15"/>
        <v>0.49913371898048048</v>
      </c>
      <c r="AG45" s="131">
        <f t="shared" ca="1" si="15"/>
        <v>8.104855146375056E-5</v>
      </c>
      <c r="AH45" s="131">
        <f t="shared" ca="1" si="15"/>
        <v>0.47607519382347585</v>
      </c>
      <c r="AI45" s="131">
        <f t="shared" ca="1" si="15"/>
        <v>8.3643099755615347E-5</v>
      </c>
      <c r="AJ45" s="131">
        <f t="shared" ca="1" si="15"/>
        <v>-1.9661297238581121E-2</v>
      </c>
    </row>
    <row r="46" spans="1:36">
      <c r="A46" s="4" t="str">
        <f t="shared" si="16"/>
        <v>PG</v>
      </c>
      <c r="B46" s="4" t="str">
        <f t="shared" si="16"/>
        <v>DMO</v>
      </c>
      <c r="C46" s="4">
        <f t="shared" si="12"/>
        <v>6</v>
      </c>
      <c r="D46" s="40" t="str">
        <f t="shared" si="8"/>
        <v>PG6</v>
      </c>
      <c r="E46" s="41">
        <f ca="1">HLOOKUP($A46&amp;"-"&amp;$B46&amp;"-"&amp;E$7,Weights_Cond_Spaces,$C46+1,FALSE)*'Refrigerator Impacts'!D45</f>
        <v>0</v>
      </c>
      <c r="F46" s="41">
        <f ca="1">HLOOKUP($A46&amp;"-"&amp;$B46&amp;"-"&amp;F$7,Weights_Cond_Spaces,$C46+1,FALSE)*'Refrigerator Impacts'!E45</f>
        <v>0</v>
      </c>
      <c r="G46" s="41">
        <f ca="1">HLOOKUP($A46&amp;"-"&amp;$B46&amp;"-"&amp;G$7,Weights_Cond_Spaces,$C46+1,FALSE)*'Refrigerator Impacts'!F45</f>
        <v>0</v>
      </c>
      <c r="H46" s="41">
        <f ca="1">HLOOKUP($A46&amp;"-"&amp;$B46&amp;"-"&amp;H$7,Weights_Cond_Spaces,$C46+1,FALSE)*'Refrigerator Impacts'!G45</f>
        <v>0</v>
      </c>
      <c r="I46" s="41">
        <f ca="1">HLOOKUP($A46&amp;"-"&amp;$B46&amp;"-"&amp;I$7,Weights_Cond_Spaces,$C46+1,FALSE)*'Refrigerator Impacts'!H45</f>
        <v>0</v>
      </c>
      <c r="J46" s="41">
        <f ca="1">HLOOKUP($A46&amp;"-"&amp;$B46&amp;"-"&amp;J$7,Weights_Cond_Spaces,$C46+1,FALSE)*'Refrigerator Impacts'!I45</f>
        <v>0</v>
      </c>
      <c r="K46" s="41">
        <f ca="1">HLOOKUP($A46&amp;"-"&amp;$B46&amp;"-"&amp;K$7,Weights_Cond_Spaces,$C46+1,FALSE)*'Refrigerator Impacts'!J45</f>
        <v>0</v>
      </c>
      <c r="L46" s="41">
        <f ca="1">HLOOKUP($A46&amp;"-"&amp;$B46&amp;"-"&amp;L$7,Weights_Cond_Spaces,$C46+1,FALSE)*'Refrigerator Impacts'!K45</f>
        <v>0</v>
      </c>
      <c r="M46" s="41">
        <f ca="1">HLOOKUP($A46&amp;"-"&amp;$B46&amp;"-"&amp;M$7,Weights_Cond_Spaces,$C46+1,FALSE)*'Refrigerator Impacts'!L45</f>
        <v>0</v>
      </c>
      <c r="N46" s="41">
        <f ca="1">HLOOKUP($A46&amp;"-"&amp;$B46&amp;"-"&amp;N$7,Weights_Cond_Spaces,$C46+1,FALSE)*'Refrigerator Impacts'!M45</f>
        <v>0</v>
      </c>
      <c r="O46" s="41">
        <f ca="1">HLOOKUP($A46&amp;"-"&amp;$B46&amp;"-"&amp;O$7,Weights_Cond_Spaces,$C46+1,FALSE)*'Refrigerator Impacts'!N45</f>
        <v>0</v>
      </c>
      <c r="P46" s="41">
        <f ca="1">HLOOKUP($A46&amp;"-"&amp;$B46&amp;"-"&amp;P$7,Weights_Cond_Spaces,$C46+1,FALSE)*'Refrigerator Impacts'!O45</f>
        <v>0</v>
      </c>
      <c r="Q46" s="41">
        <f ca="1">HLOOKUP($A46&amp;"-"&amp;$B46&amp;"-"&amp;Q$7,Weights_Cond_Spaces,$C46+1,FALSE)*'Refrigerator Impacts'!P45</f>
        <v>0</v>
      </c>
      <c r="R46" s="41">
        <f ca="1">HLOOKUP($A46&amp;"-"&amp;$B46&amp;"-"&amp;R$7,Weights_Cond_Spaces,$C46+1,FALSE)*'Refrigerator Impacts'!Q45</f>
        <v>0</v>
      </c>
      <c r="S46" s="41">
        <f>HLOOKUP($A46&amp;"-"&amp;$B46&amp;"-"&amp;S$7,Weights_Cond_Spaces,$C46+1,FALSE)*'Refrigerator Impacts'!R45</f>
        <v>0</v>
      </c>
      <c r="T46" s="41">
        <f ca="1">HLOOKUP($A46&amp;"-"&amp;$B46&amp;"-"&amp;T$7,Weights_Cond_Spaces,$C46+1,FALSE)*'Refrigerator Impacts'!S45</f>
        <v>0</v>
      </c>
      <c r="U46" s="41">
        <f ca="1">HLOOKUP($A46&amp;"-"&amp;$B46&amp;"-"&amp;U$7,Weights_Cond_Spaces,$C46+1,FALSE)*'Refrigerator Impacts'!T45</f>
        <v>0</v>
      </c>
      <c r="V46" s="41">
        <f ca="1">HLOOKUP($A46&amp;"-"&amp;$B46&amp;"-"&amp;V$7,Weights_Cond_Spaces,$C46+1,FALSE)*'Refrigerator Impacts'!U45</f>
        <v>0</v>
      </c>
      <c r="W46" s="41">
        <f ca="1">HLOOKUP($A46&amp;"-"&amp;$B46&amp;"-"&amp;W$7,Weights_Cond_Spaces,$C46+1,FALSE)*'Refrigerator Impacts'!V45</f>
        <v>0</v>
      </c>
      <c r="X46" s="41">
        <f ca="1">HLOOKUP($A46&amp;"-"&amp;$B46&amp;"-"&amp;X$7,Weights_Cond_Spaces,$C46+1,FALSE)*'Refrigerator Impacts'!W45</f>
        <v>0</v>
      </c>
      <c r="Y46" s="41">
        <f ca="1">HLOOKUP($A46&amp;"-"&amp;$B46&amp;"-"&amp;Y$7,Weights_Cond_Spaces,$C46+1,FALSE)*'Refrigerator Impacts'!X45</f>
        <v>0</v>
      </c>
      <c r="Z46" s="41">
        <f ca="1">HLOOKUP($A46&amp;"-"&amp;$B46&amp;"-"&amp;Z$7,Weights_Cond_Spaces,$C46+1,FALSE)*'Refrigerator Impacts'!Y45</f>
        <v>0</v>
      </c>
      <c r="AA46" s="41">
        <f ca="1">HLOOKUP($A46&amp;"-"&amp;$B46&amp;"-"&amp;AA$7,Weights_Cond_Spaces,$C46+1,FALSE)*'Refrigerator Impacts'!Z45</f>
        <v>0</v>
      </c>
      <c r="AB46" s="41">
        <f ca="1">HLOOKUP($A46&amp;"-"&amp;$B46&amp;"-"&amp;AB$7,Weights_Cond_Spaces,$C46+1,FALSE)*'Refrigerator Impacts'!AA45</f>
        <v>0</v>
      </c>
      <c r="AC46" s="41">
        <f ca="1">HLOOKUP($A46&amp;"-"&amp;$B46&amp;"-"&amp;AC$7,Weights_Cond_Spaces,$C46+1,FALSE)*'Refrigerator Impacts'!AB45</f>
        <v>0</v>
      </c>
      <c r="AF46" s="131">
        <f t="shared" ca="1" si="15"/>
        <v>0</v>
      </c>
      <c r="AG46" s="131">
        <f t="shared" ca="1" si="15"/>
        <v>0</v>
      </c>
      <c r="AH46" s="131">
        <f t="shared" ca="1" si="15"/>
        <v>0</v>
      </c>
      <c r="AI46" s="131">
        <f t="shared" ca="1" si="15"/>
        <v>0</v>
      </c>
      <c r="AJ46" s="131">
        <f t="shared" ca="1" si="15"/>
        <v>0</v>
      </c>
    </row>
    <row r="47" spans="1:36">
      <c r="A47" s="4" t="str">
        <f t="shared" si="16"/>
        <v>PG</v>
      </c>
      <c r="B47" s="4" t="str">
        <f t="shared" si="16"/>
        <v>DMO</v>
      </c>
      <c r="C47" s="4">
        <f t="shared" si="12"/>
        <v>7</v>
      </c>
      <c r="D47" s="40" t="str">
        <f t="shared" si="8"/>
        <v>PG7</v>
      </c>
      <c r="E47" s="41">
        <f ca="1">HLOOKUP($A47&amp;"-"&amp;$B47&amp;"-"&amp;E$7,Weights_Cond_Spaces,$C47+1,FALSE)*'Refrigerator Impacts'!D46</f>
        <v>0</v>
      </c>
      <c r="F47" s="41">
        <f ca="1">HLOOKUP($A47&amp;"-"&amp;$B47&amp;"-"&amp;F$7,Weights_Cond_Spaces,$C47+1,FALSE)*'Refrigerator Impacts'!E46</f>
        <v>0</v>
      </c>
      <c r="G47" s="41">
        <f ca="1">HLOOKUP($A47&amp;"-"&amp;$B47&amp;"-"&amp;G$7,Weights_Cond_Spaces,$C47+1,FALSE)*'Refrigerator Impacts'!F46</f>
        <v>0</v>
      </c>
      <c r="H47" s="41">
        <f ca="1">HLOOKUP($A47&amp;"-"&amp;$B47&amp;"-"&amp;H$7,Weights_Cond_Spaces,$C47+1,FALSE)*'Refrigerator Impacts'!G46</f>
        <v>0</v>
      </c>
      <c r="I47" s="41">
        <f ca="1">HLOOKUP($A47&amp;"-"&amp;$B47&amp;"-"&amp;I$7,Weights_Cond_Spaces,$C47+1,FALSE)*'Refrigerator Impacts'!H46</f>
        <v>0</v>
      </c>
      <c r="J47" s="41">
        <f ca="1">HLOOKUP($A47&amp;"-"&amp;$B47&amp;"-"&amp;J$7,Weights_Cond_Spaces,$C47+1,FALSE)*'Refrigerator Impacts'!I46</f>
        <v>0</v>
      </c>
      <c r="K47" s="41">
        <f ca="1">HLOOKUP($A47&amp;"-"&amp;$B47&amp;"-"&amp;K$7,Weights_Cond_Spaces,$C47+1,FALSE)*'Refrigerator Impacts'!J46</f>
        <v>0</v>
      </c>
      <c r="L47" s="41">
        <f ca="1">HLOOKUP($A47&amp;"-"&amp;$B47&amp;"-"&amp;L$7,Weights_Cond_Spaces,$C47+1,FALSE)*'Refrigerator Impacts'!K46</f>
        <v>0</v>
      </c>
      <c r="M47" s="41">
        <f ca="1">HLOOKUP($A47&amp;"-"&amp;$B47&amp;"-"&amp;M$7,Weights_Cond_Spaces,$C47+1,FALSE)*'Refrigerator Impacts'!L46</f>
        <v>0</v>
      </c>
      <c r="N47" s="41">
        <f ca="1">HLOOKUP($A47&amp;"-"&amp;$B47&amp;"-"&amp;N$7,Weights_Cond_Spaces,$C47+1,FALSE)*'Refrigerator Impacts'!M46</f>
        <v>0</v>
      </c>
      <c r="O47" s="41">
        <f ca="1">HLOOKUP($A47&amp;"-"&amp;$B47&amp;"-"&amp;O$7,Weights_Cond_Spaces,$C47+1,FALSE)*'Refrigerator Impacts'!N46</f>
        <v>0</v>
      </c>
      <c r="P47" s="41">
        <f ca="1">HLOOKUP($A47&amp;"-"&amp;$B47&amp;"-"&amp;P$7,Weights_Cond_Spaces,$C47+1,FALSE)*'Refrigerator Impacts'!O46</f>
        <v>0</v>
      </c>
      <c r="Q47" s="41">
        <f ca="1">HLOOKUP($A47&amp;"-"&amp;$B47&amp;"-"&amp;Q$7,Weights_Cond_Spaces,$C47+1,FALSE)*'Refrigerator Impacts'!P46</f>
        <v>0</v>
      </c>
      <c r="R47" s="41">
        <f ca="1">HLOOKUP($A47&amp;"-"&amp;$B47&amp;"-"&amp;R$7,Weights_Cond_Spaces,$C47+1,FALSE)*'Refrigerator Impacts'!Q46</f>
        <v>0</v>
      </c>
      <c r="S47" s="41">
        <f>HLOOKUP($A47&amp;"-"&amp;$B47&amp;"-"&amp;S$7,Weights_Cond_Spaces,$C47+1,FALSE)*'Refrigerator Impacts'!R46</f>
        <v>0</v>
      </c>
      <c r="T47" s="41">
        <f ca="1">HLOOKUP($A47&amp;"-"&amp;$B47&amp;"-"&amp;T$7,Weights_Cond_Spaces,$C47+1,FALSE)*'Refrigerator Impacts'!S46</f>
        <v>0</v>
      </c>
      <c r="U47" s="41">
        <f ca="1">HLOOKUP($A47&amp;"-"&amp;$B47&amp;"-"&amp;U$7,Weights_Cond_Spaces,$C47+1,FALSE)*'Refrigerator Impacts'!T46</f>
        <v>0</v>
      </c>
      <c r="V47" s="41">
        <f ca="1">HLOOKUP($A47&amp;"-"&amp;$B47&amp;"-"&amp;V$7,Weights_Cond_Spaces,$C47+1,FALSE)*'Refrigerator Impacts'!U46</f>
        <v>0</v>
      </c>
      <c r="W47" s="41">
        <f ca="1">HLOOKUP($A47&amp;"-"&amp;$B47&amp;"-"&amp;W$7,Weights_Cond_Spaces,$C47+1,FALSE)*'Refrigerator Impacts'!V46</f>
        <v>0</v>
      </c>
      <c r="X47" s="41">
        <f ca="1">HLOOKUP($A47&amp;"-"&amp;$B47&amp;"-"&amp;X$7,Weights_Cond_Spaces,$C47+1,FALSE)*'Refrigerator Impacts'!W46</f>
        <v>0</v>
      </c>
      <c r="Y47" s="41">
        <f ca="1">HLOOKUP($A47&amp;"-"&amp;$B47&amp;"-"&amp;Y$7,Weights_Cond_Spaces,$C47+1,FALSE)*'Refrigerator Impacts'!X46</f>
        <v>0</v>
      </c>
      <c r="Z47" s="41">
        <f ca="1">HLOOKUP($A47&amp;"-"&amp;$B47&amp;"-"&amp;Z$7,Weights_Cond_Spaces,$C47+1,FALSE)*'Refrigerator Impacts'!Y46</f>
        <v>0</v>
      </c>
      <c r="AA47" s="41">
        <f ca="1">HLOOKUP($A47&amp;"-"&amp;$B47&amp;"-"&amp;AA$7,Weights_Cond_Spaces,$C47+1,FALSE)*'Refrigerator Impacts'!Z46</f>
        <v>0</v>
      </c>
      <c r="AB47" s="41">
        <f ca="1">HLOOKUP($A47&amp;"-"&amp;$B47&amp;"-"&amp;AB$7,Weights_Cond_Spaces,$C47+1,FALSE)*'Refrigerator Impacts'!AA46</f>
        <v>0</v>
      </c>
      <c r="AC47" s="41">
        <f ca="1">HLOOKUP($A47&amp;"-"&amp;$B47&amp;"-"&amp;AC$7,Weights_Cond_Spaces,$C47+1,FALSE)*'Refrigerator Impacts'!AB46</f>
        <v>0</v>
      </c>
      <c r="AF47" s="131">
        <f t="shared" ca="1" si="15"/>
        <v>0</v>
      </c>
      <c r="AG47" s="131">
        <f t="shared" ca="1" si="15"/>
        <v>0</v>
      </c>
      <c r="AH47" s="131">
        <f t="shared" ca="1" si="15"/>
        <v>0</v>
      </c>
      <c r="AI47" s="131">
        <f t="shared" ca="1" si="15"/>
        <v>0</v>
      </c>
      <c r="AJ47" s="131">
        <f t="shared" ca="1" si="15"/>
        <v>0</v>
      </c>
    </row>
    <row r="48" spans="1:36">
      <c r="A48" s="4" t="str">
        <f t="shared" si="16"/>
        <v>PG</v>
      </c>
      <c r="B48" s="4" t="str">
        <f t="shared" si="16"/>
        <v>DMO</v>
      </c>
      <c r="C48" s="4">
        <f t="shared" si="12"/>
        <v>8</v>
      </c>
      <c r="D48" s="40" t="str">
        <f t="shared" si="8"/>
        <v>PG8</v>
      </c>
      <c r="E48" s="41">
        <f ca="1">HLOOKUP($A48&amp;"-"&amp;$B48&amp;"-"&amp;E$7,Weights_Cond_Spaces,$C48+1,FALSE)*'Refrigerator Impacts'!D47</f>
        <v>0</v>
      </c>
      <c r="F48" s="41">
        <f ca="1">HLOOKUP($A48&amp;"-"&amp;$B48&amp;"-"&amp;F$7,Weights_Cond_Spaces,$C48+1,FALSE)*'Refrigerator Impacts'!E47</f>
        <v>0</v>
      </c>
      <c r="G48" s="41">
        <f ca="1">HLOOKUP($A48&amp;"-"&amp;$B48&amp;"-"&amp;G$7,Weights_Cond_Spaces,$C48+1,FALSE)*'Refrigerator Impacts'!F47</f>
        <v>0</v>
      </c>
      <c r="H48" s="41">
        <f ca="1">HLOOKUP($A48&amp;"-"&amp;$B48&amp;"-"&amp;H$7,Weights_Cond_Spaces,$C48+1,FALSE)*'Refrigerator Impacts'!G47</f>
        <v>0</v>
      </c>
      <c r="I48" s="41">
        <f ca="1">HLOOKUP($A48&amp;"-"&amp;$B48&amp;"-"&amp;I$7,Weights_Cond_Spaces,$C48+1,FALSE)*'Refrigerator Impacts'!H47</f>
        <v>0</v>
      </c>
      <c r="J48" s="41">
        <f ca="1">HLOOKUP($A48&amp;"-"&amp;$B48&amp;"-"&amp;J$7,Weights_Cond_Spaces,$C48+1,FALSE)*'Refrigerator Impacts'!I47</f>
        <v>0</v>
      </c>
      <c r="K48" s="41">
        <f ca="1">HLOOKUP($A48&amp;"-"&amp;$B48&amp;"-"&amp;K$7,Weights_Cond_Spaces,$C48+1,FALSE)*'Refrigerator Impacts'!J47</f>
        <v>0</v>
      </c>
      <c r="L48" s="41">
        <f ca="1">HLOOKUP($A48&amp;"-"&amp;$B48&amp;"-"&amp;L$7,Weights_Cond_Spaces,$C48+1,FALSE)*'Refrigerator Impacts'!K47</f>
        <v>0</v>
      </c>
      <c r="M48" s="41">
        <f ca="1">HLOOKUP($A48&amp;"-"&amp;$B48&amp;"-"&amp;M$7,Weights_Cond_Spaces,$C48+1,FALSE)*'Refrigerator Impacts'!L47</f>
        <v>0</v>
      </c>
      <c r="N48" s="41">
        <f ca="1">HLOOKUP($A48&amp;"-"&amp;$B48&amp;"-"&amp;N$7,Weights_Cond_Spaces,$C48+1,FALSE)*'Refrigerator Impacts'!M47</f>
        <v>0</v>
      </c>
      <c r="O48" s="41">
        <f ca="1">HLOOKUP($A48&amp;"-"&amp;$B48&amp;"-"&amp;O$7,Weights_Cond_Spaces,$C48+1,FALSE)*'Refrigerator Impacts'!N47</f>
        <v>0</v>
      </c>
      <c r="P48" s="41">
        <f ca="1">HLOOKUP($A48&amp;"-"&amp;$B48&amp;"-"&amp;P$7,Weights_Cond_Spaces,$C48+1,FALSE)*'Refrigerator Impacts'!O47</f>
        <v>0</v>
      </c>
      <c r="Q48" s="41">
        <f ca="1">HLOOKUP($A48&amp;"-"&amp;$B48&amp;"-"&amp;Q$7,Weights_Cond_Spaces,$C48+1,FALSE)*'Refrigerator Impacts'!P47</f>
        <v>0</v>
      </c>
      <c r="R48" s="41">
        <f ca="1">HLOOKUP($A48&amp;"-"&amp;$B48&amp;"-"&amp;R$7,Weights_Cond_Spaces,$C48+1,FALSE)*'Refrigerator Impacts'!Q47</f>
        <v>0</v>
      </c>
      <c r="S48" s="41">
        <f>HLOOKUP($A48&amp;"-"&amp;$B48&amp;"-"&amp;S$7,Weights_Cond_Spaces,$C48+1,FALSE)*'Refrigerator Impacts'!R47</f>
        <v>0</v>
      </c>
      <c r="T48" s="41">
        <f ca="1">HLOOKUP($A48&amp;"-"&amp;$B48&amp;"-"&amp;T$7,Weights_Cond_Spaces,$C48+1,FALSE)*'Refrigerator Impacts'!S47</f>
        <v>0</v>
      </c>
      <c r="U48" s="41">
        <f ca="1">HLOOKUP($A48&amp;"-"&amp;$B48&amp;"-"&amp;U$7,Weights_Cond_Spaces,$C48+1,FALSE)*'Refrigerator Impacts'!T47</f>
        <v>0</v>
      </c>
      <c r="V48" s="41">
        <f ca="1">HLOOKUP($A48&amp;"-"&amp;$B48&amp;"-"&amp;V$7,Weights_Cond_Spaces,$C48+1,FALSE)*'Refrigerator Impacts'!U47</f>
        <v>0</v>
      </c>
      <c r="W48" s="41">
        <f ca="1">HLOOKUP($A48&amp;"-"&amp;$B48&amp;"-"&amp;W$7,Weights_Cond_Spaces,$C48+1,FALSE)*'Refrigerator Impacts'!V47</f>
        <v>0</v>
      </c>
      <c r="X48" s="41">
        <f ca="1">HLOOKUP($A48&amp;"-"&amp;$B48&amp;"-"&amp;X$7,Weights_Cond_Spaces,$C48+1,FALSE)*'Refrigerator Impacts'!W47</f>
        <v>0</v>
      </c>
      <c r="Y48" s="41">
        <f ca="1">HLOOKUP($A48&amp;"-"&amp;$B48&amp;"-"&amp;Y$7,Weights_Cond_Spaces,$C48+1,FALSE)*'Refrigerator Impacts'!X47</f>
        <v>0</v>
      </c>
      <c r="Z48" s="41">
        <f ca="1">HLOOKUP($A48&amp;"-"&amp;$B48&amp;"-"&amp;Z$7,Weights_Cond_Spaces,$C48+1,FALSE)*'Refrigerator Impacts'!Y47</f>
        <v>0</v>
      </c>
      <c r="AA48" s="41">
        <f ca="1">HLOOKUP($A48&amp;"-"&amp;$B48&amp;"-"&amp;AA$7,Weights_Cond_Spaces,$C48+1,FALSE)*'Refrigerator Impacts'!Z47</f>
        <v>0</v>
      </c>
      <c r="AB48" s="41">
        <f ca="1">HLOOKUP($A48&amp;"-"&amp;$B48&amp;"-"&amp;AB$7,Weights_Cond_Spaces,$C48+1,FALSE)*'Refrigerator Impacts'!AA47</f>
        <v>0</v>
      </c>
      <c r="AC48" s="41">
        <f ca="1">HLOOKUP($A48&amp;"-"&amp;$B48&amp;"-"&amp;AC$7,Weights_Cond_Spaces,$C48+1,FALSE)*'Refrigerator Impacts'!AB47</f>
        <v>0</v>
      </c>
      <c r="AF48" s="131">
        <f t="shared" ca="1" si="15"/>
        <v>0</v>
      </c>
      <c r="AG48" s="131">
        <f t="shared" ca="1" si="15"/>
        <v>0</v>
      </c>
      <c r="AH48" s="131">
        <f t="shared" ca="1" si="15"/>
        <v>0</v>
      </c>
      <c r="AI48" s="131">
        <f t="shared" ca="1" si="15"/>
        <v>0</v>
      </c>
      <c r="AJ48" s="131">
        <f t="shared" ca="1" si="15"/>
        <v>0</v>
      </c>
    </row>
    <row r="49" spans="1:36">
      <c r="A49" s="4" t="str">
        <f t="shared" si="16"/>
        <v>PG</v>
      </c>
      <c r="B49" s="4" t="str">
        <f t="shared" si="16"/>
        <v>DMO</v>
      </c>
      <c r="C49" s="4">
        <f t="shared" si="12"/>
        <v>9</v>
      </c>
      <c r="D49" s="40" t="str">
        <f t="shared" si="8"/>
        <v>PG9</v>
      </c>
      <c r="E49" s="41">
        <f ca="1">HLOOKUP($A49&amp;"-"&amp;$B49&amp;"-"&amp;E$7,Weights_Cond_Spaces,$C49+1,FALSE)*'Refrigerator Impacts'!D48</f>
        <v>0</v>
      </c>
      <c r="F49" s="41">
        <f ca="1">HLOOKUP($A49&amp;"-"&amp;$B49&amp;"-"&amp;F$7,Weights_Cond_Spaces,$C49+1,FALSE)*'Refrigerator Impacts'!E48</f>
        <v>0</v>
      </c>
      <c r="G49" s="41">
        <f ca="1">HLOOKUP($A49&amp;"-"&amp;$B49&amp;"-"&amp;G$7,Weights_Cond_Spaces,$C49+1,FALSE)*'Refrigerator Impacts'!F48</f>
        <v>0</v>
      </c>
      <c r="H49" s="41">
        <f ca="1">HLOOKUP($A49&amp;"-"&amp;$B49&amp;"-"&amp;H$7,Weights_Cond_Spaces,$C49+1,FALSE)*'Refrigerator Impacts'!G48</f>
        <v>0</v>
      </c>
      <c r="I49" s="41">
        <f ca="1">HLOOKUP($A49&amp;"-"&amp;$B49&amp;"-"&amp;I$7,Weights_Cond_Spaces,$C49+1,FALSE)*'Refrigerator Impacts'!H48</f>
        <v>0</v>
      </c>
      <c r="J49" s="41">
        <f ca="1">HLOOKUP($A49&amp;"-"&amp;$B49&amp;"-"&amp;J$7,Weights_Cond_Spaces,$C49+1,FALSE)*'Refrigerator Impacts'!I48</f>
        <v>0</v>
      </c>
      <c r="K49" s="41">
        <f ca="1">HLOOKUP($A49&amp;"-"&amp;$B49&amp;"-"&amp;K$7,Weights_Cond_Spaces,$C49+1,FALSE)*'Refrigerator Impacts'!J48</f>
        <v>0</v>
      </c>
      <c r="L49" s="41">
        <f ca="1">HLOOKUP($A49&amp;"-"&amp;$B49&amp;"-"&amp;L$7,Weights_Cond_Spaces,$C49+1,FALSE)*'Refrigerator Impacts'!K48</f>
        <v>0</v>
      </c>
      <c r="M49" s="41">
        <f ca="1">HLOOKUP($A49&amp;"-"&amp;$B49&amp;"-"&amp;M$7,Weights_Cond_Spaces,$C49+1,FALSE)*'Refrigerator Impacts'!L48</f>
        <v>0</v>
      </c>
      <c r="N49" s="41">
        <f ca="1">HLOOKUP($A49&amp;"-"&amp;$B49&amp;"-"&amp;N$7,Weights_Cond_Spaces,$C49+1,FALSE)*'Refrigerator Impacts'!M48</f>
        <v>0</v>
      </c>
      <c r="O49" s="41">
        <f ca="1">HLOOKUP($A49&amp;"-"&amp;$B49&amp;"-"&amp;O$7,Weights_Cond_Spaces,$C49+1,FALSE)*'Refrigerator Impacts'!N48</f>
        <v>0</v>
      </c>
      <c r="P49" s="41">
        <f ca="1">HLOOKUP($A49&amp;"-"&amp;$B49&amp;"-"&amp;P$7,Weights_Cond_Spaces,$C49+1,FALSE)*'Refrigerator Impacts'!O48</f>
        <v>0</v>
      </c>
      <c r="Q49" s="41">
        <f ca="1">HLOOKUP($A49&amp;"-"&amp;$B49&amp;"-"&amp;Q$7,Weights_Cond_Spaces,$C49+1,FALSE)*'Refrigerator Impacts'!P48</f>
        <v>0</v>
      </c>
      <c r="R49" s="41">
        <f ca="1">HLOOKUP($A49&amp;"-"&amp;$B49&amp;"-"&amp;R$7,Weights_Cond_Spaces,$C49+1,FALSE)*'Refrigerator Impacts'!Q48</f>
        <v>0</v>
      </c>
      <c r="S49" s="41">
        <f>HLOOKUP($A49&amp;"-"&amp;$B49&amp;"-"&amp;S$7,Weights_Cond_Spaces,$C49+1,FALSE)*'Refrigerator Impacts'!R48</f>
        <v>0</v>
      </c>
      <c r="T49" s="41">
        <f ca="1">HLOOKUP($A49&amp;"-"&amp;$B49&amp;"-"&amp;T$7,Weights_Cond_Spaces,$C49+1,FALSE)*'Refrigerator Impacts'!S48</f>
        <v>0</v>
      </c>
      <c r="U49" s="41">
        <f ca="1">HLOOKUP($A49&amp;"-"&amp;$B49&amp;"-"&amp;U$7,Weights_Cond_Spaces,$C49+1,FALSE)*'Refrigerator Impacts'!T48</f>
        <v>0</v>
      </c>
      <c r="V49" s="41">
        <f ca="1">HLOOKUP($A49&amp;"-"&amp;$B49&amp;"-"&amp;V$7,Weights_Cond_Spaces,$C49+1,FALSE)*'Refrigerator Impacts'!U48</f>
        <v>0</v>
      </c>
      <c r="W49" s="41">
        <f ca="1">HLOOKUP($A49&amp;"-"&amp;$B49&amp;"-"&amp;W$7,Weights_Cond_Spaces,$C49+1,FALSE)*'Refrigerator Impacts'!V48</f>
        <v>0</v>
      </c>
      <c r="X49" s="41">
        <f ca="1">HLOOKUP($A49&amp;"-"&amp;$B49&amp;"-"&amp;X$7,Weights_Cond_Spaces,$C49+1,FALSE)*'Refrigerator Impacts'!W48</f>
        <v>0</v>
      </c>
      <c r="Y49" s="41">
        <f ca="1">HLOOKUP($A49&amp;"-"&amp;$B49&amp;"-"&amp;Y$7,Weights_Cond_Spaces,$C49+1,FALSE)*'Refrigerator Impacts'!X48</f>
        <v>0</v>
      </c>
      <c r="Z49" s="41">
        <f ca="1">HLOOKUP($A49&amp;"-"&amp;$B49&amp;"-"&amp;Z$7,Weights_Cond_Spaces,$C49+1,FALSE)*'Refrigerator Impacts'!Y48</f>
        <v>0</v>
      </c>
      <c r="AA49" s="41">
        <f ca="1">HLOOKUP($A49&amp;"-"&amp;$B49&amp;"-"&amp;AA$7,Weights_Cond_Spaces,$C49+1,FALSE)*'Refrigerator Impacts'!Z48</f>
        <v>0</v>
      </c>
      <c r="AB49" s="41">
        <f ca="1">HLOOKUP($A49&amp;"-"&amp;$B49&amp;"-"&amp;AB$7,Weights_Cond_Spaces,$C49+1,FALSE)*'Refrigerator Impacts'!AA48</f>
        <v>0</v>
      </c>
      <c r="AC49" s="41">
        <f ca="1">HLOOKUP($A49&amp;"-"&amp;$B49&amp;"-"&amp;AC$7,Weights_Cond_Spaces,$C49+1,FALSE)*'Refrigerator Impacts'!AB48</f>
        <v>0</v>
      </c>
      <c r="AF49" s="131">
        <f t="shared" ref="AF49:AJ58" ca="1" si="17">SUMIF($E$8:$AC$8,AF$8,$E49:$AC49)</f>
        <v>0</v>
      </c>
      <c r="AG49" s="131">
        <f t="shared" ca="1" si="17"/>
        <v>0</v>
      </c>
      <c r="AH49" s="131">
        <f t="shared" ca="1" si="17"/>
        <v>0</v>
      </c>
      <c r="AI49" s="131">
        <f t="shared" ca="1" si="17"/>
        <v>0</v>
      </c>
      <c r="AJ49" s="131">
        <f t="shared" ca="1" si="17"/>
        <v>0</v>
      </c>
    </row>
    <row r="50" spans="1:36">
      <c r="A50" s="4" t="str">
        <f t="shared" si="16"/>
        <v>PG</v>
      </c>
      <c r="B50" s="4" t="str">
        <f t="shared" si="16"/>
        <v>DMO</v>
      </c>
      <c r="C50" s="4">
        <f t="shared" si="12"/>
        <v>10</v>
      </c>
      <c r="D50" s="40" t="str">
        <f t="shared" si="8"/>
        <v>PG10</v>
      </c>
      <c r="E50" s="41">
        <f ca="1">HLOOKUP($A50&amp;"-"&amp;$B50&amp;"-"&amp;E$7,Weights_Cond_Spaces,$C50+1,FALSE)*'Refrigerator Impacts'!D49</f>
        <v>0</v>
      </c>
      <c r="F50" s="41">
        <f ca="1">HLOOKUP($A50&amp;"-"&amp;$B50&amp;"-"&amp;F$7,Weights_Cond_Spaces,$C50+1,FALSE)*'Refrigerator Impacts'!E49</f>
        <v>0</v>
      </c>
      <c r="G50" s="41">
        <f ca="1">HLOOKUP($A50&amp;"-"&amp;$B50&amp;"-"&amp;G$7,Weights_Cond_Spaces,$C50+1,FALSE)*'Refrigerator Impacts'!F49</f>
        <v>0</v>
      </c>
      <c r="H50" s="41">
        <f ca="1">HLOOKUP($A50&amp;"-"&amp;$B50&amp;"-"&amp;H$7,Weights_Cond_Spaces,$C50+1,FALSE)*'Refrigerator Impacts'!G49</f>
        <v>0</v>
      </c>
      <c r="I50" s="41">
        <f ca="1">HLOOKUP($A50&amp;"-"&amp;$B50&amp;"-"&amp;I$7,Weights_Cond_Spaces,$C50+1,FALSE)*'Refrigerator Impacts'!H49</f>
        <v>0</v>
      </c>
      <c r="J50" s="41">
        <f ca="1">HLOOKUP($A50&amp;"-"&amp;$B50&amp;"-"&amp;J$7,Weights_Cond_Spaces,$C50+1,FALSE)*'Refrigerator Impacts'!I49</f>
        <v>0</v>
      </c>
      <c r="K50" s="41">
        <f ca="1">HLOOKUP($A50&amp;"-"&amp;$B50&amp;"-"&amp;K$7,Weights_Cond_Spaces,$C50+1,FALSE)*'Refrigerator Impacts'!J49</f>
        <v>0</v>
      </c>
      <c r="L50" s="41">
        <f ca="1">HLOOKUP($A50&amp;"-"&amp;$B50&amp;"-"&amp;L$7,Weights_Cond_Spaces,$C50+1,FALSE)*'Refrigerator Impacts'!K49</f>
        <v>0</v>
      </c>
      <c r="M50" s="41">
        <f ca="1">HLOOKUP($A50&amp;"-"&amp;$B50&amp;"-"&amp;M$7,Weights_Cond_Spaces,$C50+1,FALSE)*'Refrigerator Impacts'!L49</f>
        <v>0</v>
      </c>
      <c r="N50" s="41">
        <f ca="1">HLOOKUP($A50&amp;"-"&amp;$B50&amp;"-"&amp;N$7,Weights_Cond_Spaces,$C50+1,FALSE)*'Refrigerator Impacts'!M49</f>
        <v>0</v>
      </c>
      <c r="O50" s="41">
        <f ca="1">HLOOKUP($A50&amp;"-"&amp;$B50&amp;"-"&amp;O$7,Weights_Cond_Spaces,$C50+1,FALSE)*'Refrigerator Impacts'!N49</f>
        <v>0</v>
      </c>
      <c r="P50" s="41">
        <f ca="1">HLOOKUP($A50&amp;"-"&amp;$B50&amp;"-"&amp;P$7,Weights_Cond_Spaces,$C50+1,FALSE)*'Refrigerator Impacts'!O49</f>
        <v>0</v>
      </c>
      <c r="Q50" s="41">
        <f ca="1">HLOOKUP($A50&amp;"-"&amp;$B50&amp;"-"&amp;Q$7,Weights_Cond_Spaces,$C50+1,FALSE)*'Refrigerator Impacts'!P49</f>
        <v>0</v>
      </c>
      <c r="R50" s="41">
        <f ca="1">HLOOKUP($A50&amp;"-"&amp;$B50&amp;"-"&amp;R$7,Weights_Cond_Spaces,$C50+1,FALSE)*'Refrigerator Impacts'!Q49</f>
        <v>0</v>
      </c>
      <c r="S50" s="41">
        <f>HLOOKUP($A50&amp;"-"&amp;$B50&amp;"-"&amp;S$7,Weights_Cond_Spaces,$C50+1,FALSE)*'Refrigerator Impacts'!R49</f>
        <v>0</v>
      </c>
      <c r="T50" s="41">
        <f ca="1">HLOOKUP($A50&amp;"-"&amp;$B50&amp;"-"&amp;T$7,Weights_Cond_Spaces,$C50+1,FALSE)*'Refrigerator Impacts'!S49</f>
        <v>0</v>
      </c>
      <c r="U50" s="41">
        <f ca="1">HLOOKUP($A50&amp;"-"&amp;$B50&amp;"-"&amp;U$7,Weights_Cond_Spaces,$C50+1,FALSE)*'Refrigerator Impacts'!T49</f>
        <v>0</v>
      </c>
      <c r="V50" s="41">
        <f ca="1">HLOOKUP($A50&amp;"-"&amp;$B50&amp;"-"&amp;V$7,Weights_Cond_Spaces,$C50+1,FALSE)*'Refrigerator Impacts'!U49</f>
        <v>0</v>
      </c>
      <c r="W50" s="41">
        <f ca="1">HLOOKUP($A50&amp;"-"&amp;$B50&amp;"-"&amp;W$7,Weights_Cond_Spaces,$C50+1,FALSE)*'Refrigerator Impacts'!V49</f>
        <v>0</v>
      </c>
      <c r="X50" s="41">
        <f ca="1">HLOOKUP($A50&amp;"-"&amp;$B50&amp;"-"&amp;X$7,Weights_Cond_Spaces,$C50+1,FALSE)*'Refrigerator Impacts'!W49</f>
        <v>0</v>
      </c>
      <c r="Y50" s="41">
        <f ca="1">HLOOKUP($A50&amp;"-"&amp;$B50&amp;"-"&amp;Y$7,Weights_Cond_Spaces,$C50+1,FALSE)*'Refrigerator Impacts'!X49</f>
        <v>0</v>
      </c>
      <c r="Z50" s="41">
        <f ca="1">HLOOKUP($A50&amp;"-"&amp;$B50&amp;"-"&amp;Z$7,Weights_Cond_Spaces,$C50+1,FALSE)*'Refrigerator Impacts'!Y49</f>
        <v>0</v>
      </c>
      <c r="AA50" s="41">
        <f ca="1">HLOOKUP($A50&amp;"-"&amp;$B50&amp;"-"&amp;AA$7,Weights_Cond_Spaces,$C50+1,FALSE)*'Refrigerator Impacts'!Z49</f>
        <v>0</v>
      </c>
      <c r="AB50" s="41">
        <f ca="1">HLOOKUP($A50&amp;"-"&amp;$B50&amp;"-"&amp;AB$7,Weights_Cond_Spaces,$C50+1,FALSE)*'Refrigerator Impacts'!AA49</f>
        <v>0</v>
      </c>
      <c r="AC50" s="41">
        <f ca="1">HLOOKUP($A50&amp;"-"&amp;$B50&amp;"-"&amp;AC$7,Weights_Cond_Spaces,$C50+1,FALSE)*'Refrigerator Impacts'!AB49</f>
        <v>0</v>
      </c>
      <c r="AF50" s="131">
        <f t="shared" ca="1" si="17"/>
        <v>0</v>
      </c>
      <c r="AG50" s="131">
        <f t="shared" ca="1" si="17"/>
        <v>0</v>
      </c>
      <c r="AH50" s="131">
        <f t="shared" ca="1" si="17"/>
        <v>0</v>
      </c>
      <c r="AI50" s="131">
        <f t="shared" ca="1" si="17"/>
        <v>0</v>
      </c>
      <c r="AJ50" s="131">
        <f t="shared" ca="1" si="17"/>
        <v>0</v>
      </c>
    </row>
    <row r="51" spans="1:36">
      <c r="A51" s="4" t="str">
        <f t="shared" si="16"/>
        <v>PG</v>
      </c>
      <c r="B51" s="4" t="str">
        <f t="shared" si="16"/>
        <v>DMO</v>
      </c>
      <c r="C51" s="4">
        <f t="shared" si="12"/>
        <v>11</v>
      </c>
      <c r="D51" s="40" t="str">
        <f t="shared" si="8"/>
        <v>PG11</v>
      </c>
      <c r="E51" s="41">
        <f ca="1">HLOOKUP($A51&amp;"-"&amp;$B51&amp;"-"&amp;E$7,Weights_Cond_Spaces,$C51+1,FALSE)*'Refrigerator Impacts'!D50</f>
        <v>0.27408370221559952</v>
      </c>
      <c r="F51" s="41">
        <f ca="1">HLOOKUP($A51&amp;"-"&amp;$B51&amp;"-"&amp;F$7,Weights_Cond_Spaces,$C51+1,FALSE)*'Refrigerator Impacts'!E50</f>
        <v>3.9156245289638992E-5</v>
      </c>
      <c r="G51" s="41">
        <f ca="1">HLOOKUP($A51&amp;"-"&amp;$B51&amp;"-"&amp;G$7,Weights_Cond_Spaces,$C51+1,FALSE)*'Refrigerator Impacts'!F50</f>
        <v>0.3494676948895673</v>
      </c>
      <c r="H51" s="41">
        <f ca="1">HLOOKUP($A51&amp;"-"&amp;$B51&amp;"-"&amp;H$7,Weights_Cond_Spaces,$C51+1,FALSE)*'Refrigerator Impacts'!G50</f>
        <v>7.6059157907765434E-5</v>
      </c>
      <c r="I51" s="41">
        <f ca="1">HLOOKUP($A51&amp;"-"&amp;$B51&amp;"-"&amp;I$7,Weights_Cond_Spaces,$C51+1,FALSE)*'Refrigerator Impacts'!H50</f>
        <v>-9.5967769344406772E-3</v>
      </c>
      <c r="J51" s="41">
        <f ca="1">HLOOKUP($A51&amp;"-"&amp;$B51&amp;"-"&amp;J$7,Weights_Cond_Spaces,$C51+1,FALSE)*'Refrigerator Impacts'!I50</f>
        <v>3.9129658348594158E-2</v>
      </c>
      <c r="K51" s="41">
        <f ca="1">HLOOKUP($A51&amp;"-"&amp;$B51&amp;"-"&amp;K$7,Weights_Cond_Spaces,$C51+1,FALSE)*'Refrigerator Impacts'!J50</f>
        <v>5.6036449150138003E-6</v>
      </c>
      <c r="L51" s="41">
        <f ca="1">HLOOKUP($A51&amp;"-"&amp;$B51&amp;"-"&amp;L$7,Weights_Cond_Spaces,$C51+1,FALSE)*'Refrigerator Impacts'!K50</f>
        <v>3.6450338500609969E-2</v>
      </c>
      <c r="M51" s="41">
        <f ca="1">HLOOKUP($A51&amp;"-"&amp;$B51&amp;"-"&amp;M$7,Weights_Cond_Spaces,$C51+1,FALSE)*'Refrigerator Impacts'!L50</f>
        <v>1.3166616238685644E-5</v>
      </c>
      <c r="N51" s="41">
        <f ca="1">HLOOKUP($A51&amp;"-"&amp;$B51&amp;"-"&amp;N$7,Weights_Cond_Spaces,$C51+1,FALSE)*'Refrigerator Impacts'!M50</f>
        <v>0</v>
      </c>
      <c r="O51" s="41">
        <f ca="1">HLOOKUP($A51&amp;"-"&amp;$B51&amp;"-"&amp;O$7,Weights_Cond_Spaces,$C51+1,FALSE)*'Refrigerator Impacts'!N50</f>
        <v>7.8309629204457012E-2</v>
      </c>
      <c r="P51" s="41">
        <f ca="1">HLOOKUP($A51&amp;"-"&amp;$B51&amp;"-"&amp;P$7,Weights_Cond_Spaces,$C51+1,FALSE)*'Refrigerator Impacts'!O50</f>
        <v>1.118749865418257E-5</v>
      </c>
      <c r="Q51" s="41">
        <f ca="1">HLOOKUP($A51&amp;"-"&amp;$B51&amp;"-"&amp;Q$7,Weights_Cond_Spaces,$C51+1,FALSE)*'Refrigerator Impacts'!P50</f>
        <v>9.9847912825590662E-2</v>
      </c>
      <c r="R51" s="41">
        <f ca="1">HLOOKUP($A51&amp;"-"&amp;$B51&amp;"-"&amp;R$7,Weights_Cond_Spaces,$C51+1,FALSE)*'Refrigerator Impacts'!Q50</f>
        <v>2.1731187973647267E-5</v>
      </c>
      <c r="S51" s="41">
        <f>HLOOKUP($A51&amp;"-"&amp;$B51&amp;"-"&amp;S$7,Weights_Cond_Spaces,$C51+1,FALSE)*'Refrigerator Impacts'!R50</f>
        <v>0</v>
      </c>
      <c r="T51" s="41">
        <f ca="1">HLOOKUP($A51&amp;"-"&amp;$B51&amp;"-"&amp;T$7,Weights_Cond_Spaces,$C51+1,FALSE)*'Refrigerator Impacts'!S50</f>
        <v>0.100294586539738</v>
      </c>
      <c r="U51" s="41">
        <f ca="1">HLOOKUP($A51&amp;"-"&amp;$B51&amp;"-"&amp;U$7,Weights_Cond_Spaces,$C51+1,FALSE)*'Refrigerator Impacts'!T50</f>
        <v>1.8654531767169396E-5</v>
      </c>
      <c r="V51" s="41">
        <f ca="1">HLOOKUP($A51&amp;"-"&amp;$B51&amp;"-"&amp;V$7,Weights_Cond_Spaces,$C51+1,FALSE)*'Refrigerator Impacts'!U50</f>
        <v>0.100294586539738</v>
      </c>
      <c r="W51" s="41">
        <f ca="1">HLOOKUP($A51&amp;"-"&amp;$B51&amp;"-"&amp;W$7,Weights_Cond_Spaces,$C51+1,FALSE)*'Refrigerator Impacts'!V50</f>
        <v>1.8654531767169396E-5</v>
      </c>
      <c r="X51" s="41">
        <f ca="1">HLOOKUP($A51&amp;"-"&amp;$B51&amp;"-"&amp;X$7,Weights_Cond_Spaces,$C51+1,FALSE)*'Refrigerator Impacts'!W50</f>
        <v>-3.2468141164495095E-3</v>
      </c>
      <c r="Y51" s="41">
        <f ca="1">HLOOKUP($A51&amp;"-"&amp;$B51&amp;"-"&amp;Y$7,Weights_Cond_Spaces,$C51+1,FALSE)*'Refrigerator Impacts'!X50</f>
        <v>1.5261034495915623E-2</v>
      </c>
      <c r="Z51" s="41">
        <f ca="1">HLOOKUP($A51&amp;"-"&amp;$B51&amp;"-"&amp;Z$7,Weights_Cond_Spaces,$C51+1,FALSE)*'Refrigerator Impacts'!Y50</f>
        <v>2.754276784724475E-6</v>
      </c>
      <c r="AA51" s="41">
        <f ca="1">HLOOKUP($A51&amp;"-"&amp;$B51&amp;"-"&amp;AA$7,Weights_Cond_Spaces,$C51+1,FALSE)*'Refrigerator Impacts'!Z50</f>
        <v>1.090280644084995E-2</v>
      </c>
      <c r="AB51" s="41">
        <f ca="1">HLOOKUP($A51&amp;"-"&amp;$B51&amp;"-"&amp;AB$7,Weights_Cond_Spaces,$C51+1,FALSE)*'Refrigerator Impacts'!AA50</f>
        <v>2.754276784724475E-6</v>
      </c>
      <c r="AC51" s="41">
        <f ca="1">HLOOKUP($A51&amp;"-"&amp;$B51&amp;"-"&amp;AC$7,Weights_Cond_Spaces,$C51+1,FALSE)*'Refrigerator Impacts'!AB50</f>
        <v>0</v>
      </c>
      <c r="AF51" s="131">
        <f t="shared" ca="1" si="17"/>
        <v>0.50707861080430428</v>
      </c>
      <c r="AG51" s="131">
        <f t="shared" ca="1" si="17"/>
        <v>7.7356197410729225E-5</v>
      </c>
      <c r="AH51" s="131">
        <f t="shared" ca="1" si="17"/>
        <v>0.59696333919635591</v>
      </c>
      <c r="AI51" s="131">
        <f t="shared" ca="1" si="17"/>
        <v>1.3236577067199222E-4</v>
      </c>
      <c r="AJ51" s="131">
        <f t="shared" ca="1" si="17"/>
        <v>-1.2843591050890186E-2</v>
      </c>
    </row>
    <row r="52" spans="1:36">
      <c r="A52" s="4" t="str">
        <f t="shared" si="16"/>
        <v>PG</v>
      </c>
      <c r="B52" s="4" t="str">
        <f t="shared" si="16"/>
        <v>DMO</v>
      </c>
      <c r="C52" s="4">
        <f t="shared" si="12"/>
        <v>12</v>
      </c>
      <c r="D52" s="40" t="str">
        <f t="shared" si="8"/>
        <v>PG12</v>
      </c>
      <c r="E52" s="41">
        <f ca="1">HLOOKUP($A52&amp;"-"&amp;$B52&amp;"-"&amp;E$7,Weights_Cond_Spaces,$C52+1,FALSE)*'Refrigerator Impacts'!D51</f>
        <v>9.8972660286830133E-2</v>
      </c>
      <c r="F52" s="41">
        <f ca="1">HLOOKUP($A52&amp;"-"&amp;$B52&amp;"-"&amp;F$7,Weights_Cond_Spaces,$C52+1,FALSE)*'Refrigerator Impacts'!E51</f>
        <v>1.4374719578831581E-5</v>
      </c>
      <c r="G52" s="41">
        <f ca="1">HLOOKUP($A52&amp;"-"&amp;$B52&amp;"-"&amp;G$7,Weights_Cond_Spaces,$C52+1,FALSE)*'Refrigerator Impacts'!F51</f>
        <v>0.12443685697433282</v>
      </c>
      <c r="H52" s="41">
        <f ca="1">HLOOKUP($A52&amp;"-"&amp;$B52&amp;"-"&amp;H$7,Weights_Cond_Spaces,$C52+1,FALSE)*'Refrigerator Impacts'!G51</f>
        <v>2.7695617753401101E-5</v>
      </c>
      <c r="I52" s="41">
        <f ca="1">HLOOKUP($A52&amp;"-"&amp;$B52&amp;"-"&amp;I$7,Weights_Cond_Spaces,$C52+1,FALSE)*'Refrigerator Impacts'!H51</f>
        <v>-3.3624255038314896E-3</v>
      </c>
      <c r="J52" s="41">
        <f ca="1">HLOOKUP($A52&amp;"-"&amp;$B52&amp;"-"&amp;J$7,Weights_Cond_Spaces,$C52+1,FALSE)*'Refrigerator Impacts'!I51</f>
        <v>1.4132259555167099E-2</v>
      </c>
      <c r="K52" s="41">
        <f ca="1">HLOOKUP($A52&amp;"-"&amp;$B52&amp;"-"&amp;K$7,Weights_Cond_Spaces,$C52+1,FALSE)*'Refrigerator Impacts'!J51</f>
        <v>2.0575642439580608E-6</v>
      </c>
      <c r="L52" s="41">
        <f ca="1">HLOOKUP($A52&amp;"-"&amp;$B52&amp;"-"&amp;L$7,Weights_Cond_Spaces,$C52+1,FALSE)*'Refrigerator Impacts'!K51</f>
        <v>1.3170529528930048E-2</v>
      </c>
      <c r="M52" s="41">
        <f ca="1">HLOOKUP($A52&amp;"-"&amp;$B52&amp;"-"&amp;M$7,Weights_Cond_Spaces,$C52+1,FALSE)*'Refrigerator Impacts'!L51</f>
        <v>4.885806574468002E-6</v>
      </c>
      <c r="N52" s="41">
        <f ca="1">HLOOKUP($A52&amp;"-"&amp;$B52&amp;"-"&amp;N$7,Weights_Cond_Spaces,$C52+1,FALSE)*'Refrigerator Impacts'!M51</f>
        <v>0</v>
      </c>
      <c r="O52" s="41">
        <f ca="1">HLOOKUP($A52&amp;"-"&amp;$B52&amp;"-"&amp;O$7,Weights_Cond_Spaces,$C52+1,FALSE)*'Refrigerator Impacts'!N51</f>
        <v>2.8277902939094331E-2</v>
      </c>
      <c r="P52" s="41">
        <f ca="1">HLOOKUP($A52&amp;"-"&amp;$B52&amp;"-"&amp;P$7,Weights_Cond_Spaces,$C52+1,FALSE)*'Refrigerator Impacts'!O51</f>
        <v>4.1070627368090244E-6</v>
      </c>
      <c r="Q52" s="41">
        <f ca="1">HLOOKUP($A52&amp;"-"&amp;$B52&amp;"-"&amp;Q$7,Weights_Cond_Spaces,$C52+1,FALSE)*'Refrigerator Impacts'!P51</f>
        <v>3.5553387706952246E-2</v>
      </c>
      <c r="R52" s="41">
        <f ca="1">HLOOKUP($A52&amp;"-"&amp;$B52&amp;"-"&amp;R$7,Weights_Cond_Spaces,$C52+1,FALSE)*'Refrigerator Impacts'!Q51</f>
        <v>7.9130336438288883E-6</v>
      </c>
      <c r="S52" s="41">
        <f>HLOOKUP($A52&amp;"-"&amp;$B52&amp;"-"&amp;S$7,Weights_Cond_Spaces,$C52+1,FALSE)*'Refrigerator Impacts'!R51</f>
        <v>0</v>
      </c>
      <c r="T52" s="41">
        <f ca="1">HLOOKUP($A52&amp;"-"&amp;$B52&amp;"-"&amp;T$7,Weights_Cond_Spaces,$C52+1,FALSE)*'Refrigerator Impacts'!S51</f>
        <v>1.5138919549129576E-2</v>
      </c>
      <c r="U52" s="41">
        <f ca="1">HLOOKUP($A52&amp;"-"&amp;$B52&amp;"-"&amp;U$7,Weights_Cond_Spaces,$C52+1,FALSE)*'Refrigerator Impacts'!T51</f>
        <v>3.000202616088123E-6</v>
      </c>
      <c r="V52" s="41">
        <f ca="1">HLOOKUP($A52&amp;"-"&amp;$B52&amp;"-"&amp;V$7,Weights_Cond_Spaces,$C52+1,FALSE)*'Refrigerator Impacts'!U51</f>
        <v>1.5138919549129576E-2</v>
      </c>
      <c r="W52" s="41">
        <f ca="1">HLOOKUP($A52&amp;"-"&amp;$B52&amp;"-"&amp;W$7,Weights_Cond_Spaces,$C52+1,FALSE)*'Refrigerator Impacts'!V51</f>
        <v>3.000202616088123E-6</v>
      </c>
      <c r="X52" s="41">
        <f ca="1">HLOOKUP($A52&amp;"-"&amp;$B52&amp;"-"&amp;X$7,Weights_Cond_Spaces,$C52+1,FALSE)*'Refrigerator Impacts'!W51</f>
        <v>-4.4804863881844469E-4</v>
      </c>
      <c r="Y52" s="41">
        <f ca="1">HLOOKUP($A52&amp;"-"&amp;$B52&amp;"-"&amp;Y$7,Weights_Cond_Spaces,$C52+1,FALSE)*'Refrigerator Impacts'!X51</f>
        <v>2.30295445528023E-3</v>
      </c>
      <c r="Z52" s="41">
        <f ca="1">HLOOKUP($A52&amp;"-"&amp;$B52&amp;"-"&amp;Z$7,Weights_Cond_Spaces,$C52+1,FALSE)*'Refrigerator Impacts'!Y51</f>
        <v>4.383633768890986E-7</v>
      </c>
      <c r="AA52" s="41">
        <f ca="1">HLOOKUP($A52&amp;"-"&amp;$B52&amp;"-"&amp;AA$7,Weights_Cond_Spaces,$C52+1,FALSE)*'Refrigerator Impacts'!Z51</f>
        <v>1.6712356753521595E-3</v>
      </c>
      <c r="AB52" s="41">
        <f ca="1">HLOOKUP($A52&amp;"-"&amp;$B52&amp;"-"&amp;AB$7,Weights_Cond_Spaces,$C52+1,FALSE)*'Refrigerator Impacts'!AA51</f>
        <v>4.383633768890986E-7</v>
      </c>
      <c r="AC52" s="41">
        <f ca="1">HLOOKUP($A52&amp;"-"&amp;$B52&amp;"-"&amp;AC$7,Weights_Cond_Spaces,$C52+1,FALSE)*'Refrigerator Impacts'!AB51</f>
        <v>0</v>
      </c>
      <c r="AF52" s="131">
        <f t="shared" ca="1" si="17"/>
        <v>0.15882469678550137</v>
      </c>
      <c r="AG52" s="131">
        <f t="shared" ca="1" si="17"/>
        <v>2.3977912552575888E-5</v>
      </c>
      <c r="AH52" s="131">
        <f t="shared" ca="1" si="17"/>
        <v>0.18997092943469684</v>
      </c>
      <c r="AI52" s="131">
        <f t="shared" ca="1" si="17"/>
        <v>4.3933023964675216E-5</v>
      </c>
      <c r="AJ52" s="131">
        <f t="shared" ca="1" si="17"/>
        <v>-3.8104741426499343E-3</v>
      </c>
    </row>
    <row r="53" spans="1:36">
      <c r="A53" s="4" t="str">
        <f t="shared" si="16"/>
        <v>PG</v>
      </c>
      <c r="B53" s="4" t="str">
        <f t="shared" si="16"/>
        <v>DMO</v>
      </c>
      <c r="C53" s="4">
        <f t="shared" si="12"/>
        <v>13</v>
      </c>
      <c r="D53" s="40" t="str">
        <f t="shared" si="8"/>
        <v>PG13</v>
      </c>
      <c r="E53" s="41">
        <f ca="1">HLOOKUP($A53&amp;"-"&amp;$B53&amp;"-"&amp;E$7,Weights_Cond_Spaces,$C53+1,FALSE)*'Refrigerator Impacts'!D52</f>
        <v>0.17507023472765013</v>
      </c>
      <c r="F53" s="41">
        <f ca="1">HLOOKUP($A53&amp;"-"&amp;$B53&amp;"-"&amp;F$7,Weights_Cond_Spaces,$C53+1,FALSE)*'Refrigerator Impacts'!E52</f>
        <v>2.490979902177139E-5</v>
      </c>
      <c r="G53" s="41">
        <f ca="1">HLOOKUP($A53&amp;"-"&amp;$B53&amp;"-"&amp;G$7,Weights_Cond_Spaces,$C53+1,FALSE)*'Refrigerator Impacts'!F52</f>
        <v>0.23136097858750421</v>
      </c>
      <c r="H53" s="41">
        <f ca="1">HLOOKUP($A53&amp;"-"&amp;$B53&amp;"-"&amp;H$7,Weights_Cond_Spaces,$C53+1,FALSE)*'Refrigerator Impacts'!G52</f>
        <v>4.8521916519418205E-5</v>
      </c>
      <c r="I53" s="41">
        <f ca="1">HLOOKUP($A53&amp;"-"&amp;$B53&amp;"-"&amp;I$7,Weights_Cond_Spaces,$C53+1,FALSE)*'Refrigerator Impacts'!H52</f>
        <v>-4.9264021794775351E-3</v>
      </c>
      <c r="J53" s="41">
        <f ca="1">HLOOKUP($A53&amp;"-"&amp;$B53&amp;"-"&amp;J$7,Weights_Cond_Spaces,$C53+1,FALSE)*'Refrigerator Impacts'!I52</f>
        <v>2.5002127916261135E-2</v>
      </c>
      <c r="K53" s="41">
        <f ca="1">HLOOKUP($A53&amp;"-"&amp;$B53&amp;"-"&amp;K$7,Weights_Cond_Spaces,$C53+1,FALSE)*'Refrigerator Impacts'!J52</f>
        <v>3.5654329334026097E-6</v>
      </c>
      <c r="L53" s="41">
        <f ca="1">HLOOKUP($A53&amp;"-"&amp;$B53&amp;"-"&amp;L$7,Weights_Cond_Spaces,$C53+1,FALSE)*'Refrigerator Impacts'!K52</f>
        <v>2.6420206899029051E-2</v>
      </c>
      <c r="M53" s="41">
        <f ca="1">HLOOKUP($A53&amp;"-"&amp;$B53&amp;"-"&amp;M$7,Weights_Cond_Spaces,$C53+1,FALSE)*'Refrigerator Impacts'!L52</f>
        <v>8.814689601663029E-6</v>
      </c>
      <c r="N53" s="41">
        <f ca="1">HLOOKUP($A53&amp;"-"&amp;$B53&amp;"-"&amp;N$7,Weights_Cond_Spaces,$C53+1,FALSE)*'Refrigerator Impacts'!M52</f>
        <v>0</v>
      </c>
      <c r="O53" s="41">
        <f ca="1">HLOOKUP($A53&amp;"-"&amp;$B53&amp;"-"&amp;O$7,Weights_Cond_Spaces,$C53+1,FALSE)*'Refrigerator Impacts'!N52</f>
        <v>5.0020067065042896E-2</v>
      </c>
      <c r="P53" s="41">
        <f ca="1">HLOOKUP($A53&amp;"-"&amp;$B53&amp;"-"&amp;P$7,Weights_Cond_Spaces,$C53+1,FALSE)*'Refrigerator Impacts'!O52</f>
        <v>7.1170854347918262E-6</v>
      </c>
      <c r="Q53" s="41">
        <f ca="1">HLOOKUP($A53&amp;"-"&amp;$B53&amp;"-"&amp;Q$7,Weights_Cond_Spaces,$C53+1,FALSE)*'Refrigerator Impacts'!P52</f>
        <v>6.6103136739286916E-2</v>
      </c>
      <c r="R53" s="41">
        <f ca="1">HLOOKUP($A53&amp;"-"&amp;$B53&amp;"-"&amp;R$7,Weights_Cond_Spaces,$C53+1,FALSE)*'Refrigerator Impacts'!Q52</f>
        <v>1.3863404719833775E-5</v>
      </c>
      <c r="S53" s="41">
        <f>HLOOKUP($A53&amp;"-"&amp;$B53&amp;"-"&amp;S$7,Weights_Cond_Spaces,$C53+1,FALSE)*'Refrigerator Impacts'!R52</f>
        <v>0</v>
      </c>
      <c r="T53" s="41">
        <f ca="1">HLOOKUP($A53&amp;"-"&amp;$B53&amp;"-"&amp;T$7,Weights_Cond_Spaces,$C53+1,FALSE)*'Refrigerator Impacts'!S52</f>
        <v>5.8589714962512883E-2</v>
      </c>
      <c r="U53" s="41">
        <f ca="1">HLOOKUP($A53&amp;"-"&amp;$B53&amp;"-"&amp;U$7,Weights_Cond_Spaces,$C53+1,FALSE)*'Refrigerator Impacts'!T52</f>
        <v>1.0735065117105935E-5</v>
      </c>
      <c r="V53" s="41">
        <f ca="1">HLOOKUP($A53&amp;"-"&amp;$B53&amp;"-"&amp;V$7,Weights_Cond_Spaces,$C53+1,FALSE)*'Refrigerator Impacts'!U52</f>
        <v>5.8589714962512883E-2</v>
      </c>
      <c r="W53" s="41">
        <f ca="1">HLOOKUP($A53&amp;"-"&amp;$B53&amp;"-"&amp;W$7,Weights_Cond_Spaces,$C53+1,FALSE)*'Refrigerator Impacts'!V52</f>
        <v>1.0735065117105935E-5</v>
      </c>
      <c r="X53" s="41">
        <f ca="1">HLOOKUP($A53&amp;"-"&amp;$B53&amp;"-"&amp;X$7,Weights_Cond_Spaces,$C53+1,FALSE)*'Refrigerator Impacts'!W52</f>
        <v>-1.7918505188316109E-3</v>
      </c>
      <c r="Y53" s="41">
        <f ca="1">HLOOKUP($A53&amp;"-"&amp;$B53&amp;"-"&amp;Y$7,Weights_Cond_Spaces,$C53+1,FALSE)*'Refrigerator Impacts'!X52</f>
        <v>8.7527395772523473E-3</v>
      </c>
      <c r="Z53" s="41">
        <f ca="1">HLOOKUP($A53&amp;"-"&amp;$B53&amp;"-"&amp;Z$7,Weights_Cond_Spaces,$C53+1,FALSE)*'Refrigerator Impacts'!Y52</f>
        <v>1.6320067847807093E-6</v>
      </c>
      <c r="AA53" s="41">
        <f ca="1">HLOOKUP($A53&amp;"-"&amp;$B53&amp;"-"&amp;AA$7,Weights_Cond_Spaces,$C53+1,FALSE)*'Refrigerator Impacts'!Z52</f>
        <v>6.7257212525169072E-3</v>
      </c>
      <c r="AB53" s="41">
        <f ca="1">HLOOKUP($A53&amp;"-"&amp;$B53&amp;"-"&amp;AB$7,Weights_Cond_Spaces,$C53+1,FALSE)*'Refrigerator Impacts'!AA52</f>
        <v>1.6320067847807093E-6</v>
      </c>
      <c r="AC53" s="41">
        <f ca="1">HLOOKUP($A53&amp;"-"&amp;$B53&amp;"-"&amp;AC$7,Weights_Cond_Spaces,$C53+1,FALSE)*'Refrigerator Impacts'!AB52</f>
        <v>0</v>
      </c>
      <c r="AF53" s="131">
        <f t="shared" ca="1" si="17"/>
        <v>0.31743488424871941</v>
      </c>
      <c r="AG53" s="131">
        <f t="shared" ca="1" si="17"/>
        <v>4.795938929185247E-5</v>
      </c>
      <c r="AH53" s="131">
        <f t="shared" ca="1" si="17"/>
        <v>0.38919975844084997</v>
      </c>
      <c r="AI53" s="131">
        <f t="shared" ca="1" si="17"/>
        <v>8.3567082742801646E-5</v>
      </c>
      <c r="AJ53" s="131">
        <f t="shared" ca="1" si="17"/>
        <v>-6.7182526983091458E-3</v>
      </c>
    </row>
    <row r="54" spans="1:36">
      <c r="A54" s="4" t="str">
        <f t="shared" si="16"/>
        <v>PG</v>
      </c>
      <c r="B54" s="4" t="str">
        <f t="shared" si="16"/>
        <v>DMO</v>
      </c>
      <c r="C54" s="4">
        <f t="shared" si="12"/>
        <v>14</v>
      </c>
      <c r="D54" s="40" t="str">
        <f t="shared" si="8"/>
        <v>PG14</v>
      </c>
      <c r="E54" s="41">
        <f ca="1">HLOOKUP($A54&amp;"-"&amp;$B54&amp;"-"&amp;E$7,Weights_Cond_Spaces,$C54+1,FALSE)*'Refrigerator Impacts'!D53</f>
        <v>0</v>
      </c>
      <c r="F54" s="41">
        <f ca="1">HLOOKUP($A54&amp;"-"&amp;$B54&amp;"-"&amp;F$7,Weights_Cond_Spaces,$C54+1,FALSE)*'Refrigerator Impacts'!E53</f>
        <v>0</v>
      </c>
      <c r="G54" s="41">
        <f ca="1">HLOOKUP($A54&amp;"-"&amp;$B54&amp;"-"&amp;G$7,Weights_Cond_Spaces,$C54+1,FALSE)*'Refrigerator Impacts'!F53</f>
        <v>0</v>
      </c>
      <c r="H54" s="41">
        <f ca="1">HLOOKUP($A54&amp;"-"&amp;$B54&amp;"-"&amp;H$7,Weights_Cond_Spaces,$C54+1,FALSE)*'Refrigerator Impacts'!G53</f>
        <v>0</v>
      </c>
      <c r="I54" s="41">
        <f ca="1">HLOOKUP($A54&amp;"-"&amp;$B54&amp;"-"&amp;I$7,Weights_Cond_Spaces,$C54+1,FALSE)*'Refrigerator Impacts'!H53</f>
        <v>0</v>
      </c>
      <c r="J54" s="41">
        <f ca="1">HLOOKUP($A54&amp;"-"&amp;$B54&amp;"-"&amp;J$7,Weights_Cond_Spaces,$C54+1,FALSE)*'Refrigerator Impacts'!I53</f>
        <v>0</v>
      </c>
      <c r="K54" s="41">
        <f ca="1">HLOOKUP($A54&amp;"-"&amp;$B54&amp;"-"&amp;K$7,Weights_Cond_Spaces,$C54+1,FALSE)*'Refrigerator Impacts'!J53</f>
        <v>0</v>
      </c>
      <c r="L54" s="41">
        <f ca="1">HLOOKUP($A54&amp;"-"&amp;$B54&amp;"-"&amp;L$7,Weights_Cond_Spaces,$C54+1,FALSE)*'Refrigerator Impacts'!K53</f>
        <v>0</v>
      </c>
      <c r="M54" s="41">
        <f ca="1">HLOOKUP($A54&amp;"-"&amp;$B54&amp;"-"&amp;M$7,Weights_Cond_Spaces,$C54+1,FALSE)*'Refrigerator Impacts'!L53</f>
        <v>0</v>
      </c>
      <c r="N54" s="41">
        <f ca="1">HLOOKUP($A54&amp;"-"&amp;$B54&amp;"-"&amp;N$7,Weights_Cond_Spaces,$C54+1,FALSE)*'Refrigerator Impacts'!M53</f>
        <v>0</v>
      </c>
      <c r="O54" s="41">
        <f ca="1">HLOOKUP($A54&amp;"-"&amp;$B54&amp;"-"&amp;O$7,Weights_Cond_Spaces,$C54+1,FALSE)*'Refrigerator Impacts'!N53</f>
        <v>0</v>
      </c>
      <c r="P54" s="41">
        <f ca="1">HLOOKUP($A54&amp;"-"&amp;$B54&amp;"-"&amp;P$7,Weights_Cond_Spaces,$C54+1,FALSE)*'Refrigerator Impacts'!O53</f>
        <v>0</v>
      </c>
      <c r="Q54" s="41">
        <f ca="1">HLOOKUP($A54&amp;"-"&amp;$B54&amp;"-"&amp;Q$7,Weights_Cond_Spaces,$C54+1,FALSE)*'Refrigerator Impacts'!P53</f>
        <v>0</v>
      </c>
      <c r="R54" s="41">
        <f ca="1">HLOOKUP($A54&amp;"-"&amp;$B54&amp;"-"&amp;R$7,Weights_Cond_Spaces,$C54+1,FALSE)*'Refrigerator Impacts'!Q53</f>
        <v>0</v>
      </c>
      <c r="S54" s="41">
        <f>HLOOKUP($A54&amp;"-"&amp;$B54&amp;"-"&amp;S$7,Weights_Cond_Spaces,$C54+1,FALSE)*'Refrigerator Impacts'!R53</f>
        <v>0</v>
      </c>
      <c r="T54" s="41">
        <f ca="1">HLOOKUP($A54&amp;"-"&amp;$B54&amp;"-"&amp;T$7,Weights_Cond_Spaces,$C54+1,FALSE)*'Refrigerator Impacts'!S53</f>
        <v>0</v>
      </c>
      <c r="U54" s="41">
        <f ca="1">HLOOKUP($A54&amp;"-"&amp;$B54&amp;"-"&amp;U$7,Weights_Cond_Spaces,$C54+1,FALSE)*'Refrigerator Impacts'!T53</f>
        <v>0</v>
      </c>
      <c r="V54" s="41">
        <f ca="1">HLOOKUP($A54&amp;"-"&amp;$B54&amp;"-"&amp;V$7,Weights_Cond_Spaces,$C54+1,FALSE)*'Refrigerator Impacts'!U53</f>
        <v>0</v>
      </c>
      <c r="W54" s="41">
        <f ca="1">HLOOKUP($A54&amp;"-"&amp;$B54&amp;"-"&amp;W$7,Weights_Cond_Spaces,$C54+1,FALSE)*'Refrigerator Impacts'!V53</f>
        <v>0</v>
      </c>
      <c r="X54" s="41">
        <f ca="1">HLOOKUP($A54&amp;"-"&amp;$B54&amp;"-"&amp;X$7,Weights_Cond_Spaces,$C54+1,FALSE)*'Refrigerator Impacts'!W53</f>
        <v>0</v>
      </c>
      <c r="Y54" s="41">
        <f ca="1">HLOOKUP($A54&amp;"-"&amp;$B54&amp;"-"&amp;Y$7,Weights_Cond_Spaces,$C54+1,FALSE)*'Refrigerator Impacts'!X53</f>
        <v>0</v>
      </c>
      <c r="Z54" s="41">
        <f ca="1">HLOOKUP($A54&amp;"-"&amp;$B54&amp;"-"&amp;Z$7,Weights_Cond_Spaces,$C54+1,FALSE)*'Refrigerator Impacts'!Y53</f>
        <v>0</v>
      </c>
      <c r="AA54" s="41">
        <f ca="1">HLOOKUP($A54&amp;"-"&amp;$B54&amp;"-"&amp;AA$7,Weights_Cond_Spaces,$C54+1,FALSE)*'Refrigerator Impacts'!Z53</f>
        <v>0</v>
      </c>
      <c r="AB54" s="41">
        <f ca="1">HLOOKUP($A54&amp;"-"&amp;$B54&amp;"-"&amp;AB$7,Weights_Cond_Spaces,$C54+1,FALSE)*'Refrigerator Impacts'!AA53</f>
        <v>0</v>
      </c>
      <c r="AC54" s="41">
        <f ca="1">HLOOKUP($A54&amp;"-"&amp;$B54&amp;"-"&amp;AC$7,Weights_Cond_Spaces,$C54+1,FALSE)*'Refrigerator Impacts'!AB53</f>
        <v>0</v>
      </c>
      <c r="AF54" s="131">
        <f t="shared" ca="1" si="17"/>
        <v>0</v>
      </c>
      <c r="AG54" s="131">
        <f t="shared" ca="1" si="17"/>
        <v>0</v>
      </c>
      <c r="AH54" s="131">
        <f t="shared" ca="1" si="17"/>
        <v>0</v>
      </c>
      <c r="AI54" s="131">
        <f t="shared" ca="1" si="17"/>
        <v>0</v>
      </c>
      <c r="AJ54" s="131">
        <f t="shared" ca="1" si="17"/>
        <v>0</v>
      </c>
    </row>
    <row r="55" spans="1:36">
      <c r="A55" s="4" t="str">
        <f t="shared" si="16"/>
        <v>PG</v>
      </c>
      <c r="B55" s="4" t="str">
        <f t="shared" si="16"/>
        <v>DMO</v>
      </c>
      <c r="C55" s="4">
        <f t="shared" si="12"/>
        <v>15</v>
      </c>
      <c r="D55" s="40" t="str">
        <f t="shared" si="8"/>
        <v>PG15</v>
      </c>
      <c r="E55" s="41">
        <f ca="1">HLOOKUP($A55&amp;"-"&amp;$B55&amp;"-"&amp;E$7,Weights_Cond_Spaces,$C55+1,FALSE)*'Refrigerator Impacts'!D54</f>
        <v>0</v>
      </c>
      <c r="F55" s="41">
        <f ca="1">HLOOKUP($A55&amp;"-"&amp;$B55&amp;"-"&amp;F$7,Weights_Cond_Spaces,$C55+1,FALSE)*'Refrigerator Impacts'!E54</f>
        <v>0</v>
      </c>
      <c r="G55" s="41">
        <f ca="1">HLOOKUP($A55&amp;"-"&amp;$B55&amp;"-"&amp;G$7,Weights_Cond_Spaces,$C55+1,FALSE)*'Refrigerator Impacts'!F54</f>
        <v>0</v>
      </c>
      <c r="H55" s="41">
        <f ca="1">HLOOKUP($A55&amp;"-"&amp;$B55&amp;"-"&amp;H$7,Weights_Cond_Spaces,$C55+1,FALSE)*'Refrigerator Impacts'!G54</f>
        <v>0</v>
      </c>
      <c r="I55" s="41">
        <f ca="1">HLOOKUP($A55&amp;"-"&amp;$B55&amp;"-"&amp;I$7,Weights_Cond_Spaces,$C55+1,FALSE)*'Refrigerator Impacts'!H54</f>
        <v>0</v>
      </c>
      <c r="J55" s="41">
        <f ca="1">HLOOKUP($A55&amp;"-"&amp;$B55&amp;"-"&amp;J$7,Weights_Cond_Spaces,$C55+1,FALSE)*'Refrigerator Impacts'!I54</f>
        <v>0</v>
      </c>
      <c r="K55" s="41">
        <f ca="1">HLOOKUP($A55&amp;"-"&amp;$B55&amp;"-"&amp;K$7,Weights_Cond_Spaces,$C55+1,FALSE)*'Refrigerator Impacts'!J54</f>
        <v>0</v>
      </c>
      <c r="L55" s="41">
        <f ca="1">HLOOKUP($A55&amp;"-"&amp;$B55&amp;"-"&amp;L$7,Weights_Cond_Spaces,$C55+1,FALSE)*'Refrigerator Impacts'!K54</f>
        <v>0</v>
      </c>
      <c r="M55" s="41">
        <f ca="1">HLOOKUP($A55&amp;"-"&amp;$B55&amp;"-"&amp;M$7,Weights_Cond_Spaces,$C55+1,FALSE)*'Refrigerator Impacts'!L54</f>
        <v>0</v>
      </c>
      <c r="N55" s="41">
        <f ca="1">HLOOKUP($A55&amp;"-"&amp;$B55&amp;"-"&amp;N$7,Weights_Cond_Spaces,$C55+1,FALSE)*'Refrigerator Impacts'!M54</f>
        <v>0</v>
      </c>
      <c r="O55" s="41">
        <f ca="1">HLOOKUP($A55&amp;"-"&amp;$B55&amp;"-"&amp;O$7,Weights_Cond_Spaces,$C55+1,FALSE)*'Refrigerator Impacts'!N54</f>
        <v>0</v>
      </c>
      <c r="P55" s="41">
        <f ca="1">HLOOKUP($A55&amp;"-"&amp;$B55&amp;"-"&amp;P$7,Weights_Cond_Spaces,$C55+1,FALSE)*'Refrigerator Impacts'!O54</f>
        <v>0</v>
      </c>
      <c r="Q55" s="41">
        <f ca="1">HLOOKUP($A55&amp;"-"&amp;$B55&amp;"-"&amp;Q$7,Weights_Cond_Spaces,$C55+1,FALSE)*'Refrigerator Impacts'!P54</f>
        <v>0</v>
      </c>
      <c r="R55" s="41">
        <f ca="1">HLOOKUP($A55&amp;"-"&amp;$B55&amp;"-"&amp;R$7,Weights_Cond_Spaces,$C55+1,FALSE)*'Refrigerator Impacts'!Q54</f>
        <v>0</v>
      </c>
      <c r="S55" s="41">
        <f>HLOOKUP($A55&amp;"-"&amp;$B55&amp;"-"&amp;S$7,Weights_Cond_Spaces,$C55+1,FALSE)*'Refrigerator Impacts'!R54</f>
        <v>0</v>
      </c>
      <c r="T55" s="41">
        <f ca="1">HLOOKUP($A55&amp;"-"&amp;$B55&amp;"-"&amp;T$7,Weights_Cond_Spaces,$C55+1,FALSE)*'Refrigerator Impacts'!S54</f>
        <v>0</v>
      </c>
      <c r="U55" s="41">
        <f ca="1">HLOOKUP($A55&amp;"-"&amp;$B55&amp;"-"&amp;U$7,Weights_Cond_Spaces,$C55+1,FALSE)*'Refrigerator Impacts'!T54</f>
        <v>0</v>
      </c>
      <c r="V55" s="41">
        <f ca="1">HLOOKUP($A55&amp;"-"&amp;$B55&amp;"-"&amp;V$7,Weights_Cond_Spaces,$C55+1,FALSE)*'Refrigerator Impacts'!U54</f>
        <v>0</v>
      </c>
      <c r="W55" s="41">
        <f ca="1">HLOOKUP($A55&amp;"-"&amp;$B55&amp;"-"&amp;W$7,Weights_Cond_Spaces,$C55+1,FALSE)*'Refrigerator Impacts'!V54</f>
        <v>0</v>
      </c>
      <c r="X55" s="41">
        <f ca="1">HLOOKUP($A55&amp;"-"&amp;$B55&amp;"-"&amp;X$7,Weights_Cond_Spaces,$C55+1,FALSE)*'Refrigerator Impacts'!W54</f>
        <v>0</v>
      </c>
      <c r="Y55" s="41">
        <f ca="1">HLOOKUP($A55&amp;"-"&amp;$B55&amp;"-"&amp;Y$7,Weights_Cond_Spaces,$C55+1,FALSE)*'Refrigerator Impacts'!X54</f>
        <v>0</v>
      </c>
      <c r="Z55" s="41">
        <f ca="1">HLOOKUP($A55&amp;"-"&amp;$B55&amp;"-"&amp;Z$7,Weights_Cond_Spaces,$C55+1,FALSE)*'Refrigerator Impacts'!Y54</f>
        <v>0</v>
      </c>
      <c r="AA55" s="41">
        <f ca="1">HLOOKUP($A55&amp;"-"&amp;$B55&amp;"-"&amp;AA$7,Weights_Cond_Spaces,$C55+1,FALSE)*'Refrigerator Impacts'!Z54</f>
        <v>0</v>
      </c>
      <c r="AB55" s="41">
        <f ca="1">HLOOKUP($A55&amp;"-"&amp;$B55&amp;"-"&amp;AB$7,Weights_Cond_Spaces,$C55+1,FALSE)*'Refrigerator Impacts'!AA54</f>
        <v>0</v>
      </c>
      <c r="AC55" s="41">
        <f ca="1">HLOOKUP($A55&amp;"-"&amp;$B55&amp;"-"&amp;AC$7,Weights_Cond_Spaces,$C55+1,FALSE)*'Refrigerator Impacts'!AB54</f>
        <v>0</v>
      </c>
      <c r="AF55" s="131">
        <f t="shared" ca="1" si="17"/>
        <v>0</v>
      </c>
      <c r="AG55" s="131">
        <f t="shared" ca="1" si="17"/>
        <v>0</v>
      </c>
      <c r="AH55" s="131">
        <f t="shared" ca="1" si="17"/>
        <v>0</v>
      </c>
      <c r="AI55" s="131">
        <f t="shared" ca="1" si="17"/>
        <v>0</v>
      </c>
      <c r="AJ55" s="131">
        <f t="shared" ca="1" si="17"/>
        <v>0</v>
      </c>
    </row>
    <row r="56" spans="1:36">
      <c r="A56" s="4" t="str">
        <f t="shared" si="16"/>
        <v>PG</v>
      </c>
      <c r="B56" s="4" t="str">
        <f t="shared" si="16"/>
        <v>DMO</v>
      </c>
      <c r="C56" s="4">
        <f t="shared" si="12"/>
        <v>16</v>
      </c>
      <c r="D56" s="40" t="str">
        <f t="shared" si="8"/>
        <v>PG16</v>
      </c>
      <c r="E56" s="41">
        <f ca="1">HLOOKUP($A56&amp;"-"&amp;$B56&amp;"-"&amp;E$7,Weights_Cond_Spaces,$C56+1,FALSE)*'Refrigerator Impacts'!D55</f>
        <v>9.7399048588636628E-2</v>
      </c>
      <c r="F56" s="41">
        <f ca="1">HLOOKUP($A56&amp;"-"&amp;$B56&amp;"-"&amp;F$7,Weights_Cond_Spaces,$C56+1,FALSE)*'Refrigerator Impacts'!E55</f>
        <v>1.4468968207618652E-5</v>
      </c>
      <c r="G56" s="41">
        <f ca="1">HLOOKUP($A56&amp;"-"&amp;$B56&amp;"-"&amp;G$7,Weights_Cond_Spaces,$C56+1,FALSE)*'Refrigerator Impacts'!F55</f>
        <v>0.11503199180458386</v>
      </c>
      <c r="H56" s="41">
        <f ca="1">HLOOKUP($A56&amp;"-"&amp;$B56&amp;"-"&amp;H$7,Weights_Cond_Spaces,$C56+1,FALSE)*'Refrigerator Impacts'!G55</f>
        <v>2.6838198216391945E-5</v>
      </c>
      <c r="I56" s="41">
        <f ca="1">HLOOKUP($A56&amp;"-"&amp;$B56&amp;"-"&amp;I$7,Weights_Cond_Spaces,$C56+1,FALSE)*'Refrigerator Impacts'!H55</f>
        <v>-4.777126759790795E-3</v>
      </c>
      <c r="J56" s="41">
        <f ca="1">HLOOKUP($A56&amp;"-"&amp;$B56&amp;"-"&amp;J$7,Weights_Cond_Spaces,$C56+1,FALSE)*'Refrigerator Impacts'!I55</f>
        <v>1.3921773481265923E-2</v>
      </c>
      <c r="K56" s="41">
        <f ca="1">HLOOKUP($A56&amp;"-"&amp;$B56&amp;"-"&amp;K$7,Weights_Cond_Spaces,$C56+1,FALSE)*'Refrigerator Impacts'!J55</f>
        <v>2.0708072996758658E-6</v>
      </c>
      <c r="L56" s="41">
        <f ca="1">HLOOKUP($A56&amp;"-"&amp;$B56&amp;"-"&amp;L$7,Weights_Cond_Spaces,$C56+1,FALSE)*'Refrigerator Impacts'!K55</f>
        <v>8.2497534116576805E-3</v>
      </c>
      <c r="M56" s="41">
        <f ca="1">HLOOKUP($A56&amp;"-"&amp;$B56&amp;"-"&amp;M$7,Weights_Cond_Spaces,$C56+1,FALSE)*'Refrigerator Impacts'!L55</f>
        <v>4.6126213665739897E-6</v>
      </c>
      <c r="N56" s="41">
        <f ca="1">HLOOKUP($A56&amp;"-"&amp;$B56&amp;"-"&amp;N$7,Weights_Cond_Spaces,$C56+1,FALSE)*'Refrigerator Impacts'!M55</f>
        <v>0</v>
      </c>
      <c r="O56" s="41">
        <f ca="1">HLOOKUP($A56&amp;"-"&amp;$B56&amp;"-"&amp;O$7,Weights_Cond_Spaces,$C56+1,FALSE)*'Refrigerator Impacts'!N55</f>
        <v>2.7828299596753328E-2</v>
      </c>
      <c r="P56" s="41">
        <f ca="1">HLOOKUP($A56&amp;"-"&amp;$B56&amp;"-"&amp;P$7,Weights_Cond_Spaces,$C56+1,FALSE)*'Refrigerator Impacts'!O55</f>
        <v>4.1339909164624734E-6</v>
      </c>
      <c r="Q56" s="41">
        <f ca="1">HLOOKUP($A56&amp;"-"&amp;$B56&amp;"-"&amp;Q$7,Weights_Cond_Spaces,$C56+1,FALSE)*'Refrigerator Impacts'!P55</f>
        <v>3.2866283372738253E-2</v>
      </c>
      <c r="R56" s="41">
        <f ca="1">HLOOKUP($A56&amp;"-"&amp;$B56&amp;"-"&amp;R$7,Weights_Cond_Spaces,$C56+1,FALSE)*'Refrigerator Impacts'!Q55</f>
        <v>7.6680566332548418E-6</v>
      </c>
      <c r="S56" s="41">
        <f>HLOOKUP($A56&amp;"-"&amp;$B56&amp;"-"&amp;S$7,Weights_Cond_Spaces,$C56+1,FALSE)*'Refrigerator Impacts'!R55</f>
        <v>0</v>
      </c>
      <c r="T56" s="41">
        <f ca="1">HLOOKUP($A56&amp;"-"&amp;$B56&amp;"-"&amp;T$7,Weights_Cond_Spaces,$C56+1,FALSE)*'Refrigerator Impacts'!S55</f>
        <v>0.31601051063598046</v>
      </c>
      <c r="U56" s="41">
        <f ca="1">HLOOKUP($A56&amp;"-"&amp;$B56&amp;"-"&amp;U$7,Weights_Cond_Spaces,$C56+1,FALSE)*'Refrigerator Impacts'!T55</f>
        <v>6.3838778646219842E-5</v>
      </c>
      <c r="V56" s="41">
        <f ca="1">HLOOKUP($A56&amp;"-"&amp;$B56&amp;"-"&amp;V$7,Weights_Cond_Spaces,$C56+1,FALSE)*'Refrigerator Impacts'!U55</f>
        <v>0.31601051063598046</v>
      </c>
      <c r="W56" s="41">
        <f ca="1">HLOOKUP($A56&amp;"-"&amp;$B56&amp;"-"&amp;W$7,Weights_Cond_Spaces,$C56+1,FALSE)*'Refrigerator Impacts'!V55</f>
        <v>6.3838778646219842E-5</v>
      </c>
      <c r="X56" s="41">
        <f ca="1">HLOOKUP($A56&amp;"-"&amp;$B56&amp;"-"&amp;X$7,Weights_Cond_Spaces,$C56+1,FALSE)*'Refrigerator Impacts'!W55</f>
        <v>-1.5285338371914528E-2</v>
      </c>
      <c r="Y56" s="41">
        <f ca="1">HLOOKUP($A56&amp;"-"&amp;$B56&amp;"-"&amp;Y$7,Weights_Cond_Spaces,$C56+1,FALSE)*'Refrigerator Impacts'!X55</f>
        <v>4.7246013730207516E-2</v>
      </c>
      <c r="Z56" s="41">
        <f ca="1">HLOOKUP($A56&amp;"-"&amp;$B56&amp;"-"&amp;Z$7,Weights_Cond_Spaces,$C56+1,FALSE)*'Refrigerator Impacts'!Y55</f>
        <v>9.3615591288746753E-6</v>
      </c>
      <c r="AA56" s="41">
        <f ca="1">HLOOKUP($A56&amp;"-"&amp;$B56&amp;"-"&amp;AA$7,Weights_Cond_Spaces,$C56+1,FALSE)*'Refrigerator Impacts'!Z55</f>
        <v>2.8108364850723169E-2</v>
      </c>
      <c r="AB56" s="41">
        <f ca="1">HLOOKUP($A56&amp;"-"&amp;$B56&amp;"-"&amp;AB$7,Weights_Cond_Spaces,$C56+1,FALSE)*'Refrigerator Impacts'!AA55</f>
        <v>9.3615591288746753E-6</v>
      </c>
      <c r="AC56" s="41">
        <f ca="1">HLOOKUP($A56&amp;"-"&amp;$B56&amp;"-"&amp;AC$7,Weights_Cond_Spaces,$C56+1,FALSE)*'Refrigerator Impacts'!AB55</f>
        <v>0</v>
      </c>
      <c r="AF56" s="131">
        <f t="shared" ca="1" si="17"/>
        <v>0.50240564603284388</v>
      </c>
      <c r="AG56" s="131">
        <f t="shared" ca="1" si="17"/>
        <v>9.3874104198851508E-5</v>
      </c>
      <c r="AH56" s="131">
        <f t="shared" ca="1" si="17"/>
        <v>0.50026690407568342</v>
      </c>
      <c r="AI56" s="131">
        <f t="shared" ca="1" si="17"/>
        <v>1.123192139913153E-4</v>
      </c>
      <c r="AJ56" s="131">
        <f t="shared" ca="1" si="17"/>
        <v>-2.0062465131705322E-2</v>
      </c>
    </row>
    <row r="57" spans="1:36">
      <c r="A57" s="4" t="s">
        <v>904</v>
      </c>
      <c r="B57" s="4" t="s">
        <v>875</v>
      </c>
      <c r="C57" s="40">
        <v>1</v>
      </c>
      <c r="D57" s="40" t="str">
        <f>A57&amp;C57</f>
        <v>SC1</v>
      </c>
      <c r="E57" s="41">
        <f ca="1">HLOOKUP($A57&amp;"-"&amp;$B57&amp;"-"&amp;E$7,Weights_Cond_Spaces,$C57+1,FALSE)*'Refrigerator Impacts'!D56</f>
        <v>0</v>
      </c>
      <c r="F57" s="41">
        <f ca="1">HLOOKUP($A57&amp;"-"&amp;$B57&amp;"-"&amp;F$7,Weights_Cond_Spaces,$C57+1,FALSE)*'Refrigerator Impacts'!E56</f>
        <v>0</v>
      </c>
      <c r="G57" s="41">
        <f ca="1">HLOOKUP($A57&amp;"-"&amp;$B57&amp;"-"&amp;G$7,Weights_Cond_Spaces,$C57+1,FALSE)*'Refrigerator Impacts'!F56</f>
        <v>0</v>
      </c>
      <c r="H57" s="41">
        <f ca="1">HLOOKUP($A57&amp;"-"&amp;$B57&amp;"-"&amp;H$7,Weights_Cond_Spaces,$C57+1,FALSE)*'Refrigerator Impacts'!G56</f>
        <v>0</v>
      </c>
      <c r="I57" s="41">
        <f ca="1">HLOOKUP($A57&amp;"-"&amp;$B57&amp;"-"&amp;I$7,Weights_Cond_Spaces,$C57+1,FALSE)*'Refrigerator Impacts'!H56</f>
        <v>0</v>
      </c>
      <c r="J57" s="41">
        <f ca="1">HLOOKUP($A57&amp;"-"&amp;$B57&amp;"-"&amp;J$7,Weights_Cond_Spaces,$C57+1,FALSE)*'Refrigerator Impacts'!I56</f>
        <v>0</v>
      </c>
      <c r="K57" s="41">
        <f ca="1">HLOOKUP($A57&amp;"-"&amp;$B57&amp;"-"&amp;K$7,Weights_Cond_Spaces,$C57+1,FALSE)*'Refrigerator Impacts'!J56</f>
        <v>0</v>
      </c>
      <c r="L57" s="41">
        <f ca="1">HLOOKUP($A57&amp;"-"&amp;$B57&amp;"-"&amp;L$7,Weights_Cond_Spaces,$C57+1,FALSE)*'Refrigerator Impacts'!K56</f>
        <v>0</v>
      </c>
      <c r="M57" s="41">
        <f ca="1">HLOOKUP($A57&amp;"-"&amp;$B57&amp;"-"&amp;M$7,Weights_Cond_Spaces,$C57+1,FALSE)*'Refrigerator Impacts'!L56</f>
        <v>0</v>
      </c>
      <c r="N57" s="41">
        <f ca="1">HLOOKUP($A57&amp;"-"&amp;$B57&amp;"-"&amp;N$7,Weights_Cond_Spaces,$C57+1,FALSE)*'Refrigerator Impacts'!M56</f>
        <v>0</v>
      </c>
      <c r="O57" s="41">
        <f ca="1">HLOOKUP($A57&amp;"-"&amp;$B57&amp;"-"&amp;O$7,Weights_Cond_Spaces,$C57+1,FALSE)*'Refrigerator Impacts'!N56</f>
        <v>0</v>
      </c>
      <c r="P57" s="41">
        <f ca="1">HLOOKUP($A57&amp;"-"&amp;$B57&amp;"-"&amp;P$7,Weights_Cond_Spaces,$C57+1,FALSE)*'Refrigerator Impacts'!O56</f>
        <v>0</v>
      </c>
      <c r="Q57" s="41">
        <f ca="1">HLOOKUP($A57&amp;"-"&amp;$B57&amp;"-"&amp;Q$7,Weights_Cond_Spaces,$C57+1,FALSE)*'Refrigerator Impacts'!P56</f>
        <v>0</v>
      </c>
      <c r="R57" s="41">
        <f ca="1">HLOOKUP($A57&amp;"-"&amp;$B57&amp;"-"&amp;R$7,Weights_Cond_Spaces,$C57+1,FALSE)*'Refrigerator Impacts'!Q56</f>
        <v>0</v>
      </c>
      <c r="S57" s="41">
        <f>HLOOKUP($A57&amp;"-"&amp;$B57&amp;"-"&amp;S$7,Weights_Cond_Spaces,$C57+1,FALSE)*'Refrigerator Impacts'!R56</f>
        <v>0</v>
      </c>
      <c r="T57" s="41">
        <f ca="1">HLOOKUP($A57&amp;"-"&amp;$B57&amp;"-"&amp;T$7,Weights_Cond_Spaces,$C57+1,FALSE)*'Refrigerator Impacts'!S56</f>
        <v>0</v>
      </c>
      <c r="U57" s="41">
        <f ca="1">HLOOKUP($A57&amp;"-"&amp;$B57&amp;"-"&amp;U$7,Weights_Cond_Spaces,$C57+1,FALSE)*'Refrigerator Impacts'!T56</f>
        <v>0</v>
      </c>
      <c r="V57" s="41">
        <f ca="1">HLOOKUP($A57&amp;"-"&amp;$B57&amp;"-"&amp;V$7,Weights_Cond_Spaces,$C57+1,FALSE)*'Refrigerator Impacts'!U56</f>
        <v>0</v>
      </c>
      <c r="W57" s="41">
        <f ca="1">HLOOKUP($A57&amp;"-"&amp;$B57&amp;"-"&amp;W$7,Weights_Cond_Spaces,$C57+1,FALSE)*'Refrigerator Impacts'!V56</f>
        <v>0</v>
      </c>
      <c r="X57" s="41">
        <f ca="1">HLOOKUP($A57&amp;"-"&amp;$B57&amp;"-"&amp;X$7,Weights_Cond_Spaces,$C57+1,FALSE)*'Refrigerator Impacts'!W56</f>
        <v>0</v>
      </c>
      <c r="Y57" s="41">
        <f ca="1">HLOOKUP($A57&amp;"-"&amp;$B57&amp;"-"&amp;Y$7,Weights_Cond_Spaces,$C57+1,FALSE)*'Refrigerator Impacts'!X56</f>
        <v>0</v>
      </c>
      <c r="Z57" s="41">
        <f ca="1">HLOOKUP($A57&amp;"-"&amp;$B57&amp;"-"&amp;Z$7,Weights_Cond_Spaces,$C57+1,FALSE)*'Refrigerator Impacts'!Y56</f>
        <v>0</v>
      </c>
      <c r="AA57" s="41">
        <f ca="1">HLOOKUP($A57&amp;"-"&amp;$B57&amp;"-"&amp;AA$7,Weights_Cond_Spaces,$C57+1,FALSE)*'Refrigerator Impacts'!Z56</f>
        <v>0</v>
      </c>
      <c r="AB57" s="41">
        <f ca="1">HLOOKUP($A57&amp;"-"&amp;$B57&amp;"-"&amp;AB$7,Weights_Cond_Spaces,$C57+1,FALSE)*'Refrigerator Impacts'!AA56</f>
        <v>0</v>
      </c>
      <c r="AC57" s="41">
        <f ca="1">HLOOKUP($A57&amp;"-"&amp;$B57&amp;"-"&amp;AC$7,Weights_Cond_Spaces,$C57+1,FALSE)*'Refrigerator Impacts'!AB56</f>
        <v>0</v>
      </c>
      <c r="AF57" s="131">
        <f t="shared" ca="1" si="17"/>
        <v>0</v>
      </c>
      <c r="AG57" s="131">
        <f t="shared" ca="1" si="17"/>
        <v>0</v>
      </c>
      <c r="AH57" s="131">
        <f t="shared" ca="1" si="17"/>
        <v>0</v>
      </c>
      <c r="AI57" s="131">
        <f t="shared" ca="1" si="17"/>
        <v>0</v>
      </c>
      <c r="AJ57" s="131">
        <f t="shared" ca="1" si="17"/>
        <v>0</v>
      </c>
    </row>
    <row r="58" spans="1:36">
      <c r="A58" s="4" t="str">
        <f>A57</f>
        <v>SC</v>
      </c>
      <c r="B58" s="4" t="str">
        <f>B57</f>
        <v>SFM</v>
      </c>
      <c r="C58" s="4">
        <f>C57+1</f>
        <v>2</v>
      </c>
      <c r="D58" s="40" t="str">
        <f t="shared" ref="D58:D104" si="18">A58&amp;C58</f>
        <v>SC2</v>
      </c>
      <c r="E58" s="41">
        <f ca="1">HLOOKUP($A58&amp;"-"&amp;$B58&amp;"-"&amp;E$7,Weights_Cond_Spaces,$C58+1,FALSE)*'Refrigerator Impacts'!D57</f>
        <v>0</v>
      </c>
      <c r="F58" s="41">
        <f ca="1">HLOOKUP($A58&amp;"-"&amp;$B58&amp;"-"&amp;F$7,Weights_Cond_Spaces,$C58+1,FALSE)*'Refrigerator Impacts'!E57</f>
        <v>0</v>
      </c>
      <c r="G58" s="41">
        <f ca="1">HLOOKUP($A58&amp;"-"&amp;$B58&amp;"-"&amp;G$7,Weights_Cond_Spaces,$C58+1,FALSE)*'Refrigerator Impacts'!F57</f>
        <v>0</v>
      </c>
      <c r="H58" s="41">
        <f ca="1">HLOOKUP($A58&amp;"-"&amp;$B58&amp;"-"&amp;H$7,Weights_Cond_Spaces,$C58+1,FALSE)*'Refrigerator Impacts'!G57</f>
        <v>0</v>
      </c>
      <c r="I58" s="41">
        <f ca="1">HLOOKUP($A58&amp;"-"&amp;$B58&amp;"-"&amp;I$7,Weights_Cond_Spaces,$C58+1,FALSE)*'Refrigerator Impacts'!H57</f>
        <v>0</v>
      </c>
      <c r="J58" s="41">
        <f ca="1">HLOOKUP($A58&amp;"-"&amp;$B58&amp;"-"&amp;J$7,Weights_Cond_Spaces,$C58+1,FALSE)*'Refrigerator Impacts'!I57</f>
        <v>0</v>
      </c>
      <c r="K58" s="41">
        <f ca="1">HLOOKUP($A58&amp;"-"&amp;$B58&amp;"-"&amp;K$7,Weights_Cond_Spaces,$C58+1,FALSE)*'Refrigerator Impacts'!J57</f>
        <v>0</v>
      </c>
      <c r="L58" s="41">
        <f ca="1">HLOOKUP($A58&amp;"-"&amp;$B58&amp;"-"&amp;L$7,Weights_Cond_Spaces,$C58+1,FALSE)*'Refrigerator Impacts'!K57</f>
        <v>0</v>
      </c>
      <c r="M58" s="41">
        <f ca="1">HLOOKUP($A58&amp;"-"&amp;$B58&amp;"-"&amp;M$7,Weights_Cond_Spaces,$C58+1,FALSE)*'Refrigerator Impacts'!L57</f>
        <v>0</v>
      </c>
      <c r="N58" s="41">
        <f ca="1">HLOOKUP($A58&amp;"-"&amp;$B58&amp;"-"&amp;N$7,Weights_Cond_Spaces,$C58+1,FALSE)*'Refrigerator Impacts'!M57</f>
        <v>0</v>
      </c>
      <c r="O58" s="41">
        <f ca="1">HLOOKUP($A58&amp;"-"&amp;$B58&amp;"-"&amp;O$7,Weights_Cond_Spaces,$C58+1,FALSE)*'Refrigerator Impacts'!N57</f>
        <v>0</v>
      </c>
      <c r="P58" s="41">
        <f ca="1">HLOOKUP($A58&amp;"-"&amp;$B58&amp;"-"&amp;P$7,Weights_Cond_Spaces,$C58+1,FALSE)*'Refrigerator Impacts'!O57</f>
        <v>0</v>
      </c>
      <c r="Q58" s="41">
        <f ca="1">HLOOKUP($A58&amp;"-"&amp;$B58&amp;"-"&amp;Q$7,Weights_Cond_Spaces,$C58+1,FALSE)*'Refrigerator Impacts'!P57</f>
        <v>0</v>
      </c>
      <c r="R58" s="41">
        <f ca="1">HLOOKUP($A58&amp;"-"&amp;$B58&amp;"-"&amp;R$7,Weights_Cond_Spaces,$C58+1,FALSE)*'Refrigerator Impacts'!Q57</f>
        <v>0</v>
      </c>
      <c r="S58" s="41">
        <f>HLOOKUP($A58&amp;"-"&amp;$B58&amp;"-"&amp;S$7,Weights_Cond_Spaces,$C58+1,FALSE)*'Refrigerator Impacts'!R57</f>
        <v>0</v>
      </c>
      <c r="T58" s="41">
        <f ca="1">HLOOKUP($A58&amp;"-"&amp;$B58&amp;"-"&amp;T$7,Weights_Cond_Spaces,$C58+1,FALSE)*'Refrigerator Impacts'!S57</f>
        <v>0</v>
      </c>
      <c r="U58" s="41">
        <f ca="1">HLOOKUP($A58&amp;"-"&amp;$B58&amp;"-"&amp;U$7,Weights_Cond_Spaces,$C58+1,FALSE)*'Refrigerator Impacts'!T57</f>
        <v>0</v>
      </c>
      <c r="V58" s="41">
        <f ca="1">HLOOKUP($A58&amp;"-"&amp;$B58&amp;"-"&amp;V$7,Weights_Cond_Spaces,$C58+1,FALSE)*'Refrigerator Impacts'!U57</f>
        <v>0</v>
      </c>
      <c r="W58" s="41">
        <f ca="1">HLOOKUP($A58&amp;"-"&amp;$B58&amp;"-"&amp;W$7,Weights_Cond_Spaces,$C58+1,FALSE)*'Refrigerator Impacts'!V57</f>
        <v>0</v>
      </c>
      <c r="X58" s="41">
        <f ca="1">HLOOKUP($A58&amp;"-"&amp;$B58&amp;"-"&amp;X$7,Weights_Cond_Spaces,$C58+1,FALSE)*'Refrigerator Impacts'!W57</f>
        <v>0</v>
      </c>
      <c r="Y58" s="41">
        <f ca="1">HLOOKUP($A58&amp;"-"&amp;$B58&amp;"-"&amp;Y$7,Weights_Cond_Spaces,$C58+1,FALSE)*'Refrigerator Impacts'!X57</f>
        <v>0</v>
      </c>
      <c r="Z58" s="41">
        <f ca="1">HLOOKUP($A58&amp;"-"&amp;$B58&amp;"-"&amp;Z$7,Weights_Cond_Spaces,$C58+1,FALSE)*'Refrigerator Impacts'!Y57</f>
        <v>0</v>
      </c>
      <c r="AA58" s="41">
        <f ca="1">HLOOKUP($A58&amp;"-"&amp;$B58&amp;"-"&amp;AA$7,Weights_Cond_Spaces,$C58+1,FALSE)*'Refrigerator Impacts'!Z57</f>
        <v>0</v>
      </c>
      <c r="AB58" s="41">
        <f ca="1">HLOOKUP($A58&amp;"-"&amp;$B58&amp;"-"&amp;AB$7,Weights_Cond_Spaces,$C58+1,FALSE)*'Refrigerator Impacts'!AA57</f>
        <v>0</v>
      </c>
      <c r="AC58" s="41">
        <f ca="1">HLOOKUP($A58&amp;"-"&amp;$B58&amp;"-"&amp;AC$7,Weights_Cond_Spaces,$C58+1,FALSE)*'Refrigerator Impacts'!AB57</f>
        <v>0</v>
      </c>
      <c r="AF58" s="131">
        <f t="shared" ca="1" si="17"/>
        <v>0</v>
      </c>
      <c r="AG58" s="131">
        <f t="shared" ca="1" si="17"/>
        <v>0</v>
      </c>
      <c r="AH58" s="131">
        <f t="shared" ca="1" si="17"/>
        <v>0</v>
      </c>
      <c r="AI58" s="131">
        <f t="shared" ca="1" si="17"/>
        <v>0</v>
      </c>
      <c r="AJ58" s="131">
        <f t="shared" ca="1" si="17"/>
        <v>0</v>
      </c>
    </row>
    <row r="59" spans="1:36">
      <c r="A59" s="4" t="str">
        <f t="shared" ref="A59:B74" si="19">A58</f>
        <v>SC</v>
      </c>
      <c r="B59" s="4" t="str">
        <f t="shared" si="19"/>
        <v>SFM</v>
      </c>
      <c r="C59" s="4">
        <f t="shared" ref="C59:C72" si="20">C58+1</f>
        <v>3</v>
      </c>
      <c r="D59" s="40" t="str">
        <f t="shared" si="18"/>
        <v>SC3</v>
      </c>
      <c r="E59" s="41">
        <f ca="1">HLOOKUP($A59&amp;"-"&amp;$B59&amp;"-"&amp;E$7,Weights_Cond_Spaces,$C59+1,FALSE)*'Refrigerator Impacts'!D58</f>
        <v>0</v>
      </c>
      <c r="F59" s="41">
        <f ca="1">HLOOKUP($A59&amp;"-"&amp;$B59&amp;"-"&amp;F$7,Weights_Cond_Spaces,$C59+1,FALSE)*'Refrigerator Impacts'!E58</f>
        <v>0</v>
      </c>
      <c r="G59" s="41">
        <f ca="1">HLOOKUP($A59&amp;"-"&amp;$B59&amp;"-"&amp;G$7,Weights_Cond_Spaces,$C59+1,FALSE)*'Refrigerator Impacts'!F58</f>
        <v>0</v>
      </c>
      <c r="H59" s="41">
        <f ca="1">HLOOKUP($A59&amp;"-"&amp;$B59&amp;"-"&amp;H$7,Weights_Cond_Spaces,$C59+1,FALSE)*'Refrigerator Impacts'!G58</f>
        <v>0</v>
      </c>
      <c r="I59" s="41">
        <f ca="1">HLOOKUP($A59&amp;"-"&amp;$B59&amp;"-"&amp;I$7,Weights_Cond_Spaces,$C59+1,FALSE)*'Refrigerator Impacts'!H58</f>
        <v>0</v>
      </c>
      <c r="J59" s="41">
        <f ca="1">HLOOKUP($A59&amp;"-"&amp;$B59&amp;"-"&amp;J$7,Weights_Cond_Spaces,$C59+1,FALSE)*'Refrigerator Impacts'!I58</f>
        <v>0</v>
      </c>
      <c r="K59" s="41">
        <f ca="1">HLOOKUP($A59&amp;"-"&amp;$B59&amp;"-"&amp;K$7,Weights_Cond_Spaces,$C59+1,FALSE)*'Refrigerator Impacts'!J58</f>
        <v>0</v>
      </c>
      <c r="L59" s="41">
        <f ca="1">HLOOKUP($A59&amp;"-"&amp;$B59&amp;"-"&amp;L$7,Weights_Cond_Spaces,$C59+1,FALSE)*'Refrigerator Impacts'!K58</f>
        <v>0</v>
      </c>
      <c r="M59" s="41">
        <f ca="1">HLOOKUP($A59&amp;"-"&amp;$B59&amp;"-"&amp;M$7,Weights_Cond_Spaces,$C59+1,FALSE)*'Refrigerator Impacts'!L58</f>
        <v>0</v>
      </c>
      <c r="N59" s="41">
        <f ca="1">HLOOKUP($A59&amp;"-"&amp;$B59&amp;"-"&amp;N$7,Weights_Cond_Spaces,$C59+1,FALSE)*'Refrigerator Impacts'!M58</f>
        <v>0</v>
      </c>
      <c r="O59" s="41">
        <f ca="1">HLOOKUP($A59&amp;"-"&amp;$B59&amp;"-"&amp;O$7,Weights_Cond_Spaces,$C59+1,FALSE)*'Refrigerator Impacts'!N58</f>
        <v>0</v>
      </c>
      <c r="P59" s="41">
        <f ca="1">HLOOKUP($A59&amp;"-"&amp;$B59&amp;"-"&amp;P$7,Weights_Cond_Spaces,$C59+1,FALSE)*'Refrigerator Impacts'!O58</f>
        <v>0</v>
      </c>
      <c r="Q59" s="41">
        <f ca="1">HLOOKUP($A59&amp;"-"&amp;$B59&amp;"-"&amp;Q$7,Weights_Cond_Spaces,$C59+1,FALSE)*'Refrigerator Impacts'!P58</f>
        <v>0</v>
      </c>
      <c r="R59" s="41">
        <f ca="1">HLOOKUP($A59&amp;"-"&amp;$B59&amp;"-"&amp;R$7,Weights_Cond_Spaces,$C59+1,FALSE)*'Refrigerator Impacts'!Q58</f>
        <v>0</v>
      </c>
      <c r="S59" s="41">
        <f>HLOOKUP($A59&amp;"-"&amp;$B59&amp;"-"&amp;S$7,Weights_Cond_Spaces,$C59+1,FALSE)*'Refrigerator Impacts'!R58</f>
        <v>0</v>
      </c>
      <c r="T59" s="41">
        <f ca="1">HLOOKUP($A59&amp;"-"&amp;$B59&amp;"-"&amp;T$7,Weights_Cond_Spaces,$C59+1,FALSE)*'Refrigerator Impacts'!S58</f>
        <v>0</v>
      </c>
      <c r="U59" s="41">
        <f ca="1">HLOOKUP($A59&amp;"-"&amp;$B59&amp;"-"&amp;U$7,Weights_Cond_Spaces,$C59+1,FALSE)*'Refrigerator Impacts'!T58</f>
        <v>0</v>
      </c>
      <c r="V59" s="41">
        <f ca="1">HLOOKUP($A59&amp;"-"&amp;$B59&amp;"-"&amp;V$7,Weights_Cond_Spaces,$C59+1,FALSE)*'Refrigerator Impacts'!U58</f>
        <v>0</v>
      </c>
      <c r="W59" s="41">
        <f ca="1">HLOOKUP($A59&amp;"-"&amp;$B59&amp;"-"&amp;W$7,Weights_Cond_Spaces,$C59+1,FALSE)*'Refrigerator Impacts'!V58</f>
        <v>0</v>
      </c>
      <c r="X59" s="41">
        <f ca="1">HLOOKUP($A59&amp;"-"&amp;$B59&amp;"-"&amp;X$7,Weights_Cond_Spaces,$C59+1,FALSE)*'Refrigerator Impacts'!W58</f>
        <v>0</v>
      </c>
      <c r="Y59" s="41">
        <f ca="1">HLOOKUP($A59&amp;"-"&amp;$B59&amp;"-"&amp;Y$7,Weights_Cond_Spaces,$C59+1,FALSE)*'Refrigerator Impacts'!X58</f>
        <v>0</v>
      </c>
      <c r="Z59" s="41">
        <f ca="1">HLOOKUP($A59&amp;"-"&amp;$B59&amp;"-"&amp;Z$7,Weights_Cond_Spaces,$C59+1,FALSE)*'Refrigerator Impacts'!Y58</f>
        <v>0</v>
      </c>
      <c r="AA59" s="41">
        <f ca="1">HLOOKUP($A59&amp;"-"&amp;$B59&amp;"-"&amp;AA$7,Weights_Cond_Spaces,$C59+1,FALSE)*'Refrigerator Impacts'!Z58</f>
        <v>0</v>
      </c>
      <c r="AB59" s="41">
        <f ca="1">HLOOKUP($A59&amp;"-"&amp;$B59&amp;"-"&amp;AB$7,Weights_Cond_Spaces,$C59+1,FALSE)*'Refrigerator Impacts'!AA58</f>
        <v>0</v>
      </c>
      <c r="AC59" s="41">
        <f ca="1">HLOOKUP($A59&amp;"-"&amp;$B59&amp;"-"&amp;AC$7,Weights_Cond_Spaces,$C59+1,FALSE)*'Refrigerator Impacts'!AB58</f>
        <v>0</v>
      </c>
      <c r="AF59" s="131">
        <f t="shared" ref="AF59:AJ68" ca="1" si="21">SUMIF($E$8:$AC$8,AF$8,$E59:$AC59)</f>
        <v>0</v>
      </c>
      <c r="AG59" s="131">
        <f t="shared" ca="1" si="21"/>
        <v>0</v>
      </c>
      <c r="AH59" s="131">
        <f t="shared" ca="1" si="21"/>
        <v>0</v>
      </c>
      <c r="AI59" s="131">
        <f t="shared" ca="1" si="21"/>
        <v>0</v>
      </c>
      <c r="AJ59" s="131">
        <f t="shared" ca="1" si="21"/>
        <v>0</v>
      </c>
    </row>
    <row r="60" spans="1:36">
      <c r="A60" s="4" t="str">
        <f t="shared" si="19"/>
        <v>SC</v>
      </c>
      <c r="B60" s="4" t="str">
        <f t="shared" si="19"/>
        <v>SFM</v>
      </c>
      <c r="C60" s="4">
        <f t="shared" si="20"/>
        <v>4</v>
      </c>
      <c r="D60" s="40" t="str">
        <f t="shared" si="18"/>
        <v>SC4</v>
      </c>
      <c r="E60" s="41">
        <f ca="1">HLOOKUP($A60&amp;"-"&amp;$B60&amp;"-"&amp;E$7,Weights_Cond_Spaces,$C60+1,FALSE)*'Refrigerator Impacts'!D59</f>
        <v>0</v>
      </c>
      <c r="F60" s="41">
        <f ca="1">HLOOKUP($A60&amp;"-"&amp;$B60&amp;"-"&amp;F$7,Weights_Cond_Spaces,$C60+1,FALSE)*'Refrigerator Impacts'!E59</f>
        <v>0</v>
      </c>
      <c r="G60" s="41">
        <f ca="1">HLOOKUP($A60&amp;"-"&amp;$B60&amp;"-"&amp;G$7,Weights_Cond_Spaces,$C60+1,FALSE)*'Refrigerator Impacts'!F59</f>
        <v>0</v>
      </c>
      <c r="H60" s="41">
        <f ca="1">HLOOKUP($A60&amp;"-"&amp;$B60&amp;"-"&amp;H$7,Weights_Cond_Spaces,$C60+1,FALSE)*'Refrigerator Impacts'!G59</f>
        <v>0</v>
      </c>
      <c r="I60" s="41">
        <f ca="1">HLOOKUP($A60&amp;"-"&amp;$B60&amp;"-"&amp;I$7,Weights_Cond_Spaces,$C60+1,FALSE)*'Refrigerator Impacts'!H59</f>
        <v>0</v>
      </c>
      <c r="J60" s="41">
        <f ca="1">HLOOKUP($A60&amp;"-"&amp;$B60&amp;"-"&amp;J$7,Weights_Cond_Spaces,$C60+1,FALSE)*'Refrigerator Impacts'!I59</f>
        <v>0</v>
      </c>
      <c r="K60" s="41">
        <f ca="1">HLOOKUP($A60&amp;"-"&amp;$B60&amp;"-"&amp;K$7,Weights_Cond_Spaces,$C60+1,FALSE)*'Refrigerator Impacts'!J59</f>
        <v>0</v>
      </c>
      <c r="L60" s="41">
        <f ca="1">HLOOKUP($A60&amp;"-"&amp;$B60&amp;"-"&amp;L$7,Weights_Cond_Spaces,$C60+1,FALSE)*'Refrigerator Impacts'!K59</f>
        <v>0</v>
      </c>
      <c r="M60" s="41">
        <f ca="1">HLOOKUP($A60&amp;"-"&amp;$B60&amp;"-"&amp;M$7,Weights_Cond_Spaces,$C60+1,FALSE)*'Refrigerator Impacts'!L59</f>
        <v>0</v>
      </c>
      <c r="N60" s="41">
        <f ca="1">HLOOKUP($A60&amp;"-"&amp;$B60&amp;"-"&amp;N$7,Weights_Cond_Spaces,$C60+1,FALSE)*'Refrigerator Impacts'!M59</f>
        <v>0</v>
      </c>
      <c r="O60" s="41">
        <f ca="1">HLOOKUP($A60&amp;"-"&amp;$B60&amp;"-"&amp;O$7,Weights_Cond_Spaces,$C60+1,FALSE)*'Refrigerator Impacts'!N59</f>
        <v>0</v>
      </c>
      <c r="P60" s="41">
        <f ca="1">HLOOKUP($A60&amp;"-"&amp;$B60&amp;"-"&amp;P$7,Weights_Cond_Spaces,$C60+1,FALSE)*'Refrigerator Impacts'!O59</f>
        <v>0</v>
      </c>
      <c r="Q60" s="41">
        <f ca="1">HLOOKUP($A60&amp;"-"&amp;$B60&amp;"-"&amp;Q$7,Weights_Cond_Spaces,$C60+1,FALSE)*'Refrigerator Impacts'!P59</f>
        <v>0</v>
      </c>
      <c r="R60" s="41">
        <f ca="1">HLOOKUP($A60&amp;"-"&amp;$B60&amp;"-"&amp;R$7,Weights_Cond_Spaces,$C60+1,FALSE)*'Refrigerator Impacts'!Q59</f>
        <v>0</v>
      </c>
      <c r="S60" s="41">
        <f>HLOOKUP($A60&amp;"-"&amp;$B60&amp;"-"&amp;S$7,Weights_Cond_Spaces,$C60+1,FALSE)*'Refrigerator Impacts'!R59</f>
        <v>0</v>
      </c>
      <c r="T60" s="41">
        <f ca="1">HLOOKUP($A60&amp;"-"&amp;$B60&amp;"-"&amp;T$7,Weights_Cond_Spaces,$C60+1,FALSE)*'Refrigerator Impacts'!S59</f>
        <v>0</v>
      </c>
      <c r="U60" s="41">
        <f ca="1">HLOOKUP($A60&amp;"-"&amp;$B60&amp;"-"&amp;U$7,Weights_Cond_Spaces,$C60+1,FALSE)*'Refrigerator Impacts'!T59</f>
        <v>0</v>
      </c>
      <c r="V60" s="41">
        <f ca="1">HLOOKUP($A60&amp;"-"&amp;$B60&amp;"-"&amp;V$7,Weights_Cond_Spaces,$C60+1,FALSE)*'Refrigerator Impacts'!U59</f>
        <v>0</v>
      </c>
      <c r="W60" s="41">
        <f ca="1">HLOOKUP($A60&amp;"-"&amp;$B60&amp;"-"&amp;W$7,Weights_Cond_Spaces,$C60+1,FALSE)*'Refrigerator Impacts'!V59</f>
        <v>0</v>
      </c>
      <c r="X60" s="41">
        <f ca="1">HLOOKUP($A60&amp;"-"&amp;$B60&amp;"-"&amp;X$7,Weights_Cond_Spaces,$C60+1,FALSE)*'Refrigerator Impacts'!W59</f>
        <v>0</v>
      </c>
      <c r="Y60" s="41">
        <f ca="1">HLOOKUP($A60&amp;"-"&amp;$B60&amp;"-"&amp;Y$7,Weights_Cond_Spaces,$C60+1,FALSE)*'Refrigerator Impacts'!X59</f>
        <v>0</v>
      </c>
      <c r="Z60" s="41">
        <f ca="1">HLOOKUP($A60&amp;"-"&amp;$B60&amp;"-"&amp;Z$7,Weights_Cond_Spaces,$C60+1,FALSE)*'Refrigerator Impacts'!Y59</f>
        <v>0</v>
      </c>
      <c r="AA60" s="41">
        <f ca="1">HLOOKUP($A60&amp;"-"&amp;$B60&amp;"-"&amp;AA$7,Weights_Cond_Spaces,$C60+1,FALSE)*'Refrigerator Impacts'!Z59</f>
        <v>0</v>
      </c>
      <c r="AB60" s="41">
        <f ca="1">HLOOKUP($A60&amp;"-"&amp;$B60&amp;"-"&amp;AB$7,Weights_Cond_Spaces,$C60+1,FALSE)*'Refrigerator Impacts'!AA59</f>
        <v>0</v>
      </c>
      <c r="AC60" s="41">
        <f ca="1">HLOOKUP($A60&amp;"-"&amp;$B60&amp;"-"&amp;AC$7,Weights_Cond_Spaces,$C60+1,FALSE)*'Refrigerator Impacts'!AB59</f>
        <v>0</v>
      </c>
      <c r="AF60" s="131">
        <f t="shared" ca="1" si="21"/>
        <v>0</v>
      </c>
      <c r="AG60" s="131">
        <f t="shared" ca="1" si="21"/>
        <v>0</v>
      </c>
      <c r="AH60" s="131">
        <f t="shared" ca="1" si="21"/>
        <v>0</v>
      </c>
      <c r="AI60" s="131">
        <f t="shared" ca="1" si="21"/>
        <v>0</v>
      </c>
      <c r="AJ60" s="131">
        <f t="shared" ca="1" si="21"/>
        <v>0</v>
      </c>
    </row>
    <row r="61" spans="1:36">
      <c r="A61" s="4" t="str">
        <f t="shared" si="19"/>
        <v>SC</v>
      </c>
      <c r="B61" s="4" t="str">
        <f t="shared" si="19"/>
        <v>SFM</v>
      </c>
      <c r="C61" s="4">
        <f t="shared" si="20"/>
        <v>5</v>
      </c>
      <c r="D61" s="40" t="str">
        <f t="shared" si="18"/>
        <v>SC5</v>
      </c>
      <c r="E61" s="41">
        <f ca="1">HLOOKUP($A61&amp;"-"&amp;$B61&amp;"-"&amp;E$7,Weights_Cond_Spaces,$C61+1,FALSE)*'Refrigerator Impacts'!D60</f>
        <v>7.635789240395606E-2</v>
      </c>
      <c r="F61" s="41">
        <f ca="1">HLOOKUP($A61&amp;"-"&amp;$B61&amp;"-"&amp;F$7,Weights_Cond_Spaces,$C61+1,FALSE)*'Refrigerator Impacts'!E60</f>
        <v>1.0739173227935699E-5</v>
      </c>
      <c r="G61" s="41">
        <f ca="1">HLOOKUP($A61&amp;"-"&amp;$B61&amp;"-"&amp;G$7,Weights_Cond_Spaces,$C61+1,FALSE)*'Refrigerator Impacts'!F60</f>
        <v>7.7990512414116933E-2</v>
      </c>
      <c r="H61" s="41">
        <f ca="1">HLOOKUP($A61&amp;"-"&amp;$B61&amp;"-"&amp;H$7,Weights_Cond_Spaces,$C61+1,FALSE)*'Refrigerator Impacts'!G60</f>
        <v>1.8517813689116427E-5</v>
      </c>
      <c r="I61" s="41">
        <f ca="1">HLOOKUP($A61&amp;"-"&amp;$B61&amp;"-"&amp;I$7,Weights_Cond_Spaces,$C61+1,FALSE)*'Refrigerator Impacts'!H60</f>
        <v>-3.7678251824697071E-3</v>
      </c>
      <c r="J61" s="41">
        <f ca="1">HLOOKUP($A61&amp;"-"&amp;$B61&amp;"-"&amp;J$7,Weights_Cond_Spaces,$C61+1,FALSE)*'Refrigerator Impacts'!I60</f>
        <v>4.3648821594475832E-3</v>
      </c>
      <c r="K61" s="41">
        <f ca="1">HLOOKUP($A61&amp;"-"&amp;$B61&amp;"-"&amp;K$7,Weights_Cond_Spaces,$C61+1,FALSE)*'Refrigerator Impacts'!J60</f>
        <v>6.1727745274904558E-7</v>
      </c>
      <c r="L61" s="41">
        <f ca="1">HLOOKUP($A61&amp;"-"&amp;$B61&amp;"-"&amp;L$7,Weights_Cond_Spaces,$C61+1,FALSE)*'Refrigerator Impacts'!K60</f>
        <v>2.8859545944146217E-3</v>
      </c>
      <c r="M61" s="41">
        <f ca="1">HLOOKUP($A61&amp;"-"&amp;$B61&amp;"-"&amp;M$7,Weights_Cond_Spaces,$C61+1,FALSE)*'Refrigerator Impacts'!L60</f>
        <v>1.1318378643516004E-6</v>
      </c>
      <c r="N61" s="41">
        <f ca="1">HLOOKUP($A61&amp;"-"&amp;$B61&amp;"-"&amp;N$7,Weights_Cond_Spaces,$C61+1,FALSE)*'Refrigerator Impacts'!M60</f>
        <v>0</v>
      </c>
      <c r="O61" s="41">
        <f ca="1">HLOOKUP($A61&amp;"-"&amp;$B61&amp;"-"&amp;O$7,Weights_Cond_Spaces,$C61+1,FALSE)*'Refrigerator Impacts'!N60</f>
        <v>7.0214153934672254E-3</v>
      </c>
      <c r="P61" s="41">
        <f ca="1">HLOOKUP($A61&amp;"-"&amp;$B61&amp;"-"&amp;P$7,Weights_Cond_Spaces,$C61+1,FALSE)*'Refrigerator Impacts'!O60</f>
        <v>9.8751018187914487E-7</v>
      </c>
      <c r="Q61" s="41">
        <f ca="1">HLOOKUP($A61&amp;"-"&amp;$B61&amp;"-"&amp;Q$7,Weights_Cond_Spaces,$C61+1,FALSE)*'Refrigerator Impacts'!P60</f>
        <v>7.1715413714130531E-3</v>
      </c>
      <c r="R61" s="41">
        <f ca="1">HLOOKUP($A61&amp;"-"&amp;$B61&amp;"-"&amp;R$7,Weights_Cond_Spaces,$C61+1,FALSE)*'Refrigerator Impacts'!Q60</f>
        <v>1.7027874656658788E-6</v>
      </c>
      <c r="S61" s="41">
        <f>HLOOKUP($A61&amp;"-"&amp;$B61&amp;"-"&amp;S$7,Weights_Cond_Spaces,$C61+1,FALSE)*'Refrigerator Impacts'!R60</f>
        <v>0</v>
      </c>
      <c r="T61" s="41">
        <f ca="1">HLOOKUP($A61&amp;"-"&amp;$B61&amp;"-"&amp;T$7,Weights_Cond_Spaces,$C61+1,FALSE)*'Refrigerator Impacts'!S60</f>
        <v>0.3178330483020671</v>
      </c>
      <c r="U61" s="41">
        <f ca="1">HLOOKUP($A61&amp;"-"&amp;$B61&amp;"-"&amp;U$7,Weights_Cond_Spaces,$C61+1,FALSE)*'Refrigerator Impacts'!T60</f>
        <v>4.9128328116233356E-5</v>
      </c>
      <c r="V61" s="41">
        <f ca="1">HLOOKUP($A61&amp;"-"&amp;$B61&amp;"-"&amp;V$7,Weights_Cond_Spaces,$C61+1,FALSE)*'Refrigerator Impacts'!U60</f>
        <v>0.3178330483020671</v>
      </c>
      <c r="W61" s="41">
        <f ca="1">HLOOKUP($A61&amp;"-"&amp;$B61&amp;"-"&amp;W$7,Weights_Cond_Spaces,$C61+1,FALSE)*'Refrigerator Impacts'!V60</f>
        <v>4.9128328116233356E-5</v>
      </c>
      <c r="X61" s="41">
        <f ca="1">HLOOKUP($A61&amp;"-"&amp;$B61&amp;"-"&amp;X$7,Weights_Cond_Spaces,$C61+1,FALSE)*'Refrigerator Impacts'!W60</f>
        <v>-1.5914625621504957E-2</v>
      </c>
      <c r="Y61" s="41">
        <f ca="1">HLOOKUP($A61&amp;"-"&amp;$B61&amp;"-"&amp;Y$7,Weights_Cond_Spaces,$C61+1,FALSE)*'Refrigerator Impacts'!X60</f>
        <v>1.841083265382952E-2</v>
      </c>
      <c r="Z61" s="41">
        <f ca="1">HLOOKUP($A61&amp;"-"&amp;$B61&amp;"-"&amp;Z$7,Weights_Cond_Spaces,$C61+1,FALSE)*'Refrigerator Impacts'!Y60</f>
        <v>2.7508071497524409E-6</v>
      </c>
      <c r="AA61" s="41">
        <f ca="1">HLOOKUP($A61&amp;"-"&amp;$B61&amp;"-"&amp;AA$7,Weights_Cond_Spaces,$C61+1,FALSE)*'Refrigerator Impacts'!Z60</f>
        <v>1.028748133476586E-2</v>
      </c>
      <c r="AB61" s="41">
        <f ca="1">HLOOKUP($A61&amp;"-"&amp;$B61&amp;"-"&amp;AB$7,Weights_Cond_Spaces,$C61+1,FALSE)*'Refrigerator Impacts'!AA60</f>
        <v>2.750865184882924E-6</v>
      </c>
      <c r="AC61" s="41">
        <f ca="1">HLOOKUP($A61&amp;"-"&amp;$B61&amp;"-"&amp;AC$7,Weights_Cond_Spaces,$C61+1,FALSE)*'Refrigerator Impacts'!AB60</f>
        <v>0</v>
      </c>
      <c r="AF61" s="131">
        <f t="shared" ca="1" si="21"/>
        <v>0.42398807091276752</v>
      </c>
      <c r="AG61" s="131">
        <f t="shared" ca="1" si="21"/>
        <v>6.4223096128549685E-5</v>
      </c>
      <c r="AH61" s="131">
        <f t="shared" ca="1" si="21"/>
        <v>0.41616853801677756</v>
      </c>
      <c r="AI61" s="131">
        <f t="shared" ca="1" si="21"/>
        <v>7.3231632320250187E-5</v>
      </c>
      <c r="AJ61" s="131">
        <f t="shared" ca="1" si="21"/>
        <v>-1.9682450803974665E-2</v>
      </c>
    </row>
    <row r="62" spans="1:36">
      <c r="A62" s="4" t="str">
        <f t="shared" si="19"/>
        <v>SC</v>
      </c>
      <c r="B62" s="4" t="str">
        <f t="shared" si="19"/>
        <v>SFM</v>
      </c>
      <c r="C62" s="4">
        <f t="shared" si="20"/>
        <v>6</v>
      </c>
      <c r="D62" s="40" t="str">
        <f t="shared" si="18"/>
        <v>SC6</v>
      </c>
      <c r="E62" s="41">
        <f ca="1">HLOOKUP($A62&amp;"-"&amp;$B62&amp;"-"&amp;E$7,Weights_Cond_Spaces,$C62+1,FALSE)*'Refrigerator Impacts'!D61</f>
        <v>3.0669951418012317E-2</v>
      </c>
      <c r="F62" s="41">
        <f ca="1">HLOOKUP($A62&amp;"-"&amp;$B62&amp;"-"&amp;F$7,Weights_Cond_Spaces,$C62+1,FALSE)*'Refrigerator Impacts'!E61</f>
        <v>3.988299998965547E-6</v>
      </c>
      <c r="G62" s="41">
        <f ca="1">HLOOKUP($A62&amp;"-"&amp;$B62&amp;"-"&amp;G$7,Weights_Cond_Spaces,$C62+1,FALSE)*'Refrigerator Impacts'!F61</f>
        <v>3.4740521883004347E-2</v>
      </c>
      <c r="H62" s="41">
        <f ca="1">HLOOKUP($A62&amp;"-"&amp;$B62&amp;"-"&amp;H$7,Weights_Cond_Spaces,$C62+1,FALSE)*'Refrigerator Impacts'!G61</f>
        <v>7.0249411653363072E-6</v>
      </c>
      <c r="I62" s="41">
        <f ca="1">HLOOKUP($A62&amp;"-"&amp;$B62&amp;"-"&amp;I$7,Weights_Cond_Spaces,$C62+1,FALSE)*'Refrigerator Impacts'!H61</f>
        <v>-9.7551726774246889E-4</v>
      </c>
      <c r="J62" s="41">
        <f ca="1">HLOOKUP($A62&amp;"-"&amp;$B62&amp;"-"&amp;J$7,Weights_Cond_Spaces,$C62+1,FALSE)*'Refrigerator Impacts'!I61</f>
        <v>1.7555101192899118E-3</v>
      </c>
      <c r="K62" s="41">
        <f ca="1">HLOOKUP($A62&amp;"-"&amp;$B62&amp;"-"&amp;K$7,Weights_Cond_Spaces,$C62+1,FALSE)*'Refrigerator Impacts'!J61</f>
        <v>2.2903671105302884E-7</v>
      </c>
      <c r="L62" s="41">
        <f ca="1">HLOOKUP($A62&amp;"-"&amp;$B62&amp;"-"&amp;L$7,Weights_Cond_Spaces,$C62+1,FALSE)*'Refrigerator Impacts'!K61</f>
        <v>1.6243688852528991E-3</v>
      </c>
      <c r="M62" s="41">
        <f ca="1">HLOOKUP($A62&amp;"-"&amp;$B62&amp;"-"&amp;M$7,Weights_Cond_Spaces,$C62+1,FALSE)*'Refrigerator Impacts'!L61</f>
        <v>4.7725007176526611E-7</v>
      </c>
      <c r="N62" s="41">
        <f ca="1">HLOOKUP($A62&amp;"-"&amp;$B62&amp;"-"&amp;N$7,Weights_Cond_Spaces,$C62+1,FALSE)*'Refrigerator Impacts'!M61</f>
        <v>0</v>
      </c>
      <c r="O62" s="41">
        <f ca="1">HLOOKUP($A62&amp;"-"&amp;$B62&amp;"-"&amp;O$7,Weights_Cond_Spaces,$C62+1,FALSE)*'Refrigerator Impacts'!N61</f>
        <v>2.8202254177482592E-3</v>
      </c>
      <c r="P62" s="41">
        <f ca="1">HLOOKUP($A62&amp;"-"&amp;$B62&amp;"-"&amp;P$7,Weights_Cond_Spaces,$C62+1,FALSE)*'Refrigerator Impacts'!O61</f>
        <v>3.6674022978993541E-7</v>
      </c>
      <c r="Q62" s="41">
        <f ca="1">HLOOKUP($A62&amp;"-"&amp;$B62&amp;"-"&amp;Q$7,Weights_Cond_Spaces,$C62+1,FALSE)*'Refrigerator Impacts'!P61</f>
        <v>3.1945307478624691E-3</v>
      </c>
      <c r="R62" s="41">
        <f ca="1">HLOOKUP($A62&amp;"-"&amp;$B62&amp;"-"&amp;R$7,Weights_Cond_Spaces,$C62+1,FALSE)*'Refrigerator Impacts'!Q61</f>
        <v>6.4597160141023525E-7</v>
      </c>
      <c r="S62" s="41">
        <f>HLOOKUP($A62&amp;"-"&amp;$B62&amp;"-"&amp;S$7,Weights_Cond_Spaces,$C62+1,FALSE)*'Refrigerator Impacts'!R61</f>
        <v>0</v>
      </c>
      <c r="T62" s="41">
        <f ca="1">HLOOKUP($A62&amp;"-"&amp;$B62&amp;"-"&amp;T$7,Weights_Cond_Spaces,$C62+1,FALSE)*'Refrigerator Impacts'!S61</f>
        <v>0.14033810888270307</v>
      </c>
      <c r="U62" s="41">
        <f ca="1">HLOOKUP($A62&amp;"-"&amp;$B62&amp;"-"&amp;U$7,Weights_Cond_Spaces,$C62+1,FALSE)*'Refrigerator Impacts'!T61</f>
        <v>1.978516731480251E-5</v>
      </c>
      <c r="V62" s="41">
        <f ca="1">HLOOKUP($A62&amp;"-"&amp;$B62&amp;"-"&amp;V$7,Weights_Cond_Spaces,$C62+1,FALSE)*'Refrigerator Impacts'!U61</f>
        <v>0.14033810888270307</v>
      </c>
      <c r="W62" s="41">
        <f ca="1">HLOOKUP($A62&amp;"-"&amp;$B62&amp;"-"&amp;W$7,Weights_Cond_Spaces,$C62+1,FALSE)*'Refrigerator Impacts'!V61</f>
        <v>1.978516731480251E-5</v>
      </c>
      <c r="X62" s="41">
        <f ca="1">HLOOKUP($A62&amp;"-"&amp;$B62&amp;"-"&amp;X$7,Weights_Cond_Spaces,$C62+1,FALSE)*'Refrigerator Impacts'!W61</f>
        <v>-4.6106340088560224E-3</v>
      </c>
      <c r="Y62" s="41">
        <f ca="1">HLOOKUP($A62&amp;"-"&amp;$B62&amp;"-"&amp;Y$7,Weights_Cond_Spaces,$C62+1,FALSE)*'Refrigerator Impacts'!X61</f>
        <v>8.3912033848669056E-3</v>
      </c>
      <c r="Z62" s="41">
        <f ca="1">HLOOKUP($A62&amp;"-"&amp;$B62&amp;"-"&amp;Z$7,Weights_Cond_Spaces,$C62+1,FALSE)*'Refrigerator Impacts'!Y61</f>
        <v>1.145173788174441E-6</v>
      </c>
      <c r="AA62" s="41">
        <f ca="1">HLOOKUP($A62&amp;"-"&amp;$B62&amp;"-"&amp;AA$7,Weights_Cond_Spaces,$C62+1,FALSE)*'Refrigerator Impacts'!Z61</f>
        <v>6.4024891759303657E-3</v>
      </c>
      <c r="AB62" s="41">
        <f ca="1">HLOOKUP($A62&amp;"-"&amp;$B62&amp;"-"&amp;AB$7,Weights_Cond_Spaces,$C62+1,FALSE)*'Refrigerator Impacts'!AA61</f>
        <v>1.1451986200973365E-6</v>
      </c>
      <c r="AC62" s="41">
        <f ca="1">HLOOKUP($A62&amp;"-"&amp;$B62&amp;"-"&amp;AC$7,Weights_Cond_Spaces,$C62+1,FALSE)*'Refrigerator Impacts'!AB61</f>
        <v>0</v>
      </c>
      <c r="AF62" s="131">
        <f t="shared" ca="1" si="21"/>
        <v>0.18397499922262045</v>
      </c>
      <c r="AG62" s="131">
        <f t="shared" ca="1" si="21"/>
        <v>2.551441804278546E-5</v>
      </c>
      <c r="AH62" s="131">
        <f t="shared" ca="1" si="21"/>
        <v>0.18630001957475315</v>
      </c>
      <c r="AI62" s="131">
        <f t="shared" ca="1" si="21"/>
        <v>2.9078528773411655E-5</v>
      </c>
      <c r="AJ62" s="131">
        <f t="shared" ca="1" si="21"/>
        <v>-5.5861512765984916E-3</v>
      </c>
    </row>
    <row r="63" spans="1:36">
      <c r="A63" s="4" t="str">
        <f t="shared" si="19"/>
        <v>SC</v>
      </c>
      <c r="B63" s="4" t="str">
        <f t="shared" si="19"/>
        <v>SFM</v>
      </c>
      <c r="C63" s="4">
        <f t="shared" si="20"/>
        <v>7</v>
      </c>
      <c r="D63" s="40" t="str">
        <f t="shared" si="18"/>
        <v>SC7</v>
      </c>
      <c r="E63" s="41">
        <f ca="1">HLOOKUP($A63&amp;"-"&amp;$B63&amp;"-"&amp;E$7,Weights_Cond_Spaces,$C63+1,FALSE)*'Refrigerator Impacts'!D62</f>
        <v>0</v>
      </c>
      <c r="F63" s="41">
        <f ca="1">HLOOKUP($A63&amp;"-"&amp;$B63&amp;"-"&amp;F$7,Weights_Cond_Spaces,$C63+1,FALSE)*'Refrigerator Impacts'!E62</f>
        <v>0</v>
      </c>
      <c r="G63" s="41">
        <f ca="1">HLOOKUP($A63&amp;"-"&amp;$B63&amp;"-"&amp;G$7,Weights_Cond_Spaces,$C63+1,FALSE)*'Refrigerator Impacts'!F62</f>
        <v>0</v>
      </c>
      <c r="H63" s="41">
        <f ca="1">HLOOKUP($A63&amp;"-"&amp;$B63&amp;"-"&amp;H$7,Weights_Cond_Spaces,$C63+1,FALSE)*'Refrigerator Impacts'!G62</f>
        <v>0</v>
      </c>
      <c r="I63" s="41">
        <f ca="1">HLOOKUP($A63&amp;"-"&amp;$B63&amp;"-"&amp;I$7,Weights_Cond_Spaces,$C63+1,FALSE)*'Refrigerator Impacts'!H62</f>
        <v>0</v>
      </c>
      <c r="J63" s="41">
        <f ca="1">HLOOKUP($A63&amp;"-"&amp;$B63&amp;"-"&amp;J$7,Weights_Cond_Spaces,$C63+1,FALSE)*'Refrigerator Impacts'!I62</f>
        <v>0</v>
      </c>
      <c r="K63" s="41">
        <f ca="1">HLOOKUP($A63&amp;"-"&amp;$B63&amp;"-"&amp;K$7,Weights_Cond_Spaces,$C63+1,FALSE)*'Refrigerator Impacts'!J62</f>
        <v>0</v>
      </c>
      <c r="L63" s="41">
        <f ca="1">HLOOKUP($A63&amp;"-"&amp;$B63&amp;"-"&amp;L$7,Weights_Cond_Spaces,$C63+1,FALSE)*'Refrigerator Impacts'!K62</f>
        <v>0</v>
      </c>
      <c r="M63" s="41">
        <f ca="1">HLOOKUP($A63&amp;"-"&amp;$B63&amp;"-"&amp;M$7,Weights_Cond_Spaces,$C63+1,FALSE)*'Refrigerator Impacts'!L62</f>
        <v>0</v>
      </c>
      <c r="N63" s="41">
        <f ca="1">HLOOKUP($A63&amp;"-"&amp;$B63&amp;"-"&amp;N$7,Weights_Cond_Spaces,$C63+1,FALSE)*'Refrigerator Impacts'!M62</f>
        <v>0</v>
      </c>
      <c r="O63" s="41">
        <f ca="1">HLOOKUP($A63&amp;"-"&amp;$B63&amp;"-"&amp;O$7,Weights_Cond_Spaces,$C63+1,FALSE)*'Refrigerator Impacts'!N62</f>
        <v>0</v>
      </c>
      <c r="P63" s="41">
        <f ca="1">HLOOKUP($A63&amp;"-"&amp;$B63&amp;"-"&amp;P$7,Weights_Cond_Spaces,$C63+1,FALSE)*'Refrigerator Impacts'!O62</f>
        <v>0</v>
      </c>
      <c r="Q63" s="41">
        <f ca="1">HLOOKUP($A63&amp;"-"&amp;$B63&amp;"-"&amp;Q$7,Weights_Cond_Spaces,$C63+1,FALSE)*'Refrigerator Impacts'!P62</f>
        <v>0</v>
      </c>
      <c r="R63" s="41">
        <f ca="1">HLOOKUP($A63&amp;"-"&amp;$B63&amp;"-"&amp;R$7,Weights_Cond_Spaces,$C63+1,FALSE)*'Refrigerator Impacts'!Q62</f>
        <v>0</v>
      </c>
      <c r="S63" s="41">
        <f>HLOOKUP($A63&amp;"-"&amp;$B63&amp;"-"&amp;S$7,Weights_Cond_Spaces,$C63+1,FALSE)*'Refrigerator Impacts'!R62</f>
        <v>0</v>
      </c>
      <c r="T63" s="41">
        <f ca="1">HLOOKUP($A63&amp;"-"&amp;$B63&amp;"-"&amp;T$7,Weights_Cond_Spaces,$C63+1,FALSE)*'Refrigerator Impacts'!S62</f>
        <v>0</v>
      </c>
      <c r="U63" s="41">
        <f ca="1">HLOOKUP($A63&amp;"-"&amp;$B63&amp;"-"&amp;U$7,Weights_Cond_Spaces,$C63+1,FALSE)*'Refrigerator Impacts'!T62</f>
        <v>0</v>
      </c>
      <c r="V63" s="41">
        <f ca="1">HLOOKUP($A63&amp;"-"&amp;$B63&amp;"-"&amp;V$7,Weights_Cond_Spaces,$C63+1,FALSE)*'Refrigerator Impacts'!U62</f>
        <v>0</v>
      </c>
      <c r="W63" s="41">
        <f ca="1">HLOOKUP($A63&amp;"-"&amp;$B63&amp;"-"&amp;W$7,Weights_Cond_Spaces,$C63+1,FALSE)*'Refrigerator Impacts'!V62</f>
        <v>0</v>
      </c>
      <c r="X63" s="41">
        <f ca="1">HLOOKUP($A63&amp;"-"&amp;$B63&amp;"-"&amp;X$7,Weights_Cond_Spaces,$C63+1,FALSE)*'Refrigerator Impacts'!W62</f>
        <v>0</v>
      </c>
      <c r="Y63" s="41">
        <f ca="1">HLOOKUP($A63&amp;"-"&amp;$B63&amp;"-"&amp;Y$7,Weights_Cond_Spaces,$C63+1,FALSE)*'Refrigerator Impacts'!X62</f>
        <v>0</v>
      </c>
      <c r="Z63" s="41">
        <f ca="1">HLOOKUP($A63&amp;"-"&amp;$B63&amp;"-"&amp;Z$7,Weights_Cond_Spaces,$C63+1,FALSE)*'Refrigerator Impacts'!Y62</f>
        <v>0</v>
      </c>
      <c r="AA63" s="41">
        <f ca="1">HLOOKUP($A63&amp;"-"&amp;$B63&amp;"-"&amp;AA$7,Weights_Cond_Spaces,$C63+1,FALSE)*'Refrigerator Impacts'!Z62</f>
        <v>0</v>
      </c>
      <c r="AB63" s="41">
        <f ca="1">HLOOKUP($A63&amp;"-"&amp;$B63&amp;"-"&amp;AB$7,Weights_Cond_Spaces,$C63+1,FALSE)*'Refrigerator Impacts'!AA62</f>
        <v>0</v>
      </c>
      <c r="AC63" s="41">
        <f ca="1">HLOOKUP($A63&amp;"-"&amp;$B63&amp;"-"&amp;AC$7,Weights_Cond_Spaces,$C63+1,FALSE)*'Refrigerator Impacts'!AB62</f>
        <v>0</v>
      </c>
      <c r="AF63" s="131">
        <f t="shared" ca="1" si="21"/>
        <v>0</v>
      </c>
      <c r="AG63" s="131">
        <f t="shared" ca="1" si="21"/>
        <v>0</v>
      </c>
      <c r="AH63" s="131">
        <f t="shared" ca="1" si="21"/>
        <v>0</v>
      </c>
      <c r="AI63" s="131">
        <f t="shared" ca="1" si="21"/>
        <v>0</v>
      </c>
      <c r="AJ63" s="131">
        <f t="shared" ca="1" si="21"/>
        <v>0</v>
      </c>
    </row>
    <row r="64" spans="1:36">
      <c r="A64" s="4" t="str">
        <f t="shared" si="19"/>
        <v>SC</v>
      </c>
      <c r="B64" s="4" t="str">
        <f t="shared" si="19"/>
        <v>SFM</v>
      </c>
      <c r="C64" s="4">
        <f t="shared" si="20"/>
        <v>8</v>
      </c>
      <c r="D64" s="40" t="str">
        <f t="shared" si="18"/>
        <v>SC8</v>
      </c>
      <c r="E64" s="41">
        <f ca="1">HLOOKUP($A64&amp;"-"&amp;$B64&amp;"-"&amp;E$7,Weights_Cond_Spaces,$C64+1,FALSE)*'Refrigerator Impacts'!D63</f>
        <v>8.0894214722148874E-2</v>
      </c>
      <c r="F64" s="41">
        <f ca="1">HLOOKUP($A64&amp;"-"&amp;$B64&amp;"-"&amp;F$7,Weights_Cond_Spaces,$C64+1,FALSE)*'Refrigerator Impacts'!E63</f>
        <v>1.0999396510367491E-5</v>
      </c>
      <c r="G64" s="41">
        <f ca="1">HLOOKUP($A64&amp;"-"&amp;$B64&amp;"-"&amp;G$7,Weights_Cond_Spaces,$C64+1,FALSE)*'Refrigerator Impacts'!F63</f>
        <v>9.3520631492235884E-2</v>
      </c>
      <c r="H64" s="41">
        <f ca="1">HLOOKUP($A64&amp;"-"&amp;$B64&amp;"-"&amp;H$7,Weights_Cond_Spaces,$C64+1,FALSE)*'Refrigerator Impacts'!G63</f>
        <v>1.7282159895096548E-5</v>
      </c>
      <c r="I64" s="41">
        <f ca="1">HLOOKUP($A64&amp;"-"&amp;$B64&amp;"-"&amp;I$7,Weights_Cond_Spaces,$C64+1,FALSE)*'Refrigerator Impacts'!H63</f>
        <v>-2.1353137147669616E-3</v>
      </c>
      <c r="J64" s="41">
        <f ca="1">HLOOKUP($A64&amp;"-"&amp;$B64&amp;"-"&amp;J$7,Weights_Cond_Spaces,$C64+1,FALSE)*'Refrigerator Impacts'!I63</f>
        <v>4.6292438330051856E-3</v>
      </c>
      <c r="K64" s="41">
        <f ca="1">HLOOKUP($A64&amp;"-"&amp;$B64&amp;"-"&amp;K$7,Weights_Cond_Spaces,$C64+1,FALSE)*'Refrigerator Impacts'!J63</f>
        <v>6.3358016383365649E-7</v>
      </c>
      <c r="L64" s="41">
        <f ca="1">HLOOKUP($A64&amp;"-"&amp;$B64&amp;"-"&amp;L$7,Weights_Cond_Spaces,$C64+1,FALSE)*'Refrigerator Impacts'!K63</f>
        <v>4.5940795672038638E-3</v>
      </c>
      <c r="M64" s="41">
        <f ca="1">HLOOKUP($A64&amp;"-"&amp;$B64&amp;"-"&amp;M$7,Weights_Cond_Spaces,$C64+1,FALSE)*'Refrigerator Impacts'!L63</f>
        <v>1.1854834572625492E-6</v>
      </c>
      <c r="N64" s="41">
        <f ca="1">HLOOKUP($A64&amp;"-"&amp;$B64&amp;"-"&amp;N$7,Weights_Cond_Spaces,$C64+1,FALSE)*'Refrigerator Impacts'!M63</f>
        <v>0</v>
      </c>
      <c r="O64" s="41">
        <f ca="1">HLOOKUP($A64&amp;"-"&amp;$B64&amp;"-"&amp;O$7,Weights_Cond_Spaces,$C64+1,FALSE)*'Refrigerator Impacts'!N63</f>
        <v>7.4385484801975975E-3</v>
      </c>
      <c r="P64" s="41">
        <f ca="1">HLOOKUP($A64&amp;"-"&amp;$B64&amp;"-"&amp;P$7,Weights_Cond_Spaces,$C64+1,FALSE)*'Refrigerator Impacts'!O63</f>
        <v>1.011438759574022E-6</v>
      </c>
      <c r="Q64" s="41">
        <f ca="1">HLOOKUP($A64&amp;"-"&amp;$B64&amp;"-"&amp;Q$7,Weights_Cond_Spaces,$C64+1,FALSE)*'Refrigerator Impacts'!P63</f>
        <v>8.5995982981366334E-3</v>
      </c>
      <c r="R64" s="41">
        <f ca="1">HLOOKUP($A64&amp;"-"&amp;$B64&amp;"-"&amp;R$7,Weights_Cond_Spaces,$C64+1,FALSE)*'Refrigerator Impacts'!Q63</f>
        <v>1.5891641282847399E-6</v>
      </c>
      <c r="S64" s="41">
        <f>HLOOKUP($A64&amp;"-"&amp;$B64&amp;"-"&amp;S$7,Weights_Cond_Spaces,$C64+1,FALSE)*'Refrigerator Impacts'!R63</f>
        <v>0</v>
      </c>
      <c r="T64" s="41">
        <f ca="1">HLOOKUP($A64&amp;"-"&amp;$B64&amp;"-"&amp;T$7,Weights_Cond_Spaces,$C64+1,FALSE)*'Refrigerator Impacts'!S63</f>
        <v>0.19827723822508889</v>
      </c>
      <c r="U64" s="41">
        <f ca="1">HLOOKUP($A64&amp;"-"&amp;$B64&amp;"-"&amp;U$7,Weights_Cond_Spaces,$C64+1,FALSE)*'Refrigerator Impacts'!T63</f>
        <v>3.372923190504637E-5</v>
      </c>
      <c r="V64" s="41">
        <f ca="1">HLOOKUP($A64&amp;"-"&amp;$B64&amp;"-"&amp;V$7,Weights_Cond_Spaces,$C64+1,FALSE)*'Refrigerator Impacts'!U63</f>
        <v>0.19827723822508889</v>
      </c>
      <c r="W64" s="41">
        <f ca="1">HLOOKUP($A64&amp;"-"&amp;$B64&amp;"-"&amp;W$7,Weights_Cond_Spaces,$C64+1,FALSE)*'Refrigerator Impacts'!V63</f>
        <v>3.372923190504637E-5</v>
      </c>
      <c r="X64" s="41">
        <f ca="1">HLOOKUP($A64&amp;"-"&amp;$B64&amp;"-"&amp;X$7,Weights_Cond_Spaces,$C64+1,FALSE)*'Refrigerator Impacts'!W63</f>
        <v>-5.2539925897786329E-3</v>
      </c>
      <c r="Y64" s="41">
        <f ca="1">HLOOKUP($A64&amp;"-"&amp;$B64&amp;"-"&amp;Y$7,Weights_Cond_Spaces,$C64+1,FALSE)*'Refrigerator Impacts'!X63</f>
        <v>1.1876652181158E-2</v>
      </c>
      <c r="Z64" s="41">
        <f ca="1">HLOOKUP($A64&amp;"-"&amp;$B64&amp;"-"&amp;Z$7,Weights_Cond_Spaces,$C64+1,FALSE)*'Refrigerator Impacts'!Y63</f>
        <v>1.8957156062608378E-6</v>
      </c>
      <c r="AA64" s="41">
        <f ca="1">HLOOKUP($A64&amp;"-"&amp;$B64&amp;"-"&amp;AA$7,Weights_Cond_Spaces,$C64+1,FALSE)*'Refrigerator Impacts'!Z63</f>
        <v>9.66326917004884E-3</v>
      </c>
      <c r="AB64" s="41">
        <f ca="1">HLOOKUP($A64&amp;"-"&amp;$B64&amp;"-"&amp;AB$7,Weights_Cond_Spaces,$C64+1,FALSE)*'Refrigerator Impacts'!AA63</f>
        <v>1.8956479166369623E-6</v>
      </c>
      <c r="AC64" s="41">
        <f ca="1">HLOOKUP($A64&amp;"-"&amp;$B64&amp;"-"&amp;AC$7,Weights_Cond_Spaces,$C64+1,FALSE)*'Refrigerator Impacts'!AB63</f>
        <v>0</v>
      </c>
      <c r="AF64" s="131">
        <f t="shared" ca="1" si="21"/>
        <v>0.30311589744159856</v>
      </c>
      <c r="AG64" s="131">
        <f t="shared" ca="1" si="21"/>
        <v>4.8269362945082383E-5</v>
      </c>
      <c r="AH64" s="131">
        <f t="shared" ca="1" si="21"/>
        <v>0.31465481675271412</v>
      </c>
      <c r="AI64" s="131">
        <f t="shared" ca="1" si="21"/>
        <v>5.5681687302327164E-5</v>
      </c>
      <c r="AJ64" s="131">
        <f t="shared" ca="1" si="21"/>
        <v>-7.3893063045455945E-3</v>
      </c>
    </row>
    <row r="65" spans="1:36">
      <c r="A65" s="4" t="str">
        <f t="shared" si="19"/>
        <v>SC</v>
      </c>
      <c r="B65" s="4" t="str">
        <f t="shared" si="19"/>
        <v>SFM</v>
      </c>
      <c r="C65" s="4">
        <f t="shared" si="20"/>
        <v>9</v>
      </c>
      <c r="D65" s="40" t="str">
        <f t="shared" si="18"/>
        <v>SC9</v>
      </c>
      <c r="E65" s="41">
        <f ca="1">HLOOKUP($A65&amp;"-"&amp;$B65&amp;"-"&amp;E$7,Weights_Cond_Spaces,$C65+1,FALSE)*'Refrigerator Impacts'!D64</f>
        <v>0.15445291267593972</v>
      </c>
      <c r="F65" s="41">
        <f ca="1">HLOOKUP($A65&amp;"-"&amp;$B65&amp;"-"&amp;F$7,Weights_Cond_Spaces,$C65+1,FALSE)*'Refrigerator Impacts'!E64</f>
        <v>2.0721881115498259E-5</v>
      </c>
      <c r="G65" s="41">
        <f ca="1">HLOOKUP($A65&amp;"-"&amp;$B65&amp;"-"&amp;G$7,Weights_Cond_Spaces,$C65+1,FALSE)*'Refrigerator Impacts'!F64</f>
        <v>0.18312326724386205</v>
      </c>
      <c r="H65" s="41">
        <f ca="1">HLOOKUP($A65&amp;"-"&amp;$B65&amp;"-"&amp;H$7,Weights_Cond_Spaces,$C65+1,FALSE)*'Refrigerator Impacts'!G64</f>
        <v>3.6534682943081285E-5</v>
      </c>
      <c r="I65" s="41">
        <f ca="1">HLOOKUP($A65&amp;"-"&amp;$B65&amp;"-"&amp;I$7,Weights_Cond_Spaces,$C65+1,FALSE)*'Refrigerator Impacts'!H64</f>
        <v>-4.8652498740430891E-3</v>
      </c>
      <c r="J65" s="41">
        <f ca="1">HLOOKUP($A65&amp;"-"&amp;$B65&amp;"-"&amp;J$7,Weights_Cond_Spaces,$C65+1,FALSE)*'Refrigerator Impacts'!I64</f>
        <v>8.8409990221945903E-3</v>
      </c>
      <c r="K65" s="41">
        <f ca="1">HLOOKUP($A65&amp;"-"&amp;$B65&amp;"-"&amp;K$7,Weights_Cond_Spaces,$C65+1,FALSE)*'Refrigerator Impacts'!J64</f>
        <v>1.1928258205708501E-6</v>
      </c>
      <c r="L65" s="41">
        <f ca="1">HLOOKUP($A65&amp;"-"&amp;$B65&amp;"-"&amp;L$7,Weights_Cond_Spaces,$C65+1,FALSE)*'Refrigerator Impacts'!K64</f>
        <v>8.8029759056206611E-3</v>
      </c>
      <c r="M65" s="41">
        <f ca="1">HLOOKUP($A65&amp;"-"&amp;$B65&amp;"-"&amp;M$7,Weights_Cond_Spaces,$C65+1,FALSE)*'Refrigerator Impacts'!L64</f>
        <v>2.5243523179522646E-6</v>
      </c>
      <c r="N65" s="41">
        <f ca="1">HLOOKUP($A65&amp;"-"&amp;$B65&amp;"-"&amp;N$7,Weights_Cond_Spaces,$C65+1,FALSE)*'Refrigerator Impacts'!M64</f>
        <v>0</v>
      </c>
      <c r="O65" s="41">
        <f ca="1">HLOOKUP($A65&amp;"-"&amp;$B65&amp;"-"&amp;O$7,Weights_Cond_Spaces,$C65+1,FALSE)*'Refrigerator Impacts'!N64</f>
        <v>1.4202566682845032E-2</v>
      </c>
      <c r="P65" s="41">
        <f ca="1">HLOOKUP($A65&amp;"-"&amp;$B65&amp;"-"&amp;P$7,Weights_Cond_Spaces,$C65+1,FALSE)*'Refrigerator Impacts'!O64</f>
        <v>1.9054603324596099E-6</v>
      </c>
      <c r="Q65" s="41">
        <f ca="1">HLOOKUP($A65&amp;"-"&amp;$B65&amp;"-"&amp;Q$7,Weights_Cond_Spaces,$C65+1,FALSE)*'Refrigerator Impacts'!P64</f>
        <v>1.6838921125872371E-2</v>
      </c>
      <c r="R65" s="41">
        <f ca="1">HLOOKUP($A65&amp;"-"&amp;$B65&amp;"-"&amp;R$7,Weights_Cond_Spaces,$C65+1,FALSE)*'Refrigerator Impacts'!Q64</f>
        <v>3.359511075225865E-6</v>
      </c>
      <c r="S65" s="41">
        <f>HLOOKUP($A65&amp;"-"&amp;$B65&amp;"-"&amp;S$7,Weights_Cond_Spaces,$C65+1,FALSE)*'Refrigerator Impacts'!R64</f>
        <v>0</v>
      </c>
      <c r="T65" s="41">
        <f ca="1">HLOOKUP($A65&amp;"-"&amp;$B65&amp;"-"&amp;T$7,Weights_Cond_Spaces,$C65+1,FALSE)*'Refrigerator Impacts'!S64</f>
        <v>0.10233226179593742</v>
      </c>
      <c r="U65" s="41">
        <f ca="1">HLOOKUP($A65&amp;"-"&amp;$B65&amp;"-"&amp;U$7,Weights_Cond_Spaces,$C65+1,FALSE)*'Refrigerator Impacts'!T64</f>
        <v>1.6334118262870749E-5</v>
      </c>
      <c r="V65" s="41">
        <f ca="1">HLOOKUP($A65&amp;"-"&amp;$B65&amp;"-"&amp;V$7,Weights_Cond_Spaces,$C65+1,FALSE)*'Refrigerator Impacts'!U64</f>
        <v>0.10233226179593742</v>
      </c>
      <c r="W65" s="41">
        <f ca="1">HLOOKUP($A65&amp;"-"&amp;$B65&amp;"-"&amp;W$7,Weights_Cond_Spaces,$C65+1,FALSE)*'Refrigerator Impacts'!V64</f>
        <v>1.6334118262870749E-5</v>
      </c>
      <c r="X65" s="41">
        <f ca="1">HLOOKUP($A65&amp;"-"&amp;$B65&amp;"-"&amp;X$7,Weights_Cond_Spaces,$C65+1,FALSE)*'Refrigerator Impacts'!W64</f>
        <v>-3.27502684127314E-3</v>
      </c>
      <c r="Y65" s="41">
        <f ca="1">HLOOKUP($A65&amp;"-"&amp;$B65&amp;"-"&amp;Y$7,Weights_Cond_Spaces,$C65+1,FALSE)*'Refrigerator Impacts'!X64</f>
        <v>6.070645569387377E-3</v>
      </c>
      <c r="Z65" s="41">
        <f ca="1">HLOOKUP($A65&amp;"-"&amp;$B65&amp;"-"&amp;Z$7,Weights_Cond_Spaces,$C65+1,FALSE)*'Refrigerator Impacts'!Y64</f>
        <v>9.3096439405386343E-7</v>
      </c>
      <c r="AA65" s="41">
        <f ca="1">HLOOKUP($A65&amp;"-"&amp;$B65&amp;"-"&amp;AA$7,Weights_Cond_Spaces,$C65+1,FALSE)*'Refrigerator Impacts'!Z64</f>
        <v>4.7163484384772324E-3</v>
      </c>
      <c r="AB65" s="41">
        <f ca="1">HLOOKUP($A65&amp;"-"&amp;$B65&amp;"-"&amp;AB$7,Weights_Cond_Spaces,$C65+1,FALSE)*'Refrigerator Impacts'!AA64</f>
        <v>9.3094737428395801E-7</v>
      </c>
      <c r="AC65" s="41">
        <f ca="1">HLOOKUP($A65&amp;"-"&amp;$B65&amp;"-"&amp;AC$7,Weights_Cond_Spaces,$C65+1,FALSE)*'Refrigerator Impacts'!AB64</f>
        <v>0</v>
      </c>
      <c r="AF65" s="131">
        <f t="shared" ca="1" si="21"/>
        <v>0.28589938574630414</v>
      </c>
      <c r="AG65" s="131">
        <f t="shared" ca="1" si="21"/>
        <v>4.1085249925453329E-5</v>
      </c>
      <c r="AH65" s="131">
        <f t="shared" ca="1" si="21"/>
        <v>0.31581377450976972</v>
      </c>
      <c r="AI65" s="131">
        <f t="shared" ca="1" si="21"/>
        <v>5.9683611973414121E-5</v>
      </c>
      <c r="AJ65" s="131">
        <f t="shared" ca="1" si="21"/>
        <v>-8.1402767153162282E-3</v>
      </c>
    </row>
    <row r="66" spans="1:36">
      <c r="A66" s="4" t="str">
        <f t="shared" si="19"/>
        <v>SC</v>
      </c>
      <c r="B66" s="4" t="str">
        <f t="shared" si="19"/>
        <v>SFM</v>
      </c>
      <c r="C66" s="4">
        <f t="shared" si="20"/>
        <v>10</v>
      </c>
      <c r="D66" s="40" t="str">
        <f t="shared" si="18"/>
        <v>SC10</v>
      </c>
      <c r="E66" s="41">
        <f ca="1">HLOOKUP($A66&amp;"-"&amp;$B66&amp;"-"&amp;E$7,Weights_Cond_Spaces,$C66+1,FALSE)*'Refrigerator Impacts'!D65</f>
        <v>0.24882891968581919</v>
      </c>
      <c r="F66" s="41">
        <f ca="1">HLOOKUP($A66&amp;"-"&amp;$B66&amp;"-"&amp;F$7,Weights_Cond_Spaces,$C66+1,FALSE)*'Refrigerator Impacts'!E65</f>
        <v>3.4297163945873113E-5</v>
      </c>
      <c r="G66" s="41">
        <f ca="1">HLOOKUP($A66&amp;"-"&amp;$B66&amp;"-"&amp;G$7,Weights_Cond_Spaces,$C66+1,FALSE)*'Refrigerator Impacts'!F65</f>
        <v>0.28893557653256291</v>
      </c>
      <c r="H66" s="41">
        <f ca="1">HLOOKUP($A66&amp;"-"&amp;$B66&amp;"-"&amp;H$7,Weights_Cond_Spaces,$C66+1,FALSE)*'Refrigerator Impacts'!G65</f>
        <v>6.1518393164656542E-5</v>
      </c>
      <c r="I66" s="41">
        <f ca="1">HLOOKUP($A66&amp;"-"&amp;$B66&amp;"-"&amp;I$7,Weights_Cond_Spaces,$C66+1,FALSE)*'Refrigerator Impacts'!H65</f>
        <v>-7.5172264541361698E-3</v>
      </c>
      <c r="J66" s="41">
        <f ca="1">HLOOKUP($A66&amp;"-"&amp;$B66&amp;"-"&amp;J$7,Weights_Cond_Spaces,$C66+1,FALSE)*'Refrigerator Impacts'!I65</f>
        <v>1.4242728303015297E-2</v>
      </c>
      <c r="K66" s="41">
        <f ca="1">HLOOKUP($A66&amp;"-"&amp;$B66&amp;"-"&amp;K$7,Weights_Cond_Spaces,$C66+1,FALSE)*'Refrigerator Impacts'!J65</f>
        <v>1.9730233420997476E-6</v>
      </c>
      <c r="L66" s="41">
        <f ca="1">HLOOKUP($A66&amp;"-"&amp;$B66&amp;"-"&amp;L$7,Weights_Cond_Spaces,$C66+1,FALSE)*'Refrigerator Impacts'!K65</f>
        <v>1.3660999363282654E-2</v>
      </c>
      <c r="M66" s="41">
        <f ca="1">HLOOKUP($A66&amp;"-"&amp;$B66&amp;"-"&amp;M$7,Weights_Cond_Spaces,$C66+1,FALSE)*'Refrigerator Impacts'!L65</f>
        <v>4.1717941137315982E-6</v>
      </c>
      <c r="N66" s="41">
        <f ca="1">HLOOKUP($A66&amp;"-"&amp;$B66&amp;"-"&amp;N$7,Weights_Cond_Spaces,$C66+1,FALSE)*'Refrigerator Impacts'!M65</f>
        <v>0</v>
      </c>
      <c r="O66" s="41">
        <f ca="1">HLOOKUP($A66&amp;"-"&amp;$B66&amp;"-"&amp;O$7,Weights_Cond_Spaces,$C66+1,FALSE)*'Refrigerator Impacts'!N65</f>
        <v>2.2880820200994866E-2</v>
      </c>
      <c r="P66" s="41">
        <f ca="1">HLOOKUP($A66&amp;"-"&amp;$B66&amp;"-"&amp;P$7,Weights_Cond_Spaces,$C66+1,FALSE)*'Refrigerator Impacts'!O65</f>
        <v>3.1537622019193668E-6</v>
      </c>
      <c r="Q66" s="41">
        <f ca="1">HLOOKUP($A66&amp;"-"&amp;$B66&amp;"-"&amp;Q$7,Weights_Cond_Spaces,$C66+1,FALSE)*'Refrigerator Impacts'!P65</f>
        <v>2.6568788646672451E-2</v>
      </c>
      <c r="R66" s="41">
        <f ca="1">HLOOKUP($A66&amp;"-"&amp;$B66&amp;"-"&amp;R$7,Weights_Cond_Spaces,$C66+1,FALSE)*'Refrigerator Impacts'!Q65</f>
        <v>5.6568637392787618E-6</v>
      </c>
      <c r="S66" s="41">
        <f>HLOOKUP($A66&amp;"-"&amp;$B66&amp;"-"&amp;S$7,Weights_Cond_Spaces,$C66+1,FALSE)*'Refrigerator Impacts'!R65</f>
        <v>0</v>
      </c>
      <c r="T66" s="41">
        <f ca="1">HLOOKUP($A66&amp;"-"&amp;$B66&amp;"-"&amp;T$7,Weights_Cond_Spaces,$C66+1,FALSE)*'Refrigerator Impacts'!S65</f>
        <v>3.7641956199884835E-2</v>
      </c>
      <c r="U66" s="41">
        <f ca="1">HLOOKUP($A66&amp;"-"&amp;$B66&amp;"-"&amp;U$7,Weights_Cond_Spaces,$C66+1,FALSE)*'Refrigerator Impacts'!T65</f>
        <v>6.3303719688277091E-6</v>
      </c>
      <c r="V66" s="41">
        <f ca="1">HLOOKUP($A66&amp;"-"&amp;$B66&amp;"-"&amp;V$7,Weights_Cond_Spaces,$C66+1,FALSE)*'Refrigerator Impacts'!U65</f>
        <v>3.7641956199884835E-2</v>
      </c>
      <c r="W66" s="41">
        <f ca="1">HLOOKUP($A66&amp;"-"&amp;$B66&amp;"-"&amp;W$7,Weights_Cond_Spaces,$C66+1,FALSE)*'Refrigerator Impacts'!V65</f>
        <v>6.3303719688277091E-6</v>
      </c>
      <c r="X66" s="41">
        <f ca="1">HLOOKUP($A66&amp;"-"&amp;$B66&amp;"-"&amp;X$7,Weights_Cond_Spaces,$C66+1,FALSE)*'Refrigerator Impacts'!W65</f>
        <v>-1.1007255718709138E-3</v>
      </c>
      <c r="Y66" s="41">
        <f ca="1">HLOOKUP($A66&amp;"-"&amp;$B66&amp;"-"&amp;Y$7,Weights_Cond_Spaces,$C66+1,FALSE)*'Refrigerator Impacts'!X65</f>
        <v>2.2512374784782875E-3</v>
      </c>
      <c r="Z66" s="41">
        <f ca="1">HLOOKUP($A66&amp;"-"&amp;$B66&amp;"-"&amp;Z$7,Weights_Cond_Spaces,$C66+1,FALSE)*'Refrigerator Impacts'!Y65</f>
        <v>3.574336112644554E-7</v>
      </c>
      <c r="AA66" s="41">
        <f ca="1">HLOOKUP($A66&amp;"-"&amp;$B66&amp;"-"&amp;AA$7,Weights_Cond_Spaces,$C66+1,FALSE)*'Refrigerator Impacts'!Z65</f>
        <v>1.6928866952805415E-3</v>
      </c>
      <c r="AB66" s="41">
        <f ca="1">HLOOKUP($A66&amp;"-"&amp;$B66&amp;"-"&amp;AB$7,Weights_Cond_Spaces,$C66+1,FALSE)*'Refrigerator Impacts'!AA65</f>
        <v>3.574336112644554E-7</v>
      </c>
      <c r="AC66" s="41">
        <f ca="1">HLOOKUP($A66&amp;"-"&amp;$B66&amp;"-"&amp;AC$7,Weights_Cond_Spaces,$C66+1,FALSE)*'Refrigerator Impacts'!AB65</f>
        <v>0</v>
      </c>
      <c r="AF66" s="131">
        <f t="shared" ca="1" si="21"/>
        <v>0.32584566186819247</v>
      </c>
      <c r="AG66" s="131">
        <f t="shared" ca="1" si="21"/>
        <v>4.6111755069984395E-5</v>
      </c>
      <c r="AH66" s="131">
        <f t="shared" ca="1" si="21"/>
        <v>0.36850020743768341</v>
      </c>
      <c r="AI66" s="131">
        <f t="shared" ca="1" si="21"/>
        <v>7.8034856597759066E-5</v>
      </c>
      <c r="AJ66" s="131">
        <f t="shared" ca="1" si="21"/>
        <v>-8.6179520260070835E-3</v>
      </c>
    </row>
    <row r="67" spans="1:36">
      <c r="A67" s="4" t="str">
        <f t="shared" si="19"/>
        <v>SC</v>
      </c>
      <c r="B67" s="4" t="str">
        <f t="shared" si="19"/>
        <v>SFM</v>
      </c>
      <c r="C67" s="4">
        <f t="shared" si="20"/>
        <v>11</v>
      </c>
      <c r="D67" s="40" t="str">
        <f t="shared" si="18"/>
        <v>SC11</v>
      </c>
      <c r="E67" s="41">
        <f ca="1">HLOOKUP($A67&amp;"-"&amp;$B67&amp;"-"&amp;E$7,Weights_Cond_Spaces,$C67+1,FALSE)*'Refrigerator Impacts'!D66</f>
        <v>0</v>
      </c>
      <c r="F67" s="41">
        <f ca="1">HLOOKUP($A67&amp;"-"&amp;$B67&amp;"-"&amp;F$7,Weights_Cond_Spaces,$C67+1,FALSE)*'Refrigerator Impacts'!E66</f>
        <v>0</v>
      </c>
      <c r="G67" s="41">
        <f ca="1">HLOOKUP($A67&amp;"-"&amp;$B67&amp;"-"&amp;G$7,Weights_Cond_Spaces,$C67+1,FALSE)*'Refrigerator Impacts'!F66</f>
        <v>0</v>
      </c>
      <c r="H67" s="41">
        <f ca="1">HLOOKUP($A67&amp;"-"&amp;$B67&amp;"-"&amp;H$7,Weights_Cond_Spaces,$C67+1,FALSE)*'Refrigerator Impacts'!G66</f>
        <v>0</v>
      </c>
      <c r="I67" s="41">
        <f ca="1">HLOOKUP($A67&amp;"-"&amp;$B67&amp;"-"&amp;I$7,Weights_Cond_Spaces,$C67+1,FALSE)*'Refrigerator Impacts'!H66</f>
        <v>0</v>
      </c>
      <c r="J67" s="41">
        <f ca="1">HLOOKUP($A67&amp;"-"&amp;$B67&amp;"-"&amp;J$7,Weights_Cond_Spaces,$C67+1,FALSE)*'Refrigerator Impacts'!I66</f>
        <v>0</v>
      </c>
      <c r="K67" s="41">
        <f ca="1">HLOOKUP($A67&amp;"-"&amp;$B67&amp;"-"&amp;K$7,Weights_Cond_Spaces,$C67+1,FALSE)*'Refrigerator Impacts'!J66</f>
        <v>0</v>
      </c>
      <c r="L67" s="41">
        <f ca="1">HLOOKUP($A67&amp;"-"&amp;$B67&amp;"-"&amp;L$7,Weights_Cond_Spaces,$C67+1,FALSE)*'Refrigerator Impacts'!K66</f>
        <v>0</v>
      </c>
      <c r="M67" s="41">
        <f ca="1">HLOOKUP($A67&amp;"-"&amp;$B67&amp;"-"&amp;M$7,Weights_Cond_Spaces,$C67+1,FALSE)*'Refrigerator Impacts'!L66</f>
        <v>0</v>
      </c>
      <c r="N67" s="41">
        <f ca="1">HLOOKUP($A67&amp;"-"&amp;$B67&amp;"-"&amp;N$7,Weights_Cond_Spaces,$C67+1,FALSE)*'Refrigerator Impacts'!M66</f>
        <v>0</v>
      </c>
      <c r="O67" s="41">
        <f ca="1">HLOOKUP($A67&amp;"-"&amp;$B67&amp;"-"&amp;O$7,Weights_Cond_Spaces,$C67+1,FALSE)*'Refrigerator Impacts'!N66</f>
        <v>0</v>
      </c>
      <c r="P67" s="41">
        <f ca="1">HLOOKUP($A67&amp;"-"&amp;$B67&amp;"-"&amp;P$7,Weights_Cond_Spaces,$C67+1,FALSE)*'Refrigerator Impacts'!O66</f>
        <v>0</v>
      </c>
      <c r="Q67" s="41">
        <f ca="1">HLOOKUP($A67&amp;"-"&amp;$B67&amp;"-"&amp;Q$7,Weights_Cond_Spaces,$C67+1,FALSE)*'Refrigerator Impacts'!P66</f>
        <v>0</v>
      </c>
      <c r="R67" s="41">
        <f ca="1">HLOOKUP($A67&amp;"-"&amp;$B67&amp;"-"&amp;R$7,Weights_Cond_Spaces,$C67+1,FALSE)*'Refrigerator Impacts'!Q66</f>
        <v>0</v>
      </c>
      <c r="S67" s="41">
        <f>HLOOKUP($A67&amp;"-"&amp;$B67&amp;"-"&amp;S$7,Weights_Cond_Spaces,$C67+1,FALSE)*'Refrigerator Impacts'!R66</f>
        <v>0</v>
      </c>
      <c r="T67" s="41">
        <f ca="1">HLOOKUP($A67&amp;"-"&amp;$B67&amp;"-"&amp;T$7,Weights_Cond_Spaces,$C67+1,FALSE)*'Refrigerator Impacts'!S66</f>
        <v>0</v>
      </c>
      <c r="U67" s="41">
        <f ca="1">HLOOKUP($A67&amp;"-"&amp;$B67&amp;"-"&amp;U$7,Weights_Cond_Spaces,$C67+1,FALSE)*'Refrigerator Impacts'!T66</f>
        <v>0</v>
      </c>
      <c r="V67" s="41">
        <f ca="1">HLOOKUP($A67&amp;"-"&amp;$B67&amp;"-"&amp;V$7,Weights_Cond_Spaces,$C67+1,FALSE)*'Refrigerator Impacts'!U66</f>
        <v>0</v>
      </c>
      <c r="W67" s="41">
        <f ca="1">HLOOKUP($A67&amp;"-"&amp;$B67&amp;"-"&amp;W$7,Weights_Cond_Spaces,$C67+1,FALSE)*'Refrigerator Impacts'!V66</f>
        <v>0</v>
      </c>
      <c r="X67" s="41">
        <f ca="1">HLOOKUP($A67&amp;"-"&amp;$B67&amp;"-"&amp;X$7,Weights_Cond_Spaces,$C67+1,FALSE)*'Refrigerator Impacts'!W66</f>
        <v>0</v>
      </c>
      <c r="Y67" s="41">
        <f ca="1">HLOOKUP($A67&amp;"-"&amp;$B67&amp;"-"&amp;Y$7,Weights_Cond_Spaces,$C67+1,FALSE)*'Refrigerator Impacts'!X66</f>
        <v>0</v>
      </c>
      <c r="Z67" s="41">
        <f ca="1">HLOOKUP($A67&amp;"-"&amp;$B67&amp;"-"&amp;Z$7,Weights_Cond_Spaces,$C67+1,FALSE)*'Refrigerator Impacts'!Y66</f>
        <v>0</v>
      </c>
      <c r="AA67" s="41">
        <f ca="1">HLOOKUP($A67&amp;"-"&amp;$B67&amp;"-"&amp;AA$7,Weights_Cond_Spaces,$C67+1,FALSE)*'Refrigerator Impacts'!Z66</f>
        <v>0</v>
      </c>
      <c r="AB67" s="41">
        <f ca="1">HLOOKUP($A67&amp;"-"&amp;$B67&amp;"-"&amp;AB$7,Weights_Cond_Spaces,$C67+1,FALSE)*'Refrigerator Impacts'!AA66</f>
        <v>0</v>
      </c>
      <c r="AC67" s="41">
        <f ca="1">HLOOKUP($A67&amp;"-"&amp;$B67&amp;"-"&amp;AC$7,Weights_Cond_Spaces,$C67+1,FALSE)*'Refrigerator Impacts'!AB66</f>
        <v>0</v>
      </c>
      <c r="AF67" s="131">
        <f t="shared" ca="1" si="21"/>
        <v>0</v>
      </c>
      <c r="AG67" s="131">
        <f t="shared" ca="1" si="21"/>
        <v>0</v>
      </c>
      <c r="AH67" s="131">
        <f t="shared" ca="1" si="21"/>
        <v>0</v>
      </c>
      <c r="AI67" s="131">
        <f t="shared" ca="1" si="21"/>
        <v>0</v>
      </c>
      <c r="AJ67" s="131">
        <f t="shared" ca="1" si="21"/>
        <v>0</v>
      </c>
    </row>
    <row r="68" spans="1:36">
      <c r="A68" s="4" t="str">
        <f t="shared" si="19"/>
        <v>SC</v>
      </c>
      <c r="B68" s="4" t="str">
        <f t="shared" si="19"/>
        <v>SFM</v>
      </c>
      <c r="C68" s="4">
        <f t="shared" si="20"/>
        <v>12</v>
      </c>
      <c r="D68" s="40" t="str">
        <f t="shared" si="18"/>
        <v>SC12</v>
      </c>
      <c r="E68" s="41">
        <f ca="1">HLOOKUP($A68&amp;"-"&amp;$B68&amp;"-"&amp;E$7,Weights_Cond_Spaces,$C68+1,FALSE)*'Refrigerator Impacts'!D67</f>
        <v>0</v>
      </c>
      <c r="F68" s="41">
        <f ca="1">HLOOKUP($A68&amp;"-"&amp;$B68&amp;"-"&amp;F$7,Weights_Cond_Spaces,$C68+1,FALSE)*'Refrigerator Impacts'!E67</f>
        <v>0</v>
      </c>
      <c r="G68" s="41">
        <f ca="1">HLOOKUP($A68&amp;"-"&amp;$B68&amp;"-"&amp;G$7,Weights_Cond_Spaces,$C68+1,FALSE)*'Refrigerator Impacts'!F67</f>
        <v>0</v>
      </c>
      <c r="H68" s="41">
        <f ca="1">HLOOKUP($A68&amp;"-"&amp;$B68&amp;"-"&amp;H$7,Weights_Cond_Spaces,$C68+1,FALSE)*'Refrigerator Impacts'!G67</f>
        <v>0</v>
      </c>
      <c r="I68" s="41">
        <f ca="1">HLOOKUP($A68&amp;"-"&amp;$B68&amp;"-"&amp;I$7,Weights_Cond_Spaces,$C68+1,FALSE)*'Refrigerator Impacts'!H67</f>
        <v>0</v>
      </c>
      <c r="J68" s="41">
        <f ca="1">HLOOKUP($A68&amp;"-"&amp;$B68&amp;"-"&amp;J$7,Weights_Cond_Spaces,$C68+1,FALSE)*'Refrigerator Impacts'!I67</f>
        <v>0</v>
      </c>
      <c r="K68" s="41">
        <f ca="1">HLOOKUP($A68&amp;"-"&amp;$B68&amp;"-"&amp;K$7,Weights_Cond_Spaces,$C68+1,FALSE)*'Refrigerator Impacts'!J67</f>
        <v>0</v>
      </c>
      <c r="L68" s="41">
        <f ca="1">HLOOKUP($A68&amp;"-"&amp;$B68&amp;"-"&amp;L$7,Weights_Cond_Spaces,$C68+1,FALSE)*'Refrigerator Impacts'!K67</f>
        <v>0</v>
      </c>
      <c r="M68" s="41">
        <f ca="1">HLOOKUP($A68&amp;"-"&amp;$B68&amp;"-"&amp;M$7,Weights_Cond_Spaces,$C68+1,FALSE)*'Refrigerator Impacts'!L67</f>
        <v>0</v>
      </c>
      <c r="N68" s="41">
        <f ca="1">HLOOKUP($A68&amp;"-"&amp;$B68&amp;"-"&amp;N$7,Weights_Cond_Spaces,$C68+1,FALSE)*'Refrigerator Impacts'!M67</f>
        <v>0</v>
      </c>
      <c r="O68" s="41">
        <f ca="1">HLOOKUP($A68&amp;"-"&amp;$B68&amp;"-"&amp;O$7,Weights_Cond_Spaces,$C68+1,FALSE)*'Refrigerator Impacts'!N67</f>
        <v>0</v>
      </c>
      <c r="P68" s="41">
        <f ca="1">HLOOKUP($A68&amp;"-"&amp;$B68&amp;"-"&amp;P$7,Weights_Cond_Spaces,$C68+1,FALSE)*'Refrigerator Impacts'!O67</f>
        <v>0</v>
      </c>
      <c r="Q68" s="41">
        <f ca="1">HLOOKUP($A68&amp;"-"&amp;$B68&amp;"-"&amp;Q$7,Weights_Cond_Spaces,$C68+1,FALSE)*'Refrigerator Impacts'!P67</f>
        <v>0</v>
      </c>
      <c r="R68" s="41">
        <f ca="1">HLOOKUP($A68&amp;"-"&amp;$B68&amp;"-"&amp;R$7,Weights_Cond_Spaces,$C68+1,FALSE)*'Refrigerator Impacts'!Q67</f>
        <v>0</v>
      </c>
      <c r="S68" s="41">
        <f>HLOOKUP($A68&amp;"-"&amp;$B68&amp;"-"&amp;S$7,Weights_Cond_Spaces,$C68+1,FALSE)*'Refrigerator Impacts'!R67</f>
        <v>0</v>
      </c>
      <c r="T68" s="41">
        <f ca="1">HLOOKUP($A68&amp;"-"&amp;$B68&amp;"-"&amp;T$7,Weights_Cond_Spaces,$C68+1,FALSE)*'Refrigerator Impacts'!S67</f>
        <v>0</v>
      </c>
      <c r="U68" s="41">
        <f ca="1">HLOOKUP($A68&amp;"-"&amp;$B68&amp;"-"&amp;U$7,Weights_Cond_Spaces,$C68+1,FALSE)*'Refrigerator Impacts'!T67</f>
        <v>0</v>
      </c>
      <c r="V68" s="41">
        <f ca="1">HLOOKUP($A68&amp;"-"&amp;$B68&amp;"-"&amp;V$7,Weights_Cond_Spaces,$C68+1,FALSE)*'Refrigerator Impacts'!U67</f>
        <v>0</v>
      </c>
      <c r="W68" s="41">
        <f ca="1">HLOOKUP($A68&amp;"-"&amp;$B68&amp;"-"&amp;W$7,Weights_Cond_Spaces,$C68+1,FALSE)*'Refrigerator Impacts'!V67</f>
        <v>0</v>
      </c>
      <c r="X68" s="41">
        <f ca="1">HLOOKUP($A68&amp;"-"&amp;$B68&amp;"-"&amp;X$7,Weights_Cond_Spaces,$C68+1,FALSE)*'Refrigerator Impacts'!W67</f>
        <v>0</v>
      </c>
      <c r="Y68" s="41">
        <f ca="1">HLOOKUP($A68&amp;"-"&amp;$B68&amp;"-"&amp;Y$7,Weights_Cond_Spaces,$C68+1,FALSE)*'Refrigerator Impacts'!X67</f>
        <v>0</v>
      </c>
      <c r="Z68" s="41">
        <f ca="1">HLOOKUP($A68&amp;"-"&amp;$B68&amp;"-"&amp;Z$7,Weights_Cond_Spaces,$C68+1,FALSE)*'Refrigerator Impacts'!Y67</f>
        <v>0</v>
      </c>
      <c r="AA68" s="41">
        <f ca="1">HLOOKUP($A68&amp;"-"&amp;$B68&amp;"-"&amp;AA$7,Weights_Cond_Spaces,$C68+1,FALSE)*'Refrigerator Impacts'!Z67</f>
        <v>0</v>
      </c>
      <c r="AB68" s="41">
        <f ca="1">HLOOKUP($A68&amp;"-"&amp;$B68&amp;"-"&amp;AB$7,Weights_Cond_Spaces,$C68+1,FALSE)*'Refrigerator Impacts'!AA67</f>
        <v>0</v>
      </c>
      <c r="AC68" s="41">
        <f ca="1">HLOOKUP($A68&amp;"-"&amp;$B68&amp;"-"&amp;AC$7,Weights_Cond_Spaces,$C68+1,FALSE)*'Refrigerator Impacts'!AB67</f>
        <v>0</v>
      </c>
      <c r="AF68" s="131">
        <f t="shared" ca="1" si="21"/>
        <v>0</v>
      </c>
      <c r="AG68" s="131">
        <f t="shared" ca="1" si="21"/>
        <v>0</v>
      </c>
      <c r="AH68" s="131">
        <f t="shared" ca="1" si="21"/>
        <v>0</v>
      </c>
      <c r="AI68" s="131">
        <f t="shared" ca="1" si="21"/>
        <v>0</v>
      </c>
      <c r="AJ68" s="131">
        <f t="shared" ca="1" si="21"/>
        <v>0</v>
      </c>
    </row>
    <row r="69" spans="1:36">
      <c r="A69" s="4" t="str">
        <f t="shared" si="19"/>
        <v>SC</v>
      </c>
      <c r="B69" s="4" t="str">
        <f t="shared" si="19"/>
        <v>SFM</v>
      </c>
      <c r="C69" s="4">
        <f t="shared" si="20"/>
        <v>13</v>
      </c>
      <c r="D69" s="40" t="str">
        <f t="shared" si="18"/>
        <v>SC13</v>
      </c>
      <c r="E69" s="41">
        <f ca="1">HLOOKUP($A69&amp;"-"&amp;$B69&amp;"-"&amp;E$7,Weights_Cond_Spaces,$C69+1,FALSE)*'Refrigerator Impacts'!D68</f>
        <v>0.32686393544854803</v>
      </c>
      <c r="F69" s="41">
        <f ca="1">HLOOKUP($A69&amp;"-"&amp;$B69&amp;"-"&amp;F$7,Weights_Cond_Spaces,$C69+1,FALSE)*'Refrigerator Impacts'!E68</f>
        <v>4.5754712643541302E-5</v>
      </c>
      <c r="G69" s="41">
        <f ca="1">HLOOKUP($A69&amp;"-"&amp;$B69&amp;"-"&amp;G$7,Weights_Cond_Spaces,$C69+1,FALSE)*'Refrigerator Impacts'!F68</f>
        <v>0.38723838920252823</v>
      </c>
      <c r="H69" s="41">
        <f ca="1">HLOOKUP($A69&amp;"-"&amp;$B69&amp;"-"&amp;H$7,Weights_Cond_Spaces,$C69+1,FALSE)*'Refrigerator Impacts'!G68</f>
        <v>7.8335054761053915E-5</v>
      </c>
      <c r="I69" s="41">
        <f ca="1">HLOOKUP($A69&amp;"-"&amp;$B69&amp;"-"&amp;I$7,Weights_Cond_Spaces,$C69+1,FALSE)*'Refrigerator Impacts'!H68</f>
        <v>-9.9362029617523825E-3</v>
      </c>
      <c r="J69" s="41">
        <f ca="1">HLOOKUP($A69&amp;"-"&amp;$B69&amp;"-"&amp;J$7,Weights_Cond_Spaces,$C69+1,FALSE)*'Refrigerator Impacts'!I68</f>
        <v>1.8707511496599619E-2</v>
      </c>
      <c r="K69" s="41">
        <f ca="1">HLOOKUP($A69&amp;"-"&amp;$B69&amp;"-"&amp;K$7,Weights_Cond_Spaces,$C69+1,FALSE)*'Refrigerator Impacts'!J68</f>
        <v>2.6339937906582876E-6</v>
      </c>
      <c r="L69" s="41">
        <f ca="1">HLOOKUP($A69&amp;"-"&amp;$B69&amp;"-"&amp;L$7,Weights_Cond_Spaces,$C69+1,FALSE)*'Refrigerator Impacts'!K68</f>
        <v>1.8576898410862741E-2</v>
      </c>
      <c r="M69" s="41">
        <f ca="1">HLOOKUP($A69&amp;"-"&amp;$B69&amp;"-"&amp;M$7,Weights_Cond_Spaces,$C69+1,FALSE)*'Refrigerator Impacts'!L68</f>
        <v>5.4617560653510555E-6</v>
      </c>
      <c r="N69" s="41">
        <f ca="1">HLOOKUP($A69&amp;"-"&amp;$B69&amp;"-"&amp;N$7,Weights_Cond_Spaces,$C69+1,FALSE)*'Refrigerator Impacts'!M68</f>
        <v>0</v>
      </c>
      <c r="O69" s="41">
        <f ca="1">HLOOKUP($A69&amp;"-"&amp;$B69&amp;"-"&amp;O$7,Weights_Cond_Spaces,$C69+1,FALSE)*'Refrigerator Impacts'!N68</f>
        <v>3.0056453834349246E-2</v>
      </c>
      <c r="P69" s="41">
        <f ca="1">HLOOKUP($A69&amp;"-"&amp;$B69&amp;"-"&amp;P$7,Weights_Cond_Spaces,$C69+1,FALSE)*'Refrigerator Impacts'!O68</f>
        <v>4.2073298982566723E-6</v>
      </c>
      <c r="Q69" s="41">
        <f ca="1">HLOOKUP($A69&amp;"-"&amp;$B69&amp;"-"&amp;Q$7,Weights_Cond_Spaces,$C69+1,FALSE)*'Refrigerator Impacts'!P68</f>
        <v>3.5608127742761224E-2</v>
      </c>
      <c r="R69" s="41">
        <f ca="1">HLOOKUP($A69&amp;"-"&amp;$B69&amp;"-"&amp;R$7,Weights_Cond_Spaces,$C69+1,FALSE)*'Refrigerator Impacts'!Q68</f>
        <v>7.2032234263038095E-6</v>
      </c>
      <c r="S69" s="41">
        <f>HLOOKUP($A69&amp;"-"&amp;$B69&amp;"-"&amp;S$7,Weights_Cond_Spaces,$C69+1,FALSE)*'Refrigerator Impacts'!R68</f>
        <v>0</v>
      </c>
      <c r="T69" s="41">
        <f ca="1">HLOOKUP($A69&amp;"-"&amp;$B69&amp;"-"&amp;T$7,Weights_Cond_Spaces,$C69+1,FALSE)*'Refrigerator Impacts'!S68</f>
        <v>1.7653931100491706E-2</v>
      </c>
      <c r="U69" s="41">
        <f ca="1">HLOOKUP($A69&amp;"-"&amp;$B69&amp;"-"&amp;U$7,Weights_Cond_Spaces,$C69+1,FALSE)*'Refrigerator Impacts'!T68</f>
        <v>3.0876197322862555E-6</v>
      </c>
      <c r="V69" s="41">
        <f ca="1">HLOOKUP($A69&amp;"-"&amp;$B69&amp;"-"&amp;V$7,Weights_Cond_Spaces,$C69+1,FALSE)*'Refrigerator Impacts'!U68</f>
        <v>1.7653931100491706E-2</v>
      </c>
      <c r="W69" s="41">
        <f ca="1">HLOOKUP($A69&amp;"-"&amp;$B69&amp;"-"&amp;W$7,Weights_Cond_Spaces,$C69+1,FALSE)*'Refrigerator Impacts'!V68</f>
        <v>3.0876197322862555E-6</v>
      </c>
      <c r="X69" s="41">
        <f ca="1">HLOOKUP($A69&amp;"-"&amp;$B69&amp;"-"&amp;X$7,Weights_Cond_Spaces,$C69+1,FALSE)*'Refrigerator Impacts'!W68</f>
        <v>-5.0434568821009136E-4</v>
      </c>
      <c r="Y69" s="41">
        <f ca="1">HLOOKUP($A69&amp;"-"&amp;$B69&amp;"-"&amp;Y$7,Weights_Cond_Spaces,$C69+1,FALSE)*'Refrigerator Impacts'!X68</f>
        <v>1.0715445135592938E-3</v>
      </c>
      <c r="Z69" s="41">
        <f ca="1">HLOOKUP($A69&amp;"-"&amp;$B69&amp;"-"&amp;Z$7,Weights_Cond_Spaces,$C69+1,FALSE)*'Refrigerator Impacts'!Y68</f>
        <v>1.7923786549255733E-7</v>
      </c>
      <c r="AA69" s="41">
        <f ca="1">HLOOKUP($A69&amp;"-"&amp;$B69&amp;"-"&amp;AA$7,Weights_Cond_Spaces,$C69+1,FALSE)*'Refrigerator Impacts'!Z68</f>
        <v>7.9070794746622524E-4</v>
      </c>
      <c r="AB69" s="41">
        <f ca="1">HLOOKUP($A69&amp;"-"&amp;$B69&amp;"-"&amp;AB$7,Weights_Cond_Spaces,$C69+1,FALSE)*'Refrigerator Impacts'!AA68</f>
        <v>1.7923786549255733E-7</v>
      </c>
      <c r="AC69" s="41">
        <f ca="1">HLOOKUP($A69&amp;"-"&amp;$B69&amp;"-"&amp;AC$7,Weights_Cond_Spaces,$C69+1,FALSE)*'Refrigerator Impacts'!AB68</f>
        <v>0</v>
      </c>
      <c r="AF69" s="131">
        <f t="shared" ref="AF69:AJ78" ca="1" si="22">SUMIF($E$8:$AC$8,AF$8,$E69:$AC69)</f>
        <v>0.39435337639354784</v>
      </c>
      <c r="AG69" s="131">
        <f t="shared" ca="1" si="22"/>
        <v>5.5862893930235067E-5</v>
      </c>
      <c r="AH69" s="131">
        <f t="shared" ca="1" si="22"/>
        <v>0.4598680544041101</v>
      </c>
      <c r="AI69" s="131">
        <f t="shared" ca="1" si="22"/>
        <v>9.4266891850487594E-5</v>
      </c>
      <c r="AJ69" s="131">
        <f t="shared" ca="1" si="22"/>
        <v>-1.0440548649962474E-2</v>
      </c>
    </row>
    <row r="70" spans="1:36">
      <c r="A70" s="4" t="str">
        <f t="shared" si="19"/>
        <v>SC</v>
      </c>
      <c r="B70" s="4" t="str">
        <f t="shared" si="19"/>
        <v>SFM</v>
      </c>
      <c r="C70" s="4">
        <f t="shared" si="20"/>
        <v>14</v>
      </c>
      <c r="D70" s="40" t="str">
        <f t="shared" si="18"/>
        <v>SC14</v>
      </c>
      <c r="E70" s="41">
        <f ca="1">HLOOKUP($A70&amp;"-"&amp;$B70&amp;"-"&amp;E$7,Weights_Cond_Spaces,$C70+1,FALSE)*'Refrigerator Impacts'!D69</f>
        <v>0.27121829360542682</v>
      </c>
      <c r="F70" s="41">
        <f ca="1">HLOOKUP($A70&amp;"-"&amp;$B70&amp;"-"&amp;F$7,Weights_Cond_Spaces,$C70+1,FALSE)*'Refrigerator Impacts'!E69</f>
        <v>3.6325768999678547E-5</v>
      </c>
      <c r="G70" s="41">
        <f ca="1">HLOOKUP($A70&amp;"-"&amp;$B70&amp;"-"&amp;G$7,Weights_Cond_Spaces,$C70+1,FALSE)*'Refrigerator Impacts'!F69</f>
        <v>0.32941043470209941</v>
      </c>
      <c r="H70" s="41">
        <f ca="1">HLOOKUP($A70&amp;"-"&amp;$B70&amp;"-"&amp;H$7,Weights_Cond_Spaces,$C70+1,FALSE)*'Refrigerator Impacts'!G69</f>
        <v>6.0516062760404439E-5</v>
      </c>
      <c r="I70" s="41">
        <f ca="1">HLOOKUP($A70&amp;"-"&amp;$B70&amp;"-"&amp;I$7,Weights_Cond_Spaces,$C70+1,FALSE)*'Refrigerator Impacts'!H69</f>
        <v>-8.9924678087810964E-3</v>
      </c>
      <c r="J70" s="41">
        <f ca="1">HLOOKUP($A70&amp;"-"&amp;$B70&amp;"-"&amp;J$7,Weights_Cond_Spaces,$C70+1,FALSE)*'Refrigerator Impacts'!I69</f>
        <v>1.5540758960414987E-2</v>
      </c>
      <c r="K70" s="41">
        <f ca="1">HLOOKUP($A70&amp;"-"&amp;$B70&amp;"-"&amp;K$7,Weights_Cond_Spaces,$C70+1,FALSE)*'Refrigerator Impacts'!J69</f>
        <v>2.093433892069858E-6</v>
      </c>
      <c r="L70" s="41">
        <f ca="1">HLOOKUP($A70&amp;"-"&amp;$B70&amp;"-"&amp;L$7,Weights_Cond_Spaces,$C70+1,FALSE)*'Refrigerator Impacts'!K69</f>
        <v>1.5687886006179881E-2</v>
      </c>
      <c r="M70" s="41">
        <f ca="1">HLOOKUP($A70&amp;"-"&amp;$B70&amp;"-"&amp;M$7,Weights_Cond_Spaces,$C70+1,FALSE)*'Refrigerator Impacts'!L69</f>
        <v>4.2747963533349464E-6</v>
      </c>
      <c r="N70" s="41">
        <f ca="1">HLOOKUP($A70&amp;"-"&amp;$B70&amp;"-"&amp;N$7,Weights_Cond_Spaces,$C70+1,FALSE)*'Refrigerator Impacts'!M69</f>
        <v>0</v>
      </c>
      <c r="O70" s="41">
        <f ca="1">HLOOKUP($A70&amp;"-"&amp;$B70&amp;"-"&amp;O$7,Weights_Cond_Spaces,$C70+1,FALSE)*'Refrigerator Impacts'!N69</f>
        <v>2.4939613205096717E-2</v>
      </c>
      <c r="P70" s="41">
        <f ca="1">HLOOKUP($A70&amp;"-"&amp;$B70&amp;"-"&amp;P$7,Weights_Cond_Spaces,$C70+1,FALSE)*'Refrigerator Impacts'!O69</f>
        <v>3.3403005976715908E-6</v>
      </c>
      <c r="Q70" s="41">
        <f ca="1">HLOOKUP($A70&amp;"-"&amp;$B70&amp;"-"&amp;Q$7,Weights_Cond_Spaces,$C70+1,FALSE)*'Refrigerator Impacts'!P69</f>
        <v>3.029061468525052E-2</v>
      </c>
      <c r="R70" s="41">
        <f ca="1">HLOOKUP($A70&amp;"-"&amp;$B70&amp;"-"&amp;R$7,Weights_Cond_Spaces,$C70+1,FALSE)*'Refrigerator Impacts'!Q69</f>
        <v>5.5646954262440865E-6</v>
      </c>
      <c r="S70" s="41">
        <f>HLOOKUP($A70&amp;"-"&amp;$B70&amp;"-"&amp;S$7,Weights_Cond_Spaces,$C70+1,FALSE)*'Refrigerator Impacts'!R69</f>
        <v>0</v>
      </c>
      <c r="T70" s="41">
        <f ca="1">HLOOKUP($A70&amp;"-"&amp;$B70&amp;"-"&amp;T$7,Weights_Cond_Spaces,$C70+1,FALSE)*'Refrigerator Impacts'!S69</f>
        <v>3.3039679969726059E-2</v>
      </c>
      <c r="U70" s="41">
        <f ca="1">HLOOKUP($A70&amp;"-"&amp;$B70&amp;"-"&amp;U$7,Weights_Cond_Spaces,$C70+1,FALSE)*'Refrigerator Impacts'!T69</f>
        <v>6.0573022028506317E-6</v>
      </c>
      <c r="V70" s="41">
        <f ca="1">HLOOKUP($A70&amp;"-"&amp;$B70&amp;"-"&amp;V$7,Weights_Cond_Spaces,$C70+1,FALSE)*'Refrigerator Impacts'!U69</f>
        <v>3.3039679969726059E-2</v>
      </c>
      <c r="W70" s="41">
        <f ca="1">HLOOKUP($A70&amp;"-"&amp;$B70&amp;"-"&amp;W$7,Weights_Cond_Spaces,$C70+1,FALSE)*'Refrigerator Impacts'!V69</f>
        <v>6.0573022028506317E-6</v>
      </c>
      <c r="X70" s="41">
        <f ca="1">HLOOKUP($A70&amp;"-"&amp;$B70&amp;"-"&amp;X$7,Weights_Cond_Spaces,$C70+1,FALSE)*'Refrigerator Impacts'!W69</f>
        <v>-9.27972398520098E-4</v>
      </c>
      <c r="Y70" s="41">
        <f ca="1">HLOOKUP($A70&amp;"-"&amp;$B70&amp;"-"&amp;Y$7,Weights_Cond_Spaces,$C70+1,FALSE)*'Refrigerator Impacts'!X69</f>
        <v>2.0037198209845192E-3</v>
      </c>
      <c r="Z70" s="41">
        <f ca="1">HLOOKUP($A70&amp;"-"&amp;$B70&amp;"-"&amp;Z$7,Weights_Cond_Spaces,$C70+1,FALSE)*'Refrigerator Impacts'!Y69</f>
        <v>3.3695887205577935E-7</v>
      </c>
      <c r="AA70" s="41">
        <f ca="1">HLOOKUP($A70&amp;"-"&amp;$B70&amp;"-"&amp;AA$7,Weights_Cond_Spaces,$C70+1,FALSE)*'Refrigerator Impacts'!Z69</f>
        <v>1.4579018669160506E-3</v>
      </c>
      <c r="AB70" s="41">
        <f ca="1">HLOOKUP($A70&amp;"-"&amp;$B70&amp;"-"&amp;AB$7,Weights_Cond_Spaces,$C70+1,FALSE)*'Refrigerator Impacts'!AA69</f>
        <v>3.3695887205577935E-7</v>
      </c>
      <c r="AC70" s="41">
        <f ca="1">HLOOKUP($A70&amp;"-"&amp;$B70&amp;"-"&amp;AC$7,Weights_Cond_Spaces,$C70+1,FALSE)*'Refrigerator Impacts'!AB69</f>
        <v>0</v>
      </c>
      <c r="AF70" s="131">
        <f t="shared" ca="1" si="22"/>
        <v>0.3467420655616491</v>
      </c>
      <c r="AG70" s="131">
        <f t="shared" ca="1" si="22"/>
        <v>4.8153764564326405E-5</v>
      </c>
      <c r="AH70" s="131">
        <f t="shared" ca="1" si="22"/>
        <v>0.40988651723017194</v>
      </c>
      <c r="AI70" s="131">
        <f t="shared" ca="1" si="22"/>
        <v>7.6749815614889883E-5</v>
      </c>
      <c r="AJ70" s="131">
        <f t="shared" ca="1" si="22"/>
        <v>-9.9204402073011944E-3</v>
      </c>
    </row>
    <row r="71" spans="1:36">
      <c r="A71" s="4" t="str">
        <f t="shared" si="19"/>
        <v>SC</v>
      </c>
      <c r="B71" s="4" t="str">
        <f t="shared" si="19"/>
        <v>SFM</v>
      </c>
      <c r="C71" s="4">
        <f t="shared" si="20"/>
        <v>15</v>
      </c>
      <c r="D71" s="40" t="str">
        <f t="shared" si="18"/>
        <v>SC15</v>
      </c>
      <c r="E71" s="41">
        <f ca="1">HLOOKUP($A71&amp;"-"&amp;$B71&amp;"-"&amp;E$7,Weights_Cond_Spaces,$C71+1,FALSE)*'Refrigerator Impacts'!D70</f>
        <v>0.15664719907475544</v>
      </c>
      <c r="F71" s="41">
        <f ca="1">HLOOKUP($A71&amp;"-"&amp;$B71&amp;"-"&amp;F$7,Weights_Cond_Spaces,$C71+1,FALSE)*'Refrigerator Impacts'!E70</f>
        <v>2.0345518003935586E-5</v>
      </c>
      <c r="G71" s="41">
        <f ca="1">HLOOKUP($A71&amp;"-"&amp;$B71&amp;"-"&amp;G$7,Weights_Cond_Spaces,$C71+1,FALSE)*'Refrigerator Impacts'!F70</f>
        <v>0.2045650037378321</v>
      </c>
      <c r="H71" s="41">
        <f ca="1">HLOOKUP($A71&amp;"-"&amp;$B71&amp;"-"&amp;H$7,Weights_Cond_Spaces,$C71+1,FALSE)*'Refrigerator Impacts'!G70</f>
        <v>3.5596012046773392E-5</v>
      </c>
      <c r="I71" s="41">
        <f ca="1">HLOOKUP($A71&amp;"-"&amp;$B71&amp;"-"&amp;I$7,Weights_Cond_Spaces,$C71+1,FALSE)*'Refrigerator Impacts'!H70</f>
        <v>-3.0010191051450816E-3</v>
      </c>
      <c r="J71" s="41">
        <f ca="1">HLOOKUP($A71&amp;"-"&amp;$B71&amp;"-"&amp;J$7,Weights_Cond_Spaces,$C71+1,FALSE)*'Refrigerator Impacts'!I70</f>
        <v>8.975513846037406E-3</v>
      </c>
      <c r="K71" s="41">
        <f ca="1">HLOOKUP($A71&amp;"-"&amp;$B71&amp;"-"&amp;K$7,Weights_Cond_Spaces,$C71+1,FALSE)*'Refrigerator Impacts'!J70</f>
        <v>1.1702642887310139E-6</v>
      </c>
      <c r="L71" s="41">
        <f ca="1">HLOOKUP($A71&amp;"-"&amp;$B71&amp;"-"&amp;L$7,Weights_Cond_Spaces,$C71+1,FALSE)*'Refrigerator Impacts'!K70</f>
        <v>1.0920248017897477E-2</v>
      </c>
      <c r="M71" s="41">
        <f ca="1">HLOOKUP($A71&amp;"-"&amp;$B71&amp;"-"&amp;M$7,Weights_Cond_Spaces,$C71+1,FALSE)*'Refrigerator Impacts'!L70</f>
        <v>2.4438407098298483E-6</v>
      </c>
      <c r="N71" s="41">
        <f ca="1">HLOOKUP($A71&amp;"-"&amp;$B71&amp;"-"&amp;N$7,Weights_Cond_Spaces,$C71+1,FALSE)*'Refrigerator Impacts'!M70</f>
        <v>0</v>
      </c>
      <c r="O71" s="41">
        <f ca="1">HLOOKUP($A71&amp;"-"&amp;$B71&amp;"-"&amp;O$7,Weights_Cond_Spaces,$C71+1,FALSE)*'Refrigerator Impacts'!N70</f>
        <v>1.4404340144805097E-2</v>
      </c>
      <c r="P71" s="41">
        <f ca="1">HLOOKUP($A71&amp;"-"&amp;$B71&amp;"-"&amp;P$7,Weights_Cond_Spaces,$C71+1,FALSE)*'Refrigerator Impacts'!O70</f>
        <v>1.8708522302469504E-6</v>
      </c>
      <c r="Q71" s="41">
        <f ca="1">HLOOKUP($A71&amp;"-"&amp;$B71&amp;"-"&amp;Q$7,Weights_Cond_Spaces,$C71+1,FALSE)*'Refrigerator Impacts'!P70</f>
        <v>1.8810575056352377E-2</v>
      </c>
      <c r="R71" s="41">
        <f ca="1">HLOOKUP($A71&amp;"-"&amp;$B71&amp;"-"&amp;R$7,Weights_Cond_Spaces,$C71+1,FALSE)*'Refrigerator Impacts'!Q70</f>
        <v>3.2731965100481281E-6</v>
      </c>
      <c r="S71" s="41">
        <f>HLOOKUP($A71&amp;"-"&amp;$B71&amp;"-"&amp;S$7,Weights_Cond_Spaces,$C71+1,FALSE)*'Refrigerator Impacts'!R70</f>
        <v>0</v>
      </c>
      <c r="T71" s="41">
        <f ca="1">HLOOKUP($A71&amp;"-"&amp;$B71&amp;"-"&amp;T$7,Weights_Cond_Spaces,$C71+1,FALSE)*'Refrigerator Impacts'!S70</f>
        <v>3.0149543306203699E-3</v>
      </c>
      <c r="U71" s="41">
        <f ca="1">HLOOKUP($A71&amp;"-"&amp;$B71&amp;"-"&amp;U$7,Weights_Cond_Spaces,$C71+1,FALSE)*'Refrigerator Impacts'!T70</f>
        <v>5.0970689706310205E-7</v>
      </c>
      <c r="V71" s="41">
        <f ca="1">HLOOKUP($A71&amp;"-"&amp;$B71&amp;"-"&amp;V$7,Weights_Cond_Spaces,$C71+1,FALSE)*'Refrigerator Impacts'!U70</f>
        <v>3.0149543306203699E-3</v>
      </c>
      <c r="W71" s="41">
        <f ca="1">HLOOKUP($A71&amp;"-"&amp;$B71&amp;"-"&amp;W$7,Weights_Cond_Spaces,$C71+1,FALSE)*'Refrigerator Impacts'!V70</f>
        <v>5.0970689706310205E-7</v>
      </c>
      <c r="X71" s="41">
        <f ca="1">HLOOKUP($A71&amp;"-"&amp;$B71&amp;"-"&amp;X$7,Weights_Cond_Spaces,$C71+1,FALSE)*'Refrigerator Impacts'!W70</f>
        <v>-4.9396411903123181E-5</v>
      </c>
      <c r="Y71" s="41">
        <f ca="1">HLOOKUP($A71&amp;"-"&amp;$B71&amp;"-"&amp;Y$7,Weights_Cond_Spaces,$C71+1,FALSE)*'Refrigerator Impacts'!X70</f>
        <v>1.8696620263399584E-4</v>
      </c>
      <c r="Z71" s="41">
        <f ca="1">HLOOKUP($A71&amp;"-"&amp;$B71&amp;"-"&amp;Z$7,Weights_Cond_Spaces,$C71+1,FALSE)*'Refrigerator Impacts'!Y70</f>
        <v>2.8807080352338019E-8</v>
      </c>
      <c r="AA71" s="41">
        <f ca="1">HLOOKUP($A71&amp;"-"&amp;$B71&amp;"-"&amp;AA$7,Weights_Cond_Spaces,$C71+1,FALSE)*'Refrigerator Impacts'!Z70</f>
        <v>1.6464314531739743E-4</v>
      </c>
      <c r="AB71" s="41">
        <f ca="1">HLOOKUP($A71&amp;"-"&amp;$B71&amp;"-"&amp;AB$7,Weights_Cond_Spaces,$C71+1,FALSE)*'Refrigerator Impacts'!AA70</f>
        <v>2.8807080352338019E-8</v>
      </c>
      <c r="AC71" s="41">
        <f ca="1">HLOOKUP($A71&amp;"-"&amp;$B71&amp;"-"&amp;AC$7,Weights_Cond_Spaces,$C71+1,FALSE)*'Refrigerator Impacts'!AB70</f>
        <v>0</v>
      </c>
      <c r="AF71" s="131">
        <f t="shared" ca="1" si="22"/>
        <v>0.18322897359885232</v>
      </c>
      <c r="AG71" s="131">
        <f t="shared" ca="1" si="22"/>
        <v>2.3925148500328993E-5</v>
      </c>
      <c r="AH71" s="131">
        <f t="shared" ca="1" si="22"/>
        <v>0.23747542428801971</v>
      </c>
      <c r="AI71" s="131">
        <f t="shared" ca="1" si="22"/>
        <v>4.1851563244066807E-5</v>
      </c>
      <c r="AJ71" s="131">
        <f t="shared" ca="1" si="22"/>
        <v>-3.0504155170482049E-3</v>
      </c>
    </row>
    <row r="72" spans="1:36">
      <c r="A72" s="4" t="str">
        <f t="shared" si="19"/>
        <v>SC</v>
      </c>
      <c r="B72" s="4" t="str">
        <f t="shared" si="19"/>
        <v>SFM</v>
      </c>
      <c r="C72" s="4">
        <f t="shared" si="20"/>
        <v>16</v>
      </c>
      <c r="D72" s="40" t="str">
        <f t="shared" si="18"/>
        <v>SC16</v>
      </c>
      <c r="E72" s="41">
        <f ca="1">HLOOKUP($A72&amp;"-"&amp;$B72&amp;"-"&amp;E$7,Weights_Cond_Spaces,$C72+1,FALSE)*'Refrigerator Impacts'!D71</f>
        <v>0.10590190882738737</v>
      </c>
      <c r="F72" s="41">
        <f ca="1">HLOOKUP($A72&amp;"-"&amp;$B72&amp;"-"&amp;F$7,Weights_Cond_Spaces,$C72+1,FALSE)*'Refrigerator Impacts'!E71</f>
        <v>1.613610752826777E-5</v>
      </c>
      <c r="G72" s="41">
        <f ca="1">HLOOKUP($A72&amp;"-"&amp;$B72&amp;"-"&amp;G$7,Weights_Cond_Spaces,$C72+1,FALSE)*'Refrigerator Impacts'!F71</f>
        <v>0.11568229421549549</v>
      </c>
      <c r="H72" s="41">
        <f ca="1">HLOOKUP($A72&amp;"-"&amp;$B72&amp;"-"&amp;H$7,Weights_Cond_Spaces,$C72+1,FALSE)*'Refrigerator Impacts'!G71</f>
        <v>2.8927554961045999E-5</v>
      </c>
      <c r="I72" s="41">
        <f ca="1">HLOOKUP($A72&amp;"-"&amp;$B72&amp;"-"&amp;I$7,Weights_Cond_Spaces,$C72+1,FALSE)*'Refrigerator Impacts'!H71</f>
        <v>-5.1057860949965455E-3</v>
      </c>
      <c r="J72" s="41">
        <f ca="1">HLOOKUP($A72&amp;"-"&amp;$B72&amp;"-"&amp;J$7,Weights_Cond_Spaces,$C72+1,FALSE)*'Refrigerator Impacts'!I71</f>
        <v>6.0529168880447091E-3</v>
      </c>
      <c r="K72" s="41">
        <f ca="1">HLOOKUP($A72&amp;"-"&amp;$B72&amp;"-"&amp;K$7,Weights_Cond_Spaces,$C72+1,FALSE)*'Refrigerator Impacts'!J71</f>
        <v>9.2801314534985265E-7</v>
      </c>
      <c r="L72" s="41">
        <f ca="1">HLOOKUP($A72&amp;"-"&amp;$B72&amp;"-"&amp;L$7,Weights_Cond_Spaces,$C72+1,FALSE)*'Refrigerator Impacts'!K71</f>
        <v>4.1975846173186223E-3</v>
      </c>
      <c r="M72" s="41">
        <f ca="1">HLOOKUP($A72&amp;"-"&amp;$B72&amp;"-"&amp;M$7,Weights_Cond_Spaces,$C72+1,FALSE)*'Refrigerator Impacts'!L71</f>
        <v>1.9217413069517807E-6</v>
      </c>
      <c r="N72" s="41">
        <f ca="1">HLOOKUP($A72&amp;"-"&amp;$B72&amp;"-"&amp;N$7,Weights_Cond_Spaces,$C72+1,FALSE)*'Refrigerator Impacts'!M71</f>
        <v>0</v>
      </c>
      <c r="O72" s="41">
        <f ca="1">HLOOKUP($A72&amp;"-"&amp;$B72&amp;"-"&amp;O$7,Weights_Cond_Spaces,$C72+1,FALSE)*'Refrigerator Impacts'!N71</f>
        <v>9.7381065588402187E-3</v>
      </c>
      <c r="P72" s="41">
        <f ca="1">HLOOKUP($A72&amp;"-"&amp;$B72&amp;"-"&amp;P$7,Weights_Cond_Spaces,$C72+1,FALSE)*'Refrigerator Impacts'!O71</f>
        <v>1.4837800025993353E-6</v>
      </c>
      <c r="Q72" s="41">
        <f ca="1">HLOOKUP($A72&amp;"-"&amp;$B72&amp;"-"&amp;Q$7,Weights_Cond_Spaces,$C72+1,FALSE)*'Refrigerator Impacts'!P71</f>
        <v>1.0637452341654759E-2</v>
      </c>
      <c r="R72" s="41">
        <f ca="1">HLOOKUP($A72&amp;"-"&amp;$B72&amp;"-"&amp;R$7,Weights_Cond_Spaces,$C72+1,FALSE)*'Refrigerator Impacts'!Q71</f>
        <v>2.6600050538892876E-6</v>
      </c>
      <c r="S72" s="41">
        <f>HLOOKUP($A72&amp;"-"&amp;$B72&amp;"-"&amp;S$7,Weights_Cond_Spaces,$C72+1,FALSE)*'Refrigerator Impacts'!R71</f>
        <v>0</v>
      </c>
      <c r="T72" s="41">
        <f ca="1">HLOOKUP($A72&amp;"-"&amp;$B72&amp;"-"&amp;T$7,Weights_Cond_Spaces,$C72+1,FALSE)*'Refrigerator Impacts'!S71</f>
        <v>0.14775158423659873</v>
      </c>
      <c r="U72" s="41">
        <f ca="1">HLOOKUP($A72&amp;"-"&amp;$B72&amp;"-"&amp;U$7,Weights_Cond_Spaces,$C72+1,FALSE)*'Refrigerator Impacts'!T71</f>
        <v>2.6441455213225268E-5</v>
      </c>
      <c r="V72" s="41">
        <f ca="1">HLOOKUP($A72&amp;"-"&amp;$B72&amp;"-"&amp;V$7,Weights_Cond_Spaces,$C72+1,FALSE)*'Refrigerator Impacts'!U71</f>
        <v>0.14775158423659873</v>
      </c>
      <c r="W72" s="41">
        <f ca="1">HLOOKUP($A72&amp;"-"&amp;$B72&amp;"-"&amp;W$7,Weights_Cond_Spaces,$C72+1,FALSE)*'Refrigerator Impacts'!V71</f>
        <v>2.6441455213225268E-5</v>
      </c>
      <c r="X72" s="41">
        <f ca="1">HLOOKUP($A72&amp;"-"&amp;$B72&amp;"-"&amp;X$7,Weights_Cond_Spaces,$C72+1,FALSE)*'Refrigerator Impacts'!W71</f>
        <v>-7.0541298107392684E-3</v>
      </c>
      <c r="Y72" s="41">
        <f ca="1">HLOOKUP($A72&amp;"-"&amp;$B72&amp;"-"&amp;Y$7,Weights_Cond_Spaces,$C72+1,FALSE)*'Refrigerator Impacts'!X71</f>
        <v>8.472099263867371E-3</v>
      </c>
      <c r="Z72" s="41">
        <f ca="1">HLOOKUP($A72&amp;"-"&amp;$B72&amp;"-"&amp;Z$7,Weights_Cond_Spaces,$C72+1,FALSE)*'Refrigerator Impacts'!Y71</f>
        <v>1.5124263460437846E-6</v>
      </c>
      <c r="AA72" s="41">
        <f ca="1">HLOOKUP($A72&amp;"-"&amp;$B72&amp;"-"&amp;AA$7,Weights_Cond_Spaces,$C72+1,FALSE)*'Refrigerator Impacts'!Z71</f>
        <v>4.6846356060599075E-3</v>
      </c>
      <c r="AB72" s="41">
        <f ca="1">HLOOKUP($A72&amp;"-"&amp;$B72&amp;"-"&amp;AB$7,Weights_Cond_Spaces,$C72+1,FALSE)*'Refrigerator Impacts'!AA71</f>
        <v>1.5123967266331456E-6</v>
      </c>
      <c r="AC72" s="41">
        <f ca="1">HLOOKUP($A72&amp;"-"&amp;$B72&amp;"-"&amp;AC$7,Weights_Cond_Spaces,$C72+1,FALSE)*'Refrigerator Impacts'!AB71</f>
        <v>0</v>
      </c>
      <c r="AF72" s="131">
        <f t="shared" ca="1" si="22"/>
        <v>0.27791661577473842</v>
      </c>
      <c r="AG72" s="131">
        <f t="shared" ca="1" si="22"/>
        <v>4.6501782235486008E-5</v>
      </c>
      <c r="AH72" s="131">
        <f t="shared" ca="1" si="22"/>
        <v>0.28295355101712749</v>
      </c>
      <c r="AI72" s="131">
        <f t="shared" ca="1" si="22"/>
        <v>6.1463153261745476E-5</v>
      </c>
      <c r="AJ72" s="131">
        <f t="shared" ca="1" si="22"/>
        <v>-1.2159915905735813E-2</v>
      </c>
    </row>
    <row r="73" spans="1:36">
      <c r="A73" s="4" t="str">
        <f t="shared" si="19"/>
        <v>SC</v>
      </c>
      <c r="B73" s="4" t="s">
        <v>886</v>
      </c>
      <c r="C73" s="4">
        <f>C57</f>
        <v>1</v>
      </c>
      <c r="D73" s="40" t="str">
        <f t="shared" si="18"/>
        <v>SC1</v>
      </c>
      <c r="E73" s="41">
        <f ca="1">HLOOKUP($A73&amp;"-"&amp;$B73&amp;"-"&amp;E$7,Weights_Cond_Spaces,$C73+1,FALSE)*'Refrigerator Impacts'!D72</f>
        <v>0</v>
      </c>
      <c r="F73" s="41">
        <f ca="1">HLOOKUP($A73&amp;"-"&amp;$B73&amp;"-"&amp;F$7,Weights_Cond_Spaces,$C73+1,FALSE)*'Refrigerator Impacts'!E72</f>
        <v>0</v>
      </c>
      <c r="G73" s="41">
        <f ca="1">HLOOKUP($A73&amp;"-"&amp;$B73&amp;"-"&amp;G$7,Weights_Cond_Spaces,$C73+1,FALSE)*'Refrigerator Impacts'!F72</f>
        <v>0</v>
      </c>
      <c r="H73" s="41">
        <f ca="1">HLOOKUP($A73&amp;"-"&amp;$B73&amp;"-"&amp;H$7,Weights_Cond_Spaces,$C73+1,FALSE)*'Refrigerator Impacts'!G72</f>
        <v>0</v>
      </c>
      <c r="I73" s="41">
        <f ca="1">HLOOKUP($A73&amp;"-"&amp;$B73&amp;"-"&amp;I$7,Weights_Cond_Spaces,$C73+1,FALSE)*'Refrigerator Impacts'!H72</f>
        <v>0</v>
      </c>
      <c r="J73" s="41">
        <f ca="1">HLOOKUP($A73&amp;"-"&amp;$B73&amp;"-"&amp;J$7,Weights_Cond_Spaces,$C73+1,FALSE)*'Refrigerator Impacts'!I72</f>
        <v>0</v>
      </c>
      <c r="K73" s="41">
        <f ca="1">HLOOKUP($A73&amp;"-"&amp;$B73&amp;"-"&amp;K$7,Weights_Cond_Spaces,$C73+1,FALSE)*'Refrigerator Impacts'!J72</f>
        <v>0</v>
      </c>
      <c r="L73" s="41">
        <f ca="1">HLOOKUP($A73&amp;"-"&amp;$B73&amp;"-"&amp;L$7,Weights_Cond_Spaces,$C73+1,FALSE)*'Refrigerator Impacts'!K72</f>
        <v>0</v>
      </c>
      <c r="M73" s="41">
        <f ca="1">HLOOKUP($A73&amp;"-"&amp;$B73&amp;"-"&amp;M$7,Weights_Cond_Spaces,$C73+1,FALSE)*'Refrigerator Impacts'!L72</f>
        <v>0</v>
      </c>
      <c r="N73" s="41">
        <f ca="1">HLOOKUP($A73&amp;"-"&amp;$B73&amp;"-"&amp;N$7,Weights_Cond_Spaces,$C73+1,FALSE)*'Refrigerator Impacts'!M72</f>
        <v>0</v>
      </c>
      <c r="O73" s="41">
        <f ca="1">HLOOKUP($A73&amp;"-"&amp;$B73&amp;"-"&amp;O$7,Weights_Cond_Spaces,$C73+1,FALSE)*'Refrigerator Impacts'!N72</f>
        <v>0</v>
      </c>
      <c r="P73" s="41">
        <f ca="1">HLOOKUP($A73&amp;"-"&amp;$B73&amp;"-"&amp;P$7,Weights_Cond_Spaces,$C73+1,FALSE)*'Refrigerator Impacts'!O72</f>
        <v>0</v>
      </c>
      <c r="Q73" s="41">
        <f ca="1">HLOOKUP($A73&amp;"-"&amp;$B73&amp;"-"&amp;Q$7,Weights_Cond_Spaces,$C73+1,FALSE)*'Refrigerator Impacts'!P72</f>
        <v>0</v>
      </c>
      <c r="R73" s="41">
        <f ca="1">HLOOKUP($A73&amp;"-"&amp;$B73&amp;"-"&amp;R$7,Weights_Cond_Spaces,$C73+1,FALSE)*'Refrigerator Impacts'!Q72</f>
        <v>0</v>
      </c>
      <c r="S73" s="41">
        <f>HLOOKUP($A73&amp;"-"&amp;$B73&amp;"-"&amp;S$7,Weights_Cond_Spaces,$C73+1,FALSE)*'Refrigerator Impacts'!R72</f>
        <v>0</v>
      </c>
      <c r="T73" s="41">
        <f ca="1">HLOOKUP($A73&amp;"-"&amp;$B73&amp;"-"&amp;T$7,Weights_Cond_Spaces,$C73+1,FALSE)*'Refrigerator Impacts'!S72</f>
        <v>0</v>
      </c>
      <c r="U73" s="41">
        <f ca="1">HLOOKUP($A73&amp;"-"&amp;$B73&amp;"-"&amp;U$7,Weights_Cond_Spaces,$C73+1,FALSE)*'Refrigerator Impacts'!T72</f>
        <v>0</v>
      </c>
      <c r="V73" s="41">
        <f ca="1">HLOOKUP($A73&amp;"-"&amp;$B73&amp;"-"&amp;V$7,Weights_Cond_Spaces,$C73+1,FALSE)*'Refrigerator Impacts'!U72</f>
        <v>0</v>
      </c>
      <c r="W73" s="41">
        <f ca="1">HLOOKUP($A73&amp;"-"&amp;$B73&amp;"-"&amp;W$7,Weights_Cond_Spaces,$C73+1,FALSE)*'Refrigerator Impacts'!V72</f>
        <v>0</v>
      </c>
      <c r="X73" s="41">
        <f ca="1">HLOOKUP($A73&amp;"-"&amp;$B73&amp;"-"&amp;X$7,Weights_Cond_Spaces,$C73+1,FALSE)*'Refrigerator Impacts'!W72</f>
        <v>0</v>
      </c>
      <c r="Y73" s="41">
        <f ca="1">HLOOKUP($A73&amp;"-"&amp;$B73&amp;"-"&amp;Y$7,Weights_Cond_Spaces,$C73+1,FALSE)*'Refrigerator Impacts'!X72</f>
        <v>0</v>
      </c>
      <c r="Z73" s="41">
        <f ca="1">HLOOKUP($A73&amp;"-"&amp;$B73&amp;"-"&amp;Z$7,Weights_Cond_Spaces,$C73+1,FALSE)*'Refrigerator Impacts'!Y72</f>
        <v>0</v>
      </c>
      <c r="AA73" s="41">
        <f ca="1">HLOOKUP($A73&amp;"-"&amp;$B73&amp;"-"&amp;AA$7,Weights_Cond_Spaces,$C73+1,FALSE)*'Refrigerator Impacts'!Z72</f>
        <v>0</v>
      </c>
      <c r="AB73" s="41">
        <f ca="1">HLOOKUP($A73&amp;"-"&amp;$B73&amp;"-"&amp;AB$7,Weights_Cond_Spaces,$C73+1,FALSE)*'Refrigerator Impacts'!AA72</f>
        <v>0</v>
      </c>
      <c r="AC73" s="41">
        <f ca="1">HLOOKUP($A73&amp;"-"&amp;$B73&amp;"-"&amp;AC$7,Weights_Cond_Spaces,$C73+1,FALSE)*'Refrigerator Impacts'!AB72</f>
        <v>0</v>
      </c>
      <c r="AF73" s="131">
        <f t="shared" ca="1" si="22"/>
        <v>0</v>
      </c>
      <c r="AG73" s="131">
        <f t="shared" ca="1" si="22"/>
        <v>0</v>
      </c>
      <c r="AH73" s="131">
        <f t="shared" ca="1" si="22"/>
        <v>0</v>
      </c>
      <c r="AI73" s="131">
        <f t="shared" ca="1" si="22"/>
        <v>0</v>
      </c>
      <c r="AJ73" s="131">
        <f t="shared" ca="1" si="22"/>
        <v>0</v>
      </c>
    </row>
    <row r="74" spans="1:36">
      <c r="A74" s="4" t="str">
        <f t="shared" si="19"/>
        <v>SC</v>
      </c>
      <c r="B74" s="4" t="str">
        <f>B73</f>
        <v>MFM</v>
      </c>
      <c r="C74" s="4">
        <f t="shared" ref="C74:C104" si="23">C58</f>
        <v>2</v>
      </c>
      <c r="D74" s="40" t="str">
        <f t="shared" si="18"/>
        <v>SC2</v>
      </c>
      <c r="E74" s="41">
        <f ca="1">HLOOKUP($A74&amp;"-"&amp;$B74&amp;"-"&amp;E$7,Weights_Cond_Spaces,$C74+1,FALSE)*'Refrigerator Impacts'!D73</f>
        <v>0</v>
      </c>
      <c r="F74" s="41">
        <f ca="1">HLOOKUP($A74&amp;"-"&amp;$B74&amp;"-"&amp;F$7,Weights_Cond_Spaces,$C74+1,FALSE)*'Refrigerator Impacts'!E73</f>
        <v>0</v>
      </c>
      <c r="G74" s="41">
        <f ca="1">HLOOKUP($A74&amp;"-"&amp;$B74&amp;"-"&amp;G$7,Weights_Cond_Spaces,$C74+1,FALSE)*'Refrigerator Impacts'!F73</f>
        <v>0</v>
      </c>
      <c r="H74" s="41">
        <f ca="1">HLOOKUP($A74&amp;"-"&amp;$B74&amp;"-"&amp;H$7,Weights_Cond_Spaces,$C74+1,FALSE)*'Refrigerator Impacts'!G73</f>
        <v>0</v>
      </c>
      <c r="I74" s="41">
        <f ca="1">HLOOKUP($A74&amp;"-"&amp;$B74&amp;"-"&amp;I$7,Weights_Cond_Spaces,$C74+1,FALSE)*'Refrigerator Impacts'!H73</f>
        <v>0</v>
      </c>
      <c r="J74" s="41">
        <f ca="1">HLOOKUP($A74&amp;"-"&amp;$B74&amp;"-"&amp;J$7,Weights_Cond_Spaces,$C74+1,FALSE)*'Refrigerator Impacts'!I73</f>
        <v>0</v>
      </c>
      <c r="K74" s="41">
        <f ca="1">HLOOKUP($A74&amp;"-"&amp;$B74&amp;"-"&amp;K$7,Weights_Cond_Spaces,$C74+1,FALSE)*'Refrigerator Impacts'!J73</f>
        <v>0</v>
      </c>
      <c r="L74" s="41">
        <f ca="1">HLOOKUP($A74&amp;"-"&amp;$B74&amp;"-"&amp;L$7,Weights_Cond_Spaces,$C74+1,FALSE)*'Refrigerator Impacts'!K73</f>
        <v>0</v>
      </c>
      <c r="M74" s="41">
        <f ca="1">HLOOKUP($A74&amp;"-"&amp;$B74&amp;"-"&amp;M$7,Weights_Cond_Spaces,$C74+1,FALSE)*'Refrigerator Impacts'!L73</f>
        <v>0</v>
      </c>
      <c r="N74" s="41">
        <f ca="1">HLOOKUP($A74&amp;"-"&amp;$B74&amp;"-"&amp;N$7,Weights_Cond_Spaces,$C74+1,FALSE)*'Refrigerator Impacts'!M73</f>
        <v>0</v>
      </c>
      <c r="O74" s="41">
        <f ca="1">HLOOKUP($A74&amp;"-"&amp;$B74&amp;"-"&amp;O$7,Weights_Cond_Spaces,$C74+1,FALSE)*'Refrigerator Impacts'!N73</f>
        <v>0</v>
      </c>
      <c r="P74" s="41">
        <f ca="1">HLOOKUP($A74&amp;"-"&amp;$B74&amp;"-"&amp;P$7,Weights_Cond_Spaces,$C74+1,FALSE)*'Refrigerator Impacts'!O73</f>
        <v>0</v>
      </c>
      <c r="Q74" s="41">
        <f ca="1">HLOOKUP($A74&amp;"-"&amp;$B74&amp;"-"&amp;Q$7,Weights_Cond_Spaces,$C74+1,FALSE)*'Refrigerator Impacts'!P73</f>
        <v>0</v>
      </c>
      <c r="R74" s="41">
        <f ca="1">HLOOKUP($A74&amp;"-"&amp;$B74&amp;"-"&amp;R$7,Weights_Cond_Spaces,$C74+1,FALSE)*'Refrigerator Impacts'!Q73</f>
        <v>0</v>
      </c>
      <c r="S74" s="41">
        <f>HLOOKUP($A74&amp;"-"&amp;$B74&amp;"-"&amp;S$7,Weights_Cond_Spaces,$C74+1,FALSE)*'Refrigerator Impacts'!R73</f>
        <v>0</v>
      </c>
      <c r="T74" s="41">
        <f ca="1">HLOOKUP($A74&amp;"-"&amp;$B74&amp;"-"&amp;T$7,Weights_Cond_Spaces,$C74+1,FALSE)*'Refrigerator Impacts'!S73</f>
        <v>0</v>
      </c>
      <c r="U74" s="41">
        <f ca="1">HLOOKUP($A74&amp;"-"&amp;$B74&amp;"-"&amp;U$7,Weights_Cond_Spaces,$C74+1,FALSE)*'Refrigerator Impacts'!T73</f>
        <v>0</v>
      </c>
      <c r="V74" s="41">
        <f ca="1">HLOOKUP($A74&amp;"-"&amp;$B74&amp;"-"&amp;V$7,Weights_Cond_Spaces,$C74+1,FALSE)*'Refrigerator Impacts'!U73</f>
        <v>0</v>
      </c>
      <c r="W74" s="41">
        <f ca="1">HLOOKUP($A74&amp;"-"&amp;$B74&amp;"-"&amp;W$7,Weights_Cond_Spaces,$C74+1,FALSE)*'Refrigerator Impacts'!V73</f>
        <v>0</v>
      </c>
      <c r="X74" s="41">
        <f ca="1">HLOOKUP($A74&amp;"-"&amp;$B74&amp;"-"&amp;X$7,Weights_Cond_Spaces,$C74+1,FALSE)*'Refrigerator Impacts'!W73</f>
        <v>0</v>
      </c>
      <c r="Y74" s="41">
        <f ca="1">HLOOKUP($A74&amp;"-"&amp;$B74&amp;"-"&amp;Y$7,Weights_Cond_Spaces,$C74+1,FALSE)*'Refrigerator Impacts'!X73</f>
        <v>0</v>
      </c>
      <c r="Z74" s="41">
        <f ca="1">HLOOKUP($A74&amp;"-"&amp;$B74&amp;"-"&amp;Z$7,Weights_Cond_Spaces,$C74+1,FALSE)*'Refrigerator Impacts'!Y73</f>
        <v>0</v>
      </c>
      <c r="AA74" s="41">
        <f ca="1">HLOOKUP($A74&amp;"-"&amp;$B74&amp;"-"&amp;AA$7,Weights_Cond_Spaces,$C74+1,FALSE)*'Refrigerator Impacts'!Z73</f>
        <v>0</v>
      </c>
      <c r="AB74" s="41">
        <f ca="1">HLOOKUP($A74&amp;"-"&amp;$B74&amp;"-"&amp;AB$7,Weights_Cond_Spaces,$C74+1,FALSE)*'Refrigerator Impacts'!AA73</f>
        <v>0</v>
      </c>
      <c r="AC74" s="41">
        <f ca="1">HLOOKUP($A74&amp;"-"&amp;$B74&amp;"-"&amp;AC$7,Weights_Cond_Spaces,$C74+1,FALSE)*'Refrigerator Impacts'!AB73</f>
        <v>0</v>
      </c>
      <c r="AF74" s="131">
        <f t="shared" ca="1" si="22"/>
        <v>0</v>
      </c>
      <c r="AG74" s="131">
        <f t="shared" ca="1" si="22"/>
        <v>0</v>
      </c>
      <c r="AH74" s="131">
        <f t="shared" ca="1" si="22"/>
        <v>0</v>
      </c>
      <c r="AI74" s="131">
        <f t="shared" ca="1" si="22"/>
        <v>0</v>
      </c>
      <c r="AJ74" s="131">
        <f t="shared" ca="1" si="22"/>
        <v>0</v>
      </c>
    </row>
    <row r="75" spans="1:36">
      <c r="A75" s="4" t="str">
        <f t="shared" ref="A75:B90" si="24">A74</f>
        <v>SC</v>
      </c>
      <c r="B75" s="4" t="str">
        <f t="shared" si="24"/>
        <v>MFM</v>
      </c>
      <c r="C75" s="4">
        <f t="shared" si="23"/>
        <v>3</v>
      </c>
      <c r="D75" s="40" t="str">
        <f t="shared" si="18"/>
        <v>SC3</v>
      </c>
      <c r="E75" s="41">
        <f ca="1">HLOOKUP($A75&amp;"-"&amp;$B75&amp;"-"&amp;E$7,Weights_Cond_Spaces,$C75+1,FALSE)*'Refrigerator Impacts'!D74</f>
        <v>0</v>
      </c>
      <c r="F75" s="41">
        <f ca="1">HLOOKUP($A75&amp;"-"&amp;$B75&amp;"-"&amp;F$7,Weights_Cond_Spaces,$C75+1,FALSE)*'Refrigerator Impacts'!E74</f>
        <v>0</v>
      </c>
      <c r="G75" s="41">
        <f ca="1">HLOOKUP($A75&amp;"-"&amp;$B75&amp;"-"&amp;G$7,Weights_Cond_Spaces,$C75+1,FALSE)*'Refrigerator Impacts'!F74</f>
        <v>0</v>
      </c>
      <c r="H75" s="41">
        <f ca="1">HLOOKUP($A75&amp;"-"&amp;$B75&amp;"-"&amp;H$7,Weights_Cond_Spaces,$C75+1,FALSE)*'Refrigerator Impacts'!G74</f>
        <v>0</v>
      </c>
      <c r="I75" s="41">
        <f ca="1">HLOOKUP($A75&amp;"-"&amp;$B75&amp;"-"&amp;I$7,Weights_Cond_Spaces,$C75+1,FALSE)*'Refrigerator Impacts'!H74</f>
        <v>0</v>
      </c>
      <c r="J75" s="41">
        <f ca="1">HLOOKUP($A75&amp;"-"&amp;$B75&amp;"-"&amp;J$7,Weights_Cond_Spaces,$C75+1,FALSE)*'Refrigerator Impacts'!I74</f>
        <v>0</v>
      </c>
      <c r="K75" s="41">
        <f ca="1">HLOOKUP($A75&amp;"-"&amp;$B75&amp;"-"&amp;K$7,Weights_Cond_Spaces,$C75+1,FALSE)*'Refrigerator Impacts'!J74</f>
        <v>0</v>
      </c>
      <c r="L75" s="41">
        <f ca="1">HLOOKUP($A75&amp;"-"&amp;$B75&amp;"-"&amp;L$7,Weights_Cond_Spaces,$C75+1,FALSE)*'Refrigerator Impacts'!K74</f>
        <v>0</v>
      </c>
      <c r="M75" s="41">
        <f ca="1">HLOOKUP($A75&amp;"-"&amp;$B75&amp;"-"&amp;M$7,Weights_Cond_Spaces,$C75+1,FALSE)*'Refrigerator Impacts'!L74</f>
        <v>0</v>
      </c>
      <c r="N75" s="41">
        <f ca="1">HLOOKUP($A75&amp;"-"&amp;$B75&amp;"-"&amp;N$7,Weights_Cond_Spaces,$C75+1,FALSE)*'Refrigerator Impacts'!M74</f>
        <v>0</v>
      </c>
      <c r="O75" s="41">
        <f ca="1">HLOOKUP($A75&amp;"-"&amp;$B75&amp;"-"&amp;O$7,Weights_Cond_Spaces,$C75+1,FALSE)*'Refrigerator Impacts'!N74</f>
        <v>0</v>
      </c>
      <c r="P75" s="41">
        <f ca="1">HLOOKUP($A75&amp;"-"&amp;$B75&amp;"-"&amp;P$7,Weights_Cond_Spaces,$C75+1,FALSE)*'Refrigerator Impacts'!O74</f>
        <v>0</v>
      </c>
      <c r="Q75" s="41">
        <f ca="1">HLOOKUP($A75&amp;"-"&amp;$B75&amp;"-"&amp;Q$7,Weights_Cond_Spaces,$C75+1,FALSE)*'Refrigerator Impacts'!P74</f>
        <v>0</v>
      </c>
      <c r="R75" s="41">
        <f ca="1">HLOOKUP($A75&amp;"-"&amp;$B75&amp;"-"&amp;R$7,Weights_Cond_Spaces,$C75+1,FALSE)*'Refrigerator Impacts'!Q74</f>
        <v>0</v>
      </c>
      <c r="S75" s="41">
        <f>HLOOKUP($A75&amp;"-"&amp;$B75&amp;"-"&amp;S$7,Weights_Cond_Spaces,$C75+1,FALSE)*'Refrigerator Impacts'!R74</f>
        <v>0</v>
      </c>
      <c r="T75" s="41">
        <f ca="1">HLOOKUP($A75&amp;"-"&amp;$B75&amp;"-"&amp;T$7,Weights_Cond_Spaces,$C75+1,FALSE)*'Refrigerator Impacts'!S74</f>
        <v>0</v>
      </c>
      <c r="U75" s="41">
        <f ca="1">HLOOKUP($A75&amp;"-"&amp;$B75&amp;"-"&amp;U$7,Weights_Cond_Spaces,$C75+1,FALSE)*'Refrigerator Impacts'!T74</f>
        <v>0</v>
      </c>
      <c r="V75" s="41">
        <f ca="1">HLOOKUP($A75&amp;"-"&amp;$B75&amp;"-"&amp;V$7,Weights_Cond_Spaces,$C75+1,FALSE)*'Refrigerator Impacts'!U74</f>
        <v>0</v>
      </c>
      <c r="W75" s="41">
        <f ca="1">HLOOKUP($A75&amp;"-"&amp;$B75&amp;"-"&amp;W$7,Weights_Cond_Spaces,$C75+1,FALSE)*'Refrigerator Impacts'!V74</f>
        <v>0</v>
      </c>
      <c r="X75" s="41">
        <f ca="1">HLOOKUP($A75&amp;"-"&amp;$B75&amp;"-"&amp;X$7,Weights_Cond_Spaces,$C75+1,FALSE)*'Refrigerator Impacts'!W74</f>
        <v>0</v>
      </c>
      <c r="Y75" s="41">
        <f ca="1">HLOOKUP($A75&amp;"-"&amp;$B75&amp;"-"&amp;Y$7,Weights_Cond_Spaces,$C75+1,FALSE)*'Refrigerator Impacts'!X74</f>
        <v>0</v>
      </c>
      <c r="Z75" s="41">
        <f ca="1">HLOOKUP($A75&amp;"-"&amp;$B75&amp;"-"&amp;Z$7,Weights_Cond_Spaces,$C75+1,FALSE)*'Refrigerator Impacts'!Y74</f>
        <v>0</v>
      </c>
      <c r="AA75" s="41">
        <f ca="1">HLOOKUP($A75&amp;"-"&amp;$B75&amp;"-"&amp;AA$7,Weights_Cond_Spaces,$C75+1,FALSE)*'Refrigerator Impacts'!Z74</f>
        <v>0</v>
      </c>
      <c r="AB75" s="41">
        <f ca="1">HLOOKUP($A75&amp;"-"&amp;$B75&amp;"-"&amp;AB$7,Weights_Cond_Spaces,$C75+1,FALSE)*'Refrigerator Impacts'!AA74</f>
        <v>0</v>
      </c>
      <c r="AC75" s="41">
        <f ca="1">HLOOKUP($A75&amp;"-"&amp;$B75&amp;"-"&amp;AC$7,Weights_Cond_Spaces,$C75+1,FALSE)*'Refrigerator Impacts'!AB74</f>
        <v>0</v>
      </c>
      <c r="AF75" s="131">
        <f t="shared" ca="1" si="22"/>
        <v>0</v>
      </c>
      <c r="AG75" s="131">
        <f t="shared" ca="1" si="22"/>
        <v>0</v>
      </c>
      <c r="AH75" s="131">
        <f t="shared" ca="1" si="22"/>
        <v>0</v>
      </c>
      <c r="AI75" s="131">
        <f t="shared" ca="1" si="22"/>
        <v>0</v>
      </c>
      <c r="AJ75" s="131">
        <f t="shared" ca="1" si="22"/>
        <v>0</v>
      </c>
    </row>
    <row r="76" spans="1:36">
      <c r="A76" s="4" t="str">
        <f t="shared" si="24"/>
        <v>SC</v>
      </c>
      <c r="B76" s="4" t="str">
        <f t="shared" si="24"/>
        <v>MFM</v>
      </c>
      <c r="C76" s="4">
        <f t="shared" si="23"/>
        <v>4</v>
      </c>
      <c r="D76" s="40" t="str">
        <f t="shared" si="18"/>
        <v>SC4</v>
      </c>
      <c r="E76" s="41">
        <f ca="1">HLOOKUP($A76&amp;"-"&amp;$B76&amp;"-"&amp;E$7,Weights_Cond_Spaces,$C76+1,FALSE)*'Refrigerator Impacts'!D75</f>
        <v>0</v>
      </c>
      <c r="F76" s="41">
        <f ca="1">HLOOKUP($A76&amp;"-"&amp;$B76&amp;"-"&amp;F$7,Weights_Cond_Spaces,$C76+1,FALSE)*'Refrigerator Impacts'!E75</f>
        <v>0</v>
      </c>
      <c r="G76" s="41">
        <f ca="1">HLOOKUP($A76&amp;"-"&amp;$B76&amp;"-"&amp;G$7,Weights_Cond_Spaces,$C76+1,FALSE)*'Refrigerator Impacts'!F75</f>
        <v>0</v>
      </c>
      <c r="H76" s="41">
        <f ca="1">HLOOKUP($A76&amp;"-"&amp;$B76&amp;"-"&amp;H$7,Weights_Cond_Spaces,$C76+1,FALSE)*'Refrigerator Impacts'!G75</f>
        <v>0</v>
      </c>
      <c r="I76" s="41">
        <f ca="1">HLOOKUP($A76&amp;"-"&amp;$B76&amp;"-"&amp;I$7,Weights_Cond_Spaces,$C76+1,FALSE)*'Refrigerator Impacts'!H75</f>
        <v>0</v>
      </c>
      <c r="J76" s="41">
        <f ca="1">HLOOKUP($A76&amp;"-"&amp;$B76&amp;"-"&amp;J$7,Weights_Cond_Spaces,$C76+1,FALSE)*'Refrigerator Impacts'!I75</f>
        <v>0</v>
      </c>
      <c r="K76" s="41">
        <f ca="1">HLOOKUP($A76&amp;"-"&amp;$B76&amp;"-"&amp;K$7,Weights_Cond_Spaces,$C76+1,FALSE)*'Refrigerator Impacts'!J75</f>
        <v>0</v>
      </c>
      <c r="L76" s="41">
        <f ca="1">HLOOKUP($A76&amp;"-"&amp;$B76&amp;"-"&amp;L$7,Weights_Cond_Spaces,$C76+1,FALSE)*'Refrigerator Impacts'!K75</f>
        <v>0</v>
      </c>
      <c r="M76" s="41">
        <f ca="1">HLOOKUP($A76&amp;"-"&amp;$B76&amp;"-"&amp;M$7,Weights_Cond_Spaces,$C76+1,FALSE)*'Refrigerator Impacts'!L75</f>
        <v>0</v>
      </c>
      <c r="N76" s="41">
        <f ca="1">HLOOKUP($A76&amp;"-"&amp;$B76&amp;"-"&amp;N$7,Weights_Cond_Spaces,$C76+1,FALSE)*'Refrigerator Impacts'!M75</f>
        <v>0</v>
      </c>
      <c r="O76" s="41">
        <f ca="1">HLOOKUP($A76&amp;"-"&amp;$B76&amp;"-"&amp;O$7,Weights_Cond_Spaces,$C76+1,FALSE)*'Refrigerator Impacts'!N75</f>
        <v>0</v>
      </c>
      <c r="P76" s="41">
        <f ca="1">HLOOKUP($A76&amp;"-"&amp;$B76&amp;"-"&amp;P$7,Weights_Cond_Spaces,$C76+1,FALSE)*'Refrigerator Impacts'!O75</f>
        <v>0</v>
      </c>
      <c r="Q76" s="41">
        <f ca="1">HLOOKUP($A76&amp;"-"&amp;$B76&amp;"-"&amp;Q$7,Weights_Cond_Spaces,$C76+1,FALSE)*'Refrigerator Impacts'!P75</f>
        <v>0</v>
      </c>
      <c r="R76" s="41">
        <f ca="1">HLOOKUP($A76&amp;"-"&amp;$B76&amp;"-"&amp;R$7,Weights_Cond_Spaces,$C76+1,FALSE)*'Refrigerator Impacts'!Q75</f>
        <v>0</v>
      </c>
      <c r="S76" s="41">
        <f>HLOOKUP($A76&amp;"-"&amp;$B76&amp;"-"&amp;S$7,Weights_Cond_Spaces,$C76+1,FALSE)*'Refrigerator Impacts'!R75</f>
        <v>0</v>
      </c>
      <c r="T76" s="41">
        <f ca="1">HLOOKUP($A76&amp;"-"&amp;$B76&amp;"-"&amp;T$7,Weights_Cond_Spaces,$C76+1,FALSE)*'Refrigerator Impacts'!S75</f>
        <v>0</v>
      </c>
      <c r="U76" s="41">
        <f ca="1">HLOOKUP($A76&amp;"-"&amp;$B76&amp;"-"&amp;U$7,Weights_Cond_Spaces,$C76+1,FALSE)*'Refrigerator Impacts'!T75</f>
        <v>0</v>
      </c>
      <c r="V76" s="41">
        <f ca="1">HLOOKUP($A76&amp;"-"&amp;$B76&amp;"-"&amp;V$7,Weights_Cond_Spaces,$C76+1,FALSE)*'Refrigerator Impacts'!U75</f>
        <v>0</v>
      </c>
      <c r="W76" s="41">
        <f ca="1">HLOOKUP($A76&amp;"-"&amp;$B76&amp;"-"&amp;W$7,Weights_Cond_Spaces,$C76+1,FALSE)*'Refrigerator Impacts'!V75</f>
        <v>0</v>
      </c>
      <c r="X76" s="41">
        <f ca="1">HLOOKUP($A76&amp;"-"&amp;$B76&amp;"-"&amp;X$7,Weights_Cond_Spaces,$C76+1,FALSE)*'Refrigerator Impacts'!W75</f>
        <v>0</v>
      </c>
      <c r="Y76" s="41">
        <f ca="1">HLOOKUP($A76&amp;"-"&amp;$B76&amp;"-"&amp;Y$7,Weights_Cond_Spaces,$C76+1,FALSE)*'Refrigerator Impacts'!X75</f>
        <v>0</v>
      </c>
      <c r="Z76" s="41">
        <f ca="1">HLOOKUP($A76&amp;"-"&amp;$B76&amp;"-"&amp;Z$7,Weights_Cond_Spaces,$C76+1,FALSE)*'Refrigerator Impacts'!Y75</f>
        <v>0</v>
      </c>
      <c r="AA76" s="41">
        <f ca="1">HLOOKUP($A76&amp;"-"&amp;$B76&amp;"-"&amp;AA$7,Weights_Cond_Spaces,$C76+1,FALSE)*'Refrigerator Impacts'!Z75</f>
        <v>0</v>
      </c>
      <c r="AB76" s="41">
        <f ca="1">HLOOKUP($A76&amp;"-"&amp;$B76&amp;"-"&amp;AB$7,Weights_Cond_Spaces,$C76+1,FALSE)*'Refrigerator Impacts'!AA75</f>
        <v>0</v>
      </c>
      <c r="AC76" s="41">
        <f ca="1">HLOOKUP($A76&amp;"-"&amp;$B76&amp;"-"&amp;AC$7,Weights_Cond_Spaces,$C76+1,FALSE)*'Refrigerator Impacts'!AB75</f>
        <v>0</v>
      </c>
      <c r="AF76" s="131">
        <f t="shared" ca="1" si="22"/>
        <v>0</v>
      </c>
      <c r="AG76" s="131">
        <f t="shared" ca="1" si="22"/>
        <v>0</v>
      </c>
      <c r="AH76" s="131">
        <f t="shared" ca="1" si="22"/>
        <v>0</v>
      </c>
      <c r="AI76" s="131">
        <f t="shared" ca="1" si="22"/>
        <v>0</v>
      </c>
      <c r="AJ76" s="131">
        <f t="shared" ca="1" si="22"/>
        <v>0</v>
      </c>
    </row>
    <row r="77" spans="1:36">
      <c r="A77" s="4" t="str">
        <f t="shared" si="24"/>
        <v>SC</v>
      </c>
      <c r="B77" s="4" t="str">
        <f t="shared" si="24"/>
        <v>MFM</v>
      </c>
      <c r="C77" s="4">
        <f t="shared" si="23"/>
        <v>5</v>
      </c>
      <c r="D77" s="40" t="str">
        <f t="shared" si="18"/>
        <v>SC5</v>
      </c>
      <c r="E77" s="41">
        <f ca="1">HLOOKUP($A77&amp;"-"&amp;$B77&amp;"-"&amp;E$7,Weights_Cond_Spaces,$C77+1,FALSE)*'Refrigerator Impacts'!D76</f>
        <v>0</v>
      </c>
      <c r="F77" s="41">
        <f ca="1">HLOOKUP($A77&amp;"-"&amp;$B77&amp;"-"&amp;F$7,Weights_Cond_Spaces,$C77+1,FALSE)*'Refrigerator Impacts'!E76</f>
        <v>0</v>
      </c>
      <c r="G77" s="41">
        <f ca="1">HLOOKUP($A77&amp;"-"&amp;$B77&amp;"-"&amp;G$7,Weights_Cond_Spaces,$C77+1,FALSE)*'Refrigerator Impacts'!F76</f>
        <v>0</v>
      </c>
      <c r="H77" s="41">
        <f ca="1">HLOOKUP($A77&amp;"-"&amp;$B77&amp;"-"&amp;H$7,Weights_Cond_Spaces,$C77+1,FALSE)*'Refrigerator Impacts'!G76</f>
        <v>0</v>
      </c>
      <c r="I77" s="41">
        <f ca="1">HLOOKUP($A77&amp;"-"&amp;$B77&amp;"-"&amp;I$7,Weights_Cond_Spaces,$C77+1,FALSE)*'Refrigerator Impacts'!H76</f>
        <v>0</v>
      </c>
      <c r="J77" s="41">
        <f ca="1">HLOOKUP($A77&amp;"-"&amp;$B77&amp;"-"&amp;J$7,Weights_Cond_Spaces,$C77+1,FALSE)*'Refrigerator Impacts'!I76</f>
        <v>0</v>
      </c>
      <c r="K77" s="41">
        <f ca="1">HLOOKUP($A77&amp;"-"&amp;$B77&amp;"-"&amp;K$7,Weights_Cond_Spaces,$C77+1,FALSE)*'Refrigerator Impacts'!J76</f>
        <v>0</v>
      </c>
      <c r="L77" s="41">
        <f ca="1">HLOOKUP($A77&amp;"-"&amp;$B77&amp;"-"&amp;L$7,Weights_Cond_Spaces,$C77+1,FALSE)*'Refrigerator Impacts'!K76</f>
        <v>0</v>
      </c>
      <c r="M77" s="41">
        <f ca="1">HLOOKUP($A77&amp;"-"&amp;$B77&amp;"-"&amp;M$7,Weights_Cond_Spaces,$C77+1,FALSE)*'Refrigerator Impacts'!L76</f>
        <v>0</v>
      </c>
      <c r="N77" s="41">
        <f ca="1">HLOOKUP($A77&amp;"-"&amp;$B77&amp;"-"&amp;N$7,Weights_Cond_Spaces,$C77+1,FALSE)*'Refrigerator Impacts'!M76</f>
        <v>0</v>
      </c>
      <c r="O77" s="41">
        <f ca="1">HLOOKUP($A77&amp;"-"&amp;$B77&amp;"-"&amp;O$7,Weights_Cond_Spaces,$C77+1,FALSE)*'Refrigerator Impacts'!N76</f>
        <v>0</v>
      </c>
      <c r="P77" s="41">
        <f ca="1">HLOOKUP($A77&amp;"-"&amp;$B77&amp;"-"&amp;P$7,Weights_Cond_Spaces,$C77+1,FALSE)*'Refrigerator Impacts'!O76</f>
        <v>0</v>
      </c>
      <c r="Q77" s="41">
        <f ca="1">HLOOKUP($A77&amp;"-"&amp;$B77&amp;"-"&amp;Q$7,Weights_Cond_Spaces,$C77+1,FALSE)*'Refrigerator Impacts'!P76</f>
        <v>0</v>
      </c>
      <c r="R77" s="41">
        <f ca="1">HLOOKUP($A77&amp;"-"&amp;$B77&amp;"-"&amp;R$7,Weights_Cond_Spaces,$C77+1,FALSE)*'Refrigerator Impacts'!Q76</f>
        <v>0</v>
      </c>
      <c r="S77" s="41">
        <f>HLOOKUP($A77&amp;"-"&amp;$B77&amp;"-"&amp;S$7,Weights_Cond_Spaces,$C77+1,FALSE)*'Refrigerator Impacts'!R76</f>
        <v>0</v>
      </c>
      <c r="T77" s="41">
        <f ca="1">HLOOKUP($A77&amp;"-"&amp;$B77&amp;"-"&amp;T$7,Weights_Cond_Spaces,$C77+1,FALSE)*'Refrigerator Impacts'!S76</f>
        <v>0.28267137751454935</v>
      </c>
      <c r="U77" s="41">
        <f ca="1">HLOOKUP($A77&amp;"-"&amp;$B77&amp;"-"&amp;U$7,Weights_Cond_Spaces,$C77+1,FALSE)*'Refrigerator Impacts'!T76</f>
        <v>3.8616389864717472E-5</v>
      </c>
      <c r="V77" s="41">
        <f ca="1">HLOOKUP($A77&amp;"-"&amp;$B77&amp;"-"&amp;V$7,Weights_Cond_Spaces,$C77+1,FALSE)*'Refrigerator Impacts'!U76</f>
        <v>0.28267137751454935</v>
      </c>
      <c r="W77" s="41">
        <f ca="1">HLOOKUP($A77&amp;"-"&amp;$B77&amp;"-"&amp;W$7,Weights_Cond_Spaces,$C77+1,FALSE)*'Refrigerator Impacts'!V76</f>
        <v>3.8616389864717472E-5</v>
      </c>
      <c r="X77" s="41">
        <f ca="1">HLOOKUP($A77&amp;"-"&amp;$B77&amp;"-"&amp;X$7,Weights_Cond_Spaces,$C77+1,FALSE)*'Refrigerator Impacts'!W76</f>
        <v>-1.0482241630960737E-2</v>
      </c>
      <c r="Y77" s="41">
        <f ca="1">HLOOKUP($A77&amp;"-"&amp;$B77&amp;"-"&amp;Y$7,Weights_Cond_Spaces,$C77+1,FALSE)*'Refrigerator Impacts'!X76</f>
        <v>0</v>
      </c>
      <c r="Z77" s="41">
        <f ca="1">HLOOKUP($A77&amp;"-"&amp;$B77&amp;"-"&amp;Z$7,Weights_Cond_Spaces,$C77+1,FALSE)*'Refrigerator Impacts'!Y76</f>
        <v>0</v>
      </c>
      <c r="AA77" s="41">
        <f ca="1">HLOOKUP($A77&amp;"-"&amp;$B77&amp;"-"&amp;AA$7,Weights_Cond_Spaces,$C77+1,FALSE)*'Refrigerator Impacts'!Z76</f>
        <v>0</v>
      </c>
      <c r="AB77" s="41">
        <f ca="1">HLOOKUP($A77&amp;"-"&amp;$B77&amp;"-"&amp;AB$7,Weights_Cond_Spaces,$C77+1,FALSE)*'Refrigerator Impacts'!AA76</f>
        <v>0</v>
      </c>
      <c r="AC77" s="41">
        <f ca="1">HLOOKUP($A77&amp;"-"&amp;$B77&amp;"-"&amp;AC$7,Weights_Cond_Spaces,$C77+1,FALSE)*'Refrigerator Impacts'!AB76</f>
        <v>0</v>
      </c>
      <c r="AF77" s="131">
        <f t="shared" ca="1" si="22"/>
        <v>0.28267137751454935</v>
      </c>
      <c r="AG77" s="131">
        <f t="shared" ca="1" si="22"/>
        <v>3.8616389864717472E-5</v>
      </c>
      <c r="AH77" s="131">
        <f t="shared" ca="1" si="22"/>
        <v>0.28267137751454935</v>
      </c>
      <c r="AI77" s="131">
        <f t="shared" ca="1" si="22"/>
        <v>3.8616389864717472E-5</v>
      </c>
      <c r="AJ77" s="131">
        <f t="shared" ca="1" si="22"/>
        <v>-1.0482241630960737E-2</v>
      </c>
    </row>
    <row r="78" spans="1:36">
      <c r="A78" s="4" t="str">
        <f t="shared" si="24"/>
        <v>SC</v>
      </c>
      <c r="B78" s="4" t="str">
        <f t="shared" si="24"/>
        <v>MFM</v>
      </c>
      <c r="C78" s="4">
        <f t="shared" si="23"/>
        <v>6</v>
      </c>
      <c r="D78" s="40" t="str">
        <f t="shared" si="18"/>
        <v>SC6</v>
      </c>
      <c r="E78" s="41">
        <f ca="1">HLOOKUP($A78&amp;"-"&amp;$B78&amp;"-"&amp;E$7,Weights_Cond_Spaces,$C78+1,FALSE)*'Refrigerator Impacts'!D77</f>
        <v>7.4094912829280726E-2</v>
      </c>
      <c r="F78" s="41">
        <f ca="1">HLOOKUP($A78&amp;"-"&amp;$B78&amp;"-"&amp;F$7,Weights_Cond_Spaces,$C78+1,FALSE)*'Refrigerator Impacts'!E77</f>
        <v>9.3463904460014665E-6</v>
      </c>
      <c r="G78" s="41">
        <f ca="1">HLOOKUP($A78&amp;"-"&amp;$B78&amp;"-"&amp;G$7,Weights_Cond_Spaces,$C78+1,FALSE)*'Refrigerator Impacts'!F77</f>
        <v>8.1559493574226538E-2</v>
      </c>
      <c r="H78" s="41">
        <f ca="1">HLOOKUP($A78&amp;"-"&amp;$B78&amp;"-"&amp;H$7,Weights_Cond_Spaces,$C78+1,FALSE)*'Refrigerator Impacts'!G77</f>
        <v>1.3356299447448787E-5</v>
      </c>
      <c r="I78" s="41">
        <f ca="1">HLOOKUP($A78&amp;"-"&amp;$B78&amp;"-"&amp;I$7,Weights_Cond_Spaces,$C78+1,FALSE)*'Refrigerator Impacts'!H77</f>
        <v>-1.7768977762604469E-3</v>
      </c>
      <c r="J78" s="41">
        <f ca="1">HLOOKUP($A78&amp;"-"&amp;$B78&amp;"-"&amp;J$7,Weights_Cond_Spaces,$C78+1,FALSE)*'Refrigerator Impacts'!I77</f>
        <v>1.0583888491349237E-2</v>
      </c>
      <c r="K78" s="41">
        <f ca="1">HLOOKUP($A78&amp;"-"&amp;$B78&amp;"-"&amp;K$7,Weights_Cond_Spaces,$C78+1,FALSE)*'Refrigerator Impacts'!J77</f>
        <v>1.3392923321253426E-6</v>
      </c>
      <c r="L78" s="41">
        <f ca="1">HLOOKUP($A78&amp;"-"&amp;$B78&amp;"-"&amp;L$7,Weights_Cond_Spaces,$C78+1,FALSE)*'Refrigerator Impacts'!K77</f>
        <v>9.50353393960017E-3</v>
      </c>
      <c r="M78" s="41">
        <f ca="1">HLOOKUP($A78&amp;"-"&amp;$B78&amp;"-"&amp;M$7,Weights_Cond_Spaces,$C78+1,FALSE)*'Refrigerator Impacts'!L77</f>
        <v>2.07881720557022E-6</v>
      </c>
      <c r="N78" s="41">
        <f ca="1">HLOOKUP($A78&amp;"-"&amp;$B78&amp;"-"&amp;N$7,Weights_Cond_Spaces,$C78+1,FALSE)*'Refrigerator Impacts'!M77</f>
        <v>0</v>
      </c>
      <c r="O78" s="41">
        <f ca="1">HLOOKUP($A78&amp;"-"&amp;$B78&amp;"-"&amp;O$7,Weights_Cond_Spaces,$C78+1,FALSE)*'Refrigerator Impacts'!N77</f>
        <v>1.5416513110504159E-2</v>
      </c>
      <c r="P78" s="41">
        <f ca="1">HLOOKUP($A78&amp;"-"&amp;$B78&amp;"-"&amp;P$7,Weights_Cond_Spaces,$C78+1,FALSE)*'Refrigerator Impacts'!O77</f>
        <v>1.9446510609798792E-6</v>
      </c>
      <c r="Q78" s="41">
        <f ca="1">HLOOKUP($A78&amp;"-"&amp;$B78&amp;"-"&amp;Q$7,Weights_Cond_Spaces,$C78+1,FALSE)*'Refrigerator Impacts'!P77</f>
        <v>1.6969626577065893E-2</v>
      </c>
      <c r="R78" s="41">
        <f ca="1">HLOOKUP($A78&amp;"-"&amp;$B78&amp;"-"&amp;R$7,Weights_Cond_Spaces,$C78+1,FALSE)*'Refrigerator Impacts'!Q77</f>
        <v>2.7789703459647416E-6</v>
      </c>
      <c r="S78" s="41">
        <f>HLOOKUP($A78&amp;"-"&amp;$B78&amp;"-"&amp;S$7,Weights_Cond_Spaces,$C78+1,FALSE)*'Refrigerator Impacts'!R77</f>
        <v>0</v>
      </c>
      <c r="T78" s="41">
        <f ca="1">HLOOKUP($A78&amp;"-"&amp;$B78&amp;"-"&amp;T$7,Weights_Cond_Spaces,$C78+1,FALSE)*'Refrigerator Impacts'!S77</f>
        <v>0.20450586343583213</v>
      </c>
      <c r="U78" s="41">
        <f ca="1">HLOOKUP($A78&amp;"-"&amp;$B78&amp;"-"&amp;U$7,Weights_Cond_Spaces,$C78+1,FALSE)*'Refrigerator Impacts'!T77</f>
        <v>2.6570153068876359E-5</v>
      </c>
      <c r="V78" s="41">
        <f ca="1">HLOOKUP($A78&amp;"-"&amp;$B78&amp;"-"&amp;V$7,Weights_Cond_Spaces,$C78+1,FALSE)*'Refrigerator Impacts'!U77</f>
        <v>0.20450586343583213</v>
      </c>
      <c r="W78" s="41">
        <f ca="1">HLOOKUP($A78&amp;"-"&amp;$B78&amp;"-"&amp;W$7,Weights_Cond_Spaces,$C78+1,FALSE)*'Refrigerator Impacts'!V77</f>
        <v>2.6570153068876359E-5</v>
      </c>
      <c r="X78" s="41">
        <f ca="1">HLOOKUP($A78&amp;"-"&amp;$B78&amp;"-"&amp;X$7,Weights_Cond_Spaces,$C78+1,FALSE)*'Refrigerator Impacts'!W77</f>
        <v>-5.6448827683295176E-3</v>
      </c>
      <c r="Y78" s="41">
        <f ca="1">HLOOKUP($A78&amp;"-"&amp;$B78&amp;"-"&amp;Y$7,Weights_Cond_Spaces,$C78+1,FALSE)*'Refrigerator Impacts'!X77</f>
        <v>3.1216081864018044E-2</v>
      </c>
      <c r="Z78" s="41">
        <f ca="1">HLOOKUP($A78&amp;"-"&amp;$B78&amp;"-"&amp;Z$7,Weights_Cond_Spaces,$C78+1,FALSE)*'Refrigerator Impacts'!Y77</f>
        <v>4.1637736128049738E-6</v>
      </c>
      <c r="AA78" s="41">
        <f ca="1">HLOOKUP($A78&amp;"-"&amp;$B78&amp;"-"&amp;AA$7,Weights_Cond_Spaces,$C78+1,FALSE)*'Refrigerator Impacts'!Z77</f>
        <v>2.2924434074110579E-2</v>
      </c>
      <c r="AB78" s="41">
        <f ca="1">HLOOKUP($A78&amp;"-"&amp;$B78&amp;"-"&amp;AB$7,Weights_Cond_Spaces,$C78+1,FALSE)*'Refrigerator Impacts'!AA77</f>
        <v>4.1637736128049738E-6</v>
      </c>
      <c r="AC78" s="41">
        <f ca="1">HLOOKUP($A78&amp;"-"&amp;$B78&amp;"-"&amp;AC$7,Weights_Cond_Spaces,$C78+1,FALSE)*'Refrigerator Impacts'!AB77</f>
        <v>0</v>
      </c>
      <c r="AF78" s="131">
        <f t="shared" ca="1" si="22"/>
        <v>0.33581725973098431</v>
      </c>
      <c r="AG78" s="131">
        <f t="shared" ca="1" si="22"/>
        <v>4.3364260520788021E-5</v>
      </c>
      <c r="AH78" s="131">
        <f t="shared" ca="1" si="22"/>
        <v>0.33546295160083534</v>
      </c>
      <c r="AI78" s="131">
        <f t="shared" ca="1" si="22"/>
        <v>4.894801368066508E-5</v>
      </c>
      <c r="AJ78" s="131">
        <f t="shared" ca="1" si="22"/>
        <v>-7.4217805445899645E-3</v>
      </c>
    </row>
    <row r="79" spans="1:36">
      <c r="A79" s="4" t="str">
        <f t="shared" si="24"/>
        <v>SC</v>
      </c>
      <c r="B79" s="4" t="str">
        <f t="shared" si="24"/>
        <v>MFM</v>
      </c>
      <c r="C79" s="4">
        <f t="shared" si="23"/>
        <v>7</v>
      </c>
      <c r="D79" s="40" t="str">
        <f t="shared" si="18"/>
        <v>SC7</v>
      </c>
      <c r="E79" s="41">
        <f ca="1">HLOOKUP($A79&amp;"-"&amp;$B79&amp;"-"&amp;E$7,Weights_Cond_Spaces,$C79+1,FALSE)*'Refrigerator Impacts'!D78</f>
        <v>0</v>
      </c>
      <c r="F79" s="41">
        <f ca="1">HLOOKUP($A79&amp;"-"&amp;$B79&amp;"-"&amp;F$7,Weights_Cond_Spaces,$C79+1,FALSE)*'Refrigerator Impacts'!E78</f>
        <v>0</v>
      </c>
      <c r="G79" s="41">
        <f ca="1">HLOOKUP($A79&amp;"-"&amp;$B79&amp;"-"&amp;G$7,Weights_Cond_Spaces,$C79+1,FALSE)*'Refrigerator Impacts'!F78</f>
        <v>0</v>
      </c>
      <c r="H79" s="41">
        <f ca="1">HLOOKUP($A79&amp;"-"&amp;$B79&amp;"-"&amp;H$7,Weights_Cond_Spaces,$C79+1,FALSE)*'Refrigerator Impacts'!G78</f>
        <v>0</v>
      </c>
      <c r="I79" s="41">
        <f ca="1">HLOOKUP($A79&amp;"-"&amp;$B79&amp;"-"&amp;I$7,Weights_Cond_Spaces,$C79+1,FALSE)*'Refrigerator Impacts'!H78</f>
        <v>0</v>
      </c>
      <c r="J79" s="41">
        <f ca="1">HLOOKUP($A79&amp;"-"&amp;$B79&amp;"-"&amp;J$7,Weights_Cond_Spaces,$C79+1,FALSE)*'Refrigerator Impacts'!I78</f>
        <v>0</v>
      </c>
      <c r="K79" s="41">
        <f ca="1">HLOOKUP($A79&amp;"-"&amp;$B79&amp;"-"&amp;K$7,Weights_Cond_Spaces,$C79+1,FALSE)*'Refrigerator Impacts'!J78</f>
        <v>0</v>
      </c>
      <c r="L79" s="41">
        <f ca="1">HLOOKUP($A79&amp;"-"&amp;$B79&amp;"-"&amp;L$7,Weights_Cond_Spaces,$C79+1,FALSE)*'Refrigerator Impacts'!K78</f>
        <v>0</v>
      </c>
      <c r="M79" s="41">
        <f ca="1">HLOOKUP($A79&amp;"-"&amp;$B79&amp;"-"&amp;M$7,Weights_Cond_Spaces,$C79+1,FALSE)*'Refrigerator Impacts'!L78</f>
        <v>0</v>
      </c>
      <c r="N79" s="41">
        <f ca="1">HLOOKUP($A79&amp;"-"&amp;$B79&amp;"-"&amp;N$7,Weights_Cond_Spaces,$C79+1,FALSE)*'Refrigerator Impacts'!M78</f>
        <v>0</v>
      </c>
      <c r="O79" s="41">
        <f ca="1">HLOOKUP($A79&amp;"-"&amp;$B79&amp;"-"&amp;O$7,Weights_Cond_Spaces,$C79+1,FALSE)*'Refrigerator Impacts'!N78</f>
        <v>0</v>
      </c>
      <c r="P79" s="41">
        <f ca="1">HLOOKUP($A79&amp;"-"&amp;$B79&amp;"-"&amp;P$7,Weights_Cond_Spaces,$C79+1,FALSE)*'Refrigerator Impacts'!O78</f>
        <v>0</v>
      </c>
      <c r="Q79" s="41">
        <f ca="1">HLOOKUP($A79&amp;"-"&amp;$B79&amp;"-"&amp;Q$7,Weights_Cond_Spaces,$C79+1,FALSE)*'Refrigerator Impacts'!P78</f>
        <v>0</v>
      </c>
      <c r="R79" s="41">
        <f ca="1">HLOOKUP($A79&amp;"-"&amp;$B79&amp;"-"&amp;R$7,Weights_Cond_Spaces,$C79+1,FALSE)*'Refrigerator Impacts'!Q78</f>
        <v>0</v>
      </c>
      <c r="S79" s="41">
        <f>HLOOKUP($A79&amp;"-"&amp;$B79&amp;"-"&amp;S$7,Weights_Cond_Spaces,$C79+1,FALSE)*'Refrigerator Impacts'!R78</f>
        <v>0</v>
      </c>
      <c r="T79" s="41">
        <f ca="1">HLOOKUP($A79&amp;"-"&amp;$B79&amp;"-"&amp;T$7,Weights_Cond_Spaces,$C79+1,FALSE)*'Refrigerator Impacts'!S78</f>
        <v>0</v>
      </c>
      <c r="U79" s="41">
        <f ca="1">HLOOKUP($A79&amp;"-"&amp;$B79&amp;"-"&amp;U$7,Weights_Cond_Spaces,$C79+1,FALSE)*'Refrigerator Impacts'!T78</f>
        <v>0</v>
      </c>
      <c r="V79" s="41">
        <f ca="1">HLOOKUP($A79&amp;"-"&amp;$B79&amp;"-"&amp;V$7,Weights_Cond_Spaces,$C79+1,FALSE)*'Refrigerator Impacts'!U78</f>
        <v>0</v>
      </c>
      <c r="W79" s="41">
        <f ca="1">HLOOKUP($A79&amp;"-"&amp;$B79&amp;"-"&amp;W$7,Weights_Cond_Spaces,$C79+1,FALSE)*'Refrigerator Impacts'!V78</f>
        <v>0</v>
      </c>
      <c r="X79" s="41">
        <f ca="1">HLOOKUP($A79&amp;"-"&amp;$B79&amp;"-"&amp;X$7,Weights_Cond_Spaces,$C79+1,FALSE)*'Refrigerator Impacts'!W78</f>
        <v>0</v>
      </c>
      <c r="Y79" s="41">
        <f ca="1">HLOOKUP($A79&amp;"-"&amp;$B79&amp;"-"&amp;Y$7,Weights_Cond_Spaces,$C79+1,FALSE)*'Refrigerator Impacts'!X78</f>
        <v>0</v>
      </c>
      <c r="Z79" s="41">
        <f ca="1">HLOOKUP($A79&amp;"-"&amp;$B79&amp;"-"&amp;Z$7,Weights_Cond_Spaces,$C79+1,FALSE)*'Refrigerator Impacts'!Y78</f>
        <v>0</v>
      </c>
      <c r="AA79" s="41">
        <f ca="1">HLOOKUP($A79&amp;"-"&amp;$B79&amp;"-"&amp;AA$7,Weights_Cond_Spaces,$C79+1,FALSE)*'Refrigerator Impacts'!Z78</f>
        <v>0</v>
      </c>
      <c r="AB79" s="41">
        <f ca="1">HLOOKUP($A79&amp;"-"&amp;$B79&amp;"-"&amp;AB$7,Weights_Cond_Spaces,$C79+1,FALSE)*'Refrigerator Impacts'!AA78</f>
        <v>0</v>
      </c>
      <c r="AC79" s="41">
        <f ca="1">HLOOKUP($A79&amp;"-"&amp;$B79&amp;"-"&amp;AC$7,Weights_Cond_Spaces,$C79+1,FALSE)*'Refrigerator Impacts'!AB78</f>
        <v>0</v>
      </c>
      <c r="AF79" s="131">
        <f t="shared" ref="AF79:AJ88" ca="1" si="25">SUMIF($E$8:$AC$8,AF$8,$E79:$AC79)</f>
        <v>0</v>
      </c>
      <c r="AG79" s="131">
        <f t="shared" ca="1" si="25"/>
        <v>0</v>
      </c>
      <c r="AH79" s="131">
        <f t="shared" ca="1" si="25"/>
        <v>0</v>
      </c>
      <c r="AI79" s="131">
        <f t="shared" ca="1" si="25"/>
        <v>0</v>
      </c>
      <c r="AJ79" s="131">
        <f t="shared" ca="1" si="25"/>
        <v>0</v>
      </c>
    </row>
    <row r="80" spans="1:36">
      <c r="A80" s="4" t="str">
        <f t="shared" si="24"/>
        <v>SC</v>
      </c>
      <c r="B80" s="4" t="str">
        <f t="shared" si="24"/>
        <v>MFM</v>
      </c>
      <c r="C80" s="4">
        <f t="shared" si="23"/>
        <v>8</v>
      </c>
      <c r="D80" s="40" t="str">
        <f t="shared" si="18"/>
        <v>SC8</v>
      </c>
      <c r="E80" s="41">
        <f ca="1">HLOOKUP($A80&amp;"-"&amp;$B80&amp;"-"&amp;E$7,Weights_Cond_Spaces,$C80+1,FALSE)*'Refrigerator Impacts'!D79</f>
        <v>0.11466229538255478</v>
      </c>
      <c r="F80" s="41">
        <f ca="1">HLOOKUP($A80&amp;"-"&amp;$B80&amp;"-"&amp;F$7,Weights_Cond_Spaces,$C80+1,FALSE)*'Refrigerator Impacts'!E79</f>
        <v>1.4636003368253982E-5</v>
      </c>
      <c r="G80" s="41">
        <f ca="1">HLOOKUP($A80&amp;"-"&amp;$B80&amp;"-"&amp;G$7,Weights_Cond_Spaces,$C80+1,FALSE)*'Refrigerator Impacts'!F79</f>
        <v>0.13147540700906588</v>
      </c>
      <c r="H80" s="41">
        <f ca="1">HLOOKUP($A80&amp;"-"&amp;$B80&amp;"-"&amp;H$7,Weights_Cond_Spaces,$C80+1,FALSE)*'Refrigerator Impacts'!G79</f>
        <v>2.3028694257010554E-5</v>
      </c>
      <c r="I80" s="41">
        <f ca="1">HLOOKUP($A80&amp;"-"&amp;$B80&amp;"-"&amp;I$7,Weights_Cond_Spaces,$C80+1,FALSE)*'Refrigerator Impacts'!H79</f>
        <v>-2.3428728839997581E-3</v>
      </c>
      <c r="J80" s="41">
        <f ca="1">HLOOKUP($A80&amp;"-"&amp;$B80&amp;"-"&amp;J$7,Weights_Cond_Spaces,$C80+1,FALSE)*'Refrigerator Impacts'!I79</f>
        <v>1.6388228712826802E-2</v>
      </c>
      <c r="K80" s="41">
        <f ca="1">HLOOKUP($A80&amp;"-"&amp;$B80&amp;"-"&amp;K$7,Weights_Cond_Spaces,$C80+1,FALSE)*'Refrigerator Impacts'!J79</f>
        <v>2.1052584673063453E-6</v>
      </c>
      <c r="L80" s="41">
        <f ca="1">HLOOKUP($A80&amp;"-"&amp;$B80&amp;"-"&amp;L$7,Weights_Cond_Spaces,$C80+1,FALSE)*'Refrigerator Impacts'!K79</f>
        <v>1.5956592275317434E-2</v>
      </c>
      <c r="M80" s="41">
        <f ca="1">HLOOKUP($A80&amp;"-"&amp;$B80&amp;"-"&amp;M$7,Weights_Cond_Spaces,$C80+1,FALSE)*'Refrigerator Impacts'!L79</f>
        <v>3.59410059030475E-6</v>
      </c>
      <c r="N80" s="41">
        <f ca="1">HLOOKUP($A80&amp;"-"&amp;$B80&amp;"-"&amp;N$7,Weights_Cond_Spaces,$C80+1,FALSE)*'Refrigerator Impacts'!M79</f>
        <v>0</v>
      </c>
      <c r="O80" s="41">
        <f ca="1">HLOOKUP($A80&amp;"-"&amp;$B80&amp;"-"&amp;O$7,Weights_Cond_Spaces,$C80+1,FALSE)*'Refrigerator Impacts'!N79</f>
        <v>2.385714096349003E-2</v>
      </c>
      <c r="P80" s="41">
        <f ca="1">HLOOKUP($A80&amp;"-"&amp;$B80&amp;"-"&amp;P$7,Weights_Cond_Spaces,$C80+1,FALSE)*'Refrigerator Impacts'!O79</f>
        <v>3.0452311663008524E-6</v>
      </c>
      <c r="Q80" s="41">
        <f ca="1">HLOOKUP($A80&amp;"-"&amp;$B80&amp;"-"&amp;Q$7,Weights_Cond_Spaces,$C80+1,FALSE)*'Refrigerator Impacts'!P79</f>
        <v>2.7355350839459381E-2</v>
      </c>
      <c r="R80" s="41">
        <f ca="1">HLOOKUP($A80&amp;"-"&amp;$B80&amp;"-"&amp;R$7,Weights_Cond_Spaces,$C80+1,FALSE)*'Refrigerator Impacts'!Q79</f>
        <v>4.7914513071766219E-6</v>
      </c>
      <c r="S80" s="41">
        <f>HLOOKUP($A80&amp;"-"&amp;$B80&amp;"-"&amp;S$7,Weights_Cond_Spaces,$C80+1,FALSE)*'Refrigerator Impacts'!R79</f>
        <v>0</v>
      </c>
      <c r="T80" s="41">
        <f ca="1">HLOOKUP($A80&amp;"-"&amp;$B80&amp;"-"&amp;T$7,Weights_Cond_Spaces,$C80+1,FALSE)*'Refrigerator Impacts'!S79</f>
        <v>0.15509187113402367</v>
      </c>
      <c r="U80" s="41">
        <f ca="1">HLOOKUP($A80&amp;"-"&amp;$B80&amp;"-"&amp;U$7,Weights_Cond_Spaces,$C80+1,FALSE)*'Refrigerator Impacts'!T79</f>
        <v>2.2508108505766867E-5</v>
      </c>
      <c r="V80" s="41">
        <f ca="1">HLOOKUP($A80&amp;"-"&amp;$B80&amp;"-"&amp;V$7,Weights_Cond_Spaces,$C80+1,FALSE)*'Refrigerator Impacts'!U79</f>
        <v>0.15509187113402367</v>
      </c>
      <c r="W80" s="41">
        <f ca="1">HLOOKUP($A80&amp;"-"&amp;$B80&amp;"-"&amp;W$7,Weights_Cond_Spaces,$C80+1,FALSE)*'Refrigerator Impacts'!V79</f>
        <v>2.2508108505766867E-5</v>
      </c>
      <c r="X80" s="41">
        <f ca="1">HLOOKUP($A80&amp;"-"&amp;$B80&amp;"-"&amp;X$7,Weights_Cond_Spaces,$C80+1,FALSE)*'Refrigerator Impacts'!W79</f>
        <v>-3.3060122097762932E-3</v>
      </c>
      <c r="Y80" s="41">
        <f ca="1">HLOOKUP($A80&amp;"-"&amp;$B80&amp;"-"&amp;Y$7,Weights_Cond_Spaces,$C80+1,FALSE)*'Refrigerator Impacts'!X79</f>
        <v>2.3768960282214053E-2</v>
      </c>
      <c r="Z80" s="41">
        <f ca="1">HLOOKUP($A80&amp;"-"&amp;$B80&amp;"-"&amp;Z$7,Weights_Cond_Spaces,$C80+1,FALSE)*'Refrigerator Impacts'!Y79</f>
        <v>3.4652942309723114E-6</v>
      </c>
      <c r="AA80" s="41">
        <f ca="1">HLOOKUP($A80&amp;"-"&amp;$B80&amp;"-"&amp;AA$7,Weights_Cond_Spaces,$C80+1,FALSE)*'Refrigerator Impacts'!Z79</f>
        <v>1.8434455471915516E-2</v>
      </c>
      <c r="AB80" s="41">
        <f ca="1">HLOOKUP($A80&amp;"-"&amp;$B80&amp;"-"&amp;AB$7,Weights_Cond_Spaces,$C80+1,FALSE)*'Refrigerator Impacts'!AA79</f>
        <v>3.4652942309723114E-6</v>
      </c>
      <c r="AC80" s="41">
        <f ca="1">HLOOKUP($A80&amp;"-"&amp;$B80&amp;"-"&amp;AC$7,Weights_Cond_Spaces,$C80+1,FALSE)*'Refrigerator Impacts'!AB79</f>
        <v>0</v>
      </c>
      <c r="AF80" s="131">
        <f t="shared" ca="1" si="25"/>
        <v>0.33376849647510937</v>
      </c>
      <c r="AG80" s="131">
        <f t="shared" ca="1" si="25"/>
        <v>4.5759895738600358E-5</v>
      </c>
      <c r="AH80" s="131">
        <f t="shared" ca="1" si="25"/>
        <v>0.34831367672978192</v>
      </c>
      <c r="AI80" s="131">
        <f t="shared" ca="1" si="25"/>
        <v>5.7387648891231103E-5</v>
      </c>
      <c r="AJ80" s="131">
        <f t="shared" ca="1" si="25"/>
        <v>-5.6488850937760514E-3</v>
      </c>
    </row>
    <row r="81" spans="1:36">
      <c r="A81" s="4" t="str">
        <f t="shared" si="24"/>
        <v>SC</v>
      </c>
      <c r="B81" s="4" t="str">
        <f t="shared" si="24"/>
        <v>MFM</v>
      </c>
      <c r="C81" s="4">
        <f t="shared" si="23"/>
        <v>9</v>
      </c>
      <c r="D81" s="40" t="str">
        <f t="shared" si="18"/>
        <v>SC9</v>
      </c>
      <c r="E81" s="41">
        <f ca="1">HLOOKUP($A81&amp;"-"&amp;$B81&amp;"-"&amp;E$7,Weights_Cond_Spaces,$C81+1,FALSE)*'Refrigerator Impacts'!D80</f>
        <v>0.17324396049948576</v>
      </c>
      <c r="F81" s="41">
        <f ca="1">HLOOKUP($A81&amp;"-"&amp;$B81&amp;"-"&amp;F$7,Weights_Cond_Spaces,$C81+1,FALSE)*'Refrigerator Impacts'!E80</f>
        <v>2.197276973234638E-5</v>
      </c>
      <c r="G81" s="41">
        <f ca="1">HLOOKUP($A81&amp;"-"&amp;$B81&amp;"-"&amp;G$7,Weights_Cond_Spaces,$C81+1,FALSE)*'Refrigerator Impacts'!F80</f>
        <v>0.20334404585032967</v>
      </c>
      <c r="H81" s="41">
        <f ca="1">HLOOKUP($A81&amp;"-"&amp;$B81&amp;"-"&amp;H$7,Weights_Cond_Spaces,$C81+1,FALSE)*'Refrigerator Impacts'!G80</f>
        <v>3.5793762760533169E-5</v>
      </c>
      <c r="I81" s="41">
        <f ca="1">HLOOKUP($A81&amp;"-"&amp;$B81&amp;"-"&amp;I$7,Weights_Cond_Spaces,$C81+1,FALSE)*'Refrigerator Impacts'!H80</f>
        <v>-3.7947633297445941E-3</v>
      </c>
      <c r="J81" s="41">
        <f ca="1">HLOOKUP($A81&amp;"-"&amp;$B81&amp;"-"&amp;J$7,Weights_Cond_Spaces,$C81+1,FALSE)*'Refrigerator Impacts'!I80</f>
        <v>2.4800100024386387E-2</v>
      </c>
      <c r="K81" s="41">
        <f ca="1">HLOOKUP($A81&amp;"-"&amp;$B81&amp;"-"&amp;K$7,Weights_Cond_Spaces,$C81+1,FALSE)*'Refrigerator Impacts'!J80</f>
        <v>3.1601871675845929E-6</v>
      </c>
      <c r="L81" s="41">
        <f ca="1">HLOOKUP($A81&amp;"-"&amp;$B81&amp;"-"&amp;L$7,Weights_Cond_Spaces,$C81+1,FALSE)*'Refrigerator Impacts'!K80</f>
        <v>2.4585954083543755E-2</v>
      </c>
      <c r="M81" s="41">
        <f ca="1">HLOOKUP($A81&amp;"-"&amp;$B81&amp;"-"&amp;M$7,Weights_Cond_Spaces,$C81+1,FALSE)*'Refrigerator Impacts'!L80</f>
        <v>5.5502075972015042E-6</v>
      </c>
      <c r="N81" s="41">
        <f ca="1">HLOOKUP($A81&amp;"-"&amp;$B81&amp;"-"&amp;N$7,Weights_Cond_Spaces,$C81+1,FALSE)*'Refrigerator Impacts'!M80</f>
        <v>0</v>
      </c>
      <c r="O81" s="41">
        <f ca="1">HLOOKUP($A81&amp;"-"&amp;$B81&amp;"-"&amp;O$7,Weights_Cond_Spaces,$C81+1,FALSE)*'Refrigerator Impacts'!N80</f>
        <v>3.6045899595154612E-2</v>
      </c>
      <c r="P81" s="41">
        <f ca="1">HLOOKUP($A81&amp;"-"&amp;$B81&amp;"-"&amp;P$7,Weights_Cond_Spaces,$C81+1,FALSE)*'Refrigerator Impacts'!O80</f>
        <v>4.5717510112103499E-6</v>
      </c>
      <c r="Q81" s="41">
        <f ca="1">HLOOKUP($A81&amp;"-"&amp;$B81&amp;"-"&amp;Q$7,Weights_Cond_Spaces,$C81+1,FALSE)*'Refrigerator Impacts'!P80</f>
        <v>4.2308655602544112E-2</v>
      </c>
      <c r="R81" s="41">
        <f ca="1">HLOOKUP($A81&amp;"-"&amp;$B81&amp;"-"&amp;R$7,Weights_Cond_Spaces,$C81+1,FALSE)*'Refrigerator Impacts'!Q80</f>
        <v>7.4474075452852085E-6</v>
      </c>
      <c r="S81" s="41">
        <f>HLOOKUP($A81&amp;"-"&amp;$B81&amp;"-"&amp;S$7,Weights_Cond_Spaces,$C81+1,FALSE)*'Refrigerator Impacts'!R80</f>
        <v>0</v>
      </c>
      <c r="T81" s="41">
        <f ca="1">HLOOKUP($A81&amp;"-"&amp;$B81&amp;"-"&amp;T$7,Weights_Cond_Spaces,$C81+1,FALSE)*'Refrigerator Impacts'!S80</f>
        <v>7.3645290075359707E-2</v>
      </c>
      <c r="U81" s="41">
        <f ca="1">HLOOKUP($A81&amp;"-"&amp;$B81&amp;"-"&amp;U$7,Weights_Cond_Spaces,$C81+1,FALSE)*'Refrigerator Impacts'!T80</f>
        <v>1.0676860445861108E-5</v>
      </c>
      <c r="V81" s="41">
        <f ca="1">HLOOKUP($A81&amp;"-"&amp;$B81&amp;"-"&amp;V$7,Weights_Cond_Spaces,$C81+1,FALSE)*'Refrigerator Impacts'!U80</f>
        <v>7.3645290075359707E-2</v>
      </c>
      <c r="W81" s="41">
        <f ca="1">HLOOKUP($A81&amp;"-"&amp;$B81&amp;"-"&amp;W$7,Weights_Cond_Spaces,$C81+1,FALSE)*'Refrigerator Impacts'!V80</f>
        <v>1.0676860445861108E-5</v>
      </c>
      <c r="X81" s="41">
        <f ca="1">HLOOKUP($A81&amp;"-"&amp;$B81&amp;"-"&amp;X$7,Weights_Cond_Spaces,$C81+1,FALSE)*'Refrigerator Impacts'!W80</f>
        <v>-1.6803502889955904E-3</v>
      </c>
      <c r="Y81" s="41">
        <f ca="1">HLOOKUP($A81&amp;"-"&amp;$B81&amp;"-"&amp;Y$7,Weights_Cond_Spaces,$C81+1,FALSE)*'Refrigerator Impacts'!X80</f>
        <v>1.1272835908443494E-2</v>
      </c>
      <c r="Z81" s="41">
        <f ca="1">HLOOKUP($A81&amp;"-"&amp;$B81&amp;"-"&amp;Z$7,Weights_Cond_Spaces,$C81+1,FALSE)*'Refrigerator Impacts'!Y80</f>
        <v>1.6782906999278695E-6</v>
      </c>
      <c r="AA81" s="41">
        <f ca="1">HLOOKUP($A81&amp;"-"&amp;$B81&amp;"-"&amp;AA$7,Weights_Cond_Spaces,$C81+1,FALSE)*'Refrigerator Impacts'!Z80</f>
        <v>8.6403356913490777E-3</v>
      </c>
      <c r="AB81" s="41">
        <f ca="1">HLOOKUP($A81&amp;"-"&amp;$B81&amp;"-"&amp;AB$7,Weights_Cond_Spaces,$C81+1,FALSE)*'Refrigerator Impacts'!AA80</f>
        <v>1.6782906999278695E-6</v>
      </c>
      <c r="AC81" s="41">
        <f ca="1">HLOOKUP($A81&amp;"-"&amp;$B81&amp;"-"&amp;AC$7,Weights_Cond_Spaces,$C81+1,FALSE)*'Refrigerator Impacts'!AB80</f>
        <v>0</v>
      </c>
      <c r="AF81" s="131">
        <f t="shared" ca="1" si="25"/>
        <v>0.31900808610282994</v>
      </c>
      <c r="AG81" s="131">
        <f t="shared" ca="1" si="25"/>
        <v>4.2059859056930299E-5</v>
      </c>
      <c r="AH81" s="131">
        <f t="shared" ca="1" si="25"/>
        <v>0.3525242813031263</v>
      </c>
      <c r="AI81" s="131">
        <f t="shared" ca="1" si="25"/>
        <v>6.1146529048808858E-5</v>
      </c>
      <c r="AJ81" s="131">
        <f t="shared" ca="1" si="25"/>
        <v>-5.4751136187401843E-3</v>
      </c>
    </row>
    <row r="82" spans="1:36">
      <c r="A82" s="4" t="str">
        <f t="shared" si="24"/>
        <v>SC</v>
      </c>
      <c r="B82" s="4" t="str">
        <f t="shared" si="24"/>
        <v>MFM</v>
      </c>
      <c r="C82" s="4">
        <f t="shared" si="23"/>
        <v>10</v>
      </c>
      <c r="D82" s="40" t="str">
        <f t="shared" si="18"/>
        <v>SC10</v>
      </c>
      <c r="E82" s="41">
        <f ca="1">HLOOKUP($A82&amp;"-"&amp;$B82&amp;"-"&amp;E$7,Weights_Cond_Spaces,$C82+1,FALSE)*'Refrigerator Impacts'!D81</f>
        <v>8.8767143223536932E-2</v>
      </c>
      <c r="F82" s="41">
        <f ca="1">HLOOKUP($A82&amp;"-"&amp;$B82&amp;"-"&amp;F$7,Weights_Cond_Spaces,$C82+1,FALSE)*'Refrigerator Impacts'!E81</f>
        <v>1.1766584655069846E-5</v>
      </c>
      <c r="G82" s="41">
        <f ca="1">HLOOKUP($A82&amp;"-"&amp;$B82&amp;"-"&amp;G$7,Weights_Cond_Spaces,$C82+1,FALSE)*'Refrigerator Impacts'!F81</f>
        <v>0.1005120503970072</v>
      </c>
      <c r="H82" s="41">
        <f ca="1">HLOOKUP($A82&amp;"-"&amp;$B82&amp;"-"&amp;H$7,Weights_Cond_Spaces,$C82+1,FALSE)*'Refrigerator Impacts'!G81</f>
        <v>1.9781059280743897E-5</v>
      </c>
      <c r="I82" s="41">
        <f ca="1">HLOOKUP($A82&amp;"-"&amp;$B82&amp;"-"&amp;I$7,Weights_Cond_Spaces,$C82+1,FALSE)*'Refrigerator Impacts'!H81</f>
        <v>-2.0491508963409759E-3</v>
      </c>
      <c r="J82" s="41">
        <f ca="1">HLOOKUP($A82&amp;"-"&amp;$B82&amp;"-"&amp;J$7,Weights_Cond_Spaces,$C82+1,FALSE)*'Refrigerator Impacts'!I81</f>
        <v>1.2691586627975971E-2</v>
      </c>
      <c r="K82" s="41">
        <f ca="1">HLOOKUP($A82&amp;"-"&amp;$B82&amp;"-"&amp;K$7,Weights_Cond_Spaces,$C82+1,FALSE)*'Refrigerator Impacts'!J81</f>
        <v>1.6910469175334813E-6</v>
      </c>
      <c r="L82" s="41">
        <f ca="1">HLOOKUP($A82&amp;"-"&amp;$B82&amp;"-"&amp;L$7,Weights_Cond_Spaces,$C82+1,FALSE)*'Refrigerator Impacts'!K81</f>
        <v>1.1932828317526203E-2</v>
      </c>
      <c r="M82" s="41">
        <f ca="1">HLOOKUP($A82&amp;"-"&amp;$B82&amp;"-"&amp;M$7,Weights_Cond_Spaces,$C82+1,FALSE)*'Refrigerator Impacts'!L81</f>
        <v>3.0772683100481151E-6</v>
      </c>
      <c r="N82" s="41">
        <f ca="1">HLOOKUP($A82&amp;"-"&amp;$B82&amp;"-"&amp;N$7,Weights_Cond_Spaces,$C82+1,FALSE)*'Refrigerator Impacts'!M81</f>
        <v>0</v>
      </c>
      <c r="O82" s="41">
        <f ca="1">HLOOKUP($A82&amp;"-"&amp;$B82&amp;"-"&amp;O$7,Weights_Cond_Spaces,$C82+1,FALSE)*'Refrigerator Impacts'!N81</f>
        <v>1.8469281831003971E-2</v>
      </c>
      <c r="P82" s="41">
        <f ca="1">HLOOKUP($A82&amp;"-"&amp;$B82&amp;"-"&amp;P$7,Weights_Cond_Spaces,$C82+1,FALSE)*'Refrigerator Impacts'!O81</f>
        <v>2.4482073016091876E-6</v>
      </c>
      <c r="Q82" s="41">
        <f ca="1">HLOOKUP($A82&amp;"-"&amp;$B82&amp;"-"&amp;Q$7,Weights_Cond_Spaces,$C82+1,FALSE)*'Refrigerator Impacts'!P81</f>
        <v>2.0912978820548246E-2</v>
      </c>
      <c r="R82" s="41">
        <f ca="1">HLOOKUP($A82&amp;"-"&amp;$B82&amp;"-"&amp;R$7,Weights_Cond_Spaces,$C82+1,FALSE)*'Refrigerator Impacts'!Q81</f>
        <v>4.115734105037459E-6</v>
      </c>
      <c r="S82" s="41">
        <f>HLOOKUP($A82&amp;"-"&amp;$B82&amp;"-"&amp;S$7,Weights_Cond_Spaces,$C82+1,FALSE)*'Refrigerator Impacts'!R81</f>
        <v>0</v>
      </c>
      <c r="T82" s="41">
        <f ca="1">HLOOKUP($A82&amp;"-"&amp;$B82&amp;"-"&amp;T$7,Weights_Cond_Spaces,$C82+1,FALSE)*'Refrigerator Impacts'!S81</f>
        <v>1.4167849420797397E-2</v>
      </c>
      <c r="U82" s="41">
        <f ca="1">HLOOKUP($A82&amp;"-"&amp;$B82&amp;"-"&amp;U$7,Weights_Cond_Spaces,$C82+1,FALSE)*'Refrigerator Impacts'!T81</f>
        <v>2.1927636095345405E-6</v>
      </c>
      <c r="V82" s="41">
        <f ca="1">HLOOKUP($A82&amp;"-"&amp;$B82&amp;"-"&amp;V$7,Weights_Cond_Spaces,$C82+1,FALSE)*'Refrigerator Impacts'!U81</f>
        <v>1.4167849420797397E-2</v>
      </c>
      <c r="W82" s="41">
        <f ca="1">HLOOKUP($A82&amp;"-"&amp;$B82&amp;"-"&amp;W$7,Weights_Cond_Spaces,$C82+1,FALSE)*'Refrigerator Impacts'!V81</f>
        <v>2.1927636095345405E-6</v>
      </c>
      <c r="X82" s="41">
        <f ca="1">HLOOKUP($A82&amp;"-"&amp;$B82&amp;"-"&amp;X$7,Weights_Cond_Spaces,$C82+1,FALSE)*'Refrigerator Impacts'!W81</f>
        <v>-3.2532317057319682E-4</v>
      </c>
      <c r="Y82" s="41">
        <f ca="1">HLOOKUP($A82&amp;"-"&amp;$B82&amp;"-"&amp;Y$7,Weights_Cond_Spaces,$C82+1,FALSE)*'Refrigerator Impacts'!X81</f>
        <v>2.1794376145816341E-3</v>
      </c>
      <c r="Z82" s="41">
        <f ca="1">HLOOKUP($A82&amp;"-"&amp;$B82&amp;"-"&amp;Z$7,Weights_Cond_Spaces,$C82+1,FALSE)*'Refrigerator Impacts'!Y81</f>
        <v>3.4414282599186937E-7</v>
      </c>
      <c r="AA82" s="41">
        <f ca="1">HLOOKUP($A82&amp;"-"&amp;$B82&amp;"-"&amp;AA$7,Weights_Cond_Spaces,$C82+1,FALSE)*'Refrigerator Impacts'!Z81</f>
        <v>1.6439539386142532E-3</v>
      </c>
      <c r="AB82" s="41">
        <f ca="1">HLOOKUP($A82&amp;"-"&amp;$B82&amp;"-"&amp;AB$7,Weights_Cond_Spaces,$C82+1,FALSE)*'Refrigerator Impacts'!AA81</f>
        <v>3.4414282599186937E-7</v>
      </c>
      <c r="AC82" s="41">
        <f ca="1">HLOOKUP($A82&amp;"-"&amp;$B82&amp;"-"&amp;AC$7,Weights_Cond_Spaces,$C82+1,FALSE)*'Refrigerator Impacts'!AB81</f>
        <v>0</v>
      </c>
      <c r="AF82" s="131">
        <f t="shared" ca="1" si="25"/>
        <v>0.13627529871789593</v>
      </c>
      <c r="AG82" s="131">
        <f t="shared" ca="1" si="25"/>
        <v>1.8442745309738927E-5</v>
      </c>
      <c r="AH82" s="131">
        <f t="shared" ca="1" si="25"/>
        <v>0.14916966089449329</v>
      </c>
      <c r="AI82" s="131">
        <f t="shared" ca="1" si="25"/>
        <v>2.9510968131355882E-5</v>
      </c>
      <c r="AJ82" s="131">
        <f t="shared" ca="1" si="25"/>
        <v>-2.3744740669141727E-3</v>
      </c>
    </row>
    <row r="83" spans="1:36">
      <c r="A83" s="4" t="str">
        <f t="shared" si="24"/>
        <v>SC</v>
      </c>
      <c r="B83" s="4" t="str">
        <f t="shared" si="24"/>
        <v>MFM</v>
      </c>
      <c r="C83" s="4">
        <f t="shared" si="23"/>
        <v>11</v>
      </c>
      <c r="D83" s="40" t="str">
        <f t="shared" si="18"/>
        <v>SC11</v>
      </c>
      <c r="E83" s="41">
        <f ca="1">HLOOKUP($A83&amp;"-"&amp;$B83&amp;"-"&amp;E$7,Weights_Cond_Spaces,$C83+1,FALSE)*'Refrigerator Impacts'!D82</f>
        <v>0</v>
      </c>
      <c r="F83" s="41">
        <f ca="1">HLOOKUP($A83&amp;"-"&amp;$B83&amp;"-"&amp;F$7,Weights_Cond_Spaces,$C83+1,FALSE)*'Refrigerator Impacts'!E82</f>
        <v>0</v>
      </c>
      <c r="G83" s="41">
        <f ca="1">HLOOKUP($A83&amp;"-"&amp;$B83&amp;"-"&amp;G$7,Weights_Cond_Spaces,$C83+1,FALSE)*'Refrigerator Impacts'!F82</f>
        <v>0</v>
      </c>
      <c r="H83" s="41">
        <f ca="1">HLOOKUP($A83&amp;"-"&amp;$B83&amp;"-"&amp;H$7,Weights_Cond_Spaces,$C83+1,FALSE)*'Refrigerator Impacts'!G82</f>
        <v>0</v>
      </c>
      <c r="I83" s="41">
        <f ca="1">HLOOKUP($A83&amp;"-"&amp;$B83&amp;"-"&amp;I$7,Weights_Cond_Spaces,$C83+1,FALSE)*'Refrigerator Impacts'!H82</f>
        <v>0</v>
      </c>
      <c r="J83" s="41">
        <f ca="1">HLOOKUP($A83&amp;"-"&amp;$B83&amp;"-"&amp;J$7,Weights_Cond_Spaces,$C83+1,FALSE)*'Refrigerator Impacts'!I82</f>
        <v>0</v>
      </c>
      <c r="K83" s="41">
        <f ca="1">HLOOKUP($A83&amp;"-"&amp;$B83&amp;"-"&amp;K$7,Weights_Cond_Spaces,$C83+1,FALSE)*'Refrigerator Impacts'!J82</f>
        <v>0</v>
      </c>
      <c r="L83" s="41">
        <f ca="1">HLOOKUP($A83&amp;"-"&amp;$B83&amp;"-"&amp;L$7,Weights_Cond_Spaces,$C83+1,FALSE)*'Refrigerator Impacts'!K82</f>
        <v>0</v>
      </c>
      <c r="M83" s="41">
        <f ca="1">HLOOKUP($A83&amp;"-"&amp;$B83&amp;"-"&amp;M$7,Weights_Cond_Spaces,$C83+1,FALSE)*'Refrigerator Impacts'!L82</f>
        <v>0</v>
      </c>
      <c r="N83" s="41">
        <f ca="1">HLOOKUP($A83&amp;"-"&amp;$B83&amp;"-"&amp;N$7,Weights_Cond_Spaces,$C83+1,FALSE)*'Refrigerator Impacts'!M82</f>
        <v>0</v>
      </c>
      <c r="O83" s="41">
        <f ca="1">HLOOKUP($A83&amp;"-"&amp;$B83&amp;"-"&amp;O$7,Weights_Cond_Spaces,$C83+1,FALSE)*'Refrigerator Impacts'!N82</f>
        <v>0</v>
      </c>
      <c r="P83" s="41">
        <f ca="1">HLOOKUP($A83&amp;"-"&amp;$B83&amp;"-"&amp;P$7,Weights_Cond_Spaces,$C83+1,FALSE)*'Refrigerator Impacts'!O82</f>
        <v>0</v>
      </c>
      <c r="Q83" s="41">
        <f ca="1">HLOOKUP($A83&amp;"-"&amp;$B83&amp;"-"&amp;Q$7,Weights_Cond_Spaces,$C83+1,FALSE)*'Refrigerator Impacts'!P82</f>
        <v>0</v>
      </c>
      <c r="R83" s="41">
        <f ca="1">HLOOKUP($A83&amp;"-"&amp;$B83&amp;"-"&amp;R$7,Weights_Cond_Spaces,$C83+1,FALSE)*'Refrigerator Impacts'!Q82</f>
        <v>0</v>
      </c>
      <c r="S83" s="41">
        <f>HLOOKUP($A83&amp;"-"&amp;$B83&amp;"-"&amp;S$7,Weights_Cond_Spaces,$C83+1,FALSE)*'Refrigerator Impacts'!R82</f>
        <v>0</v>
      </c>
      <c r="T83" s="41">
        <f ca="1">HLOOKUP($A83&amp;"-"&amp;$B83&amp;"-"&amp;T$7,Weights_Cond_Spaces,$C83+1,FALSE)*'Refrigerator Impacts'!S82</f>
        <v>0</v>
      </c>
      <c r="U83" s="41">
        <f ca="1">HLOOKUP($A83&amp;"-"&amp;$B83&amp;"-"&amp;U$7,Weights_Cond_Spaces,$C83+1,FALSE)*'Refrigerator Impacts'!T82</f>
        <v>0</v>
      </c>
      <c r="V83" s="41">
        <f ca="1">HLOOKUP($A83&amp;"-"&amp;$B83&amp;"-"&amp;V$7,Weights_Cond_Spaces,$C83+1,FALSE)*'Refrigerator Impacts'!U82</f>
        <v>0</v>
      </c>
      <c r="W83" s="41">
        <f ca="1">HLOOKUP($A83&amp;"-"&amp;$B83&amp;"-"&amp;W$7,Weights_Cond_Spaces,$C83+1,FALSE)*'Refrigerator Impacts'!V82</f>
        <v>0</v>
      </c>
      <c r="X83" s="41">
        <f ca="1">HLOOKUP($A83&amp;"-"&amp;$B83&amp;"-"&amp;X$7,Weights_Cond_Spaces,$C83+1,FALSE)*'Refrigerator Impacts'!W82</f>
        <v>0</v>
      </c>
      <c r="Y83" s="41">
        <f ca="1">HLOOKUP($A83&amp;"-"&amp;$B83&amp;"-"&amp;Y$7,Weights_Cond_Spaces,$C83+1,FALSE)*'Refrigerator Impacts'!X82</f>
        <v>0</v>
      </c>
      <c r="Z83" s="41">
        <f ca="1">HLOOKUP($A83&amp;"-"&amp;$B83&amp;"-"&amp;Z$7,Weights_Cond_Spaces,$C83+1,FALSE)*'Refrigerator Impacts'!Y82</f>
        <v>0</v>
      </c>
      <c r="AA83" s="41">
        <f ca="1">HLOOKUP($A83&amp;"-"&amp;$B83&amp;"-"&amp;AA$7,Weights_Cond_Spaces,$C83+1,FALSE)*'Refrigerator Impacts'!Z82</f>
        <v>0</v>
      </c>
      <c r="AB83" s="41">
        <f ca="1">HLOOKUP($A83&amp;"-"&amp;$B83&amp;"-"&amp;AB$7,Weights_Cond_Spaces,$C83+1,FALSE)*'Refrigerator Impacts'!AA82</f>
        <v>0</v>
      </c>
      <c r="AC83" s="41">
        <f ca="1">HLOOKUP($A83&amp;"-"&amp;$B83&amp;"-"&amp;AC$7,Weights_Cond_Spaces,$C83+1,FALSE)*'Refrigerator Impacts'!AB82</f>
        <v>0</v>
      </c>
      <c r="AF83" s="131">
        <f t="shared" ca="1" si="25"/>
        <v>0</v>
      </c>
      <c r="AG83" s="131">
        <f t="shared" ca="1" si="25"/>
        <v>0</v>
      </c>
      <c r="AH83" s="131">
        <f t="shared" ca="1" si="25"/>
        <v>0</v>
      </c>
      <c r="AI83" s="131">
        <f t="shared" ca="1" si="25"/>
        <v>0</v>
      </c>
      <c r="AJ83" s="131">
        <f t="shared" ca="1" si="25"/>
        <v>0</v>
      </c>
    </row>
    <row r="84" spans="1:36">
      <c r="A84" s="4" t="str">
        <f t="shared" si="24"/>
        <v>SC</v>
      </c>
      <c r="B84" s="4" t="str">
        <f t="shared" si="24"/>
        <v>MFM</v>
      </c>
      <c r="C84" s="4">
        <f t="shared" si="23"/>
        <v>12</v>
      </c>
      <c r="D84" s="40" t="str">
        <f t="shared" si="18"/>
        <v>SC12</v>
      </c>
      <c r="E84" s="41">
        <f ca="1">HLOOKUP($A84&amp;"-"&amp;$B84&amp;"-"&amp;E$7,Weights_Cond_Spaces,$C84+1,FALSE)*'Refrigerator Impacts'!D83</f>
        <v>0</v>
      </c>
      <c r="F84" s="41">
        <f ca="1">HLOOKUP($A84&amp;"-"&amp;$B84&amp;"-"&amp;F$7,Weights_Cond_Spaces,$C84+1,FALSE)*'Refrigerator Impacts'!E83</f>
        <v>0</v>
      </c>
      <c r="G84" s="41">
        <f ca="1">HLOOKUP($A84&amp;"-"&amp;$B84&amp;"-"&amp;G$7,Weights_Cond_Spaces,$C84+1,FALSE)*'Refrigerator Impacts'!F83</f>
        <v>0</v>
      </c>
      <c r="H84" s="41">
        <f ca="1">HLOOKUP($A84&amp;"-"&amp;$B84&amp;"-"&amp;H$7,Weights_Cond_Spaces,$C84+1,FALSE)*'Refrigerator Impacts'!G83</f>
        <v>0</v>
      </c>
      <c r="I84" s="41">
        <f ca="1">HLOOKUP($A84&amp;"-"&amp;$B84&amp;"-"&amp;I$7,Weights_Cond_Spaces,$C84+1,FALSE)*'Refrigerator Impacts'!H83</f>
        <v>0</v>
      </c>
      <c r="J84" s="41">
        <f ca="1">HLOOKUP($A84&amp;"-"&amp;$B84&amp;"-"&amp;J$7,Weights_Cond_Spaces,$C84+1,FALSE)*'Refrigerator Impacts'!I83</f>
        <v>0</v>
      </c>
      <c r="K84" s="41">
        <f ca="1">HLOOKUP($A84&amp;"-"&amp;$B84&amp;"-"&amp;K$7,Weights_Cond_Spaces,$C84+1,FALSE)*'Refrigerator Impacts'!J83</f>
        <v>0</v>
      </c>
      <c r="L84" s="41">
        <f ca="1">HLOOKUP($A84&amp;"-"&amp;$B84&amp;"-"&amp;L$7,Weights_Cond_Spaces,$C84+1,FALSE)*'Refrigerator Impacts'!K83</f>
        <v>0</v>
      </c>
      <c r="M84" s="41">
        <f ca="1">HLOOKUP($A84&amp;"-"&amp;$B84&amp;"-"&amp;M$7,Weights_Cond_Spaces,$C84+1,FALSE)*'Refrigerator Impacts'!L83</f>
        <v>0</v>
      </c>
      <c r="N84" s="41">
        <f ca="1">HLOOKUP($A84&amp;"-"&amp;$B84&amp;"-"&amp;N$7,Weights_Cond_Spaces,$C84+1,FALSE)*'Refrigerator Impacts'!M83</f>
        <v>0</v>
      </c>
      <c r="O84" s="41">
        <f ca="1">HLOOKUP($A84&amp;"-"&amp;$B84&amp;"-"&amp;O$7,Weights_Cond_Spaces,$C84+1,FALSE)*'Refrigerator Impacts'!N83</f>
        <v>0</v>
      </c>
      <c r="P84" s="41">
        <f ca="1">HLOOKUP($A84&amp;"-"&amp;$B84&amp;"-"&amp;P$7,Weights_Cond_Spaces,$C84+1,FALSE)*'Refrigerator Impacts'!O83</f>
        <v>0</v>
      </c>
      <c r="Q84" s="41">
        <f ca="1">HLOOKUP($A84&amp;"-"&amp;$B84&amp;"-"&amp;Q$7,Weights_Cond_Spaces,$C84+1,FALSE)*'Refrigerator Impacts'!P83</f>
        <v>0</v>
      </c>
      <c r="R84" s="41">
        <f ca="1">HLOOKUP($A84&amp;"-"&amp;$B84&amp;"-"&amp;R$7,Weights_Cond_Spaces,$C84+1,FALSE)*'Refrigerator Impacts'!Q83</f>
        <v>0</v>
      </c>
      <c r="S84" s="41">
        <f>HLOOKUP($A84&amp;"-"&amp;$B84&amp;"-"&amp;S$7,Weights_Cond_Spaces,$C84+1,FALSE)*'Refrigerator Impacts'!R83</f>
        <v>0</v>
      </c>
      <c r="T84" s="41">
        <f ca="1">HLOOKUP($A84&amp;"-"&amp;$B84&amp;"-"&amp;T$7,Weights_Cond_Spaces,$C84+1,FALSE)*'Refrigerator Impacts'!S83</f>
        <v>0</v>
      </c>
      <c r="U84" s="41">
        <f ca="1">HLOOKUP($A84&amp;"-"&amp;$B84&amp;"-"&amp;U$7,Weights_Cond_Spaces,$C84+1,FALSE)*'Refrigerator Impacts'!T83</f>
        <v>0</v>
      </c>
      <c r="V84" s="41">
        <f ca="1">HLOOKUP($A84&amp;"-"&amp;$B84&amp;"-"&amp;V$7,Weights_Cond_Spaces,$C84+1,FALSE)*'Refrigerator Impacts'!U83</f>
        <v>0</v>
      </c>
      <c r="W84" s="41">
        <f ca="1">HLOOKUP($A84&amp;"-"&amp;$B84&amp;"-"&amp;W$7,Weights_Cond_Spaces,$C84+1,FALSE)*'Refrigerator Impacts'!V83</f>
        <v>0</v>
      </c>
      <c r="X84" s="41">
        <f ca="1">HLOOKUP($A84&amp;"-"&amp;$B84&amp;"-"&amp;X$7,Weights_Cond_Spaces,$C84+1,FALSE)*'Refrigerator Impacts'!W83</f>
        <v>0</v>
      </c>
      <c r="Y84" s="41">
        <f ca="1">HLOOKUP($A84&amp;"-"&amp;$B84&amp;"-"&amp;Y$7,Weights_Cond_Spaces,$C84+1,FALSE)*'Refrigerator Impacts'!X83</f>
        <v>0</v>
      </c>
      <c r="Z84" s="41">
        <f ca="1">HLOOKUP($A84&amp;"-"&amp;$B84&amp;"-"&amp;Z$7,Weights_Cond_Spaces,$C84+1,FALSE)*'Refrigerator Impacts'!Y83</f>
        <v>0</v>
      </c>
      <c r="AA84" s="41">
        <f ca="1">HLOOKUP($A84&amp;"-"&amp;$B84&amp;"-"&amp;AA$7,Weights_Cond_Spaces,$C84+1,FALSE)*'Refrigerator Impacts'!Z83</f>
        <v>0</v>
      </c>
      <c r="AB84" s="41">
        <f ca="1">HLOOKUP($A84&amp;"-"&amp;$B84&amp;"-"&amp;AB$7,Weights_Cond_Spaces,$C84+1,FALSE)*'Refrigerator Impacts'!AA83</f>
        <v>0</v>
      </c>
      <c r="AC84" s="41">
        <f ca="1">HLOOKUP($A84&amp;"-"&amp;$B84&amp;"-"&amp;AC$7,Weights_Cond_Spaces,$C84+1,FALSE)*'Refrigerator Impacts'!AB83</f>
        <v>0</v>
      </c>
      <c r="AF84" s="131">
        <f t="shared" ca="1" si="25"/>
        <v>0</v>
      </c>
      <c r="AG84" s="131">
        <f t="shared" ca="1" si="25"/>
        <v>0</v>
      </c>
      <c r="AH84" s="131">
        <f t="shared" ca="1" si="25"/>
        <v>0</v>
      </c>
      <c r="AI84" s="131">
        <f t="shared" ca="1" si="25"/>
        <v>0</v>
      </c>
      <c r="AJ84" s="131">
        <f t="shared" ca="1" si="25"/>
        <v>0</v>
      </c>
    </row>
    <row r="85" spans="1:36">
      <c r="A85" s="4" t="str">
        <f t="shared" si="24"/>
        <v>SC</v>
      </c>
      <c r="B85" s="4" t="str">
        <f t="shared" si="24"/>
        <v>MFM</v>
      </c>
      <c r="C85" s="4">
        <f t="shared" si="23"/>
        <v>13</v>
      </c>
      <c r="D85" s="40" t="str">
        <f t="shared" si="18"/>
        <v>SC13</v>
      </c>
      <c r="E85" s="41">
        <f ca="1">HLOOKUP($A85&amp;"-"&amp;$B85&amp;"-"&amp;E$7,Weights_Cond_Spaces,$C85+1,FALSE)*'Refrigerator Impacts'!D84</f>
        <v>6.0584516088623197E-2</v>
      </c>
      <c r="F85" s="41">
        <f ca="1">HLOOKUP($A85&amp;"-"&amp;$B85&amp;"-"&amp;F$7,Weights_Cond_Spaces,$C85+1,FALSE)*'Refrigerator Impacts'!E84</f>
        <v>7.9021500804345267E-6</v>
      </c>
      <c r="G85" s="41">
        <f ca="1">HLOOKUP($A85&amp;"-"&amp;$B85&amp;"-"&amp;G$7,Weights_Cond_Spaces,$C85+1,FALSE)*'Refrigerator Impacts'!F84</f>
        <v>7.0888640581803747E-2</v>
      </c>
      <c r="H85" s="41">
        <f ca="1">HLOOKUP($A85&amp;"-"&amp;$B85&amp;"-"&amp;H$7,Weights_Cond_Spaces,$C85+1,FALSE)*'Refrigerator Impacts'!G84</f>
        <v>1.2282529504402017E-5</v>
      </c>
      <c r="I85" s="41">
        <f ca="1">HLOOKUP($A85&amp;"-"&amp;$B85&amp;"-"&amp;I$7,Weights_Cond_Spaces,$C85+1,FALSE)*'Refrigerator Impacts'!H84</f>
        <v>-1.4053164302419176E-3</v>
      </c>
      <c r="J85" s="41">
        <f ca="1">HLOOKUP($A85&amp;"-"&amp;$B85&amp;"-"&amp;J$7,Weights_Cond_Spaces,$C85+1,FALSE)*'Refrigerator Impacts'!I84</f>
        <v>8.6673147038502357E-3</v>
      </c>
      <c r="K85" s="41">
        <f ca="1">HLOOKUP($A85&amp;"-"&amp;$B85&amp;"-"&amp;K$7,Weights_Cond_Spaces,$C85+1,FALSE)*'Refrigerator Impacts'!J84</f>
        <v>1.1360511878584091E-6</v>
      </c>
      <c r="L85" s="41">
        <f ca="1">HLOOKUP($A85&amp;"-"&amp;$B85&amp;"-"&amp;L$7,Weights_Cond_Spaces,$C85+1,FALSE)*'Refrigerator Impacts'!K84</f>
        <v>8.4208121418920742E-3</v>
      </c>
      <c r="M85" s="41">
        <f ca="1">HLOOKUP($A85&amp;"-"&amp;$B85&amp;"-"&amp;M$7,Weights_Cond_Spaces,$C85+1,FALSE)*'Refrigerator Impacts'!L84</f>
        <v>1.9107600616095392E-6</v>
      </c>
      <c r="N85" s="41">
        <f ca="1">HLOOKUP($A85&amp;"-"&amp;$B85&amp;"-"&amp;N$7,Weights_Cond_Spaces,$C85+1,FALSE)*'Refrigerator Impacts'!M84</f>
        <v>0</v>
      </c>
      <c r="O85" s="41">
        <f ca="1">HLOOKUP($A85&amp;"-"&amp;$B85&amp;"-"&amp;O$7,Weights_Cond_Spaces,$C85+1,FALSE)*'Refrigerator Impacts'!N84</f>
        <v>1.2605480604664562E-2</v>
      </c>
      <c r="P85" s="41">
        <f ca="1">HLOOKUP($A85&amp;"-"&amp;$B85&amp;"-"&amp;P$7,Weights_Cond_Spaces,$C85+1,FALSE)*'Refrigerator Impacts'!O84</f>
        <v>1.6441560650308005E-6</v>
      </c>
      <c r="Q85" s="41">
        <f ca="1">HLOOKUP($A85&amp;"-"&amp;$B85&amp;"-"&amp;Q$7,Weights_Cond_Spaces,$C85+1,FALSE)*'Refrigerator Impacts'!P84</f>
        <v>1.47494020194504E-2</v>
      </c>
      <c r="R85" s="41">
        <f ca="1">HLOOKUP($A85&amp;"-"&amp;$B85&amp;"-"&amp;R$7,Weights_Cond_Spaces,$C85+1,FALSE)*'Refrigerator Impacts'!Q84</f>
        <v>2.5555570538432333E-6</v>
      </c>
      <c r="S85" s="41">
        <f>HLOOKUP($A85&amp;"-"&amp;$B85&amp;"-"&amp;S$7,Weights_Cond_Spaces,$C85+1,FALSE)*'Refrigerator Impacts'!R84</f>
        <v>0</v>
      </c>
      <c r="T85" s="41">
        <f ca="1">HLOOKUP($A85&amp;"-"&amp;$B85&amp;"-"&amp;T$7,Weights_Cond_Spaces,$C85+1,FALSE)*'Refrigerator Impacts'!S84</f>
        <v>9.6360997831268936E-3</v>
      </c>
      <c r="U85" s="41">
        <f ca="1">HLOOKUP($A85&amp;"-"&amp;$B85&amp;"-"&amp;U$7,Weights_Cond_Spaces,$C85+1,FALSE)*'Refrigerator Impacts'!T84</f>
        <v>1.5344900431869527E-6</v>
      </c>
      <c r="V85" s="41">
        <f ca="1">HLOOKUP($A85&amp;"-"&amp;$B85&amp;"-"&amp;V$7,Weights_Cond_Spaces,$C85+1,FALSE)*'Refrigerator Impacts'!U84</f>
        <v>9.6360997831268936E-3</v>
      </c>
      <c r="W85" s="41">
        <f ca="1">HLOOKUP($A85&amp;"-"&amp;$B85&amp;"-"&amp;W$7,Weights_Cond_Spaces,$C85+1,FALSE)*'Refrigerator Impacts'!V84</f>
        <v>1.5344900431869527E-6</v>
      </c>
      <c r="X85" s="41">
        <f ca="1">HLOOKUP($A85&amp;"-"&amp;$B85&amp;"-"&amp;X$7,Weights_Cond_Spaces,$C85+1,FALSE)*'Refrigerator Impacts'!W84</f>
        <v>-2.1772310594849847E-4</v>
      </c>
      <c r="Y85" s="41">
        <f ca="1">HLOOKUP($A85&amp;"-"&amp;$B85&amp;"-"&amp;Y$7,Weights_Cond_Spaces,$C85+1,FALSE)*'Refrigerator Impacts'!X84</f>
        <v>1.4952031929845722E-3</v>
      </c>
      <c r="Z85" s="41">
        <f ca="1">HLOOKUP($A85&amp;"-"&amp;$B85&amp;"-"&amp;Z$7,Weights_Cond_Spaces,$C85+1,FALSE)*'Refrigerator Impacts'!Y84</f>
        <v>2.4229773446008027E-7</v>
      </c>
      <c r="AA85" s="41">
        <f ca="1">HLOOKUP($A85&amp;"-"&amp;$B85&amp;"-"&amp;AA$7,Weights_Cond_Spaces,$C85+1,FALSE)*'Refrigerator Impacts'!Z84</f>
        <v>1.1007676815516464E-3</v>
      </c>
      <c r="AB85" s="41">
        <f ca="1">HLOOKUP($A85&amp;"-"&amp;$B85&amp;"-"&amp;AB$7,Weights_Cond_Spaces,$C85+1,FALSE)*'Refrigerator Impacts'!AA84</f>
        <v>2.4229773446008027E-7</v>
      </c>
      <c r="AC85" s="41">
        <f ca="1">HLOOKUP($A85&amp;"-"&amp;$B85&amp;"-"&amp;AC$7,Weights_Cond_Spaces,$C85+1,FALSE)*'Refrigerator Impacts'!AB84</f>
        <v>0</v>
      </c>
      <c r="AF85" s="131">
        <f t="shared" ca="1" si="25"/>
        <v>9.2988614373249456E-2</v>
      </c>
      <c r="AG85" s="131">
        <f t="shared" ca="1" si="25"/>
        <v>1.2459145110970769E-5</v>
      </c>
      <c r="AH85" s="131">
        <f t="shared" ca="1" si="25"/>
        <v>0.10479572220782477</v>
      </c>
      <c r="AI85" s="131">
        <f t="shared" ca="1" si="25"/>
        <v>1.8525634397501822E-5</v>
      </c>
      <c r="AJ85" s="131">
        <f t="shared" ca="1" si="25"/>
        <v>-1.623039536190416E-3</v>
      </c>
    </row>
    <row r="86" spans="1:36">
      <c r="A86" s="4" t="str">
        <f t="shared" si="24"/>
        <v>SC</v>
      </c>
      <c r="B86" s="4" t="str">
        <f t="shared" si="24"/>
        <v>MFM</v>
      </c>
      <c r="C86" s="4">
        <f t="shared" si="23"/>
        <v>14</v>
      </c>
      <c r="D86" s="40" t="str">
        <f t="shared" si="18"/>
        <v>SC14</v>
      </c>
      <c r="E86" s="41">
        <f ca="1">HLOOKUP($A86&amp;"-"&amp;$B86&amp;"-"&amp;E$7,Weights_Cond_Spaces,$C86+1,FALSE)*'Refrigerator Impacts'!D85</f>
        <v>8.064326334264936E-2</v>
      </c>
      <c r="F86" s="41">
        <f ca="1">HLOOKUP($A86&amp;"-"&amp;$B86&amp;"-"&amp;F$7,Weights_Cond_Spaces,$C86+1,FALSE)*'Refrigerator Impacts'!E85</f>
        <v>1.0274914881527458E-5</v>
      </c>
      <c r="G86" s="41">
        <f ca="1">HLOOKUP($A86&amp;"-"&amp;$B86&amp;"-"&amp;G$7,Weights_Cond_Spaces,$C86+1,FALSE)*'Refrigerator Impacts'!F85</f>
        <v>9.6109037665967262E-2</v>
      </c>
      <c r="H86" s="41">
        <f ca="1">HLOOKUP($A86&amp;"-"&amp;$B86&amp;"-"&amp;H$7,Weights_Cond_Spaces,$C86+1,FALSE)*'Refrigerator Impacts'!G85</f>
        <v>1.5452134851194183E-5</v>
      </c>
      <c r="I86" s="41">
        <f ca="1">HLOOKUP($A86&amp;"-"&amp;$B86&amp;"-"&amp;I$7,Weights_Cond_Spaces,$C86+1,FALSE)*'Refrigerator Impacts'!H85</f>
        <v>-1.9216952805827389E-3</v>
      </c>
      <c r="J86" s="41">
        <f ca="1">HLOOKUP($A86&amp;"-"&amp;$B86&amp;"-"&amp;J$7,Weights_Cond_Spaces,$C86+1,FALSE)*'Refrigerator Impacts'!I85</f>
        <v>1.1552687885720567E-2</v>
      </c>
      <c r="K86" s="41">
        <f ca="1">HLOOKUP($A86&amp;"-"&amp;$B86&amp;"-"&amp;K$7,Weights_Cond_Spaces,$C86+1,FALSE)*'Refrigerator Impacts'!J85</f>
        <v>1.4772782064426357E-6</v>
      </c>
      <c r="L86" s="41">
        <f ca="1">HLOOKUP($A86&amp;"-"&amp;$B86&amp;"-"&amp;L$7,Weights_Cond_Spaces,$C86+1,FALSE)*'Refrigerator Impacts'!K85</f>
        <v>1.1533739897924162E-2</v>
      </c>
      <c r="M86" s="41">
        <f ca="1">HLOOKUP($A86&amp;"-"&amp;$B86&amp;"-"&amp;M$7,Weights_Cond_Spaces,$C86+1,FALSE)*'Refrigerator Impacts'!L85</f>
        <v>2.4205555778651432E-6</v>
      </c>
      <c r="N86" s="41">
        <f ca="1">HLOOKUP($A86&amp;"-"&amp;$B86&amp;"-"&amp;N$7,Weights_Cond_Spaces,$C86+1,FALSE)*'Refrigerator Impacts'!M85</f>
        <v>0</v>
      </c>
      <c r="O86" s="41">
        <f ca="1">HLOOKUP($A86&amp;"-"&amp;$B86&amp;"-"&amp;O$7,Weights_Cond_Spaces,$C86+1,FALSE)*'Refrigerator Impacts'!N85</f>
        <v>1.6778991689487377E-2</v>
      </c>
      <c r="P86" s="41">
        <f ca="1">HLOOKUP($A86&amp;"-"&amp;$B86&amp;"-"&amp;P$7,Weights_Cond_Spaces,$C86+1,FALSE)*'Refrigerator Impacts'!O85</f>
        <v>2.1378439346484347E-6</v>
      </c>
      <c r="Q86" s="41">
        <f ca="1">HLOOKUP($A86&amp;"-"&amp;$B86&amp;"-"&amp;Q$7,Weights_Cond_Spaces,$C86+1,FALSE)*'Refrigerator Impacts'!P85</f>
        <v>1.9996868646423444E-2</v>
      </c>
      <c r="R86" s="41">
        <f ca="1">HLOOKUP($A86&amp;"-"&amp;$B86&amp;"-"&amp;R$7,Weights_Cond_Spaces,$C86+1,FALSE)*'Refrigerator Impacts'!Q85</f>
        <v>3.2150390684389151E-6</v>
      </c>
      <c r="S86" s="41">
        <f>HLOOKUP($A86&amp;"-"&amp;$B86&amp;"-"&amp;S$7,Weights_Cond_Spaces,$C86+1,FALSE)*'Refrigerator Impacts'!R85</f>
        <v>0</v>
      </c>
      <c r="T86" s="41">
        <f ca="1">HLOOKUP($A86&amp;"-"&amp;$B86&amp;"-"&amp;T$7,Weights_Cond_Spaces,$C86+1,FALSE)*'Refrigerator Impacts'!S85</f>
        <v>0</v>
      </c>
      <c r="U86" s="41">
        <f ca="1">HLOOKUP($A86&amp;"-"&amp;$B86&amp;"-"&amp;U$7,Weights_Cond_Spaces,$C86+1,FALSE)*'Refrigerator Impacts'!T85</f>
        <v>0</v>
      </c>
      <c r="V86" s="41">
        <f ca="1">HLOOKUP($A86&amp;"-"&amp;$B86&amp;"-"&amp;V$7,Weights_Cond_Spaces,$C86+1,FALSE)*'Refrigerator Impacts'!U85</f>
        <v>0</v>
      </c>
      <c r="W86" s="41">
        <f ca="1">HLOOKUP($A86&amp;"-"&amp;$B86&amp;"-"&amp;W$7,Weights_Cond_Spaces,$C86+1,FALSE)*'Refrigerator Impacts'!V85</f>
        <v>0</v>
      </c>
      <c r="X86" s="41">
        <f ca="1">HLOOKUP($A86&amp;"-"&amp;$B86&amp;"-"&amp;X$7,Weights_Cond_Spaces,$C86+1,FALSE)*'Refrigerator Impacts'!W85</f>
        <v>0</v>
      </c>
      <c r="Y86" s="41">
        <f ca="1">HLOOKUP($A86&amp;"-"&amp;$B86&amp;"-"&amp;Y$7,Weights_Cond_Spaces,$C86+1,FALSE)*'Refrigerator Impacts'!X85</f>
        <v>0</v>
      </c>
      <c r="Z86" s="41">
        <f ca="1">HLOOKUP($A86&amp;"-"&amp;$B86&amp;"-"&amp;Z$7,Weights_Cond_Spaces,$C86+1,FALSE)*'Refrigerator Impacts'!Y85</f>
        <v>0</v>
      </c>
      <c r="AA86" s="41">
        <f ca="1">HLOOKUP($A86&amp;"-"&amp;$B86&amp;"-"&amp;AA$7,Weights_Cond_Spaces,$C86+1,FALSE)*'Refrigerator Impacts'!Z85</f>
        <v>0</v>
      </c>
      <c r="AB86" s="41">
        <f ca="1">HLOOKUP($A86&amp;"-"&amp;$B86&amp;"-"&amp;AB$7,Weights_Cond_Spaces,$C86+1,FALSE)*'Refrigerator Impacts'!AA85</f>
        <v>0</v>
      </c>
      <c r="AC86" s="41">
        <f ca="1">HLOOKUP($A86&amp;"-"&amp;$B86&amp;"-"&amp;AC$7,Weights_Cond_Spaces,$C86+1,FALSE)*'Refrigerator Impacts'!AB85</f>
        <v>0</v>
      </c>
      <c r="AF86" s="131">
        <f t="shared" ca="1" si="25"/>
        <v>0.10897494291785731</v>
      </c>
      <c r="AG86" s="131">
        <f t="shared" ca="1" si="25"/>
        <v>1.389003702261853E-5</v>
      </c>
      <c r="AH86" s="131">
        <f t="shared" ca="1" si="25"/>
        <v>0.12763964621031487</v>
      </c>
      <c r="AI86" s="131">
        <f t="shared" ca="1" si="25"/>
        <v>2.1087729497498243E-5</v>
      </c>
      <c r="AJ86" s="131">
        <f t="shared" ca="1" si="25"/>
        <v>-1.9216952805827389E-3</v>
      </c>
    </row>
    <row r="87" spans="1:36">
      <c r="A87" s="4" t="str">
        <f t="shared" si="24"/>
        <v>SC</v>
      </c>
      <c r="B87" s="4" t="str">
        <f t="shared" si="24"/>
        <v>MFM</v>
      </c>
      <c r="C87" s="4">
        <f t="shared" si="23"/>
        <v>15</v>
      </c>
      <c r="D87" s="40" t="str">
        <f t="shared" si="18"/>
        <v>SC15</v>
      </c>
      <c r="E87" s="41">
        <f ca="1">HLOOKUP($A87&amp;"-"&amp;$B87&amp;"-"&amp;E$7,Weights_Cond_Spaces,$C87+1,FALSE)*'Refrigerator Impacts'!D86</f>
        <v>0.392884028934183</v>
      </c>
      <c r="F87" s="41">
        <f ca="1">HLOOKUP($A87&amp;"-"&amp;$B87&amp;"-"&amp;F$7,Weights_Cond_Spaces,$C87+1,FALSE)*'Refrigerator Impacts'!E86</f>
        <v>4.868034359233489E-5</v>
      </c>
      <c r="G87" s="41">
        <f ca="1">HLOOKUP($A87&amp;"-"&amp;$B87&amp;"-"&amp;G$7,Weights_Cond_Spaces,$C87+1,FALSE)*'Refrigerator Impacts'!F86</f>
        <v>0.50739966435818096</v>
      </c>
      <c r="H87" s="41">
        <f ca="1">HLOOKUP($A87&amp;"-"&amp;$B87&amp;"-"&amp;H$7,Weights_Cond_Spaces,$C87+1,FALSE)*'Refrigerator Impacts'!G86</f>
        <v>7.4171644295881395E-5</v>
      </c>
      <c r="I87" s="41">
        <f ca="1">HLOOKUP($A87&amp;"-"&amp;$B87&amp;"-"&amp;I$7,Weights_Cond_Spaces,$C87+1,FALSE)*'Refrigerator Impacts'!H86</f>
        <v>-4.8667934402535805E-3</v>
      </c>
      <c r="J87" s="41">
        <f ca="1">HLOOKUP($A87&amp;"-"&amp;$B87&amp;"-"&amp;J$7,Weights_Cond_Spaces,$C87+1,FALSE)*'Refrigerator Impacts'!I86</f>
        <v>5.6305008479831067E-2</v>
      </c>
      <c r="K87" s="41">
        <f ca="1">HLOOKUP($A87&amp;"-"&amp;$B87&amp;"-"&amp;K$7,Weights_Cond_Spaces,$C87+1,FALSE)*'Refrigerator Impacts'!J86</f>
        <v>6.9956202177533074E-6</v>
      </c>
      <c r="L87" s="41">
        <f ca="1">HLOOKUP($A87&amp;"-"&amp;$B87&amp;"-"&amp;L$7,Weights_Cond_Spaces,$C87+1,FALSE)*'Refrigerator Impacts'!K86</f>
        <v>6.8043149135114417E-2</v>
      </c>
      <c r="M87" s="41">
        <f ca="1">HLOOKUP($A87&amp;"-"&amp;$B87&amp;"-"&amp;M$7,Weights_Cond_Spaces,$C87+1,FALSE)*'Refrigerator Impacts'!L86</f>
        <v>1.1571453922460182E-5</v>
      </c>
      <c r="N87" s="41">
        <f ca="1">HLOOKUP($A87&amp;"-"&amp;$B87&amp;"-"&amp;N$7,Weights_Cond_Spaces,$C87+1,FALSE)*'Refrigerator Impacts'!M86</f>
        <v>0</v>
      </c>
      <c r="O87" s="41">
        <f ca="1">HLOOKUP($A87&amp;"-"&amp;$B87&amp;"-"&amp;O$7,Weights_Cond_Spaces,$C87+1,FALSE)*'Refrigerator Impacts'!N86</f>
        <v>8.1745177255650531E-2</v>
      </c>
      <c r="P87" s="41">
        <f ca="1">HLOOKUP($A87&amp;"-"&amp;$B87&amp;"-"&amp;P$7,Weights_Cond_Spaces,$C87+1,FALSE)*'Refrigerator Impacts'!O86</f>
        <v>1.0128646172298401E-5</v>
      </c>
      <c r="Q87" s="41">
        <f ca="1">HLOOKUP($A87&amp;"-"&amp;$B87&amp;"-"&amp;Q$7,Weights_Cond_Spaces,$C87+1,FALSE)*'Refrigerator Impacts'!P86</f>
        <v>0.10557180350379045</v>
      </c>
      <c r="R87" s="41">
        <f ca="1">HLOOKUP($A87&amp;"-"&amp;$B87&amp;"-"&amp;R$7,Weights_Cond_Spaces,$C87+1,FALSE)*'Refrigerator Impacts'!Q86</f>
        <v>1.5432478196576437E-5</v>
      </c>
      <c r="S87" s="41">
        <f>HLOOKUP($A87&amp;"-"&amp;$B87&amp;"-"&amp;S$7,Weights_Cond_Spaces,$C87+1,FALSE)*'Refrigerator Impacts'!R86</f>
        <v>0</v>
      </c>
      <c r="T87" s="41">
        <f ca="1">HLOOKUP($A87&amp;"-"&amp;$B87&amp;"-"&amp;T$7,Weights_Cond_Spaces,$C87+1,FALSE)*'Refrigerator Impacts'!S86</f>
        <v>7.5191947994679648E-3</v>
      </c>
      <c r="U87" s="41">
        <f ca="1">HLOOKUP($A87&amp;"-"&amp;$B87&amp;"-"&amp;U$7,Weights_Cond_Spaces,$C87+1,FALSE)*'Refrigerator Impacts'!T86</f>
        <v>1.1507459291033371E-6</v>
      </c>
      <c r="V87" s="41">
        <f ca="1">HLOOKUP($A87&amp;"-"&amp;$B87&amp;"-"&amp;V$7,Weights_Cond_Spaces,$C87+1,FALSE)*'Refrigerator Impacts'!U86</f>
        <v>7.5191947994679648E-3</v>
      </c>
      <c r="W87" s="41">
        <f ca="1">HLOOKUP($A87&amp;"-"&amp;$B87&amp;"-"&amp;W$7,Weights_Cond_Spaces,$C87+1,FALSE)*'Refrigerator Impacts'!V86</f>
        <v>1.1507459291033371E-6</v>
      </c>
      <c r="X87" s="41">
        <f ca="1">HLOOKUP($A87&amp;"-"&amp;$B87&amp;"-"&amp;X$7,Weights_Cond_Spaces,$C87+1,FALSE)*'Refrigerator Impacts'!W86</f>
        <v>-8.50211107332368E-5</v>
      </c>
      <c r="Y87" s="41">
        <f ca="1">HLOOKUP($A87&amp;"-"&amp;$B87&amp;"-"&amp;Y$7,Weights_Cond_Spaces,$C87+1,FALSE)*'Refrigerator Impacts'!X86</f>
        <v>1.1427244276493679E-3</v>
      </c>
      <c r="Z87" s="41">
        <f ca="1">HLOOKUP($A87&amp;"-"&amp;$B87&amp;"-"&amp;Z$7,Weights_Cond_Spaces,$C87+1,FALSE)*'Refrigerator Impacts'!Y86</f>
        <v>1.763304776386688E-7</v>
      </c>
      <c r="AA87" s="41">
        <f ca="1">HLOOKUP($A87&amp;"-"&amp;$B87&amp;"-"&amp;AA$7,Weights_Cond_Spaces,$C87+1,FALSE)*'Refrigerator Impacts'!Z86</f>
        <v>1.0032438031949685E-3</v>
      </c>
      <c r="AB87" s="41">
        <f ca="1">HLOOKUP($A87&amp;"-"&amp;$B87&amp;"-"&amp;AB$7,Weights_Cond_Spaces,$C87+1,FALSE)*'Refrigerator Impacts'!AA86</f>
        <v>1.763304776386688E-7</v>
      </c>
      <c r="AC87" s="41">
        <f ca="1">HLOOKUP($A87&amp;"-"&amp;$B87&amp;"-"&amp;AC$7,Weights_Cond_Spaces,$C87+1,FALSE)*'Refrigerator Impacts'!AB86</f>
        <v>0</v>
      </c>
      <c r="AF87" s="131">
        <f t="shared" ca="1" si="25"/>
        <v>0.53959613389678196</v>
      </c>
      <c r="AG87" s="131">
        <f t="shared" ca="1" si="25"/>
        <v>6.7131686389128591E-5</v>
      </c>
      <c r="AH87" s="131">
        <f t="shared" ca="1" si="25"/>
        <v>0.68953705559974876</v>
      </c>
      <c r="AI87" s="131">
        <f t="shared" ca="1" si="25"/>
        <v>1.0250265282166001E-4</v>
      </c>
      <c r="AJ87" s="131">
        <f t="shared" ca="1" si="25"/>
        <v>-4.9518145509868175E-3</v>
      </c>
    </row>
    <row r="88" spans="1:36">
      <c r="A88" s="4" t="str">
        <f t="shared" si="24"/>
        <v>SC</v>
      </c>
      <c r="B88" s="4" t="str">
        <f t="shared" si="24"/>
        <v>MFM</v>
      </c>
      <c r="C88" s="4">
        <f t="shared" si="23"/>
        <v>16</v>
      </c>
      <c r="D88" s="40" t="str">
        <f t="shared" si="18"/>
        <v>SC16</v>
      </c>
      <c r="E88" s="41">
        <f ca="1">HLOOKUP($A88&amp;"-"&amp;$B88&amp;"-"&amp;E$7,Weights_Cond_Spaces,$C88+1,FALSE)*'Refrigerator Impacts'!D87</f>
        <v>5.0915562062988952E-2</v>
      </c>
      <c r="F88" s="41">
        <f ca="1">HLOOKUP($A88&amp;"-"&amp;$B88&amp;"-"&amp;F$7,Weights_Cond_Spaces,$C88+1,FALSE)*'Refrigerator Impacts'!E87</f>
        <v>6.9143805222514761E-6</v>
      </c>
      <c r="G88" s="41">
        <f ca="1">HLOOKUP($A88&amp;"-"&amp;$B88&amp;"-"&amp;G$7,Weights_Cond_Spaces,$C88+1,FALSE)*'Refrigerator Impacts'!F87</f>
        <v>5.5021989185313126E-2</v>
      </c>
      <c r="H88" s="41">
        <f ca="1">HLOOKUP($A88&amp;"-"&amp;$B88&amp;"-"&amp;H$7,Weights_Cond_Spaces,$C88+1,FALSE)*'Refrigerator Impacts'!G87</f>
        <v>1.0877539848362132E-5</v>
      </c>
      <c r="I88" s="41">
        <f ca="1">HLOOKUP($A88&amp;"-"&amp;$B88&amp;"-"&amp;I$7,Weights_Cond_Spaces,$C88+1,FALSE)*'Refrigerator Impacts'!H87</f>
        <v>-1.7916902044113967E-3</v>
      </c>
      <c r="J88" s="41">
        <f ca="1">HLOOKUP($A88&amp;"-"&amp;$B88&amp;"-"&amp;J$7,Weights_Cond_Spaces,$C88+1,FALSE)*'Refrigerator Impacts'!I87</f>
        <v>7.2778960243916006E-3</v>
      </c>
      <c r="K88" s="41">
        <f ca="1">HLOOKUP($A88&amp;"-"&amp;$B88&amp;"-"&amp;K$7,Weights_Cond_Spaces,$C88+1,FALSE)*'Refrigerator Impacts'!J87</f>
        <v>9.9411365102480664E-7</v>
      </c>
      <c r="L88" s="41">
        <f ca="1">HLOOKUP($A88&amp;"-"&amp;$B88&amp;"-"&amp;L$7,Weights_Cond_Spaces,$C88+1,FALSE)*'Refrigerator Impacts'!K87</f>
        <v>5.3429893220519513E-3</v>
      </c>
      <c r="M88" s="41">
        <f ca="1">HLOOKUP($A88&amp;"-"&amp;$B88&amp;"-"&amp;M$7,Weights_Cond_Spaces,$C88+1,FALSE)*'Refrigerator Impacts'!L87</f>
        <v>1.694163737354134E-6</v>
      </c>
      <c r="N88" s="41">
        <f ca="1">HLOOKUP($A88&amp;"-"&amp;$B88&amp;"-"&amp;N$7,Weights_Cond_Spaces,$C88+1,FALSE)*'Refrigerator Impacts'!M87</f>
        <v>0</v>
      </c>
      <c r="O88" s="41">
        <f ca="1">HLOOKUP($A88&amp;"-"&amp;$B88&amp;"-"&amp;O$7,Weights_Cond_Spaces,$C88+1,FALSE)*'Refrigerator Impacts'!N87</f>
        <v>1.0593715548074248E-2</v>
      </c>
      <c r="P88" s="41">
        <f ca="1">HLOOKUP($A88&amp;"-"&amp;$B88&amp;"-"&amp;P$7,Weights_Cond_Spaces,$C88+1,FALSE)*'Refrigerator Impacts'!O87</f>
        <v>1.4386363908397791E-6</v>
      </c>
      <c r="Q88" s="41">
        <f ca="1">HLOOKUP($A88&amp;"-"&amp;$B88&amp;"-"&amp;Q$7,Weights_Cond_Spaces,$C88+1,FALSE)*'Refrigerator Impacts'!P87</f>
        <v>1.1448116817355761E-2</v>
      </c>
      <c r="R88" s="41">
        <f ca="1">HLOOKUP($A88&amp;"-"&amp;$B88&amp;"-"&amp;R$7,Weights_Cond_Spaces,$C88+1,FALSE)*'Refrigerator Impacts'!Q87</f>
        <v>2.2632287329723022E-6</v>
      </c>
      <c r="S88" s="41">
        <f>HLOOKUP($A88&amp;"-"&amp;$B88&amp;"-"&amp;S$7,Weights_Cond_Spaces,$C88+1,FALSE)*'Refrigerator Impacts'!R87</f>
        <v>0</v>
      </c>
      <c r="T88" s="41">
        <f ca="1">HLOOKUP($A88&amp;"-"&amp;$B88&amp;"-"&amp;T$7,Weights_Cond_Spaces,$C88+1,FALSE)*'Refrigerator Impacts'!S87</f>
        <v>2.4312794252425371E-2</v>
      </c>
      <c r="U88" s="41">
        <f ca="1">HLOOKUP($A88&amp;"-"&amp;$B88&amp;"-"&amp;U$7,Weights_Cond_Spaces,$C88+1,FALSE)*'Refrigerator Impacts'!T87</f>
        <v>3.8960615125033874E-6</v>
      </c>
      <c r="V88" s="41">
        <f ca="1">HLOOKUP($A88&amp;"-"&amp;$B88&amp;"-"&amp;V$7,Weights_Cond_Spaces,$C88+1,FALSE)*'Refrigerator Impacts'!U87</f>
        <v>2.4312794252425371E-2</v>
      </c>
      <c r="W88" s="41">
        <f ca="1">HLOOKUP($A88&amp;"-"&amp;$B88&amp;"-"&amp;W$7,Weights_Cond_Spaces,$C88+1,FALSE)*'Refrigerator Impacts'!V87</f>
        <v>3.8960615125033874E-6</v>
      </c>
      <c r="X88" s="41">
        <f ca="1">HLOOKUP($A88&amp;"-"&amp;$B88&amp;"-"&amp;X$7,Weights_Cond_Spaces,$C88+1,FALSE)*'Refrigerator Impacts'!W87</f>
        <v>-8.3746231432629988E-4</v>
      </c>
      <c r="Y88" s="41">
        <f ca="1">HLOOKUP($A88&amp;"-"&amp;$B88&amp;"-"&amp;Y$7,Weights_Cond_Spaces,$C88+1,FALSE)*'Refrigerator Impacts'!X87</f>
        <v>3.7001941098635158E-3</v>
      </c>
      <c r="Z88" s="41">
        <f ca="1">HLOOKUP($A88&amp;"-"&amp;$B88&amp;"-"&amp;Z$7,Weights_Cond_Spaces,$C88+1,FALSE)*'Refrigerator Impacts'!Y87</f>
        <v>6.1894589369685014E-7</v>
      </c>
      <c r="AA88" s="41">
        <f ca="1">HLOOKUP($A88&amp;"-"&amp;$B88&amp;"-"&amp;AA$7,Weights_Cond_Spaces,$C88+1,FALSE)*'Refrigerator Impacts'!Z87</f>
        <v>2.0080894582763975E-3</v>
      </c>
      <c r="AB88" s="41">
        <f ca="1">HLOOKUP($A88&amp;"-"&amp;$B88&amp;"-"&amp;AB$7,Weights_Cond_Spaces,$C88+1,FALSE)*'Refrigerator Impacts'!AA87</f>
        <v>6.1894589369685014E-7</v>
      </c>
      <c r="AC88" s="41">
        <f ca="1">HLOOKUP($A88&amp;"-"&amp;$B88&amp;"-"&amp;AC$7,Weights_Cond_Spaces,$C88+1,FALSE)*'Refrigerator Impacts'!AB87</f>
        <v>0</v>
      </c>
      <c r="AF88" s="131">
        <f t="shared" ca="1" si="25"/>
        <v>9.6800161997743675E-2</v>
      </c>
      <c r="AG88" s="131">
        <f t="shared" ca="1" si="25"/>
        <v>1.3862137970316299E-5</v>
      </c>
      <c r="AH88" s="131">
        <f t="shared" ca="1" si="25"/>
        <v>9.8133979035422605E-2</v>
      </c>
      <c r="AI88" s="131">
        <f t="shared" ca="1" si="25"/>
        <v>1.9349939724888807E-5</v>
      </c>
      <c r="AJ88" s="131">
        <f t="shared" ca="1" si="25"/>
        <v>-2.6291525187376965E-3</v>
      </c>
    </row>
    <row r="89" spans="1:36">
      <c r="A89" s="4" t="str">
        <f t="shared" si="24"/>
        <v>SC</v>
      </c>
      <c r="B89" s="4" t="s">
        <v>887</v>
      </c>
      <c r="C89" s="4">
        <f t="shared" si="23"/>
        <v>1</v>
      </c>
      <c r="D89" s="40" t="str">
        <f t="shared" si="18"/>
        <v>SC1</v>
      </c>
      <c r="E89" s="41">
        <f ca="1">HLOOKUP($A89&amp;"-"&amp;$B89&amp;"-"&amp;E$7,Weights_Cond_Spaces,$C89+1,FALSE)*'Refrigerator Impacts'!D88</f>
        <v>0</v>
      </c>
      <c r="F89" s="41">
        <f ca="1">HLOOKUP($A89&amp;"-"&amp;$B89&amp;"-"&amp;F$7,Weights_Cond_Spaces,$C89+1,FALSE)*'Refrigerator Impacts'!E88</f>
        <v>0</v>
      </c>
      <c r="G89" s="41">
        <f ca="1">HLOOKUP($A89&amp;"-"&amp;$B89&amp;"-"&amp;G$7,Weights_Cond_Spaces,$C89+1,FALSE)*'Refrigerator Impacts'!F88</f>
        <v>0</v>
      </c>
      <c r="H89" s="41">
        <f ca="1">HLOOKUP($A89&amp;"-"&amp;$B89&amp;"-"&amp;H$7,Weights_Cond_Spaces,$C89+1,FALSE)*'Refrigerator Impacts'!G88</f>
        <v>0</v>
      </c>
      <c r="I89" s="41">
        <f ca="1">HLOOKUP($A89&amp;"-"&amp;$B89&amp;"-"&amp;I$7,Weights_Cond_Spaces,$C89+1,FALSE)*'Refrigerator Impacts'!H88</f>
        <v>0</v>
      </c>
      <c r="J89" s="41">
        <f ca="1">HLOOKUP($A89&amp;"-"&amp;$B89&amp;"-"&amp;J$7,Weights_Cond_Spaces,$C89+1,FALSE)*'Refrigerator Impacts'!I88</f>
        <v>0</v>
      </c>
      <c r="K89" s="41">
        <f ca="1">HLOOKUP($A89&amp;"-"&amp;$B89&amp;"-"&amp;K$7,Weights_Cond_Spaces,$C89+1,FALSE)*'Refrigerator Impacts'!J88</f>
        <v>0</v>
      </c>
      <c r="L89" s="41">
        <f ca="1">HLOOKUP($A89&amp;"-"&amp;$B89&amp;"-"&amp;L$7,Weights_Cond_Spaces,$C89+1,FALSE)*'Refrigerator Impacts'!K88</f>
        <v>0</v>
      </c>
      <c r="M89" s="41">
        <f ca="1">HLOOKUP($A89&amp;"-"&amp;$B89&amp;"-"&amp;M$7,Weights_Cond_Spaces,$C89+1,FALSE)*'Refrigerator Impacts'!L88</f>
        <v>0</v>
      </c>
      <c r="N89" s="41">
        <f ca="1">HLOOKUP($A89&amp;"-"&amp;$B89&amp;"-"&amp;N$7,Weights_Cond_Spaces,$C89+1,FALSE)*'Refrigerator Impacts'!M88</f>
        <v>0</v>
      </c>
      <c r="O89" s="41">
        <f ca="1">HLOOKUP($A89&amp;"-"&amp;$B89&amp;"-"&amp;O$7,Weights_Cond_Spaces,$C89+1,FALSE)*'Refrigerator Impacts'!N88</f>
        <v>0</v>
      </c>
      <c r="P89" s="41">
        <f ca="1">HLOOKUP($A89&amp;"-"&amp;$B89&amp;"-"&amp;P$7,Weights_Cond_Spaces,$C89+1,FALSE)*'Refrigerator Impacts'!O88</f>
        <v>0</v>
      </c>
      <c r="Q89" s="41">
        <f ca="1">HLOOKUP($A89&amp;"-"&amp;$B89&amp;"-"&amp;Q$7,Weights_Cond_Spaces,$C89+1,FALSE)*'Refrigerator Impacts'!P88</f>
        <v>0</v>
      </c>
      <c r="R89" s="41">
        <f ca="1">HLOOKUP($A89&amp;"-"&amp;$B89&amp;"-"&amp;R$7,Weights_Cond_Spaces,$C89+1,FALSE)*'Refrigerator Impacts'!Q88</f>
        <v>0</v>
      </c>
      <c r="S89" s="41">
        <f>HLOOKUP($A89&amp;"-"&amp;$B89&amp;"-"&amp;S$7,Weights_Cond_Spaces,$C89+1,FALSE)*'Refrigerator Impacts'!R88</f>
        <v>0</v>
      </c>
      <c r="T89" s="41">
        <f ca="1">HLOOKUP($A89&amp;"-"&amp;$B89&amp;"-"&amp;T$7,Weights_Cond_Spaces,$C89+1,FALSE)*'Refrigerator Impacts'!S88</f>
        <v>0</v>
      </c>
      <c r="U89" s="41">
        <f ca="1">HLOOKUP($A89&amp;"-"&amp;$B89&amp;"-"&amp;U$7,Weights_Cond_Spaces,$C89+1,FALSE)*'Refrigerator Impacts'!T88</f>
        <v>0</v>
      </c>
      <c r="V89" s="41">
        <f ca="1">HLOOKUP($A89&amp;"-"&amp;$B89&amp;"-"&amp;V$7,Weights_Cond_Spaces,$C89+1,FALSE)*'Refrigerator Impacts'!U88</f>
        <v>0</v>
      </c>
      <c r="W89" s="41">
        <f ca="1">HLOOKUP($A89&amp;"-"&amp;$B89&amp;"-"&amp;W$7,Weights_Cond_Spaces,$C89+1,FALSE)*'Refrigerator Impacts'!V88</f>
        <v>0</v>
      </c>
      <c r="X89" s="41">
        <f ca="1">HLOOKUP($A89&amp;"-"&amp;$B89&amp;"-"&amp;X$7,Weights_Cond_Spaces,$C89+1,FALSE)*'Refrigerator Impacts'!W88</f>
        <v>0</v>
      </c>
      <c r="Y89" s="41">
        <f ca="1">HLOOKUP($A89&amp;"-"&amp;$B89&amp;"-"&amp;Y$7,Weights_Cond_Spaces,$C89+1,FALSE)*'Refrigerator Impacts'!X88</f>
        <v>0</v>
      </c>
      <c r="Z89" s="41">
        <f ca="1">HLOOKUP($A89&amp;"-"&amp;$B89&amp;"-"&amp;Z$7,Weights_Cond_Spaces,$C89+1,FALSE)*'Refrigerator Impacts'!Y88</f>
        <v>0</v>
      </c>
      <c r="AA89" s="41">
        <f ca="1">HLOOKUP($A89&amp;"-"&amp;$B89&amp;"-"&amp;AA$7,Weights_Cond_Spaces,$C89+1,FALSE)*'Refrigerator Impacts'!Z88</f>
        <v>0</v>
      </c>
      <c r="AB89" s="41">
        <f ca="1">HLOOKUP($A89&amp;"-"&amp;$B89&amp;"-"&amp;AB$7,Weights_Cond_Spaces,$C89+1,FALSE)*'Refrigerator Impacts'!AA88</f>
        <v>0</v>
      </c>
      <c r="AC89" s="41">
        <f ca="1">HLOOKUP($A89&amp;"-"&amp;$B89&amp;"-"&amp;AC$7,Weights_Cond_Spaces,$C89+1,FALSE)*'Refrigerator Impacts'!AB88</f>
        <v>0</v>
      </c>
      <c r="AF89" s="131">
        <f t="shared" ref="AF89:AJ98" ca="1" si="26">SUMIF($E$8:$AC$8,AF$8,$E89:$AC89)</f>
        <v>0</v>
      </c>
      <c r="AG89" s="131">
        <f t="shared" ca="1" si="26"/>
        <v>0</v>
      </c>
      <c r="AH89" s="131">
        <f t="shared" ca="1" si="26"/>
        <v>0</v>
      </c>
      <c r="AI89" s="131">
        <f t="shared" ca="1" si="26"/>
        <v>0</v>
      </c>
      <c r="AJ89" s="131">
        <f t="shared" ca="1" si="26"/>
        <v>0</v>
      </c>
    </row>
    <row r="90" spans="1:36">
      <c r="A90" s="4" t="str">
        <f t="shared" si="24"/>
        <v>SC</v>
      </c>
      <c r="B90" s="4" t="str">
        <f>B89</f>
        <v>DMO</v>
      </c>
      <c r="C90" s="4">
        <f t="shared" si="23"/>
        <v>2</v>
      </c>
      <c r="D90" s="40" t="str">
        <f t="shared" si="18"/>
        <v>SC2</v>
      </c>
      <c r="E90" s="41">
        <f ca="1">HLOOKUP($A90&amp;"-"&amp;$B90&amp;"-"&amp;E$7,Weights_Cond_Spaces,$C90+1,FALSE)*'Refrigerator Impacts'!D89</f>
        <v>0</v>
      </c>
      <c r="F90" s="41">
        <f ca="1">HLOOKUP($A90&amp;"-"&amp;$B90&amp;"-"&amp;F$7,Weights_Cond_Spaces,$C90+1,FALSE)*'Refrigerator Impacts'!E89</f>
        <v>0</v>
      </c>
      <c r="G90" s="41">
        <f ca="1">HLOOKUP($A90&amp;"-"&amp;$B90&amp;"-"&amp;G$7,Weights_Cond_Spaces,$C90+1,FALSE)*'Refrigerator Impacts'!F89</f>
        <v>0</v>
      </c>
      <c r="H90" s="41">
        <f ca="1">HLOOKUP($A90&amp;"-"&amp;$B90&amp;"-"&amp;H$7,Weights_Cond_Spaces,$C90+1,FALSE)*'Refrigerator Impacts'!G89</f>
        <v>0</v>
      </c>
      <c r="I90" s="41">
        <f ca="1">HLOOKUP($A90&amp;"-"&amp;$B90&amp;"-"&amp;I$7,Weights_Cond_Spaces,$C90+1,FALSE)*'Refrigerator Impacts'!H89</f>
        <v>0</v>
      </c>
      <c r="J90" s="41">
        <f ca="1">HLOOKUP($A90&amp;"-"&amp;$B90&amp;"-"&amp;J$7,Weights_Cond_Spaces,$C90+1,FALSE)*'Refrigerator Impacts'!I89</f>
        <v>0</v>
      </c>
      <c r="K90" s="41">
        <f ca="1">HLOOKUP($A90&amp;"-"&amp;$B90&amp;"-"&amp;K$7,Weights_Cond_Spaces,$C90+1,FALSE)*'Refrigerator Impacts'!J89</f>
        <v>0</v>
      </c>
      <c r="L90" s="41">
        <f ca="1">HLOOKUP($A90&amp;"-"&amp;$B90&amp;"-"&amp;L$7,Weights_Cond_Spaces,$C90+1,FALSE)*'Refrigerator Impacts'!K89</f>
        <v>0</v>
      </c>
      <c r="M90" s="41">
        <f ca="1">HLOOKUP($A90&amp;"-"&amp;$B90&amp;"-"&amp;M$7,Weights_Cond_Spaces,$C90+1,FALSE)*'Refrigerator Impacts'!L89</f>
        <v>0</v>
      </c>
      <c r="N90" s="41">
        <f ca="1">HLOOKUP($A90&amp;"-"&amp;$B90&amp;"-"&amp;N$7,Weights_Cond_Spaces,$C90+1,FALSE)*'Refrigerator Impacts'!M89</f>
        <v>0</v>
      </c>
      <c r="O90" s="41">
        <f ca="1">HLOOKUP($A90&amp;"-"&amp;$B90&amp;"-"&amp;O$7,Weights_Cond_Spaces,$C90+1,FALSE)*'Refrigerator Impacts'!N89</f>
        <v>0</v>
      </c>
      <c r="P90" s="41">
        <f ca="1">HLOOKUP($A90&amp;"-"&amp;$B90&amp;"-"&amp;P$7,Weights_Cond_Spaces,$C90+1,FALSE)*'Refrigerator Impacts'!O89</f>
        <v>0</v>
      </c>
      <c r="Q90" s="41">
        <f ca="1">HLOOKUP($A90&amp;"-"&amp;$B90&amp;"-"&amp;Q$7,Weights_Cond_Spaces,$C90+1,FALSE)*'Refrigerator Impacts'!P89</f>
        <v>0</v>
      </c>
      <c r="R90" s="41">
        <f ca="1">HLOOKUP($A90&amp;"-"&amp;$B90&amp;"-"&amp;R$7,Weights_Cond_Spaces,$C90+1,FALSE)*'Refrigerator Impacts'!Q89</f>
        <v>0</v>
      </c>
      <c r="S90" s="41">
        <f>HLOOKUP($A90&amp;"-"&amp;$B90&amp;"-"&amp;S$7,Weights_Cond_Spaces,$C90+1,FALSE)*'Refrigerator Impacts'!R89</f>
        <v>0</v>
      </c>
      <c r="T90" s="41">
        <f ca="1">HLOOKUP($A90&amp;"-"&amp;$B90&amp;"-"&amp;T$7,Weights_Cond_Spaces,$C90+1,FALSE)*'Refrigerator Impacts'!S89</f>
        <v>0</v>
      </c>
      <c r="U90" s="41">
        <f ca="1">HLOOKUP($A90&amp;"-"&amp;$B90&amp;"-"&amp;U$7,Weights_Cond_Spaces,$C90+1,FALSE)*'Refrigerator Impacts'!T89</f>
        <v>0</v>
      </c>
      <c r="V90" s="41">
        <f ca="1">HLOOKUP($A90&amp;"-"&amp;$B90&amp;"-"&amp;V$7,Weights_Cond_Spaces,$C90+1,FALSE)*'Refrigerator Impacts'!U89</f>
        <v>0</v>
      </c>
      <c r="W90" s="41">
        <f ca="1">HLOOKUP($A90&amp;"-"&amp;$B90&amp;"-"&amp;W$7,Weights_Cond_Spaces,$C90+1,FALSE)*'Refrigerator Impacts'!V89</f>
        <v>0</v>
      </c>
      <c r="X90" s="41">
        <f ca="1">HLOOKUP($A90&amp;"-"&amp;$B90&amp;"-"&amp;X$7,Weights_Cond_Spaces,$C90+1,FALSE)*'Refrigerator Impacts'!W89</f>
        <v>0</v>
      </c>
      <c r="Y90" s="41">
        <f ca="1">HLOOKUP($A90&amp;"-"&amp;$B90&amp;"-"&amp;Y$7,Weights_Cond_Spaces,$C90+1,FALSE)*'Refrigerator Impacts'!X89</f>
        <v>0</v>
      </c>
      <c r="Z90" s="41">
        <f ca="1">HLOOKUP($A90&amp;"-"&amp;$B90&amp;"-"&amp;Z$7,Weights_Cond_Spaces,$C90+1,FALSE)*'Refrigerator Impacts'!Y89</f>
        <v>0</v>
      </c>
      <c r="AA90" s="41">
        <f ca="1">HLOOKUP($A90&amp;"-"&amp;$B90&amp;"-"&amp;AA$7,Weights_Cond_Spaces,$C90+1,FALSE)*'Refrigerator Impacts'!Z89</f>
        <v>0</v>
      </c>
      <c r="AB90" s="41">
        <f ca="1">HLOOKUP($A90&amp;"-"&amp;$B90&amp;"-"&amp;AB$7,Weights_Cond_Spaces,$C90+1,FALSE)*'Refrigerator Impacts'!AA89</f>
        <v>0</v>
      </c>
      <c r="AC90" s="41">
        <f ca="1">HLOOKUP($A90&amp;"-"&amp;$B90&amp;"-"&amp;AC$7,Weights_Cond_Spaces,$C90+1,FALSE)*'Refrigerator Impacts'!AB89</f>
        <v>0</v>
      </c>
      <c r="AF90" s="131">
        <f t="shared" ca="1" si="26"/>
        <v>0</v>
      </c>
      <c r="AG90" s="131">
        <f t="shared" ca="1" si="26"/>
        <v>0</v>
      </c>
      <c r="AH90" s="131">
        <f t="shared" ca="1" si="26"/>
        <v>0</v>
      </c>
      <c r="AI90" s="131">
        <f t="shared" ca="1" si="26"/>
        <v>0</v>
      </c>
      <c r="AJ90" s="131">
        <f t="shared" ca="1" si="26"/>
        <v>0</v>
      </c>
    </row>
    <row r="91" spans="1:36">
      <c r="A91" s="4" t="str">
        <f t="shared" ref="A91:B104" si="27">A90</f>
        <v>SC</v>
      </c>
      <c r="B91" s="4" t="str">
        <f t="shared" si="27"/>
        <v>DMO</v>
      </c>
      <c r="C91" s="4">
        <f t="shared" si="23"/>
        <v>3</v>
      </c>
      <c r="D91" s="40" t="str">
        <f t="shared" si="18"/>
        <v>SC3</v>
      </c>
      <c r="E91" s="41">
        <f ca="1">HLOOKUP($A91&amp;"-"&amp;$B91&amp;"-"&amp;E$7,Weights_Cond_Spaces,$C91+1,FALSE)*'Refrigerator Impacts'!D90</f>
        <v>0</v>
      </c>
      <c r="F91" s="41">
        <f ca="1">HLOOKUP($A91&amp;"-"&amp;$B91&amp;"-"&amp;F$7,Weights_Cond_Spaces,$C91+1,FALSE)*'Refrigerator Impacts'!E90</f>
        <v>0</v>
      </c>
      <c r="G91" s="41">
        <f ca="1">HLOOKUP($A91&amp;"-"&amp;$B91&amp;"-"&amp;G$7,Weights_Cond_Spaces,$C91+1,FALSE)*'Refrigerator Impacts'!F90</f>
        <v>0</v>
      </c>
      <c r="H91" s="41">
        <f ca="1">HLOOKUP($A91&amp;"-"&amp;$B91&amp;"-"&amp;H$7,Weights_Cond_Spaces,$C91+1,FALSE)*'Refrigerator Impacts'!G90</f>
        <v>0</v>
      </c>
      <c r="I91" s="41">
        <f ca="1">HLOOKUP($A91&amp;"-"&amp;$B91&amp;"-"&amp;I$7,Weights_Cond_Spaces,$C91+1,FALSE)*'Refrigerator Impacts'!H90</f>
        <v>0</v>
      </c>
      <c r="J91" s="41">
        <f ca="1">HLOOKUP($A91&amp;"-"&amp;$B91&amp;"-"&amp;J$7,Weights_Cond_Spaces,$C91+1,FALSE)*'Refrigerator Impacts'!I90</f>
        <v>0</v>
      </c>
      <c r="K91" s="41">
        <f ca="1">HLOOKUP($A91&amp;"-"&amp;$B91&amp;"-"&amp;K$7,Weights_Cond_Spaces,$C91+1,FALSE)*'Refrigerator Impacts'!J90</f>
        <v>0</v>
      </c>
      <c r="L91" s="41">
        <f ca="1">HLOOKUP($A91&amp;"-"&amp;$B91&amp;"-"&amp;L$7,Weights_Cond_Spaces,$C91+1,FALSE)*'Refrigerator Impacts'!K90</f>
        <v>0</v>
      </c>
      <c r="M91" s="41">
        <f ca="1">HLOOKUP($A91&amp;"-"&amp;$B91&amp;"-"&amp;M$7,Weights_Cond_Spaces,$C91+1,FALSE)*'Refrigerator Impacts'!L90</f>
        <v>0</v>
      </c>
      <c r="N91" s="41">
        <f ca="1">HLOOKUP($A91&amp;"-"&amp;$B91&amp;"-"&amp;N$7,Weights_Cond_Spaces,$C91+1,FALSE)*'Refrigerator Impacts'!M90</f>
        <v>0</v>
      </c>
      <c r="O91" s="41">
        <f ca="1">HLOOKUP($A91&amp;"-"&amp;$B91&amp;"-"&amp;O$7,Weights_Cond_Spaces,$C91+1,FALSE)*'Refrigerator Impacts'!N90</f>
        <v>0</v>
      </c>
      <c r="P91" s="41">
        <f ca="1">HLOOKUP($A91&amp;"-"&amp;$B91&amp;"-"&amp;P$7,Weights_Cond_Spaces,$C91+1,FALSE)*'Refrigerator Impacts'!O90</f>
        <v>0</v>
      </c>
      <c r="Q91" s="41">
        <f ca="1">HLOOKUP($A91&amp;"-"&amp;$B91&amp;"-"&amp;Q$7,Weights_Cond_Spaces,$C91+1,FALSE)*'Refrigerator Impacts'!P90</f>
        <v>0</v>
      </c>
      <c r="R91" s="41">
        <f ca="1">HLOOKUP($A91&amp;"-"&amp;$B91&amp;"-"&amp;R$7,Weights_Cond_Spaces,$C91+1,FALSE)*'Refrigerator Impacts'!Q90</f>
        <v>0</v>
      </c>
      <c r="S91" s="41">
        <f>HLOOKUP($A91&amp;"-"&amp;$B91&amp;"-"&amp;S$7,Weights_Cond_Spaces,$C91+1,FALSE)*'Refrigerator Impacts'!R90</f>
        <v>0</v>
      </c>
      <c r="T91" s="41">
        <f ca="1">HLOOKUP($A91&amp;"-"&amp;$B91&amp;"-"&amp;T$7,Weights_Cond_Spaces,$C91+1,FALSE)*'Refrigerator Impacts'!S90</f>
        <v>0</v>
      </c>
      <c r="U91" s="41">
        <f ca="1">HLOOKUP($A91&amp;"-"&amp;$B91&amp;"-"&amp;U$7,Weights_Cond_Spaces,$C91+1,FALSE)*'Refrigerator Impacts'!T90</f>
        <v>0</v>
      </c>
      <c r="V91" s="41">
        <f ca="1">HLOOKUP($A91&amp;"-"&amp;$B91&amp;"-"&amp;V$7,Weights_Cond_Spaces,$C91+1,FALSE)*'Refrigerator Impacts'!U90</f>
        <v>0</v>
      </c>
      <c r="W91" s="41">
        <f ca="1">HLOOKUP($A91&amp;"-"&amp;$B91&amp;"-"&amp;W$7,Weights_Cond_Spaces,$C91+1,FALSE)*'Refrigerator Impacts'!V90</f>
        <v>0</v>
      </c>
      <c r="X91" s="41">
        <f ca="1">HLOOKUP($A91&amp;"-"&amp;$B91&amp;"-"&amp;X$7,Weights_Cond_Spaces,$C91+1,FALSE)*'Refrigerator Impacts'!W90</f>
        <v>0</v>
      </c>
      <c r="Y91" s="41">
        <f ca="1">HLOOKUP($A91&amp;"-"&amp;$B91&amp;"-"&amp;Y$7,Weights_Cond_Spaces,$C91+1,FALSE)*'Refrigerator Impacts'!X90</f>
        <v>0</v>
      </c>
      <c r="Z91" s="41">
        <f ca="1">HLOOKUP($A91&amp;"-"&amp;$B91&amp;"-"&amp;Z$7,Weights_Cond_Spaces,$C91+1,FALSE)*'Refrigerator Impacts'!Y90</f>
        <v>0</v>
      </c>
      <c r="AA91" s="41">
        <f ca="1">HLOOKUP($A91&amp;"-"&amp;$B91&amp;"-"&amp;AA$7,Weights_Cond_Spaces,$C91+1,FALSE)*'Refrigerator Impacts'!Z90</f>
        <v>0</v>
      </c>
      <c r="AB91" s="41">
        <f ca="1">HLOOKUP($A91&amp;"-"&amp;$B91&amp;"-"&amp;AB$7,Weights_Cond_Spaces,$C91+1,FALSE)*'Refrigerator Impacts'!AA90</f>
        <v>0</v>
      </c>
      <c r="AC91" s="41">
        <f ca="1">HLOOKUP($A91&amp;"-"&amp;$B91&amp;"-"&amp;AC$7,Weights_Cond_Spaces,$C91+1,FALSE)*'Refrigerator Impacts'!AB90</f>
        <v>0</v>
      </c>
      <c r="AF91" s="131">
        <f t="shared" ca="1" si="26"/>
        <v>0</v>
      </c>
      <c r="AG91" s="131">
        <f t="shared" ca="1" si="26"/>
        <v>0</v>
      </c>
      <c r="AH91" s="131">
        <f t="shared" ca="1" si="26"/>
        <v>0</v>
      </c>
      <c r="AI91" s="131">
        <f t="shared" ca="1" si="26"/>
        <v>0</v>
      </c>
      <c r="AJ91" s="131">
        <f t="shared" ca="1" si="26"/>
        <v>0</v>
      </c>
    </row>
    <row r="92" spans="1:36">
      <c r="A92" s="4" t="str">
        <f t="shared" si="27"/>
        <v>SC</v>
      </c>
      <c r="B92" s="4" t="str">
        <f t="shared" si="27"/>
        <v>DMO</v>
      </c>
      <c r="C92" s="4">
        <f t="shared" si="23"/>
        <v>4</v>
      </c>
      <c r="D92" s="40" t="str">
        <f t="shared" si="18"/>
        <v>SC4</v>
      </c>
      <c r="E92" s="41">
        <f ca="1">HLOOKUP($A92&amp;"-"&amp;$B92&amp;"-"&amp;E$7,Weights_Cond_Spaces,$C92+1,FALSE)*'Refrigerator Impacts'!D91</f>
        <v>0</v>
      </c>
      <c r="F92" s="41">
        <f ca="1">HLOOKUP($A92&amp;"-"&amp;$B92&amp;"-"&amp;F$7,Weights_Cond_Spaces,$C92+1,FALSE)*'Refrigerator Impacts'!E91</f>
        <v>0</v>
      </c>
      <c r="G92" s="41">
        <f ca="1">HLOOKUP($A92&amp;"-"&amp;$B92&amp;"-"&amp;G$7,Weights_Cond_Spaces,$C92+1,FALSE)*'Refrigerator Impacts'!F91</f>
        <v>0</v>
      </c>
      <c r="H92" s="41">
        <f ca="1">HLOOKUP($A92&amp;"-"&amp;$B92&amp;"-"&amp;H$7,Weights_Cond_Spaces,$C92+1,FALSE)*'Refrigerator Impacts'!G91</f>
        <v>0</v>
      </c>
      <c r="I92" s="41">
        <f ca="1">HLOOKUP($A92&amp;"-"&amp;$B92&amp;"-"&amp;I$7,Weights_Cond_Spaces,$C92+1,FALSE)*'Refrigerator Impacts'!H91</f>
        <v>0</v>
      </c>
      <c r="J92" s="41">
        <f ca="1">HLOOKUP($A92&amp;"-"&amp;$B92&amp;"-"&amp;J$7,Weights_Cond_Spaces,$C92+1,FALSE)*'Refrigerator Impacts'!I91</f>
        <v>0</v>
      </c>
      <c r="K92" s="41">
        <f ca="1">HLOOKUP($A92&amp;"-"&amp;$B92&amp;"-"&amp;K$7,Weights_Cond_Spaces,$C92+1,FALSE)*'Refrigerator Impacts'!J91</f>
        <v>0</v>
      </c>
      <c r="L92" s="41">
        <f ca="1">HLOOKUP($A92&amp;"-"&amp;$B92&amp;"-"&amp;L$7,Weights_Cond_Spaces,$C92+1,FALSE)*'Refrigerator Impacts'!K91</f>
        <v>0</v>
      </c>
      <c r="M92" s="41">
        <f ca="1">HLOOKUP($A92&amp;"-"&amp;$B92&amp;"-"&amp;M$7,Weights_Cond_Spaces,$C92+1,FALSE)*'Refrigerator Impacts'!L91</f>
        <v>0</v>
      </c>
      <c r="N92" s="41">
        <f ca="1">HLOOKUP($A92&amp;"-"&amp;$B92&amp;"-"&amp;N$7,Weights_Cond_Spaces,$C92+1,FALSE)*'Refrigerator Impacts'!M91</f>
        <v>0</v>
      </c>
      <c r="O92" s="41">
        <f ca="1">HLOOKUP($A92&amp;"-"&amp;$B92&amp;"-"&amp;O$7,Weights_Cond_Spaces,$C92+1,FALSE)*'Refrigerator Impacts'!N91</f>
        <v>0</v>
      </c>
      <c r="P92" s="41">
        <f ca="1">HLOOKUP($A92&amp;"-"&amp;$B92&amp;"-"&amp;P$7,Weights_Cond_Spaces,$C92+1,FALSE)*'Refrigerator Impacts'!O91</f>
        <v>0</v>
      </c>
      <c r="Q92" s="41">
        <f ca="1">HLOOKUP($A92&amp;"-"&amp;$B92&amp;"-"&amp;Q$7,Weights_Cond_Spaces,$C92+1,FALSE)*'Refrigerator Impacts'!P91</f>
        <v>0</v>
      </c>
      <c r="R92" s="41">
        <f ca="1">HLOOKUP($A92&amp;"-"&amp;$B92&amp;"-"&amp;R$7,Weights_Cond_Spaces,$C92+1,FALSE)*'Refrigerator Impacts'!Q91</f>
        <v>0</v>
      </c>
      <c r="S92" s="41">
        <f>HLOOKUP($A92&amp;"-"&amp;$B92&amp;"-"&amp;S$7,Weights_Cond_Spaces,$C92+1,FALSE)*'Refrigerator Impacts'!R91</f>
        <v>0</v>
      </c>
      <c r="T92" s="41">
        <f ca="1">HLOOKUP($A92&amp;"-"&amp;$B92&amp;"-"&amp;T$7,Weights_Cond_Spaces,$C92+1,FALSE)*'Refrigerator Impacts'!S91</f>
        <v>0</v>
      </c>
      <c r="U92" s="41">
        <f ca="1">HLOOKUP($A92&amp;"-"&amp;$B92&amp;"-"&amp;U$7,Weights_Cond_Spaces,$C92+1,FALSE)*'Refrigerator Impacts'!T91</f>
        <v>0</v>
      </c>
      <c r="V92" s="41">
        <f ca="1">HLOOKUP($A92&amp;"-"&amp;$B92&amp;"-"&amp;V$7,Weights_Cond_Spaces,$C92+1,FALSE)*'Refrigerator Impacts'!U91</f>
        <v>0</v>
      </c>
      <c r="W92" s="41">
        <f ca="1">HLOOKUP($A92&amp;"-"&amp;$B92&amp;"-"&amp;W$7,Weights_Cond_Spaces,$C92+1,FALSE)*'Refrigerator Impacts'!V91</f>
        <v>0</v>
      </c>
      <c r="X92" s="41">
        <f ca="1">HLOOKUP($A92&amp;"-"&amp;$B92&amp;"-"&amp;X$7,Weights_Cond_Spaces,$C92+1,FALSE)*'Refrigerator Impacts'!W91</f>
        <v>0</v>
      </c>
      <c r="Y92" s="41">
        <f ca="1">HLOOKUP($A92&amp;"-"&amp;$B92&amp;"-"&amp;Y$7,Weights_Cond_Spaces,$C92+1,FALSE)*'Refrigerator Impacts'!X91</f>
        <v>0</v>
      </c>
      <c r="Z92" s="41">
        <f ca="1">HLOOKUP($A92&amp;"-"&amp;$B92&amp;"-"&amp;Z$7,Weights_Cond_Spaces,$C92+1,FALSE)*'Refrigerator Impacts'!Y91</f>
        <v>0</v>
      </c>
      <c r="AA92" s="41">
        <f ca="1">HLOOKUP($A92&amp;"-"&amp;$B92&amp;"-"&amp;AA$7,Weights_Cond_Spaces,$C92+1,FALSE)*'Refrigerator Impacts'!Z91</f>
        <v>0</v>
      </c>
      <c r="AB92" s="41">
        <f ca="1">HLOOKUP($A92&amp;"-"&amp;$B92&amp;"-"&amp;AB$7,Weights_Cond_Spaces,$C92+1,FALSE)*'Refrigerator Impacts'!AA91</f>
        <v>0</v>
      </c>
      <c r="AC92" s="41">
        <f ca="1">HLOOKUP($A92&amp;"-"&amp;$B92&amp;"-"&amp;AC$7,Weights_Cond_Spaces,$C92+1,FALSE)*'Refrigerator Impacts'!AB91</f>
        <v>0</v>
      </c>
      <c r="AF92" s="131">
        <f t="shared" ca="1" si="26"/>
        <v>0</v>
      </c>
      <c r="AG92" s="131">
        <f t="shared" ca="1" si="26"/>
        <v>0</v>
      </c>
      <c r="AH92" s="131">
        <f t="shared" ca="1" si="26"/>
        <v>0</v>
      </c>
      <c r="AI92" s="131">
        <f t="shared" ca="1" si="26"/>
        <v>0</v>
      </c>
      <c r="AJ92" s="131">
        <f t="shared" ca="1" si="26"/>
        <v>0</v>
      </c>
    </row>
    <row r="93" spans="1:36">
      <c r="A93" s="4" t="str">
        <f t="shared" si="27"/>
        <v>SC</v>
      </c>
      <c r="B93" s="4" t="str">
        <f t="shared" si="27"/>
        <v>DMO</v>
      </c>
      <c r="C93" s="4">
        <f t="shared" si="23"/>
        <v>5</v>
      </c>
      <c r="D93" s="40" t="str">
        <f t="shared" si="18"/>
        <v>SC5</v>
      </c>
      <c r="E93" s="41">
        <f ca="1">HLOOKUP($A93&amp;"-"&amp;$B93&amp;"-"&amp;E$7,Weights_Cond_Spaces,$C93+1,FALSE)*'Refrigerator Impacts'!D92</f>
        <v>0</v>
      </c>
      <c r="F93" s="41">
        <f ca="1">HLOOKUP($A93&amp;"-"&amp;$B93&amp;"-"&amp;F$7,Weights_Cond_Spaces,$C93+1,FALSE)*'Refrigerator Impacts'!E92</f>
        <v>0</v>
      </c>
      <c r="G93" s="41">
        <f ca="1">HLOOKUP($A93&amp;"-"&amp;$B93&amp;"-"&amp;G$7,Weights_Cond_Spaces,$C93+1,FALSE)*'Refrigerator Impacts'!F92</f>
        <v>0</v>
      </c>
      <c r="H93" s="41">
        <f ca="1">HLOOKUP($A93&amp;"-"&amp;$B93&amp;"-"&amp;H$7,Weights_Cond_Spaces,$C93+1,FALSE)*'Refrigerator Impacts'!G92</f>
        <v>0</v>
      </c>
      <c r="I93" s="41">
        <f ca="1">HLOOKUP($A93&amp;"-"&amp;$B93&amp;"-"&amp;I$7,Weights_Cond_Spaces,$C93+1,FALSE)*'Refrigerator Impacts'!H92</f>
        <v>0</v>
      </c>
      <c r="J93" s="41">
        <f ca="1">HLOOKUP($A93&amp;"-"&amp;$B93&amp;"-"&amp;J$7,Weights_Cond_Spaces,$C93+1,FALSE)*'Refrigerator Impacts'!I92</f>
        <v>0</v>
      </c>
      <c r="K93" s="41">
        <f ca="1">HLOOKUP($A93&amp;"-"&amp;$B93&amp;"-"&amp;K$7,Weights_Cond_Spaces,$C93+1,FALSE)*'Refrigerator Impacts'!J92</f>
        <v>0</v>
      </c>
      <c r="L93" s="41">
        <f ca="1">HLOOKUP($A93&amp;"-"&amp;$B93&amp;"-"&amp;L$7,Weights_Cond_Spaces,$C93+1,FALSE)*'Refrigerator Impacts'!K92</f>
        <v>0</v>
      </c>
      <c r="M93" s="41">
        <f ca="1">HLOOKUP($A93&amp;"-"&amp;$B93&amp;"-"&amp;M$7,Weights_Cond_Spaces,$C93+1,FALSE)*'Refrigerator Impacts'!L92</f>
        <v>0</v>
      </c>
      <c r="N93" s="41">
        <f ca="1">HLOOKUP($A93&amp;"-"&amp;$B93&amp;"-"&amp;N$7,Weights_Cond_Spaces,$C93+1,FALSE)*'Refrigerator Impacts'!M92</f>
        <v>0</v>
      </c>
      <c r="O93" s="41">
        <f ca="1">HLOOKUP($A93&amp;"-"&amp;$B93&amp;"-"&amp;O$7,Weights_Cond_Spaces,$C93+1,FALSE)*'Refrigerator Impacts'!N92</f>
        <v>0</v>
      </c>
      <c r="P93" s="41">
        <f ca="1">HLOOKUP($A93&amp;"-"&amp;$B93&amp;"-"&amp;P$7,Weights_Cond_Spaces,$C93+1,FALSE)*'Refrigerator Impacts'!O92</f>
        <v>0</v>
      </c>
      <c r="Q93" s="41">
        <f ca="1">HLOOKUP($A93&amp;"-"&amp;$B93&amp;"-"&amp;Q$7,Weights_Cond_Spaces,$C93+1,FALSE)*'Refrigerator Impacts'!P92</f>
        <v>0</v>
      </c>
      <c r="R93" s="41">
        <f ca="1">HLOOKUP($A93&amp;"-"&amp;$B93&amp;"-"&amp;R$7,Weights_Cond_Spaces,$C93+1,FALSE)*'Refrigerator Impacts'!Q92</f>
        <v>0</v>
      </c>
      <c r="S93" s="41">
        <f>HLOOKUP($A93&amp;"-"&amp;$B93&amp;"-"&amp;S$7,Weights_Cond_Spaces,$C93+1,FALSE)*'Refrigerator Impacts'!R92</f>
        <v>0</v>
      </c>
      <c r="T93" s="41">
        <f ca="1">HLOOKUP($A93&amp;"-"&amp;$B93&amp;"-"&amp;T$7,Weights_Cond_Spaces,$C93+1,FALSE)*'Refrigerator Impacts'!S92</f>
        <v>0</v>
      </c>
      <c r="U93" s="41">
        <f ca="1">HLOOKUP($A93&amp;"-"&amp;$B93&amp;"-"&amp;U$7,Weights_Cond_Spaces,$C93+1,FALSE)*'Refrigerator Impacts'!T92</f>
        <v>0</v>
      </c>
      <c r="V93" s="41">
        <f ca="1">HLOOKUP($A93&amp;"-"&amp;$B93&amp;"-"&amp;V$7,Weights_Cond_Spaces,$C93+1,FALSE)*'Refrigerator Impacts'!U92</f>
        <v>0</v>
      </c>
      <c r="W93" s="41">
        <f ca="1">HLOOKUP($A93&amp;"-"&amp;$B93&amp;"-"&amp;W$7,Weights_Cond_Spaces,$C93+1,FALSE)*'Refrigerator Impacts'!V92</f>
        <v>0</v>
      </c>
      <c r="X93" s="41">
        <f ca="1">HLOOKUP($A93&amp;"-"&amp;$B93&amp;"-"&amp;X$7,Weights_Cond_Spaces,$C93+1,FALSE)*'Refrigerator Impacts'!W92</f>
        <v>0</v>
      </c>
      <c r="Y93" s="41">
        <f ca="1">HLOOKUP($A93&amp;"-"&amp;$B93&amp;"-"&amp;Y$7,Weights_Cond_Spaces,$C93+1,FALSE)*'Refrigerator Impacts'!X92</f>
        <v>0</v>
      </c>
      <c r="Z93" s="41">
        <f ca="1">HLOOKUP($A93&amp;"-"&amp;$B93&amp;"-"&amp;Z$7,Weights_Cond_Spaces,$C93+1,FALSE)*'Refrigerator Impacts'!Y92</f>
        <v>0</v>
      </c>
      <c r="AA93" s="41">
        <f ca="1">HLOOKUP($A93&amp;"-"&amp;$B93&amp;"-"&amp;AA$7,Weights_Cond_Spaces,$C93+1,FALSE)*'Refrigerator Impacts'!Z92</f>
        <v>0</v>
      </c>
      <c r="AB93" s="41">
        <f ca="1">HLOOKUP($A93&amp;"-"&amp;$B93&amp;"-"&amp;AB$7,Weights_Cond_Spaces,$C93+1,FALSE)*'Refrigerator Impacts'!AA92</f>
        <v>0</v>
      </c>
      <c r="AC93" s="41">
        <f ca="1">HLOOKUP($A93&amp;"-"&amp;$B93&amp;"-"&amp;AC$7,Weights_Cond_Spaces,$C93+1,FALSE)*'Refrigerator Impacts'!AB92</f>
        <v>0</v>
      </c>
      <c r="AF93" s="131">
        <f t="shared" ca="1" si="26"/>
        <v>0</v>
      </c>
      <c r="AG93" s="131">
        <f t="shared" ca="1" si="26"/>
        <v>0</v>
      </c>
      <c r="AH93" s="131">
        <f t="shared" ca="1" si="26"/>
        <v>0</v>
      </c>
      <c r="AI93" s="131">
        <f t="shared" ca="1" si="26"/>
        <v>0</v>
      </c>
      <c r="AJ93" s="131">
        <f t="shared" ca="1" si="26"/>
        <v>0</v>
      </c>
    </row>
    <row r="94" spans="1:36">
      <c r="A94" s="4" t="str">
        <f t="shared" si="27"/>
        <v>SC</v>
      </c>
      <c r="B94" s="4" t="str">
        <f t="shared" si="27"/>
        <v>DMO</v>
      </c>
      <c r="C94" s="4">
        <f t="shared" si="23"/>
        <v>6</v>
      </c>
      <c r="D94" s="40" t="str">
        <f t="shared" si="18"/>
        <v>SC6</v>
      </c>
      <c r="E94" s="41">
        <f ca="1">HLOOKUP($A94&amp;"-"&amp;$B94&amp;"-"&amp;E$7,Weights_Cond_Spaces,$C94+1,FALSE)*'Refrigerator Impacts'!D93</f>
        <v>1.4497482809052595E-2</v>
      </c>
      <c r="F94" s="41">
        <f ca="1">HLOOKUP($A94&amp;"-"&amp;$B94&amp;"-"&amp;F$7,Weights_Cond_Spaces,$C94+1,FALSE)*'Refrigerator Impacts'!E93</f>
        <v>1.825715406883695E-6</v>
      </c>
      <c r="G94" s="41">
        <f ca="1">HLOOKUP($A94&amp;"-"&amp;$B94&amp;"-"&amp;G$7,Weights_Cond_Spaces,$C94+1,FALSE)*'Refrigerator Impacts'!F93</f>
        <v>1.9231722300422915E-2</v>
      </c>
      <c r="H94" s="41">
        <f ca="1">HLOOKUP($A94&amp;"-"&amp;$B94&amp;"-"&amp;H$7,Weights_Cond_Spaces,$C94+1,FALSE)*'Refrigerator Impacts'!G93</f>
        <v>3.3259010408499732E-6</v>
      </c>
      <c r="I94" s="41">
        <f ca="1">HLOOKUP($A94&amp;"-"&amp;$B94&amp;"-"&amp;I$7,Weights_Cond_Spaces,$C94+1,FALSE)*'Refrigerator Impacts'!H93</f>
        <v>-4.5322655138855459E-4</v>
      </c>
      <c r="J94" s="41">
        <f ca="1">HLOOKUP($A94&amp;"-"&amp;$B94&amp;"-"&amp;J$7,Weights_Cond_Spaces,$C94+1,FALSE)*'Refrigerator Impacts'!I93</f>
        <v>2.0710433081228621E-3</v>
      </c>
      <c r="K94" s="41">
        <f ca="1">HLOOKUP($A94&amp;"-"&amp;$B94&amp;"-"&amp;K$7,Weights_Cond_Spaces,$C94+1,FALSE)*'Refrigerator Impacts'!J93</f>
        <v>2.6170191536099865E-7</v>
      </c>
      <c r="L94" s="41">
        <f ca="1">HLOOKUP($A94&amp;"-"&amp;$B94&amp;"-"&amp;L$7,Weights_Cond_Spaces,$C94+1,FALSE)*'Refrigerator Impacts'!K93</f>
        <v>2.2437532266696742E-3</v>
      </c>
      <c r="M94" s="41">
        <f ca="1">HLOOKUP($A94&amp;"-"&amp;$B94&amp;"-"&amp;M$7,Weights_Cond_Spaces,$C94+1,FALSE)*'Refrigerator Impacts'!L93</f>
        <v>6.4254531513747201E-7</v>
      </c>
      <c r="N94" s="41">
        <f ca="1">HLOOKUP($A94&amp;"-"&amp;$B94&amp;"-"&amp;N$7,Weights_Cond_Spaces,$C94+1,FALSE)*'Refrigerator Impacts'!M93</f>
        <v>0</v>
      </c>
      <c r="O94" s="41">
        <f ca="1">HLOOKUP($A94&amp;"-"&amp;$B94&amp;"-"&amp;O$7,Weights_Cond_Spaces,$C94+1,FALSE)*'Refrigerator Impacts'!N93</f>
        <v>4.1421379454435981E-3</v>
      </c>
      <c r="P94" s="41">
        <f ca="1">HLOOKUP($A94&amp;"-"&amp;$B94&amp;"-"&amp;P$7,Weights_Cond_Spaces,$C94+1,FALSE)*'Refrigerator Impacts'!O93</f>
        <v>5.2163297339534138E-7</v>
      </c>
      <c r="Q94" s="41">
        <f ca="1">HLOOKUP($A94&amp;"-"&amp;$B94&amp;"-"&amp;Q$7,Weights_Cond_Spaces,$C94+1,FALSE)*'Refrigerator Impacts'!P93</f>
        <v>5.4947778001208326E-3</v>
      </c>
      <c r="R94" s="41">
        <f ca="1">HLOOKUP($A94&amp;"-"&amp;$B94&amp;"-"&amp;R$7,Weights_Cond_Spaces,$C94+1,FALSE)*'Refrigerator Impacts'!Q93</f>
        <v>9.5025744024284945E-7</v>
      </c>
      <c r="S94" s="41">
        <f>HLOOKUP($A94&amp;"-"&amp;$B94&amp;"-"&amp;S$7,Weights_Cond_Spaces,$C94+1,FALSE)*'Refrigerator Impacts'!R93</f>
        <v>0</v>
      </c>
      <c r="T94" s="41">
        <f ca="1">HLOOKUP($A94&amp;"-"&amp;$B94&amp;"-"&amp;T$7,Weights_Cond_Spaces,$C94+1,FALSE)*'Refrigerator Impacts'!S93</f>
        <v>0.19091531127461303</v>
      </c>
      <c r="U94" s="41">
        <f ca="1">HLOOKUP($A94&amp;"-"&amp;$B94&amp;"-"&amp;U$7,Weights_Cond_Spaces,$C94+1,FALSE)*'Refrigerator Impacts'!T93</f>
        <v>2.7620897820534603E-5</v>
      </c>
      <c r="V94" s="41">
        <f ca="1">HLOOKUP($A94&amp;"-"&amp;$B94&amp;"-"&amp;V$7,Weights_Cond_Spaces,$C94+1,FALSE)*'Refrigerator Impacts'!U93</f>
        <v>0.19091531127461303</v>
      </c>
      <c r="W94" s="41">
        <f ca="1">HLOOKUP($A94&amp;"-"&amp;$B94&amp;"-"&amp;W$7,Weights_Cond_Spaces,$C94+1,FALSE)*'Refrigerator Impacts'!V93</f>
        <v>2.7620897820534603E-5</v>
      </c>
      <c r="X94" s="41">
        <f ca="1">HLOOKUP($A94&amp;"-"&amp;$B94&amp;"-"&amp;X$7,Weights_Cond_Spaces,$C94+1,FALSE)*'Refrigerator Impacts'!W93</f>
        <v>-5.5181536931595962E-3</v>
      </c>
      <c r="Y94" s="41">
        <f ca="1">HLOOKUP($A94&amp;"-"&amp;$B94&amp;"-"&amp;Y$7,Weights_Cond_Spaces,$C94+1,FALSE)*'Refrigerator Impacts'!X93</f>
        <v>2.8594179103978681E-2</v>
      </c>
      <c r="Z94" s="41">
        <f ca="1">HLOOKUP($A94&amp;"-"&amp;$B94&amp;"-"&amp;Z$7,Weights_Cond_Spaces,$C94+1,FALSE)*'Refrigerator Impacts'!Y93</f>
        <v>4.4021428038609007E-6</v>
      </c>
      <c r="AA94" s="41">
        <f ca="1">HLOOKUP($A94&amp;"-"&amp;$B94&amp;"-"&amp;AA$7,Weights_Cond_Spaces,$C94+1,FALSE)*'Refrigerator Impacts'!Z93</f>
        <v>2.1233809077291717E-2</v>
      </c>
      <c r="AB94" s="41">
        <f ca="1">HLOOKUP($A94&amp;"-"&amp;$B94&amp;"-"&amp;AB$7,Weights_Cond_Spaces,$C94+1,FALSE)*'Refrigerator Impacts'!AA93</f>
        <v>4.4021428038609007E-6</v>
      </c>
      <c r="AC94" s="41">
        <f ca="1">HLOOKUP($A94&amp;"-"&amp;$B94&amp;"-"&amp;AC$7,Weights_Cond_Spaces,$C94+1,FALSE)*'Refrigerator Impacts'!AB93</f>
        <v>0</v>
      </c>
      <c r="AF94" s="131">
        <f t="shared" ca="1" si="26"/>
        <v>0.24022015444121078</v>
      </c>
      <c r="AG94" s="131">
        <f t="shared" ca="1" si="26"/>
        <v>3.4632090920035542E-5</v>
      </c>
      <c r="AH94" s="131">
        <f t="shared" ca="1" si="26"/>
        <v>0.23911937367911817</v>
      </c>
      <c r="AI94" s="131">
        <f t="shared" ca="1" si="26"/>
        <v>3.69417444206258E-5</v>
      </c>
      <c r="AJ94" s="131">
        <f t="shared" ca="1" si="26"/>
        <v>-5.9713802445481509E-3</v>
      </c>
    </row>
    <row r="95" spans="1:36">
      <c r="A95" s="4" t="str">
        <f t="shared" si="27"/>
        <v>SC</v>
      </c>
      <c r="B95" s="4" t="str">
        <f t="shared" si="27"/>
        <v>DMO</v>
      </c>
      <c r="C95" s="4">
        <f t="shared" si="23"/>
        <v>7</v>
      </c>
      <c r="D95" s="40" t="str">
        <f t="shared" si="18"/>
        <v>SC7</v>
      </c>
      <c r="E95" s="41">
        <f ca="1">HLOOKUP($A95&amp;"-"&amp;$B95&amp;"-"&amp;E$7,Weights_Cond_Spaces,$C95+1,FALSE)*'Refrigerator Impacts'!D94</f>
        <v>0</v>
      </c>
      <c r="F95" s="41">
        <f ca="1">HLOOKUP($A95&amp;"-"&amp;$B95&amp;"-"&amp;F$7,Weights_Cond_Spaces,$C95+1,FALSE)*'Refrigerator Impacts'!E94</f>
        <v>0</v>
      </c>
      <c r="G95" s="41">
        <f ca="1">HLOOKUP($A95&amp;"-"&amp;$B95&amp;"-"&amp;G$7,Weights_Cond_Spaces,$C95+1,FALSE)*'Refrigerator Impacts'!F94</f>
        <v>0</v>
      </c>
      <c r="H95" s="41">
        <f ca="1">HLOOKUP($A95&amp;"-"&amp;$B95&amp;"-"&amp;H$7,Weights_Cond_Spaces,$C95+1,FALSE)*'Refrigerator Impacts'!G94</f>
        <v>0</v>
      </c>
      <c r="I95" s="41">
        <f ca="1">HLOOKUP($A95&amp;"-"&amp;$B95&amp;"-"&amp;I$7,Weights_Cond_Spaces,$C95+1,FALSE)*'Refrigerator Impacts'!H94</f>
        <v>0</v>
      </c>
      <c r="J95" s="41">
        <f ca="1">HLOOKUP($A95&amp;"-"&amp;$B95&amp;"-"&amp;J$7,Weights_Cond_Spaces,$C95+1,FALSE)*'Refrigerator Impacts'!I94</f>
        <v>0</v>
      </c>
      <c r="K95" s="41">
        <f ca="1">HLOOKUP($A95&amp;"-"&amp;$B95&amp;"-"&amp;K$7,Weights_Cond_Spaces,$C95+1,FALSE)*'Refrigerator Impacts'!J94</f>
        <v>0</v>
      </c>
      <c r="L95" s="41">
        <f ca="1">HLOOKUP($A95&amp;"-"&amp;$B95&amp;"-"&amp;L$7,Weights_Cond_Spaces,$C95+1,FALSE)*'Refrigerator Impacts'!K94</f>
        <v>0</v>
      </c>
      <c r="M95" s="41">
        <f ca="1">HLOOKUP($A95&amp;"-"&amp;$B95&amp;"-"&amp;M$7,Weights_Cond_Spaces,$C95+1,FALSE)*'Refrigerator Impacts'!L94</f>
        <v>0</v>
      </c>
      <c r="N95" s="41">
        <f ca="1">HLOOKUP($A95&amp;"-"&amp;$B95&amp;"-"&amp;N$7,Weights_Cond_Spaces,$C95+1,FALSE)*'Refrigerator Impacts'!M94</f>
        <v>0</v>
      </c>
      <c r="O95" s="41">
        <f ca="1">HLOOKUP($A95&amp;"-"&amp;$B95&amp;"-"&amp;O$7,Weights_Cond_Spaces,$C95+1,FALSE)*'Refrigerator Impacts'!N94</f>
        <v>0</v>
      </c>
      <c r="P95" s="41">
        <f ca="1">HLOOKUP($A95&amp;"-"&amp;$B95&amp;"-"&amp;P$7,Weights_Cond_Spaces,$C95+1,FALSE)*'Refrigerator Impacts'!O94</f>
        <v>0</v>
      </c>
      <c r="Q95" s="41">
        <f ca="1">HLOOKUP($A95&amp;"-"&amp;$B95&amp;"-"&amp;Q$7,Weights_Cond_Spaces,$C95+1,FALSE)*'Refrigerator Impacts'!P94</f>
        <v>0</v>
      </c>
      <c r="R95" s="41">
        <f ca="1">HLOOKUP($A95&amp;"-"&amp;$B95&amp;"-"&amp;R$7,Weights_Cond_Spaces,$C95+1,FALSE)*'Refrigerator Impacts'!Q94</f>
        <v>0</v>
      </c>
      <c r="S95" s="41">
        <f>HLOOKUP($A95&amp;"-"&amp;$B95&amp;"-"&amp;S$7,Weights_Cond_Spaces,$C95+1,FALSE)*'Refrigerator Impacts'!R94</f>
        <v>0</v>
      </c>
      <c r="T95" s="41">
        <f ca="1">HLOOKUP($A95&amp;"-"&amp;$B95&amp;"-"&amp;T$7,Weights_Cond_Spaces,$C95+1,FALSE)*'Refrigerator Impacts'!S94</f>
        <v>0</v>
      </c>
      <c r="U95" s="41">
        <f ca="1">HLOOKUP($A95&amp;"-"&amp;$B95&amp;"-"&amp;U$7,Weights_Cond_Spaces,$C95+1,FALSE)*'Refrigerator Impacts'!T94</f>
        <v>0</v>
      </c>
      <c r="V95" s="41">
        <f ca="1">HLOOKUP($A95&amp;"-"&amp;$B95&amp;"-"&amp;V$7,Weights_Cond_Spaces,$C95+1,FALSE)*'Refrigerator Impacts'!U94</f>
        <v>0</v>
      </c>
      <c r="W95" s="41">
        <f ca="1">HLOOKUP($A95&amp;"-"&amp;$B95&amp;"-"&amp;W$7,Weights_Cond_Spaces,$C95+1,FALSE)*'Refrigerator Impacts'!V94</f>
        <v>0</v>
      </c>
      <c r="X95" s="41">
        <f ca="1">HLOOKUP($A95&amp;"-"&amp;$B95&amp;"-"&amp;X$7,Weights_Cond_Spaces,$C95+1,FALSE)*'Refrigerator Impacts'!W94</f>
        <v>0</v>
      </c>
      <c r="Y95" s="41">
        <f ca="1">HLOOKUP($A95&amp;"-"&amp;$B95&amp;"-"&amp;Y$7,Weights_Cond_Spaces,$C95+1,FALSE)*'Refrigerator Impacts'!X94</f>
        <v>0</v>
      </c>
      <c r="Z95" s="41">
        <f ca="1">HLOOKUP($A95&amp;"-"&amp;$B95&amp;"-"&amp;Z$7,Weights_Cond_Spaces,$C95+1,FALSE)*'Refrigerator Impacts'!Y94</f>
        <v>0</v>
      </c>
      <c r="AA95" s="41">
        <f ca="1">HLOOKUP($A95&amp;"-"&amp;$B95&amp;"-"&amp;AA$7,Weights_Cond_Spaces,$C95+1,FALSE)*'Refrigerator Impacts'!Z94</f>
        <v>0</v>
      </c>
      <c r="AB95" s="41">
        <f ca="1">HLOOKUP($A95&amp;"-"&amp;$B95&amp;"-"&amp;AB$7,Weights_Cond_Spaces,$C95+1,FALSE)*'Refrigerator Impacts'!AA94</f>
        <v>0</v>
      </c>
      <c r="AC95" s="41">
        <f ca="1">HLOOKUP($A95&amp;"-"&amp;$B95&amp;"-"&amp;AC$7,Weights_Cond_Spaces,$C95+1,FALSE)*'Refrigerator Impacts'!AB94</f>
        <v>0</v>
      </c>
      <c r="AF95" s="131">
        <f t="shared" ca="1" si="26"/>
        <v>0</v>
      </c>
      <c r="AG95" s="131">
        <f t="shared" ca="1" si="26"/>
        <v>0</v>
      </c>
      <c r="AH95" s="131">
        <f t="shared" ca="1" si="26"/>
        <v>0</v>
      </c>
      <c r="AI95" s="131">
        <f t="shared" ca="1" si="26"/>
        <v>0</v>
      </c>
      <c r="AJ95" s="131">
        <f t="shared" ca="1" si="26"/>
        <v>0</v>
      </c>
    </row>
    <row r="96" spans="1:36">
      <c r="A96" s="4" t="str">
        <f t="shared" si="27"/>
        <v>SC</v>
      </c>
      <c r="B96" s="4" t="str">
        <f t="shared" si="27"/>
        <v>DMO</v>
      </c>
      <c r="C96" s="4">
        <f t="shared" si="23"/>
        <v>8</v>
      </c>
      <c r="D96" s="40" t="str">
        <f t="shared" si="18"/>
        <v>SC8</v>
      </c>
      <c r="E96" s="41">
        <f ca="1">HLOOKUP($A96&amp;"-"&amp;$B96&amp;"-"&amp;E$7,Weights_Cond_Spaces,$C96+1,FALSE)*'Refrigerator Impacts'!D95</f>
        <v>6.1662517373285507E-2</v>
      </c>
      <c r="F96" s="41">
        <f ca="1">HLOOKUP($A96&amp;"-"&amp;$B96&amp;"-"&amp;F$7,Weights_Cond_Spaces,$C96+1,FALSE)*'Refrigerator Impacts'!E95</f>
        <v>7.9630645804123152E-6</v>
      </c>
      <c r="G96" s="41">
        <f ca="1">HLOOKUP($A96&amp;"-"&amp;$B96&amp;"-"&amp;G$7,Weights_Cond_Spaces,$C96+1,FALSE)*'Refrigerator Impacts'!F95</f>
        <v>8.438973820639066E-2</v>
      </c>
      <c r="H96" s="41">
        <f ca="1">HLOOKUP($A96&amp;"-"&amp;$B96&amp;"-"&amp;H$7,Weights_Cond_Spaces,$C96+1,FALSE)*'Refrigerator Impacts'!G95</f>
        <v>1.4221676821932331E-5</v>
      </c>
      <c r="I96" s="41">
        <f ca="1">HLOOKUP($A96&amp;"-"&amp;$B96&amp;"-"&amp;I$7,Weights_Cond_Spaces,$C96+1,FALSE)*'Refrigerator Impacts'!H95</f>
        <v>-1.7261703000365303E-3</v>
      </c>
      <c r="J96" s="41">
        <f ca="1">HLOOKUP($A96&amp;"-"&amp;$B96&amp;"-"&amp;J$7,Weights_Cond_Spaces,$C96+1,FALSE)*'Refrigerator Impacts'!I95</f>
        <v>8.8090920583019944E-3</v>
      </c>
      <c r="K96" s="41">
        <f ca="1">HLOOKUP($A96&amp;"-"&amp;$B96&amp;"-"&amp;K$7,Weights_Cond_Spaces,$C96+1,FALSE)*'Refrigerator Impacts'!J95</f>
        <v>1.1412569346183699E-6</v>
      </c>
      <c r="L96" s="41">
        <f ca="1">HLOOKUP($A96&amp;"-"&amp;$B96&amp;"-"&amp;L$7,Weights_Cond_Spaces,$C96+1,FALSE)*'Refrigerator Impacts'!K95</f>
        <v>1.0670202238348823E-2</v>
      </c>
      <c r="M96" s="41">
        <f ca="1">HLOOKUP($A96&amp;"-"&amp;$B96&amp;"-"&amp;M$7,Weights_Cond_Spaces,$C96+1,FALSE)*'Refrigerator Impacts'!L95</f>
        <v>2.6280305466443605E-6</v>
      </c>
      <c r="N96" s="41">
        <f ca="1">HLOOKUP($A96&amp;"-"&amp;$B96&amp;"-"&amp;N$7,Weights_Cond_Spaces,$C96+1,FALSE)*'Refrigerator Impacts'!M95</f>
        <v>0</v>
      </c>
      <c r="O96" s="41">
        <f ca="1">HLOOKUP($A96&amp;"-"&amp;$B96&amp;"-"&amp;O$7,Weights_Cond_Spaces,$C96+1,FALSE)*'Refrigerator Impacts'!N95</f>
        <v>1.7617862106653004E-2</v>
      </c>
      <c r="P96" s="41">
        <f ca="1">HLOOKUP($A96&amp;"-"&amp;$B96&amp;"-"&amp;P$7,Weights_Cond_Spaces,$C96+1,FALSE)*'Refrigerator Impacts'!O95</f>
        <v>2.2751613086892333E-6</v>
      </c>
      <c r="Q96" s="41">
        <f ca="1">HLOOKUP($A96&amp;"-"&amp;$B96&amp;"-"&amp;Q$7,Weights_Cond_Spaces,$C96+1,FALSE)*'Refrigerator Impacts'!P95</f>
        <v>2.411135377325448E-2</v>
      </c>
      <c r="R96" s="41">
        <f ca="1">HLOOKUP($A96&amp;"-"&amp;$B96&amp;"-"&amp;R$7,Weights_Cond_Spaces,$C96+1,FALSE)*'Refrigerator Impacts'!Q95</f>
        <v>4.0633362348378092E-6</v>
      </c>
      <c r="S96" s="41">
        <f>HLOOKUP($A96&amp;"-"&amp;$B96&amp;"-"&amp;S$7,Weights_Cond_Spaces,$C96+1,FALSE)*'Refrigerator Impacts'!R95</f>
        <v>0</v>
      </c>
      <c r="T96" s="41">
        <f ca="1">HLOOKUP($A96&amp;"-"&amp;$B96&amp;"-"&amp;T$7,Weights_Cond_Spaces,$C96+1,FALSE)*'Refrigerator Impacts'!S95</f>
        <v>7.3747256412027271E-2</v>
      </c>
      <c r="U96" s="41">
        <f ca="1">HLOOKUP($A96&amp;"-"&amp;$B96&amp;"-"&amp;U$7,Weights_Cond_Spaces,$C96+1,FALSE)*'Refrigerator Impacts'!T95</f>
        <v>1.2742001523368568E-5</v>
      </c>
      <c r="V96" s="41">
        <f ca="1">HLOOKUP($A96&amp;"-"&amp;$B96&amp;"-"&amp;V$7,Weights_Cond_Spaces,$C96+1,FALSE)*'Refrigerator Impacts'!U95</f>
        <v>7.3747256412027271E-2</v>
      </c>
      <c r="W96" s="41">
        <f ca="1">HLOOKUP($A96&amp;"-"&amp;$B96&amp;"-"&amp;W$7,Weights_Cond_Spaces,$C96+1,FALSE)*'Refrigerator Impacts'!V95</f>
        <v>1.2742001523368568E-5</v>
      </c>
      <c r="X96" s="41">
        <f ca="1">HLOOKUP($A96&amp;"-"&amp;$B96&amp;"-"&amp;X$7,Weights_Cond_Spaces,$C96+1,FALSE)*'Refrigerator Impacts'!W95</f>
        <v>-2.0074785987460987E-3</v>
      </c>
      <c r="Y96" s="41">
        <f ca="1">HLOOKUP($A96&amp;"-"&amp;$B96&amp;"-"&amp;Y$7,Weights_Cond_Spaces,$C96+1,FALSE)*'Refrigerator Impacts'!X95</f>
        <v>1.1092811580596653E-2</v>
      </c>
      <c r="Z96" s="41">
        <f ca="1">HLOOKUP($A96&amp;"-"&amp;$B96&amp;"-"&amp;Z$7,Weights_Cond_Spaces,$C96+1,FALSE)*'Refrigerator Impacts'!Y95</f>
        <v>1.9778743429578427E-6</v>
      </c>
      <c r="AA96" s="41">
        <f ca="1">HLOOKUP($A96&amp;"-"&amp;$B96&amp;"-"&amp;AA$7,Weights_Cond_Spaces,$C96+1,FALSE)*'Refrigerator Impacts'!Z95</f>
        <v>8.6380814743106018E-3</v>
      </c>
      <c r="AB96" s="41">
        <f ca="1">HLOOKUP($A96&amp;"-"&amp;$B96&amp;"-"&amp;AB$7,Weights_Cond_Spaces,$C96+1,FALSE)*'Refrigerator Impacts'!AA95</f>
        <v>1.9778743429578427E-6</v>
      </c>
      <c r="AC96" s="41">
        <f ca="1">HLOOKUP($A96&amp;"-"&amp;$B96&amp;"-"&amp;AC$7,Weights_Cond_Spaces,$C96+1,FALSE)*'Refrigerator Impacts'!AB95</f>
        <v>0</v>
      </c>
      <c r="AF96" s="131">
        <f t="shared" ca="1" si="26"/>
        <v>0.17292953953086443</v>
      </c>
      <c r="AG96" s="131">
        <f t="shared" ca="1" si="26"/>
        <v>2.6099358690046329E-5</v>
      </c>
      <c r="AH96" s="131">
        <f t="shared" ca="1" si="26"/>
        <v>0.20155663210433183</v>
      </c>
      <c r="AI96" s="131">
        <f t="shared" ca="1" si="26"/>
        <v>3.5632919469740912E-5</v>
      </c>
      <c r="AJ96" s="131">
        <f t="shared" ca="1" si="26"/>
        <v>-3.7336488987826291E-3</v>
      </c>
    </row>
    <row r="97" spans="1:36">
      <c r="A97" s="4" t="str">
        <f t="shared" si="27"/>
        <v>SC</v>
      </c>
      <c r="B97" s="4" t="str">
        <f t="shared" si="27"/>
        <v>DMO</v>
      </c>
      <c r="C97" s="4">
        <f t="shared" si="23"/>
        <v>9</v>
      </c>
      <c r="D97" s="40" t="str">
        <f t="shared" si="18"/>
        <v>SC9</v>
      </c>
      <c r="E97" s="41">
        <f ca="1">HLOOKUP($A97&amp;"-"&amp;$B97&amp;"-"&amp;E$7,Weights_Cond_Spaces,$C97+1,FALSE)*'Refrigerator Impacts'!D96</f>
        <v>8.8339845826107932E-2</v>
      </c>
      <c r="F97" s="41">
        <f ca="1">HLOOKUP($A97&amp;"-"&amp;$B97&amp;"-"&amp;F$7,Weights_Cond_Spaces,$C97+1,FALSE)*'Refrigerator Impacts'!E96</f>
        <v>1.1784001959231664E-5</v>
      </c>
      <c r="G97" s="41">
        <f ca="1">HLOOKUP($A97&amp;"-"&amp;$B97&amp;"-"&amp;G$7,Weights_Cond_Spaces,$C97+1,FALSE)*'Refrigerator Impacts'!F96</f>
        <v>0.11603621497982781</v>
      </c>
      <c r="H97" s="41">
        <f ca="1">HLOOKUP($A97&amp;"-"&amp;$B97&amp;"-"&amp;H$7,Weights_Cond_Spaces,$C97+1,FALSE)*'Refrigerator Impacts'!G96</f>
        <v>2.2583539541242535E-5</v>
      </c>
      <c r="I97" s="41">
        <f ca="1">HLOOKUP($A97&amp;"-"&amp;$B97&amp;"-"&amp;I$7,Weights_Cond_Spaces,$C97+1,FALSE)*'Refrigerator Impacts'!H96</f>
        <v>-2.6533957999117356E-3</v>
      </c>
      <c r="J97" s="41">
        <f ca="1">HLOOKUP($A97&amp;"-"&amp;$B97&amp;"-"&amp;J$7,Weights_Cond_Spaces,$C97+1,FALSE)*'Refrigerator Impacts'!I96</f>
        <v>1.2616426516365993E-2</v>
      </c>
      <c r="K97" s="41">
        <f ca="1">HLOOKUP($A97&amp;"-"&amp;$B97&amp;"-"&amp;K$7,Weights_Cond_Spaces,$C97+1,FALSE)*'Refrigerator Impacts'!J96</f>
        <v>1.6872046127716575E-6</v>
      </c>
      <c r="L97" s="41">
        <f ca="1">HLOOKUP($A97&amp;"-"&amp;$B97&amp;"-"&amp;L$7,Weights_Cond_Spaces,$C97+1,FALSE)*'Refrigerator Impacts'!K96</f>
        <v>1.1893424273810738E-2</v>
      </c>
      <c r="M97" s="41">
        <f ca="1">HLOOKUP($A97&amp;"-"&amp;$B97&amp;"-"&amp;M$7,Weights_Cond_Spaces,$C97+1,FALSE)*'Refrigerator Impacts'!L96</f>
        <v>3.2582952149240473E-6</v>
      </c>
      <c r="N97" s="41">
        <f ca="1">HLOOKUP($A97&amp;"-"&amp;$B97&amp;"-"&amp;N$7,Weights_Cond_Spaces,$C97+1,FALSE)*'Refrigerator Impacts'!M96</f>
        <v>0</v>
      </c>
      <c r="O97" s="41">
        <f ca="1">HLOOKUP($A97&amp;"-"&amp;$B97&amp;"-"&amp;O$7,Weights_Cond_Spaces,$C97+1,FALSE)*'Refrigerator Impacts'!N96</f>
        <v>2.5239955950316556E-2</v>
      </c>
      <c r="P97" s="41">
        <f ca="1">HLOOKUP($A97&amp;"-"&amp;$B97&amp;"-"&amp;P$7,Weights_Cond_Spaces,$C97+1,FALSE)*'Refrigerator Impacts'!O96</f>
        <v>3.3668577026376189E-6</v>
      </c>
      <c r="Q97" s="41">
        <f ca="1">HLOOKUP($A97&amp;"-"&amp;$B97&amp;"-"&amp;Q$7,Weights_Cond_Spaces,$C97+1,FALSE)*'Refrigerator Impacts'!P96</f>
        <v>3.3153204279950811E-2</v>
      </c>
      <c r="R97" s="41">
        <f ca="1">HLOOKUP($A97&amp;"-"&amp;$B97&amp;"-"&amp;R$7,Weights_Cond_Spaces,$C97+1,FALSE)*'Refrigerator Impacts'!Q96</f>
        <v>6.4524398689264402E-6</v>
      </c>
      <c r="S97" s="41">
        <f>HLOOKUP($A97&amp;"-"&amp;$B97&amp;"-"&amp;S$7,Weights_Cond_Spaces,$C97+1,FALSE)*'Refrigerator Impacts'!R96</f>
        <v>0</v>
      </c>
      <c r="T97" s="41">
        <f ca="1">HLOOKUP($A97&amp;"-"&amp;$B97&amp;"-"&amp;T$7,Weights_Cond_Spaces,$C97+1,FALSE)*'Refrigerator Impacts'!S96</f>
        <v>8.8782068650663987E-2</v>
      </c>
      <c r="U97" s="41">
        <f ca="1">HLOOKUP($A97&amp;"-"&amp;$B97&amp;"-"&amp;U$7,Weights_Cond_Spaces,$C97+1,FALSE)*'Refrigerator Impacts'!T96</f>
        <v>1.522812885749918E-5</v>
      </c>
      <c r="V97" s="41">
        <f ca="1">HLOOKUP($A97&amp;"-"&amp;$B97&amp;"-"&amp;V$7,Weights_Cond_Spaces,$C97+1,FALSE)*'Refrigerator Impacts'!U96</f>
        <v>8.8782068650663987E-2</v>
      </c>
      <c r="W97" s="41">
        <f ca="1">HLOOKUP($A97&amp;"-"&amp;$B97&amp;"-"&amp;W$7,Weights_Cond_Spaces,$C97+1,FALSE)*'Refrigerator Impacts'!V96</f>
        <v>1.522812885749918E-5</v>
      </c>
      <c r="X97" s="41">
        <f ca="1">HLOOKUP($A97&amp;"-"&amp;$B97&amp;"-"&amp;X$7,Weights_Cond_Spaces,$C97+1,FALSE)*'Refrigerator Impacts'!W96</f>
        <v>-2.8310003231556552E-3</v>
      </c>
      <c r="Y97" s="41">
        <f ca="1">HLOOKUP($A97&amp;"-"&amp;$B97&amp;"-"&amp;Y$7,Weights_Cond_Spaces,$C97+1,FALSE)*'Refrigerator Impacts'!X96</f>
        <v>1.3264717054888842E-2</v>
      </c>
      <c r="Z97" s="41">
        <f ca="1">HLOOKUP($A97&amp;"-"&amp;$B97&amp;"-"&amp;Z$7,Weights_Cond_Spaces,$C97+1,FALSE)*'Refrigerator Impacts'!Y96</f>
        <v>2.2482377590192071E-6</v>
      </c>
      <c r="AA97" s="41">
        <f ca="1">HLOOKUP($A97&amp;"-"&amp;$B97&amp;"-"&amp;AA$7,Weights_Cond_Spaces,$C97+1,FALSE)*'Refrigerator Impacts'!Z96</f>
        <v>1.0053646360673017E-2</v>
      </c>
      <c r="AB97" s="41">
        <f ca="1">HLOOKUP($A97&amp;"-"&amp;$B97&amp;"-"&amp;AB$7,Weights_Cond_Spaces,$C97+1,FALSE)*'Refrigerator Impacts'!AA96</f>
        <v>2.248203129723595E-6</v>
      </c>
      <c r="AC97" s="41">
        <f ca="1">HLOOKUP($A97&amp;"-"&amp;$B97&amp;"-"&amp;AC$7,Weights_Cond_Spaces,$C97+1,FALSE)*'Refrigerator Impacts'!AB96</f>
        <v>0</v>
      </c>
      <c r="AF97" s="131">
        <f t="shared" ca="1" si="26"/>
        <v>0.22824301399834332</v>
      </c>
      <c r="AG97" s="131">
        <f t="shared" ca="1" si="26"/>
        <v>3.4314430891159332E-5</v>
      </c>
      <c r="AH97" s="131">
        <f t="shared" ca="1" si="26"/>
        <v>0.25991855854492635</v>
      </c>
      <c r="AI97" s="131">
        <f t="shared" ca="1" si="26"/>
        <v>4.9770606612315798E-5</v>
      </c>
      <c r="AJ97" s="131">
        <f t="shared" ca="1" si="26"/>
        <v>-5.4843961230673904E-3</v>
      </c>
    </row>
    <row r="98" spans="1:36">
      <c r="A98" s="4" t="str">
        <f t="shared" si="27"/>
        <v>SC</v>
      </c>
      <c r="B98" s="4" t="str">
        <f t="shared" si="27"/>
        <v>DMO</v>
      </c>
      <c r="C98" s="4">
        <f t="shared" si="23"/>
        <v>10</v>
      </c>
      <c r="D98" s="40" t="str">
        <f t="shared" si="18"/>
        <v>SC10</v>
      </c>
      <c r="E98" s="41">
        <f ca="1">HLOOKUP($A98&amp;"-"&amp;$B98&amp;"-"&amp;E$7,Weights_Cond_Spaces,$C98+1,FALSE)*'Refrigerator Impacts'!D97</f>
        <v>0.23376316450991202</v>
      </c>
      <c r="F98" s="41">
        <f ca="1">HLOOKUP($A98&amp;"-"&amp;$B98&amp;"-"&amp;F$7,Weights_Cond_Spaces,$C98+1,FALSE)*'Refrigerator Impacts'!E97</f>
        <v>3.180041346477947E-5</v>
      </c>
      <c r="G98" s="41">
        <f ca="1">HLOOKUP($A98&amp;"-"&amp;$B98&amp;"-"&amp;G$7,Weights_Cond_Spaces,$C98+1,FALSE)*'Refrigerator Impacts'!F97</f>
        <v>0.31858798979679825</v>
      </c>
      <c r="H98" s="41">
        <f ca="1">HLOOKUP($A98&amp;"-"&amp;$B98&amp;"-"&amp;H$7,Weights_Cond_Spaces,$C98+1,FALSE)*'Refrigerator Impacts'!G97</f>
        <v>6.1185255804214146E-5</v>
      </c>
      <c r="I98" s="41">
        <f ca="1">HLOOKUP($A98&amp;"-"&amp;$B98&amp;"-"&amp;I$7,Weights_Cond_Spaces,$C98+1,FALSE)*'Refrigerator Impacts'!H97</f>
        <v>-6.2304115736499851E-3</v>
      </c>
      <c r="J98" s="41">
        <f ca="1">HLOOKUP($A98&amp;"-"&amp;$B98&amp;"-"&amp;J$7,Weights_Cond_Spaces,$C98+1,FALSE)*'Refrigerator Impacts'!I97</f>
        <v>3.3388025673836592E-2</v>
      </c>
      <c r="K98" s="41">
        <f ca="1">HLOOKUP($A98&amp;"-"&amp;$B98&amp;"-"&amp;K$7,Weights_Cond_Spaces,$C98+1,FALSE)*'Refrigerator Impacts'!J97</f>
        <v>4.5519973037103937E-6</v>
      </c>
      <c r="L98" s="41">
        <f ca="1">HLOOKUP($A98&amp;"-"&amp;$B98&amp;"-"&amp;L$7,Weights_Cond_Spaces,$C98+1,FALSE)*'Refrigerator Impacts'!K97</f>
        <v>3.8211073905554373E-2</v>
      </c>
      <c r="M98" s="41">
        <f ca="1">HLOOKUP($A98&amp;"-"&amp;$B98&amp;"-"&amp;M$7,Weights_Cond_Spaces,$C98+1,FALSE)*'Refrigerator Impacts'!L97</f>
        <v>1.1065708425053288E-5</v>
      </c>
      <c r="N98" s="41">
        <f ca="1">HLOOKUP($A98&amp;"-"&amp;$B98&amp;"-"&amp;N$7,Weights_Cond_Spaces,$C98+1,FALSE)*'Refrigerator Impacts'!M97</f>
        <v>0</v>
      </c>
      <c r="O98" s="41">
        <f ca="1">HLOOKUP($A98&amp;"-"&amp;$B98&amp;"-"&amp;O$7,Weights_Cond_Spaces,$C98+1,FALSE)*'Refrigerator Impacts'!N97</f>
        <v>6.6789475574260584E-2</v>
      </c>
      <c r="P98" s="41">
        <f ca="1">HLOOKUP($A98&amp;"-"&amp;$B98&amp;"-"&amp;P$7,Weights_Cond_Spaces,$C98+1,FALSE)*'Refrigerator Impacts'!O97</f>
        <v>9.0858324185084213E-6</v>
      </c>
      <c r="Q98" s="41">
        <f ca="1">HLOOKUP($A98&amp;"-"&amp;$B98&amp;"-"&amp;Q$7,Weights_Cond_Spaces,$C98+1,FALSE)*'Refrigerator Impacts'!P97</f>
        <v>9.1025139941942376E-2</v>
      </c>
      <c r="R98" s="41">
        <f ca="1">HLOOKUP($A98&amp;"-"&amp;$B98&amp;"-"&amp;R$7,Weights_Cond_Spaces,$C98+1,FALSE)*'Refrigerator Impacts'!Q97</f>
        <v>1.7481501658346903E-5</v>
      </c>
      <c r="S98" s="41">
        <f>HLOOKUP($A98&amp;"-"&amp;$B98&amp;"-"&amp;S$7,Weights_Cond_Spaces,$C98+1,FALSE)*'Refrigerator Impacts'!R97</f>
        <v>0</v>
      </c>
      <c r="T98" s="41">
        <f ca="1">HLOOKUP($A98&amp;"-"&amp;$B98&amp;"-"&amp;T$7,Weights_Cond_Spaces,$C98+1,FALSE)*'Refrigerator Impacts'!S97</f>
        <v>4.7267358313709658E-2</v>
      </c>
      <c r="U98" s="41">
        <f ca="1">HLOOKUP($A98&amp;"-"&amp;$B98&amp;"-"&amp;U$7,Weights_Cond_Spaces,$C98+1,FALSE)*'Refrigerator Impacts'!T97</f>
        <v>8.8330639803209547E-6</v>
      </c>
      <c r="V98" s="41">
        <f ca="1">HLOOKUP($A98&amp;"-"&amp;$B98&amp;"-"&amp;V$7,Weights_Cond_Spaces,$C98+1,FALSE)*'Refrigerator Impacts'!U97</f>
        <v>4.7267358313709658E-2</v>
      </c>
      <c r="W98" s="41">
        <f ca="1">HLOOKUP($A98&amp;"-"&amp;$B98&amp;"-"&amp;W$7,Weights_Cond_Spaces,$C98+1,FALSE)*'Refrigerator Impacts'!V97</f>
        <v>8.8330639803209547E-6</v>
      </c>
      <c r="X98" s="41">
        <f ca="1">HLOOKUP($A98&amp;"-"&amp;$B98&amp;"-"&amp;X$7,Weights_Cond_Spaces,$C98+1,FALSE)*'Refrigerator Impacts'!W97</f>
        <v>-1.2037176483468814E-3</v>
      </c>
      <c r="Y98" s="41">
        <f ca="1">HLOOKUP($A98&amp;"-"&amp;$B98&amp;"-"&amp;Y$7,Weights_Cond_Spaces,$C98+1,FALSE)*'Refrigerator Impacts'!X97</f>
        <v>7.1126498106878523E-3</v>
      </c>
      <c r="Z98" s="41">
        <f ca="1">HLOOKUP($A98&amp;"-"&amp;$B98&amp;"-"&amp;Z$7,Weights_Cond_Spaces,$C98+1,FALSE)*'Refrigerator Impacts'!Y97</f>
        <v>1.3114118407026054E-6</v>
      </c>
      <c r="AA98" s="41">
        <f ca="1">HLOOKUP($A98&amp;"-"&amp;$B98&amp;"-"&amp;AA$7,Weights_Cond_Spaces,$C98+1,FALSE)*'Refrigerator Impacts'!Z97</f>
        <v>5.5864673958837931E-3</v>
      </c>
      <c r="AB98" s="41">
        <f ca="1">HLOOKUP($A98&amp;"-"&amp;$B98&amp;"-"&amp;AB$7,Weights_Cond_Spaces,$C98+1,FALSE)*'Refrigerator Impacts'!AA97</f>
        <v>1.3114118407026054E-6</v>
      </c>
      <c r="AC98" s="41">
        <f ca="1">HLOOKUP($A98&amp;"-"&amp;$B98&amp;"-"&amp;AC$7,Weights_Cond_Spaces,$C98+1,FALSE)*'Refrigerator Impacts'!AB97</f>
        <v>0</v>
      </c>
      <c r="AF98" s="131">
        <f t="shared" ca="1" si="26"/>
        <v>0.38832067388240671</v>
      </c>
      <c r="AG98" s="131">
        <f t="shared" ca="1" si="26"/>
        <v>5.5582719008021854E-5</v>
      </c>
      <c r="AH98" s="131">
        <f t="shared" ca="1" si="26"/>
        <v>0.5006780293538885</v>
      </c>
      <c r="AI98" s="131">
        <f t="shared" ca="1" si="26"/>
        <v>9.9876941708637885E-5</v>
      </c>
      <c r="AJ98" s="131">
        <f t="shared" ca="1" si="26"/>
        <v>-7.4341292219968665E-3</v>
      </c>
    </row>
    <row r="99" spans="1:36">
      <c r="A99" s="4" t="str">
        <f t="shared" si="27"/>
        <v>SC</v>
      </c>
      <c r="B99" s="4" t="str">
        <f t="shared" si="27"/>
        <v>DMO</v>
      </c>
      <c r="C99" s="4">
        <f t="shared" si="23"/>
        <v>11</v>
      </c>
      <c r="D99" s="40" t="str">
        <f t="shared" si="18"/>
        <v>SC11</v>
      </c>
      <c r="E99" s="41">
        <f ca="1">HLOOKUP($A99&amp;"-"&amp;$B99&amp;"-"&amp;E$7,Weights_Cond_Spaces,$C99+1,FALSE)*'Refrigerator Impacts'!D98</f>
        <v>0</v>
      </c>
      <c r="F99" s="41">
        <f ca="1">HLOOKUP($A99&amp;"-"&amp;$B99&amp;"-"&amp;F$7,Weights_Cond_Spaces,$C99+1,FALSE)*'Refrigerator Impacts'!E98</f>
        <v>0</v>
      </c>
      <c r="G99" s="41">
        <f ca="1">HLOOKUP($A99&amp;"-"&amp;$B99&amp;"-"&amp;G$7,Weights_Cond_Spaces,$C99+1,FALSE)*'Refrigerator Impacts'!F98</f>
        <v>0</v>
      </c>
      <c r="H99" s="41">
        <f ca="1">HLOOKUP($A99&amp;"-"&amp;$B99&amp;"-"&amp;H$7,Weights_Cond_Spaces,$C99+1,FALSE)*'Refrigerator Impacts'!G98</f>
        <v>0</v>
      </c>
      <c r="I99" s="41">
        <f ca="1">HLOOKUP($A99&amp;"-"&amp;$B99&amp;"-"&amp;I$7,Weights_Cond_Spaces,$C99+1,FALSE)*'Refrigerator Impacts'!H98</f>
        <v>0</v>
      </c>
      <c r="J99" s="41">
        <f ca="1">HLOOKUP($A99&amp;"-"&amp;$B99&amp;"-"&amp;J$7,Weights_Cond_Spaces,$C99+1,FALSE)*'Refrigerator Impacts'!I98</f>
        <v>0</v>
      </c>
      <c r="K99" s="41">
        <f ca="1">HLOOKUP($A99&amp;"-"&amp;$B99&amp;"-"&amp;K$7,Weights_Cond_Spaces,$C99+1,FALSE)*'Refrigerator Impacts'!J98</f>
        <v>0</v>
      </c>
      <c r="L99" s="41">
        <f ca="1">HLOOKUP($A99&amp;"-"&amp;$B99&amp;"-"&amp;L$7,Weights_Cond_Spaces,$C99+1,FALSE)*'Refrigerator Impacts'!K98</f>
        <v>0</v>
      </c>
      <c r="M99" s="41">
        <f ca="1">HLOOKUP($A99&amp;"-"&amp;$B99&amp;"-"&amp;M$7,Weights_Cond_Spaces,$C99+1,FALSE)*'Refrigerator Impacts'!L98</f>
        <v>0</v>
      </c>
      <c r="N99" s="41">
        <f ca="1">HLOOKUP($A99&amp;"-"&amp;$B99&amp;"-"&amp;N$7,Weights_Cond_Spaces,$C99+1,FALSE)*'Refrigerator Impacts'!M98</f>
        <v>0</v>
      </c>
      <c r="O99" s="41">
        <f ca="1">HLOOKUP($A99&amp;"-"&amp;$B99&amp;"-"&amp;O$7,Weights_Cond_Spaces,$C99+1,FALSE)*'Refrigerator Impacts'!N98</f>
        <v>0</v>
      </c>
      <c r="P99" s="41">
        <f ca="1">HLOOKUP($A99&amp;"-"&amp;$B99&amp;"-"&amp;P$7,Weights_Cond_Spaces,$C99+1,FALSE)*'Refrigerator Impacts'!O98</f>
        <v>0</v>
      </c>
      <c r="Q99" s="41">
        <f ca="1">HLOOKUP($A99&amp;"-"&amp;$B99&amp;"-"&amp;Q$7,Weights_Cond_Spaces,$C99+1,FALSE)*'Refrigerator Impacts'!P98</f>
        <v>0</v>
      </c>
      <c r="R99" s="41">
        <f ca="1">HLOOKUP($A99&amp;"-"&amp;$B99&amp;"-"&amp;R$7,Weights_Cond_Spaces,$C99+1,FALSE)*'Refrigerator Impacts'!Q98</f>
        <v>0</v>
      </c>
      <c r="S99" s="41">
        <f>HLOOKUP($A99&amp;"-"&amp;$B99&amp;"-"&amp;S$7,Weights_Cond_Spaces,$C99+1,FALSE)*'Refrigerator Impacts'!R98</f>
        <v>0</v>
      </c>
      <c r="T99" s="41">
        <f ca="1">HLOOKUP($A99&amp;"-"&amp;$B99&amp;"-"&amp;T$7,Weights_Cond_Spaces,$C99+1,FALSE)*'Refrigerator Impacts'!S98</f>
        <v>0</v>
      </c>
      <c r="U99" s="41">
        <f ca="1">HLOOKUP($A99&amp;"-"&amp;$B99&amp;"-"&amp;U$7,Weights_Cond_Spaces,$C99+1,FALSE)*'Refrigerator Impacts'!T98</f>
        <v>0</v>
      </c>
      <c r="V99" s="41">
        <f ca="1">HLOOKUP($A99&amp;"-"&amp;$B99&amp;"-"&amp;V$7,Weights_Cond_Spaces,$C99+1,FALSE)*'Refrigerator Impacts'!U98</f>
        <v>0</v>
      </c>
      <c r="W99" s="41">
        <f ca="1">HLOOKUP($A99&amp;"-"&amp;$B99&amp;"-"&amp;W$7,Weights_Cond_Spaces,$C99+1,FALSE)*'Refrigerator Impacts'!V98</f>
        <v>0</v>
      </c>
      <c r="X99" s="41">
        <f ca="1">HLOOKUP($A99&amp;"-"&amp;$B99&amp;"-"&amp;X$7,Weights_Cond_Spaces,$C99+1,FALSE)*'Refrigerator Impacts'!W98</f>
        <v>0</v>
      </c>
      <c r="Y99" s="41">
        <f ca="1">HLOOKUP($A99&amp;"-"&amp;$B99&amp;"-"&amp;Y$7,Weights_Cond_Spaces,$C99+1,FALSE)*'Refrigerator Impacts'!X98</f>
        <v>0</v>
      </c>
      <c r="Z99" s="41">
        <f ca="1">HLOOKUP($A99&amp;"-"&amp;$B99&amp;"-"&amp;Z$7,Weights_Cond_Spaces,$C99+1,FALSE)*'Refrigerator Impacts'!Y98</f>
        <v>0</v>
      </c>
      <c r="AA99" s="41">
        <f ca="1">HLOOKUP($A99&amp;"-"&amp;$B99&amp;"-"&amp;AA$7,Weights_Cond_Spaces,$C99+1,FALSE)*'Refrigerator Impacts'!Z98</f>
        <v>0</v>
      </c>
      <c r="AB99" s="41">
        <f ca="1">HLOOKUP($A99&amp;"-"&amp;$B99&amp;"-"&amp;AB$7,Weights_Cond_Spaces,$C99+1,FALSE)*'Refrigerator Impacts'!AA98</f>
        <v>0</v>
      </c>
      <c r="AC99" s="41">
        <f ca="1">HLOOKUP($A99&amp;"-"&amp;$B99&amp;"-"&amp;AC$7,Weights_Cond_Spaces,$C99+1,FALSE)*'Refrigerator Impacts'!AB98</f>
        <v>0</v>
      </c>
      <c r="AF99" s="131">
        <f t="shared" ref="AF99:AJ108" ca="1" si="28">SUMIF($E$8:$AC$8,AF$8,$E99:$AC99)</f>
        <v>0</v>
      </c>
      <c r="AG99" s="131">
        <f t="shared" ca="1" si="28"/>
        <v>0</v>
      </c>
      <c r="AH99" s="131">
        <f t="shared" ca="1" si="28"/>
        <v>0</v>
      </c>
      <c r="AI99" s="131">
        <f t="shared" ca="1" si="28"/>
        <v>0</v>
      </c>
      <c r="AJ99" s="131">
        <f t="shared" ca="1" si="28"/>
        <v>0</v>
      </c>
    </row>
    <row r="100" spans="1:36">
      <c r="A100" s="4" t="str">
        <f t="shared" si="27"/>
        <v>SC</v>
      </c>
      <c r="B100" s="4" t="str">
        <f t="shared" si="27"/>
        <v>DMO</v>
      </c>
      <c r="C100" s="4">
        <f t="shared" si="23"/>
        <v>12</v>
      </c>
      <c r="D100" s="40" t="str">
        <f t="shared" si="18"/>
        <v>SC12</v>
      </c>
      <c r="E100" s="41">
        <f ca="1">HLOOKUP($A100&amp;"-"&amp;$B100&amp;"-"&amp;E$7,Weights_Cond_Spaces,$C100+1,FALSE)*'Refrigerator Impacts'!D99</f>
        <v>0</v>
      </c>
      <c r="F100" s="41">
        <f ca="1">HLOOKUP($A100&amp;"-"&amp;$B100&amp;"-"&amp;F$7,Weights_Cond_Spaces,$C100+1,FALSE)*'Refrigerator Impacts'!E99</f>
        <v>0</v>
      </c>
      <c r="G100" s="41">
        <f ca="1">HLOOKUP($A100&amp;"-"&amp;$B100&amp;"-"&amp;G$7,Weights_Cond_Spaces,$C100+1,FALSE)*'Refrigerator Impacts'!F99</f>
        <v>0</v>
      </c>
      <c r="H100" s="41">
        <f ca="1">HLOOKUP($A100&amp;"-"&amp;$B100&amp;"-"&amp;H$7,Weights_Cond_Spaces,$C100+1,FALSE)*'Refrigerator Impacts'!G99</f>
        <v>0</v>
      </c>
      <c r="I100" s="41">
        <f ca="1">HLOOKUP($A100&amp;"-"&amp;$B100&amp;"-"&amp;I$7,Weights_Cond_Spaces,$C100+1,FALSE)*'Refrigerator Impacts'!H99</f>
        <v>0</v>
      </c>
      <c r="J100" s="41">
        <f ca="1">HLOOKUP($A100&amp;"-"&amp;$B100&amp;"-"&amp;J$7,Weights_Cond_Spaces,$C100+1,FALSE)*'Refrigerator Impacts'!I99</f>
        <v>0</v>
      </c>
      <c r="K100" s="41">
        <f ca="1">HLOOKUP($A100&amp;"-"&amp;$B100&amp;"-"&amp;K$7,Weights_Cond_Spaces,$C100+1,FALSE)*'Refrigerator Impacts'!J99</f>
        <v>0</v>
      </c>
      <c r="L100" s="41">
        <f ca="1">HLOOKUP($A100&amp;"-"&amp;$B100&amp;"-"&amp;L$7,Weights_Cond_Spaces,$C100+1,FALSE)*'Refrigerator Impacts'!K99</f>
        <v>0</v>
      </c>
      <c r="M100" s="41">
        <f ca="1">HLOOKUP($A100&amp;"-"&amp;$B100&amp;"-"&amp;M$7,Weights_Cond_Spaces,$C100+1,FALSE)*'Refrigerator Impacts'!L99</f>
        <v>0</v>
      </c>
      <c r="N100" s="41">
        <f ca="1">HLOOKUP($A100&amp;"-"&amp;$B100&amp;"-"&amp;N$7,Weights_Cond_Spaces,$C100+1,FALSE)*'Refrigerator Impacts'!M99</f>
        <v>0</v>
      </c>
      <c r="O100" s="41">
        <f ca="1">HLOOKUP($A100&amp;"-"&amp;$B100&amp;"-"&amp;O$7,Weights_Cond_Spaces,$C100+1,FALSE)*'Refrigerator Impacts'!N99</f>
        <v>0</v>
      </c>
      <c r="P100" s="41">
        <f ca="1">HLOOKUP($A100&amp;"-"&amp;$B100&amp;"-"&amp;P$7,Weights_Cond_Spaces,$C100+1,FALSE)*'Refrigerator Impacts'!O99</f>
        <v>0</v>
      </c>
      <c r="Q100" s="41">
        <f ca="1">HLOOKUP($A100&amp;"-"&amp;$B100&amp;"-"&amp;Q$7,Weights_Cond_Spaces,$C100+1,FALSE)*'Refrigerator Impacts'!P99</f>
        <v>0</v>
      </c>
      <c r="R100" s="41">
        <f ca="1">HLOOKUP($A100&amp;"-"&amp;$B100&amp;"-"&amp;R$7,Weights_Cond_Spaces,$C100+1,FALSE)*'Refrigerator Impacts'!Q99</f>
        <v>0</v>
      </c>
      <c r="S100" s="41">
        <f>HLOOKUP($A100&amp;"-"&amp;$B100&amp;"-"&amp;S$7,Weights_Cond_Spaces,$C100+1,FALSE)*'Refrigerator Impacts'!R99</f>
        <v>0</v>
      </c>
      <c r="T100" s="41">
        <f ca="1">HLOOKUP($A100&amp;"-"&amp;$B100&amp;"-"&amp;T$7,Weights_Cond_Spaces,$C100+1,FALSE)*'Refrigerator Impacts'!S99</f>
        <v>0</v>
      </c>
      <c r="U100" s="41">
        <f ca="1">HLOOKUP($A100&amp;"-"&amp;$B100&amp;"-"&amp;U$7,Weights_Cond_Spaces,$C100+1,FALSE)*'Refrigerator Impacts'!T99</f>
        <v>0</v>
      </c>
      <c r="V100" s="41">
        <f ca="1">HLOOKUP($A100&amp;"-"&amp;$B100&amp;"-"&amp;V$7,Weights_Cond_Spaces,$C100+1,FALSE)*'Refrigerator Impacts'!U99</f>
        <v>0</v>
      </c>
      <c r="W100" s="41">
        <f ca="1">HLOOKUP($A100&amp;"-"&amp;$B100&amp;"-"&amp;W$7,Weights_Cond_Spaces,$C100+1,FALSE)*'Refrigerator Impacts'!V99</f>
        <v>0</v>
      </c>
      <c r="X100" s="41">
        <f ca="1">HLOOKUP($A100&amp;"-"&amp;$B100&amp;"-"&amp;X$7,Weights_Cond_Spaces,$C100+1,FALSE)*'Refrigerator Impacts'!W99</f>
        <v>0</v>
      </c>
      <c r="Y100" s="41">
        <f ca="1">HLOOKUP($A100&amp;"-"&amp;$B100&amp;"-"&amp;Y$7,Weights_Cond_Spaces,$C100+1,FALSE)*'Refrigerator Impacts'!X99</f>
        <v>0</v>
      </c>
      <c r="Z100" s="41">
        <f ca="1">HLOOKUP($A100&amp;"-"&amp;$B100&amp;"-"&amp;Z$7,Weights_Cond_Spaces,$C100+1,FALSE)*'Refrigerator Impacts'!Y99</f>
        <v>0</v>
      </c>
      <c r="AA100" s="41">
        <f ca="1">HLOOKUP($A100&amp;"-"&amp;$B100&amp;"-"&amp;AA$7,Weights_Cond_Spaces,$C100+1,FALSE)*'Refrigerator Impacts'!Z99</f>
        <v>0</v>
      </c>
      <c r="AB100" s="41">
        <f ca="1">HLOOKUP($A100&amp;"-"&amp;$B100&amp;"-"&amp;AB$7,Weights_Cond_Spaces,$C100+1,FALSE)*'Refrigerator Impacts'!AA99</f>
        <v>0</v>
      </c>
      <c r="AC100" s="41">
        <f ca="1">HLOOKUP($A100&amp;"-"&amp;$B100&amp;"-"&amp;AC$7,Weights_Cond_Spaces,$C100+1,FALSE)*'Refrigerator Impacts'!AB99</f>
        <v>0</v>
      </c>
      <c r="AF100" s="131">
        <f t="shared" ca="1" si="28"/>
        <v>0</v>
      </c>
      <c r="AG100" s="131">
        <f t="shared" ca="1" si="28"/>
        <v>0</v>
      </c>
      <c r="AH100" s="131">
        <f t="shared" ca="1" si="28"/>
        <v>0</v>
      </c>
      <c r="AI100" s="131">
        <f t="shared" ca="1" si="28"/>
        <v>0</v>
      </c>
      <c r="AJ100" s="131">
        <f t="shared" ca="1" si="28"/>
        <v>0</v>
      </c>
    </row>
    <row r="101" spans="1:36">
      <c r="A101" s="4" t="str">
        <f t="shared" si="27"/>
        <v>SC</v>
      </c>
      <c r="B101" s="4" t="str">
        <f t="shared" si="27"/>
        <v>DMO</v>
      </c>
      <c r="C101" s="4">
        <f t="shared" si="23"/>
        <v>13</v>
      </c>
      <c r="D101" s="40" t="str">
        <f t="shared" si="18"/>
        <v>SC13</v>
      </c>
      <c r="E101" s="41">
        <f ca="1">HLOOKUP($A101&amp;"-"&amp;$B101&amp;"-"&amp;E$7,Weights_Cond_Spaces,$C101+1,FALSE)*'Refrigerator Impacts'!D100</f>
        <v>0.26214406486312952</v>
      </c>
      <c r="F101" s="41">
        <f ca="1">HLOOKUP($A101&amp;"-"&amp;$B101&amp;"-"&amp;F$7,Weights_Cond_Spaces,$C101+1,FALSE)*'Refrigerator Impacts'!E100</f>
        <v>3.7260462162933512E-5</v>
      </c>
      <c r="G101" s="41">
        <f ca="1">HLOOKUP($A101&amp;"-"&amp;$B101&amp;"-"&amp;G$7,Weights_Cond_Spaces,$C101+1,FALSE)*'Refrigerator Impacts'!F100</f>
        <v>0.34671590334604035</v>
      </c>
      <c r="H101" s="41">
        <f ca="1">HLOOKUP($A101&amp;"-"&amp;$B101&amp;"-"&amp;H$7,Weights_Cond_Spaces,$C101+1,FALSE)*'Refrigerator Impacts'!G100</f>
        <v>7.2658546821667558E-5</v>
      </c>
      <c r="I101" s="41">
        <f ca="1">HLOOKUP($A101&amp;"-"&amp;$B101&amp;"-"&amp;I$7,Weights_Cond_Spaces,$C101+1,FALSE)*'Refrigerator Impacts'!H100</f>
        <v>-7.4485985759311889E-3</v>
      </c>
      <c r="J101" s="41">
        <f ca="1">HLOOKUP($A101&amp;"-"&amp;$B101&amp;"-"&amp;J$7,Weights_Cond_Spaces,$C101+1,FALSE)*'Refrigerator Impacts'!I100</f>
        <v>3.7436782568685323E-2</v>
      </c>
      <c r="K101" s="41">
        <f ca="1">HLOOKUP($A101&amp;"-"&amp;$B101&amp;"-"&amp;K$7,Weights_Cond_Spaces,$C101+1,FALSE)*'Refrigerator Impacts'!J100</f>
        <v>5.3334481380459291E-6</v>
      </c>
      <c r="L101" s="41">
        <f ca="1">HLOOKUP($A101&amp;"-"&amp;$B101&amp;"-"&amp;L$7,Weights_Cond_Spaces,$C101+1,FALSE)*'Refrigerator Impacts'!K100</f>
        <v>3.9455081564001925E-2</v>
      </c>
      <c r="M101" s="41">
        <f ca="1">HLOOKUP($A101&amp;"-"&amp;$B101&amp;"-"&amp;M$7,Weights_Cond_Spaces,$C101+1,FALSE)*'Refrigerator Impacts'!L100</f>
        <v>1.3196036176195867E-5</v>
      </c>
      <c r="N101" s="41">
        <f ca="1">HLOOKUP($A101&amp;"-"&amp;$B101&amp;"-"&amp;N$7,Weights_Cond_Spaces,$C101+1,FALSE)*'Refrigerator Impacts'!M100</f>
        <v>0</v>
      </c>
      <c r="O101" s="41">
        <f ca="1">HLOOKUP($A101&amp;"-"&amp;$B101&amp;"-"&amp;O$7,Weights_Cond_Spaces,$C101+1,FALSE)*'Refrigerator Impacts'!N100</f>
        <v>7.4898304246608441E-2</v>
      </c>
      <c r="P101" s="41">
        <f ca="1">HLOOKUP($A101&amp;"-"&amp;$B101&amp;"-"&amp;P$7,Weights_Cond_Spaces,$C101+1,FALSE)*'Refrigerator Impacts'!O100</f>
        <v>1.0645846332266719E-5</v>
      </c>
      <c r="Q101" s="41">
        <f ca="1">HLOOKUP($A101&amp;"-"&amp;$B101&amp;"-"&amp;Q$7,Weights_Cond_Spaces,$C101+1,FALSE)*'Refrigerator Impacts'!P100</f>
        <v>9.9061686670297258E-2</v>
      </c>
      <c r="R101" s="41">
        <f ca="1">HLOOKUP($A101&amp;"-"&amp;$B101&amp;"-"&amp;R$7,Weights_Cond_Spaces,$C101+1,FALSE)*'Refrigerator Impacts'!Q100</f>
        <v>2.0759584806190729E-5</v>
      </c>
      <c r="S101" s="41">
        <f>HLOOKUP($A101&amp;"-"&amp;$B101&amp;"-"&amp;S$7,Weights_Cond_Spaces,$C101+1,FALSE)*'Refrigerator Impacts'!R100</f>
        <v>0</v>
      </c>
      <c r="T101" s="41">
        <f ca="1">HLOOKUP($A101&amp;"-"&amp;$B101&amp;"-"&amp;T$7,Weights_Cond_Spaces,$C101+1,FALSE)*'Refrigerator Impacts'!S100</f>
        <v>0</v>
      </c>
      <c r="U101" s="41">
        <f ca="1">HLOOKUP($A101&amp;"-"&amp;$B101&amp;"-"&amp;U$7,Weights_Cond_Spaces,$C101+1,FALSE)*'Refrigerator Impacts'!T100</f>
        <v>0</v>
      </c>
      <c r="V101" s="41">
        <f ca="1">HLOOKUP($A101&amp;"-"&amp;$B101&amp;"-"&amp;V$7,Weights_Cond_Spaces,$C101+1,FALSE)*'Refrigerator Impacts'!U100</f>
        <v>0</v>
      </c>
      <c r="W101" s="41">
        <f ca="1">HLOOKUP($A101&amp;"-"&amp;$B101&amp;"-"&amp;W$7,Weights_Cond_Spaces,$C101+1,FALSE)*'Refrigerator Impacts'!V100</f>
        <v>0</v>
      </c>
      <c r="X101" s="41">
        <f ca="1">HLOOKUP($A101&amp;"-"&amp;$B101&amp;"-"&amp;X$7,Weights_Cond_Spaces,$C101+1,FALSE)*'Refrigerator Impacts'!W100</f>
        <v>0</v>
      </c>
      <c r="Y101" s="41">
        <f ca="1">HLOOKUP($A101&amp;"-"&amp;$B101&amp;"-"&amp;Y$7,Weights_Cond_Spaces,$C101+1,FALSE)*'Refrigerator Impacts'!X100</f>
        <v>0</v>
      </c>
      <c r="Z101" s="41">
        <f ca="1">HLOOKUP($A101&amp;"-"&amp;$B101&amp;"-"&amp;Z$7,Weights_Cond_Spaces,$C101+1,FALSE)*'Refrigerator Impacts'!Y100</f>
        <v>0</v>
      </c>
      <c r="AA101" s="41">
        <f ca="1">HLOOKUP($A101&amp;"-"&amp;$B101&amp;"-"&amp;AA$7,Weights_Cond_Spaces,$C101+1,FALSE)*'Refrigerator Impacts'!Z100</f>
        <v>0</v>
      </c>
      <c r="AB101" s="41">
        <f ca="1">HLOOKUP($A101&amp;"-"&amp;$B101&amp;"-"&amp;AB$7,Weights_Cond_Spaces,$C101+1,FALSE)*'Refrigerator Impacts'!AA100</f>
        <v>0</v>
      </c>
      <c r="AC101" s="41">
        <f ca="1">HLOOKUP($A101&amp;"-"&amp;$B101&amp;"-"&amp;AC$7,Weights_Cond_Spaces,$C101+1,FALSE)*'Refrigerator Impacts'!AB100</f>
        <v>0</v>
      </c>
      <c r="AF101" s="131">
        <f t="shared" ca="1" si="28"/>
        <v>0.37447915167842327</v>
      </c>
      <c r="AG101" s="131">
        <f t="shared" ca="1" si="28"/>
        <v>5.3239756633246159E-5</v>
      </c>
      <c r="AH101" s="131">
        <f t="shared" ca="1" si="28"/>
        <v>0.4852326715803395</v>
      </c>
      <c r="AI101" s="131">
        <f t="shared" ca="1" si="28"/>
        <v>1.0661416780405416E-4</v>
      </c>
      <c r="AJ101" s="131">
        <f t="shared" ca="1" si="28"/>
        <v>-7.4485985759311889E-3</v>
      </c>
    </row>
    <row r="102" spans="1:36">
      <c r="A102" s="4" t="str">
        <f t="shared" si="27"/>
        <v>SC</v>
      </c>
      <c r="B102" s="4" t="str">
        <f t="shared" si="27"/>
        <v>DMO</v>
      </c>
      <c r="C102" s="4">
        <f t="shared" si="23"/>
        <v>14</v>
      </c>
      <c r="D102" s="40" t="str">
        <f t="shared" si="18"/>
        <v>SC14</v>
      </c>
      <c r="E102" s="41">
        <f ca="1">HLOOKUP($A102&amp;"-"&amp;$B102&amp;"-"&amp;E$7,Weights_Cond_Spaces,$C102+1,FALSE)*'Refrigerator Impacts'!D101</f>
        <v>0.195069339539331</v>
      </c>
      <c r="F102" s="41">
        <f ca="1">HLOOKUP($A102&amp;"-"&amp;$B102&amp;"-"&amp;F$7,Weights_Cond_Spaces,$C102+1,FALSE)*'Refrigerator Impacts'!E101</f>
        <v>2.6605016132687387E-5</v>
      </c>
      <c r="G102" s="41">
        <f ca="1">HLOOKUP($A102&amp;"-"&amp;$B102&amp;"-"&amp;G$7,Weights_Cond_Spaces,$C102+1,FALSE)*'Refrigerator Impacts'!F101</f>
        <v>0.26648736138258666</v>
      </c>
      <c r="H102" s="41">
        <f ca="1">HLOOKUP($A102&amp;"-"&amp;$B102&amp;"-"&amp;H$7,Weights_Cond_Spaces,$C102+1,FALSE)*'Refrigerator Impacts'!G101</f>
        <v>4.5768548214605574E-5</v>
      </c>
      <c r="I102" s="41">
        <f ca="1">HLOOKUP($A102&amp;"-"&amp;$B102&amp;"-"&amp;I$7,Weights_Cond_Spaces,$C102+1,FALSE)*'Refrigerator Impacts'!H101</f>
        <v>-5.4561961412721779E-3</v>
      </c>
      <c r="J102" s="41">
        <f ca="1">HLOOKUP($A102&amp;"-"&amp;$B102&amp;"-"&amp;J$7,Weights_Cond_Spaces,$C102+1,FALSE)*'Refrigerator Impacts'!I101</f>
        <v>2.7877342689755998E-2</v>
      </c>
      <c r="K102" s="41">
        <f ca="1">HLOOKUP($A102&amp;"-"&amp;$B102&amp;"-"&amp;K$7,Weights_Cond_Spaces,$C102+1,FALSE)*'Refrigerator Impacts'!J101</f>
        <v>3.8242461541262741E-6</v>
      </c>
      <c r="L102" s="41">
        <f ca="1">HLOOKUP($A102&amp;"-"&amp;$B102&amp;"-"&amp;L$7,Weights_Cond_Spaces,$C102+1,FALSE)*'Refrigerator Impacts'!K101</f>
        <v>3.066481744148444E-2</v>
      </c>
      <c r="M102" s="41">
        <f ca="1">HLOOKUP($A102&amp;"-"&amp;$B102&amp;"-"&amp;M$7,Weights_Cond_Spaces,$C102+1,FALSE)*'Refrigerator Impacts'!L101</f>
        <v>7.3822276126680236E-6</v>
      </c>
      <c r="N102" s="41">
        <f ca="1">HLOOKUP($A102&amp;"-"&amp;$B102&amp;"-"&amp;N$7,Weights_Cond_Spaces,$C102+1,FALSE)*'Refrigerator Impacts'!M101</f>
        <v>0</v>
      </c>
      <c r="O102" s="41">
        <f ca="1">HLOOKUP($A102&amp;"-"&amp;$B102&amp;"-"&amp;O$7,Weights_Cond_Spaces,$C102+1,FALSE)*'Refrigerator Impacts'!N101</f>
        <v>5.5734097011237431E-2</v>
      </c>
      <c r="P102" s="41">
        <f ca="1">HLOOKUP($A102&amp;"-"&amp;$B102&amp;"-"&amp;P$7,Weights_Cond_Spaces,$C102+1,FALSE)*'Refrigerator Impacts'!O101</f>
        <v>7.6014331807678246E-6</v>
      </c>
      <c r="Q102" s="41">
        <f ca="1">HLOOKUP($A102&amp;"-"&amp;$B102&amp;"-"&amp;Q$7,Weights_Cond_Spaces,$C102+1,FALSE)*'Refrigerator Impacts'!P101</f>
        <v>7.6139246109310485E-2</v>
      </c>
      <c r="R102" s="41">
        <f ca="1">HLOOKUP($A102&amp;"-"&amp;$B102&amp;"-"&amp;R$7,Weights_Cond_Spaces,$C102+1,FALSE)*'Refrigerator Impacts'!Q101</f>
        <v>1.3076728061315879E-5</v>
      </c>
      <c r="S102" s="41">
        <f>HLOOKUP($A102&amp;"-"&amp;$B102&amp;"-"&amp;S$7,Weights_Cond_Spaces,$C102+1,FALSE)*'Refrigerator Impacts'!R101</f>
        <v>0</v>
      </c>
      <c r="T102" s="41">
        <f ca="1">HLOOKUP($A102&amp;"-"&amp;$B102&amp;"-"&amp;T$7,Weights_Cond_Spaces,$C102+1,FALSE)*'Refrigerator Impacts'!S101</f>
        <v>6.1891179892222793E-2</v>
      </c>
      <c r="U102" s="41">
        <f ca="1">HLOOKUP($A102&amp;"-"&amp;$B102&amp;"-"&amp;U$7,Weights_Cond_Spaces,$C102+1,FALSE)*'Refrigerator Impacts'!T101</f>
        <v>1.2053825974759224E-5</v>
      </c>
      <c r="V102" s="41">
        <f ca="1">HLOOKUP($A102&amp;"-"&amp;$B102&amp;"-"&amp;V$7,Weights_Cond_Spaces,$C102+1,FALSE)*'Refrigerator Impacts'!U101</f>
        <v>6.1891179892222793E-2</v>
      </c>
      <c r="W102" s="41">
        <f ca="1">HLOOKUP($A102&amp;"-"&amp;$B102&amp;"-"&amp;W$7,Weights_Cond_Spaces,$C102+1,FALSE)*'Refrigerator Impacts'!V101</f>
        <v>1.2053825974759224E-5</v>
      </c>
      <c r="X102" s="41">
        <f ca="1">HLOOKUP($A102&amp;"-"&amp;$B102&amp;"-"&amp;X$7,Weights_Cond_Spaces,$C102+1,FALSE)*'Refrigerator Impacts'!W101</f>
        <v>-1.6401962635847111E-3</v>
      </c>
      <c r="Y102" s="41">
        <f ca="1">HLOOKUP($A102&amp;"-"&amp;$B102&amp;"-"&amp;Y$7,Weights_Cond_Spaces,$C102+1,FALSE)*'Refrigerator Impacts'!X101</f>
        <v>9.3842647608282856E-3</v>
      </c>
      <c r="Z102" s="41">
        <f ca="1">HLOOKUP($A102&amp;"-"&amp;$B102&amp;"-"&amp;Z$7,Weights_Cond_Spaces,$C102+1,FALSE)*'Refrigerator Impacts'!Y101</f>
        <v>1.83561883513402E-6</v>
      </c>
      <c r="AA102" s="41">
        <f ca="1">HLOOKUP($A102&amp;"-"&amp;$B102&amp;"-"&amp;AA$7,Weights_Cond_Spaces,$C102+1,FALSE)*'Refrigerator Impacts'!Z101</f>
        <v>7.2615847426044829E-3</v>
      </c>
      <c r="AB102" s="41">
        <f ca="1">HLOOKUP($A102&amp;"-"&amp;$B102&amp;"-"&amp;AB$7,Weights_Cond_Spaces,$C102+1,FALSE)*'Refrigerator Impacts'!AA101</f>
        <v>1.83561883513402E-6</v>
      </c>
      <c r="AC102" s="41">
        <f ca="1">HLOOKUP($A102&amp;"-"&amp;$B102&amp;"-"&amp;AC$7,Weights_Cond_Spaces,$C102+1,FALSE)*'Refrigerator Impacts'!AB101</f>
        <v>0</v>
      </c>
      <c r="AF102" s="131">
        <f t="shared" ca="1" si="28"/>
        <v>0.3499562238933755</v>
      </c>
      <c r="AG102" s="131">
        <f t="shared" ca="1" si="28"/>
        <v>5.1920140277474733E-5</v>
      </c>
      <c r="AH102" s="131">
        <f t="shared" ca="1" si="28"/>
        <v>0.44244418956820886</v>
      </c>
      <c r="AI102" s="131">
        <f t="shared" ca="1" si="28"/>
        <v>8.0116948698482718E-5</v>
      </c>
      <c r="AJ102" s="131">
        <f t="shared" ca="1" si="28"/>
        <v>-7.0963924048568893E-3</v>
      </c>
    </row>
    <row r="103" spans="1:36">
      <c r="A103" s="4" t="str">
        <f t="shared" si="27"/>
        <v>SC</v>
      </c>
      <c r="B103" s="4" t="str">
        <f t="shared" si="27"/>
        <v>DMO</v>
      </c>
      <c r="C103" s="4">
        <f t="shared" si="23"/>
        <v>15</v>
      </c>
      <c r="D103" s="40" t="str">
        <f t="shared" si="18"/>
        <v>SC15</v>
      </c>
      <c r="E103" s="41">
        <f ca="1">HLOOKUP($A103&amp;"-"&amp;$B103&amp;"-"&amp;E$7,Weights_Cond_Spaces,$C103+1,FALSE)*'Refrigerator Impacts'!D102</f>
        <v>0.16620754699825641</v>
      </c>
      <c r="F103" s="41">
        <f ca="1">HLOOKUP($A103&amp;"-"&amp;$B103&amp;"-"&amp;F$7,Weights_Cond_Spaces,$C103+1,FALSE)*'Refrigerator Impacts'!E102</f>
        <v>2.148638343047727E-5</v>
      </c>
      <c r="G103" s="41">
        <f ca="1">HLOOKUP($A103&amp;"-"&amp;$B103&amp;"-"&amp;G$7,Weights_Cond_Spaces,$C103+1,FALSE)*'Refrigerator Impacts'!F102</f>
        <v>0.24471821997211951</v>
      </c>
      <c r="H103" s="41">
        <f ca="1">HLOOKUP($A103&amp;"-"&amp;$B103&amp;"-"&amp;H$7,Weights_Cond_Spaces,$C103+1,FALSE)*'Refrigerator Impacts'!G102</f>
        <v>3.8565899792203644E-5</v>
      </c>
      <c r="I103" s="41">
        <f ca="1">HLOOKUP($A103&amp;"-"&amp;$B103&amp;"-"&amp;I$7,Weights_Cond_Spaces,$C103+1,FALSE)*'Refrigerator Impacts'!H102</f>
        <v>-3.0583920684631631E-3</v>
      </c>
      <c r="J103" s="41">
        <f ca="1">HLOOKUP($A103&amp;"-"&amp;$B103&amp;"-"&amp;J$7,Weights_Cond_Spaces,$C103+1,FALSE)*'Refrigerator Impacts'!I102</f>
        <v>2.373923479438711E-2</v>
      </c>
      <c r="K103" s="41">
        <f ca="1">HLOOKUP($A103&amp;"-"&amp;$B103&amp;"-"&amp;K$7,Weights_Cond_Spaces,$C103+1,FALSE)*'Refrigerator Impacts'!J102</f>
        <v>3.0725543347153957E-6</v>
      </c>
      <c r="L103" s="41">
        <f ca="1">HLOOKUP($A103&amp;"-"&amp;$B103&amp;"-"&amp;L$7,Weights_Cond_Spaces,$C103+1,FALSE)*'Refrigerator Impacts'!K102</f>
        <v>2.9810577090498985E-2</v>
      </c>
      <c r="M103" s="41">
        <f ca="1">HLOOKUP($A103&amp;"-"&amp;$B103&amp;"-"&amp;M$7,Weights_Cond_Spaces,$C103+1,FALSE)*'Refrigerator Impacts'!L102</f>
        <v>5.5309111685595844E-6</v>
      </c>
      <c r="N103" s="41">
        <f ca="1">HLOOKUP($A103&amp;"-"&amp;$B103&amp;"-"&amp;N$7,Weights_Cond_Spaces,$C103+1,FALSE)*'Refrigerator Impacts'!M102</f>
        <v>0</v>
      </c>
      <c r="O103" s="41">
        <f ca="1">HLOOKUP($A103&amp;"-"&amp;$B103&amp;"-"&amp;O$7,Weights_Cond_Spaces,$C103+1,FALSE)*'Refrigerator Impacts'!N102</f>
        <v>4.7487870570930416E-2</v>
      </c>
      <c r="P103" s="41">
        <f ca="1">HLOOKUP($A103&amp;"-"&amp;$B103&amp;"-"&amp;P$7,Weights_Cond_Spaces,$C103+1,FALSE)*'Refrigerator Impacts'!O102</f>
        <v>6.1389666944220787E-6</v>
      </c>
      <c r="Q103" s="41">
        <f ca="1">HLOOKUP($A103&amp;"-"&amp;$B103&amp;"-"&amp;Q$7,Weights_Cond_Spaces,$C103+1,FALSE)*'Refrigerator Impacts'!P102</f>
        <v>6.9919491420605592E-2</v>
      </c>
      <c r="R103" s="41">
        <f ca="1">HLOOKUP($A103&amp;"-"&amp;$B103&amp;"-"&amp;R$7,Weights_Cond_Spaces,$C103+1,FALSE)*'Refrigerator Impacts'!Q102</f>
        <v>1.1018828512058186E-5</v>
      </c>
      <c r="S103" s="41">
        <f>HLOOKUP($A103&amp;"-"&amp;$B103&amp;"-"&amp;S$7,Weights_Cond_Spaces,$C103+1,FALSE)*'Refrigerator Impacts'!R102</f>
        <v>0</v>
      </c>
      <c r="T103" s="41">
        <f ca="1">HLOOKUP($A103&amp;"-"&amp;$B103&amp;"-"&amp;T$7,Weights_Cond_Spaces,$C103+1,FALSE)*'Refrigerator Impacts'!S102</f>
        <v>0</v>
      </c>
      <c r="U103" s="41">
        <f ca="1">HLOOKUP($A103&amp;"-"&amp;$B103&amp;"-"&amp;U$7,Weights_Cond_Spaces,$C103+1,FALSE)*'Refrigerator Impacts'!T102</f>
        <v>0</v>
      </c>
      <c r="V103" s="41">
        <f ca="1">HLOOKUP($A103&amp;"-"&amp;$B103&amp;"-"&amp;V$7,Weights_Cond_Spaces,$C103+1,FALSE)*'Refrigerator Impacts'!U102</f>
        <v>0</v>
      </c>
      <c r="W103" s="41">
        <f ca="1">HLOOKUP($A103&amp;"-"&amp;$B103&amp;"-"&amp;W$7,Weights_Cond_Spaces,$C103+1,FALSE)*'Refrigerator Impacts'!V102</f>
        <v>0</v>
      </c>
      <c r="X103" s="41">
        <f ca="1">HLOOKUP($A103&amp;"-"&amp;$B103&amp;"-"&amp;X$7,Weights_Cond_Spaces,$C103+1,FALSE)*'Refrigerator Impacts'!W102</f>
        <v>0</v>
      </c>
      <c r="Y103" s="41">
        <f ca="1">HLOOKUP($A103&amp;"-"&amp;$B103&amp;"-"&amp;Y$7,Weights_Cond_Spaces,$C103+1,FALSE)*'Refrigerator Impacts'!X102</f>
        <v>0</v>
      </c>
      <c r="Z103" s="41">
        <f ca="1">HLOOKUP($A103&amp;"-"&amp;$B103&amp;"-"&amp;Z$7,Weights_Cond_Spaces,$C103+1,FALSE)*'Refrigerator Impacts'!Y102</f>
        <v>0</v>
      </c>
      <c r="AA103" s="41">
        <f ca="1">HLOOKUP($A103&amp;"-"&amp;$B103&amp;"-"&amp;AA$7,Weights_Cond_Spaces,$C103+1,FALSE)*'Refrigerator Impacts'!Z102</f>
        <v>0</v>
      </c>
      <c r="AB103" s="41">
        <f ca="1">HLOOKUP($A103&amp;"-"&amp;$B103&amp;"-"&amp;AB$7,Weights_Cond_Spaces,$C103+1,FALSE)*'Refrigerator Impacts'!AA102</f>
        <v>0</v>
      </c>
      <c r="AC103" s="41">
        <f ca="1">HLOOKUP($A103&amp;"-"&amp;$B103&amp;"-"&amp;AC$7,Weights_Cond_Spaces,$C103+1,FALSE)*'Refrigerator Impacts'!AB102</f>
        <v>0</v>
      </c>
      <c r="AF103" s="131">
        <f t="shared" ca="1" si="28"/>
        <v>0.23743465236357392</v>
      </c>
      <c r="AG103" s="131">
        <f t="shared" ca="1" si="28"/>
        <v>3.0697904459614742E-5</v>
      </c>
      <c r="AH103" s="131">
        <f t="shared" ca="1" si="28"/>
        <v>0.34444828848322412</v>
      </c>
      <c r="AI103" s="131">
        <f t="shared" ca="1" si="28"/>
        <v>5.5115639472821419E-5</v>
      </c>
      <c r="AJ103" s="131">
        <f t="shared" ca="1" si="28"/>
        <v>-3.0583920684631631E-3</v>
      </c>
    </row>
    <row r="104" spans="1:36">
      <c r="A104" s="4" t="str">
        <f t="shared" si="27"/>
        <v>SC</v>
      </c>
      <c r="B104" s="4" t="str">
        <f t="shared" si="27"/>
        <v>DMO</v>
      </c>
      <c r="C104" s="4">
        <f t="shared" si="23"/>
        <v>16</v>
      </c>
      <c r="D104" s="40" t="str">
        <f t="shared" si="18"/>
        <v>SC16</v>
      </c>
      <c r="E104" s="41">
        <f ca="1">HLOOKUP($A104&amp;"-"&amp;$B104&amp;"-"&amp;E$7,Weights_Cond_Spaces,$C104+1,FALSE)*'Refrigerator Impacts'!D103</f>
        <v>0.23097877338022987</v>
      </c>
      <c r="F104" s="41">
        <f ca="1">HLOOKUP($A104&amp;"-"&amp;$B104&amp;"-"&amp;F$7,Weights_Cond_Spaces,$C104+1,FALSE)*'Refrigerator Impacts'!E103</f>
        <v>3.4335680086764237E-5</v>
      </c>
      <c r="G104" s="41">
        <f ca="1">HLOOKUP($A104&amp;"-"&amp;$B104&amp;"-"&amp;G$7,Weights_Cond_Spaces,$C104+1,FALSE)*'Refrigerator Impacts'!F103</f>
        <v>0.27324718235324796</v>
      </c>
      <c r="H104" s="41">
        <f ca="1">HLOOKUP($A104&amp;"-"&amp;$B104&amp;"-"&amp;H$7,Weights_Cond_Spaces,$C104+1,FALSE)*'Refrigerator Impacts'!G103</f>
        <v>6.3933138532807661E-5</v>
      </c>
      <c r="I104" s="41">
        <f ca="1">HLOOKUP($A104&amp;"-"&amp;$B104&amp;"-"&amp;I$7,Weights_Cond_Spaces,$C104+1,FALSE)*'Refrigerator Impacts'!H103</f>
        <v>-1.1362808733133495E-2</v>
      </c>
      <c r="J104" s="41">
        <f ca="1">HLOOKUP($A104&amp;"-"&amp;$B104&amp;"-"&amp;J$7,Weights_Cond_Spaces,$C104+1,FALSE)*'Refrigerator Impacts'!I103</f>
        <v>3.3014814034940047E-2</v>
      </c>
      <c r="K104" s="41">
        <f ca="1">HLOOKUP($A104&amp;"-"&amp;$B104&amp;"-"&amp;K$7,Weights_Cond_Spaces,$C104+1,FALSE)*'Refrigerator Impacts'!J103</f>
        <v>4.9141362456224754E-6</v>
      </c>
      <c r="L104" s="41">
        <f ca="1">HLOOKUP($A104&amp;"-"&amp;$B104&amp;"-"&amp;L$7,Weights_Cond_Spaces,$C104+1,FALSE)*'Refrigerator Impacts'!K103</f>
        <v>1.9420717432440573E-2</v>
      </c>
      <c r="M104" s="41">
        <f ca="1">HLOOKUP($A104&amp;"-"&amp;$B104&amp;"-"&amp;M$7,Weights_Cond_Spaces,$C104+1,FALSE)*'Refrigerator Impacts'!L103</f>
        <v>1.1001963610114528E-5</v>
      </c>
      <c r="N104" s="41">
        <f ca="1">HLOOKUP($A104&amp;"-"&amp;$B104&amp;"-"&amp;N$7,Weights_Cond_Spaces,$C104+1,FALSE)*'Refrigerator Impacts'!M103</f>
        <v>0</v>
      </c>
      <c r="O104" s="41">
        <f ca="1">HLOOKUP($A104&amp;"-"&amp;$B104&amp;"-"&amp;O$7,Weights_Cond_Spaces,$C104+1,FALSE)*'Refrigerator Impacts'!N103</f>
        <v>6.5993935251494246E-2</v>
      </c>
      <c r="P104" s="41">
        <f ca="1">HLOOKUP($A104&amp;"-"&amp;$B104&amp;"-"&amp;P$7,Weights_Cond_Spaces,$C104+1,FALSE)*'Refrigerator Impacts'!O103</f>
        <v>9.8101943105040672E-6</v>
      </c>
      <c r="Q104" s="41">
        <f ca="1">HLOOKUP($A104&amp;"-"&amp;$B104&amp;"-"&amp;Q$7,Weights_Cond_Spaces,$C104+1,FALSE)*'Refrigerator Impacts'!P103</f>
        <v>7.8070623529499422E-2</v>
      </c>
      <c r="R104" s="41">
        <f ca="1">HLOOKUP($A104&amp;"-"&amp;$B104&amp;"-"&amp;R$7,Weights_Cond_Spaces,$C104+1,FALSE)*'Refrigerator Impacts'!Q103</f>
        <v>1.8266611009373618E-5</v>
      </c>
      <c r="S104" s="41">
        <f>HLOOKUP($A104&amp;"-"&amp;$B104&amp;"-"&amp;S$7,Weights_Cond_Spaces,$C104+1,FALSE)*'Refrigerator Impacts'!R103</f>
        <v>0</v>
      </c>
      <c r="T104" s="41">
        <f ca="1">HLOOKUP($A104&amp;"-"&amp;$B104&amp;"-"&amp;T$7,Weights_Cond_Spaces,$C104+1,FALSE)*'Refrigerator Impacts'!S103</f>
        <v>0</v>
      </c>
      <c r="U104" s="41">
        <f ca="1">HLOOKUP($A104&amp;"-"&amp;$B104&amp;"-"&amp;U$7,Weights_Cond_Spaces,$C104+1,FALSE)*'Refrigerator Impacts'!T103</f>
        <v>0</v>
      </c>
      <c r="V104" s="41">
        <f ca="1">HLOOKUP($A104&amp;"-"&amp;$B104&amp;"-"&amp;V$7,Weights_Cond_Spaces,$C104+1,FALSE)*'Refrigerator Impacts'!U103</f>
        <v>0</v>
      </c>
      <c r="W104" s="41">
        <f ca="1">HLOOKUP($A104&amp;"-"&amp;$B104&amp;"-"&amp;W$7,Weights_Cond_Spaces,$C104+1,FALSE)*'Refrigerator Impacts'!V103</f>
        <v>0</v>
      </c>
      <c r="X104" s="41">
        <f ca="1">HLOOKUP($A104&amp;"-"&amp;$B104&amp;"-"&amp;X$7,Weights_Cond_Spaces,$C104+1,FALSE)*'Refrigerator Impacts'!W103</f>
        <v>0</v>
      </c>
      <c r="Y104" s="41">
        <f ca="1">HLOOKUP($A104&amp;"-"&amp;$B104&amp;"-"&amp;Y$7,Weights_Cond_Spaces,$C104+1,FALSE)*'Refrigerator Impacts'!X103</f>
        <v>0</v>
      </c>
      <c r="Z104" s="41">
        <f ca="1">HLOOKUP($A104&amp;"-"&amp;$B104&amp;"-"&amp;Z$7,Weights_Cond_Spaces,$C104+1,FALSE)*'Refrigerator Impacts'!Y103</f>
        <v>0</v>
      </c>
      <c r="AA104" s="41">
        <f ca="1">HLOOKUP($A104&amp;"-"&amp;$B104&amp;"-"&amp;AA$7,Weights_Cond_Spaces,$C104+1,FALSE)*'Refrigerator Impacts'!Z103</f>
        <v>0</v>
      </c>
      <c r="AB104" s="41">
        <f ca="1">HLOOKUP($A104&amp;"-"&amp;$B104&amp;"-"&amp;AB$7,Weights_Cond_Spaces,$C104+1,FALSE)*'Refrigerator Impacts'!AA103</f>
        <v>0</v>
      </c>
      <c r="AC104" s="41">
        <f ca="1">HLOOKUP($A104&amp;"-"&amp;$B104&amp;"-"&amp;AC$7,Weights_Cond_Spaces,$C104+1,FALSE)*'Refrigerator Impacts'!AB103</f>
        <v>0</v>
      </c>
      <c r="AF104" s="131">
        <f t="shared" ca="1" si="28"/>
        <v>0.3299875226666642</v>
      </c>
      <c r="AG104" s="131">
        <f t="shared" ca="1" si="28"/>
        <v>4.9060010642890779E-5</v>
      </c>
      <c r="AH104" s="131">
        <f t="shared" ca="1" si="28"/>
        <v>0.37073852331518797</v>
      </c>
      <c r="AI104" s="131">
        <f t="shared" ca="1" si="28"/>
        <v>9.3201713152295807E-5</v>
      </c>
      <c r="AJ104" s="131">
        <f t="shared" ca="1" si="28"/>
        <v>-1.1362808733133495E-2</v>
      </c>
    </row>
    <row r="105" spans="1:36">
      <c r="A105" s="4" t="s">
        <v>905</v>
      </c>
      <c r="B105" s="4" t="s">
        <v>875</v>
      </c>
      <c r="C105" s="40">
        <v>1</v>
      </c>
      <c r="D105" s="40" t="str">
        <f>A105&amp;C105</f>
        <v>SD1</v>
      </c>
      <c r="E105" s="41">
        <f ca="1">HLOOKUP($A105&amp;"-"&amp;$B105&amp;"-"&amp;E$7,Weights_Cond_Spaces,$C105+1,FALSE)*'Refrigerator Impacts'!D104</f>
        <v>0</v>
      </c>
      <c r="F105" s="41">
        <f ca="1">HLOOKUP($A105&amp;"-"&amp;$B105&amp;"-"&amp;F$7,Weights_Cond_Spaces,$C105+1,FALSE)*'Refrigerator Impacts'!E104</f>
        <v>0</v>
      </c>
      <c r="G105" s="41">
        <f ca="1">HLOOKUP($A105&amp;"-"&amp;$B105&amp;"-"&amp;G$7,Weights_Cond_Spaces,$C105+1,FALSE)*'Refrigerator Impacts'!F104</f>
        <v>0</v>
      </c>
      <c r="H105" s="41">
        <f ca="1">HLOOKUP($A105&amp;"-"&amp;$B105&amp;"-"&amp;H$7,Weights_Cond_Spaces,$C105+1,FALSE)*'Refrigerator Impacts'!G104</f>
        <v>0</v>
      </c>
      <c r="I105" s="41">
        <f ca="1">HLOOKUP($A105&amp;"-"&amp;$B105&amp;"-"&amp;I$7,Weights_Cond_Spaces,$C105+1,FALSE)*'Refrigerator Impacts'!H104</f>
        <v>0</v>
      </c>
      <c r="J105" s="41">
        <f ca="1">HLOOKUP($A105&amp;"-"&amp;$B105&amp;"-"&amp;J$7,Weights_Cond_Spaces,$C105+1,FALSE)*'Refrigerator Impacts'!I104</f>
        <v>0</v>
      </c>
      <c r="K105" s="41">
        <f ca="1">HLOOKUP($A105&amp;"-"&amp;$B105&amp;"-"&amp;K$7,Weights_Cond_Spaces,$C105+1,FALSE)*'Refrigerator Impacts'!J104</f>
        <v>0</v>
      </c>
      <c r="L105" s="41">
        <f ca="1">HLOOKUP($A105&amp;"-"&amp;$B105&amp;"-"&amp;L$7,Weights_Cond_Spaces,$C105+1,FALSE)*'Refrigerator Impacts'!K104</f>
        <v>0</v>
      </c>
      <c r="M105" s="41">
        <f ca="1">HLOOKUP($A105&amp;"-"&amp;$B105&amp;"-"&amp;M$7,Weights_Cond_Spaces,$C105+1,FALSE)*'Refrigerator Impacts'!L104</f>
        <v>0</v>
      </c>
      <c r="N105" s="41">
        <f ca="1">HLOOKUP($A105&amp;"-"&amp;$B105&amp;"-"&amp;N$7,Weights_Cond_Spaces,$C105+1,FALSE)*'Refrigerator Impacts'!M104</f>
        <v>0</v>
      </c>
      <c r="O105" s="41">
        <f ca="1">HLOOKUP($A105&amp;"-"&amp;$B105&amp;"-"&amp;O$7,Weights_Cond_Spaces,$C105+1,FALSE)*'Refrigerator Impacts'!N104</f>
        <v>0</v>
      </c>
      <c r="P105" s="41">
        <f ca="1">HLOOKUP($A105&amp;"-"&amp;$B105&amp;"-"&amp;P$7,Weights_Cond_Spaces,$C105+1,FALSE)*'Refrigerator Impacts'!O104</f>
        <v>0</v>
      </c>
      <c r="Q105" s="41">
        <f ca="1">HLOOKUP($A105&amp;"-"&amp;$B105&amp;"-"&amp;Q$7,Weights_Cond_Spaces,$C105+1,FALSE)*'Refrigerator Impacts'!P104</f>
        <v>0</v>
      </c>
      <c r="R105" s="41">
        <f ca="1">HLOOKUP($A105&amp;"-"&amp;$B105&amp;"-"&amp;R$7,Weights_Cond_Spaces,$C105+1,FALSE)*'Refrigerator Impacts'!Q104</f>
        <v>0</v>
      </c>
      <c r="S105" s="41">
        <f>HLOOKUP($A105&amp;"-"&amp;$B105&amp;"-"&amp;S$7,Weights_Cond_Spaces,$C105+1,FALSE)*'Refrigerator Impacts'!R104</f>
        <v>0</v>
      </c>
      <c r="T105" s="41">
        <f ca="1">HLOOKUP($A105&amp;"-"&amp;$B105&amp;"-"&amp;T$7,Weights_Cond_Spaces,$C105+1,FALSE)*'Refrigerator Impacts'!S104</f>
        <v>0</v>
      </c>
      <c r="U105" s="41">
        <f ca="1">HLOOKUP($A105&amp;"-"&amp;$B105&amp;"-"&amp;U$7,Weights_Cond_Spaces,$C105+1,FALSE)*'Refrigerator Impacts'!T104</f>
        <v>0</v>
      </c>
      <c r="V105" s="41">
        <f ca="1">HLOOKUP($A105&amp;"-"&amp;$B105&amp;"-"&amp;V$7,Weights_Cond_Spaces,$C105+1,FALSE)*'Refrigerator Impacts'!U104</f>
        <v>0</v>
      </c>
      <c r="W105" s="41">
        <f ca="1">HLOOKUP($A105&amp;"-"&amp;$B105&amp;"-"&amp;W$7,Weights_Cond_Spaces,$C105+1,FALSE)*'Refrigerator Impacts'!V104</f>
        <v>0</v>
      </c>
      <c r="X105" s="41">
        <f ca="1">HLOOKUP($A105&amp;"-"&amp;$B105&amp;"-"&amp;X$7,Weights_Cond_Spaces,$C105+1,FALSE)*'Refrigerator Impacts'!W104</f>
        <v>0</v>
      </c>
      <c r="Y105" s="41">
        <f ca="1">HLOOKUP($A105&amp;"-"&amp;$B105&amp;"-"&amp;Y$7,Weights_Cond_Spaces,$C105+1,FALSE)*'Refrigerator Impacts'!X104</f>
        <v>0</v>
      </c>
      <c r="Z105" s="41">
        <f ca="1">HLOOKUP($A105&amp;"-"&amp;$B105&amp;"-"&amp;Z$7,Weights_Cond_Spaces,$C105+1,FALSE)*'Refrigerator Impacts'!Y104</f>
        <v>0</v>
      </c>
      <c r="AA105" s="41">
        <f ca="1">HLOOKUP($A105&amp;"-"&amp;$B105&amp;"-"&amp;AA$7,Weights_Cond_Spaces,$C105+1,FALSE)*'Refrigerator Impacts'!Z104</f>
        <v>0</v>
      </c>
      <c r="AB105" s="41">
        <f ca="1">HLOOKUP($A105&amp;"-"&amp;$B105&amp;"-"&amp;AB$7,Weights_Cond_Spaces,$C105+1,FALSE)*'Refrigerator Impacts'!AA104</f>
        <v>0</v>
      </c>
      <c r="AC105" s="41">
        <f ca="1">HLOOKUP($A105&amp;"-"&amp;$B105&amp;"-"&amp;AC$7,Weights_Cond_Spaces,$C105+1,FALSE)*'Refrigerator Impacts'!AB104</f>
        <v>0</v>
      </c>
      <c r="AF105" s="131">
        <f t="shared" ca="1" si="28"/>
        <v>0</v>
      </c>
      <c r="AG105" s="131">
        <f t="shared" ca="1" si="28"/>
        <v>0</v>
      </c>
      <c r="AH105" s="131">
        <f t="shared" ca="1" si="28"/>
        <v>0</v>
      </c>
      <c r="AI105" s="131">
        <f t="shared" ca="1" si="28"/>
        <v>0</v>
      </c>
      <c r="AJ105" s="131">
        <f t="shared" ca="1" si="28"/>
        <v>0</v>
      </c>
    </row>
    <row r="106" spans="1:36">
      <c r="A106" s="4" t="str">
        <f>A105</f>
        <v>SD</v>
      </c>
      <c r="B106" s="4" t="str">
        <f>B105</f>
        <v>SFM</v>
      </c>
      <c r="C106" s="4">
        <f>C105+1</f>
        <v>2</v>
      </c>
      <c r="D106" s="40" t="str">
        <f t="shared" ref="D106:D152" si="29">A106&amp;C106</f>
        <v>SD2</v>
      </c>
      <c r="E106" s="41">
        <f ca="1">HLOOKUP($A106&amp;"-"&amp;$B106&amp;"-"&amp;E$7,Weights_Cond_Spaces,$C106+1,FALSE)*'Refrigerator Impacts'!D105</f>
        <v>0</v>
      </c>
      <c r="F106" s="41">
        <f ca="1">HLOOKUP($A106&amp;"-"&amp;$B106&amp;"-"&amp;F$7,Weights_Cond_Spaces,$C106+1,FALSE)*'Refrigerator Impacts'!E105</f>
        <v>0</v>
      </c>
      <c r="G106" s="41">
        <f ca="1">HLOOKUP($A106&amp;"-"&amp;$B106&amp;"-"&amp;G$7,Weights_Cond_Spaces,$C106+1,FALSE)*'Refrigerator Impacts'!F105</f>
        <v>0</v>
      </c>
      <c r="H106" s="41">
        <f ca="1">HLOOKUP($A106&amp;"-"&amp;$B106&amp;"-"&amp;H$7,Weights_Cond_Spaces,$C106+1,FALSE)*'Refrigerator Impacts'!G105</f>
        <v>0</v>
      </c>
      <c r="I106" s="41">
        <f ca="1">HLOOKUP($A106&amp;"-"&amp;$B106&amp;"-"&amp;I$7,Weights_Cond_Spaces,$C106+1,FALSE)*'Refrigerator Impacts'!H105</f>
        <v>0</v>
      </c>
      <c r="J106" s="41">
        <f ca="1">HLOOKUP($A106&amp;"-"&amp;$B106&amp;"-"&amp;J$7,Weights_Cond_Spaces,$C106+1,FALSE)*'Refrigerator Impacts'!I105</f>
        <v>0</v>
      </c>
      <c r="K106" s="41">
        <f ca="1">HLOOKUP($A106&amp;"-"&amp;$B106&amp;"-"&amp;K$7,Weights_Cond_Spaces,$C106+1,FALSE)*'Refrigerator Impacts'!J105</f>
        <v>0</v>
      </c>
      <c r="L106" s="41">
        <f ca="1">HLOOKUP($A106&amp;"-"&amp;$B106&amp;"-"&amp;L$7,Weights_Cond_Spaces,$C106+1,FALSE)*'Refrigerator Impacts'!K105</f>
        <v>0</v>
      </c>
      <c r="M106" s="41">
        <f ca="1">HLOOKUP($A106&amp;"-"&amp;$B106&amp;"-"&amp;M$7,Weights_Cond_Spaces,$C106+1,FALSE)*'Refrigerator Impacts'!L105</f>
        <v>0</v>
      </c>
      <c r="N106" s="41">
        <f ca="1">HLOOKUP($A106&amp;"-"&amp;$B106&amp;"-"&amp;N$7,Weights_Cond_Spaces,$C106+1,FALSE)*'Refrigerator Impacts'!M105</f>
        <v>0</v>
      </c>
      <c r="O106" s="41">
        <f ca="1">HLOOKUP($A106&amp;"-"&amp;$B106&amp;"-"&amp;O$7,Weights_Cond_Spaces,$C106+1,FALSE)*'Refrigerator Impacts'!N105</f>
        <v>0</v>
      </c>
      <c r="P106" s="41">
        <f ca="1">HLOOKUP($A106&amp;"-"&amp;$B106&amp;"-"&amp;P$7,Weights_Cond_Spaces,$C106+1,FALSE)*'Refrigerator Impacts'!O105</f>
        <v>0</v>
      </c>
      <c r="Q106" s="41">
        <f ca="1">HLOOKUP($A106&amp;"-"&amp;$B106&amp;"-"&amp;Q$7,Weights_Cond_Spaces,$C106+1,FALSE)*'Refrigerator Impacts'!P105</f>
        <v>0</v>
      </c>
      <c r="R106" s="41">
        <f ca="1">HLOOKUP($A106&amp;"-"&amp;$B106&amp;"-"&amp;R$7,Weights_Cond_Spaces,$C106+1,FALSE)*'Refrigerator Impacts'!Q105</f>
        <v>0</v>
      </c>
      <c r="S106" s="41">
        <f>HLOOKUP($A106&amp;"-"&amp;$B106&amp;"-"&amp;S$7,Weights_Cond_Spaces,$C106+1,FALSE)*'Refrigerator Impacts'!R105</f>
        <v>0</v>
      </c>
      <c r="T106" s="41">
        <f ca="1">HLOOKUP($A106&amp;"-"&amp;$B106&amp;"-"&amp;T$7,Weights_Cond_Spaces,$C106+1,FALSE)*'Refrigerator Impacts'!S105</f>
        <v>0</v>
      </c>
      <c r="U106" s="41">
        <f ca="1">HLOOKUP($A106&amp;"-"&amp;$B106&amp;"-"&amp;U$7,Weights_Cond_Spaces,$C106+1,FALSE)*'Refrigerator Impacts'!T105</f>
        <v>0</v>
      </c>
      <c r="V106" s="41">
        <f ca="1">HLOOKUP($A106&amp;"-"&amp;$B106&amp;"-"&amp;V$7,Weights_Cond_Spaces,$C106+1,FALSE)*'Refrigerator Impacts'!U105</f>
        <v>0</v>
      </c>
      <c r="W106" s="41">
        <f ca="1">HLOOKUP($A106&amp;"-"&amp;$B106&amp;"-"&amp;W$7,Weights_Cond_Spaces,$C106+1,FALSE)*'Refrigerator Impacts'!V105</f>
        <v>0</v>
      </c>
      <c r="X106" s="41">
        <f ca="1">HLOOKUP($A106&amp;"-"&amp;$B106&amp;"-"&amp;X$7,Weights_Cond_Spaces,$C106+1,FALSE)*'Refrigerator Impacts'!W105</f>
        <v>0</v>
      </c>
      <c r="Y106" s="41">
        <f ca="1">HLOOKUP($A106&amp;"-"&amp;$B106&amp;"-"&amp;Y$7,Weights_Cond_Spaces,$C106+1,FALSE)*'Refrigerator Impacts'!X105</f>
        <v>0</v>
      </c>
      <c r="Z106" s="41">
        <f ca="1">HLOOKUP($A106&amp;"-"&amp;$B106&amp;"-"&amp;Z$7,Weights_Cond_Spaces,$C106+1,FALSE)*'Refrigerator Impacts'!Y105</f>
        <v>0</v>
      </c>
      <c r="AA106" s="41">
        <f ca="1">HLOOKUP($A106&amp;"-"&amp;$B106&amp;"-"&amp;AA$7,Weights_Cond_Spaces,$C106+1,FALSE)*'Refrigerator Impacts'!Z105</f>
        <v>0</v>
      </c>
      <c r="AB106" s="41">
        <f ca="1">HLOOKUP($A106&amp;"-"&amp;$B106&amp;"-"&amp;AB$7,Weights_Cond_Spaces,$C106+1,FALSE)*'Refrigerator Impacts'!AA105</f>
        <v>0</v>
      </c>
      <c r="AC106" s="41">
        <f ca="1">HLOOKUP($A106&amp;"-"&amp;$B106&amp;"-"&amp;AC$7,Weights_Cond_Spaces,$C106+1,FALSE)*'Refrigerator Impacts'!AB105</f>
        <v>0</v>
      </c>
      <c r="AF106" s="131">
        <f t="shared" ca="1" si="28"/>
        <v>0</v>
      </c>
      <c r="AG106" s="131">
        <f t="shared" ca="1" si="28"/>
        <v>0</v>
      </c>
      <c r="AH106" s="131">
        <f t="shared" ca="1" si="28"/>
        <v>0</v>
      </c>
      <c r="AI106" s="131">
        <f t="shared" ca="1" si="28"/>
        <v>0</v>
      </c>
      <c r="AJ106" s="131">
        <f t="shared" ca="1" si="28"/>
        <v>0</v>
      </c>
    </row>
    <row r="107" spans="1:36">
      <c r="A107" s="4" t="str">
        <f t="shared" ref="A107:B122" si="30">A106</f>
        <v>SD</v>
      </c>
      <c r="B107" s="4" t="str">
        <f t="shared" si="30"/>
        <v>SFM</v>
      </c>
      <c r="C107" s="4">
        <f t="shared" ref="C107:C120" si="31">C106+1</f>
        <v>3</v>
      </c>
      <c r="D107" s="40" t="str">
        <f t="shared" si="29"/>
        <v>SD3</v>
      </c>
      <c r="E107" s="41">
        <f ca="1">HLOOKUP($A107&amp;"-"&amp;$B107&amp;"-"&amp;E$7,Weights_Cond_Spaces,$C107+1,FALSE)*'Refrigerator Impacts'!D106</f>
        <v>0</v>
      </c>
      <c r="F107" s="41">
        <f ca="1">HLOOKUP($A107&amp;"-"&amp;$B107&amp;"-"&amp;F$7,Weights_Cond_Spaces,$C107+1,FALSE)*'Refrigerator Impacts'!E106</f>
        <v>0</v>
      </c>
      <c r="G107" s="41">
        <f ca="1">HLOOKUP($A107&amp;"-"&amp;$B107&amp;"-"&amp;G$7,Weights_Cond_Spaces,$C107+1,FALSE)*'Refrigerator Impacts'!F106</f>
        <v>0</v>
      </c>
      <c r="H107" s="41">
        <f ca="1">HLOOKUP($A107&amp;"-"&amp;$B107&amp;"-"&amp;H$7,Weights_Cond_Spaces,$C107+1,FALSE)*'Refrigerator Impacts'!G106</f>
        <v>0</v>
      </c>
      <c r="I107" s="41">
        <f ca="1">HLOOKUP($A107&amp;"-"&amp;$B107&amp;"-"&amp;I$7,Weights_Cond_Spaces,$C107+1,FALSE)*'Refrigerator Impacts'!H106</f>
        <v>0</v>
      </c>
      <c r="J107" s="41">
        <f ca="1">HLOOKUP($A107&amp;"-"&amp;$B107&amp;"-"&amp;J$7,Weights_Cond_Spaces,$C107+1,FALSE)*'Refrigerator Impacts'!I106</f>
        <v>0</v>
      </c>
      <c r="K107" s="41">
        <f ca="1">HLOOKUP($A107&amp;"-"&amp;$B107&amp;"-"&amp;K$7,Weights_Cond_Spaces,$C107+1,FALSE)*'Refrigerator Impacts'!J106</f>
        <v>0</v>
      </c>
      <c r="L107" s="41">
        <f ca="1">HLOOKUP($A107&amp;"-"&amp;$B107&amp;"-"&amp;L$7,Weights_Cond_Spaces,$C107+1,FALSE)*'Refrigerator Impacts'!K106</f>
        <v>0</v>
      </c>
      <c r="M107" s="41">
        <f ca="1">HLOOKUP($A107&amp;"-"&amp;$B107&amp;"-"&amp;M$7,Weights_Cond_Spaces,$C107+1,FALSE)*'Refrigerator Impacts'!L106</f>
        <v>0</v>
      </c>
      <c r="N107" s="41">
        <f ca="1">HLOOKUP($A107&amp;"-"&amp;$B107&amp;"-"&amp;N$7,Weights_Cond_Spaces,$C107+1,FALSE)*'Refrigerator Impacts'!M106</f>
        <v>0</v>
      </c>
      <c r="O107" s="41">
        <f ca="1">HLOOKUP($A107&amp;"-"&amp;$B107&amp;"-"&amp;O$7,Weights_Cond_Spaces,$C107+1,FALSE)*'Refrigerator Impacts'!N106</f>
        <v>0</v>
      </c>
      <c r="P107" s="41">
        <f ca="1">HLOOKUP($A107&amp;"-"&amp;$B107&amp;"-"&amp;P$7,Weights_Cond_Spaces,$C107+1,FALSE)*'Refrigerator Impacts'!O106</f>
        <v>0</v>
      </c>
      <c r="Q107" s="41">
        <f ca="1">HLOOKUP($A107&amp;"-"&amp;$B107&amp;"-"&amp;Q$7,Weights_Cond_Spaces,$C107+1,FALSE)*'Refrigerator Impacts'!P106</f>
        <v>0</v>
      </c>
      <c r="R107" s="41">
        <f ca="1">HLOOKUP($A107&amp;"-"&amp;$B107&amp;"-"&amp;R$7,Weights_Cond_Spaces,$C107+1,FALSE)*'Refrigerator Impacts'!Q106</f>
        <v>0</v>
      </c>
      <c r="S107" s="41">
        <f>HLOOKUP($A107&amp;"-"&amp;$B107&amp;"-"&amp;S$7,Weights_Cond_Spaces,$C107+1,FALSE)*'Refrigerator Impacts'!R106</f>
        <v>0</v>
      </c>
      <c r="T107" s="41">
        <f ca="1">HLOOKUP($A107&amp;"-"&amp;$B107&amp;"-"&amp;T$7,Weights_Cond_Spaces,$C107+1,FALSE)*'Refrigerator Impacts'!S106</f>
        <v>0</v>
      </c>
      <c r="U107" s="41">
        <f ca="1">HLOOKUP($A107&amp;"-"&amp;$B107&amp;"-"&amp;U$7,Weights_Cond_Spaces,$C107+1,FALSE)*'Refrigerator Impacts'!T106</f>
        <v>0</v>
      </c>
      <c r="V107" s="41">
        <f ca="1">HLOOKUP($A107&amp;"-"&amp;$B107&amp;"-"&amp;V$7,Weights_Cond_Spaces,$C107+1,FALSE)*'Refrigerator Impacts'!U106</f>
        <v>0</v>
      </c>
      <c r="W107" s="41">
        <f ca="1">HLOOKUP($A107&amp;"-"&amp;$B107&amp;"-"&amp;W$7,Weights_Cond_Spaces,$C107+1,FALSE)*'Refrigerator Impacts'!V106</f>
        <v>0</v>
      </c>
      <c r="X107" s="41">
        <f ca="1">HLOOKUP($A107&amp;"-"&amp;$B107&amp;"-"&amp;X$7,Weights_Cond_Spaces,$C107+1,FALSE)*'Refrigerator Impacts'!W106</f>
        <v>0</v>
      </c>
      <c r="Y107" s="41">
        <f ca="1">HLOOKUP($A107&amp;"-"&amp;$B107&amp;"-"&amp;Y$7,Weights_Cond_Spaces,$C107+1,FALSE)*'Refrigerator Impacts'!X106</f>
        <v>0</v>
      </c>
      <c r="Z107" s="41">
        <f ca="1">HLOOKUP($A107&amp;"-"&amp;$B107&amp;"-"&amp;Z$7,Weights_Cond_Spaces,$C107+1,FALSE)*'Refrigerator Impacts'!Y106</f>
        <v>0</v>
      </c>
      <c r="AA107" s="41">
        <f ca="1">HLOOKUP($A107&amp;"-"&amp;$B107&amp;"-"&amp;AA$7,Weights_Cond_Spaces,$C107+1,FALSE)*'Refrigerator Impacts'!Z106</f>
        <v>0</v>
      </c>
      <c r="AB107" s="41">
        <f ca="1">HLOOKUP($A107&amp;"-"&amp;$B107&amp;"-"&amp;AB$7,Weights_Cond_Spaces,$C107+1,FALSE)*'Refrigerator Impacts'!AA106</f>
        <v>0</v>
      </c>
      <c r="AC107" s="41">
        <f ca="1">HLOOKUP($A107&amp;"-"&amp;$B107&amp;"-"&amp;AC$7,Weights_Cond_Spaces,$C107+1,FALSE)*'Refrigerator Impacts'!AB106</f>
        <v>0</v>
      </c>
      <c r="AF107" s="131">
        <f t="shared" ca="1" si="28"/>
        <v>0</v>
      </c>
      <c r="AG107" s="131">
        <f t="shared" ca="1" si="28"/>
        <v>0</v>
      </c>
      <c r="AH107" s="131">
        <f t="shared" ca="1" si="28"/>
        <v>0</v>
      </c>
      <c r="AI107" s="131">
        <f t="shared" ca="1" si="28"/>
        <v>0</v>
      </c>
      <c r="AJ107" s="131">
        <f t="shared" ca="1" si="28"/>
        <v>0</v>
      </c>
    </row>
    <row r="108" spans="1:36">
      <c r="A108" s="4" t="str">
        <f t="shared" si="30"/>
        <v>SD</v>
      </c>
      <c r="B108" s="4" t="str">
        <f t="shared" si="30"/>
        <v>SFM</v>
      </c>
      <c r="C108" s="4">
        <f t="shared" si="31"/>
        <v>4</v>
      </c>
      <c r="D108" s="40" t="str">
        <f t="shared" si="29"/>
        <v>SD4</v>
      </c>
      <c r="E108" s="41">
        <f ca="1">HLOOKUP($A108&amp;"-"&amp;$B108&amp;"-"&amp;E$7,Weights_Cond_Spaces,$C108+1,FALSE)*'Refrigerator Impacts'!D107</f>
        <v>0</v>
      </c>
      <c r="F108" s="41">
        <f ca="1">HLOOKUP($A108&amp;"-"&amp;$B108&amp;"-"&amp;F$7,Weights_Cond_Spaces,$C108+1,FALSE)*'Refrigerator Impacts'!E107</f>
        <v>0</v>
      </c>
      <c r="G108" s="41">
        <f ca="1">HLOOKUP($A108&amp;"-"&amp;$B108&amp;"-"&amp;G$7,Weights_Cond_Spaces,$C108+1,FALSE)*'Refrigerator Impacts'!F107</f>
        <v>0</v>
      </c>
      <c r="H108" s="41">
        <f ca="1">HLOOKUP($A108&amp;"-"&amp;$B108&amp;"-"&amp;H$7,Weights_Cond_Spaces,$C108+1,FALSE)*'Refrigerator Impacts'!G107</f>
        <v>0</v>
      </c>
      <c r="I108" s="41">
        <f ca="1">HLOOKUP($A108&amp;"-"&amp;$B108&amp;"-"&amp;I$7,Weights_Cond_Spaces,$C108+1,FALSE)*'Refrigerator Impacts'!H107</f>
        <v>0</v>
      </c>
      <c r="J108" s="41">
        <f ca="1">HLOOKUP($A108&amp;"-"&amp;$B108&amp;"-"&amp;J$7,Weights_Cond_Spaces,$C108+1,FALSE)*'Refrigerator Impacts'!I107</f>
        <v>0</v>
      </c>
      <c r="K108" s="41">
        <f ca="1">HLOOKUP($A108&amp;"-"&amp;$B108&amp;"-"&amp;K$7,Weights_Cond_Spaces,$C108+1,FALSE)*'Refrigerator Impacts'!J107</f>
        <v>0</v>
      </c>
      <c r="L108" s="41">
        <f ca="1">HLOOKUP($A108&amp;"-"&amp;$B108&amp;"-"&amp;L$7,Weights_Cond_Spaces,$C108+1,FALSE)*'Refrigerator Impacts'!K107</f>
        <v>0</v>
      </c>
      <c r="M108" s="41">
        <f ca="1">HLOOKUP($A108&amp;"-"&amp;$B108&amp;"-"&amp;M$7,Weights_Cond_Spaces,$C108+1,FALSE)*'Refrigerator Impacts'!L107</f>
        <v>0</v>
      </c>
      <c r="N108" s="41">
        <f ca="1">HLOOKUP($A108&amp;"-"&amp;$B108&amp;"-"&amp;N$7,Weights_Cond_Spaces,$C108+1,FALSE)*'Refrigerator Impacts'!M107</f>
        <v>0</v>
      </c>
      <c r="O108" s="41">
        <f ca="1">HLOOKUP($A108&amp;"-"&amp;$B108&amp;"-"&amp;O$7,Weights_Cond_Spaces,$C108+1,FALSE)*'Refrigerator Impacts'!N107</f>
        <v>0</v>
      </c>
      <c r="P108" s="41">
        <f ca="1">HLOOKUP($A108&amp;"-"&amp;$B108&amp;"-"&amp;P$7,Weights_Cond_Spaces,$C108+1,FALSE)*'Refrigerator Impacts'!O107</f>
        <v>0</v>
      </c>
      <c r="Q108" s="41">
        <f ca="1">HLOOKUP($A108&amp;"-"&amp;$B108&amp;"-"&amp;Q$7,Weights_Cond_Spaces,$C108+1,FALSE)*'Refrigerator Impacts'!P107</f>
        <v>0</v>
      </c>
      <c r="R108" s="41">
        <f ca="1">HLOOKUP($A108&amp;"-"&amp;$B108&amp;"-"&amp;R$7,Weights_Cond_Spaces,$C108+1,FALSE)*'Refrigerator Impacts'!Q107</f>
        <v>0</v>
      </c>
      <c r="S108" s="41">
        <f>HLOOKUP($A108&amp;"-"&amp;$B108&amp;"-"&amp;S$7,Weights_Cond_Spaces,$C108+1,FALSE)*'Refrigerator Impacts'!R107</f>
        <v>0</v>
      </c>
      <c r="T108" s="41">
        <f ca="1">HLOOKUP($A108&amp;"-"&amp;$B108&amp;"-"&amp;T$7,Weights_Cond_Spaces,$C108+1,FALSE)*'Refrigerator Impacts'!S107</f>
        <v>0</v>
      </c>
      <c r="U108" s="41">
        <f ca="1">HLOOKUP($A108&amp;"-"&amp;$B108&amp;"-"&amp;U$7,Weights_Cond_Spaces,$C108+1,FALSE)*'Refrigerator Impacts'!T107</f>
        <v>0</v>
      </c>
      <c r="V108" s="41">
        <f ca="1">HLOOKUP($A108&amp;"-"&amp;$B108&amp;"-"&amp;V$7,Weights_Cond_Spaces,$C108+1,FALSE)*'Refrigerator Impacts'!U107</f>
        <v>0</v>
      </c>
      <c r="W108" s="41">
        <f ca="1">HLOOKUP($A108&amp;"-"&amp;$B108&amp;"-"&amp;W$7,Weights_Cond_Spaces,$C108+1,FALSE)*'Refrigerator Impacts'!V107</f>
        <v>0</v>
      </c>
      <c r="X108" s="41">
        <f ca="1">HLOOKUP($A108&amp;"-"&amp;$B108&amp;"-"&amp;X$7,Weights_Cond_Spaces,$C108+1,FALSE)*'Refrigerator Impacts'!W107</f>
        <v>0</v>
      </c>
      <c r="Y108" s="41">
        <f ca="1">HLOOKUP($A108&amp;"-"&amp;$B108&amp;"-"&amp;Y$7,Weights_Cond_Spaces,$C108+1,FALSE)*'Refrigerator Impacts'!X107</f>
        <v>0</v>
      </c>
      <c r="Z108" s="41">
        <f ca="1">HLOOKUP($A108&amp;"-"&amp;$B108&amp;"-"&amp;Z$7,Weights_Cond_Spaces,$C108+1,FALSE)*'Refrigerator Impacts'!Y107</f>
        <v>0</v>
      </c>
      <c r="AA108" s="41">
        <f ca="1">HLOOKUP($A108&amp;"-"&amp;$B108&amp;"-"&amp;AA$7,Weights_Cond_Spaces,$C108+1,FALSE)*'Refrigerator Impacts'!Z107</f>
        <v>0</v>
      </c>
      <c r="AB108" s="41">
        <f ca="1">HLOOKUP($A108&amp;"-"&amp;$B108&amp;"-"&amp;AB$7,Weights_Cond_Spaces,$C108+1,FALSE)*'Refrigerator Impacts'!AA107</f>
        <v>0</v>
      </c>
      <c r="AC108" s="41">
        <f ca="1">HLOOKUP($A108&amp;"-"&amp;$B108&amp;"-"&amp;AC$7,Weights_Cond_Spaces,$C108+1,FALSE)*'Refrigerator Impacts'!AB107</f>
        <v>0</v>
      </c>
      <c r="AF108" s="131">
        <f t="shared" ca="1" si="28"/>
        <v>0</v>
      </c>
      <c r="AG108" s="131">
        <f t="shared" ca="1" si="28"/>
        <v>0</v>
      </c>
      <c r="AH108" s="131">
        <f t="shared" ca="1" si="28"/>
        <v>0</v>
      </c>
      <c r="AI108" s="131">
        <f t="shared" ca="1" si="28"/>
        <v>0</v>
      </c>
      <c r="AJ108" s="131">
        <f t="shared" ca="1" si="28"/>
        <v>0</v>
      </c>
    </row>
    <row r="109" spans="1:36">
      <c r="A109" s="4" t="str">
        <f t="shared" si="30"/>
        <v>SD</v>
      </c>
      <c r="B109" s="4" t="str">
        <f t="shared" si="30"/>
        <v>SFM</v>
      </c>
      <c r="C109" s="4">
        <f t="shared" si="31"/>
        <v>5</v>
      </c>
      <c r="D109" s="40" t="str">
        <f t="shared" si="29"/>
        <v>SD5</v>
      </c>
      <c r="E109" s="41">
        <f ca="1">HLOOKUP($A109&amp;"-"&amp;$B109&amp;"-"&amp;E$7,Weights_Cond_Spaces,$C109+1,FALSE)*'Refrigerator Impacts'!D108</f>
        <v>0</v>
      </c>
      <c r="F109" s="41">
        <f ca="1">HLOOKUP($A109&amp;"-"&amp;$B109&amp;"-"&amp;F$7,Weights_Cond_Spaces,$C109+1,FALSE)*'Refrigerator Impacts'!E108</f>
        <v>0</v>
      </c>
      <c r="G109" s="41">
        <f ca="1">HLOOKUP($A109&amp;"-"&amp;$B109&amp;"-"&amp;G$7,Weights_Cond_Spaces,$C109+1,FALSE)*'Refrigerator Impacts'!F108</f>
        <v>0</v>
      </c>
      <c r="H109" s="41">
        <f ca="1">HLOOKUP($A109&amp;"-"&amp;$B109&amp;"-"&amp;H$7,Weights_Cond_Spaces,$C109+1,FALSE)*'Refrigerator Impacts'!G108</f>
        <v>0</v>
      </c>
      <c r="I109" s="41">
        <f ca="1">HLOOKUP($A109&amp;"-"&amp;$B109&amp;"-"&amp;I$7,Weights_Cond_Spaces,$C109+1,FALSE)*'Refrigerator Impacts'!H108</f>
        <v>0</v>
      </c>
      <c r="J109" s="41">
        <f ca="1">HLOOKUP($A109&amp;"-"&amp;$B109&amp;"-"&amp;J$7,Weights_Cond_Spaces,$C109+1,FALSE)*'Refrigerator Impacts'!I108</f>
        <v>0</v>
      </c>
      <c r="K109" s="41">
        <f ca="1">HLOOKUP($A109&amp;"-"&amp;$B109&amp;"-"&amp;K$7,Weights_Cond_Spaces,$C109+1,FALSE)*'Refrigerator Impacts'!J108</f>
        <v>0</v>
      </c>
      <c r="L109" s="41">
        <f ca="1">HLOOKUP($A109&amp;"-"&amp;$B109&amp;"-"&amp;L$7,Weights_Cond_Spaces,$C109+1,FALSE)*'Refrigerator Impacts'!K108</f>
        <v>0</v>
      </c>
      <c r="M109" s="41">
        <f ca="1">HLOOKUP($A109&amp;"-"&amp;$B109&amp;"-"&amp;M$7,Weights_Cond_Spaces,$C109+1,FALSE)*'Refrigerator Impacts'!L108</f>
        <v>0</v>
      </c>
      <c r="N109" s="41">
        <f ca="1">HLOOKUP($A109&amp;"-"&amp;$B109&amp;"-"&amp;N$7,Weights_Cond_Spaces,$C109+1,FALSE)*'Refrigerator Impacts'!M108</f>
        <v>0</v>
      </c>
      <c r="O109" s="41">
        <f ca="1">HLOOKUP($A109&amp;"-"&amp;$B109&amp;"-"&amp;O$7,Weights_Cond_Spaces,$C109+1,FALSE)*'Refrigerator Impacts'!N108</f>
        <v>0</v>
      </c>
      <c r="P109" s="41">
        <f ca="1">HLOOKUP($A109&amp;"-"&amp;$B109&amp;"-"&amp;P$7,Weights_Cond_Spaces,$C109+1,FALSE)*'Refrigerator Impacts'!O108</f>
        <v>0</v>
      </c>
      <c r="Q109" s="41">
        <f ca="1">HLOOKUP($A109&amp;"-"&amp;$B109&amp;"-"&amp;Q$7,Weights_Cond_Spaces,$C109+1,FALSE)*'Refrigerator Impacts'!P108</f>
        <v>0</v>
      </c>
      <c r="R109" s="41">
        <f ca="1">HLOOKUP($A109&amp;"-"&amp;$B109&amp;"-"&amp;R$7,Weights_Cond_Spaces,$C109+1,FALSE)*'Refrigerator Impacts'!Q108</f>
        <v>0</v>
      </c>
      <c r="S109" s="41">
        <f>HLOOKUP($A109&amp;"-"&amp;$B109&amp;"-"&amp;S$7,Weights_Cond_Spaces,$C109+1,FALSE)*'Refrigerator Impacts'!R108</f>
        <v>0</v>
      </c>
      <c r="T109" s="41">
        <f ca="1">HLOOKUP($A109&amp;"-"&amp;$B109&amp;"-"&amp;T$7,Weights_Cond_Spaces,$C109+1,FALSE)*'Refrigerator Impacts'!S108</f>
        <v>0</v>
      </c>
      <c r="U109" s="41">
        <f ca="1">HLOOKUP($A109&amp;"-"&amp;$B109&amp;"-"&amp;U$7,Weights_Cond_Spaces,$C109+1,FALSE)*'Refrigerator Impacts'!T108</f>
        <v>0</v>
      </c>
      <c r="V109" s="41">
        <f ca="1">HLOOKUP($A109&amp;"-"&amp;$B109&amp;"-"&amp;V$7,Weights_Cond_Spaces,$C109+1,FALSE)*'Refrigerator Impacts'!U108</f>
        <v>0</v>
      </c>
      <c r="W109" s="41">
        <f ca="1">HLOOKUP($A109&amp;"-"&amp;$B109&amp;"-"&amp;W$7,Weights_Cond_Spaces,$C109+1,FALSE)*'Refrigerator Impacts'!V108</f>
        <v>0</v>
      </c>
      <c r="X109" s="41">
        <f ca="1">HLOOKUP($A109&amp;"-"&amp;$B109&amp;"-"&amp;X$7,Weights_Cond_Spaces,$C109+1,FALSE)*'Refrigerator Impacts'!W108</f>
        <v>0</v>
      </c>
      <c r="Y109" s="41">
        <f ca="1">HLOOKUP($A109&amp;"-"&amp;$B109&amp;"-"&amp;Y$7,Weights_Cond_Spaces,$C109+1,FALSE)*'Refrigerator Impacts'!X108</f>
        <v>0</v>
      </c>
      <c r="Z109" s="41">
        <f ca="1">HLOOKUP($A109&amp;"-"&amp;$B109&amp;"-"&amp;Z$7,Weights_Cond_Spaces,$C109+1,FALSE)*'Refrigerator Impacts'!Y108</f>
        <v>0</v>
      </c>
      <c r="AA109" s="41">
        <f ca="1">HLOOKUP($A109&amp;"-"&amp;$B109&amp;"-"&amp;AA$7,Weights_Cond_Spaces,$C109+1,FALSE)*'Refrigerator Impacts'!Z108</f>
        <v>0</v>
      </c>
      <c r="AB109" s="41">
        <f ca="1">HLOOKUP($A109&amp;"-"&amp;$B109&amp;"-"&amp;AB$7,Weights_Cond_Spaces,$C109+1,FALSE)*'Refrigerator Impacts'!AA108</f>
        <v>0</v>
      </c>
      <c r="AC109" s="41">
        <f ca="1">HLOOKUP($A109&amp;"-"&amp;$B109&amp;"-"&amp;AC$7,Weights_Cond_Spaces,$C109+1,FALSE)*'Refrigerator Impacts'!AB108</f>
        <v>0</v>
      </c>
      <c r="AF109" s="131">
        <f t="shared" ref="AF109:AJ118" ca="1" si="32">SUMIF($E$8:$AC$8,AF$8,$E109:$AC109)</f>
        <v>0</v>
      </c>
      <c r="AG109" s="131">
        <f t="shared" ca="1" si="32"/>
        <v>0</v>
      </c>
      <c r="AH109" s="131">
        <f t="shared" ca="1" si="32"/>
        <v>0</v>
      </c>
      <c r="AI109" s="131">
        <f t="shared" ca="1" si="32"/>
        <v>0</v>
      </c>
      <c r="AJ109" s="131">
        <f t="shared" ca="1" si="32"/>
        <v>0</v>
      </c>
    </row>
    <row r="110" spans="1:36">
      <c r="A110" s="4" t="str">
        <f t="shared" si="30"/>
        <v>SD</v>
      </c>
      <c r="B110" s="4" t="str">
        <f t="shared" si="30"/>
        <v>SFM</v>
      </c>
      <c r="C110" s="4">
        <f t="shared" si="31"/>
        <v>6</v>
      </c>
      <c r="D110" s="40" t="str">
        <f t="shared" si="29"/>
        <v>SD6</v>
      </c>
      <c r="E110" s="41">
        <f ca="1">HLOOKUP($A110&amp;"-"&amp;$B110&amp;"-"&amp;E$7,Weights_Cond_Spaces,$C110+1,FALSE)*'Refrigerator Impacts'!D109</f>
        <v>0.24991413557228831</v>
      </c>
      <c r="F110" s="41">
        <f ca="1">HLOOKUP($A110&amp;"-"&amp;$B110&amp;"-"&amp;F$7,Weights_Cond_Spaces,$C110+1,FALSE)*'Refrigerator Impacts'!E109</f>
        <v>3.1986445507139035E-5</v>
      </c>
      <c r="G110" s="41">
        <f ca="1">HLOOKUP($A110&amp;"-"&amp;$B110&amp;"-"&amp;G$7,Weights_Cond_Spaces,$C110+1,FALSE)*'Refrigerator Impacts'!F109</f>
        <v>0.28024193904722905</v>
      </c>
      <c r="H110" s="41">
        <f ca="1">HLOOKUP($A110&amp;"-"&amp;$B110&amp;"-"&amp;H$7,Weights_Cond_Spaces,$C110+1,FALSE)*'Refrigerator Impacts'!G109</f>
        <v>5.8215793054864526E-5</v>
      </c>
      <c r="I110" s="41">
        <f ca="1">HLOOKUP($A110&amp;"-"&amp;$B110&amp;"-"&amp;I$7,Weights_Cond_Spaces,$C110+1,FALSE)*'Refrigerator Impacts'!H109</f>
        <v>-8.0019270433068987E-3</v>
      </c>
      <c r="J110" s="41">
        <f ca="1">HLOOKUP($A110&amp;"-"&amp;$B110&amp;"-"&amp;J$7,Weights_Cond_Spaces,$C110+1,FALSE)*'Refrigerator Impacts'!I109</f>
        <v>1.4314223037988984E-2</v>
      </c>
      <c r="K110" s="41">
        <f ca="1">HLOOKUP($A110&amp;"-"&amp;$B110&amp;"-"&amp;K$7,Weights_Cond_Spaces,$C110+1,FALSE)*'Refrigerator Impacts'!J109</f>
        <v>1.835644960918965E-6</v>
      </c>
      <c r="L110" s="41">
        <f ca="1">HLOOKUP($A110&amp;"-"&amp;$B110&amp;"-"&amp;L$7,Weights_Cond_Spaces,$C110+1,FALSE)*'Refrigerator Impacts'!K109</f>
        <v>1.3089175753288865E-2</v>
      </c>
      <c r="M110" s="41">
        <f ca="1">HLOOKUP($A110&amp;"-"&amp;$B110&amp;"-"&amp;M$7,Weights_Cond_Spaces,$C110+1,FALSE)*'Refrigerator Impacts'!L109</f>
        <v>3.2318154432541954E-6</v>
      </c>
      <c r="N110" s="41">
        <f ca="1">HLOOKUP($A110&amp;"-"&amp;$B110&amp;"-"&amp;N$7,Weights_Cond_Spaces,$C110+1,FALSE)*'Refrigerator Impacts'!M109</f>
        <v>0</v>
      </c>
      <c r="O110" s="41">
        <f ca="1">HLOOKUP($A110&amp;"-"&amp;$B110&amp;"-"&amp;O$7,Weights_Cond_Spaces,$C110+1,FALSE)*'Refrigerator Impacts'!N109</f>
        <v>2.2980610167566744E-2</v>
      </c>
      <c r="P110" s="41">
        <f ca="1">HLOOKUP($A110&amp;"-"&amp;$B110&amp;"-"&amp;P$7,Weights_Cond_Spaces,$C110+1,FALSE)*'Refrigerator Impacts'!O109</f>
        <v>2.9412823454840496E-6</v>
      </c>
      <c r="Q110" s="41">
        <f ca="1">HLOOKUP($A110&amp;"-"&amp;$B110&amp;"-"&amp;Q$7,Weights_Cond_Spaces,$C110+1,FALSE)*'Refrigerator Impacts'!P109</f>
        <v>2.5769373705492333E-2</v>
      </c>
      <c r="R110" s="41">
        <f ca="1">HLOOKUP($A110&amp;"-"&amp;$B110&amp;"-"&amp;R$7,Weights_Cond_Spaces,$C110+1,FALSE)*'Refrigerator Impacts'!Q109</f>
        <v>5.3531763728611065E-6</v>
      </c>
      <c r="S110" s="41">
        <f>HLOOKUP($A110&amp;"-"&amp;$B110&amp;"-"&amp;S$7,Weights_Cond_Spaces,$C110+1,FALSE)*'Refrigerator Impacts'!R109</f>
        <v>0</v>
      </c>
      <c r="T110" s="41">
        <f ca="1">HLOOKUP($A110&amp;"-"&amp;$B110&amp;"-"&amp;T$7,Weights_Cond_Spaces,$C110+1,FALSE)*'Refrigerator Impacts'!S109</f>
        <v>0.21550927063477515</v>
      </c>
      <c r="U110" s="41">
        <f ca="1">HLOOKUP($A110&amp;"-"&amp;$B110&amp;"-"&amp;U$7,Weights_Cond_Spaces,$C110+1,FALSE)*'Refrigerator Impacts'!T109</f>
        <v>2.916358645985552E-5</v>
      </c>
      <c r="V110" s="41">
        <f ca="1">HLOOKUP($A110&amp;"-"&amp;$B110&amp;"-"&amp;V$7,Weights_Cond_Spaces,$C110+1,FALSE)*'Refrigerator Impacts'!U109</f>
        <v>0.21550927063477515</v>
      </c>
      <c r="W110" s="41">
        <f ca="1">HLOOKUP($A110&amp;"-"&amp;$B110&amp;"-"&amp;W$7,Weights_Cond_Spaces,$C110+1,FALSE)*'Refrigerator Impacts'!V109</f>
        <v>2.916358645985552E-5</v>
      </c>
      <c r="X110" s="41">
        <f ca="1">HLOOKUP($A110&amp;"-"&amp;$B110&amp;"-"&amp;X$7,Weights_Cond_Spaces,$C110+1,FALSE)*'Refrigerator Impacts'!W109</f>
        <v>-7.0717324324104051E-3</v>
      </c>
      <c r="Y110" s="41">
        <f ca="1">HLOOKUP($A110&amp;"-"&amp;$B110&amp;"-"&amp;Y$7,Weights_Cond_Spaces,$C110+1,FALSE)*'Refrigerator Impacts'!X109</f>
        <v>1.2753369529121452E-2</v>
      </c>
      <c r="Z110" s="41">
        <f ca="1">HLOOKUP($A110&amp;"-"&amp;$B110&amp;"-"&amp;Z$7,Weights_Cond_Spaces,$C110+1,FALSE)*'Refrigerator Impacts'!Y109</f>
        <v>1.7326698097342899E-6</v>
      </c>
      <c r="AA110" s="41">
        <f ca="1">HLOOKUP($A110&amp;"-"&amp;$B110&amp;"-"&amp;AA$7,Weights_Cond_Spaces,$C110+1,FALSE)*'Refrigerator Impacts'!Z109</f>
        <v>9.3254267403481087E-3</v>
      </c>
      <c r="AB110" s="41">
        <f ca="1">HLOOKUP($A110&amp;"-"&amp;$B110&amp;"-"&amp;AB$7,Weights_Cond_Spaces,$C110+1,FALSE)*'Refrigerator Impacts'!AA109</f>
        <v>1.7326698097342899E-6</v>
      </c>
      <c r="AC110" s="41">
        <f ca="1">HLOOKUP($A110&amp;"-"&amp;$B110&amp;"-"&amp;AC$7,Weights_Cond_Spaces,$C110+1,FALSE)*'Refrigerator Impacts'!AB109</f>
        <v>0</v>
      </c>
      <c r="AF110" s="131">
        <f t="shared" ca="1" si="32"/>
        <v>0.5154716089417406</v>
      </c>
      <c r="AG110" s="131">
        <f t="shared" ca="1" si="32"/>
        <v>6.7659629083131857E-5</v>
      </c>
      <c r="AH110" s="131">
        <f t="shared" ca="1" si="32"/>
        <v>0.54393518588113354</v>
      </c>
      <c r="AI110" s="131">
        <f t="shared" ca="1" si="32"/>
        <v>9.7697041140569639E-5</v>
      </c>
      <c r="AJ110" s="131">
        <f t="shared" ca="1" si="32"/>
        <v>-1.5073659475717304E-2</v>
      </c>
    </row>
    <row r="111" spans="1:36">
      <c r="A111" s="4" t="str">
        <f t="shared" si="30"/>
        <v>SD</v>
      </c>
      <c r="B111" s="4" t="str">
        <f t="shared" si="30"/>
        <v>SFM</v>
      </c>
      <c r="C111" s="4">
        <f t="shared" si="31"/>
        <v>7</v>
      </c>
      <c r="D111" s="40" t="str">
        <f t="shared" si="29"/>
        <v>SD7</v>
      </c>
      <c r="E111" s="41">
        <f ca="1">HLOOKUP($A111&amp;"-"&amp;$B111&amp;"-"&amp;E$7,Weights_Cond_Spaces,$C111+1,FALSE)*'Refrigerator Impacts'!D110</f>
        <v>8.2799564995218899E-2</v>
      </c>
      <c r="F111" s="41">
        <f ca="1">HLOOKUP($A111&amp;"-"&amp;$B111&amp;"-"&amp;F$7,Weights_Cond_Spaces,$C111+1,FALSE)*'Refrigerator Impacts'!E110</f>
        <v>1.0890951564148994E-5</v>
      </c>
      <c r="G111" s="41">
        <f ca="1">HLOOKUP($A111&amp;"-"&amp;$B111&amp;"-"&amp;G$7,Weights_Cond_Spaces,$C111+1,FALSE)*'Refrigerator Impacts'!F110</f>
        <v>9.3353011766728181E-2</v>
      </c>
      <c r="H111" s="41">
        <f ca="1">HLOOKUP($A111&amp;"-"&amp;$B111&amp;"-"&amp;H$7,Weights_Cond_Spaces,$C111+1,FALSE)*'Refrigerator Impacts'!G110</f>
        <v>2.226463417308337E-5</v>
      </c>
      <c r="I111" s="41">
        <f ca="1">HLOOKUP($A111&amp;"-"&amp;$B111&amp;"-"&amp;I$7,Weights_Cond_Spaces,$C111+1,FALSE)*'Refrigerator Impacts'!H110</f>
        <v>-2.172767854518511E-3</v>
      </c>
      <c r="J111" s="41">
        <f ca="1">HLOOKUP($A111&amp;"-"&amp;$B111&amp;"-"&amp;J$7,Weights_Cond_Spaces,$C111+1,FALSE)*'Refrigerator Impacts'!I110</f>
        <v>4.7387311165734691E-3</v>
      </c>
      <c r="K111" s="41">
        <f ca="1">HLOOKUP($A111&amp;"-"&amp;$B111&amp;"-"&amp;K$7,Weights_Cond_Spaces,$C111+1,FALSE)*'Refrigerator Impacts'!J110</f>
        <v>6.2645758746084346E-7</v>
      </c>
      <c r="L111" s="41">
        <f ca="1">HLOOKUP($A111&amp;"-"&amp;$B111&amp;"-"&amp;L$7,Weights_Cond_Spaces,$C111+1,FALSE)*'Refrigerator Impacts'!K110</f>
        <v>4.4774513233992062E-3</v>
      </c>
      <c r="M111" s="41">
        <f ca="1">HLOOKUP($A111&amp;"-"&amp;$B111&amp;"-"&amp;M$7,Weights_Cond_Spaces,$C111+1,FALSE)*'Refrigerator Impacts'!L110</f>
        <v>1.054605639033842E-6</v>
      </c>
      <c r="N111" s="41">
        <f ca="1">HLOOKUP($A111&amp;"-"&amp;$B111&amp;"-"&amp;N$7,Weights_Cond_Spaces,$C111+1,FALSE)*'Refrigerator Impacts'!M110</f>
        <v>0</v>
      </c>
      <c r="O111" s="41">
        <f ca="1">HLOOKUP($A111&amp;"-"&amp;$B111&amp;"-"&amp;O$7,Weights_Cond_Spaces,$C111+1,FALSE)*'Refrigerator Impacts'!N110</f>
        <v>7.6137531030086346E-3</v>
      </c>
      <c r="P111" s="41">
        <f ca="1">HLOOKUP($A111&amp;"-"&amp;$B111&amp;"-"&amp;P$7,Weights_Cond_Spaces,$C111+1,FALSE)*'Refrigerator Impacts'!O110</f>
        <v>1.0014668104964591E-6</v>
      </c>
      <c r="Q111" s="41">
        <f ca="1">HLOOKUP($A111&amp;"-"&amp;$B111&amp;"-"&amp;Q$7,Weights_Cond_Spaces,$C111+1,FALSE)*'Refrigerator Impacts'!P110</f>
        <v>8.5841849900439703E-3</v>
      </c>
      <c r="R111" s="41">
        <f ca="1">HLOOKUP($A111&amp;"-"&amp;$B111&amp;"-"&amp;R$7,Weights_Cond_Spaces,$C111+1,FALSE)*'Refrigerator Impacts'!Q110</f>
        <v>2.0473226825823785E-6</v>
      </c>
      <c r="S111" s="41">
        <f>HLOOKUP($A111&amp;"-"&amp;$B111&amp;"-"&amp;S$7,Weights_Cond_Spaces,$C111+1,FALSE)*'Refrigerator Impacts'!R110</f>
        <v>0</v>
      </c>
      <c r="T111" s="41">
        <f ca="1">HLOOKUP($A111&amp;"-"&amp;$B111&amp;"-"&amp;T$7,Weights_Cond_Spaces,$C111+1,FALSE)*'Refrigerator Impacts'!S110</f>
        <v>0.15598475169657045</v>
      </c>
      <c r="U111" s="41">
        <f ca="1">HLOOKUP($A111&amp;"-"&amp;$B111&amp;"-"&amp;U$7,Weights_Cond_Spaces,$C111+1,FALSE)*'Refrigerator Impacts'!T110</f>
        <v>2.2391057743445804E-5</v>
      </c>
      <c r="V111" s="41">
        <f ca="1">HLOOKUP($A111&amp;"-"&amp;$B111&amp;"-"&amp;V$7,Weights_Cond_Spaces,$C111+1,FALSE)*'Refrigerator Impacts'!U110</f>
        <v>0.15598475169657045</v>
      </c>
      <c r="W111" s="41">
        <f ca="1">HLOOKUP($A111&amp;"-"&amp;$B111&amp;"-"&amp;W$7,Weights_Cond_Spaces,$C111+1,FALSE)*'Refrigerator Impacts'!V110</f>
        <v>2.2391057743445804E-5</v>
      </c>
      <c r="X111" s="41">
        <f ca="1">HLOOKUP($A111&amp;"-"&amp;$B111&amp;"-"&amp;X$7,Weights_Cond_Spaces,$C111+1,FALSE)*'Refrigerator Impacts'!W110</f>
        <v>-4.2252154167256454E-3</v>
      </c>
      <c r="Y111" s="41">
        <f ca="1">HLOOKUP($A111&amp;"-"&amp;$B111&amp;"-"&amp;Y$7,Weights_Cond_Spaces,$C111+1,FALSE)*'Refrigerator Impacts'!X110</f>
        <v>9.2913545765410492E-3</v>
      </c>
      <c r="Z111" s="41">
        <f ca="1">HLOOKUP($A111&amp;"-"&amp;$B111&amp;"-"&amp;Z$7,Weights_Cond_Spaces,$C111+1,FALSE)*'Refrigerator Impacts'!Y110</f>
        <v>1.3181234955374783E-6</v>
      </c>
      <c r="AA111" s="41">
        <f ca="1">HLOOKUP($A111&amp;"-"&amp;$B111&amp;"-"&amp;AA$7,Weights_Cond_Spaces,$C111+1,FALSE)*'Refrigerator Impacts'!Z110</f>
        <v>7.3978707046991887E-3</v>
      </c>
      <c r="AB111" s="41">
        <f ca="1">HLOOKUP($A111&amp;"-"&amp;$B111&amp;"-"&amp;AB$7,Weights_Cond_Spaces,$C111+1,FALSE)*'Refrigerator Impacts'!AA110</f>
        <v>1.3180963418078874E-6</v>
      </c>
      <c r="AC111" s="41">
        <f ca="1">HLOOKUP($A111&amp;"-"&amp;$B111&amp;"-"&amp;AC$7,Weights_Cond_Spaces,$C111+1,FALSE)*'Refrigerator Impacts'!AB110</f>
        <v>0</v>
      </c>
      <c r="AF111" s="131">
        <f t="shared" ca="1" si="32"/>
        <v>0.26042815548791254</v>
      </c>
      <c r="AG111" s="131">
        <f t="shared" ca="1" si="32"/>
        <v>3.6228057201089574E-5</v>
      </c>
      <c r="AH111" s="131">
        <f t="shared" ca="1" si="32"/>
        <v>0.26979727048144098</v>
      </c>
      <c r="AI111" s="131">
        <f t="shared" ca="1" si="32"/>
        <v>4.907571657995328E-5</v>
      </c>
      <c r="AJ111" s="131">
        <f t="shared" ca="1" si="32"/>
        <v>-6.3979832712441568E-3</v>
      </c>
    </row>
    <row r="112" spans="1:36">
      <c r="A112" s="4" t="str">
        <f t="shared" si="30"/>
        <v>SD</v>
      </c>
      <c r="B112" s="4" t="str">
        <f t="shared" si="30"/>
        <v>SFM</v>
      </c>
      <c r="C112" s="4">
        <f t="shared" si="31"/>
        <v>8</v>
      </c>
      <c r="D112" s="40" t="str">
        <f t="shared" si="29"/>
        <v>SD8</v>
      </c>
      <c r="E112" s="41">
        <f ca="1">HLOOKUP($A112&amp;"-"&amp;$B112&amp;"-"&amp;E$7,Weights_Cond_Spaces,$C112+1,FALSE)*'Refrigerator Impacts'!D111</f>
        <v>7.9320552720318363E-2</v>
      </c>
      <c r="F112" s="41">
        <f ca="1">HLOOKUP($A112&amp;"-"&amp;$B112&amp;"-"&amp;F$7,Weights_Cond_Spaces,$C112+1,FALSE)*'Refrigerator Impacts'!E111</f>
        <v>1.0459474170724081E-5</v>
      </c>
      <c r="G112" s="41">
        <f ca="1">HLOOKUP($A112&amp;"-"&amp;$B112&amp;"-"&amp;G$7,Weights_Cond_Spaces,$C112+1,FALSE)*'Refrigerator Impacts'!F111</f>
        <v>9.1580865003018638E-2</v>
      </c>
      <c r="H112" s="41">
        <f ca="1">HLOOKUP($A112&amp;"-"&amp;$B112&amp;"-"&amp;H$7,Weights_Cond_Spaces,$C112+1,FALSE)*'Refrigerator Impacts'!G111</f>
        <v>1.6414441655358809E-5</v>
      </c>
      <c r="I112" s="41">
        <f ca="1">HLOOKUP($A112&amp;"-"&amp;$B112&amp;"-"&amp;I$7,Weights_Cond_Spaces,$C112+1,FALSE)*'Refrigerator Impacts'!H111</f>
        <v>-2.1478466910170497E-3</v>
      </c>
      <c r="J112" s="41">
        <f ca="1">HLOOKUP($A112&amp;"-"&amp;$B112&amp;"-"&amp;J$7,Weights_Cond_Spaces,$C112+1,FALSE)*'Refrigerator Impacts'!I111</f>
        <v>4.5439484211450137E-3</v>
      </c>
      <c r="K112" s="41">
        <f ca="1">HLOOKUP($A112&amp;"-"&amp;$B112&amp;"-"&amp;K$7,Weights_Cond_Spaces,$C112+1,FALSE)*'Refrigerator Impacts'!J111</f>
        <v>6.0202001785584706E-7</v>
      </c>
      <c r="L112" s="41">
        <f ca="1">HLOOKUP($A112&amp;"-"&amp;$B112&amp;"-"&amp;L$7,Weights_Cond_Spaces,$C112+1,FALSE)*'Refrigerator Impacts'!K111</f>
        <v>4.4772189923702466E-3</v>
      </c>
      <c r="M112" s="41">
        <f ca="1">HLOOKUP($A112&amp;"-"&amp;$B112&amp;"-"&amp;M$7,Weights_Cond_Spaces,$C112+1,FALSE)*'Refrigerator Impacts'!L111</f>
        <v>1.1365068048873032E-6</v>
      </c>
      <c r="N112" s="41">
        <f ca="1">HLOOKUP($A112&amp;"-"&amp;$B112&amp;"-"&amp;N$7,Weights_Cond_Spaces,$C112+1,FALSE)*'Refrigerator Impacts'!M111</f>
        <v>0</v>
      </c>
      <c r="O112" s="41">
        <f ca="1">HLOOKUP($A112&amp;"-"&amp;$B112&amp;"-"&amp;O$7,Weights_Cond_Spaces,$C112+1,FALSE)*'Refrigerator Impacts'!N111</f>
        <v>7.2938439283051371E-3</v>
      </c>
      <c r="P112" s="41">
        <f ca="1">HLOOKUP($A112&amp;"-"&amp;$B112&amp;"-"&amp;P$7,Weights_Cond_Spaces,$C112+1,FALSE)*'Refrigerator Impacts'!O111</f>
        <v>9.6179072834244428E-7</v>
      </c>
      <c r="Q112" s="41">
        <f ca="1">HLOOKUP($A112&amp;"-"&amp;$B112&amp;"-"&amp;Q$7,Weights_Cond_Spaces,$C112+1,FALSE)*'Refrigerator Impacts'!P111</f>
        <v>8.4212289657948167E-3</v>
      </c>
      <c r="R112" s="41">
        <f ca="1">HLOOKUP($A112&amp;"-"&amp;$B112&amp;"-"&amp;R$7,Weights_Cond_Spaces,$C112+1,FALSE)*'Refrigerator Impacts'!Q111</f>
        <v>1.5093739453203501E-6</v>
      </c>
      <c r="S112" s="41">
        <f>HLOOKUP($A112&amp;"-"&amp;$B112&amp;"-"&amp;S$7,Weights_Cond_Spaces,$C112+1,FALSE)*'Refrigerator Impacts'!R111</f>
        <v>0</v>
      </c>
      <c r="T112" s="41">
        <f ca="1">HLOOKUP($A112&amp;"-"&amp;$B112&amp;"-"&amp;T$7,Weights_Cond_Spaces,$C112+1,FALSE)*'Refrigerator Impacts'!S111</f>
        <v>1.1197602590196433E-2</v>
      </c>
      <c r="U112" s="41">
        <f ca="1">HLOOKUP($A112&amp;"-"&amp;$B112&amp;"-"&amp;U$7,Weights_Cond_Spaces,$C112+1,FALSE)*'Refrigerator Impacts'!T111</f>
        <v>1.8886783857714341E-6</v>
      </c>
      <c r="V112" s="41">
        <f ca="1">HLOOKUP($A112&amp;"-"&amp;$B112&amp;"-"&amp;V$7,Weights_Cond_Spaces,$C112+1,FALSE)*'Refrigerator Impacts'!U111</f>
        <v>1.1197602590196433E-2</v>
      </c>
      <c r="W112" s="41">
        <f ca="1">HLOOKUP($A112&amp;"-"&amp;$B112&amp;"-"&amp;W$7,Weights_Cond_Spaces,$C112+1,FALSE)*'Refrigerator Impacts'!V111</f>
        <v>1.8886783857714341E-6</v>
      </c>
      <c r="X112" s="41">
        <f ca="1">HLOOKUP($A112&amp;"-"&amp;$B112&amp;"-"&amp;X$7,Weights_Cond_Spaces,$C112+1,FALSE)*'Refrigerator Impacts'!W111</f>
        <v>-3.0271971905774386E-4</v>
      </c>
      <c r="Y112" s="41">
        <f ca="1">HLOOKUP($A112&amp;"-"&amp;$B112&amp;"-"&amp;Y$7,Weights_Cond_Spaces,$C112+1,FALSE)*'Refrigerator Impacts'!X111</f>
        <v>6.6332893497719596E-4</v>
      </c>
      <c r="Z112" s="41">
        <f ca="1">HLOOKUP($A112&amp;"-"&amp;$B112&amp;"-"&amp;Z$7,Weights_Cond_Spaces,$C112+1,FALSE)*'Refrigerator Impacts'!Y111</f>
        <v>1.0503874578356435E-7</v>
      </c>
      <c r="AA112" s="41">
        <f ca="1">HLOOKUP($A112&amp;"-"&amp;$B112&amp;"-"&amp;AA$7,Weights_Cond_Spaces,$C112+1,FALSE)*'Refrigerator Impacts'!Z111</f>
        <v>5.1227432121248235E-4</v>
      </c>
      <c r="AB112" s="41">
        <f ca="1">HLOOKUP($A112&amp;"-"&amp;$B112&amp;"-"&amp;AB$7,Weights_Cond_Spaces,$C112+1,FALSE)*'Refrigerator Impacts'!AA111</f>
        <v>1.0503874578356435E-7</v>
      </c>
      <c r="AC112" s="41">
        <f ca="1">HLOOKUP($A112&amp;"-"&amp;$B112&amp;"-"&amp;AC$7,Weights_Cond_Spaces,$C112+1,FALSE)*'Refrigerator Impacts'!AB111</f>
        <v>0</v>
      </c>
      <c r="AF112" s="131">
        <f t="shared" ca="1" si="32"/>
        <v>0.10301927659494214</v>
      </c>
      <c r="AG112" s="131">
        <f t="shared" ca="1" si="32"/>
        <v>1.4017002048477371E-5</v>
      </c>
      <c r="AH112" s="131">
        <f t="shared" ca="1" si="32"/>
        <v>0.11618918987259262</v>
      </c>
      <c r="AI112" s="131">
        <f t="shared" ca="1" si="32"/>
        <v>2.105403953712146E-5</v>
      </c>
      <c r="AJ112" s="131">
        <f t="shared" ca="1" si="32"/>
        <v>-2.4505664100747935E-3</v>
      </c>
    </row>
    <row r="113" spans="1:36">
      <c r="A113" s="4" t="str">
        <f t="shared" si="30"/>
        <v>SD</v>
      </c>
      <c r="B113" s="4" t="str">
        <f t="shared" si="30"/>
        <v>SFM</v>
      </c>
      <c r="C113" s="4">
        <f t="shared" si="31"/>
        <v>9</v>
      </c>
      <c r="D113" s="40" t="str">
        <f t="shared" si="29"/>
        <v>SD9</v>
      </c>
      <c r="E113" s="41">
        <f ca="1">HLOOKUP($A113&amp;"-"&amp;$B113&amp;"-"&amp;E$7,Weights_Cond_Spaces,$C113+1,FALSE)*'Refrigerator Impacts'!D112</f>
        <v>0</v>
      </c>
      <c r="F113" s="41">
        <f ca="1">HLOOKUP($A113&amp;"-"&amp;$B113&amp;"-"&amp;F$7,Weights_Cond_Spaces,$C113+1,FALSE)*'Refrigerator Impacts'!E112</f>
        <v>0</v>
      </c>
      <c r="G113" s="41">
        <f ca="1">HLOOKUP($A113&amp;"-"&amp;$B113&amp;"-"&amp;G$7,Weights_Cond_Spaces,$C113+1,FALSE)*'Refrigerator Impacts'!F112</f>
        <v>0</v>
      </c>
      <c r="H113" s="41">
        <f ca="1">HLOOKUP($A113&amp;"-"&amp;$B113&amp;"-"&amp;H$7,Weights_Cond_Spaces,$C113+1,FALSE)*'Refrigerator Impacts'!G112</f>
        <v>0</v>
      </c>
      <c r="I113" s="41">
        <f ca="1">HLOOKUP($A113&amp;"-"&amp;$B113&amp;"-"&amp;I$7,Weights_Cond_Spaces,$C113+1,FALSE)*'Refrigerator Impacts'!H112</f>
        <v>0</v>
      </c>
      <c r="J113" s="41">
        <f ca="1">HLOOKUP($A113&amp;"-"&amp;$B113&amp;"-"&amp;J$7,Weights_Cond_Spaces,$C113+1,FALSE)*'Refrigerator Impacts'!I112</f>
        <v>0</v>
      </c>
      <c r="K113" s="41">
        <f ca="1">HLOOKUP($A113&amp;"-"&amp;$B113&amp;"-"&amp;K$7,Weights_Cond_Spaces,$C113+1,FALSE)*'Refrigerator Impacts'!J112</f>
        <v>0</v>
      </c>
      <c r="L113" s="41">
        <f ca="1">HLOOKUP($A113&amp;"-"&amp;$B113&amp;"-"&amp;L$7,Weights_Cond_Spaces,$C113+1,FALSE)*'Refrigerator Impacts'!K112</f>
        <v>0</v>
      </c>
      <c r="M113" s="41">
        <f ca="1">HLOOKUP($A113&amp;"-"&amp;$B113&amp;"-"&amp;M$7,Weights_Cond_Spaces,$C113+1,FALSE)*'Refrigerator Impacts'!L112</f>
        <v>0</v>
      </c>
      <c r="N113" s="41">
        <f ca="1">HLOOKUP($A113&amp;"-"&amp;$B113&amp;"-"&amp;N$7,Weights_Cond_Spaces,$C113+1,FALSE)*'Refrigerator Impacts'!M112</f>
        <v>0</v>
      </c>
      <c r="O113" s="41">
        <f ca="1">HLOOKUP($A113&amp;"-"&amp;$B113&amp;"-"&amp;O$7,Weights_Cond_Spaces,$C113+1,FALSE)*'Refrigerator Impacts'!N112</f>
        <v>0</v>
      </c>
      <c r="P113" s="41">
        <f ca="1">HLOOKUP($A113&amp;"-"&amp;$B113&amp;"-"&amp;P$7,Weights_Cond_Spaces,$C113+1,FALSE)*'Refrigerator Impacts'!O112</f>
        <v>0</v>
      </c>
      <c r="Q113" s="41">
        <f ca="1">HLOOKUP($A113&amp;"-"&amp;$B113&amp;"-"&amp;Q$7,Weights_Cond_Spaces,$C113+1,FALSE)*'Refrigerator Impacts'!P112</f>
        <v>0</v>
      </c>
      <c r="R113" s="41">
        <f ca="1">HLOOKUP($A113&amp;"-"&amp;$B113&amp;"-"&amp;R$7,Weights_Cond_Spaces,$C113+1,FALSE)*'Refrigerator Impacts'!Q112</f>
        <v>0</v>
      </c>
      <c r="S113" s="41">
        <f>HLOOKUP($A113&amp;"-"&amp;$B113&amp;"-"&amp;S$7,Weights_Cond_Spaces,$C113+1,FALSE)*'Refrigerator Impacts'!R112</f>
        <v>0</v>
      </c>
      <c r="T113" s="41">
        <f ca="1">HLOOKUP($A113&amp;"-"&amp;$B113&amp;"-"&amp;T$7,Weights_Cond_Spaces,$C113+1,FALSE)*'Refrigerator Impacts'!S112</f>
        <v>0</v>
      </c>
      <c r="U113" s="41">
        <f ca="1">HLOOKUP($A113&amp;"-"&amp;$B113&amp;"-"&amp;U$7,Weights_Cond_Spaces,$C113+1,FALSE)*'Refrigerator Impacts'!T112</f>
        <v>0</v>
      </c>
      <c r="V113" s="41">
        <f ca="1">HLOOKUP($A113&amp;"-"&amp;$B113&amp;"-"&amp;V$7,Weights_Cond_Spaces,$C113+1,FALSE)*'Refrigerator Impacts'!U112</f>
        <v>0</v>
      </c>
      <c r="W113" s="41">
        <f ca="1">HLOOKUP($A113&amp;"-"&amp;$B113&amp;"-"&amp;W$7,Weights_Cond_Spaces,$C113+1,FALSE)*'Refrigerator Impacts'!V112</f>
        <v>0</v>
      </c>
      <c r="X113" s="41">
        <f ca="1">HLOOKUP($A113&amp;"-"&amp;$B113&amp;"-"&amp;X$7,Weights_Cond_Spaces,$C113+1,FALSE)*'Refrigerator Impacts'!W112</f>
        <v>0</v>
      </c>
      <c r="Y113" s="41">
        <f ca="1">HLOOKUP($A113&amp;"-"&amp;$B113&amp;"-"&amp;Y$7,Weights_Cond_Spaces,$C113+1,FALSE)*'Refrigerator Impacts'!X112</f>
        <v>0</v>
      </c>
      <c r="Z113" s="41">
        <f ca="1">HLOOKUP($A113&amp;"-"&amp;$B113&amp;"-"&amp;Z$7,Weights_Cond_Spaces,$C113+1,FALSE)*'Refrigerator Impacts'!Y112</f>
        <v>0</v>
      </c>
      <c r="AA113" s="41">
        <f ca="1">HLOOKUP($A113&amp;"-"&amp;$B113&amp;"-"&amp;AA$7,Weights_Cond_Spaces,$C113+1,FALSE)*'Refrigerator Impacts'!Z112</f>
        <v>0</v>
      </c>
      <c r="AB113" s="41">
        <f ca="1">HLOOKUP($A113&amp;"-"&amp;$B113&amp;"-"&amp;AB$7,Weights_Cond_Spaces,$C113+1,FALSE)*'Refrigerator Impacts'!AA112</f>
        <v>0</v>
      </c>
      <c r="AC113" s="41">
        <f ca="1">HLOOKUP($A113&amp;"-"&amp;$B113&amp;"-"&amp;AC$7,Weights_Cond_Spaces,$C113+1,FALSE)*'Refrigerator Impacts'!AB112</f>
        <v>0</v>
      </c>
      <c r="AF113" s="131">
        <f t="shared" ca="1" si="32"/>
        <v>0</v>
      </c>
      <c r="AG113" s="131">
        <f t="shared" ca="1" si="32"/>
        <v>0</v>
      </c>
      <c r="AH113" s="131">
        <f t="shared" ca="1" si="32"/>
        <v>0</v>
      </c>
      <c r="AI113" s="131">
        <f t="shared" ca="1" si="32"/>
        <v>0</v>
      </c>
      <c r="AJ113" s="131">
        <f t="shared" ca="1" si="32"/>
        <v>0</v>
      </c>
    </row>
    <row r="114" spans="1:36">
      <c r="A114" s="4" t="str">
        <f t="shared" si="30"/>
        <v>SD</v>
      </c>
      <c r="B114" s="4" t="str">
        <f t="shared" si="30"/>
        <v>SFM</v>
      </c>
      <c r="C114" s="4">
        <f t="shared" si="31"/>
        <v>10</v>
      </c>
      <c r="D114" s="40" t="str">
        <f t="shared" si="29"/>
        <v>SD10</v>
      </c>
      <c r="E114" s="41">
        <f ca="1">HLOOKUP($A114&amp;"-"&amp;$B114&amp;"-"&amp;E$7,Weights_Cond_Spaces,$C114+1,FALSE)*'Refrigerator Impacts'!D113</f>
        <v>0.16971753379619808</v>
      </c>
      <c r="F114" s="41">
        <f ca="1">HLOOKUP($A114&amp;"-"&amp;$B114&amp;"-"&amp;F$7,Weights_Cond_Spaces,$C114+1,FALSE)*'Refrigerator Impacts'!E113</f>
        <v>2.3452498547909768E-5</v>
      </c>
      <c r="G114" s="41">
        <f ca="1">HLOOKUP($A114&amp;"-"&amp;$B114&amp;"-"&amp;G$7,Weights_Cond_Spaces,$C114+1,FALSE)*'Refrigerator Impacts'!F113</f>
        <v>0.19704468502607567</v>
      </c>
      <c r="H114" s="41">
        <f ca="1">HLOOKUP($A114&amp;"-"&amp;$B114&amp;"-"&amp;H$7,Weights_Cond_Spaces,$C114+1,FALSE)*'Refrigerator Impacts'!G113</f>
        <v>4.1957776197390038E-5</v>
      </c>
      <c r="I114" s="41">
        <f ca="1">HLOOKUP($A114&amp;"-"&amp;$B114&amp;"-"&amp;I$7,Weights_Cond_Spaces,$C114+1,FALSE)*'Refrigerator Impacts'!H113</f>
        <v>-5.1203711470777288E-3</v>
      </c>
      <c r="J114" s="41">
        <f ca="1">HLOOKUP($A114&amp;"-"&amp;$B114&amp;"-"&amp;J$7,Weights_Cond_Spaces,$C114+1,FALSE)*'Refrigerator Impacts'!I113</f>
        <v>9.7136142839069923E-3</v>
      </c>
      <c r="K114" s="41">
        <f ca="1">HLOOKUP($A114&amp;"-"&amp;$B114&amp;"-"&amp;K$7,Weights_Cond_Spaces,$C114+1,FALSE)*'Refrigerator Impacts'!J113</f>
        <v>1.349300176738097E-6</v>
      </c>
      <c r="L114" s="41">
        <f ca="1">HLOOKUP($A114&amp;"-"&amp;$B114&amp;"-"&amp;L$7,Weights_Cond_Spaces,$C114+1,FALSE)*'Refrigerator Impacts'!K113</f>
        <v>9.3411947643022436E-3</v>
      </c>
      <c r="M114" s="41">
        <f ca="1">HLOOKUP($A114&amp;"-"&amp;$B114&amp;"-"&amp;M$7,Weights_Cond_Spaces,$C114+1,FALSE)*'Refrigerator Impacts'!L113</f>
        <v>2.8469117897509749E-6</v>
      </c>
      <c r="N114" s="41">
        <f ca="1">HLOOKUP($A114&amp;"-"&amp;$B114&amp;"-"&amp;N$7,Weights_Cond_Spaces,$C114+1,FALSE)*'Refrigerator Impacts'!M113</f>
        <v>0</v>
      </c>
      <c r="O114" s="41">
        <f ca="1">HLOOKUP($A114&amp;"-"&amp;$B114&amp;"-"&amp;O$7,Weights_Cond_Spaces,$C114+1,FALSE)*'Refrigerator Impacts'!N113</f>
        <v>1.5606210004248097E-2</v>
      </c>
      <c r="P114" s="41">
        <f ca="1">HLOOKUP($A114&amp;"-"&amp;$B114&amp;"-"&amp;P$7,Weights_Cond_Spaces,$C114+1,FALSE)*'Refrigerator Impacts'!O113</f>
        <v>2.1565515906123923E-6</v>
      </c>
      <c r="Q114" s="41">
        <f ca="1">HLOOKUP($A114&amp;"-"&amp;$B114&amp;"-"&amp;Q$7,Weights_Cond_Spaces,$C114+1,FALSE)*'Refrigerator Impacts'!P113</f>
        <v>1.8119051496650634E-2</v>
      </c>
      <c r="R114" s="41">
        <f ca="1">HLOOKUP($A114&amp;"-"&amp;$B114&amp;"-"&amp;R$7,Weights_Cond_Spaces,$C114+1,FALSE)*'Refrigerator Impacts'!Q113</f>
        <v>3.8581863170013823E-6</v>
      </c>
      <c r="S114" s="41">
        <f>HLOOKUP($A114&amp;"-"&amp;$B114&amp;"-"&amp;S$7,Weights_Cond_Spaces,$C114+1,FALSE)*'Refrigerator Impacts'!R113</f>
        <v>0</v>
      </c>
      <c r="T114" s="41">
        <f ca="1">HLOOKUP($A114&amp;"-"&amp;$B114&amp;"-"&amp;T$7,Weights_Cond_Spaces,$C114+1,FALSE)*'Refrigerator Impacts'!S113</f>
        <v>5.5860139383214102E-2</v>
      </c>
      <c r="U114" s="41">
        <f ca="1">HLOOKUP($A114&amp;"-"&amp;$B114&amp;"-"&amp;U$7,Weights_Cond_Spaces,$C114+1,FALSE)*'Refrigerator Impacts'!T113</f>
        <v>9.2972998396025664E-6</v>
      </c>
      <c r="V114" s="41">
        <f ca="1">HLOOKUP($A114&amp;"-"&amp;$B114&amp;"-"&amp;V$7,Weights_Cond_Spaces,$C114+1,FALSE)*'Refrigerator Impacts'!U113</f>
        <v>5.5860139383214102E-2</v>
      </c>
      <c r="W114" s="41">
        <f ca="1">HLOOKUP($A114&amp;"-"&amp;$B114&amp;"-"&amp;W$7,Weights_Cond_Spaces,$C114+1,FALSE)*'Refrigerator Impacts'!V113</f>
        <v>9.2972998396025664E-6</v>
      </c>
      <c r="X114" s="41">
        <f ca="1">HLOOKUP($A114&amp;"-"&amp;$B114&amp;"-"&amp;X$7,Weights_Cond_Spaces,$C114+1,FALSE)*'Refrigerator Impacts'!W113</f>
        <v>-1.6501124743547248E-3</v>
      </c>
      <c r="Y114" s="41">
        <f ca="1">HLOOKUP($A114&amp;"-"&amp;$B114&amp;"-"&amp;Y$7,Weights_Cond_Spaces,$C114+1,FALSE)*'Refrigerator Impacts'!X113</f>
        <v>3.3304115593129533E-3</v>
      </c>
      <c r="Z114" s="41">
        <f ca="1">HLOOKUP($A114&amp;"-"&amp;$B114&amp;"-"&amp;Z$7,Weights_Cond_Spaces,$C114+1,FALSE)*'Refrigerator Impacts'!Y113</f>
        <v>5.2912670813740023E-7</v>
      </c>
      <c r="AA114" s="41">
        <f ca="1">HLOOKUP($A114&amp;"-"&amp;$B114&amp;"-"&amp;AA$7,Weights_Cond_Spaces,$C114+1,FALSE)*'Refrigerator Impacts'!Z113</f>
        <v>2.5178694900669426E-3</v>
      </c>
      <c r="AB114" s="41">
        <f ca="1">HLOOKUP($A114&amp;"-"&amp;$B114&amp;"-"&amp;AB$7,Weights_Cond_Spaces,$C114+1,FALSE)*'Refrigerator Impacts'!AA113</f>
        <v>5.2912670813740023E-7</v>
      </c>
      <c r="AC114" s="41">
        <f ca="1">HLOOKUP($A114&amp;"-"&amp;$B114&amp;"-"&amp;AC$7,Weights_Cond_Spaces,$C114+1,FALSE)*'Refrigerator Impacts'!AB113</f>
        <v>0</v>
      </c>
      <c r="AF114" s="131">
        <f t="shared" ca="1" si="32"/>
        <v>0.25422790902688025</v>
      </c>
      <c r="AG114" s="131">
        <f t="shared" ca="1" si="32"/>
        <v>3.6784776863000225E-5</v>
      </c>
      <c r="AH114" s="131">
        <f t="shared" ca="1" si="32"/>
        <v>0.28288294016030957</v>
      </c>
      <c r="AI114" s="131">
        <f t="shared" ca="1" si="32"/>
        <v>5.8489300851882356E-5</v>
      </c>
      <c r="AJ114" s="131">
        <f t="shared" ca="1" si="32"/>
        <v>-6.7704836214324531E-3</v>
      </c>
    </row>
    <row r="115" spans="1:36">
      <c r="A115" s="4" t="str">
        <f t="shared" si="30"/>
        <v>SD</v>
      </c>
      <c r="B115" s="4" t="str">
        <f t="shared" si="30"/>
        <v>SFM</v>
      </c>
      <c r="C115" s="4">
        <f t="shared" si="31"/>
        <v>11</v>
      </c>
      <c r="D115" s="40" t="str">
        <f t="shared" si="29"/>
        <v>SD11</v>
      </c>
      <c r="E115" s="41">
        <f ca="1">HLOOKUP($A115&amp;"-"&amp;$B115&amp;"-"&amp;E$7,Weights_Cond_Spaces,$C115+1,FALSE)*'Refrigerator Impacts'!D114</f>
        <v>0</v>
      </c>
      <c r="F115" s="41">
        <f ca="1">HLOOKUP($A115&amp;"-"&amp;$B115&amp;"-"&amp;F$7,Weights_Cond_Spaces,$C115+1,FALSE)*'Refrigerator Impacts'!E114</f>
        <v>0</v>
      </c>
      <c r="G115" s="41">
        <f ca="1">HLOOKUP($A115&amp;"-"&amp;$B115&amp;"-"&amp;G$7,Weights_Cond_Spaces,$C115+1,FALSE)*'Refrigerator Impacts'!F114</f>
        <v>0</v>
      </c>
      <c r="H115" s="41">
        <f ca="1">HLOOKUP($A115&amp;"-"&amp;$B115&amp;"-"&amp;H$7,Weights_Cond_Spaces,$C115+1,FALSE)*'Refrigerator Impacts'!G114</f>
        <v>0</v>
      </c>
      <c r="I115" s="41">
        <f ca="1">HLOOKUP($A115&amp;"-"&amp;$B115&amp;"-"&amp;I$7,Weights_Cond_Spaces,$C115+1,FALSE)*'Refrigerator Impacts'!H114</f>
        <v>0</v>
      </c>
      <c r="J115" s="41">
        <f ca="1">HLOOKUP($A115&amp;"-"&amp;$B115&amp;"-"&amp;J$7,Weights_Cond_Spaces,$C115+1,FALSE)*'Refrigerator Impacts'!I114</f>
        <v>0</v>
      </c>
      <c r="K115" s="41">
        <f ca="1">HLOOKUP($A115&amp;"-"&amp;$B115&amp;"-"&amp;K$7,Weights_Cond_Spaces,$C115+1,FALSE)*'Refrigerator Impacts'!J114</f>
        <v>0</v>
      </c>
      <c r="L115" s="41">
        <f ca="1">HLOOKUP($A115&amp;"-"&amp;$B115&amp;"-"&amp;L$7,Weights_Cond_Spaces,$C115+1,FALSE)*'Refrigerator Impacts'!K114</f>
        <v>0</v>
      </c>
      <c r="M115" s="41">
        <f ca="1">HLOOKUP($A115&amp;"-"&amp;$B115&amp;"-"&amp;M$7,Weights_Cond_Spaces,$C115+1,FALSE)*'Refrigerator Impacts'!L114</f>
        <v>0</v>
      </c>
      <c r="N115" s="41">
        <f ca="1">HLOOKUP($A115&amp;"-"&amp;$B115&amp;"-"&amp;N$7,Weights_Cond_Spaces,$C115+1,FALSE)*'Refrigerator Impacts'!M114</f>
        <v>0</v>
      </c>
      <c r="O115" s="41">
        <f ca="1">HLOOKUP($A115&amp;"-"&amp;$B115&amp;"-"&amp;O$7,Weights_Cond_Spaces,$C115+1,FALSE)*'Refrigerator Impacts'!N114</f>
        <v>0</v>
      </c>
      <c r="P115" s="41">
        <f ca="1">HLOOKUP($A115&amp;"-"&amp;$B115&amp;"-"&amp;P$7,Weights_Cond_Spaces,$C115+1,FALSE)*'Refrigerator Impacts'!O114</f>
        <v>0</v>
      </c>
      <c r="Q115" s="41">
        <f ca="1">HLOOKUP($A115&amp;"-"&amp;$B115&amp;"-"&amp;Q$7,Weights_Cond_Spaces,$C115+1,FALSE)*'Refrigerator Impacts'!P114</f>
        <v>0</v>
      </c>
      <c r="R115" s="41">
        <f ca="1">HLOOKUP($A115&amp;"-"&amp;$B115&amp;"-"&amp;R$7,Weights_Cond_Spaces,$C115+1,FALSE)*'Refrigerator Impacts'!Q114</f>
        <v>0</v>
      </c>
      <c r="S115" s="41">
        <f>HLOOKUP($A115&amp;"-"&amp;$B115&amp;"-"&amp;S$7,Weights_Cond_Spaces,$C115+1,FALSE)*'Refrigerator Impacts'!R114</f>
        <v>0</v>
      </c>
      <c r="T115" s="41">
        <f ca="1">HLOOKUP($A115&amp;"-"&amp;$B115&amp;"-"&amp;T$7,Weights_Cond_Spaces,$C115+1,FALSE)*'Refrigerator Impacts'!S114</f>
        <v>0</v>
      </c>
      <c r="U115" s="41">
        <f ca="1">HLOOKUP($A115&amp;"-"&amp;$B115&amp;"-"&amp;U$7,Weights_Cond_Spaces,$C115+1,FALSE)*'Refrigerator Impacts'!T114</f>
        <v>0</v>
      </c>
      <c r="V115" s="41">
        <f ca="1">HLOOKUP($A115&amp;"-"&amp;$B115&amp;"-"&amp;V$7,Weights_Cond_Spaces,$C115+1,FALSE)*'Refrigerator Impacts'!U114</f>
        <v>0</v>
      </c>
      <c r="W115" s="41">
        <f ca="1">HLOOKUP($A115&amp;"-"&amp;$B115&amp;"-"&amp;W$7,Weights_Cond_Spaces,$C115+1,FALSE)*'Refrigerator Impacts'!V114</f>
        <v>0</v>
      </c>
      <c r="X115" s="41">
        <f ca="1">HLOOKUP($A115&amp;"-"&amp;$B115&amp;"-"&amp;X$7,Weights_Cond_Spaces,$C115+1,FALSE)*'Refrigerator Impacts'!W114</f>
        <v>0</v>
      </c>
      <c r="Y115" s="41">
        <f ca="1">HLOOKUP($A115&amp;"-"&amp;$B115&amp;"-"&amp;Y$7,Weights_Cond_Spaces,$C115+1,FALSE)*'Refrigerator Impacts'!X114</f>
        <v>0</v>
      </c>
      <c r="Z115" s="41">
        <f ca="1">HLOOKUP($A115&amp;"-"&amp;$B115&amp;"-"&amp;Z$7,Weights_Cond_Spaces,$C115+1,FALSE)*'Refrigerator Impacts'!Y114</f>
        <v>0</v>
      </c>
      <c r="AA115" s="41">
        <f ca="1">HLOOKUP($A115&amp;"-"&amp;$B115&amp;"-"&amp;AA$7,Weights_Cond_Spaces,$C115+1,FALSE)*'Refrigerator Impacts'!Z114</f>
        <v>0</v>
      </c>
      <c r="AB115" s="41">
        <f ca="1">HLOOKUP($A115&amp;"-"&amp;$B115&amp;"-"&amp;AB$7,Weights_Cond_Spaces,$C115+1,FALSE)*'Refrigerator Impacts'!AA114</f>
        <v>0</v>
      </c>
      <c r="AC115" s="41">
        <f ca="1">HLOOKUP($A115&amp;"-"&amp;$B115&amp;"-"&amp;AC$7,Weights_Cond_Spaces,$C115+1,FALSE)*'Refrigerator Impacts'!AB114</f>
        <v>0</v>
      </c>
      <c r="AF115" s="131">
        <f t="shared" ca="1" si="32"/>
        <v>0</v>
      </c>
      <c r="AG115" s="131">
        <f t="shared" ca="1" si="32"/>
        <v>0</v>
      </c>
      <c r="AH115" s="131">
        <f t="shared" ca="1" si="32"/>
        <v>0</v>
      </c>
      <c r="AI115" s="131">
        <f t="shared" ca="1" si="32"/>
        <v>0</v>
      </c>
      <c r="AJ115" s="131">
        <f t="shared" ca="1" si="32"/>
        <v>0</v>
      </c>
    </row>
    <row r="116" spans="1:36">
      <c r="A116" s="4" t="str">
        <f t="shared" si="30"/>
        <v>SD</v>
      </c>
      <c r="B116" s="4" t="str">
        <f t="shared" si="30"/>
        <v>SFM</v>
      </c>
      <c r="C116" s="4">
        <f t="shared" si="31"/>
        <v>12</v>
      </c>
      <c r="D116" s="40" t="str">
        <f t="shared" si="29"/>
        <v>SD12</v>
      </c>
      <c r="E116" s="41">
        <f ca="1">HLOOKUP($A116&amp;"-"&amp;$B116&amp;"-"&amp;E$7,Weights_Cond_Spaces,$C116+1,FALSE)*'Refrigerator Impacts'!D115</f>
        <v>0</v>
      </c>
      <c r="F116" s="41">
        <f ca="1">HLOOKUP($A116&amp;"-"&amp;$B116&amp;"-"&amp;F$7,Weights_Cond_Spaces,$C116+1,FALSE)*'Refrigerator Impacts'!E115</f>
        <v>0</v>
      </c>
      <c r="G116" s="41">
        <f ca="1">HLOOKUP($A116&amp;"-"&amp;$B116&amp;"-"&amp;G$7,Weights_Cond_Spaces,$C116+1,FALSE)*'Refrigerator Impacts'!F115</f>
        <v>0</v>
      </c>
      <c r="H116" s="41">
        <f ca="1">HLOOKUP($A116&amp;"-"&amp;$B116&amp;"-"&amp;H$7,Weights_Cond_Spaces,$C116+1,FALSE)*'Refrigerator Impacts'!G115</f>
        <v>0</v>
      </c>
      <c r="I116" s="41">
        <f ca="1">HLOOKUP($A116&amp;"-"&amp;$B116&amp;"-"&amp;I$7,Weights_Cond_Spaces,$C116+1,FALSE)*'Refrigerator Impacts'!H115</f>
        <v>0</v>
      </c>
      <c r="J116" s="41">
        <f ca="1">HLOOKUP($A116&amp;"-"&amp;$B116&amp;"-"&amp;J$7,Weights_Cond_Spaces,$C116+1,FALSE)*'Refrigerator Impacts'!I115</f>
        <v>0</v>
      </c>
      <c r="K116" s="41">
        <f ca="1">HLOOKUP($A116&amp;"-"&amp;$B116&amp;"-"&amp;K$7,Weights_Cond_Spaces,$C116+1,FALSE)*'Refrigerator Impacts'!J115</f>
        <v>0</v>
      </c>
      <c r="L116" s="41">
        <f ca="1">HLOOKUP($A116&amp;"-"&amp;$B116&amp;"-"&amp;L$7,Weights_Cond_Spaces,$C116+1,FALSE)*'Refrigerator Impacts'!K115</f>
        <v>0</v>
      </c>
      <c r="M116" s="41">
        <f ca="1">HLOOKUP($A116&amp;"-"&amp;$B116&amp;"-"&amp;M$7,Weights_Cond_Spaces,$C116+1,FALSE)*'Refrigerator Impacts'!L115</f>
        <v>0</v>
      </c>
      <c r="N116" s="41">
        <f ca="1">HLOOKUP($A116&amp;"-"&amp;$B116&amp;"-"&amp;N$7,Weights_Cond_Spaces,$C116+1,FALSE)*'Refrigerator Impacts'!M115</f>
        <v>0</v>
      </c>
      <c r="O116" s="41">
        <f ca="1">HLOOKUP($A116&amp;"-"&amp;$B116&amp;"-"&amp;O$7,Weights_Cond_Spaces,$C116+1,FALSE)*'Refrigerator Impacts'!N115</f>
        <v>0</v>
      </c>
      <c r="P116" s="41">
        <f ca="1">HLOOKUP($A116&amp;"-"&amp;$B116&amp;"-"&amp;P$7,Weights_Cond_Spaces,$C116+1,FALSE)*'Refrigerator Impacts'!O115</f>
        <v>0</v>
      </c>
      <c r="Q116" s="41">
        <f ca="1">HLOOKUP($A116&amp;"-"&amp;$B116&amp;"-"&amp;Q$7,Weights_Cond_Spaces,$C116+1,FALSE)*'Refrigerator Impacts'!P115</f>
        <v>0</v>
      </c>
      <c r="R116" s="41">
        <f ca="1">HLOOKUP($A116&amp;"-"&amp;$B116&amp;"-"&amp;R$7,Weights_Cond_Spaces,$C116+1,FALSE)*'Refrigerator Impacts'!Q115</f>
        <v>0</v>
      </c>
      <c r="S116" s="41">
        <f>HLOOKUP($A116&amp;"-"&amp;$B116&amp;"-"&amp;S$7,Weights_Cond_Spaces,$C116+1,FALSE)*'Refrigerator Impacts'!R115</f>
        <v>0</v>
      </c>
      <c r="T116" s="41">
        <f ca="1">HLOOKUP($A116&amp;"-"&amp;$B116&amp;"-"&amp;T$7,Weights_Cond_Spaces,$C116+1,FALSE)*'Refrigerator Impacts'!S115</f>
        <v>0</v>
      </c>
      <c r="U116" s="41">
        <f ca="1">HLOOKUP($A116&amp;"-"&amp;$B116&amp;"-"&amp;U$7,Weights_Cond_Spaces,$C116+1,FALSE)*'Refrigerator Impacts'!T115</f>
        <v>0</v>
      </c>
      <c r="V116" s="41">
        <f ca="1">HLOOKUP($A116&amp;"-"&amp;$B116&amp;"-"&amp;V$7,Weights_Cond_Spaces,$C116+1,FALSE)*'Refrigerator Impacts'!U115</f>
        <v>0</v>
      </c>
      <c r="W116" s="41">
        <f ca="1">HLOOKUP($A116&amp;"-"&amp;$B116&amp;"-"&amp;W$7,Weights_Cond_Spaces,$C116+1,FALSE)*'Refrigerator Impacts'!V115</f>
        <v>0</v>
      </c>
      <c r="X116" s="41">
        <f ca="1">HLOOKUP($A116&amp;"-"&amp;$B116&amp;"-"&amp;X$7,Weights_Cond_Spaces,$C116+1,FALSE)*'Refrigerator Impacts'!W115</f>
        <v>0</v>
      </c>
      <c r="Y116" s="41">
        <f ca="1">HLOOKUP($A116&amp;"-"&amp;$B116&amp;"-"&amp;Y$7,Weights_Cond_Spaces,$C116+1,FALSE)*'Refrigerator Impacts'!X115</f>
        <v>0</v>
      </c>
      <c r="Z116" s="41">
        <f ca="1">HLOOKUP($A116&amp;"-"&amp;$B116&amp;"-"&amp;Z$7,Weights_Cond_Spaces,$C116+1,FALSE)*'Refrigerator Impacts'!Y115</f>
        <v>0</v>
      </c>
      <c r="AA116" s="41">
        <f ca="1">HLOOKUP($A116&amp;"-"&amp;$B116&amp;"-"&amp;AA$7,Weights_Cond_Spaces,$C116+1,FALSE)*'Refrigerator Impacts'!Z115</f>
        <v>0</v>
      </c>
      <c r="AB116" s="41">
        <f ca="1">HLOOKUP($A116&amp;"-"&amp;$B116&amp;"-"&amp;AB$7,Weights_Cond_Spaces,$C116+1,FALSE)*'Refrigerator Impacts'!AA115</f>
        <v>0</v>
      </c>
      <c r="AC116" s="41">
        <f ca="1">HLOOKUP($A116&amp;"-"&amp;$B116&amp;"-"&amp;AC$7,Weights_Cond_Spaces,$C116+1,FALSE)*'Refrigerator Impacts'!AB115</f>
        <v>0</v>
      </c>
      <c r="AF116" s="131">
        <f t="shared" ca="1" si="32"/>
        <v>0</v>
      </c>
      <c r="AG116" s="131">
        <f t="shared" ca="1" si="32"/>
        <v>0</v>
      </c>
      <c r="AH116" s="131">
        <f t="shared" ca="1" si="32"/>
        <v>0</v>
      </c>
      <c r="AI116" s="131">
        <f t="shared" ca="1" si="32"/>
        <v>0</v>
      </c>
      <c r="AJ116" s="131">
        <f t="shared" ca="1" si="32"/>
        <v>0</v>
      </c>
    </row>
    <row r="117" spans="1:36">
      <c r="A117" s="4" t="str">
        <f t="shared" si="30"/>
        <v>SD</v>
      </c>
      <c r="B117" s="4" t="str">
        <f t="shared" si="30"/>
        <v>SFM</v>
      </c>
      <c r="C117" s="4">
        <f t="shared" si="31"/>
        <v>13</v>
      </c>
      <c r="D117" s="40" t="str">
        <f t="shared" si="29"/>
        <v>SD13</v>
      </c>
      <c r="E117" s="41">
        <f ca="1">HLOOKUP($A117&amp;"-"&amp;$B117&amp;"-"&amp;E$7,Weights_Cond_Spaces,$C117+1,FALSE)*'Refrigerator Impacts'!D116</f>
        <v>0</v>
      </c>
      <c r="F117" s="41">
        <f ca="1">HLOOKUP($A117&amp;"-"&amp;$B117&amp;"-"&amp;F$7,Weights_Cond_Spaces,$C117+1,FALSE)*'Refrigerator Impacts'!E116</f>
        <v>0</v>
      </c>
      <c r="G117" s="41">
        <f ca="1">HLOOKUP($A117&amp;"-"&amp;$B117&amp;"-"&amp;G$7,Weights_Cond_Spaces,$C117+1,FALSE)*'Refrigerator Impacts'!F116</f>
        <v>0</v>
      </c>
      <c r="H117" s="41">
        <f ca="1">HLOOKUP($A117&amp;"-"&amp;$B117&amp;"-"&amp;H$7,Weights_Cond_Spaces,$C117+1,FALSE)*'Refrigerator Impacts'!G116</f>
        <v>0</v>
      </c>
      <c r="I117" s="41">
        <f ca="1">HLOOKUP($A117&amp;"-"&amp;$B117&amp;"-"&amp;I$7,Weights_Cond_Spaces,$C117+1,FALSE)*'Refrigerator Impacts'!H116</f>
        <v>0</v>
      </c>
      <c r="J117" s="41">
        <f ca="1">HLOOKUP($A117&amp;"-"&amp;$B117&amp;"-"&amp;J$7,Weights_Cond_Spaces,$C117+1,FALSE)*'Refrigerator Impacts'!I116</f>
        <v>0</v>
      </c>
      <c r="K117" s="41">
        <f ca="1">HLOOKUP($A117&amp;"-"&amp;$B117&amp;"-"&amp;K$7,Weights_Cond_Spaces,$C117+1,FALSE)*'Refrigerator Impacts'!J116</f>
        <v>0</v>
      </c>
      <c r="L117" s="41">
        <f ca="1">HLOOKUP($A117&amp;"-"&amp;$B117&amp;"-"&amp;L$7,Weights_Cond_Spaces,$C117+1,FALSE)*'Refrigerator Impacts'!K116</f>
        <v>0</v>
      </c>
      <c r="M117" s="41">
        <f ca="1">HLOOKUP($A117&amp;"-"&amp;$B117&amp;"-"&amp;M$7,Weights_Cond_Spaces,$C117+1,FALSE)*'Refrigerator Impacts'!L116</f>
        <v>0</v>
      </c>
      <c r="N117" s="41">
        <f ca="1">HLOOKUP($A117&amp;"-"&amp;$B117&amp;"-"&amp;N$7,Weights_Cond_Spaces,$C117+1,FALSE)*'Refrigerator Impacts'!M116</f>
        <v>0</v>
      </c>
      <c r="O117" s="41">
        <f ca="1">HLOOKUP($A117&amp;"-"&amp;$B117&amp;"-"&amp;O$7,Weights_Cond_Spaces,$C117+1,FALSE)*'Refrigerator Impacts'!N116</f>
        <v>0</v>
      </c>
      <c r="P117" s="41">
        <f ca="1">HLOOKUP($A117&amp;"-"&amp;$B117&amp;"-"&amp;P$7,Weights_Cond_Spaces,$C117+1,FALSE)*'Refrigerator Impacts'!O116</f>
        <v>0</v>
      </c>
      <c r="Q117" s="41">
        <f ca="1">HLOOKUP($A117&amp;"-"&amp;$B117&amp;"-"&amp;Q$7,Weights_Cond_Spaces,$C117+1,FALSE)*'Refrigerator Impacts'!P116</f>
        <v>0</v>
      </c>
      <c r="R117" s="41">
        <f ca="1">HLOOKUP($A117&amp;"-"&amp;$B117&amp;"-"&amp;R$7,Weights_Cond_Spaces,$C117+1,FALSE)*'Refrigerator Impacts'!Q116</f>
        <v>0</v>
      </c>
      <c r="S117" s="41">
        <f>HLOOKUP($A117&amp;"-"&amp;$B117&amp;"-"&amp;S$7,Weights_Cond_Spaces,$C117+1,FALSE)*'Refrigerator Impacts'!R116</f>
        <v>0</v>
      </c>
      <c r="T117" s="41">
        <f ca="1">HLOOKUP($A117&amp;"-"&amp;$B117&amp;"-"&amp;T$7,Weights_Cond_Spaces,$C117+1,FALSE)*'Refrigerator Impacts'!S116</f>
        <v>0</v>
      </c>
      <c r="U117" s="41">
        <f ca="1">HLOOKUP($A117&amp;"-"&amp;$B117&amp;"-"&amp;U$7,Weights_Cond_Spaces,$C117+1,FALSE)*'Refrigerator Impacts'!T116</f>
        <v>0</v>
      </c>
      <c r="V117" s="41">
        <f ca="1">HLOOKUP($A117&amp;"-"&amp;$B117&amp;"-"&amp;V$7,Weights_Cond_Spaces,$C117+1,FALSE)*'Refrigerator Impacts'!U116</f>
        <v>0</v>
      </c>
      <c r="W117" s="41">
        <f ca="1">HLOOKUP($A117&amp;"-"&amp;$B117&amp;"-"&amp;W$7,Weights_Cond_Spaces,$C117+1,FALSE)*'Refrigerator Impacts'!V116</f>
        <v>0</v>
      </c>
      <c r="X117" s="41">
        <f ca="1">HLOOKUP($A117&amp;"-"&amp;$B117&amp;"-"&amp;X$7,Weights_Cond_Spaces,$C117+1,FALSE)*'Refrigerator Impacts'!W116</f>
        <v>0</v>
      </c>
      <c r="Y117" s="41">
        <f ca="1">HLOOKUP($A117&amp;"-"&amp;$B117&amp;"-"&amp;Y$7,Weights_Cond_Spaces,$C117+1,FALSE)*'Refrigerator Impacts'!X116</f>
        <v>0</v>
      </c>
      <c r="Z117" s="41">
        <f ca="1">HLOOKUP($A117&amp;"-"&amp;$B117&amp;"-"&amp;Z$7,Weights_Cond_Spaces,$C117+1,FALSE)*'Refrigerator Impacts'!Y116</f>
        <v>0</v>
      </c>
      <c r="AA117" s="41">
        <f ca="1">HLOOKUP($A117&amp;"-"&amp;$B117&amp;"-"&amp;AA$7,Weights_Cond_Spaces,$C117+1,FALSE)*'Refrigerator Impacts'!Z116</f>
        <v>0</v>
      </c>
      <c r="AB117" s="41">
        <f ca="1">HLOOKUP($A117&amp;"-"&amp;$B117&amp;"-"&amp;AB$7,Weights_Cond_Spaces,$C117+1,FALSE)*'Refrigerator Impacts'!AA116</f>
        <v>0</v>
      </c>
      <c r="AC117" s="41">
        <f ca="1">HLOOKUP($A117&amp;"-"&amp;$B117&amp;"-"&amp;AC$7,Weights_Cond_Spaces,$C117+1,FALSE)*'Refrigerator Impacts'!AB116</f>
        <v>0</v>
      </c>
      <c r="AF117" s="131">
        <f t="shared" ca="1" si="32"/>
        <v>0</v>
      </c>
      <c r="AG117" s="131">
        <f t="shared" ca="1" si="32"/>
        <v>0</v>
      </c>
      <c r="AH117" s="131">
        <f t="shared" ca="1" si="32"/>
        <v>0</v>
      </c>
      <c r="AI117" s="131">
        <f t="shared" ca="1" si="32"/>
        <v>0</v>
      </c>
      <c r="AJ117" s="131">
        <f t="shared" ca="1" si="32"/>
        <v>0</v>
      </c>
    </row>
    <row r="118" spans="1:36">
      <c r="A118" s="4" t="str">
        <f t="shared" si="30"/>
        <v>SD</v>
      </c>
      <c r="B118" s="4" t="str">
        <f t="shared" si="30"/>
        <v>SFM</v>
      </c>
      <c r="C118" s="4">
        <f t="shared" si="31"/>
        <v>14</v>
      </c>
      <c r="D118" s="40" t="str">
        <f t="shared" si="29"/>
        <v>SD14</v>
      </c>
      <c r="E118" s="41">
        <f ca="1">HLOOKUP($A118&amp;"-"&amp;$B118&amp;"-"&amp;E$7,Weights_Cond_Spaces,$C118+1,FALSE)*'Refrigerator Impacts'!D117</f>
        <v>0.18094015636439767</v>
      </c>
      <c r="F118" s="41">
        <f ca="1">HLOOKUP($A118&amp;"-"&amp;$B118&amp;"-"&amp;F$7,Weights_Cond_Spaces,$C118+1,FALSE)*'Refrigerator Impacts'!E117</f>
        <v>2.4805947448199364E-5</v>
      </c>
      <c r="G118" s="41">
        <f ca="1">HLOOKUP($A118&amp;"-"&amp;$B118&amp;"-"&amp;G$7,Weights_Cond_Spaces,$C118+1,FALSE)*'Refrigerator Impacts'!F117</f>
        <v>0.22099761954544814</v>
      </c>
      <c r="H118" s="41">
        <f ca="1">HLOOKUP($A118&amp;"-"&amp;$B118&amp;"-"&amp;H$7,Weights_Cond_Spaces,$C118+1,FALSE)*'Refrigerator Impacts'!G117</f>
        <v>4.2010136045806638E-5</v>
      </c>
      <c r="I118" s="41">
        <f ca="1">HLOOKUP($A118&amp;"-"&amp;$B118&amp;"-"&amp;I$7,Weights_Cond_Spaces,$C118+1,FALSE)*'Refrigerator Impacts'!H117</f>
        <v>-5.5841870001949708E-3</v>
      </c>
      <c r="J118" s="41">
        <f ca="1">HLOOKUP($A118&amp;"-"&amp;$B118&amp;"-"&amp;J$7,Weights_Cond_Spaces,$C118+1,FALSE)*'Refrigerator Impacts'!I117</f>
        <v>1.0364751426431271E-2</v>
      </c>
      <c r="K118" s="41">
        <f ca="1">HLOOKUP($A118&amp;"-"&amp;$B118&amp;"-"&amp;K$7,Weights_Cond_Spaces,$C118+1,FALSE)*'Refrigerator Impacts'!J117</f>
        <v>1.4287122015586916E-6</v>
      </c>
      <c r="L118" s="41">
        <f ca="1">HLOOKUP($A118&amp;"-"&amp;$B118&amp;"-"&amp;L$7,Weights_Cond_Spaces,$C118+1,FALSE)*'Refrigerator Impacts'!K117</f>
        <v>1.0833405635560588E-2</v>
      </c>
      <c r="M118" s="41">
        <f ca="1">HLOOKUP($A118&amp;"-"&amp;$B118&amp;"-"&amp;M$7,Weights_Cond_Spaces,$C118+1,FALSE)*'Refrigerator Impacts'!L117</f>
        <v>2.9950252511686471E-6</v>
      </c>
      <c r="N118" s="41">
        <f ca="1">HLOOKUP($A118&amp;"-"&amp;$B118&amp;"-"&amp;N$7,Weights_Cond_Spaces,$C118+1,FALSE)*'Refrigerator Impacts'!M117</f>
        <v>0</v>
      </c>
      <c r="O118" s="41">
        <f ca="1">HLOOKUP($A118&amp;"-"&amp;$B118&amp;"-"&amp;O$7,Weights_Cond_Spaces,$C118+1,FALSE)*'Refrigerator Impacts'!N117</f>
        <v>1.6638175297875649E-2</v>
      </c>
      <c r="P118" s="41">
        <f ca="1">HLOOKUP($A118&amp;"-"&amp;$B118&amp;"-"&amp;P$7,Weights_Cond_Spaces,$C118+1,FALSE)*'Refrigerator Impacts'!O117</f>
        <v>2.28100666190339E-6</v>
      </c>
      <c r="Q118" s="41">
        <f ca="1">HLOOKUP($A118&amp;"-"&amp;$B118&amp;"-"&amp;Q$7,Weights_Cond_Spaces,$C118+1,FALSE)*'Refrigerator Impacts'!P117</f>
        <v>2.0321620188087187E-2</v>
      </c>
      <c r="R118" s="41">
        <f ca="1">HLOOKUP($A118&amp;"-"&amp;$B118&amp;"-"&amp;R$7,Weights_Cond_Spaces,$C118+1,FALSE)*'Refrigerator Impacts'!Q117</f>
        <v>3.8630010157063578E-6</v>
      </c>
      <c r="S118" s="41">
        <f>HLOOKUP($A118&amp;"-"&amp;$B118&amp;"-"&amp;S$7,Weights_Cond_Spaces,$C118+1,FALSE)*'Refrigerator Impacts'!R117</f>
        <v>0</v>
      </c>
      <c r="T118" s="41">
        <f ca="1">HLOOKUP($A118&amp;"-"&amp;$B118&amp;"-"&amp;T$7,Weights_Cond_Spaces,$C118+1,FALSE)*'Refrigerator Impacts'!S117</f>
        <v>7.1530783192290698E-2</v>
      </c>
      <c r="U118" s="41">
        <f ca="1">HLOOKUP($A118&amp;"-"&amp;$B118&amp;"-"&amp;U$7,Weights_Cond_Spaces,$C118+1,FALSE)*'Refrigerator Impacts'!T117</f>
        <v>1.2628102341296523E-5</v>
      </c>
      <c r="V118" s="41">
        <f ca="1">HLOOKUP($A118&amp;"-"&amp;$B118&amp;"-"&amp;V$7,Weights_Cond_Spaces,$C118+1,FALSE)*'Refrigerator Impacts'!U117</f>
        <v>7.1530783192290698E-2</v>
      </c>
      <c r="W118" s="41">
        <f ca="1">HLOOKUP($A118&amp;"-"&amp;$B118&amp;"-"&amp;W$7,Weights_Cond_Spaces,$C118+1,FALSE)*'Refrigerator Impacts'!V117</f>
        <v>1.2628102341296523E-5</v>
      </c>
      <c r="X118" s="41">
        <f ca="1">HLOOKUP($A118&amp;"-"&amp;$B118&amp;"-"&amp;X$7,Weights_Cond_Spaces,$C118+1,FALSE)*'Refrigerator Impacts'!W117</f>
        <v>-2.1366019043577923E-3</v>
      </c>
      <c r="Y118" s="41">
        <f ca="1">HLOOKUP($A118&amp;"-"&amp;$B118&amp;"-"&amp;Y$7,Weights_Cond_Spaces,$C118+1,FALSE)*'Refrigerator Impacts'!X117</f>
        <v>4.2813519205741586E-3</v>
      </c>
      <c r="Z118" s="41">
        <f ca="1">HLOOKUP($A118&amp;"-"&amp;$B118&amp;"-"&amp;Z$7,Weights_Cond_Spaces,$C118+1,FALSE)*'Refrigerator Impacts'!Y117</f>
        <v>7.2804397126292041E-7</v>
      </c>
      <c r="AA118" s="41">
        <f ca="1">HLOOKUP($A118&amp;"-"&amp;$B118&amp;"-"&amp;AA$7,Weights_Cond_Spaces,$C118+1,FALSE)*'Refrigerator Impacts'!Z117</f>
        <v>3.2538187780918205E-3</v>
      </c>
      <c r="AB118" s="41">
        <f ca="1">HLOOKUP($A118&amp;"-"&amp;$B118&amp;"-"&amp;AB$7,Weights_Cond_Spaces,$C118+1,FALSE)*'Refrigerator Impacts'!AA117</f>
        <v>7.2804397126292041E-7</v>
      </c>
      <c r="AC118" s="41">
        <f ca="1">HLOOKUP($A118&amp;"-"&amp;$B118&amp;"-"&amp;AC$7,Weights_Cond_Spaces,$C118+1,FALSE)*'Refrigerator Impacts'!AB117</f>
        <v>0</v>
      </c>
      <c r="AF118" s="131">
        <f t="shared" ca="1" si="32"/>
        <v>0.2837552182015694</v>
      </c>
      <c r="AG118" s="131">
        <f t="shared" ca="1" si="32"/>
        <v>4.187181262422089E-5</v>
      </c>
      <c r="AH118" s="131">
        <f t="shared" ca="1" si="32"/>
        <v>0.32693724733947849</v>
      </c>
      <c r="AI118" s="131">
        <f t="shared" ca="1" si="32"/>
        <v>6.2224308625241092E-5</v>
      </c>
      <c r="AJ118" s="131">
        <f t="shared" ca="1" si="32"/>
        <v>-7.7207889045527636E-3</v>
      </c>
    </row>
    <row r="119" spans="1:36">
      <c r="A119" s="4" t="str">
        <f t="shared" si="30"/>
        <v>SD</v>
      </c>
      <c r="B119" s="4" t="str">
        <f t="shared" si="30"/>
        <v>SFM</v>
      </c>
      <c r="C119" s="4">
        <f t="shared" si="31"/>
        <v>15</v>
      </c>
      <c r="D119" s="40" t="str">
        <f t="shared" si="29"/>
        <v>SD15</v>
      </c>
      <c r="E119" s="41">
        <f ca="1">HLOOKUP($A119&amp;"-"&amp;$B119&amp;"-"&amp;E$7,Weights_Cond_Spaces,$C119+1,FALSE)*'Refrigerator Impacts'!D118</f>
        <v>0.70587208959802294</v>
      </c>
      <c r="F119" s="41">
        <f ca="1">HLOOKUP($A119&amp;"-"&amp;$B119&amp;"-"&amp;F$7,Weights_Cond_Spaces,$C119+1,FALSE)*'Refrigerator Impacts'!E118</f>
        <v>9.3740737906510506E-5</v>
      </c>
      <c r="G119" s="41">
        <f ca="1">HLOOKUP($A119&amp;"-"&amp;$B119&amp;"-"&amp;G$7,Weights_Cond_Spaces,$C119+1,FALSE)*'Refrigerator Impacts'!F118</f>
        <v>0.91037857766244967</v>
      </c>
      <c r="H119" s="41">
        <f ca="1">HLOOKUP($A119&amp;"-"&amp;$B119&amp;"-"&amp;H$7,Weights_Cond_Spaces,$C119+1,FALSE)*'Refrigerator Impacts'!G118</f>
        <v>1.6447069735467024E-4</v>
      </c>
      <c r="I119" s="41">
        <f ca="1">HLOOKUP($A119&amp;"-"&amp;$B119&amp;"-"&amp;I$7,Weights_Cond_Spaces,$C119+1,FALSE)*'Refrigerator Impacts'!H118</f>
        <v>-1.2632761679935066E-2</v>
      </c>
      <c r="J119" s="41">
        <f ca="1">HLOOKUP($A119&amp;"-"&amp;$B119&amp;"-"&amp;J$7,Weights_Cond_Spaces,$C119+1,FALSE)*'Refrigerator Impacts'!I118</f>
        <v>4.04372393998838E-2</v>
      </c>
      <c r="K119" s="41">
        <f ca="1">HLOOKUP($A119&amp;"-"&amp;$B119&amp;"-"&amp;K$7,Weights_Cond_Spaces,$C119+1,FALSE)*'Refrigerator Impacts'!J118</f>
        <v>5.3917109778571354E-6</v>
      </c>
      <c r="L119" s="41">
        <f ca="1">HLOOKUP($A119&amp;"-"&amp;$B119&amp;"-"&amp;L$7,Weights_Cond_Spaces,$C119+1,FALSE)*'Refrigerator Impacts'!K118</f>
        <v>5.0723674819938912E-2</v>
      </c>
      <c r="M119" s="41">
        <f ca="1">HLOOKUP($A119&amp;"-"&amp;$B119&amp;"-"&amp;M$7,Weights_Cond_Spaces,$C119+1,FALSE)*'Refrigerator Impacts'!L118</f>
        <v>1.2023085333923519E-5</v>
      </c>
      <c r="N119" s="41">
        <f ca="1">HLOOKUP($A119&amp;"-"&amp;$B119&amp;"-"&amp;N$7,Weights_Cond_Spaces,$C119+1,FALSE)*'Refrigerator Impacts'!M118</f>
        <v>0</v>
      </c>
      <c r="O119" s="41">
        <f ca="1">HLOOKUP($A119&amp;"-"&amp;$B119&amp;"-"&amp;O$7,Weights_Cond_Spaces,$C119+1,FALSE)*'Refrigerator Impacts'!N118</f>
        <v>6.4907778353841192E-2</v>
      </c>
      <c r="P119" s="41">
        <f ca="1">HLOOKUP($A119&amp;"-"&amp;$B119&amp;"-"&amp;P$7,Weights_Cond_Spaces,$C119+1,FALSE)*'Refrigerator Impacts'!O118</f>
        <v>8.6198379684147604E-6</v>
      </c>
      <c r="Q119" s="41">
        <f ca="1">HLOOKUP($A119&amp;"-"&amp;$B119&amp;"-"&amp;Q$7,Weights_Cond_Spaces,$C119+1,FALSE)*'Refrigerator Impacts'!P118</f>
        <v>8.3712972658616061E-2</v>
      </c>
      <c r="R119" s="41">
        <f ca="1">HLOOKUP($A119&amp;"-"&amp;$B119&amp;"-"&amp;R$7,Weights_Cond_Spaces,$C119+1,FALSE)*'Refrigerator Impacts'!Q118</f>
        <v>1.5123742285486921E-5</v>
      </c>
      <c r="S119" s="41">
        <f>HLOOKUP($A119&amp;"-"&amp;$B119&amp;"-"&amp;S$7,Weights_Cond_Spaces,$C119+1,FALSE)*'Refrigerator Impacts'!R118</f>
        <v>0</v>
      </c>
      <c r="T119" s="41">
        <f ca="1">HLOOKUP($A119&amp;"-"&amp;$B119&amp;"-"&amp;T$7,Weights_Cond_Spaces,$C119+1,FALSE)*'Refrigerator Impacts'!S118</f>
        <v>0</v>
      </c>
      <c r="U119" s="41">
        <f ca="1">HLOOKUP($A119&amp;"-"&amp;$B119&amp;"-"&amp;U$7,Weights_Cond_Spaces,$C119+1,FALSE)*'Refrigerator Impacts'!T118</f>
        <v>0</v>
      </c>
      <c r="V119" s="41">
        <f ca="1">HLOOKUP($A119&amp;"-"&amp;$B119&amp;"-"&amp;V$7,Weights_Cond_Spaces,$C119+1,FALSE)*'Refrigerator Impacts'!U118</f>
        <v>0</v>
      </c>
      <c r="W119" s="41">
        <f ca="1">HLOOKUP($A119&amp;"-"&amp;$B119&amp;"-"&amp;W$7,Weights_Cond_Spaces,$C119+1,FALSE)*'Refrigerator Impacts'!V118</f>
        <v>0</v>
      </c>
      <c r="X119" s="41">
        <f ca="1">HLOOKUP($A119&amp;"-"&amp;$B119&amp;"-"&amp;X$7,Weights_Cond_Spaces,$C119+1,FALSE)*'Refrigerator Impacts'!W118</f>
        <v>0</v>
      </c>
      <c r="Y119" s="41">
        <f ca="1">HLOOKUP($A119&amp;"-"&amp;$B119&amp;"-"&amp;Y$7,Weights_Cond_Spaces,$C119+1,FALSE)*'Refrigerator Impacts'!X118</f>
        <v>0</v>
      </c>
      <c r="Z119" s="41">
        <f ca="1">HLOOKUP($A119&amp;"-"&amp;$B119&amp;"-"&amp;Z$7,Weights_Cond_Spaces,$C119+1,FALSE)*'Refrigerator Impacts'!Y118</f>
        <v>0</v>
      </c>
      <c r="AA119" s="41">
        <f ca="1">HLOOKUP($A119&amp;"-"&amp;$B119&amp;"-"&amp;AA$7,Weights_Cond_Spaces,$C119+1,FALSE)*'Refrigerator Impacts'!Z118</f>
        <v>0</v>
      </c>
      <c r="AB119" s="41">
        <f ca="1">HLOOKUP($A119&amp;"-"&amp;$B119&amp;"-"&amp;AB$7,Weights_Cond_Spaces,$C119+1,FALSE)*'Refrigerator Impacts'!AA118</f>
        <v>0</v>
      </c>
      <c r="AC119" s="41">
        <f ca="1">HLOOKUP($A119&amp;"-"&amp;$B119&amp;"-"&amp;AC$7,Weights_Cond_Spaces,$C119+1,FALSE)*'Refrigerator Impacts'!AB118</f>
        <v>0</v>
      </c>
      <c r="AF119" s="131">
        <f t="shared" ref="AF119:AJ128" ca="1" si="33">SUMIF($E$8:$AC$8,AF$8,$E119:$AC119)</f>
        <v>0.8112171073517479</v>
      </c>
      <c r="AG119" s="131">
        <f t="shared" ca="1" si="33"/>
        <v>1.0775228685278239E-4</v>
      </c>
      <c r="AH119" s="131">
        <f t="shared" ca="1" si="33"/>
        <v>1.0448152251410046</v>
      </c>
      <c r="AI119" s="131">
        <f t="shared" ca="1" si="33"/>
        <v>1.9161752497408069E-4</v>
      </c>
      <c r="AJ119" s="131">
        <f t="shared" ca="1" si="33"/>
        <v>-1.2632761679935066E-2</v>
      </c>
    </row>
    <row r="120" spans="1:36">
      <c r="A120" s="4" t="str">
        <f t="shared" si="30"/>
        <v>SD</v>
      </c>
      <c r="B120" s="4" t="str">
        <f t="shared" si="30"/>
        <v>SFM</v>
      </c>
      <c r="C120" s="4">
        <f t="shared" si="31"/>
        <v>16</v>
      </c>
      <c r="D120" s="40" t="str">
        <f t="shared" si="29"/>
        <v>SD16</v>
      </c>
      <c r="E120" s="41">
        <f ca="1">HLOOKUP($A120&amp;"-"&amp;$B120&amp;"-"&amp;E$7,Weights_Cond_Spaces,$C120+1,FALSE)*'Refrigerator Impacts'!D119</f>
        <v>0</v>
      </c>
      <c r="F120" s="41">
        <f ca="1">HLOOKUP($A120&amp;"-"&amp;$B120&amp;"-"&amp;F$7,Weights_Cond_Spaces,$C120+1,FALSE)*'Refrigerator Impacts'!E119</f>
        <v>0</v>
      </c>
      <c r="G120" s="41">
        <f ca="1">HLOOKUP($A120&amp;"-"&amp;$B120&amp;"-"&amp;G$7,Weights_Cond_Spaces,$C120+1,FALSE)*'Refrigerator Impacts'!F119</f>
        <v>0</v>
      </c>
      <c r="H120" s="41">
        <f ca="1">HLOOKUP($A120&amp;"-"&amp;$B120&amp;"-"&amp;H$7,Weights_Cond_Spaces,$C120+1,FALSE)*'Refrigerator Impacts'!G119</f>
        <v>0</v>
      </c>
      <c r="I120" s="41">
        <f ca="1">HLOOKUP($A120&amp;"-"&amp;$B120&amp;"-"&amp;I$7,Weights_Cond_Spaces,$C120+1,FALSE)*'Refrigerator Impacts'!H119</f>
        <v>0</v>
      </c>
      <c r="J120" s="41">
        <f ca="1">HLOOKUP($A120&amp;"-"&amp;$B120&amp;"-"&amp;J$7,Weights_Cond_Spaces,$C120+1,FALSE)*'Refrigerator Impacts'!I119</f>
        <v>0</v>
      </c>
      <c r="K120" s="41">
        <f ca="1">HLOOKUP($A120&amp;"-"&amp;$B120&amp;"-"&amp;K$7,Weights_Cond_Spaces,$C120+1,FALSE)*'Refrigerator Impacts'!J119</f>
        <v>0</v>
      </c>
      <c r="L120" s="41">
        <f ca="1">HLOOKUP($A120&amp;"-"&amp;$B120&amp;"-"&amp;L$7,Weights_Cond_Spaces,$C120+1,FALSE)*'Refrigerator Impacts'!K119</f>
        <v>0</v>
      </c>
      <c r="M120" s="41">
        <f ca="1">HLOOKUP($A120&amp;"-"&amp;$B120&amp;"-"&amp;M$7,Weights_Cond_Spaces,$C120+1,FALSE)*'Refrigerator Impacts'!L119</f>
        <v>0</v>
      </c>
      <c r="N120" s="41">
        <f ca="1">HLOOKUP($A120&amp;"-"&amp;$B120&amp;"-"&amp;N$7,Weights_Cond_Spaces,$C120+1,FALSE)*'Refrigerator Impacts'!M119</f>
        <v>0</v>
      </c>
      <c r="O120" s="41">
        <f ca="1">HLOOKUP($A120&amp;"-"&amp;$B120&amp;"-"&amp;O$7,Weights_Cond_Spaces,$C120+1,FALSE)*'Refrigerator Impacts'!N119</f>
        <v>0</v>
      </c>
      <c r="P120" s="41">
        <f ca="1">HLOOKUP($A120&amp;"-"&amp;$B120&amp;"-"&amp;P$7,Weights_Cond_Spaces,$C120+1,FALSE)*'Refrigerator Impacts'!O119</f>
        <v>0</v>
      </c>
      <c r="Q120" s="41">
        <f ca="1">HLOOKUP($A120&amp;"-"&amp;$B120&amp;"-"&amp;Q$7,Weights_Cond_Spaces,$C120+1,FALSE)*'Refrigerator Impacts'!P119</f>
        <v>0</v>
      </c>
      <c r="R120" s="41">
        <f ca="1">HLOOKUP($A120&amp;"-"&amp;$B120&amp;"-"&amp;R$7,Weights_Cond_Spaces,$C120+1,FALSE)*'Refrigerator Impacts'!Q119</f>
        <v>0</v>
      </c>
      <c r="S120" s="41">
        <f>HLOOKUP($A120&amp;"-"&amp;$B120&amp;"-"&amp;S$7,Weights_Cond_Spaces,$C120+1,FALSE)*'Refrigerator Impacts'!R119</f>
        <v>0</v>
      </c>
      <c r="T120" s="41">
        <f ca="1">HLOOKUP($A120&amp;"-"&amp;$B120&amp;"-"&amp;T$7,Weights_Cond_Spaces,$C120+1,FALSE)*'Refrigerator Impacts'!S119</f>
        <v>0</v>
      </c>
      <c r="U120" s="41">
        <f ca="1">HLOOKUP($A120&amp;"-"&amp;$B120&amp;"-"&amp;U$7,Weights_Cond_Spaces,$C120+1,FALSE)*'Refrigerator Impacts'!T119</f>
        <v>0</v>
      </c>
      <c r="V120" s="41">
        <f ca="1">HLOOKUP($A120&amp;"-"&amp;$B120&amp;"-"&amp;V$7,Weights_Cond_Spaces,$C120+1,FALSE)*'Refrigerator Impacts'!U119</f>
        <v>0</v>
      </c>
      <c r="W120" s="41">
        <f ca="1">HLOOKUP($A120&amp;"-"&amp;$B120&amp;"-"&amp;W$7,Weights_Cond_Spaces,$C120+1,FALSE)*'Refrigerator Impacts'!V119</f>
        <v>0</v>
      </c>
      <c r="X120" s="41">
        <f ca="1">HLOOKUP($A120&amp;"-"&amp;$B120&amp;"-"&amp;X$7,Weights_Cond_Spaces,$C120+1,FALSE)*'Refrigerator Impacts'!W119</f>
        <v>0</v>
      </c>
      <c r="Y120" s="41">
        <f ca="1">HLOOKUP($A120&amp;"-"&amp;$B120&amp;"-"&amp;Y$7,Weights_Cond_Spaces,$C120+1,FALSE)*'Refrigerator Impacts'!X119</f>
        <v>0</v>
      </c>
      <c r="Z120" s="41">
        <f ca="1">HLOOKUP($A120&amp;"-"&amp;$B120&amp;"-"&amp;Z$7,Weights_Cond_Spaces,$C120+1,FALSE)*'Refrigerator Impacts'!Y119</f>
        <v>0</v>
      </c>
      <c r="AA120" s="41">
        <f ca="1">HLOOKUP($A120&amp;"-"&amp;$B120&amp;"-"&amp;AA$7,Weights_Cond_Spaces,$C120+1,FALSE)*'Refrigerator Impacts'!Z119</f>
        <v>0</v>
      </c>
      <c r="AB120" s="41">
        <f ca="1">HLOOKUP($A120&amp;"-"&amp;$B120&amp;"-"&amp;AB$7,Weights_Cond_Spaces,$C120+1,FALSE)*'Refrigerator Impacts'!AA119</f>
        <v>0</v>
      </c>
      <c r="AC120" s="41">
        <f ca="1">HLOOKUP($A120&amp;"-"&amp;$B120&amp;"-"&amp;AC$7,Weights_Cond_Spaces,$C120+1,FALSE)*'Refrigerator Impacts'!AB119</f>
        <v>0</v>
      </c>
      <c r="AF120" s="131">
        <f t="shared" ca="1" si="33"/>
        <v>0</v>
      </c>
      <c r="AG120" s="131">
        <f t="shared" ca="1" si="33"/>
        <v>0</v>
      </c>
      <c r="AH120" s="131">
        <f t="shared" ca="1" si="33"/>
        <v>0</v>
      </c>
      <c r="AI120" s="131">
        <f t="shared" ca="1" si="33"/>
        <v>0</v>
      </c>
      <c r="AJ120" s="131">
        <f t="shared" ca="1" si="33"/>
        <v>0</v>
      </c>
    </row>
    <row r="121" spans="1:36">
      <c r="A121" s="4" t="str">
        <f t="shared" si="30"/>
        <v>SD</v>
      </c>
      <c r="B121" s="4" t="s">
        <v>886</v>
      </c>
      <c r="C121" s="4">
        <f>C105</f>
        <v>1</v>
      </c>
      <c r="D121" s="40" t="str">
        <f t="shared" si="29"/>
        <v>SD1</v>
      </c>
      <c r="E121" s="41">
        <f ca="1">HLOOKUP($A121&amp;"-"&amp;$B121&amp;"-"&amp;E$7,Weights_Cond_Spaces,$C121+1,FALSE)*'Refrigerator Impacts'!D120</f>
        <v>0</v>
      </c>
      <c r="F121" s="41">
        <f ca="1">HLOOKUP($A121&amp;"-"&amp;$B121&amp;"-"&amp;F$7,Weights_Cond_Spaces,$C121+1,FALSE)*'Refrigerator Impacts'!E120</f>
        <v>0</v>
      </c>
      <c r="G121" s="41">
        <f ca="1">HLOOKUP($A121&amp;"-"&amp;$B121&amp;"-"&amp;G$7,Weights_Cond_Spaces,$C121+1,FALSE)*'Refrigerator Impacts'!F120</f>
        <v>0</v>
      </c>
      <c r="H121" s="41">
        <f ca="1">HLOOKUP($A121&amp;"-"&amp;$B121&amp;"-"&amp;H$7,Weights_Cond_Spaces,$C121+1,FALSE)*'Refrigerator Impacts'!G120</f>
        <v>0</v>
      </c>
      <c r="I121" s="41">
        <f ca="1">HLOOKUP($A121&amp;"-"&amp;$B121&amp;"-"&amp;I$7,Weights_Cond_Spaces,$C121+1,FALSE)*'Refrigerator Impacts'!H120</f>
        <v>0</v>
      </c>
      <c r="J121" s="41">
        <f ca="1">HLOOKUP($A121&amp;"-"&amp;$B121&amp;"-"&amp;J$7,Weights_Cond_Spaces,$C121+1,FALSE)*'Refrigerator Impacts'!I120</f>
        <v>0</v>
      </c>
      <c r="K121" s="41">
        <f ca="1">HLOOKUP($A121&amp;"-"&amp;$B121&amp;"-"&amp;K$7,Weights_Cond_Spaces,$C121+1,FALSE)*'Refrigerator Impacts'!J120</f>
        <v>0</v>
      </c>
      <c r="L121" s="41">
        <f ca="1">HLOOKUP($A121&amp;"-"&amp;$B121&amp;"-"&amp;L$7,Weights_Cond_Spaces,$C121+1,FALSE)*'Refrigerator Impacts'!K120</f>
        <v>0</v>
      </c>
      <c r="M121" s="41">
        <f ca="1">HLOOKUP($A121&amp;"-"&amp;$B121&amp;"-"&amp;M$7,Weights_Cond_Spaces,$C121+1,FALSE)*'Refrigerator Impacts'!L120</f>
        <v>0</v>
      </c>
      <c r="N121" s="41">
        <f ca="1">HLOOKUP($A121&amp;"-"&amp;$B121&amp;"-"&amp;N$7,Weights_Cond_Spaces,$C121+1,FALSE)*'Refrigerator Impacts'!M120</f>
        <v>0</v>
      </c>
      <c r="O121" s="41">
        <f ca="1">HLOOKUP($A121&amp;"-"&amp;$B121&amp;"-"&amp;O$7,Weights_Cond_Spaces,$C121+1,FALSE)*'Refrigerator Impacts'!N120</f>
        <v>0</v>
      </c>
      <c r="P121" s="41">
        <f ca="1">HLOOKUP($A121&amp;"-"&amp;$B121&amp;"-"&amp;P$7,Weights_Cond_Spaces,$C121+1,FALSE)*'Refrigerator Impacts'!O120</f>
        <v>0</v>
      </c>
      <c r="Q121" s="41">
        <f ca="1">HLOOKUP($A121&amp;"-"&amp;$B121&amp;"-"&amp;Q$7,Weights_Cond_Spaces,$C121+1,FALSE)*'Refrigerator Impacts'!P120</f>
        <v>0</v>
      </c>
      <c r="R121" s="41">
        <f ca="1">HLOOKUP($A121&amp;"-"&amp;$B121&amp;"-"&amp;R$7,Weights_Cond_Spaces,$C121+1,FALSE)*'Refrigerator Impacts'!Q120</f>
        <v>0</v>
      </c>
      <c r="S121" s="41">
        <f>HLOOKUP($A121&amp;"-"&amp;$B121&amp;"-"&amp;S$7,Weights_Cond_Spaces,$C121+1,FALSE)*'Refrigerator Impacts'!R120</f>
        <v>0</v>
      </c>
      <c r="T121" s="41">
        <f ca="1">HLOOKUP($A121&amp;"-"&amp;$B121&amp;"-"&amp;T$7,Weights_Cond_Spaces,$C121+1,FALSE)*'Refrigerator Impacts'!S120</f>
        <v>0</v>
      </c>
      <c r="U121" s="41">
        <f ca="1">HLOOKUP($A121&amp;"-"&amp;$B121&amp;"-"&amp;U$7,Weights_Cond_Spaces,$C121+1,FALSE)*'Refrigerator Impacts'!T120</f>
        <v>0</v>
      </c>
      <c r="V121" s="41">
        <f ca="1">HLOOKUP($A121&amp;"-"&amp;$B121&amp;"-"&amp;V$7,Weights_Cond_Spaces,$C121+1,FALSE)*'Refrigerator Impacts'!U120</f>
        <v>0</v>
      </c>
      <c r="W121" s="41">
        <f ca="1">HLOOKUP($A121&amp;"-"&amp;$B121&amp;"-"&amp;W$7,Weights_Cond_Spaces,$C121+1,FALSE)*'Refrigerator Impacts'!V120</f>
        <v>0</v>
      </c>
      <c r="X121" s="41">
        <f ca="1">HLOOKUP($A121&amp;"-"&amp;$B121&amp;"-"&amp;X$7,Weights_Cond_Spaces,$C121+1,FALSE)*'Refrigerator Impacts'!W120</f>
        <v>0</v>
      </c>
      <c r="Y121" s="41">
        <f ca="1">HLOOKUP($A121&amp;"-"&amp;$B121&amp;"-"&amp;Y$7,Weights_Cond_Spaces,$C121+1,FALSE)*'Refrigerator Impacts'!X120</f>
        <v>0</v>
      </c>
      <c r="Z121" s="41">
        <f ca="1">HLOOKUP($A121&amp;"-"&amp;$B121&amp;"-"&amp;Z$7,Weights_Cond_Spaces,$C121+1,FALSE)*'Refrigerator Impacts'!Y120</f>
        <v>0</v>
      </c>
      <c r="AA121" s="41">
        <f ca="1">HLOOKUP($A121&amp;"-"&amp;$B121&amp;"-"&amp;AA$7,Weights_Cond_Spaces,$C121+1,FALSE)*'Refrigerator Impacts'!Z120</f>
        <v>0</v>
      </c>
      <c r="AB121" s="41">
        <f ca="1">HLOOKUP($A121&amp;"-"&amp;$B121&amp;"-"&amp;AB$7,Weights_Cond_Spaces,$C121+1,FALSE)*'Refrigerator Impacts'!AA120</f>
        <v>0</v>
      </c>
      <c r="AC121" s="41">
        <f ca="1">HLOOKUP($A121&amp;"-"&amp;$B121&amp;"-"&amp;AC$7,Weights_Cond_Spaces,$C121+1,FALSE)*'Refrigerator Impacts'!AB120</f>
        <v>0</v>
      </c>
      <c r="AF121" s="131">
        <f t="shared" ca="1" si="33"/>
        <v>0</v>
      </c>
      <c r="AG121" s="131">
        <f t="shared" ca="1" si="33"/>
        <v>0</v>
      </c>
      <c r="AH121" s="131">
        <f t="shared" ca="1" si="33"/>
        <v>0</v>
      </c>
      <c r="AI121" s="131">
        <f t="shared" ca="1" si="33"/>
        <v>0</v>
      </c>
      <c r="AJ121" s="131">
        <f t="shared" ca="1" si="33"/>
        <v>0</v>
      </c>
    </row>
    <row r="122" spans="1:36">
      <c r="A122" s="4" t="str">
        <f t="shared" si="30"/>
        <v>SD</v>
      </c>
      <c r="B122" s="4" t="str">
        <f>B121</f>
        <v>MFM</v>
      </c>
      <c r="C122" s="4">
        <f t="shared" ref="C122:C152" si="34">C106</f>
        <v>2</v>
      </c>
      <c r="D122" s="40" t="str">
        <f t="shared" si="29"/>
        <v>SD2</v>
      </c>
      <c r="E122" s="41">
        <f ca="1">HLOOKUP($A122&amp;"-"&amp;$B122&amp;"-"&amp;E$7,Weights_Cond_Spaces,$C122+1,FALSE)*'Refrigerator Impacts'!D121</f>
        <v>0</v>
      </c>
      <c r="F122" s="41">
        <f ca="1">HLOOKUP($A122&amp;"-"&amp;$B122&amp;"-"&amp;F$7,Weights_Cond_Spaces,$C122+1,FALSE)*'Refrigerator Impacts'!E121</f>
        <v>0</v>
      </c>
      <c r="G122" s="41">
        <f ca="1">HLOOKUP($A122&amp;"-"&amp;$B122&amp;"-"&amp;G$7,Weights_Cond_Spaces,$C122+1,FALSE)*'Refrigerator Impacts'!F121</f>
        <v>0</v>
      </c>
      <c r="H122" s="41">
        <f ca="1">HLOOKUP($A122&amp;"-"&amp;$B122&amp;"-"&amp;H$7,Weights_Cond_Spaces,$C122+1,FALSE)*'Refrigerator Impacts'!G121</f>
        <v>0</v>
      </c>
      <c r="I122" s="41">
        <f ca="1">HLOOKUP($A122&amp;"-"&amp;$B122&amp;"-"&amp;I$7,Weights_Cond_Spaces,$C122+1,FALSE)*'Refrigerator Impacts'!H121</f>
        <v>0</v>
      </c>
      <c r="J122" s="41">
        <f ca="1">HLOOKUP($A122&amp;"-"&amp;$B122&amp;"-"&amp;J$7,Weights_Cond_Spaces,$C122+1,FALSE)*'Refrigerator Impacts'!I121</f>
        <v>0</v>
      </c>
      <c r="K122" s="41">
        <f ca="1">HLOOKUP($A122&amp;"-"&amp;$B122&amp;"-"&amp;K$7,Weights_Cond_Spaces,$C122+1,FALSE)*'Refrigerator Impacts'!J121</f>
        <v>0</v>
      </c>
      <c r="L122" s="41">
        <f ca="1">HLOOKUP($A122&amp;"-"&amp;$B122&amp;"-"&amp;L$7,Weights_Cond_Spaces,$C122+1,FALSE)*'Refrigerator Impacts'!K121</f>
        <v>0</v>
      </c>
      <c r="M122" s="41">
        <f ca="1">HLOOKUP($A122&amp;"-"&amp;$B122&amp;"-"&amp;M$7,Weights_Cond_Spaces,$C122+1,FALSE)*'Refrigerator Impacts'!L121</f>
        <v>0</v>
      </c>
      <c r="N122" s="41">
        <f ca="1">HLOOKUP($A122&amp;"-"&amp;$B122&amp;"-"&amp;N$7,Weights_Cond_Spaces,$C122+1,FALSE)*'Refrigerator Impacts'!M121</f>
        <v>0</v>
      </c>
      <c r="O122" s="41">
        <f ca="1">HLOOKUP($A122&amp;"-"&amp;$B122&amp;"-"&amp;O$7,Weights_Cond_Spaces,$C122+1,FALSE)*'Refrigerator Impacts'!N121</f>
        <v>0</v>
      </c>
      <c r="P122" s="41">
        <f ca="1">HLOOKUP($A122&amp;"-"&amp;$B122&amp;"-"&amp;P$7,Weights_Cond_Spaces,$C122+1,FALSE)*'Refrigerator Impacts'!O121</f>
        <v>0</v>
      </c>
      <c r="Q122" s="41">
        <f ca="1">HLOOKUP($A122&amp;"-"&amp;$B122&amp;"-"&amp;Q$7,Weights_Cond_Spaces,$C122+1,FALSE)*'Refrigerator Impacts'!P121</f>
        <v>0</v>
      </c>
      <c r="R122" s="41">
        <f ca="1">HLOOKUP($A122&amp;"-"&amp;$B122&amp;"-"&amp;R$7,Weights_Cond_Spaces,$C122+1,FALSE)*'Refrigerator Impacts'!Q121</f>
        <v>0</v>
      </c>
      <c r="S122" s="41">
        <f>HLOOKUP($A122&amp;"-"&amp;$B122&amp;"-"&amp;S$7,Weights_Cond_Spaces,$C122+1,FALSE)*'Refrigerator Impacts'!R121</f>
        <v>0</v>
      </c>
      <c r="T122" s="41">
        <f ca="1">HLOOKUP($A122&amp;"-"&amp;$B122&amp;"-"&amp;T$7,Weights_Cond_Spaces,$C122+1,FALSE)*'Refrigerator Impacts'!S121</f>
        <v>0</v>
      </c>
      <c r="U122" s="41">
        <f ca="1">HLOOKUP($A122&amp;"-"&amp;$B122&amp;"-"&amp;U$7,Weights_Cond_Spaces,$C122+1,FALSE)*'Refrigerator Impacts'!T121</f>
        <v>0</v>
      </c>
      <c r="V122" s="41">
        <f ca="1">HLOOKUP($A122&amp;"-"&amp;$B122&amp;"-"&amp;V$7,Weights_Cond_Spaces,$C122+1,FALSE)*'Refrigerator Impacts'!U121</f>
        <v>0</v>
      </c>
      <c r="W122" s="41">
        <f ca="1">HLOOKUP($A122&amp;"-"&amp;$B122&amp;"-"&amp;W$7,Weights_Cond_Spaces,$C122+1,FALSE)*'Refrigerator Impacts'!V121</f>
        <v>0</v>
      </c>
      <c r="X122" s="41">
        <f ca="1">HLOOKUP($A122&amp;"-"&amp;$B122&amp;"-"&amp;X$7,Weights_Cond_Spaces,$C122+1,FALSE)*'Refrigerator Impacts'!W121</f>
        <v>0</v>
      </c>
      <c r="Y122" s="41">
        <f ca="1">HLOOKUP($A122&amp;"-"&amp;$B122&amp;"-"&amp;Y$7,Weights_Cond_Spaces,$C122+1,FALSE)*'Refrigerator Impacts'!X121</f>
        <v>0</v>
      </c>
      <c r="Z122" s="41">
        <f ca="1">HLOOKUP($A122&amp;"-"&amp;$B122&amp;"-"&amp;Z$7,Weights_Cond_Spaces,$C122+1,FALSE)*'Refrigerator Impacts'!Y121</f>
        <v>0</v>
      </c>
      <c r="AA122" s="41">
        <f ca="1">HLOOKUP($A122&amp;"-"&amp;$B122&amp;"-"&amp;AA$7,Weights_Cond_Spaces,$C122+1,FALSE)*'Refrigerator Impacts'!Z121</f>
        <v>0</v>
      </c>
      <c r="AB122" s="41">
        <f ca="1">HLOOKUP($A122&amp;"-"&amp;$B122&amp;"-"&amp;AB$7,Weights_Cond_Spaces,$C122+1,FALSE)*'Refrigerator Impacts'!AA121</f>
        <v>0</v>
      </c>
      <c r="AC122" s="41">
        <f ca="1">HLOOKUP($A122&amp;"-"&amp;$B122&amp;"-"&amp;AC$7,Weights_Cond_Spaces,$C122+1,FALSE)*'Refrigerator Impacts'!AB121</f>
        <v>0</v>
      </c>
      <c r="AF122" s="131">
        <f t="shared" ca="1" si="33"/>
        <v>0</v>
      </c>
      <c r="AG122" s="131">
        <f t="shared" ca="1" si="33"/>
        <v>0</v>
      </c>
      <c r="AH122" s="131">
        <f t="shared" ca="1" si="33"/>
        <v>0</v>
      </c>
      <c r="AI122" s="131">
        <f t="shared" ca="1" si="33"/>
        <v>0</v>
      </c>
      <c r="AJ122" s="131">
        <f t="shared" ca="1" si="33"/>
        <v>0</v>
      </c>
    </row>
    <row r="123" spans="1:36">
      <c r="A123" s="4" t="str">
        <f t="shared" ref="A123:B138" si="35">A122</f>
        <v>SD</v>
      </c>
      <c r="B123" s="4" t="str">
        <f t="shared" si="35"/>
        <v>MFM</v>
      </c>
      <c r="C123" s="4">
        <f t="shared" si="34"/>
        <v>3</v>
      </c>
      <c r="D123" s="40" t="str">
        <f t="shared" si="29"/>
        <v>SD3</v>
      </c>
      <c r="E123" s="41">
        <f ca="1">HLOOKUP($A123&amp;"-"&amp;$B123&amp;"-"&amp;E$7,Weights_Cond_Spaces,$C123+1,FALSE)*'Refrigerator Impacts'!D122</f>
        <v>0</v>
      </c>
      <c r="F123" s="41">
        <f ca="1">HLOOKUP($A123&amp;"-"&amp;$B123&amp;"-"&amp;F$7,Weights_Cond_Spaces,$C123+1,FALSE)*'Refrigerator Impacts'!E122</f>
        <v>0</v>
      </c>
      <c r="G123" s="41">
        <f ca="1">HLOOKUP($A123&amp;"-"&amp;$B123&amp;"-"&amp;G$7,Weights_Cond_Spaces,$C123+1,FALSE)*'Refrigerator Impacts'!F122</f>
        <v>0</v>
      </c>
      <c r="H123" s="41">
        <f ca="1">HLOOKUP($A123&amp;"-"&amp;$B123&amp;"-"&amp;H$7,Weights_Cond_Spaces,$C123+1,FALSE)*'Refrigerator Impacts'!G122</f>
        <v>0</v>
      </c>
      <c r="I123" s="41">
        <f ca="1">HLOOKUP($A123&amp;"-"&amp;$B123&amp;"-"&amp;I$7,Weights_Cond_Spaces,$C123+1,FALSE)*'Refrigerator Impacts'!H122</f>
        <v>0</v>
      </c>
      <c r="J123" s="41">
        <f ca="1">HLOOKUP($A123&amp;"-"&amp;$B123&amp;"-"&amp;J$7,Weights_Cond_Spaces,$C123+1,FALSE)*'Refrigerator Impacts'!I122</f>
        <v>0</v>
      </c>
      <c r="K123" s="41">
        <f ca="1">HLOOKUP($A123&amp;"-"&amp;$B123&amp;"-"&amp;K$7,Weights_Cond_Spaces,$C123+1,FALSE)*'Refrigerator Impacts'!J122</f>
        <v>0</v>
      </c>
      <c r="L123" s="41">
        <f ca="1">HLOOKUP($A123&amp;"-"&amp;$B123&amp;"-"&amp;L$7,Weights_Cond_Spaces,$C123+1,FALSE)*'Refrigerator Impacts'!K122</f>
        <v>0</v>
      </c>
      <c r="M123" s="41">
        <f ca="1">HLOOKUP($A123&amp;"-"&amp;$B123&amp;"-"&amp;M$7,Weights_Cond_Spaces,$C123+1,FALSE)*'Refrigerator Impacts'!L122</f>
        <v>0</v>
      </c>
      <c r="N123" s="41">
        <f ca="1">HLOOKUP($A123&amp;"-"&amp;$B123&amp;"-"&amp;N$7,Weights_Cond_Spaces,$C123+1,FALSE)*'Refrigerator Impacts'!M122</f>
        <v>0</v>
      </c>
      <c r="O123" s="41">
        <f ca="1">HLOOKUP($A123&amp;"-"&amp;$B123&amp;"-"&amp;O$7,Weights_Cond_Spaces,$C123+1,FALSE)*'Refrigerator Impacts'!N122</f>
        <v>0</v>
      </c>
      <c r="P123" s="41">
        <f ca="1">HLOOKUP($A123&amp;"-"&amp;$B123&amp;"-"&amp;P$7,Weights_Cond_Spaces,$C123+1,FALSE)*'Refrigerator Impacts'!O122</f>
        <v>0</v>
      </c>
      <c r="Q123" s="41">
        <f ca="1">HLOOKUP($A123&amp;"-"&amp;$B123&amp;"-"&amp;Q$7,Weights_Cond_Spaces,$C123+1,FALSE)*'Refrigerator Impacts'!P122</f>
        <v>0</v>
      </c>
      <c r="R123" s="41">
        <f ca="1">HLOOKUP($A123&amp;"-"&amp;$B123&amp;"-"&amp;R$7,Weights_Cond_Spaces,$C123+1,FALSE)*'Refrigerator Impacts'!Q122</f>
        <v>0</v>
      </c>
      <c r="S123" s="41">
        <f>HLOOKUP($A123&amp;"-"&amp;$B123&amp;"-"&amp;S$7,Weights_Cond_Spaces,$C123+1,FALSE)*'Refrigerator Impacts'!R122</f>
        <v>0</v>
      </c>
      <c r="T123" s="41">
        <f ca="1">HLOOKUP($A123&amp;"-"&amp;$B123&amp;"-"&amp;T$7,Weights_Cond_Spaces,$C123+1,FALSE)*'Refrigerator Impacts'!S122</f>
        <v>0</v>
      </c>
      <c r="U123" s="41">
        <f ca="1">HLOOKUP($A123&amp;"-"&amp;$B123&amp;"-"&amp;U$7,Weights_Cond_Spaces,$C123+1,FALSE)*'Refrigerator Impacts'!T122</f>
        <v>0</v>
      </c>
      <c r="V123" s="41">
        <f ca="1">HLOOKUP($A123&amp;"-"&amp;$B123&amp;"-"&amp;V$7,Weights_Cond_Spaces,$C123+1,FALSE)*'Refrigerator Impacts'!U122</f>
        <v>0</v>
      </c>
      <c r="W123" s="41">
        <f ca="1">HLOOKUP($A123&amp;"-"&amp;$B123&amp;"-"&amp;W$7,Weights_Cond_Spaces,$C123+1,FALSE)*'Refrigerator Impacts'!V122</f>
        <v>0</v>
      </c>
      <c r="X123" s="41">
        <f ca="1">HLOOKUP($A123&amp;"-"&amp;$B123&amp;"-"&amp;X$7,Weights_Cond_Spaces,$C123+1,FALSE)*'Refrigerator Impacts'!W122</f>
        <v>0</v>
      </c>
      <c r="Y123" s="41">
        <f ca="1">HLOOKUP($A123&amp;"-"&amp;$B123&amp;"-"&amp;Y$7,Weights_Cond_Spaces,$C123+1,FALSE)*'Refrigerator Impacts'!X122</f>
        <v>0</v>
      </c>
      <c r="Z123" s="41">
        <f ca="1">HLOOKUP($A123&amp;"-"&amp;$B123&amp;"-"&amp;Z$7,Weights_Cond_Spaces,$C123+1,FALSE)*'Refrigerator Impacts'!Y122</f>
        <v>0</v>
      </c>
      <c r="AA123" s="41">
        <f ca="1">HLOOKUP($A123&amp;"-"&amp;$B123&amp;"-"&amp;AA$7,Weights_Cond_Spaces,$C123+1,FALSE)*'Refrigerator Impacts'!Z122</f>
        <v>0</v>
      </c>
      <c r="AB123" s="41">
        <f ca="1">HLOOKUP($A123&amp;"-"&amp;$B123&amp;"-"&amp;AB$7,Weights_Cond_Spaces,$C123+1,FALSE)*'Refrigerator Impacts'!AA122</f>
        <v>0</v>
      </c>
      <c r="AC123" s="41">
        <f ca="1">HLOOKUP($A123&amp;"-"&amp;$B123&amp;"-"&amp;AC$7,Weights_Cond_Spaces,$C123+1,FALSE)*'Refrigerator Impacts'!AB122</f>
        <v>0</v>
      </c>
      <c r="AF123" s="131">
        <f t="shared" ca="1" si="33"/>
        <v>0</v>
      </c>
      <c r="AG123" s="131">
        <f t="shared" ca="1" si="33"/>
        <v>0</v>
      </c>
      <c r="AH123" s="131">
        <f t="shared" ca="1" si="33"/>
        <v>0</v>
      </c>
      <c r="AI123" s="131">
        <f t="shared" ca="1" si="33"/>
        <v>0</v>
      </c>
      <c r="AJ123" s="131">
        <f t="shared" ca="1" si="33"/>
        <v>0</v>
      </c>
    </row>
    <row r="124" spans="1:36">
      <c r="A124" s="4" t="str">
        <f t="shared" si="35"/>
        <v>SD</v>
      </c>
      <c r="B124" s="4" t="str">
        <f t="shared" si="35"/>
        <v>MFM</v>
      </c>
      <c r="C124" s="4">
        <f t="shared" si="34"/>
        <v>4</v>
      </c>
      <c r="D124" s="40" t="str">
        <f t="shared" si="29"/>
        <v>SD4</v>
      </c>
      <c r="E124" s="41">
        <f ca="1">HLOOKUP($A124&amp;"-"&amp;$B124&amp;"-"&amp;E$7,Weights_Cond_Spaces,$C124+1,FALSE)*'Refrigerator Impacts'!D123</f>
        <v>0</v>
      </c>
      <c r="F124" s="41">
        <f ca="1">HLOOKUP($A124&amp;"-"&amp;$B124&amp;"-"&amp;F$7,Weights_Cond_Spaces,$C124+1,FALSE)*'Refrigerator Impacts'!E123</f>
        <v>0</v>
      </c>
      <c r="G124" s="41">
        <f ca="1">HLOOKUP($A124&amp;"-"&amp;$B124&amp;"-"&amp;G$7,Weights_Cond_Spaces,$C124+1,FALSE)*'Refrigerator Impacts'!F123</f>
        <v>0</v>
      </c>
      <c r="H124" s="41">
        <f ca="1">HLOOKUP($A124&amp;"-"&amp;$B124&amp;"-"&amp;H$7,Weights_Cond_Spaces,$C124+1,FALSE)*'Refrigerator Impacts'!G123</f>
        <v>0</v>
      </c>
      <c r="I124" s="41">
        <f ca="1">HLOOKUP($A124&amp;"-"&amp;$B124&amp;"-"&amp;I$7,Weights_Cond_Spaces,$C124+1,FALSE)*'Refrigerator Impacts'!H123</f>
        <v>0</v>
      </c>
      <c r="J124" s="41">
        <f ca="1">HLOOKUP($A124&amp;"-"&amp;$B124&amp;"-"&amp;J$7,Weights_Cond_Spaces,$C124+1,FALSE)*'Refrigerator Impacts'!I123</f>
        <v>0</v>
      </c>
      <c r="K124" s="41">
        <f ca="1">HLOOKUP($A124&amp;"-"&amp;$B124&amp;"-"&amp;K$7,Weights_Cond_Spaces,$C124+1,FALSE)*'Refrigerator Impacts'!J123</f>
        <v>0</v>
      </c>
      <c r="L124" s="41">
        <f ca="1">HLOOKUP($A124&amp;"-"&amp;$B124&amp;"-"&amp;L$7,Weights_Cond_Spaces,$C124+1,FALSE)*'Refrigerator Impacts'!K123</f>
        <v>0</v>
      </c>
      <c r="M124" s="41">
        <f ca="1">HLOOKUP($A124&amp;"-"&amp;$B124&amp;"-"&amp;M$7,Weights_Cond_Spaces,$C124+1,FALSE)*'Refrigerator Impacts'!L123</f>
        <v>0</v>
      </c>
      <c r="N124" s="41">
        <f ca="1">HLOOKUP($A124&amp;"-"&amp;$B124&amp;"-"&amp;N$7,Weights_Cond_Spaces,$C124+1,FALSE)*'Refrigerator Impacts'!M123</f>
        <v>0</v>
      </c>
      <c r="O124" s="41">
        <f ca="1">HLOOKUP($A124&amp;"-"&amp;$B124&amp;"-"&amp;O$7,Weights_Cond_Spaces,$C124+1,FALSE)*'Refrigerator Impacts'!N123</f>
        <v>0</v>
      </c>
      <c r="P124" s="41">
        <f ca="1">HLOOKUP($A124&amp;"-"&amp;$B124&amp;"-"&amp;P$7,Weights_Cond_Spaces,$C124+1,FALSE)*'Refrigerator Impacts'!O123</f>
        <v>0</v>
      </c>
      <c r="Q124" s="41">
        <f ca="1">HLOOKUP($A124&amp;"-"&amp;$B124&amp;"-"&amp;Q$7,Weights_Cond_Spaces,$C124+1,FALSE)*'Refrigerator Impacts'!P123</f>
        <v>0</v>
      </c>
      <c r="R124" s="41">
        <f ca="1">HLOOKUP($A124&amp;"-"&amp;$B124&amp;"-"&amp;R$7,Weights_Cond_Spaces,$C124+1,FALSE)*'Refrigerator Impacts'!Q123</f>
        <v>0</v>
      </c>
      <c r="S124" s="41">
        <f>HLOOKUP($A124&amp;"-"&amp;$B124&amp;"-"&amp;S$7,Weights_Cond_Spaces,$C124+1,FALSE)*'Refrigerator Impacts'!R123</f>
        <v>0</v>
      </c>
      <c r="T124" s="41">
        <f ca="1">HLOOKUP($A124&amp;"-"&amp;$B124&amp;"-"&amp;T$7,Weights_Cond_Spaces,$C124+1,FALSE)*'Refrigerator Impacts'!S123</f>
        <v>0</v>
      </c>
      <c r="U124" s="41">
        <f ca="1">HLOOKUP($A124&amp;"-"&amp;$B124&amp;"-"&amp;U$7,Weights_Cond_Spaces,$C124+1,FALSE)*'Refrigerator Impacts'!T123</f>
        <v>0</v>
      </c>
      <c r="V124" s="41">
        <f ca="1">HLOOKUP($A124&amp;"-"&amp;$B124&amp;"-"&amp;V$7,Weights_Cond_Spaces,$C124+1,FALSE)*'Refrigerator Impacts'!U123</f>
        <v>0</v>
      </c>
      <c r="W124" s="41">
        <f ca="1">HLOOKUP($A124&amp;"-"&amp;$B124&amp;"-"&amp;W$7,Weights_Cond_Spaces,$C124+1,FALSE)*'Refrigerator Impacts'!V123</f>
        <v>0</v>
      </c>
      <c r="X124" s="41">
        <f ca="1">HLOOKUP($A124&amp;"-"&amp;$B124&amp;"-"&amp;X$7,Weights_Cond_Spaces,$C124+1,FALSE)*'Refrigerator Impacts'!W123</f>
        <v>0</v>
      </c>
      <c r="Y124" s="41">
        <f ca="1">HLOOKUP($A124&amp;"-"&amp;$B124&amp;"-"&amp;Y$7,Weights_Cond_Spaces,$C124+1,FALSE)*'Refrigerator Impacts'!X123</f>
        <v>0</v>
      </c>
      <c r="Z124" s="41">
        <f ca="1">HLOOKUP($A124&amp;"-"&amp;$B124&amp;"-"&amp;Z$7,Weights_Cond_Spaces,$C124+1,FALSE)*'Refrigerator Impacts'!Y123</f>
        <v>0</v>
      </c>
      <c r="AA124" s="41">
        <f ca="1">HLOOKUP($A124&amp;"-"&amp;$B124&amp;"-"&amp;AA$7,Weights_Cond_Spaces,$C124+1,FALSE)*'Refrigerator Impacts'!Z123</f>
        <v>0</v>
      </c>
      <c r="AB124" s="41">
        <f ca="1">HLOOKUP($A124&amp;"-"&amp;$B124&amp;"-"&amp;AB$7,Weights_Cond_Spaces,$C124+1,FALSE)*'Refrigerator Impacts'!AA123</f>
        <v>0</v>
      </c>
      <c r="AC124" s="41">
        <f ca="1">HLOOKUP($A124&amp;"-"&amp;$B124&amp;"-"&amp;AC$7,Weights_Cond_Spaces,$C124+1,FALSE)*'Refrigerator Impacts'!AB123</f>
        <v>0</v>
      </c>
      <c r="AF124" s="131">
        <f t="shared" ca="1" si="33"/>
        <v>0</v>
      </c>
      <c r="AG124" s="131">
        <f t="shared" ca="1" si="33"/>
        <v>0</v>
      </c>
      <c r="AH124" s="131">
        <f t="shared" ca="1" si="33"/>
        <v>0</v>
      </c>
      <c r="AI124" s="131">
        <f t="shared" ca="1" si="33"/>
        <v>0</v>
      </c>
      <c r="AJ124" s="131">
        <f t="shared" ca="1" si="33"/>
        <v>0</v>
      </c>
    </row>
    <row r="125" spans="1:36">
      <c r="A125" s="4" t="str">
        <f t="shared" si="35"/>
        <v>SD</v>
      </c>
      <c r="B125" s="4" t="str">
        <f t="shared" si="35"/>
        <v>MFM</v>
      </c>
      <c r="C125" s="4">
        <f t="shared" si="34"/>
        <v>5</v>
      </c>
      <c r="D125" s="40" t="str">
        <f t="shared" si="29"/>
        <v>SD5</v>
      </c>
      <c r="E125" s="41">
        <f ca="1">HLOOKUP($A125&amp;"-"&amp;$B125&amp;"-"&amp;E$7,Weights_Cond_Spaces,$C125+1,FALSE)*'Refrigerator Impacts'!D124</f>
        <v>0</v>
      </c>
      <c r="F125" s="41">
        <f ca="1">HLOOKUP($A125&amp;"-"&amp;$B125&amp;"-"&amp;F$7,Weights_Cond_Spaces,$C125+1,FALSE)*'Refrigerator Impacts'!E124</f>
        <v>0</v>
      </c>
      <c r="G125" s="41">
        <f ca="1">HLOOKUP($A125&amp;"-"&amp;$B125&amp;"-"&amp;G$7,Weights_Cond_Spaces,$C125+1,FALSE)*'Refrigerator Impacts'!F124</f>
        <v>0</v>
      </c>
      <c r="H125" s="41">
        <f ca="1">HLOOKUP($A125&amp;"-"&amp;$B125&amp;"-"&amp;H$7,Weights_Cond_Spaces,$C125+1,FALSE)*'Refrigerator Impacts'!G124</f>
        <v>0</v>
      </c>
      <c r="I125" s="41">
        <f ca="1">HLOOKUP($A125&amp;"-"&amp;$B125&amp;"-"&amp;I$7,Weights_Cond_Spaces,$C125+1,FALSE)*'Refrigerator Impacts'!H124</f>
        <v>0</v>
      </c>
      <c r="J125" s="41">
        <f ca="1">HLOOKUP($A125&amp;"-"&amp;$B125&amp;"-"&amp;J$7,Weights_Cond_Spaces,$C125+1,FALSE)*'Refrigerator Impacts'!I124</f>
        <v>0</v>
      </c>
      <c r="K125" s="41">
        <f ca="1">HLOOKUP($A125&amp;"-"&amp;$B125&amp;"-"&amp;K$7,Weights_Cond_Spaces,$C125+1,FALSE)*'Refrigerator Impacts'!J124</f>
        <v>0</v>
      </c>
      <c r="L125" s="41">
        <f ca="1">HLOOKUP($A125&amp;"-"&amp;$B125&amp;"-"&amp;L$7,Weights_Cond_Spaces,$C125+1,FALSE)*'Refrigerator Impacts'!K124</f>
        <v>0</v>
      </c>
      <c r="M125" s="41">
        <f ca="1">HLOOKUP($A125&amp;"-"&amp;$B125&amp;"-"&amp;M$7,Weights_Cond_Spaces,$C125+1,FALSE)*'Refrigerator Impacts'!L124</f>
        <v>0</v>
      </c>
      <c r="N125" s="41">
        <f ca="1">HLOOKUP($A125&amp;"-"&amp;$B125&amp;"-"&amp;N$7,Weights_Cond_Spaces,$C125+1,FALSE)*'Refrigerator Impacts'!M124</f>
        <v>0</v>
      </c>
      <c r="O125" s="41">
        <f ca="1">HLOOKUP($A125&amp;"-"&amp;$B125&amp;"-"&amp;O$7,Weights_Cond_Spaces,$C125+1,FALSE)*'Refrigerator Impacts'!N124</f>
        <v>0</v>
      </c>
      <c r="P125" s="41">
        <f ca="1">HLOOKUP($A125&amp;"-"&amp;$B125&amp;"-"&amp;P$7,Weights_Cond_Spaces,$C125+1,FALSE)*'Refrigerator Impacts'!O124</f>
        <v>0</v>
      </c>
      <c r="Q125" s="41">
        <f ca="1">HLOOKUP($A125&amp;"-"&amp;$B125&amp;"-"&amp;Q$7,Weights_Cond_Spaces,$C125+1,FALSE)*'Refrigerator Impacts'!P124</f>
        <v>0</v>
      </c>
      <c r="R125" s="41">
        <f ca="1">HLOOKUP($A125&amp;"-"&amp;$B125&amp;"-"&amp;R$7,Weights_Cond_Spaces,$C125+1,FALSE)*'Refrigerator Impacts'!Q124</f>
        <v>0</v>
      </c>
      <c r="S125" s="41">
        <f>HLOOKUP($A125&amp;"-"&amp;$B125&amp;"-"&amp;S$7,Weights_Cond_Spaces,$C125+1,FALSE)*'Refrigerator Impacts'!R124</f>
        <v>0</v>
      </c>
      <c r="T125" s="41">
        <f ca="1">HLOOKUP($A125&amp;"-"&amp;$B125&amp;"-"&amp;T$7,Weights_Cond_Spaces,$C125+1,FALSE)*'Refrigerator Impacts'!S124</f>
        <v>0</v>
      </c>
      <c r="U125" s="41">
        <f ca="1">HLOOKUP($A125&amp;"-"&amp;$B125&amp;"-"&amp;U$7,Weights_Cond_Spaces,$C125+1,FALSE)*'Refrigerator Impacts'!T124</f>
        <v>0</v>
      </c>
      <c r="V125" s="41">
        <f ca="1">HLOOKUP($A125&amp;"-"&amp;$B125&amp;"-"&amp;V$7,Weights_Cond_Spaces,$C125+1,FALSE)*'Refrigerator Impacts'!U124</f>
        <v>0</v>
      </c>
      <c r="W125" s="41">
        <f ca="1">HLOOKUP($A125&amp;"-"&amp;$B125&amp;"-"&amp;W$7,Weights_Cond_Spaces,$C125+1,FALSE)*'Refrigerator Impacts'!V124</f>
        <v>0</v>
      </c>
      <c r="X125" s="41">
        <f ca="1">HLOOKUP($A125&amp;"-"&amp;$B125&amp;"-"&amp;X$7,Weights_Cond_Spaces,$C125+1,FALSE)*'Refrigerator Impacts'!W124</f>
        <v>0</v>
      </c>
      <c r="Y125" s="41">
        <f ca="1">HLOOKUP($A125&amp;"-"&amp;$B125&amp;"-"&amp;Y$7,Weights_Cond_Spaces,$C125+1,FALSE)*'Refrigerator Impacts'!X124</f>
        <v>0</v>
      </c>
      <c r="Z125" s="41">
        <f ca="1">HLOOKUP($A125&amp;"-"&amp;$B125&amp;"-"&amp;Z$7,Weights_Cond_Spaces,$C125+1,FALSE)*'Refrigerator Impacts'!Y124</f>
        <v>0</v>
      </c>
      <c r="AA125" s="41">
        <f ca="1">HLOOKUP($A125&amp;"-"&amp;$B125&amp;"-"&amp;AA$7,Weights_Cond_Spaces,$C125+1,FALSE)*'Refrigerator Impacts'!Z124</f>
        <v>0</v>
      </c>
      <c r="AB125" s="41">
        <f ca="1">HLOOKUP($A125&amp;"-"&amp;$B125&amp;"-"&amp;AB$7,Weights_Cond_Spaces,$C125+1,FALSE)*'Refrigerator Impacts'!AA124</f>
        <v>0</v>
      </c>
      <c r="AC125" s="41">
        <f ca="1">HLOOKUP($A125&amp;"-"&amp;$B125&amp;"-"&amp;AC$7,Weights_Cond_Spaces,$C125+1,FALSE)*'Refrigerator Impacts'!AB124</f>
        <v>0</v>
      </c>
      <c r="AF125" s="131">
        <f t="shared" ca="1" si="33"/>
        <v>0</v>
      </c>
      <c r="AG125" s="131">
        <f t="shared" ca="1" si="33"/>
        <v>0</v>
      </c>
      <c r="AH125" s="131">
        <f t="shared" ca="1" si="33"/>
        <v>0</v>
      </c>
      <c r="AI125" s="131">
        <f t="shared" ca="1" si="33"/>
        <v>0</v>
      </c>
      <c r="AJ125" s="131">
        <f t="shared" ca="1" si="33"/>
        <v>0</v>
      </c>
    </row>
    <row r="126" spans="1:36">
      <c r="A126" s="4" t="str">
        <f t="shared" si="35"/>
        <v>SD</v>
      </c>
      <c r="B126" s="4" t="str">
        <f t="shared" si="35"/>
        <v>MFM</v>
      </c>
      <c r="C126" s="4">
        <f t="shared" si="34"/>
        <v>6</v>
      </c>
      <c r="D126" s="40" t="str">
        <f t="shared" si="29"/>
        <v>SD6</v>
      </c>
      <c r="E126" s="41">
        <f ca="1">HLOOKUP($A126&amp;"-"&amp;$B126&amp;"-"&amp;E$7,Weights_Cond_Spaces,$C126+1,FALSE)*'Refrigerator Impacts'!D125</f>
        <v>0.10891065197330785</v>
      </c>
      <c r="F126" s="41">
        <f ca="1">HLOOKUP($A126&amp;"-"&amp;$B126&amp;"-"&amp;F$7,Weights_Cond_Spaces,$C126+1,FALSE)*'Refrigerator Impacts'!E125</f>
        <v>1.3788569330857651E-5</v>
      </c>
      <c r="G126" s="41">
        <f ca="1">HLOOKUP($A126&amp;"-"&amp;$B126&amp;"-"&amp;G$7,Weights_Cond_Spaces,$C126+1,FALSE)*'Refrigerator Impacts'!F125</f>
        <v>0.11944473863479339</v>
      </c>
      <c r="H126" s="41">
        <f ca="1">HLOOKUP($A126&amp;"-"&amp;$B126&amp;"-"&amp;H$7,Weights_Cond_Spaces,$C126+1,FALSE)*'Refrigerator Impacts'!G125</f>
        <v>1.9315479184248153E-5</v>
      </c>
      <c r="I126" s="41">
        <f ca="1">HLOOKUP($A126&amp;"-"&amp;$B126&amp;"-"&amp;I$7,Weights_Cond_Spaces,$C126+1,FALSE)*'Refrigerator Impacts'!H125</f>
        <v>-2.5015349876908806E-3</v>
      </c>
      <c r="J126" s="41">
        <f ca="1">HLOOKUP($A126&amp;"-"&amp;$B126&amp;"-"&amp;J$7,Weights_Cond_Spaces,$C126+1,FALSE)*'Refrigerator Impacts'!I125</f>
        <v>1.5555326516787947E-2</v>
      </c>
      <c r="K126" s="41">
        <f ca="1">HLOOKUP($A126&amp;"-"&amp;$B126&amp;"-"&amp;K$7,Weights_Cond_Spaces,$C126+1,FALSE)*'Refrigerator Impacts'!J125</f>
        <v>1.9738991615940455E-6</v>
      </c>
      <c r="L126" s="41">
        <f ca="1">HLOOKUP($A126&amp;"-"&amp;$B126&amp;"-"&amp;L$7,Weights_Cond_Spaces,$C126+1,FALSE)*'Refrigerator Impacts'!K125</f>
        <v>1.4008389898722077E-2</v>
      </c>
      <c r="M126" s="41">
        <f ca="1">HLOOKUP($A126&amp;"-"&amp;$B126&amp;"-"&amp;M$7,Weights_Cond_Spaces,$C126+1,FALSE)*'Refrigerator Impacts'!L125</f>
        <v>3.2219838387064846E-6</v>
      </c>
      <c r="N126" s="41">
        <f ca="1">HLOOKUP($A126&amp;"-"&amp;$B126&amp;"-"&amp;N$7,Weights_Cond_Spaces,$C126+1,FALSE)*'Refrigerator Impacts'!M125</f>
        <v>0</v>
      </c>
      <c r="O126" s="41">
        <f ca="1">HLOOKUP($A126&amp;"-"&amp;$B126&amp;"-"&amp;O$7,Weights_Cond_Spaces,$C126+1,FALSE)*'Refrigerator Impacts'!N125</f>
        <v>2.2660428765043938E-2</v>
      </c>
      <c r="P126" s="41">
        <f ca="1">HLOOKUP($A126&amp;"-"&amp;$B126&amp;"-"&amp;P$7,Weights_Cond_Spaces,$C126+1,FALSE)*'Refrigerator Impacts'!O125</f>
        <v>2.8689103171501233E-6</v>
      </c>
      <c r="Q126" s="41">
        <f ca="1">HLOOKUP($A126&amp;"-"&amp;$B126&amp;"-"&amp;Q$7,Weights_Cond_Spaces,$C126+1,FALSE)*'Refrigerator Impacts'!P125</f>
        <v>2.4852197118940995E-2</v>
      </c>
      <c r="R126" s="41">
        <f ca="1">HLOOKUP($A126&amp;"-"&amp;$B126&amp;"-"&amp;R$7,Weights_Cond_Spaces,$C126+1,FALSE)*'Refrigerator Impacts'!Q125</f>
        <v>4.0188634645637447E-6</v>
      </c>
      <c r="S126" s="41">
        <f>HLOOKUP($A126&amp;"-"&amp;$B126&amp;"-"&amp;S$7,Weights_Cond_Spaces,$C126+1,FALSE)*'Refrigerator Impacts'!R125</f>
        <v>0</v>
      </c>
      <c r="T126" s="41">
        <f ca="1">HLOOKUP($A126&amp;"-"&amp;$B126&amp;"-"&amp;T$7,Weights_Cond_Spaces,$C126+1,FALSE)*'Refrigerator Impacts'!S125</f>
        <v>0.12308913270249955</v>
      </c>
      <c r="U126" s="41">
        <f ca="1">HLOOKUP($A126&amp;"-"&amp;$B126&amp;"-"&amp;U$7,Weights_Cond_Spaces,$C126+1,FALSE)*'Refrigerator Impacts'!T125</f>
        <v>1.5960336498315563E-5</v>
      </c>
      <c r="V126" s="41">
        <f ca="1">HLOOKUP($A126&amp;"-"&amp;$B126&amp;"-"&amp;V$7,Weights_Cond_Spaces,$C126+1,FALSE)*'Refrigerator Impacts'!U125</f>
        <v>0.12308913270249955</v>
      </c>
      <c r="W126" s="41">
        <f ca="1">HLOOKUP($A126&amp;"-"&amp;$B126&amp;"-"&amp;W$7,Weights_Cond_Spaces,$C126+1,FALSE)*'Refrigerator Impacts'!V125</f>
        <v>1.5960336498315563E-5</v>
      </c>
      <c r="X126" s="41">
        <f ca="1">HLOOKUP($A126&amp;"-"&amp;$B126&amp;"-"&amp;X$7,Weights_Cond_Spaces,$C126+1,FALSE)*'Refrigerator Impacts'!W125</f>
        <v>-3.366809140632707E-3</v>
      </c>
      <c r="Y126" s="41">
        <f ca="1">HLOOKUP($A126&amp;"-"&amp;$B126&amp;"-"&amp;Y$7,Weights_Cond_Spaces,$C126+1,FALSE)*'Refrigerator Impacts'!X125</f>
        <v>1.8846411137879923E-2</v>
      </c>
      <c r="Z126" s="41">
        <f ca="1">HLOOKUP($A126&amp;"-"&amp;$B126&amp;"-"&amp;Z$7,Weights_Cond_Spaces,$C126+1,FALSE)*'Refrigerator Impacts'!Y125</f>
        <v>2.5070480037031767E-6</v>
      </c>
      <c r="AA126" s="41">
        <f ca="1">HLOOKUP($A126&amp;"-"&amp;$B126&amp;"-"&amp;AA$7,Weights_Cond_Spaces,$C126+1,FALSE)*'Refrigerator Impacts'!Z125</f>
        <v>1.4099605544742464E-2</v>
      </c>
      <c r="AB126" s="41">
        <f ca="1">HLOOKUP($A126&amp;"-"&amp;$B126&amp;"-"&amp;AB$7,Weights_Cond_Spaces,$C126+1,FALSE)*'Refrigerator Impacts'!AA125</f>
        <v>2.5070480037031767E-6</v>
      </c>
      <c r="AC126" s="41">
        <f ca="1">HLOOKUP($A126&amp;"-"&amp;$B126&amp;"-"&amp;AC$7,Weights_Cond_Spaces,$C126+1,FALSE)*'Refrigerator Impacts'!AB125</f>
        <v>0</v>
      </c>
      <c r="AF126" s="131">
        <f t="shared" ca="1" si="33"/>
        <v>0.28906195109551919</v>
      </c>
      <c r="AG126" s="131">
        <f t="shared" ca="1" si="33"/>
        <v>3.7098763311620565E-5</v>
      </c>
      <c r="AH126" s="131">
        <f t="shared" ca="1" si="33"/>
        <v>0.29549406389969851</v>
      </c>
      <c r="AI126" s="131">
        <f t="shared" ca="1" si="33"/>
        <v>4.5023710989537121E-5</v>
      </c>
      <c r="AJ126" s="131">
        <f t="shared" ca="1" si="33"/>
        <v>-5.8683441283235872E-3</v>
      </c>
    </row>
    <row r="127" spans="1:36">
      <c r="A127" s="4" t="str">
        <f t="shared" si="35"/>
        <v>SD</v>
      </c>
      <c r="B127" s="4" t="str">
        <f t="shared" si="35"/>
        <v>MFM</v>
      </c>
      <c r="C127" s="4">
        <f t="shared" si="34"/>
        <v>7</v>
      </c>
      <c r="D127" s="40" t="str">
        <f t="shared" si="29"/>
        <v>SD7</v>
      </c>
      <c r="E127" s="41">
        <f ca="1">HLOOKUP($A127&amp;"-"&amp;$B127&amp;"-"&amp;E$7,Weights_Cond_Spaces,$C127+1,FALSE)*'Refrigerator Impacts'!D126</f>
        <v>9.2826063392595776E-2</v>
      </c>
      <c r="F127" s="41">
        <f ca="1">HLOOKUP($A127&amp;"-"&amp;$B127&amp;"-"&amp;F$7,Weights_Cond_Spaces,$C127+1,FALSE)*'Refrigerator Impacts'!E126</f>
        <v>1.1755838413827056E-5</v>
      </c>
      <c r="G127" s="41">
        <f ca="1">HLOOKUP($A127&amp;"-"&amp;$B127&amp;"-"&amp;G$7,Weights_Cond_Spaces,$C127+1,FALSE)*'Refrigerator Impacts'!F126</f>
        <v>0.10187496701487525</v>
      </c>
      <c r="H127" s="41">
        <f ca="1">HLOOKUP($A127&amp;"-"&amp;$B127&amp;"-"&amp;H$7,Weights_Cond_Spaces,$C127+1,FALSE)*'Refrigerator Impacts'!G126</f>
        <v>1.8923439006947299E-5</v>
      </c>
      <c r="I127" s="41">
        <f ca="1">HLOOKUP($A127&amp;"-"&amp;$B127&amp;"-"&amp;I$7,Weights_Cond_Spaces,$C127+1,FALSE)*'Refrigerator Impacts'!H126</f>
        <v>-1.9011561044260856E-3</v>
      </c>
      <c r="J127" s="41">
        <f ca="1">HLOOKUP($A127&amp;"-"&amp;$B127&amp;"-"&amp;J$7,Weights_Cond_Spaces,$C127+1,FALSE)*'Refrigerator Impacts'!I126</f>
        <v>1.3250238713187012E-2</v>
      </c>
      <c r="K127" s="41">
        <f ca="1">HLOOKUP($A127&amp;"-"&amp;$B127&amp;"-"&amp;K$7,Weights_Cond_Spaces,$C127+1,FALSE)*'Refrigerator Impacts'!J126</f>
        <v>1.6838697688593038E-6</v>
      </c>
      <c r="L127" s="41">
        <f ca="1">HLOOKUP($A127&amp;"-"&amp;$B127&amp;"-"&amp;L$7,Weights_Cond_Spaces,$C127+1,FALSE)*'Refrigerator Impacts'!K126</f>
        <v>1.2169590157873963E-2</v>
      </c>
      <c r="M127" s="41">
        <f ca="1">HLOOKUP($A127&amp;"-"&amp;$B127&amp;"-"&amp;M$7,Weights_Cond_Spaces,$C127+1,FALSE)*'Refrigerator Impacts'!L126</f>
        <v>2.6335674561852412E-6</v>
      </c>
      <c r="N127" s="41">
        <f ca="1">HLOOKUP($A127&amp;"-"&amp;$B127&amp;"-"&amp;N$7,Weights_Cond_Spaces,$C127+1,FALSE)*'Refrigerator Impacts'!M126</f>
        <v>0</v>
      </c>
      <c r="O127" s="41">
        <f ca="1">HLOOKUP($A127&amp;"-"&amp;$B127&amp;"-"&amp;O$7,Weights_Cond_Spaces,$C127+1,FALSE)*'Refrigerator Impacts'!N126</f>
        <v>1.9313798594860088E-2</v>
      </c>
      <c r="P127" s="41">
        <f ca="1">HLOOKUP($A127&amp;"-"&amp;$B127&amp;"-"&amp;P$7,Weights_Cond_Spaces,$C127+1,FALSE)*'Refrigerator Impacts'!O126</f>
        <v>2.4459713914409705E-6</v>
      </c>
      <c r="Q127" s="41">
        <f ca="1">HLOOKUP($A127&amp;"-"&amp;$B127&amp;"-"&amp;Q$7,Weights_Cond_Spaces,$C127+1,FALSE)*'Refrigerator Impacts'!P126</f>
        <v>2.119655324024286E-2</v>
      </c>
      <c r="R127" s="41">
        <f ca="1">HLOOKUP($A127&amp;"-"&amp;$B127&amp;"-"&amp;R$7,Weights_Cond_Spaces,$C127+1,FALSE)*'Refrigerator Impacts'!Q126</f>
        <v>3.9372938627865145E-6</v>
      </c>
      <c r="S127" s="41">
        <f>HLOOKUP($A127&amp;"-"&amp;$B127&amp;"-"&amp;S$7,Weights_Cond_Spaces,$C127+1,FALSE)*'Refrigerator Impacts'!R126</f>
        <v>0</v>
      </c>
      <c r="T127" s="41">
        <f ca="1">HLOOKUP($A127&amp;"-"&amp;$B127&amp;"-"&amp;T$7,Weights_Cond_Spaces,$C127+1,FALSE)*'Refrigerator Impacts'!S126</f>
        <v>0.16666421683034974</v>
      </c>
      <c r="U127" s="41">
        <f ca="1">HLOOKUP($A127&amp;"-"&amp;$B127&amp;"-"&amp;U$7,Weights_Cond_Spaces,$C127+1,FALSE)*'Refrigerator Impacts'!T126</f>
        <v>2.1743704174255708E-5</v>
      </c>
      <c r="V127" s="41">
        <f ca="1">HLOOKUP($A127&amp;"-"&amp;$B127&amp;"-"&amp;V$7,Weights_Cond_Spaces,$C127+1,FALSE)*'Refrigerator Impacts'!U126</f>
        <v>0.16666421683034974</v>
      </c>
      <c r="W127" s="41">
        <f ca="1">HLOOKUP($A127&amp;"-"&amp;$B127&amp;"-"&amp;W$7,Weights_Cond_Spaces,$C127+1,FALSE)*'Refrigerator Impacts'!V126</f>
        <v>2.1743704174255708E-5</v>
      </c>
      <c r="X127" s="41">
        <f ca="1">HLOOKUP($A127&amp;"-"&amp;$B127&amp;"-"&amp;X$7,Weights_Cond_Spaces,$C127+1,FALSE)*'Refrigerator Impacts'!W126</f>
        <v>-3.7388472629793072E-3</v>
      </c>
      <c r="Y127" s="41">
        <f ca="1">HLOOKUP($A127&amp;"-"&amp;$B127&amp;"-"&amp;Y$7,Weights_Cond_Spaces,$C127+1,FALSE)*'Refrigerator Impacts'!X126</f>
        <v>2.5483891679122721E-2</v>
      </c>
      <c r="Z127" s="41">
        <f ca="1">HLOOKUP($A127&amp;"-"&amp;$B127&amp;"-"&amp;Z$7,Weights_Cond_Spaces,$C127+1,FALSE)*'Refrigerator Impacts'!Y126</f>
        <v>3.4494587051465678E-6</v>
      </c>
      <c r="AA127" s="41">
        <f ca="1">HLOOKUP($A127&amp;"-"&amp;$B127&amp;"-"&amp;AA$7,Weights_Cond_Spaces,$C127+1,FALSE)*'Refrigerator Impacts'!Z126</f>
        <v>1.9641217867104561E-2</v>
      </c>
      <c r="AB127" s="41">
        <f ca="1">HLOOKUP($A127&amp;"-"&amp;$B127&amp;"-"&amp;AB$7,Weights_Cond_Spaces,$C127+1,FALSE)*'Refrigerator Impacts'!AA126</f>
        <v>3.4494587051465678E-6</v>
      </c>
      <c r="AC127" s="41">
        <f ca="1">HLOOKUP($A127&amp;"-"&amp;$B127&amp;"-"&amp;AC$7,Weights_Cond_Spaces,$C127+1,FALSE)*'Refrigerator Impacts'!AB126</f>
        <v>0</v>
      </c>
      <c r="AF127" s="131">
        <f t="shared" ca="1" si="33"/>
        <v>0.31753820921011539</v>
      </c>
      <c r="AG127" s="131">
        <f t="shared" ca="1" si="33"/>
        <v>4.1078842453529601E-5</v>
      </c>
      <c r="AH127" s="131">
        <f t="shared" ca="1" si="33"/>
        <v>0.32154654511044639</v>
      </c>
      <c r="AI127" s="131">
        <f t="shared" ca="1" si="33"/>
        <v>5.0687463205321333E-5</v>
      </c>
      <c r="AJ127" s="131">
        <f t="shared" ca="1" si="33"/>
        <v>-5.6400033674053928E-3</v>
      </c>
    </row>
    <row r="128" spans="1:36">
      <c r="A128" s="4" t="str">
        <f t="shared" si="35"/>
        <v>SD</v>
      </c>
      <c r="B128" s="4" t="str">
        <f t="shared" si="35"/>
        <v>MFM</v>
      </c>
      <c r="C128" s="4">
        <f t="shared" si="34"/>
        <v>8</v>
      </c>
      <c r="D128" s="40" t="str">
        <f t="shared" si="29"/>
        <v>SD8</v>
      </c>
      <c r="E128" s="41">
        <f ca="1">HLOOKUP($A128&amp;"-"&amp;$B128&amp;"-"&amp;E$7,Weights_Cond_Spaces,$C128+1,FALSE)*'Refrigerator Impacts'!D127</f>
        <v>0.23462339883072592</v>
      </c>
      <c r="F128" s="41">
        <f ca="1">HLOOKUP($A128&amp;"-"&amp;$B128&amp;"-"&amp;F$7,Weights_Cond_Spaces,$C128+1,FALSE)*'Refrigerator Impacts'!E127</f>
        <v>2.9654436007378199E-5</v>
      </c>
      <c r="G128" s="41">
        <f ca="1">HLOOKUP($A128&amp;"-"&amp;$B128&amp;"-"&amp;G$7,Weights_Cond_Spaces,$C128+1,FALSE)*'Refrigerator Impacts'!F127</f>
        <v>0.27108917961952234</v>
      </c>
      <c r="H128" s="41">
        <f ca="1">HLOOKUP($A128&amp;"-"&amp;$B128&amp;"-"&amp;H$7,Weights_Cond_Spaces,$C128+1,FALSE)*'Refrigerator Impacts'!G127</f>
        <v>4.6301786938709105E-5</v>
      </c>
      <c r="I128" s="41">
        <f ca="1">HLOOKUP($A128&amp;"-"&amp;$B128&amp;"-"&amp;I$7,Weights_Cond_Spaces,$C128+1,FALSE)*'Refrigerator Impacts'!H127</f>
        <v>-4.2983900008114004E-3</v>
      </c>
      <c r="J128" s="41">
        <f ca="1">HLOOKUP($A128&amp;"-"&amp;$B128&amp;"-"&amp;J$7,Weights_Cond_Spaces,$C128+1,FALSE)*'Refrigerator Impacts'!I127</f>
        <v>3.3552404392207129E-2</v>
      </c>
      <c r="K128" s="41">
        <f ca="1">HLOOKUP($A128&amp;"-"&amp;$B128&amp;"-"&amp;K$7,Weights_Cond_Spaces,$C128+1,FALSE)*'Refrigerator Impacts'!J127</f>
        <v>4.2650846067730746E-6</v>
      </c>
      <c r="L128" s="41">
        <f ca="1">HLOOKUP($A128&amp;"-"&amp;$B128&amp;"-"&amp;L$7,Weights_Cond_Spaces,$C128+1,FALSE)*'Refrigerator Impacts'!K127</f>
        <v>3.3666938476425871E-2</v>
      </c>
      <c r="M128" s="41">
        <f ca="1">HLOOKUP($A128&amp;"-"&amp;$B128&amp;"-"&amp;M$7,Weights_Cond_Spaces,$C128+1,FALSE)*'Refrigerator Impacts'!L127</f>
        <v>7.2797452205600015E-6</v>
      </c>
      <c r="N128" s="41">
        <f ca="1">HLOOKUP($A128&amp;"-"&amp;$B128&amp;"-"&amp;N$7,Weights_Cond_Spaces,$C128+1,FALSE)*'Refrigerator Impacts'!M127</f>
        <v>0</v>
      </c>
      <c r="O128" s="41">
        <f ca="1">HLOOKUP($A128&amp;"-"&amp;$B128&amp;"-"&amp;O$7,Weights_Cond_Spaces,$C128+1,FALSE)*'Refrigerator Impacts'!N127</f>
        <v>4.8816775214229564E-2</v>
      </c>
      <c r="P128" s="41">
        <f ca="1">HLOOKUP($A128&amp;"-"&amp;$B128&amp;"-"&amp;P$7,Weights_Cond_Spaces,$C128+1,FALSE)*'Refrigerator Impacts'!O127</f>
        <v>6.1700322469600031E-6</v>
      </c>
      <c r="Q128" s="41">
        <f ca="1">HLOOKUP($A128&amp;"-"&amp;$B128&amp;"-"&amp;Q$7,Weights_Cond_Spaces,$C128+1,FALSE)*'Refrigerator Impacts'!P127</f>
        <v>5.6404005783088421E-2</v>
      </c>
      <c r="R128" s="41">
        <f ca="1">HLOOKUP($A128&amp;"-"&amp;$B128&amp;"-"&amp;R$7,Weights_Cond_Spaces,$C128+1,FALSE)*'Refrigerator Impacts'!Q127</f>
        <v>9.6337532243953964E-6</v>
      </c>
      <c r="S128" s="41">
        <f>HLOOKUP($A128&amp;"-"&amp;$B128&amp;"-"&amp;S$7,Weights_Cond_Spaces,$C128+1,FALSE)*'Refrigerator Impacts'!R127</f>
        <v>0</v>
      </c>
      <c r="T128" s="41">
        <f ca="1">HLOOKUP($A128&amp;"-"&amp;$B128&amp;"-"&amp;T$7,Weights_Cond_Spaces,$C128+1,FALSE)*'Refrigerator Impacts'!S127</f>
        <v>8.0080913537295351E-2</v>
      </c>
      <c r="U128" s="41">
        <f ca="1">HLOOKUP($A128&amp;"-"&amp;$B128&amp;"-"&amp;U$7,Weights_Cond_Spaces,$C128+1,FALSE)*'Refrigerator Impacts'!T127</f>
        <v>1.1502595999045114E-5</v>
      </c>
      <c r="V128" s="41">
        <f ca="1">HLOOKUP($A128&amp;"-"&amp;$B128&amp;"-"&amp;V$7,Weights_Cond_Spaces,$C128+1,FALSE)*'Refrigerator Impacts'!U127</f>
        <v>8.0080913537295351E-2</v>
      </c>
      <c r="W128" s="41">
        <f ca="1">HLOOKUP($A128&amp;"-"&amp;$B128&amp;"-"&amp;W$7,Weights_Cond_Spaces,$C128+1,FALSE)*'Refrigerator Impacts'!V127</f>
        <v>1.1502595999045114E-5</v>
      </c>
      <c r="X128" s="41">
        <f ca="1">HLOOKUP($A128&amp;"-"&amp;$B128&amp;"-"&amp;X$7,Weights_Cond_Spaces,$C128+1,FALSE)*'Refrigerator Impacts'!W127</f>
        <v>-1.6201437772697821E-3</v>
      </c>
      <c r="Y128" s="41">
        <f ca="1">HLOOKUP($A128&amp;"-"&amp;$B128&amp;"-"&amp;Y$7,Weights_Cond_Spaces,$C128+1,FALSE)*'Refrigerator Impacts'!X127</f>
        <v>1.2280230630260042E-2</v>
      </c>
      <c r="Z128" s="41">
        <f ca="1">HLOOKUP($A128&amp;"-"&amp;$B128&amp;"-"&amp;Z$7,Weights_Cond_Spaces,$C128+1,FALSE)*'Refrigerator Impacts'!Y127</f>
        <v>1.7709405009881419E-6</v>
      </c>
      <c r="AA128" s="41">
        <f ca="1">HLOOKUP($A128&amp;"-"&amp;$B128&amp;"-"&amp;AA$7,Weights_Cond_Spaces,$C128+1,FALSE)*'Refrigerator Impacts'!Z127</f>
        <v>9.7074314561149521E-3</v>
      </c>
      <c r="AB128" s="41">
        <f ca="1">HLOOKUP($A128&amp;"-"&amp;$B128&amp;"-"&amp;AB$7,Weights_Cond_Spaces,$C128+1,FALSE)*'Refrigerator Impacts'!AA127</f>
        <v>1.7709405009881419E-6</v>
      </c>
      <c r="AC128" s="41">
        <f ca="1">HLOOKUP($A128&amp;"-"&amp;$B128&amp;"-"&amp;AC$7,Weights_Cond_Spaces,$C128+1,FALSE)*'Refrigerator Impacts'!AB127</f>
        <v>0</v>
      </c>
      <c r="AF128" s="131">
        <f t="shared" ca="1" si="33"/>
        <v>0.40935372260471803</v>
      </c>
      <c r="AG128" s="131">
        <f t="shared" ca="1" si="33"/>
        <v>5.3363089361144532E-5</v>
      </c>
      <c r="AH128" s="131">
        <f t="shared" ca="1" si="33"/>
        <v>0.45094846887244694</v>
      </c>
      <c r="AI128" s="131">
        <f t="shared" ca="1" si="33"/>
        <v>7.6488821883697767E-5</v>
      </c>
      <c r="AJ128" s="131">
        <f t="shared" ca="1" si="33"/>
        <v>-5.9185337780811829E-3</v>
      </c>
    </row>
    <row r="129" spans="1:36">
      <c r="A129" s="4" t="str">
        <f t="shared" si="35"/>
        <v>SD</v>
      </c>
      <c r="B129" s="4" t="str">
        <f t="shared" si="35"/>
        <v>MFM</v>
      </c>
      <c r="C129" s="4">
        <f t="shared" si="34"/>
        <v>9</v>
      </c>
      <c r="D129" s="40" t="str">
        <f t="shared" si="29"/>
        <v>SD9</v>
      </c>
      <c r="E129" s="41">
        <f ca="1">HLOOKUP($A129&amp;"-"&amp;$B129&amp;"-"&amp;E$7,Weights_Cond_Spaces,$C129+1,FALSE)*'Refrigerator Impacts'!D128</f>
        <v>0</v>
      </c>
      <c r="F129" s="41">
        <f ca="1">HLOOKUP($A129&amp;"-"&amp;$B129&amp;"-"&amp;F$7,Weights_Cond_Spaces,$C129+1,FALSE)*'Refrigerator Impacts'!E128</f>
        <v>0</v>
      </c>
      <c r="G129" s="41">
        <f ca="1">HLOOKUP($A129&amp;"-"&amp;$B129&amp;"-"&amp;G$7,Weights_Cond_Spaces,$C129+1,FALSE)*'Refrigerator Impacts'!F128</f>
        <v>0</v>
      </c>
      <c r="H129" s="41">
        <f ca="1">HLOOKUP($A129&amp;"-"&amp;$B129&amp;"-"&amp;H$7,Weights_Cond_Spaces,$C129+1,FALSE)*'Refrigerator Impacts'!G128</f>
        <v>0</v>
      </c>
      <c r="I129" s="41">
        <f ca="1">HLOOKUP($A129&amp;"-"&amp;$B129&amp;"-"&amp;I$7,Weights_Cond_Spaces,$C129+1,FALSE)*'Refrigerator Impacts'!H128</f>
        <v>0</v>
      </c>
      <c r="J129" s="41">
        <f ca="1">HLOOKUP($A129&amp;"-"&amp;$B129&amp;"-"&amp;J$7,Weights_Cond_Spaces,$C129+1,FALSE)*'Refrigerator Impacts'!I128</f>
        <v>0</v>
      </c>
      <c r="K129" s="41">
        <f ca="1">HLOOKUP($A129&amp;"-"&amp;$B129&amp;"-"&amp;K$7,Weights_Cond_Spaces,$C129+1,FALSE)*'Refrigerator Impacts'!J128</f>
        <v>0</v>
      </c>
      <c r="L129" s="41">
        <f ca="1">HLOOKUP($A129&amp;"-"&amp;$B129&amp;"-"&amp;L$7,Weights_Cond_Spaces,$C129+1,FALSE)*'Refrigerator Impacts'!K128</f>
        <v>0</v>
      </c>
      <c r="M129" s="41">
        <f ca="1">HLOOKUP($A129&amp;"-"&amp;$B129&amp;"-"&amp;M$7,Weights_Cond_Spaces,$C129+1,FALSE)*'Refrigerator Impacts'!L128</f>
        <v>0</v>
      </c>
      <c r="N129" s="41">
        <f ca="1">HLOOKUP($A129&amp;"-"&amp;$B129&amp;"-"&amp;N$7,Weights_Cond_Spaces,$C129+1,FALSE)*'Refrigerator Impacts'!M128</f>
        <v>0</v>
      </c>
      <c r="O129" s="41">
        <f ca="1">HLOOKUP($A129&amp;"-"&amp;$B129&amp;"-"&amp;O$7,Weights_Cond_Spaces,$C129+1,FALSE)*'Refrigerator Impacts'!N128</f>
        <v>0</v>
      </c>
      <c r="P129" s="41">
        <f ca="1">HLOOKUP($A129&amp;"-"&amp;$B129&amp;"-"&amp;P$7,Weights_Cond_Spaces,$C129+1,FALSE)*'Refrigerator Impacts'!O128</f>
        <v>0</v>
      </c>
      <c r="Q129" s="41">
        <f ca="1">HLOOKUP($A129&amp;"-"&amp;$B129&amp;"-"&amp;Q$7,Weights_Cond_Spaces,$C129+1,FALSE)*'Refrigerator Impacts'!P128</f>
        <v>0</v>
      </c>
      <c r="R129" s="41">
        <f ca="1">HLOOKUP($A129&amp;"-"&amp;$B129&amp;"-"&amp;R$7,Weights_Cond_Spaces,$C129+1,FALSE)*'Refrigerator Impacts'!Q128</f>
        <v>0</v>
      </c>
      <c r="S129" s="41">
        <f>HLOOKUP($A129&amp;"-"&amp;$B129&amp;"-"&amp;S$7,Weights_Cond_Spaces,$C129+1,FALSE)*'Refrigerator Impacts'!R128</f>
        <v>0</v>
      </c>
      <c r="T129" s="41">
        <f ca="1">HLOOKUP($A129&amp;"-"&amp;$B129&amp;"-"&amp;T$7,Weights_Cond_Spaces,$C129+1,FALSE)*'Refrigerator Impacts'!S128</f>
        <v>0</v>
      </c>
      <c r="U129" s="41">
        <f ca="1">HLOOKUP($A129&amp;"-"&amp;$B129&amp;"-"&amp;U$7,Weights_Cond_Spaces,$C129+1,FALSE)*'Refrigerator Impacts'!T128</f>
        <v>0</v>
      </c>
      <c r="V129" s="41">
        <f ca="1">HLOOKUP($A129&amp;"-"&amp;$B129&amp;"-"&amp;V$7,Weights_Cond_Spaces,$C129+1,FALSE)*'Refrigerator Impacts'!U128</f>
        <v>0</v>
      </c>
      <c r="W129" s="41">
        <f ca="1">HLOOKUP($A129&amp;"-"&amp;$B129&amp;"-"&amp;W$7,Weights_Cond_Spaces,$C129+1,FALSE)*'Refrigerator Impacts'!V128</f>
        <v>0</v>
      </c>
      <c r="X129" s="41">
        <f ca="1">HLOOKUP($A129&amp;"-"&amp;$B129&amp;"-"&amp;X$7,Weights_Cond_Spaces,$C129+1,FALSE)*'Refrigerator Impacts'!W128</f>
        <v>0</v>
      </c>
      <c r="Y129" s="41">
        <f ca="1">HLOOKUP($A129&amp;"-"&amp;$B129&amp;"-"&amp;Y$7,Weights_Cond_Spaces,$C129+1,FALSE)*'Refrigerator Impacts'!X128</f>
        <v>0</v>
      </c>
      <c r="Z129" s="41">
        <f ca="1">HLOOKUP($A129&amp;"-"&amp;$B129&amp;"-"&amp;Z$7,Weights_Cond_Spaces,$C129+1,FALSE)*'Refrigerator Impacts'!Y128</f>
        <v>0</v>
      </c>
      <c r="AA129" s="41">
        <f ca="1">HLOOKUP($A129&amp;"-"&amp;$B129&amp;"-"&amp;AA$7,Weights_Cond_Spaces,$C129+1,FALSE)*'Refrigerator Impacts'!Z128</f>
        <v>0</v>
      </c>
      <c r="AB129" s="41">
        <f ca="1">HLOOKUP($A129&amp;"-"&amp;$B129&amp;"-"&amp;AB$7,Weights_Cond_Spaces,$C129+1,FALSE)*'Refrigerator Impacts'!AA128</f>
        <v>0</v>
      </c>
      <c r="AC129" s="41">
        <f ca="1">HLOOKUP($A129&amp;"-"&amp;$B129&amp;"-"&amp;AC$7,Weights_Cond_Spaces,$C129+1,FALSE)*'Refrigerator Impacts'!AB128</f>
        <v>0</v>
      </c>
      <c r="AF129" s="131">
        <f t="shared" ref="AF129:AJ138" ca="1" si="36">SUMIF($E$8:$AC$8,AF$8,$E129:$AC129)</f>
        <v>0</v>
      </c>
      <c r="AG129" s="131">
        <f t="shared" ca="1" si="36"/>
        <v>0</v>
      </c>
      <c r="AH129" s="131">
        <f t="shared" ca="1" si="36"/>
        <v>0</v>
      </c>
      <c r="AI129" s="131">
        <f t="shared" ca="1" si="36"/>
        <v>0</v>
      </c>
      <c r="AJ129" s="131">
        <f t="shared" ca="1" si="36"/>
        <v>0</v>
      </c>
    </row>
    <row r="130" spans="1:36">
      <c r="A130" s="4" t="str">
        <f t="shared" si="35"/>
        <v>SD</v>
      </c>
      <c r="B130" s="4" t="str">
        <f t="shared" si="35"/>
        <v>MFM</v>
      </c>
      <c r="C130" s="4">
        <f t="shared" si="34"/>
        <v>10</v>
      </c>
      <c r="D130" s="40" t="str">
        <f t="shared" si="29"/>
        <v>SD10</v>
      </c>
      <c r="E130" s="41">
        <f ca="1">HLOOKUP($A130&amp;"-"&amp;$B130&amp;"-"&amp;E$7,Weights_Cond_Spaces,$C130+1,FALSE)*'Refrigerator Impacts'!D129</f>
        <v>0.13958914333846711</v>
      </c>
      <c r="F130" s="41">
        <f ca="1">HLOOKUP($A130&amp;"-"&amp;$B130&amp;"-"&amp;F$7,Weights_Cond_Spaces,$C130+1,FALSE)*'Refrigerator Impacts'!E129</f>
        <v>1.8500271394618166E-5</v>
      </c>
      <c r="G130" s="41">
        <f ca="1">HLOOKUP($A130&amp;"-"&amp;$B130&amp;"-"&amp;G$7,Weights_Cond_Spaces,$C130+1,FALSE)*'Refrigerator Impacts'!F129</f>
        <v>0.15804334570888118</v>
      </c>
      <c r="H130" s="41">
        <f ca="1">HLOOKUP($A130&amp;"-"&amp;$B130&amp;"-"&amp;H$7,Weights_Cond_Spaces,$C130+1,FALSE)*'Refrigerator Impacts'!G129</f>
        <v>3.1085729535322701E-5</v>
      </c>
      <c r="I130" s="41">
        <f ca="1">HLOOKUP($A130&amp;"-"&amp;$B130&amp;"-"&amp;I$7,Weights_Cond_Spaces,$C130+1,FALSE)*'Refrigerator Impacts'!H129</f>
        <v>-3.2058385217889084E-3</v>
      </c>
      <c r="J130" s="41">
        <f ca="1">HLOOKUP($A130&amp;"-"&amp;$B130&amp;"-"&amp;J$7,Weights_Cond_Spaces,$C130+1,FALSE)*'Refrigerator Impacts'!I129</f>
        <v>1.9957399802357011E-2</v>
      </c>
      <c r="K130" s="41">
        <f ca="1">HLOOKUP($A130&amp;"-"&amp;$B130&amp;"-"&amp;K$7,Weights_Cond_Spaces,$C130+1,FALSE)*'Refrigerator Impacts'!J129</f>
        <v>2.6587856617784439E-6</v>
      </c>
      <c r="L130" s="41">
        <f ca="1">HLOOKUP($A130&amp;"-"&amp;$B130&amp;"-"&amp;L$7,Weights_Cond_Spaces,$C130+1,FALSE)*'Refrigerator Impacts'!K129</f>
        <v>1.8776842310384973E-2</v>
      </c>
      <c r="M130" s="41">
        <f ca="1">HLOOKUP($A130&amp;"-"&amp;$B130&amp;"-"&amp;M$7,Weights_Cond_Spaces,$C130+1,FALSE)*'Refrigerator Impacts'!L129</f>
        <v>4.8372158367458213E-6</v>
      </c>
      <c r="N130" s="41">
        <f ca="1">HLOOKUP($A130&amp;"-"&amp;$B130&amp;"-"&amp;N$7,Weights_Cond_Spaces,$C130+1,FALSE)*'Refrigerator Impacts'!M129</f>
        <v>0</v>
      </c>
      <c r="O130" s="41">
        <f ca="1">HLOOKUP($A130&amp;"-"&amp;$B130&amp;"-"&amp;O$7,Weights_Cond_Spaces,$C130+1,FALSE)*'Refrigerator Impacts'!N129</f>
        <v>2.904353046908649E-2</v>
      </c>
      <c r="P130" s="41">
        <f ca="1">HLOOKUP($A130&amp;"-"&amp;$B130&amp;"-"&amp;P$7,Weights_Cond_Spaces,$C130+1,FALSE)*'Refrigerator Impacts'!O129</f>
        <v>3.8492477501141912E-6</v>
      </c>
      <c r="Q130" s="41">
        <f ca="1">HLOOKUP($A130&amp;"-"&amp;$B130&amp;"-"&amp;Q$7,Weights_Cond_Spaces,$C130+1,FALSE)*'Refrigerator Impacts'!P129</f>
        <v>3.2883192895613526E-2</v>
      </c>
      <c r="R130" s="41">
        <f ca="1">HLOOKUP($A130&amp;"-"&amp;$B130&amp;"-"&amp;R$7,Weights_Cond_Spaces,$C130+1,FALSE)*'Refrigerator Impacts'!Q129</f>
        <v>6.4678334669894609E-6</v>
      </c>
      <c r="S130" s="41">
        <f>HLOOKUP($A130&amp;"-"&amp;$B130&amp;"-"&amp;S$7,Weights_Cond_Spaces,$C130+1,FALSE)*'Refrigerator Impacts'!R129</f>
        <v>0</v>
      </c>
      <c r="T130" s="41">
        <f ca="1">HLOOKUP($A130&amp;"-"&amp;$B130&amp;"-"&amp;T$7,Weights_Cond_Spaces,$C130+1,FALSE)*'Refrigerator Impacts'!S129</f>
        <v>2.7250954291760509E-2</v>
      </c>
      <c r="U130" s="41">
        <f ca="1">HLOOKUP($A130&amp;"-"&amp;$B130&amp;"-"&amp;U$7,Weights_Cond_Spaces,$C130+1,FALSE)*'Refrigerator Impacts'!T129</f>
        <v>4.1423004727435519E-6</v>
      </c>
      <c r="V130" s="41">
        <f ca="1">HLOOKUP($A130&amp;"-"&amp;$B130&amp;"-"&amp;V$7,Weights_Cond_Spaces,$C130+1,FALSE)*'Refrigerator Impacts'!U129</f>
        <v>2.7250954291760509E-2</v>
      </c>
      <c r="W130" s="41">
        <f ca="1">HLOOKUP($A130&amp;"-"&amp;$B130&amp;"-"&amp;W$7,Weights_Cond_Spaces,$C130+1,FALSE)*'Refrigerator Impacts'!V129</f>
        <v>4.1423004727435519E-6</v>
      </c>
      <c r="X130" s="41">
        <f ca="1">HLOOKUP($A130&amp;"-"&amp;$B130&amp;"-"&amp;X$7,Weights_Cond_Spaces,$C130+1,FALSE)*'Refrigerator Impacts'!W129</f>
        <v>-5.580910512807619E-4</v>
      </c>
      <c r="Y130" s="41">
        <f ca="1">HLOOKUP($A130&amp;"-"&amp;$B130&amp;"-"&amp;Y$7,Weights_Cond_Spaces,$C130+1,FALSE)*'Refrigerator Impacts'!X129</f>
        <v>4.17884264362001E-3</v>
      </c>
      <c r="Z130" s="41">
        <f ca="1">HLOOKUP($A130&amp;"-"&amp;$B130&amp;"-"&amp;Z$7,Weights_Cond_Spaces,$C130+1,FALSE)*'Refrigerator Impacts'!Y129</f>
        <v>6.5953370090725853E-7</v>
      </c>
      <c r="AA130" s="41">
        <f ca="1">HLOOKUP($A130&amp;"-"&amp;$B130&amp;"-"&amp;AA$7,Weights_Cond_Spaces,$C130+1,FALSE)*'Refrigerator Impacts'!Z129</f>
        <v>3.1567025918198778E-3</v>
      </c>
      <c r="AB130" s="41">
        <f ca="1">HLOOKUP($A130&amp;"-"&amp;$B130&amp;"-"&amp;AB$7,Weights_Cond_Spaces,$C130+1,FALSE)*'Refrigerator Impacts'!AA129</f>
        <v>6.5953370090725853E-7</v>
      </c>
      <c r="AC130" s="41">
        <f ca="1">HLOOKUP($A130&amp;"-"&amp;$B130&amp;"-"&amp;AC$7,Weights_Cond_Spaces,$C130+1,FALSE)*'Refrigerator Impacts'!AB129</f>
        <v>0</v>
      </c>
      <c r="AF130" s="131">
        <f t="shared" ca="1" si="36"/>
        <v>0.2200198705452911</v>
      </c>
      <c r="AG130" s="131">
        <f t="shared" ca="1" si="36"/>
        <v>2.9810138980161612E-5</v>
      </c>
      <c r="AH130" s="131">
        <f t="shared" ca="1" si="36"/>
        <v>0.24011103779846008</v>
      </c>
      <c r="AI130" s="131">
        <f t="shared" ca="1" si="36"/>
        <v>4.7192613012708796E-5</v>
      </c>
      <c r="AJ130" s="131">
        <f t="shared" ca="1" si="36"/>
        <v>-3.7639295730696703E-3</v>
      </c>
    </row>
    <row r="131" spans="1:36">
      <c r="A131" s="4" t="str">
        <f t="shared" si="35"/>
        <v>SD</v>
      </c>
      <c r="B131" s="4" t="str">
        <f t="shared" si="35"/>
        <v>MFM</v>
      </c>
      <c r="C131" s="4">
        <f t="shared" si="34"/>
        <v>11</v>
      </c>
      <c r="D131" s="40" t="str">
        <f t="shared" si="29"/>
        <v>SD11</v>
      </c>
      <c r="E131" s="41">
        <f ca="1">HLOOKUP($A131&amp;"-"&amp;$B131&amp;"-"&amp;E$7,Weights_Cond_Spaces,$C131+1,FALSE)*'Refrigerator Impacts'!D130</f>
        <v>0</v>
      </c>
      <c r="F131" s="41">
        <f ca="1">HLOOKUP($A131&amp;"-"&amp;$B131&amp;"-"&amp;F$7,Weights_Cond_Spaces,$C131+1,FALSE)*'Refrigerator Impacts'!E130</f>
        <v>0</v>
      </c>
      <c r="G131" s="41">
        <f ca="1">HLOOKUP($A131&amp;"-"&amp;$B131&amp;"-"&amp;G$7,Weights_Cond_Spaces,$C131+1,FALSE)*'Refrigerator Impacts'!F130</f>
        <v>0</v>
      </c>
      <c r="H131" s="41">
        <f ca="1">HLOOKUP($A131&amp;"-"&amp;$B131&amp;"-"&amp;H$7,Weights_Cond_Spaces,$C131+1,FALSE)*'Refrigerator Impacts'!G130</f>
        <v>0</v>
      </c>
      <c r="I131" s="41">
        <f ca="1">HLOOKUP($A131&amp;"-"&amp;$B131&amp;"-"&amp;I$7,Weights_Cond_Spaces,$C131+1,FALSE)*'Refrigerator Impacts'!H130</f>
        <v>0</v>
      </c>
      <c r="J131" s="41">
        <f ca="1">HLOOKUP($A131&amp;"-"&amp;$B131&amp;"-"&amp;J$7,Weights_Cond_Spaces,$C131+1,FALSE)*'Refrigerator Impacts'!I130</f>
        <v>0</v>
      </c>
      <c r="K131" s="41">
        <f ca="1">HLOOKUP($A131&amp;"-"&amp;$B131&amp;"-"&amp;K$7,Weights_Cond_Spaces,$C131+1,FALSE)*'Refrigerator Impacts'!J130</f>
        <v>0</v>
      </c>
      <c r="L131" s="41">
        <f ca="1">HLOOKUP($A131&amp;"-"&amp;$B131&amp;"-"&amp;L$7,Weights_Cond_Spaces,$C131+1,FALSE)*'Refrigerator Impacts'!K130</f>
        <v>0</v>
      </c>
      <c r="M131" s="41">
        <f ca="1">HLOOKUP($A131&amp;"-"&amp;$B131&amp;"-"&amp;M$7,Weights_Cond_Spaces,$C131+1,FALSE)*'Refrigerator Impacts'!L130</f>
        <v>0</v>
      </c>
      <c r="N131" s="41">
        <f ca="1">HLOOKUP($A131&amp;"-"&amp;$B131&amp;"-"&amp;N$7,Weights_Cond_Spaces,$C131+1,FALSE)*'Refrigerator Impacts'!M130</f>
        <v>0</v>
      </c>
      <c r="O131" s="41">
        <f ca="1">HLOOKUP($A131&amp;"-"&amp;$B131&amp;"-"&amp;O$7,Weights_Cond_Spaces,$C131+1,FALSE)*'Refrigerator Impacts'!N130</f>
        <v>0</v>
      </c>
      <c r="P131" s="41">
        <f ca="1">HLOOKUP($A131&amp;"-"&amp;$B131&amp;"-"&amp;P$7,Weights_Cond_Spaces,$C131+1,FALSE)*'Refrigerator Impacts'!O130</f>
        <v>0</v>
      </c>
      <c r="Q131" s="41">
        <f ca="1">HLOOKUP($A131&amp;"-"&amp;$B131&amp;"-"&amp;Q$7,Weights_Cond_Spaces,$C131+1,FALSE)*'Refrigerator Impacts'!P130</f>
        <v>0</v>
      </c>
      <c r="R131" s="41">
        <f ca="1">HLOOKUP($A131&amp;"-"&amp;$B131&amp;"-"&amp;R$7,Weights_Cond_Spaces,$C131+1,FALSE)*'Refrigerator Impacts'!Q130</f>
        <v>0</v>
      </c>
      <c r="S131" s="41">
        <f>HLOOKUP($A131&amp;"-"&amp;$B131&amp;"-"&amp;S$7,Weights_Cond_Spaces,$C131+1,FALSE)*'Refrigerator Impacts'!R130</f>
        <v>0</v>
      </c>
      <c r="T131" s="41">
        <f ca="1">HLOOKUP($A131&amp;"-"&amp;$B131&amp;"-"&amp;T$7,Weights_Cond_Spaces,$C131+1,FALSE)*'Refrigerator Impacts'!S130</f>
        <v>0</v>
      </c>
      <c r="U131" s="41">
        <f ca="1">HLOOKUP($A131&amp;"-"&amp;$B131&amp;"-"&amp;U$7,Weights_Cond_Spaces,$C131+1,FALSE)*'Refrigerator Impacts'!T130</f>
        <v>0</v>
      </c>
      <c r="V131" s="41">
        <f ca="1">HLOOKUP($A131&amp;"-"&amp;$B131&amp;"-"&amp;V$7,Weights_Cond_Spaces,$C131+1,FALSE)*'Refrigerator Impacts'!U130</f>
        <v>0</v>
      </c>
      <c r="W131" s="41">
        <f ca="1">HLOOKUP($A131&amp;"-"&amp;$B131&amp;"-"&amp;W$7,Weights_Cond_Spaces,$C131+1,FALSE)*'Refrigerator Impacts'!V130</f>
        <v>0</v>
      </c>
      <c r="X131" s="41">
        <f ca="1">HLOOKUP($A131&amp;"-"&amp;$B131&amp;"-"&amp;X$7,Weights_Cond_Spaces,$C131+1,FALSE)*'Refrigerator Impacts'!W130</f>
        <v>0</v>
      </c>
      <c r="Y131" s="41">
        <f ca="1">HLOOKUP($A131&amp;"-"&amp;$B131&amp;"-"&amp;Y$7,Weights_Cond_Spaces,$C131+1,FALSE)*'Refrigerator Impacts'!X130</f>
        <v>0</v>
      </c>
      <c r="Z131" s="41">
        <f ca="1">HLOOKUP($A131&amp;"-"&amp;$B131&amp;"-"&amp;Z$7,Weights_Cond_Spaces,$C131+1,FALSE)*'Refrigerator Impacts'!Y130</f>
        <v>0</v>
      </c>
      <c r="AA131" s="41">
        <f ca="1">HLOOKUP($A131&amp;"-"&amp;$B131&amp;"-"&amp;AA$7,Weights_Cond_Spaces,$C131+1,FALSE)*'Refrigerator Impacts'!Z130</f>
        <v>0</v>
      </c>
      <c r="AB131" s="41">
        <f ca="1">HLOOKUP($A131&amp;"-"&amp;$B131&amp;"-"&amp;AB$7,Weights_Cond_Spaces,$C131+1,FALSE)*'Refrigerator Impacts'!AA130</f>
        <v>0</v>
      </c>
      <c r="AC131" s="41">
        <f ca="1">HLOOKUP($A131&amp;"-"&amp;$B131&amp;"-"&amp;AC$7,Weights_Cond_Spaces,$C131+1,FALSE)*'Refrigerator Impacts'!AB130</f>
        <v>0</v>
      </c>
      <c r="AF131" s="131">
        <f t="shared" ca="1" si="36"/>
        <v>0</v>
      </c>
      <c r="AG131" s="131">
        <f t="shared" ca="1" si="36"/>
        <v>0</v>
      </c>
      <c r="AH131" s="131">
        <f t="shared" ca="1" si="36"/>
        <v>0</v>
      </c>
      <c r="AI131" s="131">
        <f t="shared" ca="1" si="36"/>
        <v>0</v>
      </c>
      <c r="AJ131" s="131">
        <f t="shared" ca="1" si="36"/>
        <v>0</v>
      </c>
    </row>
    <row r="132" spans="1:36">
      <c r="A132" s="4" t="str">
        <f t="shared" si="35"/>
        <v>SD</v>
      </c>
      <c r="B132" s="4" t="str">
        <f t="shared" si="35"/>
        <v>MFM</v>
      </c>
      <c r="C132" s="4">
        <f t="shared" si="34"/>
        <v>12</v>
      </c>
      <c r="D132" s="40" t="str">
        <f t="shared" si="29"/>
        <v>SD12</v>
      </c>
      <c r="E132" s="41">
        <f ca="1">HLOOKUP($A132&amp;"-"&amp;$B132&amp;"-"&amp;E$7,Weights_Cond_Spaces,$C132+1,FALSE)*'Refrigerator Impacts'!D131</f>
        <v>0</v>
      </c>
      <c r="F132" s="41">
        <f ca="1">HLOOKUP($A132&amp;"-"&amp;$B132&amp;"-"&amp;F$7,Weights_Cond_Spaces,$C132+1,FALSE)*'Refrigerator Impacts'!E131</f>
        <v>0</v>
      </c>
      <c r="G132" s="41">
        <f ca="1">HLOOKUP($A132&amp;"-"&amp;$B132&amp;"-"&amp;G$7,Weights_Cond_Spaces,$C132+1,FALSE)*'Refrigerator Impacts'!F131</f>
        <v>0</v>
      </c>
      <c r="H132" s="41">
        <f ca="1">HLOOKUP($A132&amp;"-"&amp;$B132&amp;"-"&amp;H$7,Weights_Cond_Spaces,$C132+1,FALSE)*'Refrigerator Impacts'!G131</f>
        <v>0</v>
      </c>
      <c r="I132" s="41">
        <f ca="1">HLOOKUP($A132&amp;"-"&amp;$B132&amp;"-"&amp;I$7,Weights_Cond_Spaces,$C132+1,FALSE)*'Refrigerator Impacts'!H131</f>
        <v>0</v>
      </c>
      <c r="J132" s="41">
        <f ca="1">HLOOKUP($A132&amp;"-"&amp;$B132&amp;"-"&amp;J$7,Weights_Cond_Spaces,$C132+1,FALSE)*'Refrigerator Impacts'!I131</f>
        <v>0</v>
      </c>
      <c r="K132" s="41">
        <f ca="1">HLOOKUP($A132&amp;"-"&amp;$B132&amp;"-"&amp;K$7,Weights_Cond_Spaces,$C132+1,FALSE)*'Refrigerator Impacts'!J131</f>
        <v>0</v>
      </c>
      <c r="L132" s="41">
        <f ca="1">HLOOKUP($A132&amp;"-"&amp;$B132&amp;"-"&amp;L$7,Weights_Cond_Spaces,$C132+1,FALSE)*'Refrigerator Impacts'!K131</f>
        <v>0</v>
      </c>
      <c r="M132" s="41">
        <f ca="1">HLOOKUP($A132&amp;"-"&amp;$B132&amp;"-"&amp;M$7,Weights_Cond_Spaces,$C132+1,FALSE)*'Refrigerator Impacts'!L131</f>
        <v>0</v>
      </c>
      <c r="N132" s="41">
        <f ca="1">HLOOKUP($A132&amp;"-"&amp;$B132&amp;"-"&amp;N$7,Weights_Cond_Spaces,$C132+1,FALSE)*'Refrigerator Impacts'!M131</f>
        <v>0</v>
      </c>
      <c r="O132" s="41">
        <f ca="1">HLOOKUP($A132&amp;"-"&amp;$B132&amp;"-"&amp;O$7,Weights_Cond_Spaces,$C132+1,FALSE)*'Refrigerator Impacts'!N131</f>
        <v>0</v>
      </c>
      <c r="P132" s="41">
        <f ca="1">HLOOKUP($A132&amp;"-"&amp;$B132&amp;"-"&amp;P$7,Weights_Cond_Spaces,$C132+1,FALSE)*'Refrigerator Impacts'!O131</f>
        <v>0</v>
      </c>
      <c r="Q132" s="41">
        <f ca="1">HLOOKUP($A132&amp;"-"&amp;$B132&amp;"-"&amp;Q$7,Weights_Cond_Spaces,$C132+1,FALSE)*'Refrigerator Impacts'!P131</f>
        <v>0</v>
      </c>
      <c r="R132" s="41">
        <f ca="1">HLOOKUP($A132&amp;"-"&amp;$B132&amp;"-"&amp;R$7,Weights_Cond_Spaces,$C132+1,FALSE)*'Refrigerator Impacts'!Q131</f>
        <v>0</v>
      </c>
      <c r="S132" s="41">
        <f>HLOOKUP($A132&amp;"-"&amp;$B132&amp;"-"&amp;S$7,Weights_Cond_Spaces,$C132+1,FALSE)*'Refrigerator Impacts'!R131</f>
        <v>0</v>
      </c>
      <c r="T132" s="41">
        <f ca="1">HLOOKUP($A132&amp;"-"&amp;$B132&amp;"-"&amp;T$7,Weights_Cond_Spaces,$C132+1,FALSE)*'Refrigerator Impacts'!S131</f>
        <v>0</v>
      </c>
      <c r="U132" s="41">
        <f ca="1">HLOOKUP($A132&amp;"-"&amp;$B132&amp;"-"&amp;U$7,Weights_Cond_Spaces,$C132+1,FALSE)*'Refrigerator Impacts'!T131</f>
        <v>0</v>
      </c>
      <c r="V132" s="41">
        <f ca="1">HLOOKUP($A132&amp;"-"&amp;$B132&amp;"-"&amp;V$7,Weights_Cond_Spaces,$C132+1,FALSE)*'Refrigerator Impacts'!U131</f>
        <v>0</v>
      </c>
      <c r="W132" s="41">
        <f ca="1">HLOOKUP($A132&amp;"-"&amp;$B132&amp;"-"&amp;W$7,Weights_Cond_Spaces,$C132+1,FALSE)*'Refrigerator Impacts'!V131</f>
        <v>0</v>
      </c>
      <c r="X132" s="41">
        <f ca="1">HLOOKUP($A132&amp;"-"&amp;$B132&amp;"-"&amp;X$7,Weights_Cond_Spaces,$C132+1,FALSE)*'Refrigerator Impacts'!W131</f>
        <v>0</v>
      </c>
      <c r="Y132" s="41">
        <f ca="1">HLOOKUP($A132&amp;"-"&amp;$B132&amp;"-"&amp;Y$7,Weights_Cond_Spaces,$C132+1,FALSE)*'Refrigerator Impacts'!X131</f>
        <v>0</v>
      </c>
      <c r="Z132" s="41">
        <f ca="1">HLOOKUP($A132&amp;"-"&amp;$B132&amp;"-"&amp;Z$7,Weights_Cond_Spaces,$C132+1,FALSE)*'Refrigerator Impacts'!Y131</f>
        <v>0</v>
      </c>
      <c r="AA132" s="41">
        <f ca="1">HLOOKUP($A132&amp;"-"&amp;$B132&amp;"-"&amp;AA$7,Weights_Cond_Spaces,$C132+1,FALSE)*'Refrigerator Impacts'!Z131</f>
        <v>0</v>
      </c>
      <c r="AB132" s="41">
        <f ca="1">HLOOKUP($A132&amp;"-"&amp;$B132&amp;"-"&amp;AB$7,Weights_Cond_Spaces,$C132+1,FALSE)*'Refrigerator Impacts'!AA131</f>
        <v>0</v>
      </c>
      <c r="AC132" s="41">
        <f ca="1">HLOOKUP($A132&amp;"-"&amp;$B132&amp;"-"&amp;AC$7,Weights_Cond_Spaces,$C132+1,FALSE)*'Refrigerator Impacts'!AB131</f>
        <v>0</v>
      </c>
      <c r="AF132" s="131">
        <f t="shared" ca="1" si="36"/>
        <v>0</v>
      </c>
      <c r="AG132" s="131">
        <f t="shared" ca="1" si="36"/>
        <v>0</v>
      </c>
      <c r="AH132" s="131">
        <f t="shared" ca="1" si="36"/>
        <v>0</v>
      </c>
      <c r="AI132" s="131">
        <f t="shared" ca="1" si="36"/>
        <v>0</v>
      </c>
      <c r="AJ132" s="131">
        <f t="shared" ca="1" si="36"/>
        <v>0</v>
      </c>
    </row>
    <row r="133" spans="1:36">
      <c r="A133" s="4" t="str">
        <f t="shared" si="35"/>
        <v>SD</v>
      </c>
      <c r="B133" s="4" t="str">
        <f t="shared" si="35"/>
        <v>MFM</v>
      </c>
      <c r="C133" s="4">
        <f t="shared" si="34"/>
        <v>13</v>
      </c>
      <c r="D133" s="40" t="str">
        <f t="shared" si="29"/>
        <v>SD13</v>
      </c>
      <c r="E133" s="41">
        <f ca="1">HLOOKUP($A133&amp;"-"&amp;$B133&amp;"-"&amp;E$7,Weights_Cond_Spaces,$C133+1,FALSE)*'Refrigerator Impacts'!D132</f>
        <v>0</v>
      </c>
      <c r="F133" s="41">
        <f ca="1">HLOOKUP($A133&amp;"-"&amp;$B133&amp;"-"&amp;F$7,Weights_Cond_Spaces,$C133+1,FALSE)*'Refrigerator Impacts'!E132</f>
        <v>0</v>
      </c>
      <c r="G133" s="41">
        <f ca="1">HLOOKUP($A133&amp;"-"&amp;$B133&amp;"-"&amp;G$7,Weights_Cond_Spaces,$C133+1,FALSE)*'Refrigerator Impacts'!F132</f>
        <v>0</v>
      </c>
      <c r="H133" s="41">
        <f ca="1">HLOOKUP($A133&amp;"-"&amp;$B133&amp;"-"&amp;H$7,Weights_Cond_Spaces,$C133+1,FALSE)*'Refrigerator Impacts'!G132</f>
        <v>0</v>
      </c>
      <c r="I133" s="41">
        <f ca="1">HLOOKUP($A133&amp;"-"&amp;$B133&amp;"-"&amp;I$7,Weights_Cond_Spaces,$C133+1,FALSE)*'Refrigerator Impacts'!H132</f>
        <v>0</v>
      </c>
      <c r="J133" s="41">
        <f ca="1">HLOOKUP($A133&amp;"-"&amp;$B133&amp;"-"&amp;J$7,Weights_Cond_Spaces,$C133+1,FALSE)*'Refrigerator Impacts'!I132</f>
        <v>0</v>
      </c>
      <c r="K133" s="41">
        <f ca="1">HLOOKUP($A133&amp;"-"&amp;$B133&amp;"-"&amp;K$7,Weights_Cond_Spaces,$C133+1,FALSE)*'Refrigerator Impacts'!J132</f>
        <v>0</v>
      </c>
      <c r="L133" s="41">
        <f ca="1">HLOOKUP($A133&amp;"-"&amp;$B133&amp;"-"&amp;L$7,Weights_Cond_Spaces,$C133+1,FALSE)*'Refrigerator Impacts'!K132</f>
        <v>0</v>
      </c>
      <c r="M133" s="41">
        <f ca="1">HLOOKUP($A133&amp;"-"&amp;$B133&amp;"-"&amp;M$7,Weights_Cond_Spaces,$C133+1,FALSE)*'Refrigerator Impacts'!L132</f>
        <v>0</v>
      </c>
      <c r="N133" s="41">
        <f ca="1">HLOOKUP($A133&amp;"-"&amp;$B133&amp;"-"&amp;N$7,Weights_Cond_Spaces,$C133+1,FALSE)*'Refrigerator Impacts'!M132</f>
        <v>0</v>
      </c>
      <c r="O133" s="41">
        <f ca="1">HLOOKUP($A133&amp;"-"&amp;$B133&amp;"-"&amp;O$7,Weights_Cond_Spaces,$C133+1,FALSE)*'Refrigerator Impacts'!N132</f>
        <v>0</v>
      </c>
      <c r="P133" s="41">
        <f ca="1">HLOOKUP($A133&amp;"-"&amp;$B133&amp;"-"&amp;P$7,Weights_Cond_Spaces,$C133+1,FALSE)*'Refrigerator Impacts'!O132</f>
        <v>0</v>
      </c>
      <c r="Q133" s="41">
        <f ca="1">HLOOKUP($A133&amp;"-"&amp;$B133&amp;"-"&amp;Q$7,Weights_Cond_Spaces,$C133+1,FALSE)*'Refrigerator Impacts'!P132</f>
        <v>0</v>
      </c>
      <c r="R133" s="41">
        <f ca="1">HLOOKUP($A133&amp;"-"&amp;$B133&amp;"-"&amp;R$7,Weights_Cond_Spaces,$C133+1,FALSE)*'Refrigerator Impacts'!Q132</f>
        <v>0</v>
      </c>
      <c r="S133" s="41">
        <f>HLOOKUP($A133&amp;"-"&amp;$B133&amp;"-"&amp;S$7,Weights_Cond_Spaces,$C133+1,FALSE)*'Refrigerator Impacts'!R132</f>
        <v>0</v>
      </c>
      <c r="T133" s="41">
        <f ca="1">HLOOKUP($A133&amp;"-"&amp;$B133&amp;"-"&amp;T$7,Weights_Cond_Spaces,$C133+1,FALSE)*'Refrigerator Impacts'!S132</f>
        <v>0</v>
      </c>
      <c r="U133" s="41">
        <f ca="1">HLOOKUP($A133&amp;"-"&amp;$B133&amp;"-"&amp;U$7,Weights_Cond_Spaces,$C133+1,FALSE)*'Refrigerator Impacts'!T132</f>
        <v>0</v>
      </c>
      <c r="V133" s="41">
        <f ca="1">HLOOKUP($A133&amp;"-"&amp;$B133&amp;"-"&amp;V$7,Weights_Cond_Spaces,$C133+1,FALSE)*'Refrigerator Impacts'!U132</f>
        <v>0</v>
      </c>
      <c r="W133" s="41">
        <f ca="1">HLOOKUP($A133&amp;"-"&amp;$B133&amp;"-"&amp;W$7,Weights_Cond_Spaces,$C133+1,FALSE)*'Refrigerator Impacts'!V132</f>
        <v>0</v>
      </c>
      <c r="X133" s="41">
        <f ca="1">HLOOKUP($A133&amp;"-"&amp;$B133&amp;"-"&amp;X$7,Weights_Cond_Spaces,$C133+1,FALSE)*'Refrigerator Impacts'!W132</f>
        <v>0</v>
      </c>
      <c r="Y133" s="41">
        <f ca="1">HLOOKUP($A133&amp;"-"&amp;$B133&amp;"-"&amp;Y$7,Weights_Cond_Spaces,$C133+1,FALSE)*'Refrigerator Impacts'!X132</f>
        <v>0</v>
      </c>
      <c r="Z133" s="41">
        <f ca="1">HLOOKUP($A133&amp;"-"&amp;$B133&amp;"-"&amp;Z$7,Weights_Cond_Spaces,$C133+1,FALSE)*'Refrigerator Impacts'!Y132</f>
        <v>0</v>
      </c>
      <c r="AA133" s="41">
        <f ca="1">HLOOKUP($A133&amp;"-"&amp;$B133&amp;"-"&amp;AA$7,Weights_Cond_Spaces,$C133+1,FALSE)*'Refrigerator Impacts'!Z132</f>
        <v>0</v>
      </c>
      <c r="AB133" s="41">
        <f ca="1">HLOOKUP($A133&amp;"-"&amp;$B133&amp;"-"&amp;AB$7,Weights_Cond_Spaces,$C133+1,FALSE)*'Refrigerator Impacts'!AA132</f>
        <v>0</v>
      </c>
      <c r="AC133" s="41">
        <f ca="1">HLOOKUP($A133&amp;"-"&amp;$B133&amp;"-"&amp;AC$7,Weights_Cond_Spaces,$C133+1,FALSE)*'Refrigerator Impacts'!AB132</f>
        <v>0</v>
      </c>
      <c r="AF133" s="131">
        <f t="shared" ca="1" si="36"/>
        <v>0</v>
      </c>
      <c r="AG133" s="131">
        <f t="shared" ca="1" si="36"/>
        <v>0</v>
      </c>
      <c r="AH133" s="131">
        <f t="shared" ca="1" si="36"/>
        <v>0</v>
      </c>
      <c r="AI133" s="131">
        <f t="shared" ca="1" si="36"/>
        <v>0</v>
      </c>
      <c r="AJ133" s="131">
        <f t="shared" ca="1" si="36"/>
        <v>0</v>
      </c>
    </row>
    <row r="134" spans="1:36">
      <c r="A134" s="4" t="str">
        <f t="shared" si="35"/>
        <v>SD</v>
      </c>
      <c r="B134" s="4" t="str">
        <f t="shared" si="35"/>
        <v>MFM</v>
      </c>
      <c r="C134" s="4">
        <f t="shared" si="34"/>
        <v>14</v>
      </c>
      <c r="D134" s="40" t="str">
        <f t="shared" si="29"/>
        <v>SD14</v>
      </c>
      <c r="E134" s="41">
        <f ca="1">HLOOKUP($A134&amp;"-"&amp;$B134&amp;"-"&amp;E$7,Weights_Cond_Spaces,$C134+1,FALSE)*'Refrigerator Impacts'!D133</f>
        <v>1.9854141610459897E-2</v>
      </c>
      <c r="F134" s="41">
        <f ca="1">HLOOKUP($A134&amp;"-"&amp;$B134&amp;"-"&amp;F$7,Weights_Cond_Spaces,$C134+1,FALSE)*'Refrigerator Impacts'!E133</f>
        <v>2.4613959174263487E-6</v>
      </c>
      <c r="G134" s="41">
        <f ca="1">HLOOKUP($A134&amp;"-"&amp;$B134&amp;"-"&amp;G$7,Weights_Cond_Spaces,$C134+1,FALSE)*'Refrigerator Impacts'!F133</f>
        <v>2.3631096293339957E-2</v>
      </c>
      <c r="H134" s="41">
        <f ca="1">HLOOKUP($A134&amp;"-"&amp;$B134&amp;"-"&amp;H$7,Weights_Cond_Spaces,$C134+1,FALSE)*'Refrigerator Impacts'!G133</f>
        <v>3.6485244982989014E-6</v>
      </c>
      <c r="I134" s="41">
        <f ca="1">HLOOKUP($A134&amp;"-"&amp;$B134&amp;"-"&amp;I$7,Weights_Cond_Spaces,$C134+1,FALSE)*'Refrigerator Impacts'!H133</f>
        <v>-5.0518563849616491E-4</v>
      </c>
      <c r="J134" s="41">
        <f ca="1">HLOOKUP($A134&amp;"-"&amp;$B134&amp;"-"&amp;J$7,Weights_Cond_Spaces,$C134+1,FALSE)*'Refrigerator Impacts'!I133</f>
        <v>2.8452333608743941E-3</v>
      </c>
      <c r="K134" s="41">
        <f ca="1">HLOOKUP($A134&amp;"-"&amp;$B134&amp;"-"&amp;K$7,Weights_Cond_Spaces,$C134+1,FALSE)*'Refrigerator Impacts'!J133</f>
        <v>3.5386090005780185E-7</v>
      </c>
      <c r="L134" s="41">
        <f ca="1">HLOOKUP($A134&amp;"-"&amp;$B134&amp;"-"&amp;L$7,Weights_Cond_Spaces,$C134+1,FALSE)*'Refrigerator Impacts'!K133</f>
        <v>2.8257540945115386E-3</v>
      </c>
      <c r="M134" s="41">
        <f ca="1">HLOOKUP($A134&amp;"-"&amp;$B134&amp;"-"&amp;M$7,Weights_Cond_Spaces,$C134+1,FALSE)*'Refrigerator Impacts'!L133</f>
        <v>5.7472542977610654E-7</v>
      </c>
      <c r="N134" s="41">
        <f ca="1">HLOOKUP($A134&amp;"-"&amp;$B134&amp;"-"&amp;N$7,Weights_Cond_Spaces,$C134+1,FALSE)*'Refrigerator Impacts'!M133</f>
        <v>0</v>
      </c>
      <c r="O134" s="41">
        <f ca="1">HLOOKUP($A134&amp;"-"&amp;$B134&amp;"-"&amp;O$7,Weights_Cond_Spaces,$C134+1,FALSE)*'Refrigerator Impacts'!N133</f>
        <v>4.130939935656476E-3</v>
      </c>
      <c r="P134" s="41">
        <f ca="1">HLOOKUP($A134&amp;"-"&amp;$B134&amp;"-"&amp;P$7,Weights_Cond_Spaces,$C134+1,FALSE)*'Refrigerator Impacts'!O133</f>
        <v>5.1212884909622578E-7</v>
      </c>
      <c r="Q134" s="41">
        <f ca="1">HLOOKUP($A134&amp;"-"&amp;$B134&amp;"-"&amp;Q$7,Weights_Cond_Spaces,$C134+1,FALSE)*'Refrigerator Impacts'!P133</f>
        <v>4.9167897216000839E-3</v>
      </c>
      <c r="R134" s="41">
        <f ca="1">HLOOKUP($A134&amp;"-"&amp;$B134&amp;"-"&amp;R$7,Weights_Cond_Spaces,$C134+1,FALSE)*'Refrigerator Impacts'!Q133</f>
        <v>7.5912803746214543E-7</v>
      </c>
      <c r="S134" s="41">
        <f>HLOOKUP($A134&amp;"-"&amp;$B134&amp;"-"&amp;S$7,Weights_Cond_Spaces,$C134+1,FALSE)*'Refrigerator Impacts'!R133</f>
        <v>0</v>
      </c>
      <c r="T134" s="41">
        <f ca="1">HLOOKUP($A134&amp;"-"&amp;$B134&amp;"-"&amp;T$7,Weights_Cond_Spaces,$C134+1,FALSE)*'Refrigerator Impacts'!S133</f>
        <v>0</v>
      </c>
      <c r="U134" s="41">
        <f ca="1">HLOOKUP($A134&amp;"-"&amp;$B134&amp;"-"&amp;U$7,Weights_Cond_Spaces,$C134+1,FALSE)*'Refrigerator Impacts'!T133</f>
        <v>0</v>
      </c>
      <c r="V134" s="41">
        <f ca="1">HLOOKUP($A134&amp;"-"&amp;$B134&amp;"-"&amp;V$7,Weights_Cond_Spaces,$C134+1,FALSE)*'Refrigerator Impacts'!U133</f>
        <v>0</v>
      </c>
      <c r="W134" s="41">
        <f ca="1">HLOOKUP($A134&amp;"-"&amp;$B134&amp;"-"&amp;W$7,Weights_Cond_Spaces,$C134+1,FALSE)*'Refrigerator Impacts'!V133</f>
        <v>0</v>
      </c>
      <c r="X134" s="41">
        <f ca="1">HLOOKUP($A134&amp;"-"&amp;$B134&amp;"-"&amp;X$7,Weights_Cond_Spaces,$C134+1,FALSE)*'Refrigerator Impacts'!W133</f>
        <v>0</v>
      </c>
      <c r="Y134" s="41">
        <f ca="1">HLOOKUP($A134&amp;"-"&amp;$B134&amp;"-"&amp;Y$7,Weights_Cond_Spaces,$C134+1,FALSE)*'Refrigerator Impacts'!X133</f>
        <v>0</v>
      </c>
      <c r="Z134" s="41">
        <f ca="1">HLOOKUP($A134&amp;"-"&amp;$B134&amp;"-"&amp;Z$7,Weights_Cond_Spaces,$C134+1,FALSE)*'Refrigerator Impacts'!Y133</f>
        <v>0</v>
      </c>
      <c r="AA134" s="41">
        <f ca="1">HLOOKUP($A134&amp;"-"&amp;$B134&amp;"-"&amp;AA$7,Weights_Cond_Spaces,$C134+1,FALSE)*'Refrigerator Impacts'!Z133</f>
        <v>0</v>
      </c>
      <c r="AB134" s="41">
        <f ca="1">HLOOKUP($A134&amp;"-"&amp;$B134&amp;"-"&amp;AB$7,Weights_Cond_Spaces,$C134+1,FALSE)*'Refrigerator Impacts'!AA133</f>
        <v>0</v>
      </c>
      <c r="AC134" s="41">
        <f ca="1">HLOOKUP($A134&amp;"-"&amp;$B134&amp;"-"&amp;AC$7,Weights_Cond_Spaces,$C134+1,FALSE)*'Refrigerator Impacts'!AB133</f>
        <v>0</v>
      </c>
      <c r="AF134" s="131">
        <f t="shared" ca="1" si="36"/>
        <v>2.6830314906990768E-2</v>
      </c>
      <c r="AG134" s="131">
        <f t="shared" ca="1" si="36"/>
        <v>3.327385666580376E-6</v>
      </c>
      <c r="AH134" s="131">
        <f t="shared" ca="1" si="36"/>
        <v>3.1373640109451581E-2</v>
      </c>
      <c r="AI134" s="131">
        <f t="shared" ca="1" si="36"/>
        <v>4.9823779655371531E-6</v>
      </c>
      <c r="AJ134" s="131">
        <f t="shared" ca="1" si="36"/>
        <v>-5.0518563849616491E-4</v>
      </c>
    </row>
    <row r="135" spans="1:36">
      <c r="A135" s="4" t="str">
        <f t="shared" si="35"/>
        <v>SD</v>
      </c>
      <c r="B135" s="4" t="str">
        <f t="shared" si="35"/>
        <v>MFM</v>
      </c>
      <c r="C135" s="4">
        <f t="shared" si="34"/>
        <v>15</v>
      </c>
      <c r="D135" s="40" t="str">
        <f t="shared" si="29"/>
        <v>SD15</v>
      </c>
      <c r="E135" s="41">
        <f ca="1">HLOOKUP($A135&amp;"-"&amp;$B135&amp;"-"&amp;E$7,Weights_Cond_Spaces,$C135+1,FALSE)*'Refrigerator Impacts'!D134</f>
        <v>9.7878084444010555E-2</v>
      </c>
      <c r="F135" s="41">
        <f ca="1">HLOOKUP($A135&amp;"-"&amp;$B135&amp;"-"&amp;F$7,Weights_Cond_Spaces,$C135+1,FALSE)*'Refrigerator Impacts'!E134</f>
        <v>1.2040483310219281E-5</v>
      </c>
      <c r="G135" s="41">
        <f ca="1">HLOOKUP($A135&amp;"-"&amp;$B135&amp;"-"&amp;G$7,Weights_Cond_Spaces,$C135+1,FALSE)*'Refrigerator Impacts'!F134</f>
        <v>0.12647365996692453</v>
      </c>
      <c r="H135" s="41">
        <f ca="1">HLOOKUP($A135&amp;"-"&amp;$B135&amp;"-"&amp;H$7,Weights_Cond_Spaces,$C135+1,FALSE)*'Refrigerator Impacts'!G134</f>
        <v>1.8118213223834637E-5</v>
      </c>
      <c r="I135" s="41">
        <f ca="1">HLOOKUP($A135&amp;"-"&amp;$B135&amp;"-"&amp;I$7,Weights_Cond_Spaces,$C135+1,FALSE)*'Refrigerator Impacts'!H134</f>
        <v>-1.2700835164559275E-3</v>
      </c>
      <c r="J135" s="41">
        <f ca="1">HLOOKUP($A135&amp;"-"&amp;$B135&amp;"-"&amp;J$7,Weights_Cond_Spaces,$C135+1,FALSE)*'Refrigerator Impacts'!I134</f>
        <v>1.4028841309298564E-2</v>
      </c>
      <c r="K135" s="41">
        <f ca="1">HLOOKUP($A135&amp;"-"&amp;$B135&amp;"-"&amp;K$7,Weights_Cond_Spaces,$C135+1,FALSE)*'Refrigerator Impacts'!J134</f>
        <v>1.7303693397238011E-6</v>
      </c>
      <c r="L135" s="41">
        <f ca="1">HLOOKUP($A135&amp;"-"&amp;$B135&amp;"-"&amp;L$7,Weights_Cond_Spaces,$C135+1,FALSE)*'Refrigerator Impacts'!K134</f>
        <v>1.6987737400101559E-2</v>
      </c>
      <c r="M135" s="41">
        <f ca="1">HLOOKUP($A135&amp;"-"&amp;$B135&amp;"-"&amp;M$7,Weights_Cond_Spaces,$C135+1,FALSE)*'Refrigerator Impacts'!L134</f>
        <v>2.8731219748866939E-6</v>
      </c>
      <c r="N135" s="41">
        <f ca="1">HLOOKUP($A135&amp;"-"&amp;$B135&amp;"-"&amp;N$7,Weights_Cond_Spaces,$C135+1,FALSE)*'Refrigerator Impacts'!M134</f>
        <v>0</v>
      </c>
      <c r="O135" s="41">
        <f ca="1">HLOOKUP($A135&amp;"-"&amp;$B135&amp;"-"&amp;O$7,Weights_Cond_Spaces,$C135+1,FALSE)*'Refrigerator Impacts'!N134</f>
        <v>2.0364944291638622E-2</v>
      </c>
      <c r="P135" s="41">
        <f ca="1">HLOOKUP($A135&amp;"-"&amp;$B135&amp;"-"&amp;P$7,Weights_Cond_Spaces,$C135+1,FALSE)*'Refrigerator Impacts'!O134</f>
        <v>2.5051958592148864E-6</v>
      </c>
      <c r="Q135" s="41">
        <f ca="1">HLOOKUP($A135&amp;"-"&amp;$B135&amp;"-"&amp;Q$7,Weights_Cond_Spaces,$C135+1,FALSE)*'Refrigerator Impacts'!P134</f>
        <v>2.6314665373936768E-2</v>
      </c>
      <c r="R135" s="41">
        <f ca="1">HLOOKUP($A135&amp;"-"&amp;$B135&amp;"-"&amp;R$7,Weights_Cond_Spaces,$C135+1,FALSE)*'Refrigerator Impacts'!Q134</f>
        <v>3.769755048470417E-6</v>
      </c>
      <c r="S135" s="41">
        <f>HLOOKUP($A135&amp;"-"&amp;$B135&amp;"-"&amp;S$7,Weights_Cond_Spaces,$C135+1,FALSE)*'Refrigerator Impacts'!R134</f>
        <v>0</v>
      </c>
      <c r="T135" s="41">
        <f ca="1">HLOOKUP($A135&amp;"-"&amp;$B135&amp;"-"&amp;T$7,Weights_Cond_Spaces,$C135+1,FALSE)*'Refrigerator Impacts'!S134</f>
        <v>0</v>
      </c>
      <c r="U135" s="41">
        <f ca="1">HLOOKUP($A135&amp;"-"&amp;$B135&amp;"-"&amp;U$7,Weights_Cond_Spaces,$C135+1,FALSE)*'Refrigerator Impacts'!T134</f>
        <v>0</v>
      </c>
      <c r="V135" s="41">
        <f ca="1">HLOOKUP($A135&amp;"-"&amp;$B135&amp;"-"&amp;V$7,Weights_Cond_Spaces,$C135+1,FALSE)*'Refrigerator Impacts'!U134</f>
        <v>0</v>
      </c>
      <c r="W135" s="41">
        <f ca="1">HLOOKUP($A135&amp;"-"&amp;$B135&amp;"-"&amp;W$7,Weights_Cond_Spaces,$C135+1,FALSE)*'Refrigerator Impacts'!V134</f>
        <v>0</v>
      </c>
      <c r="X135" s="41">
        <f ca="1">HLOOKUP($A135&amp;"-"&amp;$B135&amp;"-"&amp;X$7,Weights_Cond_Spaces,$C135+1,FALSE)*'Refrigerator Impacts'!W134</f>
        <v>0</v>
      </c>
      <c r="Y135" s="41">
        <f ca="1">HLOOKUP($A135&amp;"-"&amp;$B135&amp;"-"&amp;Y$7,Weights_Cond_Spaces,$C135+1,FALSE)*'Refrigerator Impacts'!X134</f>
        <v>0</v>
      </c>
      <c r="Z135" s="41">
        <f ca="1">HLOOKUP($A135&amp;"-"&amp;$B135&amp;"-"&amp;Z$7,Weights_Cond_Spaces,$C135+1,FALSE)*'Refrigerator Impacts'!Y134</f>
        <v>0</v>
      </c>
      <c r="AA135" s="41">
        <f ca="1">HLOOKUP($A135&amp;"-"&amp;$B135&amp;"-"&amp;AA$7,Weights_Cond_Spaces,$C135+1,FALSE)*'Refrigerator Impacts'!Z134</f>
        <v>0</v>
      </c>
      <c r="AB135" s="41">
        <f ca="1">HLOOKUP($A135&amp;"-"&amp;$B135&amp;"-"&amp;AB$7,Weights_Cond_Spaces,$C135+1,FALSE)*'Refrigerator Impacts'!AA134</f>
        <v>0</v>
      </c>
      <c r="AC135" s="41">
        <f ca="1">HLOOKUP($A135&amp;"-"&amp;$B135&amp;"-"&amp;AC$7,Weights_Cond_Spaces,$C135+1,FALSE)*'Refrigerator Impacts'!AB134</f>
        <v>0</v>
      </c>
      <c r="AF135" s="131">
        <f t="shared" ca="1" si="36"/>
        <v>0.13227187004494773</v>
      </c>
      <c r="AG135" s="131">
        <f t="shared" ca="1" si="36"/>
        <v>1.6276048509157968E-5</v>
      </c>
      <c r="AH135" s="131">
        <f t="shared" ca="1" si="36"/>
        <v>0.16977606274096285</v>
      </c>
      <c r="AI135" s="131">
        <f t="shared" ca="1" si="36"/>
        <v>2.4761090247191748E-5</v>
      </c>
      <c r="AJ135" s="131">
        <f t="shared" ca="1" si="36"/>
        <v>-1.2700835164559275E-3</v>
      </c>
    </row>
    <row r="136" spans="1:36">
      <c r="A136" s="4" t="str">
        <f t="shared" si="35"/>
        <v>SD</v>
      </c>
      <c r="B136" s="4" t="str">
        <f t="shared" si="35"/>
        <v>MFM</v>
      </c>
      <c r="C136" s="4">
        <f t="shared" si="34"/>
        <v>16</v>
      </c>
      <c r="D136" s="40" t="str">
        <f t="shared" si="29"/>
        <v>SD16</v>
      </c>
      <c r="E136" s="41">
        <f ca="1">HLOOKUP($A136&amp;"-"&amp;$B136&amp;"-"&amp;E$7,Weights_Cond_Spaces,$C136+1,FALSE)*'Refrigerator Impacts'!D135</f>
        <v>0</v>
      </c>
      <c r="F136" s="41">
        <f ca="1">HLOOKUP($A136&amp;"-"&amp;$B136&amp;"-"&amp;F$7,Weights_Cond_Spaces,$C136+1,FALSE)*'Refrigerator Impacts'!E135</f>
        <v>0</v>
      </c>
      <c r="G136" s="41">
        <f ca="1">HLOOKUP($A136&amp;"-"&amp;$B136&amp;"-"&amp;G$7,Weights_Cond_Spaces,$C136+1,FALSE)*'Refrigerator Impacts'!F135</f>
        <v>0</v>
      </c>
      <c r="H136" s="41">
        <f ca="1">HLOOKUP($A136&amp;"-"&amp;$B136&amp;"-"&amp;H$7,Weights_Cond_Spaces,$C136+1,FALSE)*'Refrigerator Impacts'!G135</f>
        <v>0</v>
      </c>
      <c r="I136" s="41">
        <f ca="1">HLOOKUP($A136&amp;"-"&amp;$B136&amp;"-"&amp;I$7,Weights_Cond_Spaces,$C136+1,FALSE)*'Refrigerator Impacts'!H135</f>
        <v>0</v>
      </c>
      <c r="J136" s="41">
        <f ca="1">HLOOKUP($A136&amp;"-"&amp;$B136&amp;"-"&amp;J$7,Weights_Cond_Spaces,$C136+1,FALSE)*'Refrigerator Impacts'!I135</f>
        <v>0</v>
      </c>
      <c r="K136" s="41">
        <f ca="1">HLOOKUP($A136&amp;"-"&amp;$B136&amp;"-"&amp;K$7,Weights_Cond_Spaces,$C136+1,FALSE)*'Refrigerator Impacts'!J135</f>
        <v>0</v>
      </c>
      <c r="L136" s="41">
        <f ca="1">HLOOKUP($A136&amp;"-"&amp;$B136&amp;"-"&amp;L$7,Weights_Cond_Spaces,$C136+1,FALSE)*'Refrigerator Impacts'!K135</f>
        <v>0</v>
      </c>
      <c r="M136" s="41">
        <f ca="1">HLOOKUP($A136&amp;"-"&amp;$B136&amp;"-"&amp;M$7,Weights_Cond_Spaces,$C136+1,FALSE)*'Refrigerator Impacts'!L135</f>
        <v>0</v>
      </c>
      <c r="N136" s="41">
        <f ca="1">HLOOKUP($A136&amp;"-"&amp;$B136&amp;"-"&amp;N$7,Weights_Cond_Spaces,$C136+1,FALSE)*'Refrigerator Impacts'!M135</f>
        <v>0</v>
      </c>
      <c r="O136" s="41">
        <f ca="1">HLOOKUP($A136&amp;"-"&amp;$B136&amp;"-"&amp;O$7,Weights_Cond_Spaces,$C136+1,FALSE)*'Refrigerator Impacts'!N135</f>
        <v>0</v>
      </c>
      <c r="P136" s="41">
        <f ca="1">HLOOKUP($A136&amp;"-"&amp;$B136&amp;"-"&amp;P$7,Weights_Cond_Spaces,$C136+1,FALSE)*'Refrigerator Impacts'!O135</f>
        <v>0</v>
      </c>
      <c r="Q136" s="41">
        <f ca="1">HLOOKUP($A136&amp;"-"&amp;$B136&amp;"-"&amp;Q$7,Weights_Cond_Spaces,$C136+1,FALSE)*'Refrigerator Impacts'!P135</f>
        <v>0</v>
      </c>
      <c r="R136" s="41">
        <f ca="1">HLOOKUP($A136&amp;"-"&amp;$B136&amp;"-"&amp;R$7,Weights_Cond_Spaces,$C136+1,FALSE)*'Refrigerator Impacts'!Q135</f>
        <v>0</v>
      </c>
      <c r="S136" s="41">
        <f>HLOOKUP($A136&amp;"-"&amp;$B136&amp;"-"&amp;S$7,Weights_Cond_Spaces,$C136+1,FALSE)*'Refrigerator Impacts'!R135</f>
        <v>0</v>
      </c>
      <c r="T136" s="41">
        <f ca="1">HLOOKUP($A136&amp;"-"&amp;$B136&amp;"-"&amp;T$7,Weights_Cond_Spaces,$C136+1,FALSE)*'Refrigerator Impacts'!S135</f>
        <v>0</v>
      </c>
      <c r="U136" s="41">
        <f ca="1">HLOOKUP($A136&amp;"-"&amp;$B136&amp;"-"&amp;U$7,Weights_Cond_Spaces,$C136+1,FALSE)*'Refrigerator Impacts'!T135</f>
        <v>0</v>
      </c>
      <c r="V136" s="41">
        <f ca="1">HLOOKUP($A136&amp;"-"&amp;$B136&amp;"-"&amp;V$7,Weights_Cond_Spaces,$C136+1,FALSE)*'Refrigerator Impacts'!U135</f>
        <v>0</v>
      </c>
      <c r="W136" s="41">
        <f ca="1">HLOOKUP($A136&amp;"-"&amp;$B136&amp;"-"&amp;W$7,Weights_Cond_Spaces,$C136+1,FALSE)*'Refrigerator Impacts'!V135</f>
        <v>0</v>
      </c>
      <c r="X136" s="41">
        <f ca="1">HLOOKUP($A136&amp;"-"&amp;$B136&amp;"-"&amp;X$7,Weights_Cond_Spaces,$C136+1,FALSE)*'Refrigerator Impacts'!W135</f>
        <v>0</v>
      </c>
      <c r="Y136" s="41">
        <f ca="1">HLOOKUP($A136&amp;"-"&amp;$B136&amp;"-"&amp;Y$7,Weights_Cond_Spaces,$C136+1,FALSE)*'Refrigerator Impacts'!X135</f>
        <v>0</v>
      </c>
      <c r="Z136" s="41">
        <f ca="1">HLOOKUP($A136&amp;"-"&amp;$B136&amp;"-"&amp;Z$7,Weights_Cond_Spaces,$C136+1,FALSE)*'Refrigerator Impacts'!Y135</f>
        <v>0</v>
      </c>
      <c r="AA136" s="41">
        <f ca="1">HLOOKUP($A136&amp;"-"&amp;$B136&amp;"-"&amp;AA$7,Weights_Cond_Spaces,$C136+1,FALSE)*'Refrigerator Impacts'!Z135</f>
        <v>0</v>
      </c>
      <c r="AB136" s="41">
        <f ca="1">HLOOKUP($A136&amp;"-"&amp;$B136&amp;"-"&amp;AB$7,Weights_Cond_Spaces,$C136+1,FALSE)*'Refrigerator Impacts'!AA135</f>
        <v>0</v>
      </c>
      <c r="AC136" s="41">
        <f ca="1">HLOOKUP($A136&amp;"-"&amp;$B136&amp;"-"&amp;AC$7,Weights_Cond_Spaces,$C136+1,FALSE)*'Refrigerator Impacts'!AB135</f>
        <v>0</v>
      </c>
      <c r="AF136" s="131">
        <f t="shared" ca="1" si="36"/>
        <v>0</v>
      </c>
      <c r="AG136" s="131">
        <f t="shared" ca="1" si="36"/>
        <v>0</v>
      </c>
      <c r="AH136" s="131">
        <f t="shared" ca="1" si="36"/>
        <v>0</v>
      </c>
      <c r="AI136" s="131">
        <f t="shared" ca="1" si="36"/>
        <v>0</v>
      </c>
      <c r="AJ136" s="131">
        <f t="shared" ca="1" si="36"/>
        <v>0</v>
      </c>
    </row>
    <row r="137" spans="1:36">
      <c r="A137" s="4" t="str">
        <f t="shared" si="35"/>
        <v>SD</v>
      </c>
      <c r="B137" s="4" t="s">
        <v>887</v>
      </c>
      <c r="C137" s="4">
        <f t="shared" si="34"/>
        <v>1</v>
      </c>
      <c r="D137" s="40" t="str">
        <f t="shared" si="29"/>
        <v>SD1</v>
      </c>
      <c r="E137" s="41">
        <f ca="1">HLOOKUP($A137&amp;"-"&amp;$B137&amp;"-"&amp;E$7,Weights_Cond_Spaces,$C137+1,FALSE)*'Refrigerator Impacts'!D136</f>
        <v>0</v>
      </c>
      <c r="F137" s="41">
        <f ca="1">HLOOKUP($A137&amp;"-"&amp;$B137&amp;"-"&amp;F$7,Weights_Cond_Spaces,$C137+1,FALSE)*'Refrigerator Impacts'!E136</f>
        <v>0</v>
      </c>
      <c r="G137" s="41">
        <f ca="1">HLOOKUP($A137&amp;"-"&amp;$B137&amp;"-"&amp;G$7,Weights_Cond_Spaces,$C137+1,FALSE)*'Refrigerator Impacts'!F136</f>
        <v>0</v>
      </c>
      <c r="H137" s="41">
        <f ca="1">HLOOKUP($A137&amp;"-"&amp;$B137&amp;"-"&amp;H$7,Weights_Cond_Spaces,$C137+1,FALSE)*'Refrigerator Impacts'!G136</f>
        <v>0</v>
      </c>
      <c r="I137" s="41">
        <f ca="1">HLOOKUP($A137&amp;"-"&amp;$B137&amp;"-"&amp;I$7,Weights_Cond_Spaces,$C137+1,FALSE)*'Refrigerator Impacts'!H136</f>
        <v>0</v>
      </c>
      <c r="J137" s="41">
        <f ca="1">HLOOKUP($A137&amp;"-"&amp;$B137&amp;"-"&amp;J$7,Weights_Cond_Spaces,$C137+1,FALSE)*'Refrigerator Impacts'!I136</f>
        <v>0</v>
      </c>
      <c r="K137" s="41">
        <f ca="1">HLOOKUP($A137&amp;"-"&amp;$B137&amp;"-"&amp;K$7,Weights_Cond_Spaces,$C137+1,FALSE)*'Refrigerator Impacts'!J136</f>
        <v>0</v>
      </c>
      <c r="L137" s="41">
        <f ca="1">HLOOKUP($A137&amp;"-"&amp;$B137&amp;"-"&amp;L$7,Weights_Cond_Spaces,$C137+1,FALSE)*'Refrigerator Impacts'!K136</f>
        <v>0</v>
      </c>
      <c r="M137" s="41">
        <f ca="1">HLOOKUP($A137&amp;"-"&amp;$B137&amp;"-"&amp;M$7,Weights_Cond_Spaces,$C137+1,FALSE)*'Refrigerator Impacts'!L136</f>
        <v>0</v>
      </c>
      <c r="N137" s="41">
        <f ca="1">HLOOKUP($A137&amp;"-"&amp;$B137&amp;"-"&amp;N$7,Weights_Cond_Spaces,$C137+1,FALSE)*'Refrigerator Impacts'!M136</f>
        <v>0</v>
      </c>
      <c r="O137" s="41">
        <f ca="1">HLOOKUP($A137&amp;"-"&amp;$B137&amp;"-"&amp;O$7,Weights_Cond_Spaces,$C137+1,FALSE)*'Refrigerator Impacts'!N136</f>
        <v>0</v>
      </c>
      <c r="P137" s="41">
        <f ca="1">HLOOKUP($A137&amp;"-"&amp;$B137&amp;"-"&amp;P$7,Weights_Cond_Spaces,$C137+1,FALSE)*'Refrigerator Impacts'!O136</f>
        <v>0</v>
      </c>
      <c r="Q137" s="41">
        <f ca="1">HLOOKUP($A137&amp;"-"&amp;$B137&amp;"-"&amp;Q$7,Weights_Cond_Spaces,$C137+1,FALSE)*'Refrigerator Impacts'!P136</f>
        <v>0</v>
      </c>
      <c r="R137" s="41">
        <f ca="1">HLOOKUP($A137&amp;"-"&amp;$B137&amp;"-"&amp;R$7,Weights_Cond_Spaces,$C137+1,FALSE)*'Refrigerator Impacts'!Q136</f>
        <v>0</v>
      </c>
      <c r="S137" s="41">
        <f>HLOOKUP($A137&amp;"-"&amp;$B137&amp;"-"&amp;S$7,Weights_Cond_Spaces,$C137+1,FALSE)*'Refrigerator Impacts'!R136</f>
        <v>0</v>
      </c>
      <c r="T137" s="41">
        <f ca="1">HLOOKUP($A137&amp;"-"&amp;$B137&amp;"-"&amp;T$7,Weights_Cond_Spaces,$C137+1,FALSE)*'Refrigerator Impacts'!S136</f>
        <v>0</v>
      </c>
      <c r="U137" s="41">
        <f ca="1">HLOOKUP($A137&amp;"-"&amp;$B137&amp;"-"&amp;U$7,Weights_Cond_Spaces,$C137+1,FALSE)*'Refrigerator Impacts'!T136</f>
        <v>0</v>
      </c>
      <c r="V137" s="41">
        <f ca="1">HLOOKUP($A137&amp;"-"&amp;$B137&amp;"-"&amp;V$7,Weights_Cond_Spaces,$C137+1,FALSE)*'Refrigerator Impacts'!U136</f>
        <v>0</v>
      </c>
      <c r="W137" s="41">
        <f ca="1">HLOOKUP($A137&amp;"-"&amp;$B137&amp;"-"&amp;W$7,Weights_Cond_Spaces,$C137+1,FALSE)*'Refrigerator Impacts'!V136</f>
        <v>0</v>
      </c>
      <c r="X137" s="41">
        <f ca="1">HLOOKUP($A137&amp;"-"&amp;$B137&amp;"-"&amp;X$7,Weights_Cond_Spaces,$C137+1,FALSE)*'Refrigerator Impacts'!W136</f>
        <v>0</v>
      </c>
      <c r="Y137" s="41">
        <f ca="1">HLOOKUP($A137&amp;"-"&amp;$B137&amp;"-"&amp;Y$7,Weights_Cond_Spaces,$C137+1,FALSE)*'Refrigerator Impacts'!X136</f>
        <v>0</v>
      </c>
      <c r="Z137" s="41">
        <f ca="1">HLOOKUP($A137&amp;"-"&amp;$B137&amp;"-"&amp;Z$7,Weights_Cond_Spaces,$C137+1,FALSE)*'Refrigerator Impacts'!Y136</f>
        <v>0</v>
      </c>
      <c r="AA137" s="41">
        <f ca="1">HLOOKUP($A137&amp;"-"&amp;$B137&amp;"-"&amp;AA$7,Weights_Cond_Spaces,$C137+1,FALSE)*'Refrigerator Impacts'!Z136</f>
        <v>0</v>
      </c>
      <c r="AB137" s="41">
        <f ca="1">HLOOKUP($A137&amp;"-"&amp;$B137&amp;"-"&amp;AB$7,Weights_Cond_Spaces,$C137+1,FALSE)*'Refrigerator Impacts'!AA136</f>
        <v>0</v>
      </c>
      <c r="AC137" s="41">
        <f ca="1">HLOOKUP($A137&amp;"-"&amp;$B137&amp;"-"&amp;AC$7,Weights_Cond_Spaces,$C137+1,FALSE)*'Refrigerator Impacts'!AB136</f>
        <v>0</v>
      </c>
      <c r="AF137" s="131">
        <f t="shared" ca="1" si="36"/>
        <v>0</v>
      </c>
      <c r="AG137" s="131">
        <f t="shared" ca="1" si="36"/>
        <v>0</v>
      </c>
      <c r="AH137" s="131">
        <f t="shared" ca="1" si="36"/>
        <v>0</v>
      </c>
      <c r="AI137" s="131">
        <f t="shared" ca="1" si="36"/>
        <v>0</v>
      </c>
      <c r="AJ137" s="131">
        <f t="shared" ca="1" si="36"/>
        <v>0</v>
      </c>
    </row>
    <row r="138" spans="1:36">
      <c r="A138" s="4" t="str">
        <f t="shared" si="35"/>
        <v>SD</v>
      </c>
      <c r="B138" s="4" t="str">
        <f>B137</f>
        <v>DMO</v>
      </c>
      <c r="C138" s="4">
        <f t="shared" si="34"/>
        <v>2</v>
      </c>
      <c r="D138" s="40" t="str">
        <f t="shared" si="29"/>
        <v>SD2</v>
      </c>
      <c r="E138" s="41">
        <f ca="1">HLOOKUP($A138&amp;"-"&amp;$B138&amp;"-"&amp;E$7,Weights_Cond_Spaces,$C138+1,FALSE)*'Refrigerator Impacts'!D137</f>
        <v>0</v>
      </c>
      <c r="F138" s="41">
        <f ca="1">HLOOKUP($A138&amp;"-"&amp;$B138&amp;"-"&amp;F$7,Weights_Cond_Spaces,$C138+1,FALSE)*'Refrigerator Impacts'!E137</f>
        <v>0</v>
      </c>
      <c r="G138" s="41">
        <f ca="1">HLOOKUP($A138&amp;"-"&amp;$B138&amp;"-"&amp;G$7,Weights_Cond_Spaces,$C138+1,FALSE)*'Refrigerator Impacts'!F137</f>
        <v>0</v>
      </c>
      <c r="H138" s="41">
        <f ca="1">HLOOKUP($A138&amp;"-"&amp;$B138&amp;"-"&amp;H$7,Weights_Cond_Spaces,$C138+1,FALSE)*'Refrigerator Impacts'!G137</f>
        <v>0</v>
      </c>
      <c r="I138" s="41">
        <f ca="1">HLOOKUP($A138&amp;"-"&amp;$B138&amp;"-"&amp;I$7,Weights_Cond_Spaces,$C138+1,FALSE)*'Refrigerator Impacts'!H137</f>
        <v>0</v>
      </c>
      <c r="J138" s="41">
        <f ca="1">HLOOKUP($A138&amp;"-"&amp;$B138&amp;"-"&amp;J$7,Weights_Cond_Spaces,$C138+1,FALSE)*'Refrigerator Impacts'!I137</f>
        <v>0</v>
      </c>
      <c r="K138" s="41">
        <f ca="1">HLOOKUP($A138&amp;"-"&amp;$B138&amp;"-"&amp;K$7,Weights_Cond_Spaces,$C138+1,FALSE)*'Refrigerator Impacts'!J137</f>
        <v>0</v>
      </c>
      <c r="L138" s="41">
        <f ca="1">HLOOKUP($A138&amp;"-"&amp;$B138&amp;"-"&amp;L$7,Weights_Cond_Spaces,$C138+1,FALSE)*'Refrigerator Impacts'!K137</f>
        <v>0</v>
      </c>
      <c r="M138" s="41">
        <f ca="1">HLOOKUP($A138&amp;"-"&amp;$B138&amp;"-"&amp;M$7,Weights_Cond_Spaces,$C138+1,FALSE)*'Refrigerator Impacts'!L137</f>
        <v>0</v>
      </c>
      <c r="N138" s="41">
        <f ca="1">HLOOKUP($A138&amp;"-"&amp;$B138&amp;"-"&amp;N$7,Weights_Cond_Spaces,$C138+1,FALSE)*'Refrigerator Impacts'!M137</f>
        <v>0</v>
      </c>
      <c r="O138" s="41">
        <f ca="1">HLOOKUP($A138&amp;"-"&amp;$B138&amp;"-"&amp;O$7,Weights_Cond_Spaces,$C138+1,FALSE)*'Refrigerator Impacts'!N137</f>
        <v>0</v>
      </c>
      <c r="P138" s="41">
        <f ca="1">HLOOKUP($A138&amp;"-"&amp;$B138&amp;"-"&amp;P$7,Weights_Cond_Spaces,$C138+1,FALSE)*'Refrigerator Impacts'!O137</f>
        <v>0</v>
      </c>
      <c r="Q138" s="41">
        <f ca="1">HLOOKUP($A138&amp;"-"&amp;$B138&amp;"-"&amp;Q$7,Weights_Cond_Spaces,$C138+1,FALSE)*'Refrigerator Impacts'!P137</f>
        <v>0</v>
      </c>
      <c r="R138" s="41">
        <f ca="1">HLOOKUP($A138&amp;"-"&amp;$B138&amp;"-"&amp;R$7,Weights_Cond_Spaces,$C138+1,FALSE)*'Refrigerator Impacts'!Q137</f>
        <v>0</v>
      </c>
      <c r="S138" s="41">
        <f>HLOOKUP($A138&amp;"-"&amp;$B138&amp;"-"&amp;S$7,Weights_Cond_Spaces,$C138+1,FALSE)*'Refrigerator Impacts'!R137</f>
        <v>0</v>
      </c>
      <c r="T138" s="41">
        <f ca="1">HLOOKUP($A138&amp;"-"&amp;$B138&amp;"-"&amp;T$7,Weights_Cond_Spaces,$C138+1,FALSE)*'Refrigerator Impacts'!S137</f>
        <v>0</v>
      </c>
      <c r="U138" s="41">
        <f ca="1">HLOOKUP($A138&amp;"-"&amp;$B138&amp;"-"&amp;U$7,Weights_Cond_Spaces,$C138+1,FALSE)*'Refrigerator Impacts'!T137</f>
        <v>0</v>
      </c>
      <c r="V138" s="41">
        <f ca="1">HLOOKUP($A138&amp;"-"&amp;$B138&amp;"-"&amp;V$7,Weights_Cond_Spaces,$C138+1,FALSE)*'Refrigerator Impacts'!U137</f>
        <v>0</v>
      </c>
      <c r="W138" s="41">
        <f ca="1">HLOOKUP($A138&amp;"-"&amp;$B138&amp;"-"&amp;W$7,Weights_Cond_Spaces,$C138+1,FALSE)*'Refrigerator Impacts'!V137</f>
        <v>0</v>
      </c>
      <c r="X138" s="41">
        <f ca="1">HLOOKUP($A138&amp;"-"&amp;$B138&amp;"-"&amp;X$7,Weights_Cond_Spaces,$C138+1,FALSE)*'Refrigerator Impacts'!W137</f>
        <v>0</v>
      </c>
      <c r="Y138" s="41">
        <f ca="1">HLOOKUP($A138&amp;"-"&amp;$B138&amp;"-"&amp;Y$7,Weights_Cond_Spaces,$C138+1,FALSE)*'Refrigerator Impacts'!X137</f>
        <v>0</v>
      </c>
      <c r="Z138" s="41">
        <f ca="1">HLOOKUP($A138&amp;"-"&amp;$B138&amp;"-"&amp;Z$7,Weights_Cond_Spaces,$C138+1,FALSE)*'Refrigerator Impacts'!Y137</f>
        <v>0</v>
      </c>
      <c r="AA138" s="41">
        <f ca="1">HLOOKUP($A138&amp;"-"&amp;$B138&amp;"-"&amp;AA$7,Weights_Cond_Spaces,$C138+1,FALSE)*'Refrigerator Impacts'!Z137</f>
        <v>0</v>
      </c>
      <c r="AB138" s="41">
        <f ca="1">HLOOKUP($A138&amp;"-"&amp;$B138&amp;"-"&amp;AB$7,Weights_Cond_Spaces,$C138+1,FALSE)*'Refrigerator Impacts'!AA137</f>
        <v>0</v>
      </c>
      <c r="AC138" s="41">
        <f ca="1">HLOOKUP($A138&amp;"-"&amp;$B138&amp;"-"&amp;AC$7,Weights_Cond_Spaces,$C138+1,FALSE)*'Refrigerator Impacts'!AB137</f>
        <v>0</v>
      </c>
      <c r="AF138" s="131">
        <f t="shared" ca="1" si="36"/>
        <v>0</v>
      </c>
      <c r="AG138" s="131">
        <f t="shared" ca="1" si="36"/>
        <v>0</v>
      </c>
      <c r="AH138" s="131">
        <f t="shared" ca="1" si="36"/>
        <v>0</v>
      </c>
      <c r="AI138" s="131">
        <f t="shared" ca="1" si="36"/>
        <v>0</v>
      </c>
      <c r="AJ138" s="131">
        <f t="shared" ca="1" si="36"/>
        <v>0</v>
      </c>
    </row>
    <row r="139" spans="1:36">
      <c r="A139" s="4" t="str">
        <f t="shared" ref="A139:B152" si="37">A138</f>
        <v>SD</v>
      </c>
      <c r="B139" s="4" t="str">
        <f t="shared" si="37"/>
        <v>DMO</v>
      </c>
      <c r="C139" s="4">
        <f t="shared" si="34"/>
        <v>3</v>
      </c>
      <c r="D139" s="40" t="str">
        <f t="shared" si="29"/>
        <v>SD3</v>
      </c>
      <c r="E139" s="41">
        <f ca="1">HLOOKUP($A139&amp;"-"&amp;$B139&amp;"-"&amp;E$7,Weights_Cond_Spaces,$C139+1,FALSE)*'Refrigerator Impacts'!D138</f>
        <v>0</v>
      </c>
      <c r="F139" s="41">
        <f ca="1">HLOOKUP($A139&amp;"-"&amp;$B139&amp;"-"&amp;F$7,Weights_Cond_Spaces,$C139+1,FALSE)*'Refrigerator Impacts'!E138</f>
        <v>0</v>
      </c>
      <c r="G139" s="41">
        <f ca="1">HLOOKUP($A139&amp;"-"&amp;$B139&amp;"-"&amp;G$7,Weights_Cond_Spaces,$C139+1,FALSE)*'Refrigerator Impacts'!F138</f>
        <v>0</v>
      </c>
      <c r="H139" s="41">
        <f ca="1">HLOOKUP($A139&amp;"-"&amp;$B139&amp;"-"&amp;H$7,Weights_Cond_Spaces,$C139+1,FALSE)*'Refrigerator Impacts'!G138</f>
        <v>0</v>
      </c>
      <c r="I139" s="41">
        <f ca="1">HLOOKUP($A139&amp;"-"&amp;$B139&amp;"-"&amp;I$7,Weights_Cond_Spaces,$C139+1,FALSE)*'Refrigerator Impacts'!H138</f>
        <v>0</v>
      </c>
      <c r="J139" s="41">
        <f ca="1">HLOOKUP($A139&amp;"-"&amp;$B139&amp;"-"&amp;J$7,Weights_Cond_Spaces,$C139+1,FALSE)*'Refrigerator Impacts'!I138</f>
        <v>0</v>
      </c>
      <c r="K139" s="41">
        <f ca="1">HLOOKUP($A139&amp;"-"&amp;$B139&amp;"-"&amp;K$7,Weights_Cond_Spaces,$C139+1,FALSE)*'Refrigerator Impacts'!J138</f>
        <v>0</v>
      </c>
      <c r="L139" s="41">
        <f ca="1">HLOOKUP($A139&amp;"-"&amp;$B139&amp;"-"&amp;L$7,Weights_Cond_Spaces,$C139+1,FALSE)*'Refrigerator Impacts'!K138</f>
        <v>0</v>
      </c>
      <c r="M139" s="41">
        <f ca="1">HLOOKUP($A139&amp;"-"&amp;$B139&amp;"-"&amp;M$7,Weights_Cond_Spaces,$C139+1,FALSE)*'Refrigerator Impacts'!L138</f>
        <v>0</v>
      </c>
      <c r="N139" s="41">
        <f ca="1">HLOOKUP($A139&amp;"-"&amp;$B139&amp;"-"&amp;N$7,Weights_Cond_Spaces,$C139+1,FALSE)*'Refrigerator Impacts'!M138</f>
        <v>0</v>
      </c>
      <c r="O139" s="41">
        <f ca="1">HLOOKUP($A139&amp;"-"&amp;$B139&amp;"-"&amp;O$7,Weights_Cond_Spaces,$C139+1,FALSE)*'Refrigerator Impacts'!N138</f>
        <v>0</v>
      </c>
      <c r="P139" s="41">
        <f ca="1">HLOOKUP($A139&amp;"-"&amp;$B139&amp;"-"&amp;P$7,Weights_Cond_Spaces,$C139+1,FALSE)*'Refrigerator Impacts'!O138</f>
        <v>0</v>
      </c>
      <c r="Q139" s="41">
        <f ca="1">HLOOKUP($A139&amp;"-"&amp;$B139&amp;"-"&amp;Q$7,Weights_Cond_Spaces,$C139+1,FALSE)*'Refrigerator Impacts'!P138</f>
        <v>0</v>
      </c>
      <c r="R139" s="41">
        <f ca="1">HLOOKUP($A139&amp;"-"&amp;$B139&amp;"-"&amp;R$7,Weights_Cond_Spaces,$C139+1,FALSE)*'Refrigerator Impacts'!Q138</f>
        <v>0</v>
      </c>
      <c r="S139" s="41">
        <f>HLOOKUP($A139&amp;"-"&amp;$B139&amp;"-"&amp;S$7,Weights_Cond_Spaces,$C139+1,FALSE)*'Refrigerator Impacts'!R138</f>
        <v>0</v>
      </c>
      <c r="T139" s="41">
        <f ca="1">HLOOKUP($A139&amp;"-"&amp;$B139&amp;"-"&amp;T$7,Weights_Cond_Spaces,$C139+1,FALSE)*'Refrigerator Impacts'!S138</f>
        <v>0</v>
      </c>
      <c r="U139" s="41">
        <f ca="1">HLOOKUP($A139&amp;"-"&amp;$B139&amp;"-"&amp;U$7,Weights_Cond_Spaces,$C139+1,FALSE)*'Refrigerator Impacts'!T138</f>
        <v>0</v>
      </c>
      <c r="V139" s="41">
        <f ca="1">HLOOKUP($A139&amp;"-"&amp;$B139&amp;"-"&amp;V$7,Weights_Cond_Spaces,$C139+1,FALSE)*'Refrigerator Impacts'!U138</f>
        <v>0</v>
      </c>
      <c r="W139" s="41">
        <f ca="1">HLOOKUP($A139&amp;"-"&amp;$B139&amp;"-"&amp;W$7,Weights_Cond_Spaces,$C139+1,FALSE)*'Refrigerator Impacts'!V138</f>
        <v>0</v>
      </c>
      <c r="X139" s="41">
        <f ca="1">HLOOKUP($A139&amp;"-"&amp;$B139&amp;"-"&amp;X$7,Weights_Cond_Spaces,$C139+1,FALSE)*'Refrigerator Impacts'!W138</f>
        <v>0</v>
      </c>
      <c r="Y139" s="41">
        <f ca="1">HLOOKUP($A139&amp;"-"&amp;$B139&amp;"-"&amp;Y$7,Weights_Cond_Spaces,$C139+1,FALSE)*'Refrigerator Impacts'!X138</f>
        <v>0</v>
      </c>
      <c r="Z139" s="41">
        <f ca="1">HLOOKUP($A139&amp;"-"&amp;$B139&amp;"-"&amp;Z$7,Weights_Cond_Spaces,$C139+1,FALSE)*'Refrigerator Impacts'!Y138</f>
        <v>0</v>
      </c>
      <c r="AA139" s="41">
        <f ca="1">HLOOKUP($A139&amp;"-"&amp;$B139&amp;"-"&amp;AA$7,Weights_Cond_Spaces,$C139+1,FALSE)*'Refrigerator Impacts'!Z138</f>
        <v>0</v>
      </c>
      <c r="AB139" s="41">
        <f ca="1">HLOOKUP($A139&amp;"-"&amp;$B139&amp;"-"&amp;AB$7,Weights_Cond_Spaces,$C139+1,FALSE)*'Refrigerator Impacts'!AA138</f>
        <v>0</v>
      </c>
      <c r="AC139" s="41">
        <f ca="1">HLOOKUP($A139&amp;"-"&amp;$B139&amp;"-"&amp;AC$7,Weights_Cond_Spaces,$C139+1,FALSE)*'Refrigerator Impacts'!AB138</f>
        <v>0</v>
      </c>
      <c r="AF139" s="131">
        <f t="shared" ref="AF139:AJ152" ca="1" si="38">SUMIF($E$8:$AC$8,AF$8,$E139:$AC139)</f>
        <v>0</v>
      </c>
      <c r="AG139" s="131">
        <f t="shared" ca="1" si="38"/>
        <v>0</v>
      </c>
      <c r="AH139" s="131">
        <f t="shared" ca="1" si="38"/>
        <v>0</v>
      </c>
      <c r="AI139" s="131">
        <f t="shared" ca="1" si="38"/>
        <v>0</v>
      </c>
      <c r="AJ139" s="131">
        <f t="shared" ca="1" si="38"/>
        <v>0</v>
      </c>
    </row>
    <row r="140" spans="1:36">
      <c r="A140" s="4" t="str">
        <f t="shared" si="37"/>
        <v>SD</v>
      </c>
      <c r="B140" s="4" t="str">
        <f t="shared" si="37"/>
        <v>DMO</v>
      </c>
      <c r="C140" s="4">
        <f t="shared" si="34"/>
        <v>4</v>
      </c>
      <c r="D140" s="40" t="str">
        <f t="shared" si="29"/>
        <v>SD4</v>
      </c>
      <c r="E140" s="41">
        <f ca="1">HLOOKUP($A140&amp;"-"&amp;$B140&amp;"-"&amp;E$7,Weights_Cond_Spaces,$C140+1,FALSE)*'Refrigerator Impacts'!D139</f>
        <v>0</v>
      </c>
      <c r="F140" s="41">
        <f ca="1">HLOOKUP($A140&amp;"-"&amp;$B140&amp;"-"&amp;F$7,Weights_Cond_Spaces,$C140+1,FALSE)*'Refrigerator Impacts'!E139</f>
        <v>0</v>
      </c>
      <c r="G140" s="41">
        <f ca="1">HLOOKUP($A140&amp;"-"&amp;$B140&amp;"-"&amp;G$7,Weights_Cond_Spaces,$C140+1,FALSE)*'Refrigerator Impacts'!F139</f>
        <v>0</v>
      </c>
      <c r="H140" s="41">
        <f ca="1">HLOOKUP($A140&amp;"-"&amp;$B140&amp;"-"&amp;H$7,Weights_Cond_Spaces,$C140+1,FALSE)*'Refrigerator Impacts'!G139</f>
        <v>0</v>
      </c>
      <c r="I140" s="41">
        <f ca="1">HLOOKUP($A140&amp;"-"&amp;$B140&amp;"-"&amp;I$7,Weights_Cond_Spaces,$C140+1,FALSE)*'Refrigerator Impacts'!H139</f>
        <v>0</v>
      </c>
      <c r="J140" s="41">
        <f ca="1">HLOOKUP($A140&amp;"-"&amp;$B140&amp;"-"&amp;J$7,Weights_Cond_Spaces,$C140+1,FALSE)*'Refrigerator Impacts'!I139</f>
        <v>0</v>
      </c>
      <c r="K140" s="41">
        <f ca="1">HLOOKUP($A140&amp;"-"&amp;$B140&amp;"-"&amp;K$7,Weights_Cond_Spaces,$C140+1,FALSE)*'Refrigerator Impacts'!J139</f>
        <v>0</v>
      </c>
      <c r="L140" s="41">
        <f ca="1">HLOOKUP($A140&amp;"-"&amp;$B140&amp;"-"&amp;L$7,Weights_Cond_Spaces,$C140+1,FALSE)*'Refrigerator Impacts'!K139</f>
        <v>0</v>
      </c>
      <c r="M140" s="41">
        <f ca="1">HLOOKUP($A140&amp;"-"&amp;$B140&amp;"-"&amp;M$7,Weights_Cond_Spaces,$C140+1,FALSE)*'Refrigerator Impacts'!L139</f>
        <v>0</v>
      </c>
      <c r="N140" s="41">
        <f ca="1">HLOOKUP($A140&amp;"-"&amp;$B140&amp;"-"&amp;N$7,Weights_Cond_Spaces,$C140+1,FALSE)*'Refrigerator Impacts'!M139</f>
        <v>0</v>
      </c>
      <c r="O140" s="41">
        <f ca="1">HLOOKUP($A140&amp;"-"&amp;$B140&amp;"-"&amp;O$7,Weights_Cond_Spaces,$C140+1,FALSE)*'Refrigerator Impacts'!N139</f>
        <v>0</v>
      </c>
      <c r="P140" s="41">
        <f ca="1">HLOOKUP($A140&amp;"-"&amp;$B140&amp;"-"&amp;P$7,Weights_Cond_Spaces,$C140+1,FALSE)*'Refrigerator Impacts'!O139</f>
        <v>0</v>
      </c>
      <c r="Q140" s="41">
        <f ca="1">HLOOKUP($A140&amp;"-"&amp;$B140&amp;"-"&amp;Q$7,Weights_Cond_Spaces,$C140+1,FALSE)*'Refrigerator Impacts'!P139</f>
        <v>0</v>
      </c>
      <c r="R140" s="41">
        <f ca="1">HLOOKUP($A140&amp;"-"&amp;$B140&amp;"-"&amp;R$7,Weights_Cond_Spaces,$C140+1,FALSE)*'Refrigerator Impacts'!Q139</f>
        <v>0</v>
      </c>
      <c r="S140" s="41">
        <f>HLOOKUP($A140&amp;"-"&amp;$B140&amp;"-"&amp;S$7,Weights_Cond_Spaces,$C140+1,FALSE)*'Refrigerator Impacts'!R139</f>
        <v>0</v>
      </c>
      <c r="T140" s="41">
        <f ca="1">HLOOKUP($A140&amp;"-"&amp;$B140&amp;"-"&amp;T$7,Weights_Cond_Spaces,$C140+1,FALSE)*'Refrigerator Impacts'!S139</f>
        <v>0</v>
      </c>
      <c r="U140" s="41">
        <f ca="1">HLOOKUP($A140&amp;"-"&amp;$B140&amp;"-"&amp;U$7,Weights_Cond_Spaces,$C140+1,FALSE)*'Refrigerator Impacts'!T139</f>
        <v>0</v>
      </c>
      <c r="V140" s="41">
        <f ca="1">HLOOKUP($A140&amp;"-"&amp;$B140&amp;"-"&amp;V$7,Weights_Cond_Spaces,$C140+1,FALSE)*'Refrigerator Impacts'!U139</f>
        <v>0</v>
      </c>
      <c r="W140" s="41">
        <f ca="1">HLOOKUP($A140&amp;"-"&amp;$B140&amp;"-"&amp;W$7,Weights_Cond_Spaces,$C140+1,FALSE)*'Refrigerator Impacts'!V139</f>
        <v>0</v>
      </c>
      <c r="X140" s="41">
        <f ca="1">HLOOKUP($A140&amp;"-"&amp;$B140&amp;"-"&amp;X$7,Weights_Cond_Spaces,$C140+1,FALSE)*'Refrigerator Impacts'!W139</f>
        <v>0</v>
      </c>
      <c r="Y140" s="41">
        <f ca="1">HLOOKUP($A140&amp;"-"&amp;$B140&amp;"-"&amp;Y$7,Weights_Cond_Spaces,$C140+1,FALSE)*'Refrigerator Impacts'!X139</f>
        <v>0</v>
      </c>
      <c r="Z140" s="41">
        <f ca="1">HLOOKUP($A140&amp;"-"&amp;$B140&amp;"-"&amp;Z$7,Weights_Cond_Spaces,$C140+1,FALSE)*'Refrigerator Impacts'!Y139</f>
        <v>0</v>
      </c>
      <c r="AA140" s="41">
        <f ca="1">HLOOKUP($A140&amp;"-"&amp;$B140&amp;"-"&amp;AA$7,Weights_Cond_Spaces,$C140+1,FALSE)*'Refrigerator Impacts'!Z139</f>
        <v>0</v>
      </c>
      <c r="AB140" s="41">
        <f ca="1">HLOOKUP($A140&amp;"-"&amp;$B140&amp;"-"&amp;AB$7,Weights_Cond_Spaces,$C140+1,FALSE)*'Refrigerator Impacts'!AA139</f>
        <v>0</v>
      </c>
      <c r="AC140" s="41">
        <f ca="1">HLOOKUP($A140&amp;"-"&amp;$B140&amp;"-"&amp;AC$7,Weights_Cond_Spaces,$C140+1,FALSE)*'Refrigerator Impacts'!AB139</f>
        <v>0</v>
      </c>
      <c r="AF140" s="131">
        <f t="shared" ca="1" si="38"/>
        <v>0</v>
      </c>
      <c r="AG140" s="131">
        <f t="shared" ca="1" si="38"/>
        <v>0</v>
      </c>
      <c r="AH140" s="131">
        <f t="shared" ca="1" si="38"/>
        <v>0</v>
      </c>
      <c r="AI140" s="131">
        <f t="shared" ca="1" si="38"/>
        <v>0</v>
      </c>
      <c r="AJ140" s="131">
        <f t="shared" ca="1" si="38"/>
        <v>0</v>
      </c>
    </row>
    <row r="141" spans="1:36">
      <c r="A141" s="4" t="str">
        <f t="shared" si="37"/>
        <v>SD</v>
      </c>
      <c r="B141" s="4" t="str">
        <f t="shared" si="37"/>
        <v>DMO</v>
      </c>
      <c r="C141" s="4">
        <f t="shared" si="34"/>
        <v>5</v>
      </c>
      <c r="D141" s="40" t="str">
        <f t="shared" si="29"/>
        <v>SD5</v>
      </c>
      <c r="E141" s="41">
        <f ca="1">HLOOKUP($A141&amp;"-"&amp;$B141&amp;"-"&amp;E$7,Weights_Cond_Spaces,$C141+1,FALSE)*'Refrigerator Impacts'!D140</f>
        <v>0</v>
      </c>
      <c r="F141" s="41">
        <f ca="1">HLOOKUP($A141&amp;"-"&amp;$B141&amp;"-"&amp;F$7,Weights_Cond_Spaces,$C141+1,FALSE)*'Refrigerator Impacts'!E140</f>
        <v>0</v>
      </c>
      <c r="G141" s="41">
        <f ca="1">HLOOKUP($A141&amp;"-"&amp;$B141&amp;"-"&amp;G$7,Weights_Cond_Spaces,$C141+1,FALSE)*'Refrigerator Impacts'!F140</f>
        <v>0</v>
      </c>
      <c r="H141" s="41">
        <f ca="1">HLOOKUP($A141&amp;"-"&amp;$B141&amp;"-"&amp;H$7,Weights_Cond_Spaces,$C141+1,FALSE)*'Refrigerator Impacts'!G140</f>
        <v>0</v>
      </c>
      <c r="I141" s="41">
        <f ca="1">HLOOKUP($A141&amp;"-"&amp;$B141&amp;"-"&amp;I$7,Weights_Cond_Spaces,$C141+1,FALSE)*'Refrigerator Impacts'!H140</f>
        <v>0</v>
      </c>
      <c r="J141" s="41">
        <f ca="1">HLOOKUP($A141&amp;"-"&amp;$B141&amp;"-"&amp;J$7,Weights_Cond_Spaces,$C141+1,FALSE)*'Refrigerator Impacts'!I140</f>
        <v>0</v>
      </c>
      <c r="K141" s="41">
        <f ca="1">HLOOKUP($A141&amp;"-"&amp;$B141&amp;"-"&amp;K$7,Weights_Cond_Spaces,$C141+1,FALSE)*'Refrigerator Impacts'!J140</f>
        <v>0</v>
      </c>
      <c r="L141" s="41">
        <f ca="1">HLOOKUP($A141&amp;"-"&amp;$B141&amp;"-"&amp;L$7,Weights_Cond_Spaces,$C141+1,FALSE)*'Refrigerator Impacts'!K140</f>
        <v>0</v>
      </c>
      <c r="M141" s="41">
        <f ca="1">HLOOKUP($A141&amp;"-"&amp;$B141&amp;"-"&amp;M$7,Weights_Cond_Spaces,$C141+1,FALSE)*'Refrigerator Impacts'!L140</f>
        <v>0</v>
      </c>
      <c r="N141" s="41">
        <f ca="1">HLOOKUP($A141&amp;"-"&amp;$B141&amp;"-"&amp;N$7,Weights_Cond_Spaces,$C141+1,FALSE)*'Refrigerator Impacts'!M140</f>
        <v>0</v>
      </c>
      <c r="O141" s="41">
        <f ca="1">HLOOKUP($A141&amp;"-"&amp;$B141&amp;"-"&amp;O$7,Weights_Cond_Spaces,$C141+1,FALSE)*'Refrigerator Impacts'!N140</f>
        <v>0</v>
      </c>
      <c r="P141" s="41">
        <f ca="1">HLOOKUP($A141&amp;"-"&amp;$B141&amp;"-"&amp;P$7,Weights_Cond_Spaces,$C141+1,FALSE)*'Refrigerator Impacts'!O140</f>
        <v>0</v>
      </c>
      <c r="Q141" s="41">
        <f ca="1">HLOOKUP($A141&amp;"-"&amp;$B141&amp;"-"&amp;Q$7,Weights_Cond_Spaces,$C141+1,FALSE)*'Refrigerator Impacts'!P140</f>
        <v>0</v>
      </c>
      <c r="R141" s="41">
        <f ca="1">HLOOKUP($A141&amp;"-"&amp;$B141&amp;"-"&amp;R$7,Weights_Cond_Spaces,$C141+1,FALSE)*'Refrigerator Impacts'!Q140</f>
        <v>0</v>
      </c>
      <c r="S141" s="41">
        <f>HLOOKUP($A141&amp;"-"&amp;$B141&amp;"-"&amp;S$7,Weights_Cond_Spaces,$C141+1,FALSE)*'Refrigerator Impacts'!R140</f>
        <v>0</v>
      </c>
      <c r="T141" s="41">
        <f ca="1">HLOOKUP($A141&amp;"-"&amp;$B141&amp;"-"&amp;T$7,Weights_Cond_Spaces,$C141+1,FALSE)*'Refrigerator Impacts'!S140</f>
        <v>0</v>
      </c>
      <c r="U141" s="41">
        <f ca="1">HLOOKUP($A141&amp;"-"&amp;$B141&amp;"-"&amp;U$7,Weights_Cond_Spaces,$C141+1,FALSE)*'Refrigerator Impacts'!T140</f>
        <v>0</v>
      </c>
      <c r="V141" s="41">
        <f ca="1">HLOOKUP($A141&amp;"-"&amp;$B141&amp;"-"&amp;V$7,Weights_Cond_Spaces,$C141+1,FALSE)*'Refrigerator Impacts'!U140</f>
        <v>0</v>
      </c>
      <c r="W141" s="41">
        <f ca="1">HLOOKUP($A141&amp;"-"&amp;$B141&amp;"-"&amp;W$7,Weights_Cond_Spaces,$C141+1,FALSE)*'Refrigerator Impacts'!V140</f>
        <v>0</v>
      </c>
      <c r="X141" s="41">
        <f ca="1">HLOOKUP($A141&amp;"-"&amp;$B141&amp;"-"&amp;X$7,Weights_Cond_Spaces,$C141+1,FALSE)*'Refrigerator Impacts'!W140</f>
        <v>0</v>
      </c>
      <c r="Y141" s="41">
        <f ca="1">HLOOKUP($A141&amp;"-"&amp;$B141&amp;"-"&amp;Y$7,Weights_Cond_Spaces,$C141+1,FALSE)*'Refrigerator Impacts'!X140</f>
        <v>0</v>
      </c>
      <c r="Z141" s="41">
        <f ca="1">HLOOKUP($A141&amp;"-"&amp;$B141&amp;"-"&amp;Z$7,Weights_Cond_Spaces,$C141+1,FALSE)*'Refrigerator Impacts'!Y140</f>
        <v>0</v>
      </c>
      <c r="AA141" s="41">
        <f ca="1">HLOOKUP($A141&amp;"-"&amp;$B141&amp;"-"&amp;AA$7,Weights_Cond_Spaces,$C141+1,FALSE)*'Refrigerator Impacts'!Z140</f>
        <v>0</v>
      </c>
      <c r="AB141" s="41">
        <f ca="1">HLOOKUP($A141&amp;"-"&amp;$B141&amp;"-"&amp;AB$7,Weights_Cond_Spaces,$C141+1,FALSE)*'Refrigerator Impacts'!AA140</f>
        <v>0</v>
      </c>
      <c r="AC141" s="41">
        <f ca="1">HLOOKUP($A141&amp;"-"&amp;$B141&amp;"-"&amp;AC$7,Weights_Cond_Spaces,$C141+1,FALSE)*'Refrigerator Impacts'!AB140</f>
        <v>0</v>
      </c>
      <c r="AF141" s="131">
        <f t="shared" ca="1" si="38"/>
        <v>0</v>
      </c>
      <c r="AG141" s="131">
        <f t="shared" ca="1" si="38"/>
        <v>0</v>
      </c>
      <c r="AH141" s="131">
        <f t="shared" ca="1" si="38"/>
        <v>0</v>
      </c>
      <c r="AI141" s="131">
        <f t="shared" ca="1" si="38"/>
        <v>0</v>
      </c>
      <c r="AJ141" s="131">
        <f t="shared" ca="1" si="38"/>
        <v>0</v>
      </c>
    </row>
    <row r="142" spans="1:36">
      <c r="A142" s="4" t="str">
        <f t="shared" si="37"/>
        <v>SD</v>
      </c>
      <c r="B142" s="4" t="str">
        <f t="shared" si="37"/>
        <v>DMO</v>
      </c>
      <c r="C142" s="4">
        <f t="shared" si="34"/>
        <v>6</v>
      </c>
      <c r="D142" s="40" t="str">
        <f t="shared" si="29"/>
        <v>SD6</v>
      </c>
      <c r="E142" s="41">
        <f ca="1">HLOOKUP($A142&amp;"-"&amp;$B142&amp;"-"&amp;E$7,Weights_Cond_Spaces,$C142+1,FALSE)*'Refrigerator Impacts'!D141</f>
        <v>0</v>
      </c>
      <c r="F142" s="41">
        <f ca="1">HLOOKUP($A142&amp;"-"&amp;$B142&amp;"-"&amp;F$7,Weights_Cond_Spaces,$C142+1,FALSE)*'Refrigerator Impacts'!E141</f>
        <v>0</v>
      </c>
      <c r="G142" s="41">
        <f ca="1">HLOOKUP($A142&amp;"-"&amp;$B142&amp;"-"&amp;G$7,Weights_Cond_Spaces,$C142+1,FALSE)*'Refrigerator Impacts'!F141</f>
        <v>0</v>
      </c>
      <c r="H142" s="41">
        <f ca="1">HLOOKUP($A142&amp;"-"&amp;$B142&amp;"-"&amp;H$7,Weights_Cond_Spaces,$C142+1,FALSE)*'Refrigerator Impacts'!G141</f>
        <v>0</v>
      </c>
      <c r="I142" s="41">
        <f ca="1">HLOOKUP($A142&amp;"-"&amp;$B142&amp;"-"&amp;I$7,Weights_Cond_Spaces,$C142+1,FALSE)*'Refrigerator Impacts'!H141</f>
        <v>0</v>
      </c>
      <c r="J142" s="41">
        <f ca="1">HLOOKUP($A142&amp;"-"&amp;$B142&amp;"-"&amp;J$7,Weights_Cond_Spaces,$C142+1,FALSE)*'Refrigerator Impacts'!I141</f>
        <v>0</v>
      </c>
      <c r="K142" s="41">
        <f ca="1">HLOOKUP($A142&amp;"-"&amp;$B142&amp;"-"&amp;K$7,Weights_Cond_Spaces,$C142+1,FALSE)*'Refrigerator Impacts'!J141</f>
        <v>0</v>
      </c>
      <c r="L142" s="41">
        <f ca="1">HLOOKUP($A142&amp;"-"&amp;$B142&amp;"-"&amp;L$7,Weights_Cond_Spaces,$C142+1,FALSE)*'Refrigerator Impacts'!K141</f>
        <v>0</v>
      </c>
      <c r="M142" s="41">
        <f ca="1">HLOOKUP($A142&amp;"-"&amp;$B142&amp;"-"&amp;M$7,Weights_Cond_Spaces,$C142+1,FALSE)*'Refrigerator Impacts'!L141</f>
        <v>0</v>
      </c>
      <c r="N142" s="41">
        <f ca="1">HLOOKUP($A142&amp;"-"&amp;$B142&amp;"-"&amp;N$7,Weights_Cond_Spaces,$C142+1,FALSE)*'Refrigerator Impacts'!M141</f>
        <v>0</v>
      </c>
      <c r="O142" s="41">
        <f ca="1">HLOOKUP($A142&amp;"-"&amp;$B142&amp;"-"&amp;O$7,Weights_Cond_Spaces,$C142+1,FALSE)*'Refrigerator Impacts'!N141</f>
        <v>0</v>
      </c>
      <c r="P142" s="41">
        <f ca="1">HLOOKUP($A142&amp;"-"&amp;$B142&amp;"-"&amp;P$7,Weights_Cond_Spaces,$C142+1,FALSE)*'Refrigerator Impacts'!O141</f>
        <v>0</v>
      </c>
      <c r="Q142" s="41">
        <f ca="1">HLOOKUP($A142&amp;"-"&amp;$B142&amp;"-"&amp;Q$7,Weights_Cond_Spaces,$C142+1,FALSE)*'Refrigerator Impacts'!P141</f>
        <v>0</v>
      </c>
      <c r="R142" s="41">
        <f ca="1">HLOOKUP($A142&amp;"-"&amp;$B142&amp;"-"&amp;R$7,Weights_Cond_Spaces,$C142+1,FALSE)*'Refrigerator Impacts'!Q141</f>
        <v>0</v>
      </c>
      <c r="S142" s="41">
        <f>HLOOKUP($A142&amp;"-"&amp;$B142&amp;"-"&amp;S$7,Weights_Cond_Spaces,$C142+1,FALSE)*'Refrigerator Impacts'!R141</f>
        <v>0</v>
      </c>
      <c r="T142" s="41">
        <f ca="1">HLOOKUP($A142&amp;"-"&amp;$B142&amp;"-"&amp;T$7,Weights_Cond_Spaces,$C142+1,FALSE)*'Refrigerator Impacts'!S141</f>
        <v>0</v>
      </c>
      <c r="U142" s="41">
        <f ca="1">HLOOKUP($A142&amp;"-"&amp;$B142&amp;"-"&amp;U$7,Weights_Cond_Spaces,$C142+1,FALSE)*'Refrigerator Impacts'!T141</f>
        <v>0</v>
      </c>
      <c r="V142" s="41">
        <f ca="1">HLOOKUP($A142&amp;"-"&amp;$B142&amp;"-"&amp;V$7,Weights_Cond_Spaces,$C142+1,FALSE)*'Refrigerator Impacts'!U141</f>
        <v>0</v>
      </c>
      <c r="W142" s="41">
        <f ca="1">HLOOKUP($A142&amp;"-"&amp;$B142&amp;"-"&amp;W$7,Weights_Cond_Spaces,$C142+1,FALSE)*'Refrigerator Impacts'!V141</f>
        <v>0</v>
      </c>
      <c r="X142" s="41">
        <f ca="1">HLOOKUP($A142&amp;"-"&amp;$B142&amp;"-"&amp;X$7,Weights_Cond_Spaces,$C142+1,FALSE)*'Refrigerator Impacts'!W141</f>
        <v>0</v>
      </c>
      <c r="Y142" s="41">
        <f ca="1">HLOOKUP($A142&amp;"-"&amp;$B142&amp;"-"&amp;Y$7,Weights_Cond_Spaces,$C142+1,FALSE)*'Refrigerator Impacts'!X141</f>
        <v>0</v>
      </c>
      <c r="Z142" s="41">
        <f ca="1">HLOOKUP($A142&amp;"-"&amp;$B142&amp;"-"&amp;Z$7,Weights_Cond_Spaces,$C142+1,FALSE)*'Refrigerator Impacts'!Y141</f>
        <v>0</v>
      </c>
      <c r="AA142" s="41">
        <f ca="1">HLOOKUP($A142&amp;"-"&amp;$B142&amp;"-"&amp;AA$7,Weights_Cond_Spaces,$C142+1,FALSE)*'Refrigerator Impacts'!Z141</f>
        <v>0</v>
      </c>
      <c r="AB142" s="41">
        <f ca="1">HLOOKUP($A142&amp;"-"&amp;$B142&amp;"-"&amp;AB$7,Weights_Cond_Spaces,$C142+1,FALSE)*'Refrigerator Impacts'!AA141</f>
        <v>0</v>
      </c>
      <c r="AC142" s="41">
        <f ca="1">HLOOKUP($A142&amp;"-"&amp;$B142&amp;"-"&amp;AC$7,Weights_Cond_Spaces,$C142+1,FALSE)*'Refrigerator Impacts'!AB141</f>
        <v>0</v>
      </c>
      <c r="AF142" s="131">
        <f t="shared" ca="1" si="38"/>
        <v>0</v>
      </c>
      <c r="AG142" s="131">
        <f t="shared" ca="1" si="38"/>
        <v>0</v>
      </c>
      <c r="AH142" s="131">
        <f t="shared" ca="1" si="38"/>
        <v>0</v>
      </c>
      <c r="AI142" s="131">
        <f t="shared" ca="1" si="38"/>
        <v>0</v>
      </c>
      <c r="AJ142" s="131">
        <f t="shared" ca="1" si="38"/>
        <v>0</v>
      </c>
    </row>
    <row r="143" spans="1:36">
      <c r="A143" s="4" t="str">
        <f t="shared" si="37"/>
        <v>SD</v>
      </c>
      <c r="B143" s="4" t="str">
        <f t="shared" si="37"/>
        <v>DMO</v>
      </c>
      <c r="C143" s="4">
        <f t="shared" si="34"/>
        <v>7</v>
      </c>
      <c r="D143" s="40" t="str">
        <f t="shared" si="29"/>
        <v>SD7</v>
      </c>
      <c r="E143" s="41">
        <f ca="1">HLOOKUP($A143&amp;"-"&amp;$B143&amp;"-"&amp;E$7,Weights_Cond_Spaces,$C143+1,FALSE)*'Refrigerator Impacts'!D142</f>
        <v>3.3617594863356644E-2</v>
      </c>
      <c r="F143" s="41">
        <f ca="1">HLOOKUP($A143&amp;"-"&amp;$B143&amp;"-"&amp;F$7,Weights_Cond_Spaces,$C143+1,FALSE)*'Refrigerator Impacts'!E142</f>
        <v>4.3977388705531151E-6</v>
      </c>
      <c r="G143" s="41">
        <f ca="1">HLOOKUP($A143&amp;"-"&amp;$B143&amp;"-"&amp;G$7,Weights_Cond_Spaces,$C143+1,FALSE)*'Refrigerator Impacts'!F142</f>
        <v>4.3235767480627185E-2</v>
      </c>
      <c r="H143" s="41">
        <f ca="1">HLOOKUP($A143&amp;"-"&amp;$B143&amp;"-"&amp;H$7,Weights_Cond_Spaces,$C143+1,FALSE)*'Refrigerator Impacts'!G142</f>
        <v>1.0318446280031734E-5</v>
      </c>
      <c r="I143" s="41">
        <f ca="1">HLOOKUP($A143&amp;"-"&amp;$B143&amp;"-"&amp;I$7,Weights_Cond_Spaces,$C143+1,FALSE)*'Refrigerator Impacts'!H142</f>
        <v>-8.5819905489249368E-4</v>
      </c>
      <c r="J143" s="41">
        <f ca="1">HLOOKUP($A143&amp;"-"&amp;$B143&amp;"-"&amp;J$7,Weights_Cond_Spaces,$C143+1,FALSE)*'Refrigerator Impacts'!I142</f>
        <v>4.8016449056445896E-3</v>
      </c>
      <c r="K143" s="41">
        <f ca="1">HLOOKUP($A143&amp;"-"&amp;$B143&amp;"-"&amp;K$7,Weights_Cond_Spaces,$C143+1,FALSE)*'Refrigerator Impacts'!J142</f>
        <v>6.2982645079104831E-7</v>
      </c>
      <c r="L143" s="41">
        <f ca="1">HLOOKUP($A143&amp;"-"&amp;$B143&amp;"-"&amp;L$7,Weights_Cond_Spaces,$C143+1,FALSE)*'Refrigerator Impacts'!K142</f>
        <v>5.2994805566962573E-3</v>
      </c>
      <c r="M143" s="41">
        <f ca="1">HLOOKUP($A143&amp;"-"&amp;$B143&amp;"-"&amp;M$7,Weights_Cond_Spaces,$C143+1,FALSE)*'Refrigerator Impacts'!L142</f>
        <v>1.6038250286199688E-6</v>
      </c>
      <c r="N143" s="41">
        <f ca="1">HLOOKUP($A143&amp;"-"&amp;$B143&amp;"-"&amp;N$7,Weights_Cond_Spaces,$C143+1,FALSE)*'Refrigerator Impacts'!M142</f>
        <v>0</v>
      </c>
      <c r="O143" s="41">
        <f ca="1">HLOOKUP($A143&amp;"-"&amp;$B143&amp;"-"&amp;O$7,Weights_Cond_Spaces,$C143+1,FALSE)*'Refrigerator Impacts'!N142</f>
        <v>9.6050271038161869E-3</v>
      </c>
      <c r="P143" s="41">
        <f ca="1">HLOOKUP($A143&amp;"-"&amp;$B143&amp;"-"&amp;P$7,Weights_Cond_Spaces,$C143+1,FALSE)*'Refrigerator Impacts'!O142</f>
        <v>1.2564968201580331E-6</v>
      </c>
      <c r="Q143" s="41">
        <f ca="1">HLOOKUP($A143&amp;"-"&amp;$B143&amp;"-"&amp;Q$7,Weights_Cond_Spaces,$C143+1,FALSE)*'Refrigerator Impacts'!P142</f>
        <v>1.2353076423036341E-2</v>
      </c>
      <c r="R143" s="41">
        <f ca="1">HLOOKUP($A143&amp;"-"&amp;$B143&amp;"-"&amp;R$7,Weights_Cond_Spaces,$C143+1,FALSE)*'Refrigerator Impacts'!Q142</f>
        <v>2.9481275085804963E-6</v>
      </c>
      <c r="S143" s="41">
        <f>HLOOKUP($A143&amp;"-"&amp;$B143&amp;"-"&amp;S$7,Weights_Cond_Spaces,$C143+1,FALSE)*'Refrigerator Impacts'!R142</f>
        <v>0</v>
      </c>
      <c r="T143" s="41">
        <f ca="1">HLOOKUP($A143&amp;"-"&amp;$B143&amp;"-"&amp;T$7,Weights_Cond_Spaces,$C143+1,FALSE)*'Refrigerator Impacts'!S142</f>
        <v>0.13806934426954848</v>
      </c>
      <c r="U143" s="41">
        <f ca="1">HLOOKUP($A143&amp;"-"&amp;$B143&amp;"-"&amp;U$7,Weights_Cond_Spaces,$C143+1,FALSE)*'Refrigerator Impacts'!T142</f>
        <v>2.0786494348057177E-5</v>
      </c>
      <c r="V143" s="41">
        <f ca="1">HLOOKUP($A143&amp;"-"&amp;$B143&amp;"-"&amp;V$7,Weights_Cond_Spaces,$C143+1,FALSE)*'Refrigerator Impacts'!U142</f>
        <v>0.13806934426954848</v>
      </c>
      <c r="W143" s="41">
        <f ca="1">HLOOKUP($A143&amp;"-"&amp;$B143&amp;"-"&amp;W$7,Weights_Cond_Spaces,$C143+1,FALSE)*'Refrigerator Impacts'!V142</f>
        <v>2.0786494348057177E-5</v>
      </c>
      <c r="X143" s="41">
        <f ca="1">HLOOKUP($A143&amp;"-"&amp;$B143&amp;"-"&amp;X$7,Weights_Cond_Spaces,$C143+1,FALSE)*'Refrigerator Impacts'!W142</f>
        <v>-3.6950674422755502E-3</v>
      </c>
      <c r="Y143" s="41">
        <f ca="1">HLOOKUP($A143&amp;"-"&amp;$B143&amp;"-"&amp;Y$7,Weights_Cond_Spaces,$C143+1,FALSE)*'Refrigerator Impacts'!X142</f>
        <v>2.0737872628377382E-2</v>
      </c>
      <c r="Z143" s="41">
        <f ca="1">HLOOKUP($A143&amp;"-"&amp;$B143&amp;"-"&amp;Z$7,Weights_Cond_Spaces,$C143+1,FALSE)*'Refrigerator Impacts'!Y142</f>
        <v>3.2096575816164605E-6</v>
      </c>
      <c r="AA143" s="41">
        <f ca="1">HLOOKUP($A143&amp;"-"&amp;$B143&amp;"-"&amp;AA$7,Weights_Cond_Spaces,$C143+1,FALSE)*'Refrigerator Impacts'!Z142</f>
        <v>1.6380867278867582E-2</v>
      </c>
      <c r="AB143" s="41">
        <f ca="1">HLOOKUP($A143&amp;"-"&amp;$B143&amp;"-"&amp;AB$7,Weights_Cond_Spaces,$C143+1,FALSE)*'Refrigerator Impacts'!AA142</f>
        <v>3.2096575816164605E-6</v>
      </c>
      <c r="AC143" s="41">
        <f ca="1">HLOOKUP($A143&amp;"-"&amp;$B143&amp;"-"&amp;AC$7,Weights_Cond_Spaces,$C143+1,FALSE)*'Refrigerator Impacts'!AB142</f>
        <v>0</v>
      </c>
      <c r="AF143" s="131">
        <f t="shared" ca="1" si="38"/>
        <v>0.20683148377074329</v>
      </c>
      <c r="AG143" s="131">
        <f t="shared" ca="1" si="38"/>
        <v>3.0280214071175833E-5</v>
      </c>
      <c r="AH143" s="131">
        <f t="shared" ca="1" si="38"/>
        <v>0.21533853600877584</v>
      </c>
      <c r="AI143" s="131">
        <f t="shared" ca="1" si="38"/>
        <v>3.8866550746905835E-5</v>
      </c>
      <c r="AJ143" s="131">
        <f t="shared" ca="1" si="38"/>
        <v>-4.553266497168044E-3</v>
      </c>
    </row>
    <row r="144" spans="1:36">
      <c r="A144" s="4" t="str">
        <f t="shared" si="37"/>
        <v>SD</v>
      </c>
      <c r="B144" s="4" t="str">
        <f t="shared" si="37"/>
        <v>DMO</v>
      </c>
      <c r="C144" s="4">
        <f t="shared" si="34"/>
        <v>8</v>
      </c>
      <c r="D144" s="40" t="str">
        <f t="shared" si="29"/>
        <v>SD8</v>
      </c>
      <c r="E144" s="41">
        <f ca="1">HLOOKUP($A144&amp;"-"&amp;$B144&amp;"-"&amp;E$7,Weights_Cond_Spaces,$C144+1,FALSE)*'Refrigerator Impacts'!D143</f>
        <v>0.13544047391981434</v>
      </c>
      <c r="F144" s="41">
        <f ca="1">HLOOKUP($A144&amp;"-"&amp;$B144&amp;"-"&amp;F$7,Weights_Cond_Spaces,$C144+1,FALSE)*'Refrigerator Impacts'!E143</f>
        <v>1.775548225523736E-5</v>
      </c>
      <c r="G144" s="41">
        <f ca="1">HLOOKUP($A144&amp;"-"&amp;$B144&amp;"-"&amp;G$7,Weights_Cond_Spaces,$C144+1,FALSE)*'Refrigerator Impacts'!F143</f>
        <v>0.18514205773864986</v>
      </c>
      <c r="H144" s="41">
        <f ca="1">HLOOKUP($A144&amp;"-"&amp;$B144&amp;"-"&amp;H$7,Weights_Cond_Spaces,$C144+1,FALSE)*'Refrigerator Impacts'!G143</f>
        <v>3.2205768999895108E-5</v>
      </c>
      <c r="I144" s="41">
        <f ca="1">HLOOKUP($A144&amp;"-"&amp;$B144&amp;"-"&amp;I$7,Weights_Cond_Spaces,$C144+1,FALSE)*'Refrigerator Impacts'!H143</f>
        <v>-3.4952061266635592E-3</v>
      </c>
      <c r="J144" s="41">
        <f ca="1">HLOOKUP($A144&amp;"-"&amp;$B144&amp;"-"&amp;J$7,Weights_Cond_Spaces,$C144+1,FALSE)*'Refrigerator Impacts'!I143</f>
        <v>1.9350170050527606E-2</v>
      </c>
      <c r="K144" s="41">
        <f ca="1">HLOOKUP($A144&amp;"-"&amp;$B144&amp;"-"&amp;K$7,Weights_Cond_Spaces,$C144+1,FALSE)*'Refrigerator Impacts'!J143</f>
        <v>2.5442698236713675E-6</v>
      </c>
      <c r="L144" s="41">
        <f ca="1">HLOOKUP($A144&amp;"-"&amp;$B144&amp;"-"&amp;L$7,Weights_Cond_Spaces,$C144+1,FALSE)*'Refrigerator Impacts'!K143</f>
        <v>2.3905066619602955E-2</v>
      </c>
      <c r="M144" s="41">
        <f ca="1">HLOOKUP($A144&amp;"-"&amp;$B144&amp;"-"&amp;M$7,Weights_Cond_Spaces,$C144+1,FALSE)*'Refrigerator Impacts'!L143</f>
        <v>5.9255991199951802E-6</v>
      </c>
      <c r="N144" s="41">
        <f ca="1">HLOOKUP($A144&amp;"-"&amp;$B144&amp;"-"&amp;N$7,Weights_Cond_Spaces,$C144+1,FALSE)*'Refrigerator Impacts'!M143</f>
        <v>0</v>
      </c>
      <c r="O144" s="41">
        <f ca="1">HLOOKUP($A144&amp;"-"&amp;$B144&amp;"-"&amp;O$7,Weights_Cond_Spaces,$C144+1,FALSE)*'Refrigerator Impacts'!N143</f>
        <v>3.8697278262804093E-2</v>
      </c>
      <c r="P144" s="41">
        <f ca="1">HLOOKUP($A144&amp;"-"&amp;$B144&amp;"-"&amp;P$7,Weights_Cond_Spaces,$C144+1,FALSE)*'Refrigerator Impacts'!O143</f>
        <v>5.0729949300678156E-6</v>
      </c>
      <c r="Q144" s="41">
        <f ca="1">HLOOKUP($A144&amp;"-"&amp;$B144&amp;"-"&amp;Q$7,Weights_Cond_Spaces,$C144+1,FALSE)*'Refrigerator Impacts'!P143</f>
        <v>5.2897730782471383E-2</v>
      </c>
      <c r="R144" s="41">
        <f ca="1">HLOOKUP($A144&amp;"-"&amp;$B144&amp;"-"&amp;R$7,Weights_Cond_Spaces,$C144+1,FALSE)*'Refrigerator Impacts'!Q143</f>
        <v>9.2016482856843161E-6</v>
      </c>
      <c r="S144" s="41">
        <f>HLOOKUP($A144&amp;"-"&amp;$B144&amp;"-"&amp;S$7,Weights_Cond_Spaces,$C144+1,FALSE)*'Refrigerator Impacts'!R143</f>
        <v>0</v>
      </c>
      <c r="T144" s="41">
        <f ca="1">HLOOKUP($A144&amp;"-"&amp;$B144&amp;"-"&amp;T$7,Weights_Cond_Spaces,$C144+1,FALSE)*'Refrigerator Impacts'!S143</f>
        <v>0.10748752843596486</v>
      </c>
      <c r="U144" s="41">
        <f ca="1">HLOOKUP($A144&amp;"-"&amp;$B144&amp;"-"&amp;U$7,Weights_Cond_Spaces,$C144+1,FALSE)*'Refrigerator Impacts'!T143</f>
        <v>1.8648811057534784E-5</v>
      </c>
      <c r="V144" s="41">
        <f ca="1">HLOOKUP($A144&amp;"-"&amp;$B144&amp;"-"&amp;V$7,Weights_Cond_Spaces,$C144+1,FALSE)*'Refrigerator Impacts'!U143</f>
        <v>0.10748752843596486</v>
      </c>
      <c r="W144" s="41">
        <f ca="1">HLOOKUP($A144&amp;"-"&amp;$B144&amp;"-"&amp;W$7,Weights_Cond_Spaces,$C144+1,FALSE)*'Refrigerator Impacts'!V143</f>
        <v>1.8648811057534784E-5</v>
      </c>
      <c r="X144" s="41">
        <f ca="1">HLOOKUP($A144&amp;"-"&amp;$B144&amp;"-"&amp;X$7,Weights_Cond_Spaces,$C144+1,FALSE)*'Refrigerator Impacts'!W143</f>
        <v>-2.6712737579176293E-3</v>
      </c>
      <c r="Y144" s="41">
        <f ca="1">HLOOKUP($A144&amp;"-"&amp;$B144&amp;"-"&amp;Y$7,Weights_Cond_Spaces,$C144+1,FALSE)*'Refrigerator Impacts'!X143</f>
        <v>1.6161055315980305E-2</v>
      </c>
      <c r="Z144" s="41">
        <f ca="1">HLOOKUP($A144&amp;"-"&amp;$B144&amp;"-"&amp;Z$7,Weights_Cond_Spaces,$C144+1,FALSE)*'Refrigerator Impacts'!Y143</f>
        <v>2.9076998114230756E-6</v>
      </c>
      <c r="AA144" s="41">
        <f ca="1">HLOOKUP($A144&amp;"-"&amp;$B144&amp;"-"&amp;AA$7,Weights_Cond_Spaces,$C144+1,FALSE)*'Refrigerator Impacts'!Z143</f>
        <v>1.2819181889246939E-2</v>
      </c>
      <c r="AB144" s="41">
        <f ca="1">HLOOKUP($A144&amp;"-"&amp;$B144&amp;"-"&amp;AB$7,Weights_Cond_Spaces,$C144+1,FALSE)*'Refrigerator Impacts'!AA143</f>
        <v>2.9076998114230756E-6</v>
      </c>
      <c r="AC144" s="41">
        <f ca="1">HLOOKUP($A144&amp;"-"&amp;$B144&amp;"-"&amp;AC$7,Weights_Cond_Spaces,$C144+1,FALSE)*'Refrigerator Impacts'!AB143</f>
        <v>0</v>
      </c>
      <c r="AF144" s="131">
        <f t="shared" ca="1" si="38"/>
        <v>0.31713650598509124</v>
      </c>
      <c r="AG144" s="131">
        <f t="shared" ca="1" si="38"/>
        <v>4.6929257877934404E-5</v>
      </c>
      <c r="AH144" s="131">
        <f t="shared" ca="1" si="38"/>
        <v>0.38225156546593597</v>
      </c>
      <c r="AI144" s="131">
        <f t="shared" ca="1" si="38"/>
        <v>6.8889527274532464E-5</v>
      </c>
      <c r="AJ144" s="131">
        <f t="shared" ca="1" si="38"/>
        <v>-6.1664798845811886E-3</v>
      </c>
    </row>
    <row r="145" spans="1:36">
      <c r="A145" s="4" t="str">
        <f t="shared" si="37"/>
        <v>SD</v>
      </c>
      <c r="B145" s="4" t="str">
        <f t="shared" si="37"/>
        <v>DMO</v>
      </c>
      <c r="C145" s="4">
        <f t="shared" si="34"/>
        <v>9</v>
      </c>
      <c r="D145" s="40" t="str">
        <f t="shared" si="29"/>
        <v>SD9</v>
      </c>
      <c r="E145" s="41">
        <f ca="1">HLOOKUP($A145&amp;"-"&amp;$B145&amp;"-"&amp;E$7,Weights_Cond_Spaces,$C145+1,FALSE)*'Refrigerator Impacts'!D144</f>
        <v>0</v>
      </c>
      <c r="F145" s="41">
        <f ca="1">HLOOKUP($A145&amp;"-"&amp;$B145&amp;"-"&amp;F$7,Weights_Cond_Spaces,$C145+1,FALSE)*'Refrigerator Impacts'!E144</f>
        <v>0</v>
      </c>
      <c r="G145" s="41">
        <f ca="1">HLOOKUP($A145&amp;"-"&amp;$B145&amp;"-"&amp;G$7,Weights_Cond_Spaces,$C145+1,FALSE)*'Refrigerator Impacts'!F144</f>
        <v>0</v>
      </c>
      <c r="H145" s="41">
        <f ca="1">HLOOKUP($A145&amp;"-"&amp;$B145&amp;"-"&amp;H$7,Weights_Cond_Spaces,$C145+1,FALSE)*'Refrigerator Impacts'!G144</f>
        <v>0</v>
      </c>
      <c r="I145" s="41">
        <f ca="1">HLOOKUP($A145&amp;"-"&amp;$B145&amp;"-"&amp;I$7,Weights_Cond_Spaces,$C145+1,FALSE)*'Refrigerator Impacts'!H144</f>
        <v>0</v>
      </c>
      <c r="J145" s="41">
        <f ca="1">HLOOKUP($A145&amp;"-"&amp;$B145&amp;"-"&amp;J$7,Weights_Cond_Spaces,$C145+1,FALSE)*'Refrigerator Impacts'!I144</f>
        <v>0</v>
      </c>
      <c r="K145" s="41">
        <f ca="1">HLOOKUP($A145&amp;"-"&amp;$B145&amp;"-"&amp;K$7,Weights_Cond_Spaces,$C145+1,FALSE)*'Refrigerator Impacts'!J144</f>
        <v>0</v>
      </c>
      <c r="L145" s="41">
        <f ca="1">HLOOKUP($A145&amp;"-"&amp;$B145&amp;"-"&amp;L$7,Weights_Cond_Spaces,$C145+1,FALSE)*'Refrigerator Impacts'!K144</f>
        <v>0</v>
      </c>
      <c r="M145" s="41">
        <f ca="1">HLOOKUP($A145&amp;"-"&amp;$B145&amp;"-"&amp;M$7,Weights_Cond_Spaces,$C145+1,FALSE)*'Refrigerator Impacts'!L144</f>
        <v>0</v>
      </c>
      <c r="N145" s="41">
        <f ca="1">HLOOKUP($A145&amp;"-"&amp;$B145&amp;"-"&amp;N$7,Weights_Cond_Spaces,$C145+1,FALSE)*'Refrigerator Impacts'!M144</f>
        <v>0</v>
      </c>
      <c r="O145" s="41">
        <f ca="1">HLOOKUP($A145&amp;"-"&amp;$B145&amp;"-"&amp;O$7,Weights_Cond_Spaces,$C145+1,FALSE)*'Refrigerator Impacts'!N144</f>
        <v>0</v>
      </c>
      <c r="P145" s="41">
        <f ca="1">HLOOKUP($A145&amp;"-"&amp;$B145&amp;"-"&amp;P$7,Weights_Cond_Spaces,$C145+1,FALSE)*'Refrigerator Impacts'!O144</f>
        <v>0</v>
      </c>
      <c r="Q145" s="41">
        <f ca="1">HLOOKUP($A145&amp;"-"&amp;$B145&amp;"-"&amp;Q$7,Weights_Cond_Spaces,$C145+1,FALSE)*'Refrigerator Impacts'!P144</f>
        <v>0</v>
      </c>
      <c r="R145" s="41">
        <f ca="1">HLOOKUP($A145&amp;"-"&amp;$B145&amp;"-"&amp;R$7,Weights_Cond_Spaces,$C145+1,FALSE)*'Refrigerator Impacts'!Q144</f>
        <v>0</v>
      </c>
      <c r="S145" s="41">
        <f>HLOOKUP($A145&amp;"-"&amp;$B145&amp;"-"&amp;S$7,Weights_Cond_Spaces,$C145+1,FALSE)*'Refrigerator Impacts'!R144</f>
        <v>0</v>
      </c>
      <c r="T145" s="41">
        <f ca="1">HLOOKUP($A145&amp;"-"&amp;$B145&amp;"-"&amp;T$7,Weights_Cond_Spaces,$C145+1,FALSE)*'Refrigerator Impacts'!S144</f>
        <v>0</v>
      </c>
      <c r="U145" s="41">
        <f ca="1">HLOOKUP($A145&amp;"-"&amp;$B145&amp;"-"&amp;U$7,Weights_Cond_Spaces,$C145+1,FALSE)*'Refrigerator Impacts'!T144</f>
        <v>0</v>
      </c>
      <c r="V145" s="41">
        <f ca="1">HLOOKUP($A145&amp;"-"&amp;$B145&amp;"-"&amp;V$7,Weights_Cond_Spaces,$C145+1,FALSE)*'Refrigerator Impacts'!U144</f>
        <v>0</v>
      </c>
      <c r="W145" s="41">
        <f ca="1">HLOOKUP($A145&amp;"-"&amp;$B145&amp;"-"&amp;W$7,Weights_Cond_Spaces,$C145+1,FALSE)*'Refrigerator Impacts'!V144</f>
        <v>0</v>
      </c>
      <c r="X145" s="41">
        <f ca="1">HLOOKUP($A145&amp;"-"&amp;$B145&amp;"-"&amp;X$7,Weights_Cond_Spaces,$C145+1,FALSE)*'Refrigerator Impacts'!W144</f>
        <v>0</v>
      </c>
      <c r="Y145" s="41">
        <f ca="1">HLOOKUP($A145&amp;"-"&amp;$B145&amp;"-"&amp;Y$7,Weights_Cond_Spaces,$C145+1,FALSE)*'Refrigerator Impacts'!X144</f>
        <v>0</v>
      </c>
      <c r="Z145" s="41">
        <f ca="1">HLOOKUP($A145&amp;"-"&amp;$B145&amp;"-"&amp;Z$7,Weights_Cond_Spaces,$C145+1,FALSE)*'Refrigerator Impacts'!Y144</f>
        <v>0</v>
      </c>
      <c r="AA145" s="41">
        <f ca="1">HLOOKUP($A145&amp;"-"&amp;$B145&amp;"-"&amp;AA$7,Weights_Cond_Spaces,$C145+1,FALSE)*'Refrigerator Impacts'!Z144</f>
        <v>0</v>
      </c>
      <c r="AB145" s="41">
        <f ca="1">HLOOKUP($A145&amp;"-"&amp;$B145&amp;"-"&amp;AB$7,Weights_Cond_Spaces,$C145+1,FALSE)*'Refrigerator Impacts'!AA144</f>
        <v>0</v>
      </c>
      <c r="AC145" s="41">
        <f ca="1">HLOOKUP($A145&amp;"-"&amp;$B145&amp;"-"&amp;AC$7,Weights_Cond_Spaces,$C145+1,FALSE)*'Refrigerator Impacts'!AB144</f>
        <v>0</v>
      </c>
      <c r="AF145" s="131">
        <f t="shared" ca="1" si="38"/>
        <v>0</v>
      </c>
      <c r="AG145" s="131">
        <f t="shared" ca="1" si="38"/>
        <v>0</v>
      </c>
      <c r="AH145" s="131">
        <f t="shared" ca="1" si="38"/>
        <v>0</v>
      </c>
      <c r="AI145" s="131">
        <f t="shared" ca="1" si="38"/>
        <v>0</v>
      </c>
      <c r="AJ145" s="131">
        <f t="shared" ca="1" si="38"/>
        <v>0</v>
      </c>
    </row>
    <row r="146" spans="1:36">
      <c r="A146" s="4" t="str">
        <f t="shared" si="37"/>
        <v>SD</v>
      </c>
      <c r="B146" s="4" t="str">
        <f t="shared" si="37"/>
        <v>DMO</v>
      </c>
      <c r="C146" s="4">
        <f t="shared" si="34"/>
        <v>10</v>
      </c>
      <c r="D146" s="40" t="str">
        <f t="shared" si="29"/>
        <v>SD10</v>
      </c>
      <c r="E146" s="41">
        <f ca="1">HLOOKUP($A146&amp;"-"&amp;$B146&amp;"-"&amp;E$7,Weights_Cond_Spaces,$C146+1,FALSE)*'Refrigerator Impacts'!D145</f>
        <v>0.22971489083429522</v>
      </c>
      <c r="F146" s="41">
        <f ca="1">HLOOKUP($A146&amp;"-"&amp;$B146&amp;"-"&amp;F$7,Weights_Cond_Spaces,$C146+1,FALSE)*'Refrigerator Impacts'!E145</f>
        <v>3.1219325221907809E-5</v>
      </c>
      <c r="G146" s="41">
        <f ca="1">HLOOKUP($A146&amp;"-"&amp;$B146&amp;"-"&amp;G$7,Weights_Cond_Spaces,$C146+1,FALSE)*'Refrigerator Impacts'!F145</f>
        <v>0.30763076647817439</v>
      </c>
      <c r="H146" s="41">
        <f ca="1">HLOOKUP($A146&amp;"-"&amp;$B146&amp;"-"&amp;H$7,Weights_Cond_Spaces,$C146+1,FALSE)*'Refrigerator Impacts'!G145</f>
        <v>5.8599659101024002E-5</v>
      </c>
      <c r="I146" s="41">
        <f ca="1">HLOOKUP($A146&amp;"-"&amp;$B146&amp;"-"&amp;I$7,Weights_Cond_Spaces,$C146+1,FALSE)*'Refrigerator Impacts'!H145</f>
        <v>-6.0524709691955883E-3</v>
      </c>
      <c r="J146" s="41">
        <f ca="1">HLOOKUP($A146&amp;"-"&amp;$B146&amp;"-"&amp;J$7,Weights_Cond_Spaces,$C146+1,FALSE)*'Refrigerator Impacts'!I145</f>
        <v>3.2809832235414081E-2</v>
      </c>
      <c r="K146" s="41">
        <f ca="1">HLOOKUP($A146&amp;"-"&amp;$B146&amp;"-"&amp;K$7,Weights_Cond_Spaces,$C146+1,FALSE)*'Refrigerator Impacts'!J145</f>
        <v>4.4686134072803161E-6</v>
      </c>
      <c r="L146" s="41">
        <f ca="1">HLOOKUP($A146&amp;"-"&amp;$B146&amp;"-"&amp;L$7,Weights_Cond_Spaces,$C146+1,FALSE)*'Refrigerator Impacts'!K145</f>
        <v>3.7294607168173899E-2</v>
      </c>
      <c r="M146" s="41">
        <f ca="1">HLOOKUP($A146&amp;"-"&amp;$B146&amp;"-"&amp;M$7,Weights_Cond_Spaces,$C146+1,FALSE)*'Refrigerator Impacts'!L145</f>
        <v>1.0358763627544725E-5</v>
      </c>
      <c r="N146" s="41">
        <f ca="1">HLOOKUP($A146&amp;"-"&amp;$B146&amp;"-"&amp;N$7,Weights_Cond_Spaces,$C146+1,FALSE)*'Refrigerator Impacts'!M145</f>
        <v>0</v>
      </c>
      <c r="O146" s="41">
        <f ca="1">HLOOKUP($A146&amp;"-"&amp;$B146&amp;"-"&amp;O$7,Weights_Cond_Spaces,$C146+1,FALSE)*'Refrigerator Impacts'!N145</f>
        <v>6.5632825952655793E-2</v>
      </c>
      <c r="P146" s="41">
        <f ca="1">HLOOKUP($A146&amp;"-"&amp;$B146&amp;"-"&amp;P$7,Weights_Cond_Spaces,$C146+1,FALSE)*'Refrigerator Impacts'!O145</f>
        <v>8.9198072062593765E-6</v>
      </c>
      <c r="Q146" s="41">
        <f ca="1">HLOOKUP($A146&amp;"-"&amp;$B146&amp;"-"&amp;Q$7,Weights_Cond_Spaces,$C146+1,FALSE)*'Refrigerator Impacts'!P145</f>
        <v>8.7894504708049825E-2</v>
      </c>
      <c r="R146" s="41">
        <f ca="1">HLOOKUP($A146&amp;"-"&amp;$B146&amp;"-"&amp;R$7,Weights_Cond_Spaces,$C146+1,FALSE)*'Refrigerator Impacts'!Q145</f>
        <v>1.6742759743149716E-5</v>
      </c>
      <c r="S146" s="41">
        <f>HLOOKUP($A146&amp;"-"&amp;$B146&amp;"-"&amp;S$7,Weights_Cond_Spaces,$C146+1,FALSE)*'Refrigerator Impacts'!R145</f>
        <v>0</v>
      </c>
      <c r="T146" s="41">
        <f ca="1">HLOOKUP($A146&amp;"-"&amp;$B146&amp;"-"&amp;T$7,Weights_Cond_Spaces,$C146+1,FALSE)*'Refrigerator Impacts'!S145</f>
        <v>4.5815573449639872E-2</v>
      </c>
      <c r="U146" s="41">
        <f ca="1">HLOOKUP($A146&amp;"-"&amp;$B146&amp;"-"&amp;U$7,Weights_Cond_Spaces,$C146+1,FALSE)*'Refrigerator Impacts'!T145</f>
        <v>8.6620517716324076E-6</v>
      </c>
      <c r="V146" s="41">
        <f ca="1">HLOOKUP($A146&amp;"-"&amp;$B146&amp;"-"&amp;V$7,Weights_Cond_Spaces,$C146+1,FALSE)*'Refrigerator Impacts'!U145</f>
        <v>4.5815573449639872E-2</v>
      </c>
      <c r="W146" s="41">
        <f ca="1">HLOOKUP($A146&amp;"-"&amp;$B146&amp;"-"&amp;W$7,Weights_Cond_Spaces,$C146+1,FALSE)*'Refrigerator Impacts'!V145</f>
        <v>8.6620517716324076E-6</v>
      </c>
      <c r="X146" s="41">
        <f ca="1">HLOOKUP($A146&amp;"-"&amp;$B146&amp;"-"&amp;X$7,Weights_Cond_Spaces,$C146+1,FALSE)*'Refrigerator Impacts'!W145</f>
        <v>-1.0357604192657477E-3</v>
      </c>
      <c r="Y146" s="41">
        <f ca="1">HLOOKUP($A146&amp;"-"&amp;$B146&amp;"-"&amp;Y$7,Weights_Cond_Spaces,$C146+1,FALSE)*'Refrigerator Impacts'!X145</f>
        <v>6.9655833926659718E-3</v>
      </c>
      <c r="Z146" s="41">
        <f ca="1">HLOOKUP($A146&amp;"-"&amp;$B146&amp;"-"&amp;Z$7,Weights_Cond_Spaces,$C146+1,FALSE)*'Refrigerator Impacts'!Y145</f>
        <v>1.2783237585208699E-6</v>
      </c>
      <c r="AA146" s="41">
        <f ca="1">HLOOKUP($A146&amp;"-"&amp;$B146&amp;"-"&amp;AA$7,Weights_Cond_Spaces,$C146+1,FALSE)*'Refrigerator Impacts'!Z145</f>
        <v>5.4870344420499418E-3</v>
      </c>
      <c r="AB146" s="41">
        <f ca="1">HLOOKUP($A146&amp;"-"&amp;$B146&amp;"-"&amp;AB$7,Weights_Cond_Spaces,$C146+1,FALSE)*'Refrigerator Impacts'!AA145</f>
        <v>1.2783059035902391E-6</v>
      </c>
      <c r="AC146" s="41">
        <f ca="1">HLOOKUP($A146&amp;"-"&amp;$B146&amp;"-"&amp;AC$7,Weights_Cond_Spaces,$C146+1,FALSE)*'Refrigerator Impacts'!AB145</f>
        <v>0</v>
      </c>
      <c r="AF146" s="131">
        <f t="shared" ca="1" si="38"/>
        <v>0.38093870586467093</v>
      </c>
      <c r="AG146" s="131">
        <f t="shared" ca="1" si="38"/>
        <v>5.4548121365600777E-5</v>
      </c>
      <c r="AH146" s="131">
        <f t="shared" ca="1" si="38"/>
        <v>0.48412248624608795</v>
      </c>
      <c r="AI146" s="131">
        <f t="shared" ca="1" si="38"/>
        <v>9.5641540146941092E-5</v>
      </c>
      <c r="AJ146" s="131">
        <f t="shared" ca="1" si="38"/>
        <v>-7.0882313884613364E-3</v>
      </c>
    </row>
    <row r="147" spans="1:36">
      <c r="A147" s="4" t="str">
        <f t="shared" si="37"/>
        <v>SD</v>
      </c>
      <c r="B147" s="4" t="str">
        <f t="shared" si="37"/>
        <v>DMO</v>
      </c>
      <c r="C147" s="4">
        <f t="shared" si="34"/>
        <v>11</v>
      </c>
      <c r="D147" s="40" t="str">
        <f t="shared" si="29"/>
        <v>SD11</v>
      </c>
      <c r="E147" s="41">
        <f ca="1">HLOOKUP($A147&amp;"-"&amp;$B147&amp;"-"&amp;E$7,Weights_Cond_Spaces,$C147+1,FALSE)*'Refrigerator Impacts'!D146</f>
        <v>0</v>
      </c>
      <c r="F147" s="41">
        <f ca="1">HLOOKUP($A147&amp;"-"&amp;$B147&amp;"-"&amp;F$7,Weights_Cond_Spaces,$C147+1,FALSE)*'Refrigerator Impacts'!E146</f>
        <v>0</v>
      </c>
      <c r="G147" s="41">
        <f ca="1">HLOOKUP($A147&amp;"-"&amp;$B147&amp;"-"&amp;G$7,Weights_Cond_Spaces,$C147+1,FALSE)*'Refrigerator Impacts'!F146</f>
        <v>0</v>
      </c>
      <c r="H147" s="41">
        <f ca="1">HLOOKUP($A147&amp;"-"&amp;$B147&amp;"-"&amp;H$7,Weights_Cond_Spaces,$C147+1,FALSE)*'Refrigerator Impacts'!G146</f>
        <v>0</v>
      </c>
      <c r="I147" s="41">
        <f ca="1">HLOOKUP($A147&amp;"-"&amp;$B147&amp;"-"&amp;I$7,Weights_Cond_Spaces,$C147+1,FALSE)*'Refrigerator Impacts'!H146</f>
        <v>0</v>
      </c>
      <c r="J147" s="41">
        <f ca="1">HLOOKUP($A147&amp;"-"&amp;$B147&amp;"-"&amp;J$7,Weights_Cond_Spaces,$C147+1,FALSE)*'Refrigerator Impacts'!I146</f>
        <v>0</v>
      </c>
      <c r="K147" s="41">
        <f ca="1">HLOOKUP($A147&amp;"-"&amp;$B147&amp;"-"&amp;K$7,Weights_Cond_Spaces,$C147+1,FALSE)*'Refrigerator Impacts'!J146</f>
        <v>0</v>
      </c>
      <c r="L147" s="41">
        <f ca="1">HLOOKUP($A147&amp;"-"&amp;$B147&amp;"-"&amp;L$7,Weights_Cond_Spaces,$C147+1,FALSE)*'Refrigerator Impacts'!K146</f>
        <v>0</v>
      </c>
      <c r="M147" s="41">
        <f ca="1">HLOOKUP($A147&amp;"-"&amp;$B147&amp;"-"&amp;M$7,Weights_Cond_Spaces,$C147+1,FALSE)*'Refrigerator Impacts'!L146</f>
        <v>0</v>
      </c>
      <c r="N147" s="41">
        <f ca="1">HLOOKUP($A147&amp;"-"&amp;$B147&amp;"-"&amp;N$7,Weights_Cond_Spaces,$C147+1,FALSE)*'Refrigerator Impacts'!M146</f>
        <v>0</v>
      </c>
      <c r="O147" s="41">
        <f ca="1">HLOOKUP($A147&amp;"-"&amp;$B147&amp;"-"&amp;O$7,Weights_Cond_Spaces,$C147+1,FALSE)*'Refrigerator Impacts'!N146</f>
        <v>0</v>
      </c>
      <c r="P147" s="41">
        <f ca="1">HLOOKUP($A147&amp;"-"&amp;$B147&amp;"-"&amp;P$7,Weights_Cond_Spaces,$C147+1,FALSE)*'Refrigerator Impacts'!O146</f>
        <v>0</v>
      </c>
      <c r="Q147" s="41">
        <f ca="1">HLOOKUP($A147&amp;"-"&amp;$B147&amp;"-"&amp;Q$7,Weights_Cond_Spaces,$C147+1,FALSE)*'Refrigerator Impacts'!P146</f>
        <v>0</v>
      </c>
      <c r="R147" s="41">
        <f ca="1">HLOOKUP($A147&amp;"-"&amp;$B147&amp;"-"&amp;R$7,Weights_Cond_Spaces,$C147+1,FALSE)*'Refrigerator Impacts'!Q146</f>
        <v>0</v>
      </c>
      <c r="S147" s="41">
        <f>HLOOKUP($A147&amp;"-"&amp;$B147&amp;"-"&amp;S$7,Weights_Cond_Spaces,$C147+1,FALSE)*'Refrigerator Impacts'!R146</f>
        <v>0</v>
      </c>
      <c r="T147" s="41">
        <f ca="1">HLOOKUP($A147&amp;"-"&amp;$B147&amp;"-"&amp;T$7,Weights_Cond_Spaces,$C147+1,FALSE)*'Refrigerator Impacts'!S146</f>
        <v>0</v>
      </c>
      <c r="U147" s="41">
        <f ca="1">HLOOKUP($A147&amp;"-"&amp;$B147&amp;"-"&amp;U$7,Weights_Cond_Spaces,$C147+1,FALSE)*'Refrigerator Impacts'!T146</f>
        <v>0</v>
      </c>
      <c r="V147" s="41">
        <f ca="1">HLOOKUP($A147&amp;"-"&amp;$B147&amp;"-"&amp;V$7,Weights_Cond_Spaces,$C147+1,FALSE)*'Refrigerator Impacts'!U146</f>
        <v>0</v>
      </c>
      <c r="W147" s="41">
        <f ca="1">HLOOKUP($A147&amp;"-"&amp;$B147&amp;"-"&amp;W$7,Weights_Cond_Spaces,$C147+1,FALSE)*'Refrigerator Impacts'!V146</f>
        <v>0</v>
      </c>
      <c r="X147" s="41">
        <f ca="1">HLOOKUP($A147&amp;"-"&amp;$B147&amp;"-"&amp;X$7,Weights_Cond_Spaces,$C147+1,FALSE)*'Refrigerator Impacts'!W146</f>
        <v>0</v>
      </c>
      <c r="Y147" s="41">
        <f ca="1">HLOOKUP($A147&amp;"-"&amp;$B147&amp;"-"&amp;Y$7,Weights_Cond_Spaces,$C147+1,FALSE)*'Refrigerator Impacts'!X146</f>
        <v>0</v>
      </c>
      <c r="Z147" s="41">
        <f ca="1">HLOOKUP($A147&amp;"-"&amp;$B147&amp;"-"&amp;Z$7,Weights_Cond_Spaces,$C147+1,FALSE)*'Refrigerator Impacts'!Y146</f>
        <v>0</v>
      </c>
      <c r="AA147" s="41">
        <f ca="1">HLOOKUP($A147&amp;"-"&amp;$B147&amp;"-"&amp;AA$7,Weights_Cond_Spaces,$C147+1,FALSE)*'Refrigerator Impacts'!Z146</f>
        <v>0</v>
      </c>
      <c r="AB147" s="41">
        <f ca="1">HLOOKUP($A147&amp;"-"&amp;$B147&amp;"-"&amp;AB$7,Weights_Cond_Spaces,$C147+1,FALSE)*'Refrigerator Impacts'!AA146</f>
        <v>0</v>
      </c>
      <c r="AC147" s="41">
        <f ca="1">HLOOKUP($A147&amp;"-"&amp;$B147&amp;"-"&amp;AC$7,Weights_Cond_Spaces,$C147+1,FALSE)*'Refrigerator Impacts'!AB146</f>
        <v>0</v>
      </c>
      <c r="AF147" s="131">
        <f t="shared" ca="1" si="38"/>
        <v>0</v>
      </c>
      <c r="AG147" s="131">
        <f t="shared" ca="1" si="38"/>
        <v>0</v>
      </c>
      <c r="AH147" s="131">
        <f t="shared" ca="1" si="38"/>
        <v>0</v>
      </c>
      <c r="AI147" s="131">
        <f t="shared" ca="1" si="38"/>
        <v>0</v>
      </c>
      <c r="AJ147" s="131">
        <f t="shared" ca="1" si="38"/>
        <v>0</v>
      </c>
    </row>
    <row r="148" spans="1:36">
      <c r="A148" s="4" t="str">
        <f t="shared" si="37"/>
        <v>SD</v>
      </c>
      <c r="B148" s="4" t="str">
        <f t="shared" si="37"/>
        <v>DMO</v>
      </c>
      <c r="C148" s="4">
        <f t="shared" si="34"/>
        <v>12</v>
      </c>
      <c r="D148" s="40" t="str">
        <f t="shared" si="29"/>
        <v>SD12</v>
      </c>
      <c r="E148" s="41">
        <f ca="1">HLOOKUP($A148&amp;"-"&amp;$B148&amp;"-"&amp;E$7,Weights_Cond_Spaces,$C148+1,FALSE)*'Refrigerator Impacts'!D147</f>
        <v>0</v>
      </c>
      <c r="F148" s="41">
        <f ca="1">HLOOKUP($A148&amp;"-"&amp;$B148&amp;"-"&amp;F$7,Weights_Cond_Spaces,$C148+1,FALSE)*'Refrigerator Impacts'!E147</f>
        <v>0</v>
      </c>
      <c r="G148" s="41">
        <f ca="1">HLOOKUP($A148&amp;"-"&amp;$B148&amp;"-"&amp;G$7,Weights_Cond_Spaces,$C148+1,FALSE)*'Refrigerator Impacts'!F147</f>
        <v>0</v>
      </c>
      <c r="H148" s="41">
        <f ca="1">HLOOKUP($A148&amp;"-"&amp;$B148&amp;"-"&amp;H$7,Weights_Cond_Spaces,$C148+1,FALSE)*'Refrigerator Impacts'!G147</f>
        <v>0</v>
      </c>
      <c r="I148" s="41">
        <f ca="1">HLOOKUP($A148&amp;"-"&amp;$B148&amp;"-"&amp;I$7,Weights_Cond_Spaces,$C148+1,FALSE)*'Refrigerator Impacts'!H147</f>
        <v>0</v>
      </c>
      <c r="J148" s="41">
        <f ca="1">HLOOKUP($A148&amp;"-"&amp;$B148&amp;"-"&amp;J$7,Weights_Cond_Spaces,$C148+1,FALSE)*'Refrigerator Impacts'!I147</f>
        <v>0</v>
      </c>
      <c r="K148" s="41">
        <f ca="1">HLOOKUP($A148&amp;"-"&amp;$B148&amp;"-"&amp;K$7,Weights_Cond_Spaces,$C148+1,FALSE)*'Refrigerator Impacts'!J147</f>
        <v>0</v>
      </c>
      <c r="L148" s="41">
        <f ca="1">HLOOKUP($A148&amp;"-"&amp;$B148&amp;"-"&amp;L$7,Weights_Cond_Spaces,$C148+1,FALSE)*'Refrigerator Impacts'!K147</f>
        <v>0</v>
      </c>
      <c r="M148" s="41">
        <f ca="1">HLOOKUP($A148&amp;"-"&amp;$B148&amp;"-"&amp;M$7,Weights_Cond_Spaces,$C148+1,FALSE)*'Refrigerator Impacts'!L147</f>
        <v>0</v>
      </c>
      <c r="N148" s="41">
        <f ca="1">HLOOKUP($A148&amp;"-"&amp;$B148&amp;"-"&amp;N$7,Weights_Cond_Spaces,$C148+1,FALSE)*'Refrigerator Impacts'!M147</f>
        <v>0</v>
      </c>
      <c r="O148" s="41">
        <f ca="1">HLOOKUP($A148&amp;"-"&amp;$B148&amp;"-"&amp;O$7,Weights_Cond_Spaces,$C148+1,FALSE)*'Refrigerator Impacts'!N147</f>
        <v>0</v>
      </c>
      <c r="P148" s="41">
        <f ca="1">HLOOKUP($A148&amp;"-"&amp;$B148&amp;"-"&amp;P$7,Weights_Cond_Spaces,$C148+1,FALSE)*'Refrigerator Impacts'!O147</f>
        <v>0</v>
      </c>
      <c r="Q148" s="41">
        <f ca="1">HLOOKUP($A148&amp;"-"&amp;$B148&amp;"-"&amp;Q$7,Weights_Cond_Spaces,$C148+1,FALSE)*'Refrigerator Impacts'!P147</f>
        <v>0</v>
      </c>
      <c r="R148" s="41">
        <f ca="1">HLOOKUP($A148&amp;"-"&amp;$B148&amp;"-"&amp;R$7,Weights_Cond_Spaces,$C148+1,FALSE)*'Refrigerator Impacts'!Q147</f>
        <v>0</v>
      </c>
      <c r="S148" s="41">
        <f>HLOOKUP($A148&amp;"-"&amp;$B148&amp;"-"&amp;S$7,Weights_Cond_Spaces,$C148+1,FALSE)*'Refrigerator Impacts'!R147</f>
        <v>0</v>
      </c>
      <c r="T148" s="41">
        <f ca="1">HLOOKUP($A148&amp;"-"&amp;$B148&amp;"-"&amp;T$7,Weights_Cond_Spaces,$C148+1,FALSE)*'Refrigerator Impacts'!S147</f>
        <v>0</v>
      </c>
      <c r="U148" s="41">
        <f ca="1">HLOOKUP($A148&amp;"-"&amp;$B148&amp;"-"&amp;U$7,Weights_Cond_Spaces,$C148+1,FALSE)*'Refrigerator Impacts'!T147</f>
        <v>0</v>
      </c>
      <c r="V148" s="41">
        <f ca="1">HLOOKUP($A148&amp;"-"&amp;$B148&amp;"-"&amp;V$7,Weights_Cond_Spaces,$C148+1,FALSE)*'Refrigerator Impacts'!U147</f>
        <v>0</v>
      </c>
      <c r="W148" s="41">
        <f ca="1">HLOOKUP($A148&amp;"-"&amp;$B148&amp;"-"&amp;W$7,Weights_Cond_Spaces,$C148+1,FALSE)*'Refrigerator Impacts'!V147</f>
        <v>0</v>
      </c>
      <c r="X148" s="41">
        <f ca="1">HLOOKUP($A148&amp;"-"&amp;$B148&amp;"-"&amp;X$7,Weights_Cond_Spaces,$C148+1,FALSE)*'Refrigerator Impacts'!W147</f>
        <v>0</v>
      </c>
      <c r="Y148" s="41">
        <f ca="1">HLOOKUP($A148&amp;"-"&amp;$B148&amp;"-"&amp;Y$7,Weights_Cond_Spaces,$C148+1,FALSE)*'Refrigerator Impacts'!X147</f>
        <v>0</v>
      </c>
      <c r="Z148" s="41">
        <f ca="1">HLOOKUP($A148&amp;"-"&amp;$B148&amp;"-"&amp;Z$7,Weights_Cond_Spaces,$C148+1,FALSE)*'Refrigerator Impacts'!Y147</f>
        <v>0</v>
      </c>
      <c r="AA148" s="41">
        <f ca="1">HLOOKUP($A148&amp;"-"&amp;$B148&amp;"-"&amp;AA$7,Weights_Cond_Spaces,$C148+1,FALSE)*'Refrigerator Impacts'!Z147</f>
        <v>0</v>
      </c>
      <c r="AB148" s="41">
        <f ca="1">HLOOKUP($A148&amp;"-"&amp;$B148&amp;"-"&amp;AB$7,Weights_Cond_Spaces,$C148+1,FALSE)*'Refrigerator Impacts'!AA147</f>
        <v>0</v>
      </c>
      <c r="AC148" s="41">
        <f ca="1">HLOOKUP($A148&amp;"-"&amp;$B148&amp;"-"&amp;AC$7,Weights_Cond_Spaces,$C148+1,FALSE)*'Refrigerator Impacts'!AB147</f>
        <v>0</v>
      </c>
      <c r="AF148" s="131">
        <f t="shared" ca="1" si="38"/>
        <v>0</v>
      </c>
      <c r="AG148" s="131">
        <f t="shared" ca="1" si="38"/>
        <v>0</v>
      </c>
      <c r="AH148" s="131">
        <f t="shared" ca="1" si="38"/>
        <v>0</v>
      </c>
      <c r="AI148" s="131">
        <f t="shared" ca="1" si="38"/>
        <v>0</v>
      </c>
      <c r="AJ148" s="131">
        <f t="shared" ca="1" si="38"/>
        <v>0</v>
      </c>
    </row>
    <row r="149" spans="1:36">
      <c r="A149" s="4" t="str">
        <f t="shared" si="37"/>
        <v>SD</v>
      </c>
      <c r="B149" s="4" t="str">
        <f t="shared" si="37"/>
        <v>DMO</v>
      </c>
      <c r="C149" s="4">
        <f t="shared" si="34"/>
        <v>13</v>
      </c>
      <c r="D149" s="40" t="str">
        <f t="shared" si="29"/>
        <v>SD13</v>
      </c>
      <c r="E149" s="41">
        <f ca="1">HLOOKUP($A149&amp;"-"&amp;$B149&amp;"-"&amp;E$7,Weights_Cond_Spaces,$C149+1,FALSE)*'Refrigerator Impacts'!D148</f>
        <v>0</v>
      </c>
      <c r="F149" s="41">
        <f ca="1">HLOOKUP($A149&amp;"-"&amp;$B149&amp;"-"&amp;F$7,Weights_Cond_Spaces,$C149+1,FALSE)*'Refrigerator Impacts'!E148</f>
        <v>0</v>
      </c>
      <c r="G149" s="41">
        <f ca="1">HLOOKUP($A149&amp;"-"&amp;$B149&amp;"-"&amp;G$7,Weights_Cond_Spaces,$C149+1,FALSE)*'Refrigerator Impacts'!F148</f>
        <v>0</v>
      </c>
      <c r="H149" s="41">
        <f ca="1">HLOOKUP($A149&amp;"-"&amp;$B149&amp;"-"&amp;H$7,Weights_Cond_Spaces,$C149+1,FALSE)*'Refrigerator Impacts'!G148</f>
        <v>0</v>
      </c>
      <c r="I149" s="41">
        <f ca="1">HLOOKUP($A149&amp;"-"&amp;$B149&amp;"-"&amp;I$7,Weights_Cond_Spaces,$C149+1,FALSE)*'Refrigerator Impacts'!H148</f>
        <v>0</v>
      </c>
      <c r="J149" s="41">
        <f ca="1">HLOOKUP($A149&amp;"-"&amp;$B149&amp;"-"&amp;J$7,Weights_Cond_Spaces,$C149+1,FALSE)*'Refrigerator Impacts'!I148</f>
        <v>0</v>
      </c>
      <c r="K149" s="41">
        <f ca="1">HLOOKUP($A149&amp;"-"&amp;$B149&amp;"-"&amp;K$7,Weights_Cond_Spaces,$C149+1,FALSE)*'Refrigerator Impacts'!J148</f>
        <v>0</v>
      </c>
      <c r="L149" s="41">
        <f ca="1">HLOOKUP($A149&amp;"-"&amp;$B149&amp;"-"&amp;L$7,Weights_Cond_Spaces,$C149+1,FALSE)*'Refrigerator Impacts'!K148</f>
        <v>0</v>
      </c>
      <c r="M149" s="41">
        <f ca="1">HLOOKUP($A149&amp;"-"&amp;$B149&amp;"-"&amp;M$7,Weights_Cond_Spaces,$C149+1,FALSE)*'Refrigerator Impacts'!L148</f>
        <v>0</v>
      </c>
      <c r="N149" s="41">
        <f ca="1">HLOOKUP($A149&amp;"-"&amp;$B149&amp;"-"&amp;N$7,Weights_Cond_Spaces,$C149+1,FALSE)*'Refrigerator Impacts'!M148</f>
        <v>0</v>
      </c>
      <c r="O149" s="41">
        <f ca="1">HLOOKUP($A149&amp;"-"&amp;$B149&amp;"-"&amp;O$7,Weights_Cond_Spaces,$C149+1,FALSE)*'Refrigerator Impacts'!N148</f>
        <v>0</v>
      </c>
      <c r="P149" s="41">
        <f ca="1">HLOOKUP($A149&amp;"-"&amp;$B149&amp;"-"&amp;P$7,Weights_Cond_Spaces,$C149+1,FALSE)*'Refrigerator Impacts'!O148</f>
        <v>0</v>
      </c>
      <c r="Q149" s="41">
        <f ca="1">HLOOKUP($A149&amp;"-"&amp;$B149&amp;"-"&amp;Q$7,Weights_Cond_Spaces,$C149+1,FALSE)*'Refrigerator Impacts'!P148</f>
        <v>0</v>
      </c>
      <c r="R149" s="41">
        <f ca="1">HLOOKUP($A149&amp;"-"&amp;$B149&amp;"-"&amp;R$7,Weights_Cond_Spaces,$C149+1,FALSE)*'Refrigerator Impacts'!Q148</f>
        <v>0</v>
      </c>
      <c r="S149" s="41">
        <f>HLOOKUP($A149&amp;"-"&amp;$B149&amp;"-"&amp;S$7,Weights_Cond_Spaces,$C149+1,FALSE)*'Refrigerator Impacts'!R148</f>
        <v>0</v>
      </c>
      <c r="T149" s="41">
        <f ca="1">HLOOKUP($A149&amp;"-"&amp;$B149&amp;"-"&amp;T$7,Weights_Cond_Spaces,$C149+1,FALSE)*'Refrigerator Impacts'!S148</f>
        <v>0</v>
      </c>
      <c r="U149" s="41">
        <f ca="1">HLOOKUP($A149&amp;"-"&amp;$B149&amp;"-"&amp;U$7,Weights_Cond_Spaces,$C149+1,FALSE)*'Refrigerator Impacts'!T148</f>
        <v>0</v>
      </c>
      <c r="V149" s="41">
        <f ca="1">HLOOKUP($A149&amp;"-"&amp;$B149&amp;"-"&amp;V$7,Weights_Cond_Spaces,$C149+1,FALSE)*'Refrigerator Impacts'!U148</f>
        <v>0</v>
      </c>
      <c r="W149" s="41">
        <f ca="1">HLOOKUP($A149&amp;"-"&amp;$B149&amp;"-"&amp;W$7,Weights_Cond_Spaces,$C149+1,FALSE)*'Refrigerator Impacts'!V148</f>
        <v>0</v>
      </c>
      <c r="X149" s="41">
        <f ca="1">HLOOKUP($A149&amp;"-"&amp;$B149&amp;"-"&amp;X$7,Weights_Cond_Spaces,$C149+1,FALSE)*'Refrigerator Impacts'!W148</f>
        <v>0</v>
      </c>
      <c r="Y149" s="41">
        <f ca="1">HLOOKUP($A149&amp;"-"&amp;$B149&amp;"-"&amp;Y$7,Weights_Cond_Spaces,$C149+1,FALSE)*'Refrigerator Impacts'!X148</f>
        <v>0</v>
      </c>
      <c r="Z149" s="41">
        <f ca="1">HLOOKUP($A149&amp;"-"&amp;$B149&amp;"-"&amp;Z$7,Weights_Cond_Spaces,$C149+1,FALSE)*'Refrigerator Impacts'!Y148</f>
        <v>0</v>
      </c>
      <c r="AA149" s="41">
        <f ca="1">HLOOKUP($A149&amp;"-"&amp;$B149&amp;"-"&amp;AA$7,Weights_Cond_Spaces,$C149+1,FALSE)*'Refrigerator Impacts'!Z148</f>
        <v>0</v>
      </c>
      <c r="AB149" s="41">
        <f ca="1">HLOOKUP($A149&amp;"-"&amp;$B149&amp;"-"&amp;AB$7,Weights_Cond_Spaces,$C149+1,FALSE)*'Refrigerator Impacts'!AA148</f>
        <v>0</v>
      </c>
      <c r="AC149" s="41">
        <f ca="1">HLOOKUP($A149&amp;"-"&amp;$B149&amp;"-"&amp;AC$7,Weights_Cond_Spaces,$C149+1,FALSE)*'Refrigerator Impacts'!AB148</f>
        <v>0</v>
      </c>
      <c r="AF149" s="131">
        <f t="shared" ca="1" si="38"/>
        <v>0</v>
      </c>
      <c r="AG149" s="131">
        <f t="shared" ca="1" si="38"/>
        <v>0</v>
      </c>
      <c r="AH149" s="131">
        <f t="shared" ca="1" si="38"/>
        <v>0</v>
      </c>
      <c r="AI149" s="131">
        <f t="shared" ca="1" si="38"/>
        <v>0</v>
      </c>
      <c r="AJ149" s="131">
        <f t="shared" ca="1" si="38"/>
        <v>0</v>
      </c>
    </row>
    <row r="150" spans="1:36">
      <c r="A150" s="4" t="str">
        <f t="shared" si="37"/>
        <v>SD</v>
      </c>
      <c r="B150" s="4" t="str">
        <f t="shared" si="37"/>
        <v>DMO</v>
      </c>
      <c r="C150" s="4">
        <f t="shared" si="34"/>
        <v>14</v>
      </c>
      <c r="D150" s="40" t="str">
        <f t="shared" si="29"/>
        <v>SD14</v>
      </c>
      <c r="E150" s="41">
        <f ca="1">HLOOKUP($A150&amp;"-"&amp;$B150&amp;"-"&amp;E$7,Weights_Cond_Spaces,$C150+1,FALSE)*'Refrigerator Impacts'!D149</f>
        <v>5.5119223489941853E-2</v>
      </c>
      <c r="F150" s="41">
        <f ca="1">HLOOKUP($A150&amp;"-"&amp;$B150&amp;"-"&amp;F$7,Weights_Cond_Spaces,$C150+1,FALSE)*'Refrigerator Impacts'!E149</f>
        <v>7.7001264680638477E-6</v>
      </c>
      <c r="G150" s="41">
        <f ca="1">HLOOKUP($A150&amp;"-"&amp;$B150&amp;"-"&amp;G$7,Weights_Cond_Spaces,$C150+1,FALSE)*'Refrigerator Impacts'!F149</f>
        <v>7.5648499913120379E-2</v>
      </c>
      <c r="H150" s="41">
        <f ca="1">HLOOKUP($A150&amp;"-"&amp;$B150&amp;"-"&amp;H$7,Weights_Cond_Spaces,$C150+1,FALSE)*'Refrigerator Impacts'!G149</f>
        <v>1.3781930679307122E-5</v>
      </c>
      <c r="I150" s="41">
        <f ca="1">HLOOKUP($A150&amp;"-"&amp;$B150&amp;"-"&amp;I$7,Weights_Cond_Spaces,$C150+1,FALSE)*'Refrigerator Impacts'!H149</f>
        <v>-1.2887603824412491E-3</v>
      </c>
      <c r="J150" s="41">
        <f ca="1">HLOOKUP($A150&amp;"-"&amp;$B150&amp;"-"&amp;J$7,Weights_Cond_Spaces,$C150+1,FALSE)*'Refrigerator Impacts'!I149</f>
        <v>7.8790810437606509E-3</v>
      </c>
      <c r="K150" s="41">
        <f ca="1">HLOOKUP($A150&amp;"-"&amp;$B150&amp;"-"&amp;K$7,Weights_Cond_Spaces,$C150+1,FALSE)*'Refrigerator Impacts'!J149</f>
        <v>1.1059898271463704E-6</v>
      </c>
      <c r="L150" s="41">
        <f ca="1">HLOOKUP($A150&amp;"-"&amp;$B150&amp;"-"&amp;L$7,Weights_Cond_Spaces,$C150+1,FALSE)*'Refrigerator Impacts'!K149</f>
        <v>9.1091397660211012E-3</v>
      </c>
      <c r="M150" s="41">
        <f ca="1">HLOOKUP($A150&amp;"-"&amp;$B150&amp;"-"&amp;M$7,Weights_Cond_Spaces,$C150+1,FALSE)*'Refrigerator Impacts'!L149</f>
        <v>2.2813115433538947E-6</v>
      </c>
      <c r="N150" s="41">
        <f ca="1">HLOOKUP($A150&amp;"-"&amp;$B150&amp;"-"&amp;N$7,Weights_Cond_Spaces,$C150+1,FALSE)*'Refrigerator Impacts'!M149</f>
        <v>0</v>
      </c>
      <c r="O150" s="41">
        <f ca="1">HLOOKUP($A150&amp;"-"&amp;$B150&amp;"-"&amp;O$7,Weights_Cond_Spaces,$C150+1,FALSE)*'Refrigerator Impacts'!N149</f>
        <v>1.5748349568554816E-2</v>
      </c>
      <c r="P150" s="41">
        <f ca="1">HLOOKUP($A150&amp;"-"&amp;$B150&amp;"-"&amp;P$7,Weights_Cond_Spaces,$C150+1,FALSE)*'Refrigerator Impacts'!O149</f>
        <v>2.2000361337325279E-6</v>
      </c>
      <c r="Q150" s="41">
        <f ca="1">HLOOKUP($A150&amp;"-"&amp;$B150&amp;"-"&amp;Q$7,Weights_Cond_Spaces,$C150+1,FALSE)*'Refrigerator Impacts'!P149</f>
        <v>2.1613857118034398E-2</v>
      </c>
      <c r="R150" s="41">
        <f ca="1">HLOOKUP($A150&amp;"-"&amp;$B150&amp;"-"&amp;R$7,Weights_Cond_Spaces,$C150+1,FALSE)*'Refrigerator Impacts'!Q149</f>
        <v>3.9376944798020347E-6</v>
      </c>
      <c r="S150" s="41">
        <f>HLOOKUP($A150&amp;"-"&amp;$B150&amp;"-"&amp;S$7,Weights_Cond_Spaces,$C150+1,FALSE)*'Refrigerator Impacts'!R149</f>
        <v>0</v>
      </c>
      <c r="T150" s="41">
        <f ca="1">HLOOKUP($A150&amp;"-"&amp;$B150&amp;"-"&amp;T$7,Weights_Cond_Spaces,$C150+1,FALSE)*'Refrigerator Impacts'!S149</f>
        <v>0.3234910127829615</v>
      </c>
      <c r="U150" s="41">
        <f ca="1">HLOOKUP($A150&amp;"-"&amp;$B150&amp;"-"&amp;U$7,Weights_Cond_Spaces,$C150+1,FALSE)*'Refrigerator Impacts'!T149</f>
        <v>6.31854828819178E-5</v>
      </c>
      <c r="V150" s="41">
        <f ca="1">HLOOKUP($A150&amp;"-"&amp;$B150&amp;"-"&amp;V$7,Weights_Cond_Spaces,$C150+1,FALSE)*'Refrigerator Impacts'!U149</f>
        <v>0.3234910127829615</v>
      </c>
      <c r="W150" s="41">
        <f ca="1">HLOOKUP($A150&amp;"-"&amp;$B150&amp;"-"&amp;W$7,Weights_Cond_Spaces,$C150+1,FALSE)*'Refrigerator Impacts'!V149</f>
        <v>6.31854828819178E-5</v>
      </c>
      <c r="X150" s="41">
        <f ca="1">HLOOKUP($A150&amp;"-"&amp;$B150&amp;"-"&amp;X$7,Weights_Cond_Spaces,$C150+1,FALSE)*'Refrigerator Impacts'!W149</f>
        <v>-8.3269510562646656E-3</v>
      </c>
      <c r="Y150" s="41">
        <f ca="1">HLOOKUP($A150&amp;"-"&amp;$B150&amp;"-"&amp;Y$7,Weights_Cond_Spaces,$C150+1,FALSE)*'Refrigerator Impacts'!X149</f>
        <v>4.8378909259496963E-2</v>
      </c>
      <c r="Z150" s="41">
        <f ca="1">HLOOKUP($A150&amp;"-"&amp;$B150&amp;"-"&amp;Z$7,Weights_Cond_Spaces,$C150+1,FALSE)*'Refrigerator Impacts'!Y149</f>
        <v>9.6418063297944052E-6</v>
      </c>
      <c r="AA150" s="41">
        <f ca="1">HLOOKUP($A150&amp;"-"&amp;$B150&amp;"-"&amp;AA$7,Weights_Cond_Spaces,$C150+1,FALSE)*'Refrigerator Impacts'!Z149</f>
        <v>3.9268821134678972E-2</v>
      </c>
      <c r="AB150" s="41">
        <f ca="1">HLOOKUP($A150&amp;"-"&amp;$B150&amp;"-"&amp;AB$7,Weights_Cond_Spaces,$C150+1,FALSE)*'Refrigerator Impacts'!AA149</f>
        <v>9.6418063297944052E-6</v>
      </c>
      <c r="AC150" s="41">
        <f ca="1">HLOOKUP($A150&amp;"-"&amp;$B150&amp;"-"&amp;AC$7,Weights_Cond_Spaces,$C150+1,FALSE)*'Refrigerator Impacts'!AB149</f>
        <v>0</v>
      </c>
      <c r="AF150" s="131">
        <f t="shared" ca="1" si="38"/>
        <v>0.45061657614471573</v>
      </c>
      <c r="AG150" s="131">
        <f t="shared" ca="1" si="38"/>
        <v>8.383344164065495E-5</v>
      </c>
      <c r="AH150" s="131">
        <f t="shared" ca="1" si="38"/>
        <v>0.46913133071481639</v>
      </c>
      <c r="AI150" s="131">
        <f t="shared" ca="1" si="38"/>
        <v>9.2828225914175252E-5</v>
      </c>
      <c r="AJ150" s="131">
        <f t="shared" ca="1" si="38"/>
        <v>-9.6157114387059144E-3</v>
      </c>
    </row>
    <row r="151" spans="1:36">
      <c r="A151" s="4" t="str">
        <f t="shared" si="37"/>
        <v>SD</v>
      </c>
      <c r="B151" s="4" t="str">
        <f t="shared" si="37"/>
        <v>DMO</v>
      </c>
      <c r="C151" s="4">
        <f t="shared" si="34"/>
        <v>15</v>
      </c>
      <c r="D151" s="40" t="str">
        <f t="shared" si="29"/>
        <v>SD15</v>
      </c>
      <c r="E151" s="41">
        <f ca="1">HLOOKUP($A151&amp;"-"&amp;$B151&amp;"-"&amp;E$7,Weights_Cond_Spaces,$C151+1,FALSE)*'Refrigerator Impacts'!D150</f>
        <v>0</v>
      </c>
      <c r="F151" s="41">
        <f ca="1">HLOOKUP($A151&amp;"-"&amp;$B151&amp;"-"&amp;F$7,Weights_Cond_Spaces,$C151+1,FALSE)*'Refrigerator Impacts'!E150</f>
        <v>0</v>
      </c>
      <c r="G151" s="41">
        <f ca="1">HLOOKUP($A151&amp;"-"&amp;$B151&amp;"-"&amp;G$7,Weights_Cond_Spaces,$C151+1,FALSE)*'Refrigerator Impacts'!F150</f>
        <v>0</v>
      </c>
      <c r="H151" s="41">
        <f ca="1">HLOOKUP($A151&amp;"-"&amp;$B151&amp;"-"&amp;H$7,Weights_Cond_Spaces,$C151+1,FALSE)*'Refrigerator Impacts'!G150</f>
        <v>0</v>
      </c>
      <c r="I151" s="41">
        <f ca="1">HLOOKUP($A151&amp;"-"&amp;$B151&amp;"-"&amp;I$7,Weights_Cond_Spaces,$C151+1,FALSE)*'Refrigerator Impacts'!H150</f>
        <v>0</v>
      </c>
      <c r="J151" s="41">
        <f ca="1">HLOOKUP($A151&amp;"-"&amp;$B151&amp;"-"&amp;J$7,Weights_Cond_Spaces,$C151+1,FALSE)*'Refrigerator Impacts'!I150</f>
        <v>0</v>
      </c>
      <c r="K151" s="41">
        <f ca="1">HLOOKUP($A151&amp;"-"&amp;$B151&amp;"-"&amp;K$7,Weights_Cond_Spaces,$C151+1,FALSE)*'Refrigerator Impacts'!J150</f>
        <v>0</v>
      </c>
      <c r="L151" s="41">
        <f ca="1">HLOOKUP($A151&amp;"-"&amp;$B151&amp;"-"&amp;L$7,Weights_Cond_Spaces,$C151+1,FALSE)*'Refrigerator Impacts'!K150</f>
        <v>0</v>
      </c>
      <c r="M151" s="41">
        <f ca="1">HLOOKUP($A151&amp;"-"&amp;$B151&amp;"-"&amp;M$7,Weights_Cond_Spaces,$C151+1,FALSE)*'Refrigerator Impacts'!L150</f>
        <v>0</v>
      </c>
      <c r="N151" s="41">
        <f ca="1">HLOOKUP($A151&amp;"-"&amp;$B151&amp;"-"&amp;N$7,Weights_Cond_Spaces,$C151+1,FALSE)*'Refrigerator Impacts'!M150</f>
        <v>0</v>
      </c>
      <c r="O151" s="41">
        <f ca="1">HLOOKUP($A151&amp;"-"&amp;$B151&amp;"-"&amp;O$7,Weights_Cond_Spaces,$C151+1,FALSE)*'Refrigerator Impacts'!N150</f>
        <v>0</v>
      </c>
      <c r="P151" s="41">
        <f ca="1">HLOOKUP($A151&amp;"-"&amp;$B151&amp;"-"&amp;P$7,Weights_Cond_Spaces,$C151+1,FALSE)*'Refrigerator Impacts'!O150</f>
        <v>0</v>
      </c>
      <c r="Q151" s="41">
        <f ca="1">HLOOKUP($A151&amp;"-"&amp;$B151&amp;"-"&amp;Q$7,Weights_Cond_Spaces,$C151+1,FALSE)*'Refrigerator Impacts'!P150</f>
        <v>0</v>
      </c>
      <c r="R151" s="41">
        <f ca="1">HLOOKUP($A151&amp;"-"&amp;$B151&amp;"-"&amp;R$7,Weights_Cond_Spaces,$C151+1,FALSE)*'Refrigerator Impacts'!Q150</f>
        <v>0</v>
      </c>
      <c r="S151" s="41">
        <f>HLOOKUP($A151&amp;"-"&amp;$B151&amp;"-"&amp;S$7,Weights_Cond_Spaces,$C151+1,FALSE)*'Refrigerator Impacts'!R150</f>
        <v>0</v>
      </c>
      <c r="T151" s="41">
        <f ca="1">HLOOKUP($A151&amp;"-"&amp;$B151&amp;"-"&amp;T$7,Weights_Cond_Spaces,$C151+1,FALSE)*'Refrigerator Impacts'!S150</f>
        <v>0</v>
      </c>
      <c r="U151" s="41">
        <f ca="1">HLOOKUP($A151&amp;"-"&amp;$B151&amp;"-"&amp;U$7,Weights_Cond_Spaces,$C151+1,FALSE)*'Refrigerator Impacts'!T150</f>
        <v>0</v>
      </c>
      <c r="V151" s="41">
        <f ca="1">HLOOKUP($A151&amp;"-"&amp;$B151&amp;"-"&amp;V$7,Weights_Cond_Spaces,$C151+1,FALSE)*'Refrigerator Impacts'!U150</f>
        <v>0</v>
      </c>
      <c r="W151" s="41">
        <f ca="1">HLOOKUP($A151&amp;"-"&amp;$B151&amp;"-"&amp;W$7,Weights_Cond_Spaces,$C151+1,FALSE)*'Refrigerator Impacts'!V150</f>
        <v>0</v>
      </c>
      <c r="X151" s="41">
        <f ca="1">HLOOKUP($A151&amp;"-"&amp;$B151&amp;"-"&amp;X$7,Weights_Cond_Spaces,$C151+1,FALSE)*'Refrigerator Impacts'!W150</f>
        <v>0</v>
      </c>
      <c r="Y151" s="41">
        <f ca="1">HLOOKUP($A151&amp;"-"&amp;$B151&amp;"-"&amp;Y$7,Weights_Cond_Spaces,$C151+1,FALSE)*'Refrigerator Impacts'!X150</f>
        <v>0</v>
      </c>
      <c r="Z151" s="41">
        <f ca="1">HLOOKUP($A151&amp;"-"&amp;$B151&amp;"-"&amp;Z$7,Weights_Cond_Spaces,$C151+1,FALSE)*'Refrigerator Impacts'!Y150</f>
        <v>0</v>
      </c>
      <c r="AA151" s="41">
        <f ca="1">HLOOKUP($A151&amp;"-"&amp;$B151&amp;"-"&amp;AA$7,Weights_Cond_Spaces,$C151+1,FALSE)*'Refrigerator Impacts'!Z150</f>
        <v>0</v>
      </c>
      <c r="AB151" s="41">
        <f ca="1">HLOOKUP($A151&amp;"-"&amp;$B151&amp;"-"&amp;AB$7,Weights_Cond_Spaces,$C151+1,FALSE)*'Refrigerator Impacts'!AA150</f>
        <v>0</v>
      </c>
      <c r="AC151" s="41">
        <f ca="1">HLOOKUP($A151&amp;"-"&amp;$B151&amp;"-"&amp;AC$7,Weights_Cond_Spaces,$C151+1,FALSE)*'Refrigerator Impacts'!AB150</f>
        <v>0</v>
      </c>
      <c r="AF151" s="131">
        <f t="shared" ca="1" si="38"/>
        <v>0</v>
      </c>
      <c r="AG151" s="131">
        <f t="shared" ca="1" si="38"/>
        <v>0</v>
      </c>
      <c r="AH151" s="131">
        <f t="shared" ca="1" si="38"/>
        <v>0</v>
      </c>
      <c r="AI151" s="131">
        <f t="shared" ca="1" si="38"/>
        <v>0</v>
      </c>
      <c r="AJ151" s="131">
        <f t="shared" ca="1" si="38"/>
        <v>0</v>
      </c>
    </row>
    <row r="152" spans="1:36">
      <c r="A152" s="4" t="str">
        <f t="shared" si="37"/>
        <v>SD</v>
      </c>
      <c r="B152" s="4" t="str">
        <f t="shared" si="37"/>
        <v>DMO</v>
      </c>
      <c r="C152" s="4">
        <f t="shared" si="34"/>
        <v>16</v>
      </c>
      <c r="D152" s="40" t="str">
        <f t="shared" si="29"/>
        <v>SD16</v>
      </c>
      <c r="E152" s="41">
        <f ca="1">HLOOKUP($A152&amp;"-"&amp;$B152&amp;"-"&amp;E$7,Weights_Cond_Spaces,$C152+1,FALSE)*'Refrigerator Impacts'!D151</f>
        <v>0</v>
      </c>
      <c r="F152" s="41">
        <f ca="1">HLOOKUP($A152&amp;"-"&amp;$B152&amp;"-"&amp;F$7,Weights_Cond_Spaces,$C152+1,FALSE)*'Refrigerator Impacts'!E151</f>
        <v>0</v>
      </c>
      <c r="G152" s="41">
        <f ca="1">HLOOKUP($A152&amp;"-"&amp;$B152&amp;"-"&amp;G$7,Weights_Cond_Spaces,$C152+1,FALSE)*'Refrigerator Impacts'!F151</f>
        <v>0</v>
      </c>
      <c r="H152" s="41">
        <f ca="1">HLOOKUP($A152&amp;"-"&amp;$B152&amp;"-"&amp;H$7,Weights_Cond_Spaces,$C152+1,FALSE)*'Refrigerator Impacts'!G151</f>
        <v>0</v>
      </c>
      <c r="I152" s="41">
        <f ca="1">HLOOKUP($A152&amp;"-"&amp;$B152&amp;"-"&amp;I$7,Weights_Cond_Spaces,$C152+1,FALSE)*'Refrigerator Impacts'!H151</f>
        <v>0</v>
      </c>
      <c r="J152" s="41">
        <f ca="1">HLOOKUP($A152&amp;"-"&amp;$B152&amp;"-"&amp;J$7,Weights_Cond_Spaces,$C152+1,FALSE)*'Refrigerator Impacts'!I151</f>
        <v>0</v>
      </c>
      <c r="K152" s="41">
        <f ca="1">HLOOKUP($A152&amp;"-"&amp;$B152&amp;"-"&amp;K$7,Weights_Cond_Spaces,$C152+1,FALSE)*'Refrigerator Impacts'!J151</f>
        <v>0</v>
      </c>
      <c r="L152" s="41">
        <f ca="1">HLOOKUP($A152&amp;"-"&amp;$B152&amp;"-"&amp;L$7,Weights_Cond_Spaces,$C152+1,FALSE)*'Refrigerator Impacts'!K151</f>
        <v>0</v>
      </c>
      <c r="M152" s="41">
        <f ca="1">HLOOKUP($A152&amp;"-"&amp;$B152&amp;"-"&amp;M$7,Weights_Cond_Spaces,$C152+1,FALSE)*'Refrigerator Impacts'!L151</f>
        <v>0</v>
      </c>
      <c r="N152" s="41">
        <f ca="1">HLOOKUP($A152&amp;"-"&amp;$B152&amp;"-"&amp;N$7,Weights_Cond_Spaces,$C152+1,FALSE)*'Refrigerator Impacts'!M151</f>
        <v>0</v>
      </c>
      <c r="O152" s="41">
        <f ca="1">HLOOKUP($A152&amp;"-"&amp;$B152&amp;"-"&amp;O$7,Weights_Cond_Spaces,$C152+1,FALSE)*'Refrigerator Impacts'!N151</f>
        <v>0</v>
      </c>
      <c r="P152" s="41">
        <f ca="1">HLOOKUP($A152&amp;"-"&amp;$B152&amp;"-"&amp;P$7,Weights_Cond_Spaces,$C152+1,FALSE)*'Refrigerator Impacts'!O151</f>
        <v>0</v>
      </c>
      <c r="Q152" s="41">
        <f ca="1">HLOOKUP($A152&amp;"-"&amp;$B152&amp;"-"&amp;Q$7,Weights_Cond_Spaces,$C152+1,FALSE)*'Refrigerator Impacts'!P151</f>
        <v>0</v>
      </c>
      <c r="R152" s="41">
        <f ca="1">HLOOKUP($A152&amp;"-"&amp;$B152&amp;"-"&amp;R$7,Weights_Cond_Spaces,$C152+1,FALSE)*'Refrigerator Impacts'!Q151</f>
        <v>0</v>
      </c>
      <c r="S152" s="41">
        <f>HLOOKUP($A152&amp;"-"&amp;$B152&amp;"-"&amp;S$7,Weights_Cond_Spaces,$C152+1,FALSE)*'Refrigerator Impacts'!R151</f>
        <v>0</v>
      </c>
      <c r="T152" s="41">
        <f ca="1">HLOOKUP($A152&amp;"-"&amp;$B152&amp;"-"&amp;T$7,Weights_Cond_Spaces,$C152+1,FALSE)*'Refrigerator Impacts'!S151</f>
        <v>0</v>
      </c>
      <c r="U152" s="41">
        <f ca="1">HLOOKUP($A152&amp;"-"&amp;$B152&amp;"-"&amp;U$7,Weights_Cond_Spaces,$C152+1,FALSE)*'Refrigerator Impacts'!T151</f>
        <v>0</v>
      </c>
      <c r="V152" s="41">
        <f ca="1">HLOOKUP($A152&amp;"-"&amp;$B152&amp;"-"&amp;V$7,Weights_Cond_Spaces,$C152+1,FALSE)*'Refrigerator Impacts'!U151</f>
        <v>0</v>
      </c>
      <c r="W152" s="41">
        <f ca="1">HLOOKUP($A152&amp;"-"&amp;$B152&amp;"-"&amp;W$7,Weights_Cond_Spaces,$C152+1,FALSE)*'Refrigerator Impacts'!V151</f>
        <v>0</v>
      </c>
      <c r="X152" s="41">
        <f ca="1">HLOOKUP($A152&amp;"-"&amp;$B152&amp;"-"&amp;X$7,Weights_Cond_Spaces,$C152+1,FALSE)*'Refrigerator Impacts'!W151</f>
        <v>0</v>
      </c>
      <c r="Y152" s="41">
        <f ca="1">HLOOKUP($A152&amp;"-"&amp;$B152&amp;"-"&amp;Y$7,Weights_Cond_Spaces,$C152+1,FALSE)*'Refrigerator Impacts'!X151</f>
        <v>0</v>
      </c>
      <c r="Z152" s="41">
        <f ca="1">HLOOKUP($A152&amp;"-"&amp;$B152&amp;"-"&amp;Z$7,Weights_Cond_Spaces,$C152+1,FALSE)*'Refrigerator Impacts'!Y151</f>
        <v>0</v>
      </c>
      <c r="AA152" s="41">
        <f ca="1">HLOOKUP($A152&amp;"-"&amp;$B152&amp;"-"&amp;AA$7,Weights_Cond_Spaces,$C152+1,FALSE)*'Refrigerator Impacts'!Z151</f>
        <v>0</v>
      </c>
      <c r="AB152" s="41">
        <f ca="1">HLOOKUP($A152&amp;"-"&amp;$B152&amp;"-"&amp;AB$7,Weights_Cond_Spaces,$C152+1,FALSE)*'Refrigerator Impacts'!AA151</f>
        <v>0</v>
      </c>
      <c r="AC152" s="41">
        <f ca="1">HLOOKUP($A152&amp;"-"&amp;$B152&amp;"-"&amp;AC$7,Weights_Cond_Spaces,$C152+1,FALSE)*'Refrigerator Impacts'!AB151</f>
        <v>0</v>
      </c>
      <c r="AF152" s="131">
        <f t="shared" ca="1" si="38"/>
        <v>0</v>
      </c>
      <c r="AG152" s="131">
        <f t="shared" ca="1" si="38"/>
        <v>0</v>
      </c>
      <c r="AH152" s="131">
        <f t="shared" ca="1" si="38"/>
        <v>0</v>
      </c>
      <c r="AI152" s="131">
        <f t="shared" ca="1" si="38"/>
        <v>0</v>
      </c>
      <c r="AJ152" s="131">
        <f t="shared" ca="1" si="38"/>
        <v>0</v>
      </c>
    </row>
    <row r="153" spans="1:36">
      <c r="D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F153" s="131"/>
      <c r="AG153" s="131"/>
      <c r="AH153" s="131"/>
      <c r="AI153" s="131"/>
      <c r="AJ153" s="131"/>
    </row>
    <row r="154" spans="1:36">
      <c r="D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F154" s="131"/>
      <c r="AG154" s="131"/>
      <c r="AH154" s="131"/>
      <c r="AI154" s="131"/>
      <c r="AJ154" s="131"/>
    </row>
    <row r="155" spans="1:36" ht="12" thickBot="1">
      <c r="AE155" s="12" t="s">
        <v>1118</v>
      </c>
    </row>
    <row r="156" spans="1:36" ht="22.5">
      <c r="AE156" s="172" t="s">
        <v>1112</v>
      </c>
      <c r="AF156" s="173" t="s">
        <v>888</v>
      </c>
      <c r="AG156" s="173" t="s">
        <v>889</v>
      </c>
      <c r="AH156" s="173" t="s">
        <v>890</v>
      </c>
      <c r="AI156" s="173" t="s">
        <v>891</v>
      </c>
      <c r="AJ156" s="174" t="s">
        <v>892</v>
      </c>
    </row>
    <row r="157" spans="1:36">
      <c r="A157" s="4" t="s">
        <v>893</v>
      </c>
      <c r="C157" s="4">
        <v>1</v>
      </c>
      <c r="D157" s="4" t="str">
        <f>A157&amp;C157</f>
        <v>PG1</v>
      </c>
      <c r="AE157" s="158" t="str">
        <f>D157</f>
        <v>PG1</v>
      </c>
      <c r="AF157" s="175">
        <f t="shared" ref="AF157:AJ166" ca="1" si="39">SUMIF($D$9:$D$152,$D157,AF$9:AF$152)</f>
        <v>0.6360988972298276</v>
      </c>
      <c r="AG157" s="175">
        <f t="shared" ca="1" si="39"/>
        <v>9.1187885990986583E-5</v>
      </c>
      <c r="AH157" s="175">
        <f t="shared" ca="1" si="39"/>
        <v>0.6058861643595882</v>
      </c>
      <c r="AI157" s="175">
        <f t="shared" ca="1" si="39"/>
        <v>9.1523269393246654E-5</v>
      </c>
      <c r="AJ157" s="176">
        <f t="shared" ca="1" si="39"/>
        <v>-2.5488160506514708E-2</v>
      </c>
    </row>
    <row r="158" spans="1:36">
      <c r="A158" s="4" t="str">
        <f>A157</f>
        <v>PG</v>
      </c>
      <c r="C158" s="4">
        <f>C157+1</f>
        <v>2</v>
      </c>
      <c r="D158" s="4" t="str">
        <f>A158&amp;C158</f>
        <v>PG2</v>
      </c>
      <c r="AE158" s="158" t="str">
        <f t="shared" ref="AE158:AE204" si="40">D158</f>
        <v>PG2</v>
      </c>
      <c r="AF158" s="175">
        <f t="shared" ca="1" si="39"/>
        <v>0.76276665556746059</v>
      </c>
      <c r="AG158" s="175">
        <f t="shared" ca="1" si="39"/>
        <v>1.215001823664434E-4</v>
      </c>
      <c r="AH158" s="175">
        <f t="shared" ca="1" si="39"/>
        <v>0.79379729967109114</v>
      </c>
      <c r="AI158" s="175">
        <f t="shared" ca="1" si="39"/>
        <v>1.7480628776143052E-4</v>
      </c>
      <c r="AJ158" s="176">
        <f t="shared" ca="1" si="39"/>
        <v>-2.2882971221603751E-2</v>
      </c>
    </row>
    <row r="159" spans="1:36">
      <c r="A159" s="4" t="str">
        <f t="shared" ref="A159:A172" si="41">A158</f>
        <v>PG</v>
      </c>
      <c r="C159" s="4">
        <f t="shared" ref="C159:C172" si="42">C158+1</f>
        <v>3</v>
      </c>
      <c r="D159" s="4" t="str">
        <f t="shared" ref="D159:D172" si="43">A159&amp;C159</f>
        <v>PG3</v>
      </c>
      <c r="AE159" s="158" t="str">
        <f t="shared" si="40"/>
        <v>PG3</v>
      </c>
      <c r="AF159" s="175">
        <f t="shared" ca="1" si="39"/>
        <v>0.73193152462713074</v>
      </c>
      <c r="AG159" s="175">
        <f t="shared" ca="1" si="39"/>
        <v>1.0252328905795632E-4</v>
      </c>
      <c r="AH159" s="175">
        <f t="shared" ca="1" si="39"/>
        <v>0.70668323770074792</v>
      </c>
      <c r="AI159" s="175">
        <f t="shared" ca="1" si="39"/>
        <v>1.1111817713886246E-4</v>
      </c>
      <c r="AJ159" s="176">
        <f t="shared" ca="1" si="39"/>
        <v>-2.6767876087141537E-2</v>
      </c>
    </row>
    <row r="160" spans="1:36">
      <c r="A160" s="4" t="str">
        <f t="shared" si="41"/>
        <v>PG</v>
      </c>
      <c r="C160" s="4">
        <f t="shared" si="42"/>
        <v>4</v>
      </c>
      <c r="D160" s="4" t="str">
        <f t="shared" si="43"/>
        <v>PG4</v>
      </c>
      <c r="AE160" s="158" t="str">
        <f t="shared" si="40"/>
        <v>PG4</v>
      </c>
      <c r="AF160" s="175">
        <f t="shared" ca="1" si="39"/>
        <v>0.7772743275123839</v>
      </c>
      <c r="AG160" s="175">
        <f t="shared" ca="1" si="39"/>
        <v>1.1326502292333076E-4</v>
      </c>
      <c r="AH160" s="175">
        <f t="shared" ca="1" si="39"/>
        <v>0.79832317376347861</v>
      </c>
      <c r="AI160" s="175">
        <f t="shared" ca="1" si="39"/>
        <v>1.5316007551548254E-4</v>
      </c>
      <c r="AJ160" s="176">
        <f t="shared" ca="1" si="39"/>
        <v>-2.0679597826067379E-2</v>
      </c>
    </row>
    <row r="161" spans="1:36">
      <c r="A161" s="4" t="str">
        <f t="shared" si="41"/>
        <v>PG</v>
      </c>
      <c r="C161" s="4">
        <f t="shared" si="42"/>
        <v>5</v>
      </c>
      <c r="D161" s="4" t="str">
        <f t="shared" si="43"/>
        <v>PG5</v>
      </c>
      <c r="AE161" s="158" t="str">
        <f t="shared" si="40"/>
        <v>PG5</v>
      </c>
      <c r="AF161" s="175">
        <f t="shared" ca="1" si="39"/>
        <v>0.69030508708880811</v>
      </c>
      <c r="AG161" s="175">
        <f t="shared" ca="1" si="39"/>
        <v>1.085856705861531E-4</v>
      </c>
      <c r="AH161" s="175">
        <f t="shared" ca="1" si="39"/>
        <v>0.66216834861039475</v>
      </c>
      <c r="AI161" s="175">
        <f t="shared" ca="1" si="39"/>
        <v>1.1444384634291181E-4</v>
      </c>
      <c r="AJ161" s="176">
        <f t="shared" ca="1" si="39"/>
        <v>-2.7455681753274508E-2</v>
      </c>
    </row>
    <row r="162" spans="1:36">
      <c r="A162" s="4" t="str">
        <f t="shared" si="41"/>
        <v>PG</v>
      </c>
      <c r="C162" s="4">
        <f t="shared" si="42"/>
        <v>6</v>
      </c>
      <c r="D162" s="4" t="str">
        <f t="shared" si="43"/>
        <v>PG6</v>
      </c>
      <c r="AE162" s="158" t="str">
        <f t="shared" si="40"/>
        <v>PG6</v>
      </c>
      <c r="AF162" s="175">
        <f t="shared" ca="1" si="39"/>
        <v>0</v>
      </c>
      <c r="AG162" s="175">
        <f t="shared" ca="1" si="39"/>
        <v>0</v>
      </c>
      <c r="AH162" s="175">
        <f t="shared" ca="1" si="39"/>
        <v>0</v>
      </c>
      <c r="AI162" s="175">
        <f t="shared" ca="1" si="39"/>
        <v>0</v>
      </c>
      <c r="AJ162" s="176">
        <f t="shared" ca="1" si="39"/>
        <v>0</v>
      </c>
    </row>
    <row r="163" spans="1:36">
      <c r="A163" s="4" t="str">
        <f t="shared" si="41"/>
        <v>PG</v>
      </c>
      <c r="C163" s="4">
        <f t="shared" si="42"/>
        <v>7</v>
      </c>
      <c r="D163" s="4" t="str">
        <f t="shared" si="43"/>
        <v>PG7</v>
      </c>
      <c r="AE163" s="158" t="str">
        <f t="shared" si="40"/>
        <v>PG7</v>
      </c>
      <c r="AF163" s="175">
        <f t="shared" ca="1" si="39"/>
        <v>0</v>
      </c>
      <c r="AG163" s="175">
        <f t="shared" ca="1" si="39"/>
        <v>0</v>
      </c>
      <c r="AH163" s="175">
        <f t="shared" ca="1" si="39"/>
        <v>0</v>
      </c>
      <c r="AI163" s="175">
        <f t="shared" ca="1" si="39"/>
        <v>0</v>
      </c>
      <c r="AJ163" s="176">
        <f t="shared" ca="1" si="39"/>
        <v>0</v>
      </c>
    </row>
    <row r="164" spans="1:36">
      <c r="A164" s="4" t="str">
        <f t="shared" si="41"/>
        <v>PG</v>
      </c>
      <c r="C164" s="4">
        <f t="shared" si="42"/>
        <v>8</v>
      </c>
      <c r="D164" s="4" t="str">
        <f t="shared" si="43"/>
        <v>PG8</v>
      </c>
      <c r="AE164" s="158" t="str">
        <f t="shared" si="40"/>
        <v>PG8</v>
      </c>
      <c r="AF164" s="175">
        <f t="shared" ca="1" si="39"/>
        <v>0</v>
      </c>
      <c r="AG164" s="175">
        <f t="shared" ca="1" si="39"/>
        <v>0</v>
      </c>
      <c r="AH164" s="175">
        <f t="shared" ca="1" si="39"/>
        <v>0</v>
      </c>
      <c r="AI164" s="175">
        <f t="shared" ca="1" si="39"/>
        <v>0</v>
      </c>
      <c r="AJ164" s="176">
        <f t="shared" ca="1" si="39"/>
        <v>0</v>
      </c>
    </row>
    <row r="165" spans="1:36">
      <c r="A165" s="4" t="str">
        <f t="shared" si="41"/>
        <v>PG</v>
      </c>
      <c r="C165" s="4">
        <f t="shared" si="42"/>
        <v>9</v>
      </c>
      <c r="D165" s="4" t="str">
        <f t="shared" si="43"/>
        <v>PG9</v>
      </c>
      <c r="AE165" s="158" t="str">
        <f t="shared" si="40"/>
        <v>PG9</v>
      </c>
      <c r="AF165" s="175">
        <f t="shared" ca="1" si="39"/>
        <v>0</v>
      </c>
      <c r="AG165" s="175">
        <f t="shared" ca="1" si="39"/>
        <v>0</v>
      </c>
      <c r="AH165" s="175">
        <f t="shared" ca="1" si="39"/>
        <v>0</v>
      </c>
      <c r="AI165" s="175">
        <f t="shared" ca="1" si="39"/>
        <v>0</v>
      </c>
      <c r="AJ165" s="176">
        <f t="shared" ca="1" si="39"/>
        <v>0</v>
      </c>
    </row>
    <row r="166" spans="1:36">
      <c r="A166" s="4" t="str">
        <f t="shared" si="41"/>
        <v>PG</v>
      </c>
      <c r="C166" s="4">
        <f t="shared" si="42"/>
        <v>10</v>
      </c>
      <c r="D166" s="4" t="str">
        <f t="shared" si="43"/>
        <v>PG10</v>
      </c>
      <c r="AE166" s="158" t="str">
        <f t="shared" si="40"/>
        <v>PG10</v>
      </c>
      <c r="AF166" s="175">
        <f t="shared" ca="1" si="39"/>
        <v>0</v>
      </c>
      <c r="AG166" s="175">
        <f t="shared" ca="1" si="39"/>
        <v>0</v>
      </c>
      <c r="AH166" s="175">
        <f t="shared" ca="1" si="39"/>
        <v>0</v>
      </c>
      <c r="AI166" s="175">
        <f t="shared" ca="1" si="39"/>
        <v>0</v>
      </c>
      <c r="AJ166" s="176">
        <f t="shared" ca="1" si="39"/>
        <v>0</v>
      </c>
    </row>
    <row r="167" spans="1:36">
      <c r="A167" s="4" t="str">
        <f t="shared" si="41"/>
        <v>PG</v>
      </c>
      <c r="C167" s="4">
        <f t="shared" si="42"/>
        <v>11</v>
      </c>
      <c r="D167" s="4" t="str">
        <f t="shared" si="43"/>
        <v>PG11</v>
      </c>
      <c r="AE167" s="158" t="str">
        <f t="shared" si="40"/>
        <v>PG11</v>
      </c>
      <c r="AF167" s="175">
        <f t="shared" ref="AF167:AJ176" ca="1" si="44">SUMIF($D$9:$D$152,$D167,AF$9:AF$152)</f>
        <v>0.80395519209094091</v>
      </c>
      <c r="AG167" s="175">
        <f t="shared" ca="1" si="44"/>
        <v>1.1921573640580057E-4</v>
      </c>
      <c r="AH167" s="175">
        <f t="shared" ca="1" si="44"/>
        <v>0.93067447170793238</v>
      </c>
      <c r="AI167" s="175">
        <f t="shared" ca="1" si="44"/>
        <v>2.0505761844611965E-4</v>
      </c>
      <c r="AJ167" s="176">
        <f t="shared" ca="1" si="44"/>
        <v>-2.0109653647927692E-2</v>
      </c>
    </row>
    <row r="168" spans="1:36">
      <c r="A168" s="4" t="str">
        <f t="shared" si="41"/>
        <v>PG</v>
      </c>
      <c r="C168" s="4">
        <f t="shared" si="42"/>
        <v>12</v>
      </c>
      <c r="D168" s="4" t="str">
        <f t="shared" si="43"/>
        <v>PG12</v>
      </c>
      <c r="AE168" s="158" t="str">
        <f t="shared" si="40"/>
        <v>PG12</v>
      </c>
      <c r="AF168" s="175">
        <f t="shared" ca="1" si="44"/>
        <v>0.8180110975416448</v>
      </c>
      <c r="AG168" s="175">
        <f t="shared" ca="1" si="44"/>
        <v>1.1868439086508873E-4</v>
      </c>
      <c r="AH168" s="175">
        <f t="shared" ca="1" si="44"/>
        <v>0.90055076444467796</v>
      </c>
      <c r="AI168" s="175">
        <f t="shared" ca="1" si="44"/>
        <v>2.0121636780917932E-4</v>
      </c>
      <c r="AJ168" s="176">
        <f t="shared" ca="1" si="44"/>
        <v>-2.0863009968863883E-2</v>
      </c>
    </row>
    <row r="169" spans="1:36">
      <c r="A169" s="4" t="str">
        <f t="shared" si="41"/>
        <v>PG</v>
      </c>
      <c r="C169" s="4">
        <f t="shared" si="42"/>
        <v>13</v>
      </c>
      <c r="D169" s="4" t="str">
        <f t="shared" si="43"/>
        <v>PG13</v>
      </c>
      <c r="AE169" s="158" t="str">
        <f t="shared" si="40"/>
        <v>PG13</v>
      </c>
      <c r="AF169" s="175">
        <f t="shared" ca="1" si="44"/>
        <v>0.86684948438858345</v>
      </c>
      <c r="AG169" s="175">
        <f t="shared" ca="1" si="44"/>
        <v>1.2319280148453046E-4</v>
      </c>
      <c r="AH169" s="175">
        <f t="shared" ca="1" si="44"/>
        <v>1.0232253301313561</v>
      </c>
      <c r="AI169" s="175">
        <f t="shared" ca="1" si="44"/>
        <v>2.0632209741059548E-4</v>
      </c>
      <c r="AJ169" s="176">
        <f t="shared" ca="1" si="44"/>
        <v>-1.8734021834345745E-2</v>
      </c>
    </row>
    <row r="170" spans="1:36">
      <c r="A170" s="4" t="str">
        <f t="shared" si="41"/>
        <v>PG</v>
      </c>
      <c r="C170" s="4">
        <f t="shared" si="42"/>
        <v>14</v>
      </c>
      <c r="D170" s="4" t="str">
        <f t="shared" si="43"/>
        <v>PG14</v>
      </c>
      <c r="AE170" s="158" t="str">
        <f t="shared" si="40"/>
        <v>PG14</v>
      </c>
      <c r="AF170" s="175">
        <f t="shared" ca="1" si="44"/>
        <v>0</v>
      </c>
      <c r="AG170" s="175">
        <f t="shared" ca="1" si="44"/>
        <v>0</v>
      </c>
      <c r="AH170" s="175">
        <f t="shared" ca="1" si="44"/>
        <v>0</v>
      </c>
      <c r="AI170" s="175">
        <f t="shared" ca="1" si="44"/>
        <v>0</v>
      </c>
      <c r="AJ170" s="176">
        <f t="shared" ca="1" si="44"/>
        <v>0</v>
      </c>
    </row>
    <row r="171" spans="1:36">
      <c r="A171" s="4" t="str">
        <f t="shared" si="41"/>
        <v>PG</v>
      </c>
      <c r="C171" s="4">
        <f t="shared" si="42"/>
        <v>15</v>
      </c>
      <c r="D171" s="4" t="str">
        <f t="shared" si="43"/>
        <v>PG15</v>
      </c>
      <c r="AE171" s="158" t="str">
        <f t="shared" si="40"/>
        <v>PG15</v>
      </c>
      <c r="AF171" s="175">
        <f t="shared" ca="1" si="44"/>
        <v>0</v>
      </c>
      <c r="AG171" s="175">
        <f t="shared" ca="1" si="44"/>
        <v>0</v>
      </c>
      <c r="AH171" s="175">
        <f t="shared" ca="1" si="44"/>
        <v>0</v>
      </c>
      <c r="AI171" s="175">
        <f t="shared" ca="1" si="44"/>
        <v>0</v>
      </c>
      <c r="AJ171" s="176">
        <f t="shared" ca="1" si="44"/>
        <v>0</v>
      </c>
    </row>
    <row r="172" spans="1:36">
      <c r="A172" s="4" t="str">
        <f t="shared" si="41"/>
        <v>PG</v>
      </c>
      <c r="C172" s="4">
        <f t="shared" si="42"/>
        <v>16</v>
      </c>
      <c r="D172" s="4" t="str">
        <f t="shared" si="43"/>
        <v>PG16</v>
      </c>
      <c r="AE172" s="158" t="str">
        <f t="shared" si="40"/>
        <v>PG16</v>
      </c>
      <c r="AF172" s="175">
        <f t="shared" ca="1" si="44"/>
        <v>0.63677372125862153</v>
      </c>
      <c r="AG172" s="175">
        <f t="shared" ca="1" si="44"/>
        <v>1.1602131734423098E-4</v>
      </c>
      <c r="AH172" s="175">
        <f t="shared" ca="1" si="44"/>
        <v>0.63742620833530339</v>
      </c>
      <c r="AI172" s="175">
        <f t="shared" ca="1" si="44"/>
        <v>1.4294259420469959E-4</v>
      </c>
      <c r="AJ172" s="176">
        <f t="shared" ca="1" si="44"/>
        <v>-2.5846628642024482E-2</v>
      </c>
    </row>
    <row r="173" spans="1:36">
      <c r="A173" s="4" t="s">
        <v>904</v>
      </c>
      <c r="C173" s="4">
        <v>1</v>
      </c>
      <c r="D173" s="4" t="str">
        <f>A173&amp;C173</f>
        <v>SC1</v>
      </c>
      <c r="AE173" s="158" t="str">
        <f t="shared" si="40"/>
        <v>SC1</v>
      </c>
      <c r="AF173" s="175">
        <f t="shared" ca="1" si="44"/>
        <v>0</v>
      </c>
      <c r="AG173" s="175">
        <f t="shared" ca="1" si="44"/>
        <v>0</v>
      </c>
      <c r="AH173" s="175">
        <f t="shared" ca="1" si="44"/>
        <v>0</v>
      </c>
      <c r="AI173" s="175">
        <f t="shared" ca="1" si="44"/>
        <v>0</v>
      </c>
      <c r="AJ173" s="176">
        <f t="shared" ca="1" si="44"/>
        <v>0</v>
      </c>
    </row>
    <row r="174" spans="1:36">
      <c r="A174" s="4" t="str">
        <f>A173</f>
        <v>SC</v>
      </c>
      <c r="C174" s="4">
        <f>C173+1</f>
        <v>2</v>
      </c>
      <c r="D174" s="4" t="str">
        <f>A174&amp;C174</f>
        <v>SC2</v>
      </c>
      <c r="AE174" s="158" t="str">
        <f t="shared" si="40"/>
        <v>SC2</v>
      </c>
      <c r="AF174" s="175">
        <f t="shared" ca="1" si="44"/>
        <v>0</v>
      </c>
      <c r="AG174" s="175">
        <f t="shared" ca="1" si="44"/>
        <v>0</v>
      </c>
      <c r="AH174" s="175">
        <f t="shared" ca="1" si="44"/>
        <v>0</v>
      </c>
      <c r="AI174" s="175">
        <f t="shared" ca="1" si="44"/>
        <v>0</v>
      </c>
      <c r="AJ174" s="176">
        <f t="shared" ca="1" si="44"/>
        <v>0</v>
      </c>
    </row>
    <row r="175" spans="1:36">
      <c r="A175" s="4" t="str">
        <f t="shared" ref="A175:A188" si="45">A174</f>
        <v>SC</v>
      </c>
      <c r="C175" s="4">
        <f t="shared" ref="C175:C188" si="46">C174+1</f>
        <v>3</v>
      </c>
      <c r="D175" s="4" t="str">
        <f t="shared" ref="D175:D188" si="47">A175&amp;C175</f>
        <v>SC3</v>
      </c>
      <c r="AE175" s="158" t="str">
        <f t="shared" si="40"/>
        <v>SC3</v>
      </c>
      <c r="AF175" s="175">
        <f t="shared" ca="1" si="44"/>
        <v>0</v>
      </c>
      <c r="AG175" s="175">
        <f t="shared" ca="1" si="44"/>
        <v>0</v>
      </c>
      <c r="AH175" s="175">
        <f t="shared" ca="1" si="44"/>
        <v>0</v>
      </c>
      <c r="AI175" s="175">
        <f t="shared" ca="1" si="44"/>
        <v>0</v>
      </c>
      <c r="AJ175" s="176">
        <f t="shared" ca="1" si="44"/>
        <v>0</v>
      </c>
    </row>
    <row r="176" spans="1:36">
      <c r="A176" s="4" t="str">
        <f t="shared" si="45"/>
        <v>SC</v>
      </c>
      <c r="C176" s="4">
        <f t="shared" si="46"/>
        <v>4</v>
      </c>
      <c r="D176" s="4" t="str">
        <f t="shared" si="47"/>
        <v>SC4</v>
      </c>
      <c r="AE176" s="158" t="str">
        <f t="shared" si="40"/>
        <v>SC4</v>
      </c>
      <c r="AF176" s="175">
        <f t="shared" ca="1" si="44"/>
        <v>0</v>
      </c>
      <c r="AG176" s="175">
        <f t="shared" ca="1" si="44"/>
        <v>0</v>
      </c>
      <c r="AH176" s="175">
        <f t="shared" ca="1" si="44"/>
        <v>0</v>
      </c>
      <c r="AI176" s="175">
        <f t="shared" ca="1" si="44"/>
        <v>0</v>
      </c>
      <c r="AJ176" s="176">
        <f t="shared" ca="1" si="44"/>
        <v>0</v>
      </c>
    </row>
    <row r="177" spans="1:36">
      <c r="A177" s="4" t="str">
        <f t="shared" si="45"/>
        <v>SC</v>
      </c>
      <c r="C177" s="4">
        <f t="shared" si="46"/>
        <v>5</v>
      </c>
      <c r="D177" s="4" t="str">
        <f t="shared" si="47"/>
        <v>SC5</v>
      </c>
      <c r="AE177" s="158" t="str">
        <f t="shared" si="40"/>
        <v>SC5</v>
      </c>
      <c r="AF177" s="175">
        <f t="shared" ref="AF177:AJ186" ca="1" si="48">SUMIF($D$9:$D$152,$D177,AF$9:AF$152)</f>
        <v>0.70665944842731687</v>
      </c>
      <c r="AG177" s="175">
        <f t="shared" ca="1" si="48"/>
        <v>1.0283948599326716E-4</v>
      </c>
      <c r="AH177" s="175">
        <f t="shared" ca="1" si="48"/>
        <v>0.69883991553132696</v>
      </c>
      <c r="AI177" s="175">
        <f t="shared" ca="1" si="48"/>
        <v>1.1184802218496765E-4</v>
      </c>
      <c r="AJ177" s="176">
        <f t="shared" ca="1" si="48"/>
        <v>-3.01646924349354E-2</v>
      </c>
    </row>
    <row r="178" spans="1:36">
      <c r="A178" s="4" t="str">
        <f t="shared" si="45"/>
        <v>SC</v>
      </c>
      <c r="C178" s="4">
        <f t="shared" si="46"/>
        <v>6</v>
      </c>
      <c r="D178" s="4" t="str">
        <f t="shared" si="47"/>
        <v>SC6</v>
      </c>
      <c r="AE178" s="158" t="str">
        <f t="shared" si="40"/>
        <v>SC6</v>
      </c>
      <c r="AF178" s="175">
        <f t="shared" ca="1" si="48"/>
        <v>0.76001241339481562</v>
      </c>
      <c r="AG178" s="175">
        <f t="shared" ca="1" si="48"/>
        <v>1.0351076948360902E-4</v>
      </c>
      <c r="AH178" s="175">
        <f t="shared" ca="1" si="48"/>
        <v>0.76088234485470663</v>
      </c>
      <c r="AI178" s="175">
        <f t="shared" ca="1" si="48"/>
        <v>1.1496828687470253E-4</v>
      </c>
      <c r="AJ178" s="176">
        <f t="shared" ca="1" si="48"/>
        <v>-1.8979312065736609E-2</v>
      </c>
    </row>
    <row r="179" spans="1:36">
      <c r="A179" s="4" t="str">
        <f t="shared" si="45"/>
        <v>SC</v>
      </c>
      <c r="C179" s="4">
        <f t="shared" si="46"/>
        <v>7</v>
      </c>
      <c r="D179" s="4" t="str">
        <f t="shared" si="47"/>
        <v>SC7</v>
      </c>
      <c r="AE179" s="158" t="str">
        <f t="shared" si="40"/>
        <v>SC7</v>
      </c>
      <c r="AF179" s="175">
        <f t="shared" ca="1" si="48"/>
        <v>0</v>
      </c>
      <c r="AG179" s="175">
        <f t="shared" ca="1" si="48"/>
        <v>0</v>
      </c>
      <c r="AH179" s="175">
        <f t="shared" ca="1" si="48"/>
        <v>0</v>
      </c>
      <c r="AI179" s="175">
        <f t="shared" ca="1" si="48"/>
        <v>0</v>
      </c>
      <c r="AJ179" s="176">
        <f t="shared" ca="1" si="48"/>
        <v>0</v>
      </c>
    </row>
    <row r="180" spans="1:36">
      <c r="A180" s="4" t="str">
        <f t="shared" si="45"/>
        <v>SC</v>
      </c>
      <c r="C180" s="4">
        <f t="shared" si="46"/>
        <v>8</v>
      </c>
      <c r="D180" s="4" t="str">
        <f t="shared" si="47"/>
        <v>SC8</v>
      </c>
      <c r="AE180" s="158" t="str">
        <f t="shared" si="40"/>
        <v>SC8</v>
      </c>
      <c r="AF180" s="175">
        <f t="shared" ca="1" si="48"/>
        <v>0.80981393344757235</v>
      </c>
      <c r="AG180" s="175">
        <f t="shared" ca="1" si="48"/>
        <v>1.2012861737372907E-4</v>
      </c>
      <c r="AH180" s="175">
        <f t="shared" ca="1" si="48"/>
        <v>0.86452512558682781</v>
      </c>
      <c r="AI180" s="175">
        <f t="shared" ca="1" si="48"/>
        <v>1.4870225566329919E-4</v>
      </c>
      <c r="AJ180" s="176">
        <f t="shared" ca="1" si="48"/>
        <v>-1.6771840297104275E-2</v>
      </c>
    </row>
    <row r="181" spans="1:36">
      <c r="A181" s="4" t="str">
        <f t="shared" si="45"/>
        <v>SC</v>
      </c>
      <c r="C181" s="4">
        <f t="shared" si="46"/>
        <v>9</v>
      </c>
      <c r="D181" s="4" t="str">
        <f t="shared" si="47"/>
        <v>SC9</v>
      </c>
      <c r="AE181" s="158" t="str">
        <f t="shared" si="40"/>
        <v>SC9</v>
      </c>
      <c r="AF181" s="175">
        <f t="shared" ca="1" si="48"/>
        <v>0.83315048584747742</v>
      </c>
      <c r="AG181" s="175">
        <f t="shared" ca="1" si="48"/>
        <v>1.1745953987354297E-4</v>
      </c>
      <c r="AH181" s="175">
        <f t="shared" ca="1" si="48"/>
        <v>0.92825661435782236</v>
      </c>
      <c r="AI181" s="175">
        <f t="shared" ca="1" si="48"/>
        <v>1.7060074763453878E-4</v>
      </c>
      <c r="AJ181" s="176">
        <f t="shared" ca="1" si="48"/>
        <v>-1.9099786457123805E-2</v>
      </c>
    </row>
    <row r="182" spans="1:36">
      <c r="A182" s="4" t="str">
        <f t="shared" si="45"/>
        <v>SC</v>
      </c>
      <c r="C182" s="4">
        <f t="shared" si="46"/>
        <v>10</v>
      </c>
      <c r="D182" s="4" t="str">
        <f t="shared" si="47"/>
        <v>SC10</v>
      </c>
      <c r="AE182" s="158" t="str">
        <f t="shared" si="40"/>
        <v>SC10</v>
      </c>
      <c r="AF182" s="175">
        <f t="shared" ca="1" si="48"/>
        <v>0.85044163446849508</v>
      </c>
      <c r="AG182" s="175">
        <f t="shared" ca="1" si="48"/>
        <v>1.2013721938774517E-4</v>
      </c>
      <c r="AH182" s="175">
        <f t="shared" ca="1" si="48"/>
        <v>1.0183478976860654</v>
      </c>
      <c r="AI182" s="175">
        <f t="shared" ca="1" si="48"/>
        <v>2.0742276643775283E-4</v>
      </c>
      <c r="AJ182" s="176">
        <f t="shared" ca="1" si="48"/>
        <v>-1.8426555314918124E-2</v>
      </c>
    </row>
    <row r="183" spans="1:36">
      <c r="A183" s="4" t="str">
        <f t="shared" si="45"/>
        <v>SC</v>
      </c>
      <c r="C183" s="4">
        <f t="shared" si="46"/>
        <v>11</v>
      </c>
      <c r="D183" s="4" t="str">
        <f t="shared" si="47"/>
        <v>SC11</v>
      </c>
      <c r="AE183" s="158" t="str">
        <f t="shared" si="40"/>
        <v>SC11</v>
      </c>
      <c r="AF183" s="175">
        <f t="shared" ca="1" si="48"/>
        <v>0</v>
      </c>
      <c r="AG183" s="175">
        <f t="shared" ca="1" si="48"/>
        <v>0</v>
      </c>
      <c r="AH183" s="175">
        <f t="shared" ca="1" si="48"/>
        <v>0</v>
      </c>
      <c r="AI183" s="175">
        <f t="shared" ca="1" si="48"/>
        <v>0</v>
      </c>
      <c r="AJ183" s="176">
        <f t="shared" ca="1" si="48"/>
        <v>0</v>
      </c>
    </row>
    <row r="184" spans="1:36">
      <c r="A184" s="4" t="str">
        <f t="shared" si="45"/>
        <v>SC</v>
      </c>
      <c r="C184" s="4">
        <f t="shared" si="46"/>
        <v>12</v>
      </c>
      <c r="D184" s="4" t="str">
        <f t="shared" si="47"/>
        <v>SC12</v>
      </c>
      <c r="AE184" s="158" t="str">
        <f t="shared" si="40"/>
        <v>SC12</v>
      </c>
      <c r="AF184" s="175">
        <f t="shared" ca="1" si="48"/>
        <v>0</v>
      </c>
      <c r="AG184" s="175">
        <f t="shared" ca="1" si="48"/>
        <v>0</v>
      </c>
      <c r="AH184" s="175">
        <f t="shared" ca="1" si="48"/>
        <v>0</v>
      </c>
      <c r="AI184" s="175">
        <f t="shared" ca="1" si="48"/>
        <v>0</v>
      </c>
      <c r="AJ184" s="176">
        <f t="shared" ca="1" si="48"/>
        <v>0</v>
      </c>
    </row>
    <row r="185" spans="1:36">
      <c r="A185" s="4" t="str">
        <f t="shared" si="45"/>
        <v>SC</v>
      </c>
      <c r="C185" s="4">
        <f t="shared" si="46"/>
        <v>13</v>
      </c>
      <c r="D185" s="4" t="str">
        <f t="shared" si="47"/>
        <v>SC13</v>
      </c>
      <c r="AE185" s="158" t="str">
        <f t="shared" si="40"/>
        <v>SC13</v>
      </c>
      <c r="AF185" s="175">
        <f t="shared" ca="1" si="48"/>
        <v>0.86182114244522057</v>
      </c>
      <c r="AG185" s="175">
        <f t="shared" ca="1" si="48"/>
        <v>1.2156179567445201E-4</v>
      </c>
      <c r="AH185" s="175">
        <f t="shared" ca="1" si="48"/>
        <v>1.0498964481922743</v>
      </c>
      <c r="AI185" s="175">
        <f t="shared" ca="1" si="48"/>
        <v>2.1940669405204357E-4</v>
      </c>
      <c r="AJ185" s="176">
        <f t="shared" ca="1" si="48"/>
        <v>-1.9512186762084077E-2</v>
      </c>
    </row>
    <row r="186" spans="1:36">
      <c r="A186" s="4" t="str">
        <f t="shared" si="45"/>
        <v>SC</v>
      </c>
      <c r="C186" s="4">
        <f t="shared" si="46"/>
        <v>14</v>
      </c>
      <c r="D186" s="4" t="str">
        <f t="shared" si="47"/>
        <v>SC14</v>
      </c>
      <c r="AE186" s="158" t="str">
        <f t="shared" si="40"/>
        <v>SC14</v>
      </c>
      <c r="AF186" s="175">
        <f t="shared" ca="1" si="48"/>
        <v>0.80567323237288191</v>
      </c>
      <c r="AG186" s="175">
        <f t="shared" ca="1" si="48"/>
        <v>1.1396394186441967E-4</v>
      </c>
      <c r="AH186" s="175">
        <f t="shared" ca="1" si="48"/>
        <v>0.97997035300869573</v>
      </c>
      <c r="AI186" s="175">
        <f t="shared" ca="1" si="48"/>
        <v>1.7795449381087085E-4</v>
      </c>
      <c r="AJ186" s="176">
        <f t="shared" ca="1" si="48"/>
        <v>-1.8938527892740822E-2</v>
      </c>
    </row>
    <row r="187" spans="1:36">
      <c r="A187" s="4" t="str">
        <f t="shared" si="45"/>
        <v>SC</v>
      </c>
      <c r="C187" s="4">
        <f t="shared" si="46"/>
        <v>15</v>
      </c>
      <c r="D187" s="4" t="str">
        <f t="shared" si="47"/>
        <v>SC15</v>
      </c>
      <c r="AE187" s="158" t="str">
        <f t="shared" si="40"/>
        <v>SC15</v>
      </c>
      <c r="AF187" s="175">
        <f t="shared" ref="AF187:AJ196" ca="1" si="49">SUMIF($D$9:$D$152,$D187,AF$9:AF$152)</f>
        <v>0.9602597598592082</v>
      </c>
      <c r="AG187" s="175">
        <f t="shared" ca="1" si="49"/>
        <v>1.2175473934907232E-4</v>
      </c>
      <c r="AH187" s="175">
        <f t="shared" ca="1" si="49"/>
        <v>1.2714607683709926</v>
      </c>
      <c r="AI187" s="175">
        <f t="shared" ca="1" si="49"/>
        <v>1.9946985553854823E-4</v>
      </c>
      <c r="AJ187" s="176">
        <f t="shared" ca="1" si="49"/>
        <v>-1.1060622136498187E-2</v>
      </c>
    </row>
    <row r="188" spans="1:36">
      <c r="A188" s="4" t="str">
        <f t="shared" si="45"/>
        <v>SC</v>
      </c>
      <c r="C188" s="4">
        <f t="shared" si="46"/>
        <v>16</v>
      </c>
      <c r="D188" s="4" t="str">
        <f t="shared" si="47"/>
        <v>SC16</v>
      </c>
      <c r="AE188" s="158" t="str">
        <f t="shared" si="40"/>
        <v>SC16</v>
      </c>
      <c r="AF188" s="175">
        <f t="shared" ca="1" si="49"/>
        <v>0.70470430043914623</v>
      </c>
      <c r="AG188" s="175">
        <f t="shared" ca="1" si="49"/>
        <v>1.0942393084869309E-4</v>
      </c>
      <c r="AH188" s="175">
        <f t="shared" ca="1" si="49"/>
        <v>0.75182605336773811</v>
      </c>
      <c r="AI188" s="175">
        <f t="shared" ca="1" si="49"/>
        <v>1.7401480613893008E-4</v>
      </c>
      <c r="AJ188" s="176">
        <f t="shared" ca="1" si="49"/>
        <v>-2.6151877157607004E-2</v>
      </c>
    </row>
    <row r="189" spans="1:36">
      <c r="A189" s="4" t="s">
        <v>905</v>
      </c>
      <c r="C189" s="4">
        <v>1</v>
      </c>
      <c r="D189" s="4" t="str">
        <f>A189&amp;C189</f>
        <v>SD1</v>
      </c>
      <c r="AE189" s="158" t="str">
        <f t="shared" si="40"/>
        <v>SD1</v>
      </c>
      <c r="AF189" s="175">
        <f t="shared" ca="1" si="49"/>
        <v>0</v>
      </c>
      <c r="AG189" s="175">
        <f t="shared" ca="1" si="49"/>
        <v>0</v>
      </c>
      <c r="AH189" s="175">
        <f t="shared" ca="1" si="49"/>
        <v>0</v>
      </c>
      <c r="AI189" s="175">
        <f t="shared" ca="1" si="49"/>
        <v>0</v>
      </c>
      <c r="AJ189" s="176">
        <f t="shared" ca="1" si="49"/>
        <v>0</v>
      </c>
    </row>
    <row r="190" spans="1:36">
      <c r="A190" s="4" t="str">
        <f>A189</f>
        <v>SD</v>
      </c>
      <c r="C190" s="4">
        <f>C189+1</f>
        <v>2</v>
      </c>
      <c r="D190" s="4" t="str">
        <f>A190&amp;C190</f>
        <v>SD2</v>
      </c>
      <c r="AE190" s="158" t="str">
        <f t="shared" si="40"/>
        <v>SD2</v>
      </c>
      <c r="AF190" s="175">
        <f t="shared" ca="1" si="49"/>
        <v>0</v>
      </c>
      <c r="AG190" s="175">
        <f t="shared" ca="1" si="49"/>
        <v>0</v>
      </c>
      <c r="AH190" s="175">
        <f t="shared" ca="1" si="49"/>
        <v>0</v>
      </c>
      <c r="AI190" s="175">
        <f t="shared" ca="1" si="49"/>
        <v>0</v>
      </c>
      <c r="AJ190" s="176">
        <f t="shared" ca="1" si="49"/>
        <v>0</v>
      </c>
    </row>
    <row r="191" spans="1:36">
      <c r="A191" s="4" t="str">
        <f t="shared" ref="A191:A204" si="50">A190</f>
        <v>SD</v>
      </c>
      <c r="C191" s="4">
        <f t="shared" ref="C191:C204" si="51">C190+1</f>
        <v>3</v>
      </c>
      <c r="D191" s="4" t="str">
        <f t="shared" ref="D191:D204" si="52">A191&amp;C191</f>
        <v>SD3</v>
      </c>
      <c r="AE191" s="158" t="str">
        <f t="shared" si="40"/>
        <v>SD3</v>
      </c>
      <c r="AF191" s="175">
        <f t="shared" ca="1" si="49"/>
        <v>0</v>
      </c>
      <c r="AG191" s="175">
        <f t="shared" ca="1" si="49"/>
        <v>0</v>
      </c>
      <c r="AH191" s="175">
        <f t="shared" ca="1" si="49"/>
        <v>0</v>
      </c>
      <c r="AI191" s="175">
        <f t="shared" ca="1" si="49"/>
        <v>0</v>
      </c>
      <c r="AJ191" s="176">
        <f t="shared" ca="1" si="49"/>
        <v>0</v>
      </c>
    </row>
    <row r="192" spans="1:36">
      <c r="A192" s="4" t="str">
        <f t="shared" si="50"/>
        <v>SD</v>
      </c>
      <c r="C192" s="4">
        <f t="shared" si="51"/>
        <v>4</v>
      </c>
      <c r="D192" s="4" t="str">
        <f t="shared" si="52"/>
        <v>SD4</v>
      </c>
      <c r="AE192" s="158" t="str">
        <f t="shared" si="40"/>
        <v>SD4</v>
      </c>
      <c r="AF192" s="175">
        <f t="shared" ca="1" si="49"/>
        <v>0</v>
      </c>
      <c r="AG192" s="175">
        <f t="shared" ca="1" si="49"/>
        <v>0</v>
      </c>
      <c r="AH192" s="175">
        <f t="shared" ca="1" si="49"/>
        <v>0</v>
      </c>
      <c r="AI192" s="175">
        <f t="shared" ca="1" si="49"/>
        <v>0</v>
      </c>
      <c r="AJ192" s="176">
        <f t="shared" ca="1" si="49"/>
        <v>0</v>
      </c>
    </row>
    <row r="193" spans="1:36">
      <c r="A193" s="4" t="str">
        <f t="shared" si="50"/>
        <v>SD</v>
      </c>
      <c r="C193" s="4">
        <f t="shared" si="51"/>
        <v>5</v>
      </c>
      <c r="D193" s="4" t="str">
        <f t="shared" si="52"/>
        <v>SD5</v>
      </c>
      <c r="AE193" s="158" t="str">
        <f t="shared" si="40"/>
        <v>SD5</v>
      </c>
      <c r="AF193" s="175">
        <f t="shared" ca="1" si="49"/>
        <v>0</v>
      </c>
      <c r="AG193" s="175">
        <f t="shared" ca="1" si="49"/>
        <v>0</v>
      </c>
      <c r="AH193" s="175">
        <f t="shared" ca="1" si="49"/>
        <v>0</v>
      </c>
      <c r="AI193" s="175">
        <f t="shared" ca="1" si="49"/>
        <v>0</v>
      </c>
      <c r="AJ193" s="176">
        <f t="shared" ca="1" si="49"/>
        <v>0</v>
      </c>
    </row>
    <row r="194" spans="1:36">
      <c r="A194" s="4" t="str">
        <f t="shared" si="50"/>
        <v>SD</v>
      </c>
      <c r="C194" s="4">
        <f t="shared" si="51"/>
        <v>6</v>
      </c>
      <c r="D194" s="4" t="str">
        <f t="shared" si="52"/>
        <v>SD6</v>
      </c>
      <c r="AE194" s="158" t="str">
        <f t="shared" si="40"/>
        <v>SD6</v>
      </c>
      <c r="AF194" s="175">
        <f t="shared" ca="1" si="49"/>
        <v>0.80453356003725984</v>
      </c>
      <c r="AG194" s="175">
        <f t="shared" ca="1" si="49"/>
        <v>1.0475839239475242E-4</v>
      </c>
      <c r="AH194" s="175">
        <f t="shared" ca="1" si="49"/>
        <v>0.839429249780832</v>
      </c>
      <c r="AI194" s="175">
        <f t="shared" ca="1" si="49"/>
        <v>1.4272075213010677E-4</v>
      </c>
      <c r="AJ194" s="176">
        <f t="shared" ca="1" si="49"/>
        <v>-2.0942003604040891E-2</v>
      </c>
    </row>
    <row r="195" spans="1:36">
      <c r="A195" s="4" t="str">
        <f t="shared" si="50"/>
        <v>SD</v>
      </c>
      <c r="C195" s="4">
        <f t="shared" si="51"/>
        <v>7</v>
      </c>
      <c r="D195" s="4" t="str">
        <f t="shared" si="52"/>
        <v>SD7</v>
      </c>
      <c r="AE195" s="158" t="str">
        <f t="shared" si="40"/>
        <v>SD7</v>
      </c>
      <c r="AF195" s="175">
        <f t="shared" ca="1" si="49"/>
        <v>0.78479784846877121</v>
      </c>
      <c r="AG195" s="175">
        <f t="shared" ca="1" si="49"/>
        <v>1.07587113725795E-4</v>
      </c>
      <c r="AH195" s="175">
        <f t="shared" ca="1" si="49"/>
        <v>0.80668235160066315</v>
      </c>
      <c r="AI195" s="175">
        <f t="shared" ca="1" si="49"/>
        <v>1.3862973053218046E-4</v>
      </c>
      <c r="AJ195" s="176">
        <f t="shared" ca="1" si="49"/>
        <v>-1.6591253135817594E-2</v>
      </c>
    </row>
    <row r="196" spans="1:36">
      <c r="A196" s="4" t="str">
        <f t="shared" si="50"/>
        <v>SD</v>
      </c>
      <c r="C196" s="4">
        <f t="shared" si="51"/>
        <v>8</v>
      </c>
      <c r="D196" s="4" t="str">
        <f t="shared" si="52"/>
        <v>SD8</v>
      </c>
      <c r="AE196" s="158" t="str">
        <f t="shared" si="40"/>
        <v>SD8</v>
      </c>
      <c r="AF196" s="175">
        <f t="shared" ca="1" si="49"/>
        <v>0.82950950518475142</v>
      </c>
      <c r="AG196" s="175">
        <f t="shared" ca="1" si="49"/>
        <v>1.1430934928755631E-4</v>
      </c>
      <c r="AH196" s="175">
        <f t="shared" ca="1" si="49"/>
        <v>0.94938922421097549</v>
      </c>
      <c r="AI196" s="175">
        <f t="shared" ca="1" si="49"/>
        <v>1.6643238869535167E-4</v>
      </c>
      <c r="AJ196" s="176">
        <f t="shared" ca="1" si="49"/>
        <v>-1.4535580072737165E-2</v>
      </c>
    </row>
    <row r="197" spans="1:36">
      <c r="A197" s="4" t="str">
        <f t="shared" si="50"/>
        <v>SD</v>
      </c>
      <c r="C197" s="4">
        <f t="shared" si="51"/>
        <v>9</v>
      </c>
      <c r="D197" s="4" t="str">
        <f t="shared" si="52"/>
        <v>SD9</v>
      </c>
      <c r="AE197" s="158" t="str">
        <f t="shared" si="40"/>
        <v>SD9</v>
      </c>
      <c r="AF197" s="175">
        <f t="shared" ref="AF197:AJ204" ca="1" si="53">SUMIF($D$9:$D$152,$D197,AF$9:AF$152)</f>
        <v>0</v>
      </c>
      <c r="AG197" s="175">
        <f t="shared" ca="1" si="53"/>
        <v>0</v>
      </c>
      <c r="AH197" s="175">
        <f t="shared" ca="1" si="53"/>
        <v>0</v>
      </c>
      <c r="AI197" s="175">
        <f t="shared" ca="1" si="53"/>
        <v>0</v>
      </c>
      <c r="AJ197" s="176">
        <f t="shared" ca="1" si="53"/>
        <v>0</v>
      </c>
    </row>
    <row r="198" spans="1:36">
      <c r="A198" s="4" t="str">
        <f t="shared" si="50"/>
        <v>SD</v>
      </c>
      <c r="C198" s="4">
        <f t="shared" si="51"/>
        <v>10</v>
      </c>
      <c r="D198" s="4" t="str">
        <f t="shared" si="52"/>
        <v>SD10</v>
      </c>
      <c r="AE198" s="158" t="str">
        <f t="shared" si="40"/>
        <v>SD10</v>
      </c>
      <c r="AF198" s="175">
        <f t="shared" ca="1" si="53"/>
        <v>0.85518648543684228</v>
      </c>
      <c r="AG198" s="175">
        <f t="shared" ca="1" si="53"/>
        <v>1.2114303720876262E-4</v>
      </c>
      <c r="AH198" s="175">
        <f t="shared" ca="1" si="53"/>
        <v>1.0071164642048576</v>
      </c>
      <c r="AI198" s="175">
        <f t="shared" ca="1" si="53"/>
        <v>2.0132345401153225E-4</v>
      </c>
      <c r="AJ198" s="176">
        <f t="shared" ca="1" si="53"/>
        <v>-1.7622644582963462E-2</v>
      </c>
    </row>
    <row r="199" spans="1:36">
      <c r="A199" s="4" t="str">
        <f t="shared" si="50"/>
        <v>SD</v>
      </c>
      <c r="C199" s="4">
        <f t="shared" si="51"/>
        <v>11</v>
      </c>
      <c r="D199" s="4" t="str">
        <f t="shared" si="52"/>
        <v>SD11</v>
      </c>
      <c r="AE199" s="158" t="str">
        <f t="shared" si="40"/>
        <v>SD11</v>
      </c>
      <c r="AF199" s="175">
        <f t="shared" ca="1" si="53"/>
        <v>0</v>
      </c>
      <c r="AG199" s="175">
        <f t="shared" ca="1" si="53"/>
        <v>0</v>
      </c>
      <c r="AH199" s="175">
        <f t="shared" ca="1" si="53"/>
        <v>0</v>
      </c>
      <c r="AI199" s="175">
        <f t="shared" ca="1" si="53"/>
        <v>0</v>
      </c>
      <c r="AJ199" s="176">
        <f t="shared" ca="1" si="53"/>
        <v>0</v>
      </c>
    </row>
    <row r="200" spans="1:36">
      <c r="A200" s="4" t="str">
        <f t="shared" si="50"/>
        <v>SD</v>
      </c>
      <c r="C200" s="4">
        <f t="shared" si="51"/>
        <v>12</v>
      </c>
      <c r="D200" s="4" t="str">
        <f t="shared" si="52"/>
        <v>SD12</v>
      </c>
      <c r="AE200" s="158" t="str">
        <f t="shared" si="40"/>
        <v>SD12</v>
      </c>
      <c r="AF200" s="175">
        <f t="shared" ca="1" si="53"/>
        <v>0</v>
      </c>
      <c r="AG200" s="175">
        <f t="shared" ca="1" si="53"/>
        <v>0</v>
      </c>
      <c r="AH200" s="175">
        <f t="shared" ca="1" si="53"/>
        <v>0</v>
      </c>
      <c r="AI200" s="175">
        <f t="shared" ca="1" si="53"/>
        <v>0</v>
      </c>
      <c r="AJ200" s="176">
        <f t="shared" ca="1" si="53"/>
        <v>0</v>
      </c>
    </row>
    <row r="201" spans="1:36">
      <c r="A201" s="4" t="str">
        <f t="shared" si="50"/>
        <v>SD</v>
      </c>
      <c r="C201" s="4">
        <f t="shared" si="51"/>
        <v>13</v>
      </c>
      <c r="D201" s="4" t="str">
        <f t="shared" si="52"/>
        <v>SD13</v>
      </c>
      <c r="AE201" s="158" t="str">
        <f t="shared" si="40"/>
        <v>SD13</v>
      </c>
      <c r="AF201" s="175">
        <f t="shared" ca="1" si="53"/>
        <v>0</v>
      </c>
      <c r="AG201" s="175">
        <f t="shared" ca="1" si="53"/>
        <v>0</v>
      </c>
      <c r="AH201" s="175">
        <f t="shared" ca="1" si="53"/>
        <v>0</v>
      </c>
      <c r="AI201" s="175">
        <f t="shared" ca="1" si="53"/>
        <v>0</v>
      </c>
      <c r="AJ201" s="176">
        <f t="shared" ca="1" si="53"/>
        <v>0</v>
      </c>
    </row>
    <row r="202" spans="1:36">
      <c r="A202" s="4" t="str">
        <f t="shared" si="50"/>
        <v>SD</v>
      </c>
      <c r="C202" s="4">
        <f t="shared" si="51"/>
        <v>14</v>
      </c>
      <c r="D202" s="4" t="str">
        <f t="shared" si="52"/>
        <v>SD14</v>
      </c>
      <c r="AE202" s="158" t="str">
        <f t="shared" si="40"/>
        <v>SD14</v>
      </c>
      <c r="AF202" s="175">
        <f t="shared" ca="1" si="53"/>
        <v>0.76120210925327592</v>
      </c>
      <c r="AG202" s="175">
        <f t="shared" ca="1" si="53"/>
        <v>1.2903263993145622E-4</v>
      </c>
      <c r="AH202" s="175">
        <f t="shared" ca="1" si="53"/>
        <v>0.82744221816374641</v>
      </c>
      <c r="AI202" s="175">
        <f t="shared" ca="1" si="53"/>
        <v>1.600349125049535E-4</v>
      </c>
      <c r="AJ202" s="176">
        <f t="shared" ca="1" si="53"/>
        <v>-1.7841685981754844E-2</v>
      </c>
    </row>
    <row r="203" spans="1:36">
      <c r="A203" s="4" t="str">
        <f t="shared" si="50"/>
        <v>SD</v>
      </c>
      <c r="C203" s="4">
        <f t="shared" si="51"/>
        <v>15</v>
      </c>
      <c r="D203" s="4" t="str">
        <f t="shared" si="52"/>
        <v>SD15</v>
      </c>
      <c r="AE203" s="158" t="str">
        <f t="shared" si="40"/>
        <v>SD15</v>
      </c>
      <c r="AF203" s="175">
        <f t="shared" ca="1" si="53"/>
        <v>0.94348897739669568</v>
      </c>
      <c r="AG203" s="175">
        <f t="shared" ca="1" si="53"/>
        <v>1.2402833536194035E-4</v>
      </c>
      <c r="AH203" s="175">
        <f t="shared" ca="1" si="53"/>
        <v>1.2145912878819674</v>
      </c>
      <c r="AI203" s="175">
        <f t="shared" ca="1" si="53"/>
        <v>2.1637861522127245E-4</v>
      </c>
      <c r="AJ203" s="176">
        <f t="shared" ca="1" si="53"/>
        <v>-1.3902845196390994E-2</v>
      </c>
    </row>
    <row r="204" spans="1:36" ht="12" thickBot="1">
      <c r="A204" s="4" t="str">
        <f t="shared" si="50"/>
        <v>SD</v>
      </c>
      <c r="C204" s="4">
        <f t="shared" si="51"/>
        <v>16</v>
      </c>
      <c r="D204" s="4" t="str">
        <f t="shared" si="52"/>
        <v>SD16</v>
      </c>
      <c r="AE204" s="20" t="str">
        <f t="shared" si="40"/>
        <v>SD16</v>
      </c>
      <c r="AF204" s="177">
        <f t="shared" ca="1" si="53"/>
        <v>0</v>
      </c>
      <c r="AG204" s="177">
        <f t="shared" ca="1" si="53"/>
        <v>0</v>
      </c>
      <c r="AH204" s="177">
        <f t="shared" ca="1" si="53"/>
        <v>0</v>
      </c>
      <c r="AI204" s="177">
        <f t="shared" ca="1" si="53"/>
        <v>0</v>
      </c>
      <c r="AJ204" s="178">
        <f t="shared" ca="1" si="53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AU205"/>
  <sheetViews>
    <sheetView topLeftCell="E1" workbookViewId="0"/>
  </sheetViews>
  <sheetFormatPr defaultRowHeight="11.25"/>
  <cols>
    <col min="1" max="4" width="9.140625" style="4"/>
    <col min="5" max="34" width="11.140625" style="4" customWidth="1"/>
    <col min="35" max="36" width="9.140625" style="4"/>
    <col min="37" max="41" width="10.7109375" style="4" customWidth="1"/>
    <col min="42" max="42" width="9.140625" style="4"/>
    <col min="43" max="47" width="10.7109375" style="4" bestFit="1" customWidth="1"/>
    <col min="48" max="16384" width="9.140625" style="4"/>
  </cols>
  <sheetData>
    <row r="3" spans="1:47">
      <c r="E3" s="4" t="s">
        <v>906</v>
      </c>
    </row>
    <row r="4" spans="1:47">
      <c r="E4" s="4" t="s">
        <v>894</v>
      </c>
      <c r="F4" s="4" t="str">
        <f>E4</f>
        <v>GFDX</v>
      </c>
      <c r="G4" s="4" t="str">
        <f t="shared" ref="G4:I6" si="0">F4</f>
        <v>GFDX</v>
      </c>
      <c r="H4" s="4" t="str">
        <f t="shared" si="0"/>
        <v>GFDX</v>
      </c>
      <c r="I4" s="4" t="str">
        <f t="shared" si="0"/>
        <v>GFDX</v>
      </c>
      <c r="J4" s="4" t="s">
        <v>878</v>
      </c>
      <c r="K4" s="4" t="str">
        <f>J4</f>
        <v>HP</v>
      </c>
      <c r="L4" s="4" t="str">
        <f t="shared" ref="L4:N5" si="1">K4</f>
        <v>HP</v>
      </c>
      <c r="M4" s="4" t="str">
        <f t="shared" si="1"/>
        <v>HP</v>
      </c>
      <c r="N4" s="4" t="str">
        <f t="shared" si="1"/>
        <v>HP</v>
      </c>
      <c r="O4" s="4" t="s">
        <v>894</v>
      </c>
      <c r="P4" s="4" t="str">
        <f>O4</f>
        <v>GFDX</v>
      </c>
      <c r="Q4" s="4" t="str">
        <f t="shared" ref="Q4:S6" si="2">P4</f>
        <v>GFDX</v>
      </c>
      <c r="R4" s="4" t="str">
        <f t="shared" si="2"/>
        <v>GFDX</v>
      </c>
      <c r="S4" s="4" t="str">
        <f t="shared" si="2"/>
        <v>GFDX</v>
      </c>
      <c r="T4" s="4" t="s">
        <v>896</v>
      </c>
      <c r="U4" s="4" t="str">
        <f>T4</f>
        <v>GFNC</v>
      </c>
      <c r="V4" s="4" t="str">
        <f t="shared" ref="V4:X6" si="3">U4</f>
        <v>GFNC</v>
      </c>
      <c r="W4" s="4" t="str">
        <f t="shared" si="3"/>
        <v>GFNC</v>
      </c>
      <c r="X4" s="4" t="str">
        <f t="shared" si="3"/>
        <v>GFNC</v>
      </c>
      <c r="Y4" s="4" t="s">
        <v>897</v>
      </c>
      <c r="Z4" s="4" t="str">
        <f>Y4</f>
        <v>ERNC</v>
      </c>
      <c r="AA4" s="4" t="str">
        <f t="shared" ref="AA4:AC6" si="4">Z4</f>
        <v>ERNC</v>
      </c>
      <c r="AB4" s="4" t="str">
        <f t="shared" si="4"/>
        <v>ERNC</v>
      </c>
      <c r="AC4" s="4" t="str">
        <f t="shared" si="4"/>
        <v>ERNC</v>
      </c>
      <c r="AD4" s="4" t="s">
        <v>903</v>
      </c>
      <c r="AE4" s="4" t="str">
        <f>AD4</f>
        <v>UNC</v>
      </c>
      <c r="AF4" s="4" t="str">
        <f t="shared" ref="AF4:AH5" si="5">AE4</f>
        <v>UNC</v>
      </c>
      <c r="AG4" s="4" t="str">
        <f t="shared" si="5"/>
        <v>UNC</v>
      </c>
      <c r="AH4" s="4" t="str">
        <f t="shared" si="5"/>
        <v>UNC</v>
      </c>
    </row>
    <row r="5" spans="1:47">
      <c r="C5" s="33" t="s">
        <v>881</v>
      </c>
      <c r="D5" s="33"/>
      <c r="E5" s="15" t="s">
        <v>877</v>
      </c>
      <c r="F5" s="15" t="str">
        <f>E5</f>
        <v>GF</v>
      </c>
      <c r="G5" s="15" t="str">
        <f t="shared" si="0"/>
        <v>GF</v>
      </c>
      <c r="H5" s="15" t="str">
        <f t="shared" si="0"/>
        <v>GF</v>
      </c>
      <c r="I5" s="15" t="str">
        <f t="shared" si="0"/>
        <v>GF</v>
      </c>
      <c r="J5" s="15" t="s">
        <v>878</v>
      </c>
      <c r="K5" s="15" t="str">
        <f>J5</f>
        <v>HP</v>
      </c>
      <c r="L5" s="15" t="str">
        <f t="shared" si="1"/>
        <v>HP</v>
      </c>
      <c r="M5" s="15" t="str">
        <f t="shared" si="1"/>
        <v>HP</v>
      </c>
      <c r="N5" s="15" t="str">
        <f t="shared" si="1"/>
        <v>HP</v>
      </c>
      <c r="O5" s="15" t="s">
        <v>973</v>
      </c>
      <c r="P5" s="15" t="str">
        <f>O5</f>
        <v>OH</v>
      </c>
      <c r="Q5" s="15" t="str">
        <f t="shared" si="2"/>
        <v>OH</v>
      </c>
      <c r="R5" s="15" t="str">
        <f t="shared" si="2"/>
        <v>OH</v>
      </c>
      <c r="S5" s="15" t="str">
        <f t="shared" si="2"/>
        <v>OH</v>
      </c>
      <c r="T5" s="15" t="s">
        <v>877</v>
      </c>
      <c r="U5" s="15" t="str">
        <f>T5</f>
        <v>GF</v>
      </c>
      <c r="V5" s="15" t="str">
        <f t="shared" si="3"/>
        <v>GF</v>
      </c>
      <c r="W5" s="15" t="str">
        <f t="shared" si="3"/>
        <v>GF</v>
      </c>
      <c r="X5" s="15" t="str">
        <f t="shared" si="3"/>
        <v>GF</v>
      </c>
      <c r="Y5" s="15" t="s">
        <v>880</v>
      </c>
      <c r="Z5" s="15" t="str">
        <f>Y5</f>
        <v>ER</v>
      </c>
      <c r="AA5" s="15" t="str">
        <f t="shared" si="4"/>
        <v>ER</v>
      </c>
      <c r="AB5" s="15" t="str">
        <f t="shared" si="4"/>
        <v>ER</v>
      </c>
      <c r="AC5" s="15" t="str">
        <f t="shared" si="4"/>
        <v>ER</v>
      </c>
      <c r="AD5" s="15" t="s">
        <v>903</v>
      </c>
      <c r="AE5" s="15" t="str">
        <f>AD5</f>
        <v>UNC</v>
      </c>
      <c r="AF5" s="15" t="str">
        <f t="shared" si="5"/>
        <v>UNC</v>
      </c>
      <c r="AG5" s="15" t="str">
        <f t="shared" si="5"/>
        <v>UNC</v>
      </c>
      <c r="AH5" s="15" t="str">
        <f t="shared" si="5"/>
        <v>UNC</v>
      </c>
    </row>
    <row r="6" spans="1:47">
      <c r="C6" s="33" t="s">
        <v>882</v>
      </c>
      <c r="D6" s="33"/>
      <c r="E6" s="15" t="s">
        <v>876</v>
      </c>
      <c r="F6" s="15" t="str">
        <f>E6</f>
        <v>AC</v>
      </c>
      <c r="G6" s="15" t="str">
        <f t="shared" si="0"/>
        <v>AC</v>
      </c>
      <c r="H6" s="15" t="str">
        <f t="shared" si="0"/>
        <v>AC</v>
      </c>
      <c r="I6" s="15" t="str">
        <f t="shared" si="0"/>
        <v>AC</v>
      </c>
      <c r="J6" s="15"/>
      <c r="K6" s="15"/>
      <c r="L6" s="15"/>
      <c r="M6" s="15"/>
      <c r="N6" s="15"/>
      <c r="O6" s="15" t="s">
        <v>876</v>
      </c>
      <c r="P6" s="15" t="str">
        <f>O6</f>
        <v>AC</v>
      </c>
      <c r="Q6" s="15" t="str">
        <f t="shared" si="2"/>
        <v>AC</v>
      </c>
      <c r="R6" s="15" t="str">
        <f t="shared" si="2"/>
        <v>AC</v>
      </c>
      <c r="S6" s="15" t="str">
        <f t="shared" si="2"/>
        <v>AC</v>
      </c>
      <c r="T6" s="15" t="s">
        <v>988</v>
      </c>
      <c r="U6" s="15" t="str">
        <f>T6</f>
        <v>NC</v>
      </c>
      <c r="V6" s="15" t="str">
        <f t="shared" si="3"/>
        <v>NC</v>
      </c>
      <c r="W6" s="15" t="str">
        <f t="shared" si="3"/>
        <v>NC</v>
      </c>
      <c r="X6" s="15" t="str">
        <f t="shared" si="3"/>
        <v>NC</v>
      </c>
      <c r="Y6" s="15" t="s">
        <v>988</v>
      </c>
      <c r="Z6" s="15" t="str">
        <f>Y6</f>
        <v>NC</v>
      </c>
      <c r="AA6" s="15" t="str">
        <f t="shared" si="4"/>
        <v>NC</v>
      </c>
      <c r="AB6" s="15" t="str">
        <f t="shared" si="4"/>
        <v>NC</v>
      </c>
      <c r="AC6" s="15" t="str">
        <f t="shared" si="4"/>
        <v>NC</v>
      </c>
      <c r="AD6" s="15"/>
      <c r="AE6" s="15"/>
      <c r="AF6" s="15"/>
      <c r="AG6" s="15"/>
      <c r="AH6" s="15"/>
    </row>
    <row r="7" spans="1:47">
      <c r="C7" s="33" t="s">
        <v>67</v>
      </c>
      <c r="D7" s="33"/>
      <c r="E7" s="15" t="str">
        <f>E6&amp;E5</f>
        <v>ACGF</v>
      </c>
      <c r="F7" s="15" t="str">
        <f t="shared" ref="F7:AH7" si="6">F6&amp;F5</f>
        <v>ACGF</v>
      </c>
      <c r="G7" s="15" t="str">
        <f t="shared" si="6"/>
        <v>ACGF</v>
      </c>
      <c r="H7" s="15" t="str">
        <f t="shared" si="6"/>
        <v>ACGF</v>
      </c>
      <c r="I7" s="15" t="str">
        <f t="shared" si="6"/>
        <v>ACGF</v>
      </c>
      <c r="J7" s="15" t="str">
        <f t="shared" si="6"/>
        <v>HP</v>
      </c>
      <c r="K7" s="15" t="str">
        <f t="shared" si="6"/>
        <v>HP</v>
      </c>
      <c r="L7" s="15" t="str">
        <f t="shared" si="6"/>
        <v>HP</v>
      </c>
      <c r="M7" s="15" t="str">
        <f t="shared" si="6"/>
        <v>HP</v>
      </c>
      <c r="N7" s="15" t="str">
        <f t="shared" si="6"/>
        <v>HP</v>
      </c>
      <c r="O7" s="15" t="str">
        <f t="shared" si="6"/>
        <v>ACOH</v>
      </c>
      <c r="P7" s="15" t="str">
        <f t="shared" si="6"/>
        <v>ACOH</v>
      </c>
      <c r="Q7" s="15" t="str">
        <f t="shared" si="6"/>
        <v>ACOH</v>
      </c>
      <c r="R7" s="15" t="str">
        <f t="shared" si="6"/>
        <v>ACOH</v>
      </c>
      <c r="S7" s="15" t="str">
        <f t="shared" si="6"/>
        <v>ACOH</v>
      </c>
      <c r="T7" s="15" t="str">
        <f t="shared" si="6"/>
        <v>NCGF</v>
      </c>
      <c r="U7" s="15" t="str">
        <f t="shared" si="6"/>
        <v>NCGF</v>
      </c>
      <c r="V7" s="15" t="str">
        <f t="shared" si="6"/>
        <v>NCGF</v>
      </c>
      <c r="W7" s="15" t="str">
        <f t="shared" si="6"/>
        <v>NCGF</v>
      </c>
      <c r="X7" s="15" t="str">
        <f t="shared" si="6"/>
        <v>NCGF</v>
      </c>
      <c r="Y7" s="15" t="str">
        <f t="shared" si="6"/>
        <v>NCER</v>
      </c>
      <c r="Z7" s="15" t="str">
        <f t="shared" si="6"/>
        <v>NCER</v>
      </c>
      <c r="AA7" s="15" t="str">
        <f t="shared" si="6"/>
        <v>NCER</v>
      </c>
      <c r="AB7" s="15" t="str">
        <f t="shared" si="6"/>
        <v>NCER</v>
      </c>
      <c r="AC7" s="15" t="str">
        <f t="shared" si="6"/>
        <v>NCER</v>
      </c>
      <c r="AD7" s="15" t="str">
        <f t="shared" si="6"/>
        <v>UNC</v>
      </c>
      <c r="AE7" s="15" t="str">
        <f t="shared" si="6"/>
        <v>UNC</v>
      </c>
      <c r="AF7" s="15" t="str">
        <f t="shared" si="6"/>
        <v>UNC</v>
      </c>
      <c r="AG7" s="15" t="str">
        <f t="shared" si="6"/>
        <v>UNC</v>
      </c>
      <c r="AH7" s="15" t="str">
        <f t="shared" si="6"/>
        <v>UNC</v>
      </c>
      <c r="AK7" s="12" t="s">
        <v>993</v>
      </c>
      <c r="AQ7" s="12" t="s">
        <v>994</v>
      </c>
    </row>
    <row r="8" spans="1:47" ht="22.5">
      <c r="A8" s="34" t="s">
        <v>883</v>
      </c>
      <c r="B8" s="34" t="s">
        <v>884</v>
      </c>
      <c r="C8" s="34" t="s">
        <v>885</v>
      </c>
      <c r="D8" s="34"/>
      <c r="E8" s="35" t="s">
        <v>888</v>
      </c>
      <c r="F8" s="35" t="s">
        <v>889</v>
      </c>
      <c r="G8" s="35" t="s">
        <v>890</v>
      </c>
      <c r="H8" s="35" t="s">
        <v>891</v>
      </c>
      <c r="I8" s="35" t="s">
        <v>892</v>
      </c>
      <c r="J8" s="35" t="str">
        <f>E8</f>
        <v>Direct kWh</v>
      </c>
      <c r="K8" s="35" t="str">
        <f t="shared" ref="K8:AH8" si="7">F8</f>
        <v>Direct KW</v>
      </c>
      <c r="L8" s="35" t="str">
        <f t="shared" si="7"/>
        <v>Whole Bldg kWh</v>
      </c>
      <c r="M8" s="35" t="str">
        <f t="shared" si="7"/>
        <v>Whole Bldg KW</v>
      </c>
      <c r="N8" s="35" t="str">
        <f t="shared" si="7"/>
        <v>Whole Bldg Gas</v>
      </c>
      <c r="O8" s="35" t="str">
        <f t="shared" si="7"/>
        <v>Direct kWh</v>
      </c>
      <c r="P8" s="35" t="str">
        <f t="shared" si="7"/>
        <v>Direct KW</v>
      </c>
      <c r="Q8" s="35" t="str">
        <f t="shared" si="7"/>
        <v>Whole Bldg kWh</v>
      </c>
      <c r="R8" s="35" t="str">
        <f t="shared" si="7"/>
        <v>Whole Bldg KW</v>
      </c>
      <c r="S8" s="35" t="str">
        <f t="shared" si="7"/>
        <v>Whole Bldg Gas</v>
      </c>
      <c r="T8" s="35" t="str">
        <f t="shared" si="7"/>
        <v>Direct kWh</v>
      </c>
      <c r="U8" s="35" t="str">
        <f t="shared" si="7"/>
        <v>Direct KW</v>
      </c>
      <c r="V8" s="35" t="str">
        <f t="shared" si="7"/>
        <v>Whole Bldg kWh</v>
      </c>
      <c r="W8" s="35" t="str">
        <f t="shared" si="7"/>
        <v>Whole Bldg KW</v>
      </c>
      <c r="X8" s="35" t="str">
        <f t="shared" si="7"/>
        <v>Whole Bldg Gas</v>
      </c>
      <c r="Y8" s="35" t="str">
        <f t="shared" si="7"/>
        <v>Direct kWh</v>
      </c>
      <c r="Z8" s="35" t="str">
        <f t="shared" si="7"/>
        <v>Direct KW</v>
      </c>
      <c r="AA8" s="35" t="str">
        <f t="shared" si="7"/>
        <v>Whole Bldg kWh</v>
      </c>
      <c r="AB8" s="35" t="str">
        <f t="shared" si="7"/>
        <v>Whole Bldg KW</v>
      </c>
      <c r="AC8" s="35" t="str">
        <f t="shared" si="7"/>
        <v>Whole Bldg Gas</v>
      </c>
      <c r="AD8" s="35" t="str">
        <f t="shared" si="7"/>
        <v>Direct kWh</v>
      </c>
      <c r="AE8" s="35" t="str">
        <f t="shared" si="7"/>
        <v>Direct KW</v>
      </c>
      <c r="AF8" s="35" t="str">
        <f t="shared" si="7"/>
        <v>Whole Bldg kWh</v>
      </c>
      <c r="AG8" s="35" t="str">
        <f t="shared" si="7"/>
        <v>Whole Bldg KW</v>
      </c>
      <c r="AH8" s="35" t="str">
        <f t="shared" si="7"/>
        <v>Whole Bldg Gas</v>
      </c>
      <c r="AK8" s="35" t="s">
        <v>888</v>
      </c>
      <c r="AL8" s="35" t="s">
        <v>889</v>
      </c>
      <c r="AM8" s="35" t="s">
        <v>890</v>
      </c>
      <c r="AN8" s="35" t="s">
        <v>891</v>
      </c>
      <c r="AO8" s="35" t="s">
        <v>892</v>
      </c>
      <c r="AQ8" s="35" t="s">
        <v>888</v>
      </c>
      <c r="AR8" s="35" t="s">
        <v>889</v>
      </c>
      <c r="AS8" s="35" t="s">
        <v>890</v>
      </c>
      <c r="AT8" s="35" t="s">
        <v>891</v>
      </c>
      <c r="AU8" s="35" t="s">
        <v>892</v>
      </c>
    </row>
    <row r="9" spans="1:47">
      <c r="A9" s="4" t="s">
        <v>893</v>
      </c>
      <c r="B9" s="4" t="s">
        <v>875</v>
      </c>
      <c r="C9" s="40">
        <v>1</v>
      </c>
      <c r="D9" s="40" t="str">
        <f>A9&amp;C9</f>
        <v>PG1</v>
      </c>
      <c r="E9" s="41">
        <f ca="1">HLOOKUP($A9&amp;"-"&amp;$B9&amp;"-"&amp;E$7,Weights_All_Spaces,$C9+1,FALSE)*'Freezer Impacts'!D8</f>
        <v>1.7763255083944544E-3</v>
      </c>
      <c r="F9" s="41">
        <f ca="1">HLOOKUP($A9&amp;"-"&amp;$B9&amp;"-"&amp;F$7,Weights_All_Spaces,$C9+1,FALSE)*'Freezer Impacts'!E8</f>
        <v>2.4770210769446944E-7</v>
      </c>
      <c r="G9" s="41">
        <f ca="1">HLOOKUP($A9&amp;"-"&amp;$B9&amp;"-"&amp;G$7,Weights_All_Spaces,$C9+1,FALSE)*'Freezer Impacts'!F8</f>
        <v>1.764117694906854E-3</v>
      </c>
      <c r="H9" s="41">
        <f ca="1">HLOOKUP($A9&amp;"-"&amp;$B9&amp;"-"&amp;H$7,Weights_All_Spaces,$C9+1,FALSE)*'Freezer Impacts'!G8</f>
        <v>3.4784037030152551E-7</v>
      </c>
      <c r="I9" s="41">
        <f ca="1">HLOOKUP($A9&amp;"-"&amp;$B9&amp;"-"&amp;I$7,Weights_All_Spaces,$C9+1,FALSE)*'Freezer Impacts'!H8</f>
        <v>-8.0351220517454412E-5</v>
      </c>
      <c r="J9" s="41">
        <f ca="1">HLOOKUP($A9&amp;"-"&amp;$B9&amp;"-"&amp;J$7,Weights_All_Spaces,$C9+1,FALSE)*'Freezer Impacts'!I8</f>
        <v>1.0106074815550925E-4</v>
      </c>
      <c r="K9" s="41">
        <f ca="1">HLOOKUP($A9&amp;"-"&amp;$B9&amp;"-"&amp;K$7,Weights_All_Spaces,$C9+1,FALSE)*'Freezer Impacts'!J8</f>
        <v>1.4189174163820652E-8</v>
      </c>
      <c r="L9" s="41">
        <f ca="1">HLOOKUP($A9&amp;"-"&amp;$B9&amp;"-"&amp;L$7,Weights_All_Spaces,$C9+1,FALSE)*'Freezer Impacts'!K8</f>
        <v>7.0162758826885832E-5</v>
      </c>
      <c r="M9" s="41">
        <f ca="1">HLOOKUP($A9&amp;"-"&amp;$B9&amp;"-"&amp;M$7,Weights_All_Spaces,$C9+1,FALSE)*'Freezer Impacts'!L8</f>
        <v>2.1504284418260607E-8</v>
      </c>
      <c r="N9" s="41">
        <f ca="1">HLOOKUP($A9&amp;"-"&amp;$B9&amp;"-"&amp;N$7,Weights_All_Spaces,$C9+1,FALSE)*'Freezer Impacts'!M8</f>
        <v>0</v>
      </c>
      <c r="O9" s="41">
        <f ca="1">HLOOKUP($A9&amp;"-"&amp;$B9&amp;"-"&amp;O$7,Weights_All_Spaces,$C9+1,FALSE)*'Freezer Impacts'!N8</f>
        <v>1.6334027663397283E-4</v>
      </c>
      <c r="P9" s="41">
        <f ca="1">HLOOKUP($A9&amp;"-"&amp;$B9&amp;"-"&amp;P$7,Weights_All_Spaces,$C9+1,FALSE)*'Freezer Impacts'!O8</f>
        <v>2.2777205305238568E-8</v>
      </c>
      <c r="Q9" s="41">
        <f ca="1">HLOOKUP($A9&amp;"-"&amp;$B9&amp;"-"&amp;Q$7,Weights_All_Spaces,$C9+1,FALSE)*'Freezer Impacts'!P8</f>
        <v>1.6221771907189462E-4</v>
      </c>
      <c r="R9" s="41">
        <f ca="1">HLOOKUP($A9&amp;"-"&amp;$B9&amp;"-"&amp;R$7,Weights_All_Spaces,$C9+1,FALSE)*'Freezer Impacts'!Q8</f>
        <v>3.1985321407036824E-8</v>
      </c>
      <c r="S9" s="41">
        <f>HLOOKUP($A9&amp;"-"&amp;$B9&amp;"-"&amp;S$7,Weights_All_Spaces,$C9+1,FALSE)*'Freezer Impacts'!R8</f>
        <v>0</v>
      </c>
      <c r="T9" s="41">
        <f ca="1">HLOOKUP($A9&amp;"-"&amp;$B9&amp;"-"&amp;T$7,Weights_All_Spaces,$C9+1,FALSE)*'Freezer Impacts'!S8</f>
        <v>0.18869910555825781</v>
      </c>
      <c r="U9" s="41">
        <f ca="1">HLOOKUP($A9&amp;"-"&amp;$B9&amp;"-"&amp;U$7,Weights_All_Spaces,$C9+1,FALSE)*'Freezer Impacts'!T8</f>
        <v>2.6760862656360351E-5</v>
      </c>
      <c r="V9" s="41">
        <f ca="1">HLOOKUP($A9&amp;"-"&amp;$B9&amp;"-"&amp;V$7,Weights_All_Spaces,$C9+1,FALSE)*'Freezer Impacts'!U8</f>
        <v>0.18869910555825781</v>
      </c>
      <c r="W9" s="41">
        <f ca="1">HLOOKUP($A9&amp;"-"&amp;$B9&amp;"-"&amp;W$7,Weights_All_Spaces,$C9+1,FALSE)*'Freezer Impacts'!V8</f>
        <v>2.6760862656360351E-5</v>
      </c>
      <c r="X9" s="41">
        <f ca="1">HLOOKUP($A9&amp;"-"&amp;$B9&amp;"-"&amp;X$7,Weights_All_Spaces,$C9+1,FALSE)*'Freezer Impacts'!W8</f>
        <v>-8.5356561729654327E-3</v>
      </c>
      <c r="Y9" s="41">
        <f ca="1">HLOOKUP($A9&amp;"-"&amp;$B9&amp;"-"&amp;Y$7,Weights_All_Spaces,$C9+1,FALSE)*'Freezer Impacts'!X8</f>
        <v>1.060197328765171E-2</v>
      </c>
      <c r="Z9" s="41">
        <f ca="1">HLOOKUP($A9&amp;"-"&amp;$B9&amp;"-"&amp;Z$7,Weights_All_Spaces,$C9+1,FALSE)*'Freezer Impacts'!Y8</f>
        <v>1.5055076810070929E-6</v>
      </c>
      <c r="AA9" s="41">
        <f ca="1">HLOOKUP($A9&amp;"-"&amp;$B9&amp;"-"&amp;AA$7,Weights_All_Spaces,$C9+1,FALSE)*'Freezer Impacts'!Z8</f>
        <v>6.338059887461756E-3</v>
      </c>
      <c r="AB9" s="41">
        <f ca="1">HLOOKUP($A9&amp;"-"&amp;$B9&amp;"-"&amp;AB$7,Weights_All_Spaces,$C9+1,FALSE)*'Freezer Impacts'!AA8</f>
        <v>1.5026839478394919E-6</v>
      </c>
      <c r="AC9" s="41">
        <f ca="1">HLOOKUP($A9&amp;"-"&amp;$B9&amp;"-"&amp;AC$7,Weights_All_Spaces,$C9+1,FALSE)*'Freezer Impacts'!AB8</f>
        <v>0</v>
      </c>
      <c r="AD9" s="41">
        <f ca="1">HLOOKUP($A9&amp;"-"&amp;$B9&amp;"-"&amp;AD$7,Weights_All_Spaces,$C9+1,FALSE)*'Freezer Impacts'!AC8</f>
        <v>6.9650333665550679E-2</v>
      </c>
      <c r="AE9" s="41">
        <f ca="1">HLOOKUP($A9&amp;"-"&amp;$B9&amp;"-"&amp;AE$7,Weights_All_Spaces,$C9+1,FALSE)*'Freezer Impacts'!AD8</f>
        <v>1.2906882698461136E-5</v>
      </c>
      <c r="AF9" s="41">
        <f ca="1">HLOOKUP($A9&amp;"-"&amp;$B9&amp;"-"&amp;AF$7,Weights_All_Spaces,$C9+1,FALSE)*'Freezer Impacts'!AE8</f>
        <v>6.9588010805959402E-2</v>
      </c>
      <c r="AG9" s="41">
        <f ca="1">HLOOKUP($A9&amp;"-"&amp;$B9&amp;"-"&amp;AG$7,Weights_All_Spaces,$C9+1,FALSE)*'Freezer Impacts'!AF8</f>
        <v>1.3161861854109327E-5</v>
      </c>
      <c r="AH9" s="41">
        <f ca="1">HLOOKUP($A9&amp;"-"&amp;$B9&amp;"-"&amp;AH$7,Weights_All_Spaces,$C9+1,FALSE)*'Freezer Impacts'!AG8</f>
        <v>0</v>
      </c>
      <c r="AK9" s="131">
        <f ca="1">SUMIF($E$8:$AH$8,AK$8,$E9:$AH9)</f>
        <v>0.27099213904464414</v>
      </c>
      <c r="AL9" s="131">
        <f t="shared" ref="AL9:AO24" ca="1" si="8">SUMIF($E$8:$AH$8,AL$8,$E9:$AH9)</f>
        <v>4.145792152299211E-5</v>
      </c>
      <c r="AM9" s="131">
        <f t="shared" ca="1" si="8"/>
        <v>0.26662167442448459</v>
      </c>
      <c r="AN9" s="131">
        <f t="shared" ca="1" si="8"/>
        <v>4.182673843443599E-5</v>
      </c>
      <c r="AO9" s="131">
        <f t="shared" ca="1" si="8"/>
        <v>-8.6160073934828871E-3</v>
      </c>
    </row>
    <row r="10" spans="1:47">
      <c r="A10" s="4" t="str">
        <f>A9</f>
        <v>PG</v>
      </c>
      <c r="B10" s="4" t="str">
        <f>B9</f>
        <v>SFM</v>
      </c>
      <c r="C10" s="4">
        <f>C9+1</f>
        <v>2</v>
      </c>
      <c r="D10" s="40" t="str">
        <f t="shared" ref="D10:D56" si="9">A10&amp;C10</f>
        <v>PG2</v>
      </c>
      <c r="E10" s="41">
        <f ca="1">HLOOKUP($A10&amp;"-"&amp;$B10&amp;"-"&amp;E$7,Weights_All_Spaces,$C10+1,FALSE)*'Freezer Impacts'!D9</f>
        <v>7.167678827537545E-2</v>
      </c>
      <c r="F10" s="41">
        <f ca="1">HLOOKUP($A10&amp;"-"&amp;$B10&amp;"-"&amp;F$7,Weights_All_Spaces,$C10+1,FALSE)*'Freezer Impacts'!E9</f>
        <v>1.0948237994312765E-5</v>
      </c>
      <c r="G10" s="41">
        <f ca="1">HLOOKUP($A10&amp;"-"&amp;$B10&amp;"-"&amp;G$7,Weights_All_Spaces,$C10+1,FALSE)*'Freezer Impacts'!F9</f>
        <v>7.640174785695393E-2</v>
      </c>
      <c r="H10" s="41">
        <f ca="1">HLOOKUP($A10&amp;"-"&amp;$B10&amp;"-"&amp;H$7,Weights_All_Spaces,$C10+1,FALSE)*'Freezer Impacts'!G9</f>
        <v>2.0221161704897677E-5</v>
      </c>
      <c r="I10" s="41">
        <f ca="1">HLOOKUP($A10&amp;"-"&amp;$B10&amp;"-"&amp;I$7,Weights_All_Spaces,$C10+1,FALSE)*'Freezer Impacts'!H9</f>
        <v>-2.6991124015486143E-3</v>
      </c>
      <c r="J10" s="41">
        <f ca="1">HLOOKUP($A10&amp;"-"&amp;$B10&amp;"-"&amp;J$7,Weights_All_Spaces,$C10+1,FALSE)*'Freezer Impacts'!I9</f>
        <v>4.0975077473180774E-3</v>
      </c>
      <c r="K10" s="41">
        <f ca="1">HLOOKUP($A10&amp;"-"&amp;$B10&amp;"-"&amp;K$7,Weights_All_Spaces,$C10+1,FALSE)*'Freezer Impacts'!J9</f>
        <v>6.2892143571925852E-7</v>
      </c>
      <c r="L10" s="41">
        <f ca="1">HLOOKUP($A10&amp;"-"&amp;$B10&amp;"-"&amp;L$7,Weights_All_Spaces,$C10+1,FALSE)*'Freezer Impacts'!K9</f>
        <v>3.1424629202399259E-3</v>
      </c>
      <c r="M10" s="41">
        <f ca="1">HLOOKUP($A10&amp;"-"&amp;$B10&amp;"-"&amp;M$7,Weights_All_Spaces,$C10+1,FALSE)*'Freezer Impacts'!L9</f>
        <v>1.2893007104959479E-6</v>
      </c>
      <c r="N10" s="41">
        <f ca="1">HLOOKUP($A10&amp;"-"&amp;$B10&amp;"-"&amp;N$7,Weights_All_Spaces,$C10+1,FALSE)*'Freezer Impacts'!M9</f>
        <v>0</v>
      </c>
      <c r="O10" s="41">
        <f ca="1">HLOOKUP($A10&amp;"-"&amp;$B10&amp;"-"&amp;O$7,Weights_All_Spaces,$C10+1,FALSE)*'Freezer Impacts'!N9</f>
        <v>6.5909690368161338E-3</v>
      </c>
      <c r="P10" s="41">
        <f ca="1">HLOOKUP($A10&amp;"-"&amp;$B10&amp;"-"&amp;P$7,Weights_All_Spaces,$C10+1,FALSE)*'Freezer Impacts'!O9</f>
        <v>1.0067345282126681E-6</v>
      </c>
      <c r="Q10" s="41">
        <f ca="1">HLOOKUP($A10&amp;"-"&amp;$B10&amp;"-"&amp;Q$7,Weights_All_Spaces,$C10+1,FALSE)*'Freezer Impacts'!P9</f>
        <v>7.0254480788003604E-3</v>
      </c>
      <c r="R10" s="41">
        <f ca="1">HLOOKUP($A10&amp;"-"&amp;$B10&amp;"-"&amp;R$7,Weights_All_Spaces,$C10+1,FALSE)*'Freezer Impacts'!Q9</f>
        <v>1.859417168266453E-6</v>
      </c>
      <c r="S10" s="41">
        <f>HLOOKUP($A10&amp;"-"&amp;$B10&amp;"-"&amp;S$7,Weights_All_Spaces,$C10+1,FALSE)*'Freezer Impacts'!R9</f>
        <v>0</v>
      </c>
      <c r="T10" s="41">
        <f ca="1">HLOOKUP($A10&amp;"-"&amp;$B10&amp;"-"&amp;T$7,Weights_All_Spaces,$C10+1,FALSE)*'Freezer Impacts'!S9</f>
        <v>0.15680807450106926</v>
      </c>
      <c r="U10" s="41">
        <f ca="1">HLOOKUP($A10&amp;"-"&amp;$B10&amp;"-"&amp;U$7,Weights_All_Spaces,$C10+1,FALSE)*'Freezer Impacts'!T9</f>
        <v>2.6966811910908367E-5</v>
      </c>
      <c r="V10" s="41">
        <f ca="1">HLOOKUP($A10&amp;"-"&amp;$B10&amp;"-"&amp;V$7,Weights_All_Spaces,$C10+1,FALSE)*'Freezer Impacts'!U9</f>
        <v>0.15680807450106926</v>
      </c>
      <c r="W10" s="41">
        <f ca="1">HLOOKUP($A10&amp;"-"&amp;$B10&amp;"-"&amp;W$7,Weights_All_Spaces,$C10+1,FALSE)*'Freezer Impacts'!V9</f>
        <v>2.6966811910908367E-5</v>
      </c>
      <c r="X10" s="41">
        <f ca="1">HLOOKUP($A10&amp;"-"&amp;$B10&amp;"-"&amp;X$7,Weights_All_Spaces,$C10+1,FALSE)*'Freezer Impacts'!W9</f>
        <v>-6.0657611375660751E-3</v>
      </c>
      <c r="Y10" s="41">
        <f ca="1">HLOOKUP($A10&amp;"-"&amp;$B10&amp;"-"&amp;Y$7,Weights_All_Spaces,$C10+1,FALSE)*'Freezer Impacts'!X9</f>
        <v>9.1339356724875649E-3</v>
      </c>
      <c r="Z10" s="41">
        <f ca="1">HLOOKUP($A10&amp;"-"&amp;$B10&amp;"-"&amp;Z$7,Weights_All_Spaces,$C10+1,FALSE)*'Freezer Impacts'!Y9</f>
        <v>1.5487138046955002E-6</v>
      </c>
      <c r="AA10" s="41">
        <f ca="1">HLOOKUP($A10&amp;"-"&amp;$B10&amp;"-"&amp;AA$7,Weights_All_Spaces,$C10+1,FALSE)*'Freezer Impacts'!Z9</f>
        <v>6.1054862221815399E-3</v>
      </c>
      <c r="AB10" s="41">
        <f ca="1">HLOOKUP($A10&amp;"-"&amp;$B10&amp;"-"&amp;AB$7,Weights_All_Spaces,$C10+1,FALSE)*'Freezer Impacts'!AA9</f>
        <v>1.5487138046955002E-6</v>
      </c>
      <c r="AC10" s="41">
        <f ca="1">HLOOKUP($A10&amp;"-"&amp;$B10&amp;"-"&amp;AC$7,Weights_All_Spaces,$C10+1,FALSE)*'Freezer Impacts'!AB9</f>
        <v>0</v>
      </c>
      <c r="AD10" s="41">
        <f ca="1">HLOOKUP($A10&amp;"-"&amp;$B10&amp;"-"&amp;AD$7,Weights_All_Spaces,$C10+1,FALSE)*'Freezer Impacts'!AC9</f>
        <v>8.4190922392132647E-2</v>
      </c>
      <c r="AE10" s="41">
        <f ca="1">HLOOKUP($A10&amp;"-"&amp;$B10&amp;"-"&amp;AE$7,Weights_All_Spaces,$C10+1,FALSE)*'Freezer Impacts'!AD9</f>
        <v>2.0232057482770844E-5</v>
      </c>
      <c r="AF10" s="41">
        <f ca="1">HLOOKUP($A10&amp;"-"&amp;$B10&amp;"-"&amp;AF$7,Weights_All_Spaces,$C10+1,FALSE)*'Freezer Impacts'!AE9</f>
        <v>8.4282530944968764E-2</v>
      </c>
      <c r="AG10" s="41">
        <f ca="1">HLOOKUP($A10&amp;"-"&amp;$B10&amp;"-"&amp;AG$7,Weights_All_Spaces,$C10+1,FALSE)*'Freezer Impacts'!AF9</f>
        <v>2.0427134084054602E-5</v>
      </c>
      <c r="AH10" s="41">
        <f ca="1">HLOOKUP($A10&amp;"-"&amp;$B10&amp;"-"&amp;AH$7,Weights_All_Spaces,$C10+1,FALSE)*'Freezer Impacts'!AG9</f>
        <v>0</v>
      </c>
      <c r="AK10" s="131">
        <f t="shared" ref="AK10:AO41" ca="1" si="10">SUMIF($E$8:$AH$8,AK$8,$E10:$AH10)</f>
        <v>0.33249819762519917</v>
      </c>
      <c r="AL10" s="131">
        <f t="shared" ca="1" si="8"/>
        <v>6.1331477156619405E-5</v>
      </c>
      <c r="AM10" s="131">
        <f t="shared" ca="1" si="8"/>
        <v>0.33376575052421376</v>
      </c>
      <c r="AN10" s="131">
        <f t="shared" ca="1" si="8"/>
        <v>7.2312539383318549E-5</v>
      </c>
      <c r="AO10" s="131">
        <f t="shared" ca="1" si="8"/>
        <v>-8.7648735391146898E-3</v>
      </c>
    </row>
    <row r="11" spans="1:47">
      <c r="A11" s="4" t="str">
        <f t="shared" ref="A11:B26" si="11">A10</f>
        <v>PG</v>
      </c>
      <c r="B11" s="4" t="str">
        <f t="shared" si="11"/>
        <v>SFM</v>
      </c>
      <c r="C11" s="4">
        <f t="shared" ref="C11:C24" si="12">C10+1</f>
        <v>3</v>
      </c>
      <c r="D11" s="40" t="str">
        <f t="shared" si="9"/>
        <v>PG3</v>
      </c>
      <c r="E11" s="41">
        <f ca="1">HLOOKUP($A11&amp;"-"&amp;$B11&amp;"-"&amp;E$7,Weights_All_Spaces,$C11+1,FALSE)*'Freezer Impacts'!D10</f>
        <v>1.9899155892120782E-2</v>
      </c>
      <c r="F11" s="41">
        <f ca="1">HLOOKUP($A11&amp;"-"&amp;$B11&amp;"-"&amp;F$7,Weights_All_Spaces,$C11+1,FALSE)*'Freezer Impacts'!E10</f>
        <v>2.7691986222611279E-6</v>
      </c>
      <c r="G11" s="41">
        <f ca="1">HLOOKUP($A11&amp;"-"&amp;$B11&amp;"-"&amp;G$7,Weights_All_Spaces,$C11+1,FALSE)*'Freezer Impacts'!F10</f>
        <v>2.0446515332494038E-2</v>
      </c>
      <c r="H11" s="41">
        <f ca="1">HLOOKUP($A11&amp;"-"&amp;$B11&amp;"-"&amp;H$7,Weights_All_Spaces,$C11+1,FALSE)*'Freezer Impacts'!G10</f>
        <v>5.3711289218106066E-6</v>
      </c>
      <c r="I11" s="41">
        <f ca="1">HLOOKUP($A11&amp;"-"&amp;$B11&amp;"-"&amp;I$7,Weights_All_Spaces,$C11+1,FALSE)*'Freezer Impacts'!H10</f>
        <v>-8.9651201364991401E-4</v>
      </c>
      <c r="J11" s="41">
        <f ca="1">HLOOKUP($A11&amp;"-"&amp;$B11&amp;"-"&amp;J$7,Weights_All_Spaces,$C11+1,FALSE)*'Freezer Impacts'!I10</f>
        <v>1.137180339279663E-3</v>
      </c>
      <c r="K11" s="41">
        <f ca="1">HLOOKUP($A11&amp;"-"&amp;$B11&amp;"-"&amp;K$7,Weights_All_Spaces,$C11+1,FALSE)*'Freezer Impacts'!J10</f>
        <v>1.5861098177583033E-7</v>
      </c>
      <c r="L11" s="41">
        <f ca="1">HLOOKUP($A11&amp;"-"&amp;$B11&amp;"-"&amp;L$7,Weights_All_Spaces,$C11+1,FALSE)*'Freezer Impacts'!K10</f>
        <v>7.9601222527344695E-4</v>
      </c>
      <c r="M11" s="41">
        <f ca="1">HLOOKUP($A11&amp;"-"&amp;$B11&amp;"-"&amp;M$7,Weights_All_Spaces,$C11+1,FALSE)*'Freezer Impacts'!L10</f>
        <v>3.4243290144168143E-7</v>
      </c>
      <c r="N11" s="41">
        <f ca="1">HLOOKUP($A11&amp;"-"&amp;$B11&amp;"-"&amp;N$7,Weights_All_Spaces,$C11+1,FALSE)*'Freezer Impacts'!M10</f>
        <v>0</v>
      </c>
      <c r="O11" s="41">
        <f ca="1">HLOOKUP($A11&amp;"-"&amp;$B11&amp;"-"&amp;O$7,Weights_All_Spaces,$C11+1,FALSE)*'Freezer Impacts'!N10</f>
        <v>1.8298074383559342E-3</v>
      </c>
      <c r="P11" s="41">
        <f ca="1">HLOOKUP($A11&amp;"-"&amp;$B11&amp;"-"&amp;P$7,Weights_All_Spaces,$C11+1,FALSE)*'Freezer Impacts'!O10</f>
        <v>2.5463895377113824E-7</v>
      </c>
      <c r="Q11" s="41">
        <f ca="1">HLOOKUP($A11&amp;"-"&amp;$B11&amp;"-"&amp;Q$7,Weights_All_Spaces,$C11+1,FALSE)*'Freezer Impacts'!P10</f>
        <v>1.8801393409189921E-3</v>
      </c>
      <c r="R11" s="41">
        <f ca="1">HLOOKUP($A11&amp;"-"&amp;$B11&amp;"-"&amp;R$7,Weights_All_Spaces,$C11+1,FALSE)*'Freezer Impacts'!Q10</f>
        <v>4.9389691235040066E-7</v>
      </c>
      <c r="S11" s="41">
        <f>HLOOKUP($A11&amp;"-"&amp;$B11&amp;"-"&amp;S$7,Weights_All_Spaces,$C11+1,FALSE)*'Freezer Impacts'!R10</f>
        <v>0</v>
      </c>
      <c r="T11" s="41">
        <f ca="1">HLOOKUP($A11&amp;"-"&amp;$B11&amp;"-"&amp;T$7,Weights_All_Spaces,$C11+1,FALSE)*'Freezer Impacts'!S10</f>
        <v>0.18693138767589146</v>
      </c>
      <c r="U11" s="41">
        <f ca="1">HLOOKUP($A11&amp;"-"&amp;$B11&amp;"-"&amp;U$7,Weights_All_Spaces,$C11+1,FALSE)*'Freezer Impacts'!T10</f>
        <v>2.7439237633855138E-5</v>
      </c>
      <c r="V11" s="41">
        <f ca="1">HLOOKUP($A11&amp;"-"&amp;$B11&amp;"-"&amp;V$7,Weights_All_Spaces,$C11+1,FALSE)*'Freezer Impacts'!U10</f>
        <v>0.18693138767589146</v>
      </c>
      <c r="W11" s="41">
        <f ca="1">HLOOKUP($A11&amp;"-"&amp;$B11&amp;"-"&amp;W$7,Weights_All_Spaces,$C11+1,FALSE)*'Freezer Impacts'!V10</f>
        <v>2.7439237633855138E-5</v>
      </c>
      <c r="X11" s="41">
        <f ca="1">HLOOKUP($A11&amp;"-"&amp;$B11&amp;"-"&amp;X$7,Weights_All_Spaces,$C11+1,FALSE)*'Freezer Impacts'!W10</f>
        <v>-8.5925475671909165E-3</v>
      </c>
      <c r="Y11" s="41">
        <f ca="1">HLOOKUP($A11&amp;"-"&amp;$B11&amp;"-"&amp;Y$7,Weights_All_Spaces,$C11+1,FALSE)*'Freezer Impacts'!X10</f>
        <v>1.0832158105095909E-2</v>
      </c>
      <c r="Z11" s="41">
        <f ca="1">HLOOKUP($A11&amp;"-"&amp;$B11&amp;"-"&amp;Z$7,Weights_All_Spaces,$C11+1,FALSE)*'Freezer Impacts'!Y10</f>
        <v>1.5459822558762018E-6</v>
      </c>
      <c r="AA11" s="41">
        <f ca="1">HLOOKUP($A11&amp;"-"&amp;$B11&amp;"-"&amp;AA$7,Weights_All_Spaces,$C11+1,FALSE)*'Freezer Impacts'!Z10</f>
        <v>6.6435865402726564E-3</v>
      </c>
      <c r="AB11" s="41">
        <f ca="1">HLOOKUP($A11&amp;"-"&amp;$B11&amp;"-"&amp;AB$7,Weights_All_Spaces,$C11+1,FALSE)*'Freezer Impacts'!AA10</f>
        <v>1.5459822558762018E-6</v>
      </c>
      <c r="AC11" s="41">
        <f ca="1">HLOOKUP($A11&amp;"-"&amp;$B11&amp;"-"&amp;AC$7,Weights_All_Spaces,$C11+1,FALSE)*'Freezer Impacts'!AB10</f>
        <v>0</v>
      </c>
      <c r="AD11" s="41">
        <f ca="1">HLOOKUP($A11&amp;"-"&amp;$B11&amp;"-"&amp;AD$7,Weights_All_Spaces,$C11+1,FALSE)*'Freezer Impacts'!AC10</f>
        <v>8.2760158957282837E-2</v>
      </c>
      <c r="AE11" s="41">
        <f ca="1">HLOOKUP($A11&amp;"-"&amp;$B11&amp;"-"&amp;AE$7,Weights_All_Spaces,$C11+1,FALSE)*'Freezer Impacts'!AD10</f>
        <v>1.648300468638693E-5</v>
      </c>
      <c r="AF11" s="41">
        <f ca="1">HLOOKUP($A11&amp;"-"&amp;$B11&amp;"-"&amp;AF$7,Weights_All_Spaces,$C11+1,FALSE)*'Freezer Impacts'!AE10</f>
        <v>8.2521153816131843E-2</v>
      </c>
      <c r="AG11" s="41">
        <f ca="1">HLOOKUP($A11&amp;"-"&amp;$B11&amp;"-"&amp;AG$7,Weights_All_Spaces,$C11+1,FALSE)*'Freezer Impacts'!AF10</f>
        <v>1.7038464735948006E-5</v>
      </c>
      <c r="AH11" s="41">
        <f ca="1">HLOOKUP($A11&amp;"-"&amp;$B11&amp;"-"&amp;AH$7,Weights_All_Spaces,$C11+1,FALSE)*'Freezer Impacts'!AG10</f>
        <v>0</v>
      </c>
      <c r="AK11" s="131">
        <f t="shared" ca="1" si="10"/>
        <v>0.30338984840802657</v>
      </c>
      <c r="AL11" s="131">
        <f t="shared" ca="1" si="8"/>
        <v>4.8650673133926369E-5</v>
      </c>
      <c r="AM11" s="131">
        <f t="shared" ca="1" si="8"/>
        <v>0.29921879493098247</v>
      </c>
      <c r="AN11" s="131">
        <f t="shared" ca="1" si="8"/>
        <v>5.2231143361282042E-5</v>
      </c>
      <c r="AO11" s="131">
        <f t="shared" ca="1" si="8"/>
        <v>-9.4890595808408314E-3</v>
      </c>
    </row>
    <row r="12" spans="1:47">
      <c r="A12" s="4" t="str">
        <f t="shared" si="11"/>
        <v>PG</v>
      </c>
      <c r="B12" s="4" t="str">
        <f t="shared" si="11"/>
        <v>SFM</v>
      </c>
      <c r="C12" s="4">
        <f t="shared" si="12"/>
        <v>4</v>
      </c>
      <c r="D12" s="40" t="str">
        <f t="shared" si="9"/>
        <v>PG4</v>
      </c>
      <c r="E12" s="41">
        <f ca="1">HLOOKUP($A12&amp;"-"&amp;$B12&amp;"-"&amp;E$7,Weights_All_Spaces,$C12+1,FALSE)*'Freezer Impacts'!D11</f>
        <v>9.0459713649214443E-2</v>
      </c>
      <c r="F12" s="41">
        <f ca="1">HLOOKUP($A12&amp;"-"&amp;$B12&amp;"-"&amp;F$7,Weights_All_Spaces,$C12+1,FALSE)*'Freezer Impacts'!E11</f>
        <v>1.2661505965441778E-5</v>
      </c>
      <c r="G12" s="41">
        <f ca="1">HLOOKUP($A12&amp;"-"&amp;$B12&amp;"-"&amp;G$7,Weights_All_Spaces,$C12+1,FALSE)*'Freezer Impacts'!F11</f>
        <v>0.10097471891008539</v>
      </c>
      <c r="H12" s="41">
        <f ca="1">HLOOKUP($A12&amp;"-"&amp;$B12&amp;"-"&amp;H$7,Weights_All_Spaces,$C12+1,FALSE)*'Freezer Impacts'!G11</f>
        <v>2.3732052421933472E-5</v>
      </c>
      <c r="I12" s="41">
        <f ca="1">HLOOKUP($A12&amp;"-"&amp;$B12&amp;"-"&amp;I$7,Weights_All_Spaces,$C12+1,FALSE)*'Freezer Impacts'!H11</f>
        <v>-2.9902270973190684E-3</v>
      </c>
      <c r="J12" s="41">
        <f ca="1">HLOOKUP($A12&amp;"-"&amp;$B12&amp;"-"&amp;J$7,Weights_All_Spaces,$C12+1,FALSE)*'Freezer Impacts'!I11</f>
        <v>5.1717840693761659E-3</v>
      </c>
      <c r="K12" s="41">
        <f ca="1">HLOOKUP($A12&amp;"-"&amp;$B12&amp;"-"&amp;K$7,Weights_All_Spaces,$C12+1,FALSE)*'Freezer Impacts'!J11</f>
        <v>7.2859867516154545E-7</v>
      </c>
      <c r="L12" s="41">
        <f ca="1">HLOOKUP($A12&amp;"-"&amp;$B12&amp;"-"&amp;L$7,Weights_All_Spaces,$C12+1,FALSE)*'Freezer Impacts'!K11</f>
        <v>4.4694252638983077E-3</v>
      </c>
      <c r="M12" s="41">
        <f ca="1">HLOOKUP($A12&amp;"-"&amp;$B12&amp;"-"&amp;M$7,Weights_All_Spaces,$C12+1,FALSE)*'Freezer Impacts'!L11</f>
        <v>1.5824112968351044E-6</v>
      </c>
      <c r="N12" s="41">
        <f ca="1">HLOOKUP($A12&amp;"-"&amp;$B12&amp;"-"&amp;N$7,Weights_All_Spaces,$C12+1,FALSE)*'Freezer Impacts'!M11</f>
        <v>0</v>
      </c>
      <c r="O12" s="41">
        <f ca="1">HLOOKUP($A12&amp;"-"&amp;$B12&amp;"-"&amp;O$7,Weights_All_Spaces,$C12+1,FALSE)*'Freezer Impacts'!N11</f>
        <v>8.3181345884335116E-3</v>
      </c>
      <c r="P12" s="41">
        <f ca="1">HLOOKUP($A12&amp;"-"&amp;$B12&amp;"-"&amp;P$7,Weights_All_Spaces,$C12+1,FALSE)*'Freezer Impacts'!O11</f>
        <v>1.164276410615336E-6</v>
      </c>
      <c r="Q12" s="41">
        <f ca="1">HLOOKUP($A12&amp;"-"&amp;$B12&amp;"-"&amp;Q$7,Weights_All_Spaces,$C12+1,FALSE)*'Freezer Impacts'!P11</f>
        <v>9.285031623915899E-3</v>
      </c>
      <c r="R12" s="41">
        <f ca="1">HLOOKUP($A12&amp;"-"&amp;$B12&amp;"-"&amp;R$7,Weights_All_Spaces,$C12+1,FALSE)*'Freezer Impacts'!Q11</f>
        <v>2.1822576939708942E-6</v>
      </c>
      <c r="S12" s="41">
        <f>HLOOKUP($A12&amp;"-"&amp;$B12&amp;"-"&amp;S$7,Weights_All_Spaces,$C12+1,FALSE)*'Freezer Impacts'!R11</f>
        <v>0</v>
      </c>
      <c r="T12" s="41">
        <f ca="1">HLOOKUP($A12&amp;"-"&amp;$B12&amp;"-"&amp;T$7,Weights_All_Spaces,$C12+1,FALSE)*'Freezer Impacts'!S11</f>
        <v>0.12331085215382447</v>
      </c>
      <c r="U12" s="41">
        <f ca="1">HLOOKUP($A12&amp;"-"&amp;$B12&amp;"-"&amp;U$7,Weights_All_Spaces,$C12+1,FALSE)*'Freezer Impacts'!T11</f>
        <v>1.9729581911658908E-5</v>
      </c>
      <c r="V12" s="41">
        <f ca="1">HLOOKUP($A12&amp;"-"&amp;$B12&amp;"-"&amp;V$7,Weights_All_Spaces,$C12+1,FALSE)*'Freezer Impacts'!U11</f>
        <v>0.12331085215382447</v>
      </c>
      <c r="W12" s="41">
        <f ca="1">HLOOKUP($A12&amp;"-"&amp;$B12&amp;"-"&amp;W$7,Weights_All_Spaces,$C12+1,FALSE)*'Freezer Impacts'!V11</f>
        <v>1.9729581911658908E-5</v>
      </c>
      <c r="X12" s="41">
        <f ca="1">HLOOKUP($A12&amp;"-"&amp;$B12&amp;"-"&amp;X$7,Weights_All_Spaces,$C12+1,FALSE)*'Freezer Impacts'!W11</f>
        <v>-4.107067168796625E-3</v>
      </c>
      <c r="Y12" s="41">
        <f ca="1">HLOOKUP($A12&amp;"-"&amp;$B12&amp;"-"&amp;Y$7,Weights_All_Spaces,$C12+1,FALSE)*'Freezer Impacts'!X11</f>
        <v>7.2192967803151225E-3</v>
      </c>
      <c r="Z12" s="41">
        <f ca="1">HLOOKUP($A12&amp;"-"&amp;$B12&amp;"-"&amp;Z$7,Weights_All_Spaces,$C12+1,FALSE)*'Freezer Impacts'!Y11</f>
        <v>1.1108522068161307E-6</v>
      </c>
      <c r="AA12" s="41">
        <f ca="1">HLOOKUP($A12&amp;"-"&amp;$B12&amp;"-"&amp;AA$7,Weights_All_Spaces,$C12+1,FALSE)*'Freezer Impacts'!Z11</f>
        <v>5.2603724618674923E-3</v>
      </c>
      <c r="AB12" s="41">
        <f ca="1">HLOOKUP($A12&amp;"-"&amp;$B12&amp;"-"&amp;AB$7,Weights_All_Spaces,$C12+1,FALSE)*'Freezer Impacts'!AA11</f>
        <v>1.1108300181734572E-6</v>
      </c>
      <c r="AC12" s="41">
        <f ca="1">HLOOKUP($A12&amp;"-"&amp;$B12&amp;"-"&amp;AC$7,Weights_All_Spaces,$C12+1,FALSE)*'Freezer Impacts'!AB11</f>
        <v>0</v>
      </c>
      <c r="AD12" s="41">
        <f ca="1">HLOOKUP($A12&amp;"-"&amp;$B12&amp;"-"&amp;AD$7,Weights_All_Spaces,$C12+1,FALSE)*'Freezer Impacts'!AC11</f>
        <v>8.8343077024047673E-2</v>
      </c>
      <c r="AE12" s="41">
        <f ca="1">HLOOKUP($A12&amp;"-"&amp;$B12&amp;"-"&amp;AE$7,Weights_All_Spaces,$C12+1,FALSE)*'Freezer Impacts'!AD11</f>
        <v>1.8849821167719291E-5</v>
      </c>
      <c r="AF12" s="41">
        <f ca="1">HLOOKUP($A12&amp;"-"&amp;$B12&amp;"-"&amp;AF$7,Weights_All_Spaces,$C12+1,FALSE)*'Freezer Impacts'!AE11</f>
        <v>8.8276518630309442E-2</v>
      </c>
      <c r="AG12" s="41">
        <f ca="1">HLOOKUP($A12&amp;"-"&amp;$B12&amp;"-"&amp;AG$7,Weights_All_Spaces,$C12+1,FALSE)*'Freezer Impacts'!AF11</f>
        <v>1.9394631874282242E-5</v>
      </c>
      <c r="AH12" s="41">
        <f ca="1">HLOOKUP($A12&amp;"-"&amp;$B12&amp;"-"&amp;AH$7,Weights_All_Spaces,$C12+1,FALSE)*'Freezer Impacts'!AG11</f>
        <v>0</v>
      </c>
      <c r="AK12" s="131">
        <f t="shared" ca="1" si="10"/>
        <v>0.3228228582652114</v>
      </c>
      <c r="AL12" s="131">
        <f t="shared" ca="1" si="8"/>
        <v>5.4244636337412983E-5</v>
      </c>
      <c r="AM12" s="131">
        <f t="shared" ca="1" si="8"/>
        <v>0.33157691904390102</v>
      </c>
      <c r="AN12" s="131">
        <f t="shared" ca="1" si="8"/>
        <v>6.773176521685408E-5</v>
      </c>
      <c r="AO12" s="131">
        <f t="shared" ca="1" si="8"/>
        <v>-7.0972942661156934E-3</v>
      </c>
    </row>
    <row r="13" spans="1:47">
      <c r="A13" s="4" t="str">
        <f t="shared" si="11"/>
        <v>PG</v>
      </c>
      <c r="B13" s="4" t="str">
        <f t="shared" si="11"/>
        <v>SFM</v>
      </c>
      <c r="C13" s="4">
        <f t="shared" si="12"/>
        <v>5</v>
      </c>
      <c r="D13" s="40" t="str">
        <f t="shared" si="9"/>
        <v>PG5</v>
      </c>
      <c r="E13" s="41">
        <f ca="1">HLOOKUP($A13&amp;"-"&amp;$B13&amp;"-"&amp;E$7,Weights_All_Spaces,$C13+1,FALSE)*'Freezer Impacts'!D12</f>
        <v>1.5123860075596901E-2</v>
      </c>
      <c r="F13" s="41">
        <f ca="1">HLOOKUP($A13&amp;"-"&amp;$B13&amp;"-"&amp;F$7,Weights_All_Spaces,$C13+1,FALSE)*'Freezer Impacts'!E12</f>
        <v>2.1199049580398984E-6</v>
      </c>
      <c r="G13" s="41">
        <f ca="1">HLOOKUP($A13&amp;"-"&amp;$B13&amp;"-"&amp;G$7,Weights_All_Spaces,$C13+1,FALSE)*'Freezer Impacts'!F12</f>
        <v>1.5397596395675285E-2</v>
      </c>
      <c r="H13" s="41">
        <f ca="1">HLOOKUP($A13&amp;"-"&amp;$B13&amp;"-"&amp;H$7,Weights_All_Spaces,$C13+1,FALSE)*'Freezer Impacts'!G12</f>
        <v>3.1559401199410351E-6</v>
      </c>
      <c r="I13" s="41">
        <f ca="1">HLOOKUP($A13&amp;"-"&amp;$B13&amp;"-"&amp;I$7,Weights_All_Spaces,$C13+1,FALSE)*'Freezer Impacts'!H12</f>
        <v>-7.3179829510177481E-4</v>
      </c>
      <c r="J13" s="41">
        <f ca="1">HLOOKUP($A13&amp;"-"&amp;$B13&amp;"-"&amp;J$7,Weights_All_Spaces,$C13+1,FALSE)*'Freezer Impacts'!I12</f>
        <v>8.6422687825764961E-4</v>
      </c>
      <c r="K13" s="41">
        <f ca="1">HLOOKUP($A13&amp;"-"&amp;$B13&amp;"-"&amp;K$7,Weights_All_Spaces,$C13+1,FALSE)*'Freezer Impacts'!J12</f>
        <v>1.2188849087117322E-7</v>
      </c>
      <c r="L13" s="41">
        <f ca="1">HLOOKUP($A13&amp;"-"&amp;$B13&amp;"-"&amp;L$7,Weights_All_Spaces,$C13+1,FALSE)*'Freezer Impacts'!K12</f>
        <v>5.7159682695126154E-4</v>
      </c>
      <c r="M13" s="41">
        <f ca="1">HLOOKUP($A13&amp;"-"&amp;$B13&amp;"-"&amp;M$7,Weights_All_Spaces,$C13+1,FALSE)*'Freezer Impacts'!L12</f>
        <v>2.0983828296063271E-7</v>
      </c>
      <c r="N13" s="41">
        <f ca="1">HLOOKUP($A13&amp;"-"&amp;$B13&amp;"-"&amp;N$7,Weights_All_Spaces,$C13+1,FALSE)*'Freezer Impacts'!M12</f>
        <v>0</v>
      </c>
      <c r="O13" s="41">
        <f ca="1">HLOOKUP($A13&amp;"-"&amp;$B13&amp;"-"&amp;O$7,Weights_All_Spaces,$C13+1,FALSE)*'Freezer Impacts'!N12</f>
        <v>1.3906997770663817E-3</v>
      </c>
      <c r="P13" s="41">
        <f ca="1">HLOOKUP($A13&amp;"-"&amp;$B13&amp;"-"&amp;P$7,Weights_All_Spaces,$C13+1,FALSE)*'Freezer Impacts'!O12</f>
        <v>1.9493378924504813E-7</v>
      </c>
      <c r="Q13" s="41">
        <f ca="1">HLOOKUP($A13&amp;"-"&amp;$B13&amp;"-"&amp;Q$7,Weights_All_Spaces,$C13+1,FALSE)*'Freezer Impacts'!P12</f>
        <v>1.4158709329356585E-3</v>
      </c>
      <c r="R13" s="41">
        <f ca="1">HLOOKUP($A13&amp;"-"&amp;$B13&amp;"-"&amp;R$7,Weights_All_Spaces,$C13+1,FALSE)*'Freezer Impacts'!Q12</f>
        <v>2.9020139033940552E-7</v>
      </c>
      <c r="S13" s="41">
        <f>HLOOKUP($A13&amp;"-"&amp;$B13&amp;"-"&amp;S$7,Weights_All_Spaces,$C13+1,FALSE)*'Freezer Impacts'!R12</f>
        <v>0</v>
      </c>
      <c r="T13" s="41">
        <f ca="1">HLOOKUP($A13&amp;"-"&amp;$B13&amp;"-"&amp;T$7,Weights_All_Spaces,$C13+1,FALSE)*'Freezer Impacts'!S12</f>
        <v>8.2090764545747999E-2</v>
      </c>
      <c r="U13" s="41">
        <f ca="1">HLOOKUP($A13&amp;"-"&amp;$B13&amp;"-"&amp;U$7,Weights_All_Spaces,$C13+1,FALSE)*'Freezer Impacts'!T12</f>
        <v>1.2453380216530775E-5</v>
      </c>
      <c r="V13" s="41">
        <f ca="1">HLOOKUP($A13&amp;"-"&amp;$B13&amp;"-"&amp;V$7,Weights_All_Spaces,$C13+1,FALSE)*'Freezer Impacts'!U12</f>
        <v>8.2090764545747999E-2</v>
      </c>
      <c r="W13" s="41">
        <f ca="1">HLOOKUP($A13&amp;"-"&amp;$B13&amp;"-"&amp;W$7,Weights_All_Spaces,$C13+1,FALSE)*'Freezer Impacts'!V12</f>
        <v>1.2453380216530775E-5</v>
      </c>
      <c r="X13" s="41">
        <f ca="1">HLOOKUP($A13&amp;"-"&amp;$B13&amp;"-"&amp;X$7,Weights_All_Spaces,$C13+1,FALSE)*'Freezer Impacts'!W12</f>
        <v>-4.065289793753756E-3</v>
      </c>
      <c r="Y13" s="41">
        <f ca="1">HLOOKUP($A13&amp;"-"&amp;$B13&amp;"-"&amp;Y$7,Weights_All_Spaces,$C13+1,FALSE)*'Freezer Impacts'!X12</f>
        <v>4.7049684526546398E-3</v>
      </c>
      <c r="Z13" s="41">
        <f ca="1">HLOOKUP($A13&amp;"-"&amp;$B13&amp;"-"&amp;Z$7,Weights_All_Spaces,$C13+1,FALSE)*'Freezer Impacts'!Y12</f>
        <v>7.0469533519911894E-7</v>
      </c>
      <c r="AA13" s="41">
        <f ca="1">HLOOKUP($A13&amp;"-"&amp;$B13&amp;"-"&amp;AA$7,Weights_All_Spaces,$C13+1,FALSE)*'Freezer Impacts'!Z12</f>
        <v>2.7326898128693395E-3</v>
      </c>
      <c r="AB13" s="41">
        <f ca="1">HLOOKUP($A13&amp;"-"&amp;$B13&amp;"-"&amp;AB$7,Weights_All_Spaces,$C13+1,FALSE)*'Freezer Impacts'!AA12</f>
        <v>7.0468056821319663E-7</v>
      </c>
      <c r="AC13" s="41">
        <f ca="1">HLOOKUP($A13&amp;"-"&amp;$B13&amp;"-"&amp;AC$7,Weights_All_Spaces,$C13+1,FALSE)*'Freezer Impacts'!AB12</f>
        <v>0</v>
      </c>
      <c r="AD13" s="41">
        <f ca="1">HLOOKUP($A13&amp;"-"&amp;$B13&amp;"-"&amp;AD$7,Weights_All_Spaces,$C13+1,FALSE)*'Freezer Impacts'!AC12</f>
        <v>8.4352356750763247E-2</v>
      </c>
      <c r="AE13" s="41">
        <f ca="1">HLOOKUP($A13&amp;"-"&amp;$B13&amp;"-"&amp;AE$7,Weights_All_Spaces,$C13+1,FALSE)*'Freezer Impacts'!AD12</f>
        <v>1.7254597992705322E-5</v>
      </c>
      <c r="AF13" s="41">
        <f ca="1">HLOOKUP($A13&amp;"-"&amp;$B13&amp;"-"&amp;AF$7,Weights_All_Spaces,$C13+1,FALSE)*'Freezer Impacts'!AE12</f>
        <v>8.4144331516515875E-2</v>
      </c>
      <c r="AG13" s="41">
        <f ca="1">HLOOKUP($A13&amp;"-"&amp;$B13&amp;"-"&amp;AG$7,Weights_All_Spaces,$C13+1,FALSE)*'Freezer Impacts'!AF12</f>
        <v>1.8124576706494993E-5</v>
      </c>
      <c r="AH13" s="41">
        <f ca="1">HLOOKUP($A13&amp;"-"&amp;$B13&amp;"-"&amp;AH$7,Weights_All_Spaces,$C13+1,FALSE)*'Freezer Impacts'!AG12</f>
        <v>0</v>
      </c>
      <c r="AK13" s="131">
        <f t="shared" ca="1" si="10"/>
        <v>0.18852687648008681</v>
      </c>
      <c r="AL13" s="131">
        <f t="shared" ca="1" si="8"/>
        <v>3.2849400782591335E-5</v>
      </c>
      <c r="AM13" s="131">
        <f t="shared" ca="1" si="8"/>
        <v>0.1863528500306954</v>
      </c>
      <c r="AN13" s="131">
        <f t="shared" ca="1" si="8"/>
        <v>3.4938617284480038E-5</v>
      </c>
      <c r="AO13" s="131">
        <f t="shared" ca="1" si="8"/>
        <v>-4.7970880888555311E-3</v>
      </c>
    </row>
    <row r="14" spans="1:47">
      <c r="A14" s="4" t="str">
        <f t="shared" si="11"/>
        <v>PG</v>
      </c>
      <c r="B14" s="4" t="str">
        <f t="shared" si="11"/>
        <v>SFM</v>
      </c>
      <c r="C14" s="4">
        <f t="shared" si="12"/>
        <v>6</v>
      </c>
      <c r="D14" s="40" t="str">
        <f t="shared" si="9"/>
        <v>PG6</v>
      </c>
      <c r="E14" s="41">
        <f ca="1">HLOOKUP($A14&amp;"-"&amp;$B14&amp;"-"&amp;E$7,Weights_All_Spaces,$C14+1,FALSE)*'Freezer Impacts'!D13</f>
        <v>0</v>
      </c>
      <c r="F14" s="41">
        <f ca="1">HLOOKUP($A14&amp;"-"&amp;$B14&amp;"-"&amp;F$7,Weights_All_Spaces,$C14+1,FALSE)*'Freezer Impacts'!E13</f>
        <v>0</v>
      </c>
      <c r="G14" s="41">
        <f ca="1">HLOOKUP($A14&amp;"-"&amp;$B14&amp;"-"&amp;G$7,Weights_All_Spaces,$C14+1,FALSE)*'Freezer Impacts'!F13</f>
        <v>0</v>
      </c>
      <c r="H14" s="41">
        <f ca="1">HLOOKUP($A14&amp;"-"&amp;$B14&amp;"-"&amp;H$7,Weights_All_Spaces,$C14+1,FALSE)*'Freezer Impacts'!G13</f>
        <v>0</v>
      </c>
      <c r="I14" s="41">
        <f ca="1">HLOOKUP($A14&amp;"-"&amp;$B14&amp;"-"&amp;I$7,Weights_All_Spaces,$C14+1,FALSE)*'Freezer Impacts'!H13</f>
        <v>0</v>
      </c>
      <c r="J14" s="41">
        <f ca="1">HLOOKUP($A14&amp;"-"&amp;$B14&amp;"-"&amp;J$7,Weights_All_Spaces,$C14+1,FALSE)*'Freezer Impacts'!I13</f>
        <v>0</v>
      </c>
      <c r="K14" s="41">
        <f ca="1">HLOOKUP($A14&amp;"-"&amp;$B14&amp;"-"&amp;K$7,Weights_All_Spaces,$C14+1,FALSE)*'Freezer Impacts'!J13</f>
        <v>0</v>
      </c>
      <c r="L14" s="41">
        <f ca="1">HLOOKUP($A14&amp;"-"&amp;$B14&amp;"-"&amp;L$7,Weights_All_Spaces,$C14+1,FALSE)*'Freezer Impacts'!K13</f>
        <v>0</v>
      </c>
      <c r="M14" s="41">
        <f ca="1">HLOOKUP($A14&amp;"-"&amp;$B14&amp;"-"&amp;M$7,Weights_All_Spaces,$C14+1,FALSE)*'Freezer Impacts'!L13</f>
        <v>0</v>
      </c>
      <c r="N14" s="41">
        <f ca="1">HLOOKUP($A14&amp;"-"&amp;$B14&amp;"-"&amp;N$7,Weights_All_Spaces,$C14+1,FALSE)*'Freezer Impacts'!M13</f>
        <v>0</v>
      </c>
      <c r="O14" s="41">
        <f ca="1">HLOOKUP($A14&amp;"-"&amp;$B14&amp;"-"&amp;O$7,Weights_All_Spaces,$C14+1,FALSE)*'Freezer Impacts'!N13</f>
        <v>0</v>
      </c>
      <c r="P14" s="41">
        <f ca="1">HLOOKUP($A14&amp;"-"&amp;$B14&amp;"-"&amp;P$7,Weights_All_Spaces,$C14+1,FALSE)*'Freezer Impacts'!O13</f>
        <v>0</v>
      </c>
      <c r="Q14" s="41">
        <f ca="1">HLOOKUP($A14&amp;"-"&amp;$B14&amp;"-"&amp;Q$7,Weights_All_Spaces,$C14+1,FALSE)*'Freezer Impacts'!P13</f>
        <v>0</v>
      </c>
      <c r="R14" s="41">
        <f ca="1">HLOOKUP($A14&amp;"-"&amp;$B14&amp;"-"&amp;R$7,Weights_All_Spaces,$C14+1,FALSE)*'Freezer Impacts'!Q13</f>
        <v>0</v>
      </c>
      <c r="S14" s="41">
        <f>HLOOKUP($A14&amp;"-"&amp;$B14&amp;"-"&amp;S$7,Weights_All_Spaces,$C14+1,FALSE)*'Freezer Impacts'!R13</f>
        <v>0</v>
      </c>
      <c r="T14" s="41">
        <f ca="1">HLOOKUP($A14&amp;"-"&amp;$B14&amp;"-"&amp;T$7,Weights_All_Spaces,$C14+1,FALSE)*'Freezer Impacts'!S13</f>
        <v>0</v>
      </c>
      <c r="U14" s="41">
        <f ca="1">HLOOKUP($A14&amp;"-"&amp;$B14&amp;"-"&amp;U$7,Weights_All_Spaces,$C14+1,FALSE)*'Freezer Impacts'!T13</f>
        <v>0</v>
      </c>
      <c r="V14" s="41">
        <f ca="1">HLOOKUP($A14&amp;"-"&amp;$B14&amp;"-"&amp;V$7,Weights_All_Spaces,$C14+1,FALSE)*'Freezer Impacts'!U13</f>
        <v>0</v>
      </c>
      <c r="W14" s="41">
        <f ca="1">HLOOKUP($A14&amp;"-"&amp;$B14&amp;"-"&amp;W$7,Weights_All_Spaces,$C14+1,FALSE)*'Freezer Impacts'!V13</f>
        <v>0</v>
      </c>
      <c r="X14" s="41">
        <f ca="1">HLOOKUP($A14&amp;"-"&amp;$B14&amp;"-"&amp;X$7,Weights_All_Spaces,$C14+1,FALSE)*'Freezer Impacts'!W13</f>
        <v>0</v>
      </c>
      <c r="Y14" s="41">
        <f ca="1">HLOOKUP($A14&amp;"-"&amp;$B14&amp;"-"&amp;Y$7,Weights_All_Spaces,$C14+1,FALSE)*'Freezer Impacts'!X13</f>
        <v>0</v>
      </c>
      <c r="Z14" s="41">
        <f ca="1">HLOOKUP($A14&amp;"-"&amp;$B14&amp;"-"&amp;Z$7,Weights_All_Spaces,$C14+1,FALSE)*'Freezer Impacts'!Y13</f>
        <v>0</v>
      </c>
      <c r="AA14" s="41">
        <f ca="1">HLOOKUP($A14&amp;"-"&amp;$B14&amp;"-"&amp;AA$7,Weights_All_Spaces,$C14+1,FALSE)*'Freezer Impacts'!Z13</f>
        <v>0</v>
      </c>
      <c r="AB14" s="41">
        <f ca="1">HLOOKUP($A14&amp;"-"&amp;$B14&amp;"-"&amp;AB$7,Weights_All_Spaces,$C14+1,FALSE)*'Freezer Impacts'!AA13</f>
        <v>0</v>
      </c>
      <c r="AC14" s="41">
        <f ca="1">HLOOKUP($A14&amp;"-"&amp;$B14&amp;"-"&amp;AC$7,Weights_All_Spaces,$C14+1,FALSE)*'Freezer Impacts'!AB13</f>
        <v>0</v>
      </c>
      <c r="AD14" s="41">
        <f ca="1">HLOOKUP($A14&amp;"-"&amp;$B14&amp;"-"&amp;AD$7,Weights_All_Spaces,$C14+1,FALSE)*'Freezer Impacts'!AC13</f>
        <v>0</v>
      </c>
      <c r="AE14" s="41">
        <f ca="1">HLOOKUP($A14&amp;"-"&amp;$B14&amp;"-"&amp;AE$7,Weights_All_Spaces,$C14+1,FALSE)*'Freezer Impacts'!AD13</f>
        <v>0</v>
      </c>
      <c r="AF14" s="41">
        <f ca="1">HLOOKUP($A14&amp;"-"&amp;$B14&amp;"-"&amp;AF$7,Weights_All_Spaces,$C14+1,FALSE)*'Freezer Impacts'!AE13</f>
        <v>0</v>
      </c>
      <c r="AG14" s="41">
        <f ca="1">HLOOKUP($A14&amp;"-"&amp;$B14&amp;"-"&amp;AG$7,Weights_All_Spaces,$C14+1,FALSE)*'Freezer Impacts'!AF13</f>
        <v>0</v>
      </c>
      <c r="AH14" s="41">
        <f ca="1">HLOOKUP($A14&amp;"-"&amp;$B14&amp;"-"&amp;AH$7,Weights_All_Spaces,$C14+1,FALSE)*'Freezer Impacts'!AG13</f>
        <v>0</v>
      </c>
      <c r="AK14" s="131">
        <f t="shared" ca="1" si="10"/>
        <v>0</v>
      </c>
      <c r="AL14" s="131">
        <f t="shared" ca="1" si="8"/>
        <v>0</v>
      </c>
      <c r="AM14" s="131">
        <f t="shared" ca="1" si="8"/>
        <v>0</v>
      </c>
      <c r="AN14" s="131">
        <f t="shared" ca="1" si="8"/>
        <v>0</v>
      </c>
      <c r="AO14" s="131">
        <f t="shared" ca="1" si="8"/>
        <v>0</v>
      </c>
    </row>
    <row r="15" spans="1:47">
      <c r="A15" s="4" t="str">
        <f t="shared" si="11"/>
        <v>PG</v>
      </c>
      <c r="B15" s="4" t="str">
        <f t="shared" si="11"/>
        <v>SFM</v>
      </c>
      <c r="C15" s="4">
        <f t="shared" si="12"/>
        <v>7</v>
      </c>
      <c r="D15" s="40" t="str">
        <f t="shared" si="9"/>
        <v>PG7</v>
      </c>
      <c r="E15" s="41">
        <f ca="1">HLOOKUP($A15&amp;"-"&amp;$B15&amp;"-"&amp;E$7,Weights_All_Spaces,$C15+1,FALSE)*'Freezer Impacts'!D14</f>
        <v>0</v>
      </c>
      <c r="F15" s="41">
        <f ca="1">HLOOKUP($A15&amp;"-"&amp;$B15&amp;"-"&amp;F$7,Weights_All_Spaces,$C15+1,FALSE)*'Freezer Impacts'!E14</f>
        <v>0</v>
      </c>
      <c r="G15" s="41">
        <f ca="1">HLOOKUP($A15&amp;"-"&amp;$B15&amp;"-"&amp;G$7,Weights_All_Spaces,$C15+1,FALSE)*'Freezer Impacts'!F14</f>
        <v>0</v>
      </c>
      <c r="H15" s="41">
        <f ca="1">HLOOKUP($A15&amp;"-"&amp;$B15&amp;"-"&amp;H$7,Weights_All_Spaces,$C15+1,FALSE)*'Freezer Impacts'!G14</f>
        <v>0</v>
      </c>
      <c r="I15" s="41">
        <f ca="1">HLOOKUP($A15&amp;"-"&amp;$B15&amp;"-"&amp;I$7,Weights_All_Spaces,$C15+1,FALSE)*'Freezer Impacts'!H14</f>
        <v>0</v>
      </c>
      <c r="J15" s="41">
        <f ca="1">HLOOKUP($A15&amp;"-"&amp;$B15&amp;"-"&amp;J$7,Weights_All_Spaces,$C15+1,FALSE)*'Freezer Impacts'!I14</f>
        <v>0</v>
      </c>
      <c r="K15" s="41">
        <f ca="1">HLOOKUP($A15&amp;"-"&amp;$B15&amp;"-"&amp;K$7,Weights_All_Spaces,$C15+1,FALSE)*'Freezer Impacts'!J14</f>
        <v>0</v>
      </c>
      <c r="L15" s="41">
        <f ca="1">HLOOKUP($A15&amp;"-"&amp;$B15&amp;"-"&amp;L$7,Weights_All_Spaces,$C15+1,FALSE)*'Freezer Impacts'!K14</f>
        <v>0</v>
      </c>
      <c r="M15" s="41">
        <f ca="1">HLOOKUP($A15&amp;"-"&amp;$B15&amp;"-"&amp;M$7,Weights_All_Spaces,$C15+1,FALSE)*'Freezer Impacts'!L14</f>
        <v>0</v>
      </c>
      <c r="N15" s="41">
        <f ca="1">HLOOKUP($A15&amp;"-"&amp;$B15&amp;"-"&amp;N$7,Weights_All_Spaces,$C15+1,FALSE)*'Freezer Impacts'!M14</f>
        <v>0</v>
      </c>
      <c r="O15" s="41">
        <f ca="1">HLOOKUP($A15&amp;"-"&amp;$B15&amp;"-"&amp;O$7,Weights_All_Spaces,$C15+1,FALSE)*'Freezer Impacts'!N14</f>
        <v>0</v>
      </c>
      <c r="P15" s="41">
        <f ca="1">HLOOKUP($A15&amp;"-"&amp;$B15&amp;"-"&amp;P$7,Weights_All_Spaces,$C15+1,FALSE)*'Freezer Impacts'!O14</f>
        <v>0</v>
      </c>
      <c r="Q15" s="41">
        <f ca="1">HLOOKUP($A15&amp;"-"&amp;$B15&amp;"-"&amp;Q$7,Weights_All_Spaces,$C15+1,FALSE)*'Freezer Impacts'!P14</f>
        <v>0</v>
      </c>
      <c r="R15" s="41">
        <f ca="1">HLOOKUP($A15&amp;"-"&amp;$B15&amp;"-"&amp;R$7,Weights_All_Spaces,$C15+1,FALSE)*'Freezer Impacts'!Q14</f>
        <v>0</v>
      </c>
      <c r="S15" s="41">
        <f>HLOOKUP($A15&amp;"-"&amp;$B15&amp;"-"&amp;S$7,Weights_All_Spaces,$C15+1,FALSE)*'Freezer Impacts'!R14</f>
        <v>0</v>
      </c>
      <c r="T15" s="41">
        <f ca="1">HLOOKUP($A15&amp;"-"&amp;$B15&amp;"-"&amp;T$7,Weights_All_Spaces,$C15+1,FALSE)*'Freezer Impacts'!S14</f>
        <v>0</v>
      </c>
      <c r="U15" s="41">
        <f ca="1">HLOOKUP($A15&amp;"-"&amp;$B15&amp;"-"&amp;U$7,Weights_All_Spaces,$C15+1,FALSE)*'Freezer Impacts'!T14</f>
        <v>0</v>
      </c>
      <c r="V15" s="41">
        <f ca="1">HLOOKUP($A15&amp;"-"&amp;$B15&amp;"-"&amp;V$7,Weights_All_Spaces,$C15+1,FALSE)*'Freezer Impacts'!U14</f>
        <v>0</v>
      </c>
      <c r="W15" s="41">
        <f ca="1">HLOOKUP($A15&amp;"-"&amp;$B15&amp;"-"&amp;W$7,Weights_All_Spaces,$C15+1,FALSE)*'Freezer Impacts'!V14</f>
        <v>0</v>
      </c>
      <c r="X15" s="41">
        <f ca="1">HLOOKUP($A15&amp;"-"&amp;$B15&amp;"-"&amp;X$7,Weights_All_Spaces,$C15+1,FALSE)*'Freezer Impacts'!W14</f>
        <v>0</v>
      </c>
      <c r="Y15" s="41">
        <f ca="1">HLOOKUP($A15&amp;"-"&amp;$B15&amp;"-"&amp;Y$7,Weights_All_Spaces,$C15+1,FALSE)*'Freezer Impacts'!X14</f>
        <v>0</v>
      </c>
      <c r="Z15" s="41">
        <f ca="1">HLOOKUP($A15&amp;"-"&amp;$B15&amp;"-"&amp;Z$7,Weights_All_Spaces,$C15+1,FALSE)*'Freezer Impacts'!Y14</f>
        <v>0</v>
      </c>
      <c r="AA15" s="41">
        <f ca="1">HLOOKUP($A15&amp;"-"&amp;$B15&amp;"-"&amp;AA$7,Weights_All_Spaces,$C15+1,FALSE)*'Freezer Impacts'!Z14</f>
        <v>0</v>
      </c>
      <c r="AB15" s="41">
        <f ca="1">HLOOKUP($A15&amp;"-"&amp;$B15&amp;"-"&amp;AB$7,Weights_All_Spaces,$C15+1,FALSE)*'Freezer Impacts'!AA14</f>
        <v>0</v>
      </c>
      <c r="AC15" s="41">
        <f ca="1">HLOOKUP($A15&amp;"-"&amp;$B15&amp;"-"&amp;AC$7,Weights_All_Spaces,$C15+1,FALSE)*'Freezer Impacts'!AB14</f>
        <v>0</v>
      </c>
      <c r="AD15" s="41">
        <f ca="1">HLOOKUP($A15&amp;"-"&amp;$B15&amp;"-"&amp;AD$7,Weights_All_Spaces,$C15+1,FALSE)*'Freezer Impacts'!AC14</f>
        <v>0</v>
      </c>
      <c r="AE15" s="41">
        <f ca="1">HLOOKUP($A15&amp;"-"&amp;$B15&amp;"-"&amp;AE$7,Weights_All_Spaces,$C15+1,FALSE)*'Freezer Impacts'!AD14</f>
        <v>0</v>
      </c>
      <c r="AF15" s="41">
        <f ca="1">HLOOKUP($A15&amp;"-"&amp;$B15&amp;"-"&amp;AF$7,Weights_All_Spaces,$C15+1,FALSE)*'Freezer Impacts'!AE14</f>
        <v>0</v>
      </c>
      <c r="AG15" s="41">
        <f ca="1">HLOOKUP($A15&amp;"-"&amp;$B15&amp;"-"&amp;AG$7,Weights_All_Spaces,$C15+1,FALSE)*'Freezer Impacts'!AF14</f>
        <v>0</v>
      </c>
      <c r="AH15" s="41">
        <f ca="1">HLOOKUP($A15&amp;"-"&amp;$B15&amp;"-"&amp;AH$7,Weights_All_Spaces,$C15+1,FALSE)*'Freezer Impacts'!AG14</f>
        <v>0</v>
      </c>
      <c r="AK15" s="131">
        <f t="shared" ca="1" si="10"/>
        <v>0</v>
      </c>
      <c r="AL15" s="131">
        <f t="shared" ca="1" si="8"/>
        <v>0</v>
      </c>
      <c r="AM15" s="131">
        <f t="shared" ca="1" si="8"/>
        <v>0</v>
      </c>
      <c r="AN15" s="131">
        <f t="shared" ca="1" si="8"/>
        <v>0</v>
      </c>
      <c r="AO15" s="131">
        <f t="shared" ca="1" si="8"/>
        <v>0</v>
      </c>
    </row>
    <row r="16" spans="1:47">
      <c r="A16" s="4" t="str">
        <f t="shared" si="11"/>
        <v>PG</v>
      </c>
      <c r="B16" s="4" t="str">
        <f t="shared" si="11"/>
        <v>SFM</v>
      </c>
      <c r="C16" s="4">
        <f t="shared" si="12"/>
        <v>8</v>
      </c>
      <c r="D16" s="40" t="str">
        <f t="shared" si="9"/>
        <v>PG8</v>
      </c>
      <c r="E16" s="41">
        <f ca="1">HLOOKUP($A16&amp;"-"&amp;$B16&amp;"-"&amp;E$7,Weights_All_Spaces,$C16+1,FALSE)*'Freezer Impacts'!D15</f>
        <v>0</v>
      </c>
      <c r="F16" s="41">
        <f ca="1">HLOOKUP($A16&amp;"-"&amp;$B16&amp;"-"&amp;F$7,Weights_All_Spaces,$C16+1,FALSE)*'Freezer Impacts'!E15</f>
        <v>0</v>
      </c>
      <c r="G16" s="41">
        <f ca="1">HLOOKUP($A16&amp;"-"&amp;$B16&amp;"-"&amp;G$7,Weights_All_Spaces,$C16+1,FALSE)*'Freezer Impacts'!F15</f>
        <v>0</v>
      </c>
      <c r="H16" s="41">
        <f ca="1">HLOOKUP($A16&amp;"-"&amp;$B16&amp;"-"&amp;H$7,Weights_All_Spaces,$C16+1,FALSE)*'Freezer Impacts'!G15</f>
        <v>0</v>
      </c>
      <c r="I16" s="41">
        <f ca="1">HLOOKUP($A16&amp;"-"&amp;$B16&amp;"-"&amp;I$7,Weights_All_Spaces,$C16+1,FALSE)*'Freezer Impacts'!H15</f>
        <v>0</v>
      </c>
      <c r="J16" s="41">
        <f ca="1">HLOOKUP($A16&amp;"-"&amp;$B16&amp;"-"&amp;J$7,Weights_All_Spaces,$C16+1,FALSE)*'Freezer Impacts'!I15</f>
        <v>0</v>
      </c>
      <c r="K16" s="41">
        <f ca="1">HLOOKUP($A16&amp;"-"&amp;$B16&amp;"-"&amp;K$7,Weights_All_Spaces,$C16+1,FALSE)*'Freezer Impacts'!J15</f>
        <v>0</v>
      </c>
      <c r="L16" s="41">
        <f ca="1">HLOOKUP($A16&amp;"-"&amp;$B16&amp;"-"&amp;L$7,Weights_All_Spaces,$C16+1,FALSE)*'Freezer Impacts'!K15</f>
        <v>0</v>
      </c>
      <c r="M16" s="41">
        <f ca="1">HLOOKUP($A16&amp;"-"&amp;$B16&amp;"-"&amp;M$7,Weights_All_Spaces,$C16+1,FALSE)*'Freezer Impacts'!L15</f>
        <v>0</v>
      </c>
      <c r="N16" s="41">
        <f ca="1">HLOOKUP($A16&amp;"-"&amp;$B16&amp;"-"&amp;N$7,Weights_All_Spaces,$C16+1,FALSE)*'Freezer Impacts'!M15</f>
        <v>0</v>
      </c>
      <c r="O16" s="41">
        <f ca="1">HLOOKUP($A16&amp;"-"&amp;$B16&amp;"-"&amp;O$7,Weights_All_Spaces,$C16+1,FALSE)*'Freezer Impacts'!N15</f>
        <v>0</v>
      </c>
      <c r="P16" s="41">
        <f ca="1">HLOOKUP($A16&amp;"-"&amp;$B16&amp;"-"&amp;P$7,Weights_All_Spaces,$C16+1,FALSE)*'Freezer Impacts'!O15</f>
        <v>0</v>
      </c>
      <c r="Q16" s="41">
        <f ca="1">HLOOKUP($A16&amp;"-"&amp;$B16&amp;"-"&amp;Q$7,Weights_All_Spaces,$C16+1,FALSE)*'Freezer Impacts'!P15</f>
        <v>0</v>
      </c>
      <c r="R16" s="41">
        <f ca="1">HLOOKUP($A16&amp;"-"&amp;$B16&amp;"-"&amp;R$7,Weights_All_Spaces,$C16+1,FALSE)*'Freezer Impacts'!Q15</f>
        <v>0</v>
      </c>
      <c r="S16" s="41">
        <f>HLOOKUP($A16&amp;"-"&amp;$B16&amp;"-"&amp;S$7,Weights_All_Spaces,$C16+1,FALSE)*'Freezer Impacts'!R15</f>
        <v>0</v>
      </c>
      <c r="T16" s="41">
        <f ca="1">HLOOKUP($A16&amp;"-"&amp;$B16&amp;"-"&amp;T$7,Weights_All_Spaces,$C16+1,FALSE)*'Freezer Impacts'!S15</f>
        <v>0</v>
      </c>
      <c r="U16" s="41">
        <f ca="1">HLOOKUP($A16&amp;"-"&amp;$B16&amp;"-"&amp;U$7,Weights_All_Spaces,$C16+1,FALSE)*'Freezer Impacts'!T15</f>
        <v>0</v>
      </c>
      <c r="V16" s="41">
        <f ca="1">HLOOKUP($A16&amp;"-"&amp;$B16&amp;"-"&amp;V$7,Weights_All_Spaces,$C16+1,FALSE)*'Freezer Impacts'!U15</f>
        <v>0</v>
      </c>
      <c r="W16" s="41">
        <f ca="1">HLOOKUP($A16&amp;"-"&amp;$B16&amp;"-"&amp;W$7,Weights_All_Spaces,$C16+1,FALSE)*'Freezer Impacts'!V15</f>
        <v>0</v>
      </c>
      <c r="X16" s="41">
        <f ca="1">HLOOKUP($A16&amp;"-"&amp;$B16&amp;"-"&amp;X$7,Weights_All_Spaces,$C16+1,FALSE)*'Freezer Impacts'!W15</f>
        <v>0</v>
      </c>
      <c r="Y16" s="41">
        <f ca="1">HLOOKUP($A16&amp;"-"&amp;$B16&amp;"-"&amp;Y$7,Weights_All_Spaces,$C16+1,FALSE)*'Freezer Impacts'!X15</f>
        <v>0</v>
      </c>
      <c r="Z16" s="41">
        <f ca="1">HLOOKUP($A16&amp;"-"&amp;$B16&amp;"-"&amp;Z$7,Weights_All_Spaces,$C16+1,FALSE)*'Freezer Impacts'!Y15</f>
        <v>0</v>
      </c>
      <c r="AA16" s="41">
        <f ca="1">HLOOKUP($A16&amp;"-"&amp;$B16&amp;"-"&amp;AA$7,Weights_All_Spaces,$C16+1,FALSE)*'Freezer Impacts'!Z15</f>
        <v>0</v>
      </c>
      <c r="AB16" s="41">
        <f ca="1">HLOOKUP($A16&amp;"-"&amp;$B16&amp;"-"&amp;AB$7,Weights_All_Spaces,$C16+1,FALSE)*'Freezer Impacts'!AA15</f>
        <v>0</v>
      </c>
      <c r="AC16" s="41">
        <f ca="1">HLOOKUP($A16&amp;"-"&amp;$B16&amp;"-"&amp;AC$7,Weights_All_Spaces,$C16+1,FALSE)*'Freezer Impacts'!AB15</f>
        <v>0</v>
      </c>
      <c r="AD16" s="41">
        <f ca="1">HLOOKUP($A16&amp;"-"&amp;$B16&amp;"-"&amp;AD$7,Weights_All_Spaces,$C16+1,FALSE)*'Freezer Impacts'!AC15</f>
        <v>0</v>
      </c>
      <c r="AE16" s="41">
        <f ca="1">HLOOKUP($A16&amp;"-"&amp;$B16&amp;"-"&amp;AE$7,Weights_All_Spaces,$C16+1,FALSE)*'Freezer Impacts'!AD15</f>
        <v>0</v>
      </c>
      <c r="AF16" s="41">
        <f ca="1">HLOOKUP($A16&amp;"-"&amp;$B16&amp;"-"&amp;AF$7,Weights_All_Spaces,$C16+1,FALSE)*'Freezer Impacts'!AE15</f>
        <v>0</v>
      </c>
      <c r="AG16" s="41">
        <f ca="1">HLOOKUP($A16&amp;"-"&amp;$B16&amp;"-"&amp;AG$7,Weights_All_Spaces,$C16+1,FALSE)*'Freezer Impacts'!AF15</f>
        <v>0</v>
      </c>
      <c r="AH16" s="41">
        <f ca="1">HLOOKUP($A16&amp;"-"&amp;$B16&amp;"-"&amp;AH$7,Weights_All_Spaces,$C16+1,FALSE)*'Freezer Impacts'!AG15</f>
        <v>0</v>
      </c>
      <c r="AK16" s="131">
        <f t="shared" ca="1" si="10"/>
        <v>0</v>
      </c>
      <c r="AL16" s="131">
        <f t="shared" ca="1" si="8"/>
        <v>0</v>
      </c>
      <c r="AM16" s="131">
        <f t="shared" ca="1" si="8"/>
        <v>0</v>
      </c>
      <c r="AN16" s="131">
        <f t="shared" ca="1" si="8"/>
        <v>0</v>
      </c>
      <c r="AO16" s="131">
        <f t="shared" ca="1" si="8"/>
        <v>0</v>
      </c>
    </row>
    <row r="17" spans="1:41">
      <c r="A17" s="4" t="str">
        <f t="shared" si="11"/>
        <v>PG</v>
      </c>
      <c r="B17" s="4" t="str">
        <f t="shared" si="11"/>
        <v>SFM</v>
      </c>
      <c r="C17" s="4">
        <f t="shared" si="12"/>
        <v>9</v>
      </c>
      <c r="D17" s="40" t="str">
        <f t="shared" si="9"/>
        <v>PG9</v>
      </c>
      <c r="E17" s="41">
        <f ca="1">HLOOKUP($A17&amp;"-"&amp;$B17&amp;"-"&amp;E$7,Weights_All_Spaces,$C17+1,FALSE)*'Freezer Impacts'!D16</f>
        <v>0</v>
      </c>
      <c r="F17" s="41">
        <f ca="1">HLOOKUP($A17&amp;"-"&amp;$B17&amp;"-"&amp;F$7,Weights_All_Spaces,$C17+1,FALSE)*'Freezer Impacts'!E16</f>
        <v>0</v>
      </c>
      <c r="G17" s="41">
        <f ca="1">HLOOKUP($A17&amp;"-"&amp;$B17&amp;"-"&amp;G$7,Weights_All_Spaces,$C17+1,FALSE)*'Freezer Impacts'!F16</f>
        <v>0</v>
      </c>
      <c r="H17" s="41">
        <f ca="1">HLOOKUP($A17&amp;"-"&amp;$B17&amp;"-"&amp;H$7,Weights_All_Spaces,$C17+1,FALSE)*'Freezer Impacts'!G16</f>
        <v>0</v>
      </c>
      <c r="I17" s="41">
        <f ca="1">HLOOKUP($A17&amp;"-"&amp;$B17&amp;"-"&amp;I$7,Weights_All_Spaces,$C17+1,FALSE)*'Freezer Impacts'!H16</f>
        <v>0</v>
      </c>
      <c r="J17" s="41">
        <f ca="1">HLOOKUP($A17&amp;"-"&amp;$B17&amp;"-"&amp;J$7,Weights_All_Spaces,$C17+1,FALSE)*'Freezer Impacts'!I16</f>
        <v>0</v>
      </c>
      <c r="K17" s="41">
        <f ca="1">HLOOKUP($A17&amp;"-"&amp;$B17&amp;"-"&amp;K$7,Weights_All_Spaces,$C17+1,FALSE)*'Freezer Impacts'!J16</f>
        <v>0</v>
      </c>
      <c r="L17" s="41">
        <f ca="1">HLOOKUP($A17&amp;"-"&amp;$B17&amp;"-"&amp;L$7,Weights_All_Spaces,$C17+1,FALSE)*'Freezer Impacts'!K16</f>
        <v>0</v>
      </c>
      <c r="M17" s="41">
        <f ca="1">HLOOKUP($A17&amp;"-"&amp;$B17&amp;"-"&amp;M$7,Weights_All_Spaces,$C17+1,FALSE)*'Freezer Impacts'!L16</f>
        <v>0</v>
      </c>
      <c r="N17" s="41">
        <f ca="1">HLOOKUP($A17&amp;"-"&amp;$B17&amp;"-"&amp;N$7,Weights_All_Spaces,$C17+1,FALSE)*'Freezer Impacts'!M16</f>
        <v>0</v>
      </c>
      <c r="O17" s="41">
        <f ca="1">HLOOKUP($A17&amp;"-"&amp;$B17&amp;"-"&amp;O$7,Weights_All_Spaces,$C17+1,FALSE)*'Freezer Impacts'!N16</f>
        <v>0</v>
      </c>
      <c r="P17" s="41">
        <f ca="1">HLOOKUP($A17&amp;"-"&amp;$B17&amp;"-"&amp;P$7,Weights_All_Spaces,$C17+1,FALSE)*'Freezer Impacts'!O16</f>
        <v>0</v>
      </c>
      <c r="Q17" s="41">
        <f ca="1">HLOOKUP($A17&amp;"-"&amp;$B17&amp;"-"&amp;Q$7,Weights_All_Spaces,$C17+1,FALSE)*'Freezer Impacts'!P16</f>
        <v>0</v>
      </c>
      <c r="R17" s="41">
        <f ca="1">HLOOKUP($A17&amp;"-"&amp;$B17&amp;"-"&amp;R$7,Weights_All_Spaces,$C17+1,FALSE)*'Freezer Impacts'!Q16</f>
        <v>0</v>
      </c>
      <c r="S17" s="41">
        <f>HLOOKUP($A17&amp;"-"&amp;$B17&amp;"-"&amp;S$7,Weights_All_Spaces,$C17+1,FALSE)*'Freezer Impacts'!R16</f>
        <v>0</v>
      </c>
      <c r="T17" s="41">
        <f ca="1">HLOOKUP($A17&amp;"-"&amp;$B17&amp;"-"&amp;T$7,Weights_All_Spaces,$C17+1,FALSE)*'Freezer Impacts'!S16</f>
        <v>0</v>
      </c>
      <c r="U17" s="41">
        <f ca="1">HLOOKUP($A17&amp;"-"&amp;$B17&amp;"-"&amp;U$7,Weights_All_Spaces,$C17+1,FALSE)*'Freezer Impacts'!T16</f>
        <v>0</v>
      </c>
      <c r="V17" s="41">
        <f ca="1">HLOOKUP($A17&amp;"-"&amp;$B17&amp;"-"&amp;V$7,Weights_All_Spaces,$C17+1,FALSE)*'Freezer Impacts'!U16</f>
        <v>0</v>
      </c>
      <c r="W17" s="41">
        <f ca="1">HLOOKUP($A17&amp;"-"&amp;$B17&amp;"-"&amp;W$7,Weights_All_Spaces,$C17+1,FALSE)*'Freezer Impacts'!V16</f>
        <v>0</v>
      </c>
      <c r="X17" s="41">
        <f ca="1">HLOOKUP($A17&amp;"-"&amp;$B17&amp;"-"&amp;X$7,Weights_All_Spaces,$C17+1,FALSE)*'Freezer Impacts'!W16</f>
        <v>0</v>
      </c>
      <c r="Y17" s="41">
        <f ca="1">HLOOKUP($A17&amp;"-"&amp;$B17&amp;"-"&amp;Y$7,Weights_All_Spaces,$C17+1,FALSE)*'Freezer Impacts'!X16</f>
        <v>0</v>
      </c>
      <c r="Z17" s="41">
        <f ca="1">HLOOKUP($A17&amp;"-"&amp;$B17&amp;"-"&amp;Z$7,Weights_All_Spaces,$C17+1,FALSE)*'Freezer Impacts'!Y16</f>
        <v>0</v>
      </c>
      <c r="AA17" s="41">
        <f ca="1">HLOOKUP($A17&amp;"-"&amp;$B17&amp;"-"&amp;AA$7,Weights_All_Spaces,$C17+1,FALSE)*'Freezer Impacts'!Z16</f>
        <v>0</v>
      </c>
      <c r="AB17" s="41">
        <f ca="1">HLOOKUP($A17&amp;"-"&amp;$B17&amp;"-"&amp;AB$7,Weights_All_Spaces,$C17+1,FALSE)*'Freezer Impacts'!AA16</f>
        <v>0</v>
      </c>
      <c r="AC17" s="41">
        <f ca="1">HLOOKUP($A17&amp;"-"&amp;$B17&amp;"-"&amp;AC$7,Weights_All_Spaces,$C17+1,FALSE)*'Freezer Impacts'!AB16</f>
        <v>0</v>
      </c>
      <c r="AD17" s="41">
        <f ca="1">HLOOKUP($A17&amp;"-"&amp;$B17&amp;"-"&amp;AD$7,Weights_All_Spaces,$C17+1,FALSE)*'Freezer Impacts'!AC16</f>
        <v>0</v>
      </c>
      <c r="AE17" s="41">
        <f ca="1">HLOOKUP($A17&amp;"-"&amp;$B17&amp;"-"&amp;AE$7,Weights_All_Spaces,$C17+1,FALSE)*'Freezer Impacts'!AD16</f>
        <v>0</v>
      </c>
      <c r="AF17" s="41">
        <f ca="1">HLOOKUP($A17&amp;"-"&amp;$B17&amp;"-"&amp;AF$7,Weights_All_Spaces,$C17+1,FALSE)*'Freezer Impacts'!AE16</f>
        <v>0</v>
      </c>
      <c r="AG17" s="41">
        <f ca="1">HLOOKUP($A17&amp;"-"&amp;$B17&amp;"-"&amp;AG$7,Weights_All_Spaces,$C17+1,FALSE)*'Freezer Impacts'!AF16</f>
        <v>0</v>
      </c>
      <c r="AH17" s="41">
        <f ca="1">HLOOKUP($A17&amp;"-"&amp;$B17&amp;"-"&amp;AH$7,Weights_All_Spaces,$C17+1,FALSE)*'Freezer Impacts'!AG16</f>
        <v>0</v>
      </c>
      <c r="AK17" s="131">
        <f t="shared" ca="1" si="10"/>
        <v>0</v>
      </c>
      <c r="AL17" s="131">
        <f t="shared" ca="1" si="8"/>
        <v>0</v>
      </c>
      <c r="AM17" s="131">
        <f t="shared" ca="1" si="8"/>
        <v>0</v>
      </c>
      <c r="AN17" s="131">
        <f t="shared" ca="1" si="8"/>
        <v>0</v>
      </c>
      <c r="AO17" s="131">
        <f t="shared" ca="1" si="8"/>
        <v>0</v>
      </c>
    </row>
    <row r="18" spans="1:41">
      <c r="A18" s="4" t="str">
        <f t="shared" si="11"/>
        <v>PG</v>
      </c>
      <c r="B18" s="4" t="str">
        <f t="shared" si="11"/>
        <v>SFM</v>
      </c>
      <c r="C18" s="4">
        <f t="shared" si="12"/>
        <v>10</v>
      </c>
      <c r="D18" s="40" t="str">
        <f t="shared" si="9"/>
        <v>PG10</v>
      </c>
      <c r="E18" s="41">
        <f ca="1">HLOOKUP($A18&amp;"-"&amp;$B18&amp;"-"&amp;E$7,Weights_All_Spaces,$C18+1,FALSE)*'Freezer Impacts'!D17</f>
        <v>0</v>
      </c>
      <c r="F18" s="41">
        <f ca="1">HLOOKUP($A18&amp;"-"&amp;$B18&amp;"-"&amp;F$7,Weights_All_Spaces,$C18+1,FALSE)*'Freezer Impacts'!E17</f>
        <v>0</v>
      </c>
      <c r="G18" s="41">
        <f ca="1">HLOOKUP($A18&amp;"-"&amp;$B18&amp;"-"&amp;G$7,Weights_All_Spaces,$C18+1,FALSE)*'Freezer Impacts'!F17</f>
        <v>0</v>
      </c>
      <c r="H18" s="41">
        <f ca="1">HLOOKUP($A18&amp;"-"&amp;$B18&amp;"-"&amp;H$7,Weights_All_Spaces,$C18+1,FALSE)*'Freezer Impacts'!G17</f>
        <v>0</v>
      </c>
      <c r="I18" s="41">
        <f ca="1">HLOOKUP($A18&amp;"-"&amp;$B18&amp;"-"&amp;I$7,Weights_All_Spaces,$C18+1,FALSE)*'Freezer Impacts'!H17</f>
        <v>0</v>
      </c>
      <c r="J18" s="41">
        <f ca="1">HLOOKUP($A18&amp;"-"&amp;$B18&amp;"-"&amp;J$7,Weights_All_Spaces,$C18+1,FALSE)*'Freezer Impacts'!I17</f>
        <v>0</v>
      </c>
      <c r="K18" s="41">
        <f ca="1">HLOOKUP($A18&amp;"-"&amp;$B18&amp;"-"&amp;K$7,Weights_All_Spaces,$C18+1,FALSE)*'Freezer Impacts'!J17</f>
        <v>0</v>
      </c>
      <c r="L18" s="41">
        <f ca="1">HLOOKUP($A18&amp;"-"&amp;$B18&amp;"-"&amp;L$7,Weights_All_Spaces,$C18+1,FALSE)*'Freezer Impacts'!K17</f>
        <v>0</v>
      </c>
      <c r="M18" s="41">
        <f ca="1">HLOOKUP($A18&amp;"-"&amp;$B18&amp;"-"&amp;M$7,Weights_All_Spaces,$C18+1,FALSE)*'Freezer Impacts'!L17</f>
        <v>0</v>
      </c>
      <c r="N18" s="41">
        <f ca="1">HLOOKUP($A18&amp;"-"&amp;$B18&amp;"-"&amp;N$7,Weights_All_Spaces,$C18+1,FALSE)*'Freezer Impacts'!M17</f>
        <v>0</v>
      </c>
      <c r="O18" s="41">
        <f ca="1">HLOOKUP($A18&amp;"-"&amp;$B18&amp;"-"&amp;O$7,Weights_All_Spaces,$C18+1,FALSE)*'Freezer Impacts'!N17</f>
        <v>0</v>
      </c>
      <c r="P18" s="41">
        <f ca="1">HLOOKUP($A18&amp;"-"&amp;$B18&amp;"-"&amp;P$7,Weights_All_Spaces,$C18+1,FALSE)*'Freezer Impacts'!O17</f>
        <v>0</v>
      </c>
      <c r="Q18" s="41">
        <f ca="1">HLOOKUP($A18&amp;"-"&amp;$B18&amp;"-"&amp;Q$7,Weights_All_Spaces,$C18+1,FALSE)*'Freezer Impacts'!P17</f>
        <v>0</v>
      </c>
      <c r="R18" s="41">
        <f ca="1">HLOOKUP($A18&amp;"-"&amp;$B18&amp;"-"&amp;R$7,Weights_All_Spaces,$C18+1,FALSE)*'Freezer Impacts'!Q17</f>
        <v>0</v>
      </c>
      <c r="S18" s="41">
        <f>HLOOKUP($A18&amp;"-"&amp;$B18&amp;"-"&amp;S$7,Weights_All_Spaces,$C18+1,FALSE)*'Freezer Impacts'!R17</f>
        <v>0</v>
      </c>
      <c r="T18" s="41">
        <f ca="1">HLOOKUP($A18&amp;"-"&amp;$B18&amp;"-"&amp;T$7,Weights_All_Spaces,$C18+1,FALSE)*'Freezer Impacts'!S17</f>
        <v>0</v>
      </c>
      <c r="U18" s="41">
        <f ca="1">HLOOKUP($A18&amp;"-"&amp;$B18&amp;"-"&amp;U$7,Weights_All_Spaces,$C18+1,FALSE)*'Freezer Impacts'!T17</f>
        <v>0</v>
      </c>
      <c r="V18" s="41">
        <f ca="1">HLOOKUP($A18&amp;"-"&amp;$B18&amp;"-"&amp;V$7,Weights_All_Spaces,$C18+1,FALSE)*'Freezer Impacts'!U17</f>
        <v>0</v>
      </c>
      <c r="W18" s="41">
        <f ca="1">HLOOKUP($A18&amp;"-"&amp;$B18&amp;"-"&amp;W$7,Weights_All_Spaces,$C18+1,FALSE)*'Freezer Impacts'!V17</f>
        <v>0</v>
      </c>
      <c r="X18" s="41">
        <f ca="1">HLOOKUP($A18&amp;"-"&amp;$B18&amp;"-"&amp;X$7,Weights_All_Spaces,$C18+1,FALSE)*'Freezer Impacts'!W17</f>
        <v>0</v>
      </c>
      <c r="Y18" s="41">
        <f ca="1">HLOOKUP($A18&amp;"-"&amp;$B18&amp;"-"&amp;Y$7,Weights_All_Spaces,$C18+1,FALSE)*'Freezer Impacts'!X17</f>
        <v>0</v>
      </c>
      <c r="Z18" s="41">
        <f ca="1">HLOOKUP($A18&amp;"-"&amp;$B18&amp;"-"&amp;Z$7,Weights_All_Spaces,$C18+1,FALSE)*'Freezer Impacts'!Y17</f>
        <v>0</v>
      </c>
      <c r="AA18" s="41">
        <f ca="1">HLOOKUP($A18&amp;"-"&amp;$B18&amp;"-"&amp;AA$7,Weights_All_Spaces,$C18+1,FALSE)*'Freezer Impacts'!Z17</f>
        <v>0</v>
      </c>
      <c r="AB18" s="41">
        <f ca="1">HLOOKUP($A18&amp;"-"&amp;$B18&amp;"-"&amp;AB$7,Weights_All_Spaces,$C18+1,FALSE)*'Freezer Impacts'!AA17</f>
        <v>0</v>
      </c>
      <c r="AC18" s="41">
        <f ca="1">HLOOKUP($A18&amp;"-"&amp;$B18&amp;"-"&amp;AC$7,Weights_All_Spaces,$C18+1,FALSE)*'Freezer Impacts'!AB17</f>
        <v>0</v>
      </c>
      <c r="AD18" s="41">
        <f ca="1">HLOOKUP($A18&amp;"-"&amp;$B18&amp;"-"&amp;AD$7,Weights_All_Spaces,$C18+1,FALSE)*'Freezer Impacts'!AC17</f>
        <v>0</v>
      </c>
      <c r="AE18" s="41">
        <f ca="1">HLOOKUP($A18&amp;"-"&amp;$B18&amp;"-"&amp;AE$7,Weights_All_Spaces,$C18+1,FALSE)*'Freezer Impacts'!AD17</f>
        <v>0</v>
      </c>
      <c r="AF18" s="41">
        <f ca="1">HLOOKUP($A18&amp;"-"&amp;$B18&amp;"-"&amp;AF$7,Weights_All_Spaces,$C18+1,FALSE)*'Freezer Impacts'!AE17</f>
        <v>0</v>
      </c>
      <c r="AG18" s="41">
        <f ca="1">HLOOKUP($A18&amp;"-"&amp;$B18&amp;"-"&amp;AG$7,Weights_All_Spaces,$C18+1,FALSE)*'Freezer Impacts'!AF17</f>
        <v>0</v>
      </c>
      <c r="AH18" s="41">
        <f ca="1">HLOOKUP($A18&amp;"-"&amp;$B18&amp;"-"&amp;AH$7,Weights_All_Spaces,$C18+1,FALSE)*'Freezer Impacts'!AG17</f>
        <v>0</v>
      </c>
      <c r="AK18" s="131">
        <f t="shared" ca="1" si="10"/>
        <v>0</v>
      </c>
      <c r="AL18" s="131">
        <f t="shared" ca="1" si="8"/>
        <v>0</v>
      </c>
      <c r="AM18" s="131">
        <f t="shared" ca="1" si="8"/>
        <v>0</v>
      </c>
      <c r="AN18" s="131">
        <f t="shared" ca="1" si="8"/>
        <v>0</v>
      </c>
      <c r="AO18" s="131">
        <f t="shared" ca="1" si="8"/>
        <v>0</v>
      </c>
    </row>
    <row r="19" spans="1:41">
      <c r="A19" s="4" t="str">
        <f t="shared" si="11"/>
        <v>PG</v>
      </c>
      <c r="B19" s="4" t="str">
        <f t="shared" si="11"/>
        <v>SFM</v>
      </c>
      <c r="C19" s="4">
        <f t="shared" si="12"/>
        <v>11</v>
      </c>
      <c r="D19" s="40" t="str">
        <f t="shared" si="9"/>
        <v>PG11</v>
      </c>
      <c r="E19" s="41">
        <f ca="1">HLOOKUP($A19&amp;"-"&amp;$B19&amp;"-"&amp;E$7,Weights_All_Spaces,$C19+1,FALSE)*'Freezer Impacts'!D18</f>
        <v>0.12358894283676715</v>
      </c>
      <c r="F19" s="41">
        <f ca="1">HLOOKUP($A19&amp;"-"&amp;$B19&amp;"-"&amp;F$7,Weights_All_Spaces,$C19+1,FALSE)*'Freezer Impacts'!E18</f>
        <v>1.7535167864988481E-5</v>
      </c>
      <c r="G19" s="41">
        <f ca="1">HLOOKUP($A19&amp;"-"&amp;$B19&amp;"-"&amp;G$7,Weights_All_Spaces,$C19+1,FALSE)*'Freezer Impacts'!F18</f>
        <v>0.14300557635486166</v>
      </c>
      <c r="H19" s="41">
        <f ca="1">HLOOKUP($A19&amp;"-"&amp;$B19&amp;"-"&amp;H$7,Weights_All_Spaces,$C19+1,FALSE)*'Freezer Impacts'!G18</f>
        <v>3.1417447350694053E-5</v>
      </c>
      <c r="I19" s="41">
        <f ca="1">HLOOKUP($A19&amp;"-"&amp;$B19&amp;"-"&amp;I$7,Weights_All_Spaces,$C19+1,FALSE)*'Freezer Impacts'!H18</f>
        <v>-3.7970982930366709E-3</v>
      </c>
      <c r="J19" s="41">
        <f ca="1">HLOOKUP($A19&amp;"-"&amp;$B19&amp;"-"&amp;J$7,Weights_All_Spaces,$C19+1,FALSE)*'Freezer Impacts'!I18</f>
        <v>7.0710370246145843E-3</v>
      </c>
      <c r="K19" s="41">
        <f ca="1">HLOOKUP($A19&amp;"-"&amp;$B19&amp;"-"&amp;K$7,Weights_All_Spaces,$C19+1,FALSE)*'Freezer Impacts'!J18</f>
        <v>1.0096853922653153E-6</v>
      </c>
      <c r="L19" s="41">
        <f ca="1">HLOOKUP($A19&amp;"-"&amp;$B19&amp;"-"&amp;L$7,Weights_All_Spaces,$C19+1,FALSE)*'Freezer Impacts'!K18</f>
        <v>6.8391751804981358E-3</v>
      </c>
      <c r="M19" s="41">
        <f ca="1">HLOOKUP($A19&amp;"-"&amp;$B19&amp;"-"&amp;M$7,Weights_All_Spaces,$C19+1,FALSE)*'Freezer Impacts'!L18</f>
        <v>2.2040537455209321E-6</v>
      </c>
      <c r="N19" s="41">
        <f ca="1">HLOOKUP($A19&amp;"-"&amp;$B19&amp;"-"&amp;N$7,Weights_All_Spaces,$C19+1,FALSE)*'Freezer Impacts'!M18</f>
        <v>0</v>
      </c>
      <c r="O19" s="41">
        <f ca="1">HLOOKUP($A19&amp;"-"&amp;$B19&amp;"-"&amp;O$7,Weights_All_Spaces,$C19+1,FALSE)*'Freezer Impacts'!N18</f>
        <v>1.1364500490737209E-2</v>
      </c>
      <c r="P19" s="41">
        <f ca="1">HLOOKUP($A19&amp;"-"&amp;$B19&amp;"-"&amp;P$7,Weights_All_Spaces,$C19+1,FALSE)*'Freezer Impacts'!O18</f>
        <v>1.6124292289644581E-6</v>
      </c>
      <c r="Q19" s="41">
        <f ca="1">HLOOKUP($A19&amp;"-"&amp;$B19&amp;"-"&amp;Q$7,Weights_All_Spaces,$C19+1,FALSE)*'Freezer Impacts'!P18</f>
        <v>1.3149938055619462E-2</v>
      </c>
      <c r="R19" s="41">
        <f ca="1">HLOOKUP($A19&amp;"-"&amp;$B19&amp;"-"&amp;R$7,Weights_All_Spaces,$C19+1,FALSE)*'Freezer Impacts'!Q18</f>
        <v>2.88896067592589E-6</v>
      </c>
      <c r="S19" s="41">
        <f>HLOOKUP($A19&amp;"-"&amp;$B19&amp;"-"&amp;S$7,Weights_All_Spaces,$C19+1,FALSE)*'Freezer Impacts'!R18</f>
        <v>0</v>
      </c>
      <c r="T19" s="41">
        <f ca="1">HLOOKUP($A19&amp;"-"&amp;$B19&amp;"-"&amp;T$7,Weights_All_Spaces,$C19+1,FALSE)*'Freezer Impacts'!S18</f>
        <v>1.3213997416976663E-2</v>
      </c>
      <c r="U19" s="41">
        <f ca="1">HLOOKUP($A19&amp;"-"&amp;$B19&amp;"-"&amp;U$7,Weights_All_Spaces,$C19+1,FALSE)*'Freezer Impacts'!T18</f>
        <v>2.2467147441322842E-6</v>
      </c>
      <c r="V19" s="41">
        <f ca="1">HLOOKUP($A19&amp;"-"&amp;$B19&amp;"-"&amp;V$7,Weights_All_Spaces,$C19+1,FALSE)*'Freezer Impacts'!U18</f>
        <v>1.3213997416976663E-2</v>
      </c>
      <c r="W19" s="41">
        <f ca="1">HLOOKUP($A19&amp;"-"&amp;$B19&amp;"-"&amp;W$7,Weights_All_Spaces,$C19+1,FALSE)*'Freezer Impacts'!V18</f>
        <v>2.2467147441322842E-6</v>
      </c>
      <c r="X19" s="41">
        <f ca="1">HLOOKUP($A19&amp;"-"&amp;$B19&amp;"-"&amp;X$7,Weights_All_Spaces,$C19+1,FALSE)*'Freezer Impacts'!W18</f>
        <v>-3.9193067787664221E-4</v>
      </c>
      <c r="Y19" s="41">
        <f ca="1">HLOOKUP($A19&amp;"-"&amp;$B19&amp;"-"&amp;Y$7,Weights_All_Spaces,$C19+1,FALSE)*'Freezer Impacts'!X18</f>
        <v>7.8634625784835784E-4</v>
      </c>
      <c r="Z19" s="41">
        <f ca="1">HLOOKUP($A19&amp;"-"&amp;$B19&amp;"-"&amp;Z$7,Weights_All_Spaces,$C19+1,FALSE)*'Freezer Impacts'!Y18</f>
        <v>1.2924859834743501E-7</v>
      </c>
      <c r="AA19" s="41">
        <f ca="1">HLOOKUP($A19&amp;"-"&amp;$B19&amp;"-"&amp;AA$7,Weights_All_Spaces,$C19+1,FALSE)*'Freezer Impacts'!Z18</f>
        <v>5.8201575921451435E-4</v>
      </c>
      <c r="AB19" s="41">
        <f ca="1">HLOOKUP($A19&amp;"-"&amp;$B19&amp;"-"&amp;AB$7,Weights_All_Spaces,$C19+1,FALSE)*'Freezer Impacts'!AA18</f>
        <v>1.2924859834743501E-7</v>
      </c>
      <c r="AC19" s="41">
        <f ca="1">HLOOKUP($A19&amp;"-"&amp;$B19&amp;"-"&amp;AC$7,Weights_All_Spaces,$C19+1,FALSE)*'Freezer Impacts'!AB18</f>
        <v>0</v>
      </c>
      <c r="AD19" s="41">
        <f ca="1">HLOOKUP($A19&amp;"-"&amp;$B19&amp;"-"&amp;AD$7,Weights_All_Spaces,$C19+1,FALSE)*'Freezer Impacts'!AC18</f>
        <v>9.3159242394947828E-2</v>
      </c>
      <c r="AE19" s="41">
        <f ca="1">HLOOKUP($A19&amp;"-"&amp;$B19&amp;"-"&amp;AE$7,Weights_All_Spaces,$C19+1,FALSE)*'Freezer Impacts'!AD18</f>
        <v>2.1451528271317019E-5</v>
      </c>
      <c r="AF19" s="41">
        <f ca="1">HLOOKUP($A19&amp;"-"&amp;$B19&amp;"-"&amp;AF$7,Weights_All_Spaces,$C19+1,FALSE)*'Freezer Impacts'!AE18</f>
        <v>9.3598890839404356E-2</v>
      </c>
      <c r="AG19" s="41">
        <f ca="1">HLOOKUP($A19&amp;"-"&amp;$B19&amp;"-"&amp;AG$7,Weights_All_Spaces,$C19+1,FALSE)*'Freezer Impacts'!AF18</f>
        <v>2.1739665608572992E-5</v>
      </c>
      <c r="AH19" s="41">
        <f ca="1">HLOOKUP($A19&amp;"-"&amp;$B19&amp;"-"&amp;AH$7,Weights_All_Spaces,$C19+1,FALSE)*'Freezer Impacts'!AG18</f>
        <v>0</v>
      </c>
      <c r="AK19" s="131">
        <f t="shared" ca="1" si="10"/>
        <v>0.24918406642189175</v>
      </c>
      <c r="AL19" s="131">
        <f t="shared" ca="1" si="8"/>
        <v>4.3984774100014996E-5</v>
      </c>
      <c r="AM19" s="131">
        <f t="shared" ca="1" si="8"/>
        <v>0.27038959360657477</v>
      </c>
      <c r="AN19" s="131">
        <f t="shared" ca="1" si="8"/>
        <v>6.0626090723193591E-5</v>
      </c>
      <c r="AO19" s="131">
        <f t="shared" ca="1" si="8"/>
        <v>-4.1890289709133133E-3</v>
      </c>
    </row>
    <row r="20" spans="1:41">
      <c r="A20" s="4" t="str">
        <f t="shared" si="11"/>
        <v>PG</v>
      </c>
      <c r="B20" s="4" t="str">
        <f t="shared" si="11"/>
        <v>SFM</v>
      </c>
      <c r="C20" s="4">
        <f t="shared" si="12"/>
        <v>12</v>
      </c>
      <c r="D20" s="40" t="str">
        <f t="shared" si="9"/>
        <v>PG12</v>
      </c>
      <c r="E20" s="41">
        <f ca="1">HLOOKUP($A20&amp;"-"&amp;$B20&amp;"-"&amp;E$7,Weights_All_Spaces,$C20+1,FALSE)*'Freezer Impacts'!D19</f>
        <v>0.20482917108952037</v>
      </c>
      <c r="F20" s="41">
        <f ca="1">HLOOKUP($A20&amp;"-"&amp;$B20&amp;"-"&amp;F$7,Weights_All_Spaces,$C20+1,FALSE)*'Freezer Impacts'!E19</f>
        <v>2.9524473894242445E-5</v>
      </c>
      <c r="G20" s="41">
        <f ca="1">HLOOKUP($A20&amp;"-"&amp;$B20&amp;"-"&amp;G$7,Weights_All_Spaces,$C20+1,FALSE)*'Freezer Impacts'!F19</f>
        <v>0.23329823534962804</v>
      </c>
      <c r="H20" s="41">
        <f ca="1">HLOOKUP($A20&amp;"-"&amp;$B20&amp;"-"&amp;H$7,Weights_All_Spaces,$C20+1,FALSE)*'Freezer Impacts'!G19</f>
        <v>5.2213209993708284E-5</v>
      </c>
      <c r="I20" s="41">
        <f ca="1">HLOOKUP($A20&amp;"-"&amp;$B20&amp;"-"&amp;I$7,Weights_All_Spaces,$C20+1,FALSE)*'Freezer Impacts'!H19</f>
        <v>-6.7311609692749415E-3</v>
      </c>
      <c r="J20" s="41">
        <f ca="1">HLOOKUP($A20&amp;"-"&amp;$B20&amp;"-"&amp;J$7,Weights_All_Spaces,$C20+1,FALSE)*'Freezer Impacts'!I19</f>
        <v>1.1714201748266633E-2</v>
      </c>
      <c r="K20" s="41">
        <f ca="1">HLOOKUP($A20&amp;"-"&amp;$B20&amp;"-"&amp;K$7,Weights_All_Spaces,$C20+1,FALSE)*'Freezer Impacts'!J19</f>
        <v>1.6998748769365674E-6</v>
      </c>
      <c r="L20" s="41">
        <f ca="1">HLOOKUP($A20&amp;"-"&amp;$B20&amp;"-"&amp;L$7,Weights_All_Spaces,$C20+1,FALSE)*'Freezer Impacts'!K19</f>
        <v>1.0679988372131877E-2</v>
      </c>
      <c r="M20" s="41">
        <f ca="1">HLOOKUP($A20&amp;"-"&amp;$B20&amp;"-"&amp;M$7,Weights_All_Spaces,$C20+1,FALSE)*'Freezer Impacts'!L19</f>
        <v>3.6700038903806849E-6</v>
      </c>
      <c r="N20" s="41">
        <f ca="1">HLOOKUP($A20&amp;"-"&amp;$B20&amp;"-"&amp;N$7,Weights_All_Spaces,$C20+1,FALSE)*'Freezer Impacts'!M19</f>
        <v>0</v>
      </c>
      <c r="O20" s="41">
        <f ca="1">HLOOKUP($A20&amp;"-"&amp;$B20&amp;"-"&amp;O$7,Weights_All_Spaces,$C20+1,FALSE)*'Freezer Impacts'!N19</f>
        <v>1.8834866307082334E-2</v>
      </c>
      <c r="P20" s="41">
        <f ca="1">HLOOKUP($A20&amp;"-"&amp;$B20&amp;"-"&amp;P$7,Weights_All_Spaces,$C20+1,FALSE)*'Freezer Impacts'!O19</f>
        <v>2.7148941511947076E-6</v>
      </c>
      <c r="Q20" s="41">
        <f ca="1">HLOOKUP($A20&amp;"-"&amp;$B20&amp;"-"&amp;Q$7,Weights_All_Spaces,$C20+1,FALSE)*'Freezer Impacts'!P19</f>
        <v>2.1452711296517522E-2</v>
      </c>
      <c r="R20" s="41">
        <f ca="1">HLOOKUP($A20&amp;"-"&amp;$B20&amp;"-"&amp;R$7,Weights_All_Spaces,$C20+1,FALSE)*'Freezer Impacts'!Q19</f>
        <v>4.8012147120651299E-6</v>
      </c>
      <c r="S20" s="41">
        <f>HLOOKUP($A20&amp;"-"&amp;$B20&amp;"-"&amp;S$7,Weights_All_Spaces,$C20+1,FALSE)*'Freezer Impacts'!R19</f>
        <v>0</v>
      </c>
      <c r="T20" s="41">
        <f ca="1">HLOOKUP($A20&amp;"-"&amp;$B20&amp;"-"&amp;T$7,Weights_All_Spaces,$C20+1,FALSE)*'Freezer Impacts'!S19</f>
        <v>4.1019137996992923E-2</v>
      </c>
      <c r="U20" s="41">
        <f ca="1">HLOOKUP($A20&amp;"-"&amp;$B20&amp;"-"&amp;U$7,Weights_All_Spaces,$C20+1,FALSE)*'Freezer Impacts'!T19</f>
        <v>7.3274887806500945E-6</v>
      </c>
      <c r="V20" s="41">
        <f ca="1">HLOOKUP($A20&amp;"-"&amp;$B20&amp;"-"&amp;V$7,Weights_All_Spaces,$C20+1,FALSE)*'Freezer Impacts'!U19</f>
        <v>4.1019137996992923E-2</v>
      </c>
      <c r="W20" s="41">
        <f ca="1">HLOOKUP($A20&amp;"-"&amp;$B20&amp;"-"&amp;W$7,Weights_All_Spaces,$C20+1,FALSE)*'Freezer Impacts'!V19</f>
        <v>7.3274887806500945E-6</v>
      </c>
      <c r="X20" s="41">
        <f ca="1">HLOOKUP($A20&amp;"-"&amp;$B20&amp;"-"&amp;X$7,Weights_All_Spaces,$C20+1,FALSE)*'Freezer Impacts'!W19</f>
        <v>-1.2757268012256629E-3</v>
      </c>
      <c r="Y20" s="41">
        <f ca="1">HLOOKUP($A20&amp;"-"&amp;$B20&amp;"-"&amp;Y$7,Weights_All_Spaces,$C20+1,FALSE)*'Freezer Impacts'!X19</f>
        <v>2.4360918625034923E-3</v>
      </c>
      <c r="Z20" s="41">
        <f ca="1">HLOOKUP($A20&amp;"-"&amp;$B20&amp;"-"&amp;Z$7,Weights_All_Spaces,$C20+1,FALSE)*'Freezer Impacts'!Y19</f>
        <v>4.0981602846990232E-7</v>
      </c>
      <c r="AA20" s="41">
        <f ca="1">HLOOKUP($A20&amp;"-"&amp;$B20&amp;"-"&amp;AA$7,Weights_All_Spaces,$C20+1,FALSE)*'Freezer Impacts'!Z19</f>
        <v>1.7603951911726288E-3</v>
      </c>
      <c r="AB20" s="41">
        <f ca="1">HLOOKUP($A20&amp;"-"&amp;$B20&amp;"-"&amp;AB$7,Weights_All_Spaces,$C20+1,FALSE)*'Freezer Impacts'!AA19</f>
        <v>4.09823297933822E-7</v>
      </c>
      <c r="AC20" s="41">
        <f ca="1">HLOOKUP($A20&amp;"-"&amp;$B20&amp;"-"&amp;AC$7,Weights_All_Spaces,$C20+1,FALSE)*'Freezer Impacts'!AB19</f>
        <v>0</v>
      </c>
      <c r="AD20" s="41">
        <f ca="1">HLOOKUP($A20&amp;"-"&amp;$B20&amp;"-"&amp;AD$7,Weights_All_Spaces,$C20+1,FALSE)*'Freezer Impacts'!AC19</f>
        <v>8.9122294291830662E-2</v>
      </c>
      <c r="AE20" s="41">
        <f ca="1">HLOOKUP($A20&amp;"-"&amp;$B20&amp;"-"&amp;AE$7,Weights_All_Spaces,$C20+1,FALSE)*'Freezer Impacts'!AD19</f>
        <v>2.1623127911900381E-5</v>
      </c>
      <c r="AF20" s="41">
        <f ca="1">HLOOKUP($A20&amp;"-"&amp;$B20&amp;"-"&amp;AF$7,Weights_All_Spaces,$C20+1,FALSE)*'Freezer Impacts'!AE19</f>
        <v>8.9473238549723291E-2</v>
      </c>
      <c r="AG20" s="41">
        <f ca="1">HLOOKUP($A20&amp;"-"&amp;$B20&amp;"-"&amp;AG$7,Weights_All_Spaces,$C20+1,FALSE)*'Freezer Impacts'!AF19</f>
        <v>2.1961123536829375E-5</v>
      </c>
      <c r="AH20" s="41">
        <f ca="1">HLOOKUP($A20&amp;"-"&amp;$B20&amp;"-"&amp;AH$7,Weights_All_Spaces,$C20+1,FALSE)*'Freezer Impacts'!AG19</f>
        <v>0</v>
      </c>
      <c r="AK20" s="131">
        <f t="shared" ca="1" si="10"/>
        <v>0.36795576329619639</v>
      </c>
      <c r="AL20" s="131">
        <f t="shared" ca="1" si="8"/>
        <v>6.3299675643394102E-5</v>
      </c>
      <c r="AM20" s="131">
        <f t="shared" ca="1" si="8"/>
        <v>0.39768370675616627</v>
      </c>
      <c r="AN20" s="131">
        <f t="shared" ca="1" si="8"/>
        <v>9.038286421156737E-5</v>
      </c>
      <c r="AO20" s="131">
        <f t="shared" ca="1" si="8"/>
        <v>-8.006887770500605E-3</v>
      </c>
    </row>
    <row r="21" spans="1:41">
      <c r="A21" s="4" t="str">
        <f t="shared" si="11"/>
        <v>PG</v>
      </c>
      <c r="B21" s="4" t="str">
        <f t="shared" si="11"/>
        <v>SFM</v>
      </c>
      <c r="C21" s="4">
        <f t="shared" si="12"/>
        <v>13</v>
      </c>
      <c r="D21" s="40" t="str">
        <f t="shared" si="9"/>
        <v>PG13</v>
      </c>
      <c r="E21" s="41">
        <f ca="1">HLOOKUP($A21&amp;"-"&amp;$B21&amp;"-"&amp;E$7,Weights_All_Spaces,$C21+1,FALSE)*'Freezer Impacts'!D20</f>
        <v>0.19437368138528605</v>
      </c>
      <c r="F21" s="41">
        <f ca="1">HLOOKUP($A21&amp;"-"&amp;$B21&amp;"-"&amp;F$7,Weights_All_Spaces,$C21+1,FALSE)*'Freezer Impacts'!E20</f>
        <v>2.7200227408174899E-5</v>
      </c>
      <c r="G21" s="41">
        <f ca="1">HLOOKUP($A21&amp;"-"&amp;$B21&amp;"-"&amp;G$7,Weights_All_Spaces,$C21+1,FALSE)*'Freezer Impacts'!F20</f>
        <v>0.23130699677099678</v>
      </c>
      <c r="H21" s="41">
        <f ca="1">HLOOKUP($A21&amp;"-"&amp;$B21&amp;"-"&amp;H$7,Weights_All_Spaces,$C21+1,FALSE)*'Freezer Impacts'!G20</f>
        <v>4.6482259281029867E-5</v>
      </c>
      <c r="I21" s="41">
        <f ca="1">HLOOKUP($A21&amp;"-"&amp;$B21&amp;"-"&amp;I$7,Weights_All_Spaces,$C21+1,FALSE)*'Freezer Impacts'!H20</f>
        <v>-5.6847989504218337E-3</v>
      </c>
      <c r="J21" s="41">
        <f ca="1">HLOOKUP($A21&amp;"-"&amp;$B21&amp;"-"&amp;J$7,Weights_All_Spaces,$C21+1,FALSE)*'Freezer Impacts'!I20</f>
        <v>1.1125452791851738E-2</v>
      </c>
      <c r="K21" s="41">
        <f ca="1">HLOOKUP($A21&amp;"-"&amp;$B21&amp;"-"&amp;K$7,Weights_All_Spaces,$C21+1,FALSE)*'Freezer Impacts'!J20</f>
        <v>1.566932261553791E-6</v>
      </c>
      <c r="L21" s="41">
        <f ca="1">HLOOKUP($A21&amp;"-"&amp;$B21&amp;"-"&amp;L$7,Weights_All_Spaces,$C21+1,FALSE)*'Freezer Impacts'!K20</f>
        <v>1.1119090010645464E-2</v>
      </c>
      <c r="M21" s="41">
        <f ca="1">HLOOKUP($A21&amp;"-"&amp;$B21&amp;"-"&amp;M$7,Weights_All_Spaces,$C21+1,FALSE)*'Freezer Impacts'!L20</f>
        <v>3.2542704184855349E-6</v>
      </c>
      <c r="N21" s="41">
        <f ca="1">HLOOKUP($A21&amp;"-"&amp;$B21&amp;"-"&amp;N$7,Weights_All_Spaces,$C21+1,FALSE)*'Freezer Impacts'!M20</f>
        <v>0</v>
      </c>
      <c r="O21" s="41">
        <f ca="1">HLOOKUP($A21&amp;"-"&amp;$B21&amp;"-"&amp;O$7,Weights_All_Spaces,$C21+1,FALSE)*'Freezer Impacts'!N20</f>
        <v>1.7873441966463084E-2</v>
      </c>
      <c r="P21" s="41">
        <f ca="1">HLOOKUP($A21&amp;"-"&amp;$B21&amp;"-"&amp;P$7,Weights_All_Spaces,$C21+1,FALSE)*'Freezer Impacts'!O20</f>
        <v>2.5011703363838989E-6</v>
      </c>
      <c r="Q21" s="41">
        <f ca="1">HLOOKUP($A21&amp;"-"&amp;$B21&amp;"-"&amp;Q$7,Weights_All_Spaces,$C21+1,FALSE)*'Freezer Impacts'!P20</f>
        <v>2.1269608898482464E-2</v>
      </c>
      <c r="R21" s="41">
        <f ca="1">HLOOKUP($A21&amp;"-"&amp;$B21&amp;"-"&amp;R$7,Weights_All_Spaces,$C21+1,FALSE)*'Freezer Impacts'!Q20</f>
        <v>4.2742307384855049E-6</v>
      </c>
      <c r="S21" s="41">
        <f>HLOOKUP($A21&amp;"-"&amp;$B21&amp;"-"&amp;S$7,Weights_All_Spaces,$C21+1,FALSE)*'Freezer Impacts'!R20</f>
        <v>0</v>
      </c>
      <c r="T21" s="41">
        <f ca="1">HLOOKUP($A21&amp;"-"&amp;$B21&amp;"-"&amp;T$7,Weights_All_Spaces,$C21+1,FALSE)*'Freezer Impacts'!S20</f>
        <v>1.1644705021452364E-2</v>
      </c>
      <c r="U21" s="41">
        <f ca="1">HLOOKUP($A21&amp;"-"&amp;$B21&amp;"-"&amp;U$7,Weights_All_Spaces,$C21+1,FALSE)*'Freezer Impacts'!T20</f>
        <v>2.0588526516682821E-6</v>
      </c>
      <c r="V21" s="41">
        <f ca="1">HLOOKUP($A21&amp;"-"&amp;$B21&amp;"-"&amp;V$7,Weights_All_Spaces,$C21+1,FALSE)*'Freezer Impacts'!U20</f>
        <v>1.1644705021452364E-2</v>
      </c>
      <c r="W21" s="41">
        <f ca="1">HLOOKUP($A21&amp;"-"&amp;$B21&amp;"-"&amp;W$7,Weights_All_Spaces,$C21+1,FALSE)*'Freezer Impacts'!V20</f>
        <v>2.0588526516682821E-6</v>
      </c>
      <c r="X21" s="41">
        <f ca="1">HLOOKUP($A21&amp;"-"&amp;$B21&amp;"-"&amp;X$7,Weights_All_Spaces,$C21+1,FALSE)*'Freezer Impacts'!W20</f>
        <v>-3.1414187292905032E-4</v>
      </c>
      <c r="Y21" s="41">
        <f ca="1">HLOOKUP($A21&amp;"-"&amp;$B21&amp;"-"&amp;Y$7,Weights_All_Spaces,$C21+1,FALSE)*'Freezer Impacts'!X20</f>
        <v>6.9955379642826416E-4</v>
      </c>
      <c r="Z21" s="41">
        <f ca="1">HLOOKUP($A21&amp;"-"&amp;$B21&amp;"-"&amp;Z$7,Weights_All_Spaces,$C21+1,FALSE)*'Freezer Impacts'!Y20</f>
        <v>1.1756859873880544E-7</v>
      </c>
      <c r="AA21" s="41">
        <f ca="1">HLOOKUP($A21&amp;"-"&amp;$B21&amp;"-"&amp;AA$7,Weights_All_Spaces,$C21+1,FALSE)*'Freezer Impacts'!Z20</f>
        <v>5.2687485867676249E-4</v>
      </c>
      <c r="AB21" s="41">
        <f ca="1">HLOOKUP($A21&amp;"-"&amp;$B21&amp;"-"&amp;AB$7,Weights_All_Spaces,$C21+1,FALSE)*'Freezer Impacts'!AA20</f>
        <v>1.1756859873880544E-7</v>
      </c>
      <c r="AC21" s="41">
        <f ca="1">HLOOKUP($A21&amp;"-"&amp;$B21&amp;"-"&amp;AC$7,Weights_All_Spaces,$C21+1,FALSE)*'Freezer Impacts'!AB20</f>
        <v>0</v>
      </c>
      <c r="AD21" s="41">
        <f ca="1">HLOOKUP($A21&amp;"-"&amp;$B21&amp;"-"&amp;AD$7,Weights_All_Spaces,$C21+1,FALSE)*'Freezer Impacts'!AC20</f>
        <v>0.1034161329005357</v>
      </c>
      <c r="AE21" s="41">
        <f ca="1">HLOOKUP($A21&amp;"-"&amp;$B21&amp;"-"&amp;AE$7,Weights_All_Spaces,$C21+1,FALSE)*'Freezer Impacts'!AD20</f>
        <v>2.3126621518816896E-5</v>
      </c>
      <c r="AF21" s="41">
        <f ca="1">HLOOKUP($A21&amp;"-"&amp;$B21&amp;"-"&amp;AF$7,Weights_All_Spaces,$C21+1,FALSE)*'Freezer Impacts'!AE20</f>
        <v>0.10392294481503718</v>
      </c>
      <c r="AG21" s="41">
        <f ca="1">HLOOKUP($A21&amp;"-"&amp;$B21&amp;"-"&amp;AG$7,Weights_All_Spaces,$C21+1,FALSE)*'Freezer Impacts'!AF20</f>
        <v>2.3438114801511933E-5</v>
      </c>
      <c r="AH21" s="41">
        <f ca="1">HLOOKUP($A21&amp;"-"&amp;$B21&amp;"-"&amp;AH$7,Weights_All_Spaces,$C21+1,FALSE)*'Freezer Impacts'!AG20</f>
        <v>0</v>
      </c>
      <c r="AK21" s="131">
        <f t="shared" ca="1" si="10"/>
        <v>0.33913296786201719</v>
      </c>
      <c r="AL21" s="131">
        <f t="shared" ca="1" si="8"/>
        <v>5.6571372775336577E-5</v>
      </c>
      <c r="AM21" s="131">
        <f t="shared" ca="1" si="8"/>
        <v>0.37979022037529098</v>
      </c>
      <c r="AN21" s="131">
        <f t="shared" ca="1" si="8"/>
        <v>7.9625296489919934E-5</v>
      </c>
      <c r="AO21" s="131">
        <f t="shared" ca="1" si="8"/>
        <v>-5.9989408233508843E-3</v>
      </c>
    </row>
    <row r="22" spans="1:41">
      <c r="A22" s="4" t="str">
        <f t="shared" si="11"/>
        <v>PG</v>
      </c>
      <c r="B22" s="4" t="str">
        <f t="shared" si="11"/>
        <v>SFM</v>
      </c>
      <c r="C22" s="4">
        <f t="shared" si="12"/>
        <v>14</v>
      </c>
      <c r="D22" s="40" t="str">
        <f t="shared" si="9"/>
        <v>PG14</v>
      </c>
      <c r="E22" s="41">
        <f ca="1">HLOOKUP($A22&amp;"-"&amp;$B22&amp;"-"&amp;E$7,Weights_All_Spaces,$C22+1,FALSE)*'Freezer Impacts'!D21</f>
        <v>0</v>
      </c>
      <c r="F22" s="41">
        <f ca="1">HLOOKUP($A22&amp;"-"&amp;$B22&amp;"-"&amp;F$7,Weights_All_Spaces,$C22+1,FALSE)*'Freezer Impacts'!E21</f>
        <v>0</v>
      </c>
      <c r="G22" s="41">
        <f ca="1">HLOOKUP($A22&amp;"-"&amp;$B22&amp;"-"&amp;G$7,Weights_All_Spaces,$C22+1,FALSE)*'Freezer Impacts'!F21</f>
        <v>0</v>
      </c>
      <c r="H22" s="41">
        <f ca="1">HLOOKUP($A22&amp;"-"&amp;$B22&amp;"-"&amp;H$7,Weights_All_Spaces,$C22+1,FALSE)*'Freezer Impacts'!G21</f>
        <v>0</v>
      </c>
      <c r="I22" s="41">
        <f ca="1">HLOOKUP($A22&amp;"-"&amp;$B22&amp;"-"&amp;I$7,Weights_All_Spaces,$C22+1,FALSE)*'Freezer Impacts'!H21</f>
        <v>0</v>
      </c>
      <c r="J22" s="41">
        <f ca="1">HLOOKUP($A22&amp;"-"&amp;$B22&amp;"-"&amp;J$7,Weights_All_Spaces,$C22+1,FALSE)*'Freezer Impacts'!I21</f>
        <v>0</v>
      </c>
      <c r="K22" s="41">
        <f ca="1">HLOOKUP($A22&amp;"-"&amp;$B22&amp;"-"&amp;K$7,Weights_All_Spaces,$C22+1,FALSE)*'Freezer Impacts'!J21</f>
        <v>0</v>
      </c>
      <c r="L22" s="41">
        <f ca="1">HLOOKUP($A22&amp;"-"&amp;$B22&amp;"-"&amp;L$7,Weights_All_Spaces,$C22+1,FALSE)*'Freezer Impacts'!K21</f>
        <v>0</v>
      </c>
      <c r="M22" s="41">
        <f ca="1">HLOOKUP($A22&amp;"-"&amp;$B22&amp;"-"&amp;M$7,Weights_All_Spaces,$C22+1,FALSE)*'Freezer Impacts'!L21</f>
        <v>0</v>
      </c>
      <c r="N22" s="41">
        <f ca="1">HLOOKUP($A22&amp;"-"&amp;$B22&amp;"-"&amp;N$7,Weights_All_Spaces,$C22+1,FALSE)*'Freezer Impacts'!M21</f>
        <v>0</v>
      </c>
      <c r="O22" s="41">
        <f ca="1">HLOOKUP($A22&amp;"-"&amp;$B22&amp;"-"&amp;O$7,Weights_All_Spaces,$C22+1,FALSE)*'Freezer Impacts'!N21</f>
        <v>0</v>
      </c>
      <c r="P22" s="41">
        <f ca="1">HLOOKUP($A22&amp;"-"&amp;$B22&amp;"-"&amp;P$7,Weights_All_Spaces,$C22+1,FALSE)*'Freezer Impacts'!O21</f>
        <v>0</v>
      </c>
      <c r="Q22" s="41">
        <f ca="1">HLOOKUP($A22&amp;"-"&amp;$B22&amp;"-"&amp;Q$7,Weights_All_Spaces,$C22+1,FALSE)*'Freezer Impacts'!P21</f>
        <v>0</v>
      </c>
      <c r="R22" s="41">
        <f ca="1">HLOOKUP($A22&amp;"-"&amp;$B22&amp;"-"&amp;R$7,Weights_All_Spaces,$C22+1,FALSE)*'Freezer Impacts'!Q21</f>
        <v>0</v>
      </c>
      <c r="S22" s="41">
        <f>HLOOKUP($A22&amp;"-"&amp;$B22&amp;"-"&amp;S$7,Weights_All_Spaces,$C22+1,FALSE)*'Freezer Impacts'!R21</f>
        <v>0</v>
      </c>
      <c r="T22" s="41">
        <f ca="1">HLOOKUP($A22&amp;"-"&amp;$B22&amp;"-"&amp;T$7,Weights_All_Spaces,$C22+1,FALSE)*'Freezer Impacts'!S21</f>
        <v>0</v>
      </c>
      <c r="U22" s="41">
        <f ca="1">HLOOKUP($A22&amp;"-"&amp;$B22&amp;"-"&amp;U$7,Weights_All_Spaces,$C22+1,FALSE)*'Freezer Impacts'!T21</f>
        <v>0</v>
      </c>
      <c r="V22" s="41">
        <f ca="1">HLOOKUP($A22&amp;"-"&amp;$B22&amp;"-"&amp;V$7,Weights_All_Spaces,$C22+1,FALSE)*'Freezer Impacts'!U21</f>
        <v>0</v>
      </c>
      <c r="W22" s="41">
        <f ca="1">HLOOKUP($A22&amp;"-"&amp;$B22&amp;"-"&amp;W$7,Weights_All_Spaces,$C22+1,FALSE)*'Freezer Impacts'!V21</f>
        <v>0</v>
      </c>
      <c r="X22" s="41">
        <f ca="1">HLOOKUP($A22&amp;"-"&amp;$B22&amp;"-"&amp;X$7,Weights_All_Spaces,$C22+1,FALSE)*'Freezer Impacts'!W21</f>
        <v>0</v>
      </c>
      <c r="Y22" s="41">
        <f ca="1">HLOOKUP($A22&amp;"-"&amp;$B22&amp;"-"&amp;Y$7,Weights_All_Spaces,$C22+1,FALSE)*'Freezer Impacts'!X21</f>
        <v>0</v>
      </c>
      <c r="Z22" s="41">
        <f ca="1">HLOOKUP($A22&amp;"-"&amp;$B22&amp;"-"&amp;Z$7,Weights_All_Spaces,$C22+1,FALSE)*'Freezer Impacts'!Y21</f>
        <v>0</v>
      </c>
      <c r="AA22" s="41">
        <f ca="1">HLOOKUP($A22&amp;"-"&amp;$B22&amp;"-"&amp;AA$7,Weights_All_Spaces,$C22+1,FALSE)*'Freezer Impacts'!Z21</f>
        <v>0</v>
      </c>
      <c r="AB22" s="41">
        <f ca="1">HLOOKUP($A22&amp;"-"&amp;$B22&amp;"-"&amp;AB$7,Weights_All_Spaces,$C22+1,FALSE)*'Freezer Impacts'!AA21</f>
        <v>0</v>
      </c>
      <c r="AC22" s="41">
        <f ca="1">HLOOKUP($A22&amp;"-"&amp;$B22&amp;"-"&amp;AC$7,Weights_All_Spaces,$C22+1,FALSE)*'Freezer Impacts'!AB21</f>
        <v>0</v>
      </c>
      <c r="AD22" s="41">
        <f ca="1">HLOOKUP($A22&amp;"-"&amp;$B22&amp;"-"&amp;AD$7,Weights_All_Spaces,$C22+1,FALSE)*'Freezer Impacts'!AC21</f>
        <v>0</v>
      </c>
      <c r="AE22" s="41">
        <f ca="1">HLOOKUP($A22&amp;"-"&amp;$B22&amp;"-"&amp;AE$7,Weights_All_Spaces,$C22+1,FALSE)*'Freezer Impacts'!AD21</f>
        <v>0</v>
      </c>
      <c r="AF22" s="41">
        <f ca="1">HLOOKUP($A22&amp;"-"&amp;$B22&amp;"-"&amp;AF$7,Weights_All_Spaces,$C22+1,FALSE)*'Freezer Impacts'!AE21</f>
        <v>0</v>
      </c>
      <c r="AG22" s="41">
        <f ca="1">HLOOKUP($A22&amp;"-"&amp;$B22&amp;"-"&amp;AG$7,Weights_All_Spaces,$C22+1,FALSE)*'Freezer Impacts'!AF21</f>
        <v>0</v>
      </c>
      <c r="AH22" s="41">
        <f ca="1">HLOOKUP($A22&amp;"-"&amp;$B22&amp;"-"&amp;AH$7,Weights_All_Spaces,$C22+1,FALSE)*'Freezer Impacts'!AG21</f>
        <v>0</v>
      </c>
      <c r="AK22" s="131">
        <f t="shared" ca="1" si="10"/>
        <v>0</v>
      </c>
      <c r="AL22" s="131">
        <f t="shared" ca="1" si="8"/>
        <v>0</v>
      </c>
      <c r="AM22" s="131">
        <f t="shared" ca="1" si="8"/>
        <v>0</v>
      </c>
      <c r="AN22" s="131">
        <f t="shared" ca="1" si="8"/>
        <v>0</v>
      </c>
      <c r="AO22" s="131">
        <f t="shared" ca="1" si="8"/>
        <v>0</v>
      </c>
    </row>
    <row r="23" spans="1:41">
      <c r="A23" s="4" t="str">
        <f t="shared" si="11"/>
        <v>PG</v>
      </c>
      <c r="B23" s="4" t="str">
        <f t="shared" si="11"/>
        <v>SFM</v>
      </c>
      <c r="C23" s="4">
        <f t="shared" si="12"/>
        <v>15</v>
      </c>
      <c r="D23" s="40" t="str">
        <f t="shared" si="9"/>
        <v>PG15</v>
      </c>
      <c r="E23" s="41">
        <f ca="1">HLOOKUP($A23&amp;"-"&amp;$B23&amp;"-"&amp;E$7,Weights_All_Spaces,$C23+1,FALSE)*'Freezer Impacts'!D22</f>
        <v>0</v>
      </c>
      <c r="F23" s="41">
        <f ca="1">HLOOKUP($A23&amp;"-"&amp;$B23&amp;"-"&amp;F$7,Weights_All_Spaces,$C23+1,FALSE)*'Freezer Impacts'!E22</f>
        <v>0</v>
      </c>
      <c r="G23" s="41">
        <f ca="1">HLOOKUP($A23&amp;"-"&amp;$B23&amp;"-"&amp;G$7,Weights_All_Spaces,$C23+1,FALSE)*'Freezer Impacts'!F22</f>
        <v>0</v>
      </c>
      <c r="H23" s="41">
        <f ca="1">HLOOKUP($A23&amp;"-"&amp;$B23&amp;"-"&amp;H$7,Weights_All_Spaces,$C23+1,FALSE)*'Freezer Impacts'!G22</f>
        <v>0</v>
      </c>
      <c r="I23" s="41">
        <f ca="1">HLOOKUP($A23&amp;"-"&amp;$B23&amp;"-"&amp;I$7,Weights_All_Spaces,$C23+1,FALSE)*'Freezer Impacts'!H22</f>
        <v>0</v>
      </c>
      <c r="J23" s="41">
        <f ca="1">HLOOKUP($A23&amp;"-"&amp;$B23&amp;"-"&amp;J$7,Weights_All_Spaces,$C23+1,FALSE)*'Freezer Impacts'!I22</f>
        <v>0</v>
      </c>
      <c r="K23" s="41">
        <f ca="1">HLOOKUP($A23&amp;"-"&amp;$B23&amp;"-"&amp;K$7,Weights_All_Spaces,$C23+1,FALSE)*'Freezer Impacts'!J22</f>
        <v>0</v>
      </c>
      <c r="L23" s="41">
        <f ca="1">HLOOKUP($A23&amp;"-"&amp;$B23&amp;"-"&amp;L$7,Weights_All_Spaces,$C23+1,FALSE)*'Freezer Impacts'!K22</f>
        <v>0</v>
      </c>
      <c r="M23" s="41">
        <f ca="1">HLOOKUP($A23&amp;"-"&amp;$B23&amp;"-"&amp;M$7,Weights_All_Spaces,$C23+1,FALSE)*'Freezer Impacts'!L22</f>
        <v>0</v>
      </c>
      <c r="N23" s="41">
        <f ca="1">HLOOKUP($A23&amp;"-"&amp;$B23&amp;"-"&amp;N$7,Weights_All_Spaces,$C23+1,FALSE)*'Freezer Impacts'!M22</f>
        <v>0</v>
      </c>
      <c r="O23" s="41">
        <f ca="1">HLOOKUP($A23&amp;"-"&amp;$B23&amp;"-"&amp;O$7,Weights_All_Spaces,$C23+1,FALSE)*'Freezer Impacts'!N22</f>
        <v>0</v>
      </c>
      <c r="P23" s="41">
        <f ca="1">HLOOKUP($A23&amp;"-"&amp;$B23&amp;"-"&amp;P$7,Weights_All_Spaces,$C23+1,FALSE)*'Freezer Impacts'!O22</f>
        <v>0</v>
      </c>
      <c r="Q23" s="41">
        <f ca="1">HLOOKUP($A23&amp;"-"&amp;$B23&amp;"-"&amp;Q$7,Weights_All_Spaces,$C23+1,FALSE)*'Freezer Impacts'!P22</f>
        <v>0</v>
      </c>
      <c r="R23" s="41">
        <f ca="1">HLOOKUP($A23&amp;"-"&amp;$B23&amp;"-"&amp;R$7,Weights_All_Spaces,$C23+1,FALSE)*'Freezer Impacts'!Q22</f>
        <v>0</v>
      </c>
      <c r="S23" s="41">
        <f>HLOOKUP($A23&amp;"-"&amp;$B23&amp;"-"&amp;S$7,Weights_All_Spaces,$C23+1,FALSE)*'Freezer Impacts'!R22</f>
        <v>0</v>
      </c>
      <c r="T23" s="41">
        <f ca="1">HLOOKUP($A23&amp;"-"&amp;$B23&amp;"-"&amp;T$7,Weights_All_Spaces,$C23+1,FALSE)*'Freezer Impacts'!S22</f>
        <v>0</v>
      </c>
      <c r="U23" s="41">
        <f ca="1">HLOOKUP($A23&amp;"-"&amp;$B23&amp;"-"&amp;U$7,Weights_All_Spaces,$C23+1,FALSE)*'Freezer Impacts'!T22</f>
        <v>0</v>
      </c>
      <c r="V23" s="41">
        <f ca="1">HLOOKUP($A23&amp;"-"&amp;$B23&amp;"-"&amp;V$7,Weights_All_Spaces,$C23+1,FALSE)*'Freezer Impacts'!U22</f>
        <v>0</v>
      </c>
      <c r="W23" s="41">
        <f ca="1">HLOOKUP($A23&amp;"-"&amp;$B23&amp;"-"&amp;W$7,Weights_All_Spaces,$C23+1,FALSE)*'Freezer Impacts'!V22</f>
        <v>0</v>
      </c>
      <c r="X23" s="41">
        <f ca="1">HLOOKUP($A23&amp;"-"&amp;$B23&amp;"-"&amp;X$7,Weights_All_Spaces,$C23+1,FALSE)*'Freezer Impacts'!W22</f>
        <v>0</v>
      </c>
      <c r="Y23" s="41">
        <f ca="1">HLOOKUP($A23&amp;"-"&amp;$B23&amp;"-"&amp;Y$7,Weights_All_Spaces,$C23+1,FALSE)*'Freezer Impacts'!X22</f>
        <v>0</v>
      </c>
      <c r="Z23" s="41">
        <f ca="1">HLOOKUP($A23&amp;"-"&amp;$B23&amp;"-"&amp;Z$7,Weights_All_Spaces,$C23+1,FALSE)*'Freezer Impacts'!Y22</f>
        <v>0</v>
      </c>
      <c r="AA23" s="41">
        <f ca="1">HLOOKUP($A23&amp;"-"&amp;$B23&amp;"-"&amp;AA$7,Weights_All_Spaces,$C23+1,FALSE)*'Freezer Impacts'!Z22</f>
        <v>0</v>
      </c>
      <c r="AB23" s="41">
        <f ca="1">HLOOKUP($A23&amp;"-"&amp;$B23&amp;"-"&amp;AB$7,Weights_All_Spaces,$C23+1,FALSE)*'Freezer Impacts'!AA22</f>
        <v>0</v>
      </c>
      <c r="AC23" s="41">
        <f ca="1">HLOOKUP($A23&amp;"-"&amp;$B23&amp;"-"&amp;AC$7,Weights_All_Spaces,$C23+1,FALSE)*'Freezer Impacts'!AB22</f>
        <v>0</v>
      </c>
      <c r="AD23" s="41">
        <f ca="1">HLOOKUP($A23&amp;"-"&amp;$B23&amp;"-"&amp;AD$7,Weights_All_Spaces,$C23+1,FALSE)*'Freezer Impacts'!AC22</f>
        <v>0</v>
      </c>
      <c r="AE23" s="41">
        <f ca="1">HLOOKUP($A23&amp;"-"&amp;$B23&amp;"-"&amp;AE$7,Weights_All_Spaces,$C23+1,FALSE)*'Freezer Impacts'!AD22</f>
        <v>0</v>
      </c>
      <c r="AF23" s="41">
        <f ca="1">HLOOKUP($A23&amp;"-"&amp;$B23&amp;"-"&amp;AF$7,Weights_All_Spaces,$C23+1,FALSE)*'Freezer Impacts'!AE22</f>
        <v>0</v>
      </c>
      <c r="AG23" s="41">
        <f ca="1">HLOOKUP($A23&amp;"-"&amp;$B23&amp;"-"&amp;AG$7,Weights_All_Spaces,$C23+1,FALSE)*'Freezer Impacts'!AF22</f>
        <v>0</v>
      </c>
      <c r="AH23" s="41">
        <f ca="1">HLOOKUP($A23&amp;"-"&amp;$B23&amp;"-"&amp;AH$7,Weights_All_Spaces,$C23+1,FALSE)*'Freezer Impacts'!AG22</f>
        <v>0</v>
      </c>
      <c r="AK23" s="131">
        <f t="shared" ca="1" si="10"/>
        <v>0</v>
      </c>
      <c r="AL23" s="131">
        <f t="shared" ca="1" si="8"/>
        <v>0</v>
      </c>
      <c r="AM23" s="131">
        <f t="shared" ca="1" si="8"/>
        <v>0</v>
      </c>
      <c r="AN23" s="131">
        <f t="shared" ca="1" si="8"/>
        <v>0</v>
      </c>
      <c r="AO23" s="131">
        <f t="shared" ca="1" si="8"/>
        <v>0</v>
      </c>
    </row>
    <row r="24" spans="1:41">
      <c r="A24" s="4" t="str">
        <f t="shared" si="11"/>
        <v>PG</v>
      </c>
      <c r="B24" s="4" t="str">
        <f t="shared" si="11"/>
        <v>SFM</v>
      </c>
      <c r="C24" s="4">
        <f t="shared" si="12"/>
        <v>16</v>
      </c>
      <c r="D24" s="40" t="str">
        <f t="shared" si="9"/>
        <v>PG16</v>
      </c>
      <c r="E24" s="41">
        <f ca="1">HLOOKUP($A24&amp;"-"&amp;$B24&amp;"-"&amp;E$7,Weights_All_Spaces,$C24+1,FALSE)*'Freezer Impacts'!D23</f>
        <v>4.8094768648863813E-2</v>
      </c>
      <c r="F24" s="41">
        <f ca="1">HLOOKUP($A24&amp;"-"&amp;$B24&amp;"-"&amp;F$7,Weights_All_Spaces,$C24+1,FALSE)*'Freezer Impacts'!E23</f>
        <v>7.2590114408636537E-6</v>
      </c>
      <c r="G24" s="41">
        <f ca="1">HLOOKUP($A24&amp;"-"&amp;$B24&amp;"-"&amp;G$7,Weights_All_Spaces,$C24+1,FALSE)*'Freezer Impacts'!F23</f>
        <v>5.2428116806338715E-2</v>
      </c>
      <c r="H24" s="41">
        <f ca="1">HLOOKUP($A24&amp;"-"&amp;$B24&amp;"-"&amp;H$7,Weights_All_Spaces,$C24+1,FALSE)*'Freezer Impacts'!G23</f>
        <v>1.3195688235662549E-5</v>
      </c>
      <c r="I24" s="41">
        <f ca="1">HLOOKUP($A24&amp;"-"&amp;$B24&amp;"-"&amp;I$7,Weights_All_Spaces,$C24+1,FALSE)*'Freezer Impacts'!H23</f>
        <v>-2.2427087450920761E-3</v>
      </c>
      <c r="J24" s="41">
        <f ca="1">HLOOKUP($A24&amp;"-"&amp;$B24&amp;"-"&amp;J$7,Weights_All_Spaces,$C24+1,FALSE)*'Freezer Impacts'!I23</f>
        <v>2.7496636666884816E-3</v>
      </c>
      <c r="K24" s="41">
        <f ca="1">HLOOKUP($A24&amp;"-"&amp;$B24&amp;"-"&amp;K$7,Weights_All_Spaces,$C24+1,FALSE)*'Freezer Impacts'!J23</f>
        <v>4.1732109160516403E-7</v>
      </c>
      <c r="L24" s="41">
        <f ca="1">HLOOKUP($A24&amp;"-"&amp;$B24&amp;"-"&amp;L$7,Weights_All_Spaces,$C24+1,FALSE)*'Freezer Impacts'!K23</f>
        <v>1.8794076912048896E-3</v>
      </c>
      <c r="M24" s="41">
        <f ca="1">HLOOKUP($A24&amp;"-"&amp;$B24&amp;"-"&amp;M$7,Weights_All_Spaces,$C24+1,FALSE)*'Freezer Impacts'!L23</f>
        <v>8.501768959954621E-7</v>
      </c>
      <c r="N24" s="41">
        <f ca="1">HLOOKUP($A24&amp;"-"&amp;$B24&amp;"-"&amp;N$7,Weights_All_Spaces,$C24+1,FALSE)*'Freezer Impacts'!M23</f>
        <v>0</v>
      </c>
      <c r="O24" s="41">
        <f ca="1">HLOOKUP($A24&amp;"-"&amp;$B24&amp;"-"&amp;O$7,Weights_All_Spaces,$C24+1,FALSE)*'Freezer Impacts'!N23</f>
        <v>4.4225074619644884E-3</v>
      </c>
      <c r="P24" s="41">
        <f ca="1">HLOOKUP($A24&amp;"-"&amp;$B24&amp;"-"&amp;P$7,Weights_All_Spaces,$C24+1,FALSE)*'Freezer Impacts'!O23</f>
        <v>6.6749530490700264E-7</v>
      </c>
      <c r="Q24" s="41">
        <f ca="1">HLOOKUP($A24&amp;"-"&amp;$B24&amp;"-"&amp;Q$7,Weights_All_Spaces,$C24+1,FALSE)*'Freezer Impacts'!P23</f>
        <v>4.8209762580541347E-3</v>
      </c>
      <c r="R24" s="41">
        <f ca="1">HLOOKUP($A24&amp;"-"&amp;$B24&amp;"-"&amp;R$7,Weights_All_Spaces,$C24+1,FALSE)*'Freezer Impacts'!Q23</f>
        <v>1.2133966193712687E-6</v>
      </c>
      <c r="S24" s="41">
        <f>HLOOKUP($A24&amp;"-"&amp;$B24&amp;"-"&amp;S$7,Weights_All_Spaces,$C24+1,FALSE)*'Freezer Impacts'!R23</f>
        <v>0</v>
      </c>
      <c r="T24" s="41">
        <f ca="1">HLOOKUP($A24&amp;"-"&amp;$B24&amp;"-"&amp;T$7,Weights_All_Spaces,$C24+1,FALSE)*'Freezer Impacts'!S23</f>
        <v>5.5021263512505525E-2</v>
      </c>
      <c r="U24" s="41">
        <f ca="1">HLOOKUP($A24&amp;"-"&amp;$B24&amp;"-"&amp;U$7,Weights_All_Spaces,$C24+1,FALSE)*'Freezer Impacts'!T23</f>
        <v>9.8843579539255411E-6</v>
      </c>
      <c r="V24" s="41">
        <f ca="1">HLOOKUP($A24&amp;"-"&amp;$B24&amp;"-"&amp;V$7,Weights_All_Spaces,$C24+1,FALSE)*'Freezer Impacts'!U23</f>
        <v>5.5021263512505525E-2</v>
      </c>
      <c r="W24" s="41">
        <f ca="1">HLOOKUP($A24&amp;"-"&amp;$B24&amp;"-"&amp;W$7,Weights_All_Spaces,$C24+1,FALSE)*'Freezer Impacts'!V23</f>
        <v>9.8843579539255411E-6</v>
      </c>
      <c r="X24" s="41">
        <f ca="1">HLOOKUP($A24&amp;"-"&amp;$B24&amp;"-"&amp;X$7,Weights_All_Spaces,$C24+1,FALSE)*'Freezer Impacts'!W23</f>
        <v>-2.6005306818848704E-3</v>
      </c>
      <c r="Y24" s="41">
        <f ca="1">HLOOKUP($A24&amp;"-"&amp;$B24&amp;"-"&amp;Y$7,Weights_All_Spaces,$C24+1,FALSE)*'Freezer Impacts'!X23</f>
        <v>3.154024156778091E-3</v>
      </c>
      <c r="Z24" s="41">
        <f ca="1">HLOOKUP($A24&amp;"-"&amp;$B24&amp;"-"&amp;Z$7,Weights_All_Spaces,$C24+1,FALSE)*'Freezer Impacts'!Y23</f>
        <v>5.6488303088141946E-7</v>
      </c>
      <c r="AA24" s="41">
        <f ca="1">HLOOKUP($A24&amp;"-"&amp;$B24&amp;"-"&amp;AA$7,Weights_All_Spaces,$C24+1,FALSE)*'Freezer Impacts'!Z23</f>
        <v>1.7756920575473193E-3</v>
      </c>
      <c r="AB24" s="41">
        <f ca="1">HLOOKUP($A24&amp;"-"&amp;$B24&amp;"-"&amp;AB$7,Weights_All_Spaces,$C24+1,FALSE)*'Freezer Impacts'!AA23</f>
        <v>5.6488303088141946E-7</v>
      </c>
      <c r="AC24" s="41">
        <f ca="1">HLOOKUP($A24&amp;"-"&amp;$B24&amp;"-"&amp;AC$7,Weights_All_Spaces,$C24+1,FALSE)*'Freezer Impacts'!AB23</f>
        <v>0</v>
      </c>
      <c r="AD24" s="41">
        <f ca="1">HLOOKUP($A24&amp;"-"&amp;$B24&amp;"-"&amp;AD$7,Weights_All_Spaces,$C24+1,FALSE)*'Freezer Impacts'!AC23</f>
        <v>6.1705076682123133E-2</v>
      </c>
      <c r="AE24" s="41">
        <f ca="1">HLOOKUP($A24&amp;"-"&amp;$B24&amp;"-"&amp;AE$7,Weights_All_Spaces,$C24+1,FALSE)*'Freezer Impacts'!AD23</f>
        <v>1.9668368395438492E-5</v>
      </c>
      <c r="AF24" s="41">
        <f ca="1">HLOOKUP($A24&amp;"-"&amp;$B24&amp;"-"&amp;AF$7,Weights_All_Spaces,$C24+1,FALSE)*'Freezer Impacts'!AE23</f>
        <v>6.171475790303052E-2</v>
      </c>
      <c r="AG24" s="41">
        <f ca="1">HLOOKUP($A24&amp;"-"&amp;$B24&amp;"-"&amp;AG$7,Weights_All_Spaces,$C24+1,FALSE)*'Freezer Impacts'!AF23</f>
        <v>2.0030083011590572E-5</v>
      </c>
      <c r="AH24" s="41">
        <f ca="1">HLOOKUP($A24&amp;"-"&amp;$B24&amp;"-"&amp;AH$7,Weights_All_Spaces,$C24+1,FALSE)*'Freezer Impacts'!AG23</f>
        <v>0</v>
      </c>
      <c r="AK24" s="131">
        <f t="shared" ca="1" si="10"/>
        <v>0.17514730412892354</v>
      </c>
      <c r="AL24" s="131">
        <f t="shared" ca="1" si="8"/>
        <v>3.8461437217621276E-5</v>
      </c>
      <c r="AM24" s="131">
        <f t="shared" ca="1" si="8"/>
        <v>0.17764021422868109</v>
      </c>
      <c r="AN24" s="131">
        <f t="shared" ca="1" si="8"/>
        <v>4.5738585747426814E-5</v>
      </c>
      <c r="AO24" s="131">
        <f t="shared" ca="1" si="8"/>
        <v>-4.843239426976946E-3</v>
      </c>
    </row>
    <row r="25" spans="1:41">
      <c r="A25" s="4" t="str">
        <f t="shared" si="11"/>
        <v>PG</v>
      </c>
      <c r="B25" s="4" t="s">
        <v>886</v>
      </c>
      <c r="C25" s="4">
        <f>C9</f>
        <v>1</v>
      </c>
      <c r="D25" s="40" t="str">
        <f t="shared" si="9"/>
        <v>PG1</v>
      </c>
      <c r="E25" s="41">
        <f ca="1">HLOOKUP($A25&amp;"-"&amp;$B25&amp;"-"&amp;E$7,Weights_All_Spaces,$C25+1,FALSE)*'Freezer Impacts'!D24</f>
        <v>4.4403406098928499E-3</v>
      </c>
      <c r="F25" s="41">
        <f ca="1">HLOOKUP($A25&amp;"-"&amp;$B25&amp;"-"&amp;F$7,Weights_All_Spaces,$C25+1,FALSE)*'Freezer Impacts'!E24</f>
        <v>5.4947433473105249E-7</v>
      </c>
      <c r="G25" s="41">
        <f ca="1">HLOOKUP($A25&amp;"-"&amp;$B25&amp;"-"&amp;G$7,Weights_All_Spaces,$C25+1,FALSE)*'Freezer Impacts'!F24</f>
        <v>4.4605230200723666E-3</v>
      </c>
      <c r="H25" s="41">
        <f ca="1">HLOOKUP($A25&amp;"-"&amp;$B25&amp;"-"&amp;H$7,Weights_All_Spaces,$C25+1,FALSE)*'Freezer Impacts'!G24</f>
        <v>6.8470305700878866E-7</v>
      </c>
      <c r="I25" s="41">
        <f ca="1">HLOOKUP($A25&amp;"-"&amp;$B25&amp;"-"&amp;I$7,Weights_All_Spaces,$C25+1,FALSE)*'Freezer Impacts'!H24</f>
        <v>-1.9336984137468806E-4</v>
      </c>
      <c r="J25" s="41">
        <f ca="1">HLOOKUP($A25&amp;"-"&amp;$B25&amp;"-"&amp;J$7,Weights_All_Spaces,$C25+1,FALSE)*'Freezer Impacts'!I24</f>
        <v>6.3404094455243528E-4</v>
      </c>
      <c r="K25" s="41">
        <f ca="1">HLOOKUP($A25&amp;"-"&amp;$B25&amp;"-"&amp;K$7,Weights_All_Spaces,$C25+1,FALSE)*'Freezer Impacts'!J24</f>
        <v>7.868249246162679E-8</v>
      </c>
      <c r="L25" s="41">
        <f ca="1">HLOOKUP($A25&amp;"-"&amp;$B25&amp;"-"&amp;L$7,Weights_All_Spaces,$C25+1,FALSE)*'Freezer Impacts'!K24</f>
        <v>3.9194722138116282E-4</v>
      </c>
      <c r="M25" s="41">
        <f ca="1">HLOOKUP($A25&amp;"-"&amp;$B25&amp;"-"&amp;M$7,Weights_All_Spaces,$C25+1,FALSE)*'Freezer Impacts'!L24</f>
        <v>9.5399473463277657E-8</v>
      </c>
      <c r="N25" s="41">
        <f ca="1">HLOOKUP($A25&amp;"-"&amp;$B25&amp;"-"&amp;N$7,Weights_All_Spaces,$C25+1,FALSE)*'Freezer Impacts'!M24</f>
        <v>0</v>
      </c>
      <c r="O25" s="41">
        <f ca="1">HLOOKUP($A25&amp;"-"&amp;$B25&amp;"-"&amp;O$7,Weights_All_Spaces,$C25+1,FALSE)*'Freezer Impacts'!N24</f>
        <v>9.2387677660463305E-4</v>
      </c>
      <c r="P25" s="41">
        <f ca="1">HLOOKUP($A25&amp;"-"&amp;$B25&amp;"-"&amp;P$7,Weights_All_Spaces,$C25+1,FALSE)*'Freezer Impacts'!O24</f>
        <v>1.1432604428301953E-7</v>
      </c>
      <c r="Q25" s="41">
        <f ca="1">HLOOKUP($A25&amp;"-"&amp;$B25&amp;"-"&amp;Q$7,Weights_All_Spaces,$C25+1,FALSE)*'Freezer Impacts'!P24</f>
        <v>9.2807601754106507E-4</v>
      </c>
      <c r="R25" s="41">
        <f ca="1">HLOOKUP($A25&amp;"-"&amp;$B25&amp;"-"&amp;R$7,Weights_All_Spaces,$C25+1,FALSE)*'Freezer Impacts'!Q24</f>
        <v>1.4246232638803867E-7</v>
      </c>
      <c r="S25" s="41">
        <f>HLOOKUP($A25&amp;"-"&amp;$B25&amp;"-"&amp;S$7,Weights_All_Spaces,$C25+1,FALSE)*'Freezer Impacts'!R24</f>
        <v>0</v>
      </c>
      <c r="T25" s="41">
        <f ca="1">HLOOKUP($A25&amp;"-"&amp;$B25&amp;"-"&amp;T$7,Weights_All_Spaces,$C25+1,FALSE)*'Freezer Impacts'!S24</f>
        <v>0.10102824011985108</v>
      </c>
      <c r="U25" s="41">
        <f ca="1">HLOOKUP($A25&amp;"-"&amp;$B25&amp;"-"&amp;U$7,Weights_All_Spaces,$C25+1,FALSE)*'Freezer Impacts'!T24</f>
        <v>1.2747457653659042E-5</v>
      </c>
      <c r="V25" s="41">
        <f ca="1">HLOOKUP($A25&amp;"-"&amp;$B25&amp;"-"&amp;V$7,Weights_All_Spaces,$C25+1,FALSE)*'Freezer Impacts'!U24</f>
        <v>0.10102824011985108</v>
      </c>
      <c r="W25" s="41">
        <f ca="1">HLOOKUP($A25&amp;"-"&amp;$B25&amp;"-"&amp;W$7,Weights_All_Spaces,$C25+1,FALSE)*'Freezer Impacts'!V24</f>
        <v>1.2747457653659042E-5</v>
      </c>
      <c r="X25" s="41">
        <f ca="1">HLOOKUP($A25&amp;"-"&amp;$B25&amp;"-"&amp;X$7,Weights_All_Spaces,$C25+1,FALSE)*'Freezer Impacts'!W24</f>
        <v>-3.9634424457699012E-3</v>
      </c>
      <c r="Y25" s="41">
        <f ca="1">HLOOKUP($A25&amp;"-"&amp;$B25&amp;"-"&amp;Y$7,Weights_All_Spaces,$C25+1,FALSE)*'Freezer Impacts'!X24</f>
        <v>1.4851887598573161E-2</v>
      </c>
      <c r="Z25" s="41">
        <f ca="1">HLOOKUP($A25&amp;"-"&amp;$B25&amp;"-"&amp;Z$7,Weights_All_Spaces,$C25+1,FALSE)*'Freezer Impacts'!Y24</f>
        <v>1.8813488471487247E-6</v>
      </c>
      <c r="AA25" s="41">
        <f ca="1">HLOOKUP($A25&amp;"-"&amp;$B25&amp;"-"&amp;AA$7,Weights_All_Spaces,$C25+1,FALSE)*'Freezer Impacts'!Z24</f>
        <v>5.7281751566802472E-3</v>
      </c>
      <c r="AB25" s="41">
        <f ca="1">HLOOKUP($A25&amp;"-"&amp;$B25&amp;"-"&amp;AB$7,Weights_All_Spaces,$C25+1,FALSE)*'Freezer Impacts'!AA24</f>
        <v>1.8275284836648092E-6</v>
      </c>
      <c r="AC25" s="41">
        <f ca="1">HLOOKUP($A25&amp;"-"&amp;$B25&amp;"-"&amp;AC$7,Weights_All_Spaces,$C25+1,FALSE)*'Freezer Impacts'!AB24</f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K25" s="131">
        <f t="shared" ca="1" si="10"/>
        <v>0.12187838604947415</v>
      </c>
      <c r="AL25" s="131">
        <f t="shared" ca="1" si="10"/>
        <v>1.5371289372283465E-5</v>
      </c>
      <c r="AM25" s="131">
        <f t="shared" ca="1" si="10"/>
        <v>0.11253696153552592</v>
      </c>
      <c r="AN25" s="131">
        <f t="shared" ca="1" si="10"/>
        <v>1.5497550994183958E-5</v>
      </c>
      <c r="AO25" s="131">
        <f t="shared" ca="1" si="10"/>
        <v>-4.1568122871445895E-3</v>
      </c>
    </row>
    <row r="26" spans="1:41">
      <c r="A26" s="4" t="str">
        <f t="shared" si="11"/>
        <v>PG</v>
      </c>
      <c r="B26" s="4" t="str">
        <f>B25</f>
        <v>MFM</v>
      </c>
      <c r="C26" s="4">
        <f t="shared" ref="C26:C56" si="13">C10</f>
        <v>2</v>
      </c>
      <c r="D26" s="40" t="str">
        <f t="shared" si="9"/>
        <v>PG2</v>
      </c>
      <c r="E26" s="41">
        <f ca="1">HLOOKUP($A26&amp;"-"&amp;$B26&amp;"-"&amp;E$7,Weights_All_Spaces,$C26+1,FALSE)*'Freezer Impacts'!D25</f>
        <v>6.2598897150521166E-2</v>
      </c>
      <c r="F26" s="41">
        <f ca="1">HLOOKUP($A26&amp;"-"&amp;$B26&amp;"-"&amp;F$7,Weights_All_Spaces,$C26+1,FALSE)*'Freezer Impacts'!E25</f>
        <v>8.7085805870160334E-6</v>
      </c>
      <c r="G26" s="41">
        <f ca="1">HLOOKUP($A26&amp;"-"&amp;$B26&amp;"-"&amp;G$7,Weights_All_Spaces,$C26+1,FALSE)*'Freezer Impacts'!F25</f>
        <v>6.6332398750742913E-2</v>
      </c>
      <c r="H26" s="41">
        <f ca="1">HLOOKUP($A26&amp;"-"&amp;$B26&amp;"-"&amp;H$7,Weights_All_Spaces,$C26+1,FALSE)*'Freezer Impacts'!G25</f>
        <v>1.4711262612082468E-5</v>
      </c>
      <c r="I26" s="41">
        <f ca="1">HLOOKUP($A26&amp;"-"&amp;$B26&amp;"-"&amp;I$7,Weights_All_Spaces,$C26+1,FALSE)*'Freezer Impacts'!H25</f>
        <v>-1.8165019060222957E-3</v>
      </c>
      <c r="J26" s="41">
        <f ca="1">HLOOKUP($A26&amp;"-"&amp;$B26&amp;"-"&amp;J$7,Weights_All_Spaces,$C26+1,FALSE)*'Freezer Impacts'!I25</f>
        <v>8.9383105669603932E-3</v>
      </c>
      <c r="K26" s="41">
        <f ca="1">HLOOKUP($A26&amp;"-"&amp;$B26&amp;"-"&amp;K$7,Weights_All_Spaces,$C26+1,FALSE)*'Freezer Impacts'!J25</f>
        <v>1.2508348687961949E-6</v>
      </c>
      <c r="L26" s="41">
        <f ca="1">HLOOKUP($A26&amp;"-"&amp;$B26&amp;"-"&amp;L$7,Weights_All_Spaces,$C26+1,FALSE)*'Freezer Impacts'!K25</f>
        <v>6.9571557971500192E-3</v>
      </c>
      <c r="M26" s="41">
        <f ca="1">HLOOKUP($A26&amp;"-"&amp;$B26&amp;"-"&amp;M$7,Weights_All_Spaces,$C26+1,FALSE)*'Freezer Impacts'!L25</f>
        <v>2.1796107163909584E-6</v>
      </c>
      <c r="N26" s="41">
        <f ca="1">HLOOKUP($A26&amp;"-"&amp;$B26&amp;"-"&amp;N$7,Weights_All_Spaces,$C26+1,FALSE)*'Freezer Impacts'!M25</f>
        <v>0</v>
      </c>
      <c r="O26" s="41">
        <f ca="1">HLOOKUP($A26&amp;"-"&amp;$B26&amp;"-"&amp;O$7,Weights_All_Spaces,$C26+1,FALSE)*'Freezer Impacts'!N25</f>
        <v>1.3024601578891947E-2</v>
      </c>
      <c r="P26" s="41">
        <f ca="1">HLOOKUP($A26&amp;"-"&amp;$B26&amp;"-"&amp;P$7,Weights_All_Spaces,$C26+1,FALSE)*'Freezer Impacts'!O25</f>
        <v>1.8119455394049615E-6</v>
      </c>
      <c r="Q26" s="41">
        <f ca="1">HLOOKUP($A26&amp;"-"&amp;$B26&amp;"-"&amp;Q$7,Weights_All_Spaces,$C26+1,FALSE)*'Freezer Impacts'!P25</f>
        <v>1.3801410325539953E-2</v>
      </c>
      <c r="R26" s="41">
        <f ca="1">HLOOKUP($A26&amp;"-"&amp;$B26&amp;"-"&amp;R$7,Weights_All_Spaces,$C26+1,FALSE)*'Freezer Impacts'!Q25</f>
        <v>3.0608899352347156E-6</v>
      </c>
      <c r="S26" s="41">
        <f>HLOOKUP($A26&amp;"-"&amp;$B26&amp;"-"&amp;S$7,Weights_All_Spaces,$C26+1,FALSE)*'Freezer Impacts'!R25</f>
        <v>0</v>
      </c>
      <c r="T26" s="41">
        <f ca="1">HLOOKUP($A26&amp;"-"&amp;$B26&amp;"-"&amp;T$7,Weights_All_Spaces,$C26+1,FALSE)*'Freezer Impacts'!S25</f>
        <v>7.1998833441890536E-2</v>
      </c>
      <c r="U26" s="41">
        <f ca="1">HLOOKUP($A26&amp;"-"&amp;$B26&amp;"-"&amp;U$7,Weights_All_Spaces,$C26+1,FALSE)*'Freezer Impacts'!T25</f>
        <v>1.1292910325740842E-5</v>
      </c>
      <c r="V26" s="41">
        <f ca="1">HLOOKUP($A26&amp;"-"&amp;$B26&amp;"-"&amp;V$7,Weights_All_Spaces,$C26+1,FALSE)*'Freezer Impacts'!U25</f>
        <v>7.1998833441890536E-2</v>
      </c>
      <c r="W26" s="41">
        <f ca="1">HLOOKUP($A26&amp;"-"&amp;$B26&amp;"-"&amp;W$7,Weights_All_Spaces,$C26+1,FALSE)*'Freezer Impacts'!V25</f>
        <v>1.1292910325740842E-5</v>
      </c>
      <c r="X26" s="41">
        <f ca="1">HLOOKUP($A26&amp;"-"&amp;$B26&amp;"-"&amp;X$7,Weights_All_Spaces,$C26+1,FALSE)*'Freezer Impacts'!W25</f>
        <v>-2.070593598941893E-3</v>
      </c>
      <c r="Y26" s="41">
        <f ca="1">HLOOKUP($A26&amp;"-"&amp;$B26&amp;"-"&amp;Y$7,Weights_All_Spaces,$C26+1,FALSE)*'Freezer Impacts'!X25</f>
        <v>1.1234582261359025E-2</v>
      </c>
      <c r="Z26" s="41">
        <f ca="1">HLOOKUP($A26&amp;"-"&amp;$B26&amp;"-"&amp;Z$7,Weights_All_Spaces,$C26+1,FALSE)*'Freezer Impacts'!Y25</f>
        <v>1.8392123754652045E-6</v>
      </c>
      <c r="AA26" s="41">
        <f ca="1">HLOOKUP($A26&amp;"-"&amp;$B26&amp;"-"&amp;AA$7,Weights_All_Spaces,$C26+1,FALSE)*'Freezer Impacts'!Z25</f>
        <v>7.5035454120213002E-3</v>
      </c>
      <c r="AB26" s="41">
        <f ca="1">HLOOKUP($A26&amp;"-"&amp;$B26&amp;"-"&amp;AB$7,Weights_All_Spaces,$C26+1,FALSE)*'Freezer Impacts'!AA25</f>
        <v>1.8392123754652045E-6</v>
      </c>
      <c r="AC26" s="41">
        <f ca="1">HLOOKUP($A26&amp;"-"&amp;$B26&amp;"-"&amp;AC$7,Weights_All_Spaces,$C26+1,FALSE)*'Freezer Impacts'!AB25</f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K26" s="131">
        <f t="shared" ca="1" si="10"/>
        <v>0.16779522499962307</v>
      </c>
      <c r="AL26" s="131">
        <f t="shared" ca="1" si="10"/>
        <v>2.4903483696423235E-5</v>
      </c>
      <c r="AM26" s="131">
        <f t="shared" ca="1" si="10"/>
        <v>0.16659334372734474</v>
      </c>
      <c r="AN26" s="131">
        <f t="shared" ca="1" si="10"/>
        <v>3.3083885964914186E-5</v>
      </c>
      <c r="AO26" s="131">
        <f t="shared" ca="1" si="10"/>
        <v>-3.8870955049641887E-3</v>
      </c>
    </row>
    <row r="27" spans="1:41">
      <c r="A27" s="4" t="str">
        <f t="shared" ref="A27:B42" si="14">A26</f>
        <v>PG</v>
      </c>
      <c r="B27" s="4" t="str">
        <f t="shared" si="14"/>
        <v>MFM</v>
      </c>
      <c r="C27" s="4">
        <f t="shared" si="13"/>
        <v>3</v>
      </c>
      <c r="D27" s="40" t="str">
        <f t="shared" si="9"/>
        <v>PG3</v>
      </c>
      <c r="E27" s="41">
        <f ca="1">HLOOKUP($A27&amp;"-"&amp;$B27&amp;"-"&amp;E$7,Weights_All_Spaces,$C27+1,FALSE)*'Freezer Impacts'!D26</f>
        <v>2.9462056022940754E-2</v>
      </c>
      <c r="F27" s="41">
        <f ca="1">HLOOKUP($A27&amp;"-"&amp;$B27&amp;"-"&amp;F$7,Weights_All_Spaces,$C27+1,FALSE)*'Freezer Impacts'!E26</f>
        <v>3.8555991686132793E-6</v>
      </c>
      <c r="G27" s="41">
        <f ca="1">HLOOKUP($A27&amp;"-"&amp;$B27&amp;"-"&amp;G$7,Weights_All_Spaces,$C27+1,FALSE)*'Freezer Impacts'!F26</f>
        <v>3.0025427435112492E-2</v>
      </c>
      <c r="H27" s="41">
        <f ca="1">HLOOKUP($A27&amp;"-"&amp;$B27&amp;"-"&amp;H$7,Weights_All_Spaces,$C27+1,FALSE)*'Freezer Impacts'!G26</f>
        <v>5.4962494952354062E-6</v>
      </c>
      <c r="I27" s="41">
        <f ca="1">HLOOKUP($A27&amp;"-"&amp;$B27&amp;"-"&amp;I$7,Weights_All_Spaces,$C27+1,FALSE)*'Freezer Impacts'!H26</f>
        <v>-9.8298885754797487E-4</v>
      </c>
      <c r="J27" s="41">
        <f ca="1">HLOOKUP($A27&amp;"-"&amp;$B27&amp;"-"&amp;J$7,Weights_All_Spaces,$C27+1,FALSE)*'Freezer Impacts'!I26</f>
        <v>4.2027095927835607E-3</v>
      </c>
      <c r="K27" s="41">
        <f ca="1">HLOOKUP($A27&amp;"-"&amp;$B27&amp;"-"&amp;K$7,Weights_All_Spaces,$C27+1,FALSE)*'Freezer Impacts'!J26</f>
        <v>5.5078019840869524E-7</v>
      </c>
      <c r="L27" s="41">
        <f ca="1">HLOOKUP($A27&amp;"-"&amp;$B27&amp;"-"&amp;L$7,Weights_All_Spaces,$C27+1,FALSE)*'Freezer Impacts'!K26</f>
        <v>3.0541193798084938E-3</v>
      </c>
      <c r="M27" s="41">
        <f ca="1">HLOOKUP($A27&amp;"-"&amp;$B27&amp;"-"&amp;M$7,Weights_All_Spaces,$C27+1,FALSE)*'Freezer Impacts'!L26</f>
        <v>7.7861273039417352E-7</v>
      </c>
      <c r="N27" s="41">
        <f ca="1">HLOOKUP($A27&amp;"-"&amp;$B27&amp;"-"&amp;N$7,Weights_All_Spaces,$C27+1,FALSE)*'Freezer Impacts'!M26</f>
        <v>0</v>
      </c>
      <c r="O27" s="41">
        <f ca="1">HLOOKUP($A27&amp;"-"&amp;$B27&amp;"-"&amp;O$7,Weights_All_Spaces,$C27+1,FALSE)*'Freezer Impacts'!N26</f>
        <v>6.1300048221472935E-3</v>
      </c>
      <c r="P27" s="41">
        <f ca="1">HLOOKUP($A27&amp;"-"&amp;$B27&amp;"-"&amp;P$7,Weights_All_Spaces,$C27+1,FALSE)*'Freezer Impacts'!O26</f>
        <v>8.0221290318174418E-7</v>
      </c>
      <c r="Q27" s="41">
        <f ca="1">HLOOKUP($A27&amp;"-"&amp;$B27&amp;"-"&amp;Q$7,Weights_All_Spaces,$C27+1,FALSE)*'Freezer Impacts'!P26</f>
        <v>6.2472223534215396E-3</v>
      </c>
      <c r="R27" s="41">
        <f ca="1">HLOOKUP($A27&amp;"-"&amp;$B27&amp;"-"&amp;R$7,Weights_All_Spaces,$C27+1,FALSE)*'Freezer Impacts'!Q26</f>
        <v>1.1435738185849358E-6</v>
      </c>
      <c r="S27" s="41">
        <f>HLOOKUP($A27&amp;"-"&amp;$B27&amp;"-"&amp;S$7,Weights_All_Spaces,$C27+1,FALSE)*'Freezer Impacts'!R26</f>
        <v>0</v>
      </c>
      <c r="T27" s="41">
        <f ca="1">HLOOKUP($A27&amp;"-"&amp;$B27&amp;"-"&amp;T$7,Weights_All_Spaces,$C27+1,FALSE)*'Freezer Impacts'!S26</f>
        <v>0.24334965652216098</v>
      </c>
      <c r="U27" s="41">
        <f ca="1">HLOOKUP($A27&amp;"-"&amp;$B27&amp;"-"&amp;U$7,Weights_All_Spaces,$C27+1,FALSE)*'Freezer Impacts'!T26</f>
        <v>3.2271916716876349E-5</v>
      </c>
      <c r="V27" s="41">
        <f ca="1">HLOOKUP($A27&amp;"-"&amp;$B27&amp;"-"&amp;V$7,Weights_All_Spaces,$C27+1,FALSE)*'Freezer Impacts'!U26</f>
        <v>0.24334965652216098</v>
      </c>
      <c r="W27" s="41">
        <f ca="1">HLOOKUP($A27&amp;"-"&amp;$B27&amp;"-"&amp;W$7,Weights_All_Spaces,$C27+1,FALSE)*'Freezer Impacts'!V26</f>
        <v>3.2271916716876349E-5</v>
      </c>
      <c r="X27" s="41">
        <f ca="1">HLOOKUP($A27&amp;"-"&amp;$B27&amp;"-"&amp;X$7,Weights_All_Spaces,$C27+1,FALSE)*'Freezer Impacts'!W26</f>
        <v>-8.2743399069002549E-3</v>
      </c>
      <c r="Y27" s="41">
        <f ca="1">HLOOKUP($A27&amp;"-"&amp;$B27&amp;"-"&amp;Y$7,Weights_All_Spaces,$C27+1,FALSE)*'Freezer Impacts'!X26</f>
        <v>3.7115275249850629E-2</v>
      </c>
      <c r="Z27" s="41">
        <f ca="1">HLOOKUP($A27&amp;"-"&amp;$B27&amp;"-"&amp;Z$7,Weights_All_Spaces,$C27+1,FALSE)*'Freezer Impacts'!Y26</f>
        <v>5.0731368813452761E-6</v>
      </c>
      <c r="AA27" s="41">
        <f ca="1">HLOOKUP($A27&amp;"-"&amp;$B27&amp;"-"&amp;AA$7,Weights_All_Spaces,$C27+1,FALSE)*'Freezer Impacts'!Z26</f>
        <v>2.2192797040077743E-2</v>
      </c>
      <c r="AB27" s="41">
        <f ca="1">HLOOKUP($A27&amp;"-"&amp;$B27&amp;"-"&amp;AB$7,Weights_All_Spaces,$C27+1,FALSE)*'Freezer Impacts'!AA26</f>
        <v>5.0731368813452761E-6</v>
      </c>
      <c r="AC27" s="41">
        <f ca="1">HLOOKUP($A27&amp;"-"&amp;$B27&amp;"-"&amp;AC$7,Weights_All_Spaces,$C27+1,FALSE)*'Freezer Impacts'!AB26</f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K27" s="131">
        <f t="shared" ca="1" si="10"/>
        <v>0.32025970220988326</v>
      </c>
      <c r="AL27" s="131">
        <f t="shared" ca="1" si="10"/>
        <v>4.2553645868425349E-5</v>
      </c>
      <c r="AM27" s="131">
        <f t="shared" ca="1" si="10"/>
        <v>0.30486922273058126</v>
      </c>
      <c r="AN27" s="131">
        <f t="shared" ca="1" si="10"/>
        <v>4.4763489642436146E-5</v>
      </c>
      <c r="AO27" s="131">
        <f t="shared" ca="1" si="10"/>
        <v>-9.2573287644482291E-3</v>
      </c>
    </row>
    <row r="28" spans="1:41">
      <c r="A28" s="4" t="str">
        <f t="shared" si="14"/>
        <v>PG</v>
      </c>
      <c r="B28" s="4" t="str">
        <f t="shared" si="14"/>
        <v>MFM</v>
      </c>
      <c r="C28" s="4">
        <f t="shared" si="13"/>
        <v>4</v>
      </c>
      <c r="D28" s="40" t="str">
        <f t="shared" si="9"/>
        <v>PG4</v>
      </c>
      <c r="E28" s="41">
        <f ca="1">HLOOKUP($A28&amp;"-"&amp;$B28&amp;"-"&amp;E$7,Weights_All_Spaces,$C28+1,FALSE)*'Freezer Impacts'!D27</f>
        <v>0.12525174206515799</v>
      </c>
      <c r="F28" s="41">
        <f ca="1">HLOOKUP($A28&amp;"-"&amp;$B28&amp;"-"&amp;F$7,Weights_All_Spaces,$C28+1,FALSE)*'Freezer Impacts'!E27</f>
        <v>1.6621089238512991E-5</v>
      </c>
      <c r="G28" s="41">
        <f ca="1">HLOOKUP($A28&amp;"-"&amp;$B28&amp;"-"&amp;G$7,Weights_All_Spaces,$C28+1,FALSE)*'Freezer Impacts'!F27</f>
        <v>0.13479867757218264</v>
      </c>
      <c r="H28" s="41">
        <f ca="1">HLOOKUP($A28&amp;"-"&amp;$B28&amp;"-"&amp;H$7,Weights_All_Spaces,$C28+1,FALSE)*'Freezer Impacts'!G27</f>
        <v>2.7825892612056008E-5</v>
      </c>
      <c r="I28" s="41">
        <f ca="1">HLOOKUP($A28&amp;"-"&amp;$B28&amp;"-"&amp;I$7,Weights_All_Spaces,$C28+1,FALSE)*'Freezer Impacts'!H27</f>
        <v>-3.1695244052315896E-3</v>
      </c>
      <c r="J28" s="41">
        <f ca="1">HLOOKUP($A28&amp;"-"&amp;$B28&amp;"-"&amp;J$7,Weights_All_Spaces,$C28+1,FALSE)*'Freezer Impacts'!I27</f>
        <v>1.7873994933431784E-2</v>
      </c>
      <c r="K28" s="41">
        <f ca="1">HLOOKUP($A28&amp;"-"&amp;$B28&amp;"-"&amp;K$7,Weights_All_Spaces,$C28+1,FALSE)*'Freezer Impacts'!J27</f>
        <v>2.3867978921349672E-6</v>
      </c>
      <c r="L28" s="41">
        <f ca="1">HLOOKUP($A28&amp;"-"&amp;$B28&amp;"-"&amp;L$7,Weights_All_Spaces,$C28+1,FALSE)*'Freezer Impacts'!K27</f>
        <v>1.5137823495922752E-2</v>
      </c>
      <c r="M28" s="41">
        <f ca="1">HLOOKUP($A28&amp;"-"&amp;$B28&amp;"-"&amp;M$7,Weights_All_Spaces,$C28+1,FALSE)*'Freezer Impacts'!L27</f>
        <v>4.076612697285234E-6</v>
      </c>
      <c r="N28" s="41">
        <f ca="1">HLOOKUP($A28&amp;"-"&amp;$B28&amp;"-"&amp;N$7,Weights_All_Spaces,$C28+1,FALSE)*'Freezer Impacts'!M27</f>
        <v>0</v>
      </c>
      <c r="O28" s="41">
        <f ca="1">HLOOKUP($A28&amp;"-"&amp;$B28&amp;"-"&amp;O$7,Weights_All_Spaces,$C28+1,FALSE)*'Freezer Impacts'!N27</f>
        <v>2.6060427766613485E-2</v>
      </c>
      <c r="P28" s="41">
        <f ca="1">HLOOKUP($A28&amp;"-"&amp;$B28&amp;"-"&amp;P$7,Weights_All_Spaces,$C28+1,FALSE)*'Freezer Impacts'!O27</f>
        <v>3.4582568542429654E-6</v>
      </c>
      <c r="Q28" s="41">
        <f ca="1">HLOOKUP($A28&amp;"-"&amp;$B28&amp;"-"&amp;Q$7,Weights_All_Spaces,$C28+1,FALSE)*'Freezer Impacts'!P27</f>
        <v>2.8046805114115007E-2</v>
      </c>
      <c r="R28" s="41">
        <f ca="1">HLOOKUP($A28&amp;"-"&amp;$B28&amp;"-"&amp;R$7,Weights_All_Spaces,$C28+1,FALSE)*'Freezer Impacts'!Q27</f>
        <v>5.7895774741463654E-6</v>
      </c>
      <c r="S28" s="41">
        <f>HLOOKUP($A28&amp;"-"&amp;$B28&amp;"-"&amp;S$7,Weights_All_Spaces,$C28+1,FALSE)*'Freezer Impacts'!R27</f>
        <v>0</v>
      </c>
      <c r="T28" s="41">
        <f ca="1">HLOOKUP($A28&amp;"-"&amp;$B28&amp;"-"&amp;T$7,Weights_All_Spaces,$C28+1,FALSE)*'Freezer Impacts'!S27</f>
        <v>0.12894645324998072</v>
      </c>
      <c r="U28" s="41">
        <f ca="1">HLOOKUP($A28&amp;"-"&amp;$B28&amp;"-"&amp;U$7,Weights_All_Spaces,$C28+1,FALSE)*'Freezer Impacts'!T27</f>
        <v>1.8238421785915728E-5</v>
      </c>
      <c r="V28" s="41">
        <f ca="1">HLOOKUP($A28&amp;"-"&amp;$B28&amp;"-"&amp;V$7,Weights_All_Spaces,$C28+1,FALSE)*'Freezer Impacts'!U27</f>
        <v>0.12894645324998072</v>
      </c>
      <c r="W28" s="41">
        <f ca="1">HLOOKUP($A28&amp;"-"&amp;$B28&amp;"-"&amp;W$7,Weights_All_Spaces,$C28+1,FALSE)*'Freezer Impacts'!V27</f>
        <v>1.8238421785915728E-5</v>
      </c>
      <c r="X28" s="41">
        <f ca="1">HLOOKUP($A28&amp;"-"&amp;$B28&amp;"-"&amp;X$7,Weights_All_Spaces,$C28+1,FALSE)*'Freezer Impacts'!W27</f>
        <v>-3.4692751347509322E-3</v>
      </c>
      <c r="Y28" s="41">
        <f ca="1">HLOOKUP($A28&amp;"-"&amp;$B28&amp;"-"&amp;Y$7,Weights_All_Spaces,$C28+1,FALSE)*'Freezer Impacts'!X27</f>
        <v>2.0082343919530225E-2</v>
      </c>
      <c r="Z28" s="41">
        <f ca="1">HLOOKUP($A28&amp;"-"&amp;$B28&amp;"-"&amp;Z$7,Weights_All_Spaces,$C28+1,FALSE)*'Freezer Impacts'!Y27</f>
        <v>2.9493582696346947E-6</v>
      </c>
      <c r="AA28" s="41">
        <f ca="1">HLOOKUP($A28&amp;"-"&amp;$B28&amp;"-"&amp;AA$7,Weights_All_Spaces,$C28+1,FALSE)*'Freezer Impacts'!Z27</f>
        <v>1.4339633537078135E-2</v>
      </c>
      <c r="AB28" s="41">
        <f ca="1">HLOOKUP($A28&amp;"-"&amp;$B28&amp;"-"&amp;AB$7,Weights_All_Spaces,$C28+1,FALSE)*'Freezer Impacts'!AA27</f>
        <v>2.9493582696346947E-6</v>
      </c>
      <c r="AC28" s="41">
        <f ca="1">HLOOKUP($A28&amp;"-"&amp;$B28&amp;"-"&amp;AC$7,Weights_All_Spaces,$C28+1,FALSE)*'Freezer Impacts'!AB27</f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K28" s="131">
        <f t="shared" ca="1" si="10"/>
        <v>0.31821496193471421</v>
      </c>
      <c r="AL28" s="131">
        <f t="shared" ca="1" si="10"/>
        <v>4.3653924040441342E-5</v>
      </c>
      <c r="AM28" s="131">
        <f t="shared" ca="1" si="10"/>
        <v>0.32126939296927925</v>
      </c>
      <c r="AN28" s="131">
        <f t="shared" ca="1" si="10"/>
        <v>5.8879862839038028E-5</v>
      </c>
      <c r="AO28" s="131">
        <f t="shared" ca="1" si="10"/>
        <v>-6.6387995399825213E-3</v>
      </c>
    </row>
    <row r="29" spans="1:41">
      <c r="A29" s="4" t="str">
        <f t="shared" si="14"/>
        <v>PG</v>
      </c>
      <c r="B29" s="4" t="str">
        <f t="shared" si="14"/>
        <v>MFM</v>
      </c>
      <c r="C29" s="4">
        <f t="shared" si="13"/>
        <v>5</v>
      </c>
      <c r="D29" s="40" t="str">
        <f t="shared" si="9"/>
        <v>PG5</v>
      </c>
      <c r="E29" s="41">
        <f ca="1">HLOOKUP($A29&amp;"-"&amp;$B29&amp;"-"&amp;E$7,Weights_All_Spaces,$C29+1,FALSE)*'Freezer Impacts'!D28</f>
        <v>1.7765688664063618E-2</v>
      </c>
      <c r="F29" s="41">
        <f ca="1">HLOOKUP($A29&amp;"-"&amp;$B29&amp;"-"&amp;F$7,Weights_All_Spaces,$C29+1,FALSE)*'Freezer Impacts'!E28</f>
        <v>2.3252083028909449E-6</v>
      </c>
      <c r="G29" s="41">
        <f ca="1">HLOOKUP($A29&amp;"-"&amp;$B29&amp;"-"&amp;G$7,Weights_All_Spaces,$C29+1,FALSE)*'Freezer Impacts'!F28</f>
        <v>1.8192112132321012E-2</v>
      </c>
      <c r="H29" s="41">
        <f ca="1">HLOOKUP($A29&amp;"-"&amp;$B29&amp;"-"&amp;H$7,Weights_All_Spaces,$C29+1,FALSE)*'Freezer Impacts'!G28</f>
        <v>2.9978239695975906E-6</v>
      </c>
      <c r="I29" s="41">
        <f ca="1">HLOOKUP($A29&amp;"-"&amp;$B29&amp;"-"&amp;I$7,Weights_All_Spaces,$C29+1,FALSE)*'Freezer Impacts'!H28</f>
        <v>-5.0366963213229268E-4</v>
      </c>
      <c r="J29" s="41">
        <f ca="1">HLOOKUP($A29&amp;"-"&amp;$B29&amp;"-"&amp;J$7,Weights_All_Spaces,$C29+1,FALSE)*'Freezer Impacts'!I28</f>
        <v>2.5323998086628496E-3</v>
      </c>
      <c r="K29" s="41">
        <f ca="1">HLOOKUP($A29&amp;"-"&amp;$B29&amp;"-"&amp;K$7,Weights_All_Spaces,$C29+1,FALSE)*'Freezer Impacts'!J28</f>
        <v>3.3300956237422412E-7</v>
      </c>
      <c r="L29" s="41">
        <f ca="1">HLOOKUP($A29&amp;"-"&amp;$B29&amp;"-"&amp;L$7,Weights_All_Spaces,$C29+1,FALSE)*'Freezer Impacts'!K28</f>
        <v>1.9051004368860216E-3</v>
      </c>
      <c r="M29" s="41">
        <f ca="1">HLOOKUP($A29&amp;"-"&amp;$B29&amp;"-"&amp;M$7,Weights_All_Spaces,$C29+1,FALSE)*'Freezer Impacts'!L28</f>
        <v>4.4106910176424272E-7</v>
      </c>
      <c r="N29" s="41">
        <f ca="1">HLOOKUP($A29&amp;"-"&amp;$B29&amp;"-"&amp;N$7,Weights_All_Spaces,$C29+1,FALSE)*'Freezer Impacts'!M28</f>
        <v>0</v>
      </c>
      <c r="O29" s="41">
        <f ca="1">HLOOKUP($A29&amp;"-"&amp;$B29&amp;"-"&amp;O$7,Weights_All_Spaces,$C29+1,FALSE)*'Freezer Impacts'!N28</f>
        <v>3.696407239694307E-3</v>
      </c>
      <c r="P29" s="41">
        <f ca="1">HLOOKUP($A29&amp;"-"&amp;$B29&amp;"-"&amp;P$7,Weights_All_Spaces,$C29+1,FALSE)*'Freezer Impacts'!O28</f>
        <v>4.8379305565503761E-7</v>
      </c>
      <c r="Q29" s="41">
        <f ca="1">HLOOKUP($A29&amp;"-"&amp;$B29&amp;"-"&amp;Q$7,Weights_All_Spaces,$C29+1,FALSE)*'Freezer Impacts'!P28</f>
        <v>3.785130780056161E-3</v>
      </c>
      <c r="R29" s="41">
        <f ca="1">HLOOKUP($A29&amp;"-"&amp;$B29&amp;"-"&amp;R$7,Weights_All_Spaces,$C29+1,FALSE)*'Freezer Impacts'!Q28</f>
        <v>6.2374042650902885E-7</v>
      </c>
      <c r="S29" s="41">
        <f>HLOOKUP($A29&amp;"-"&amp;$B29&amp;"-"&amp;S$7,Weights_All_Spaces,$C29+1,FALSE)*'Freezer Impacts'!R28</f>
        <v>0</v>
      </c>
      <c r="T29" s="41">
        <f ca="1">HLOOKUP($A29&amp;"-"&amp;$B29&amp;"-"&amp;T$7,Weights_All_Spaces,$C29+1,FALSE)*'Freezer Impacts'!S28</f>
        <v>3.1895043374568145E-2</v>
      </c>
      <c r="U29" s="41">
        <f ca="1">HLOOKUP($A29&amp;"-"&amp;$B29&amp;"-"&amp;U$7,Weights_All_Spaces,$C29+1,FALSE)*'Freezer Impacts'!T28</f>
        <v>4.3669160180765946E-6</v>
      </c>
      <c r="V29" s="41">
        <f ca="1">HLOOKUP($A29&amp;"-"&amp;$B29&amp;"-"&amp;V$7,Weights_All_Spaces,$C29+1,FALSE)*'Freezer Impacts'!U28</f>
        <v>3.1895043374568145E-2</v>
      </c>
      <c r="W29" s="41">
        <f ca="1">HLOOKUP($A29&amp;"-"&amp;$B29&amp;"-"&amp;W$7,Weights_All_Spaces,$C29+1,FALSE)*'Freezer Impacts'!V28</f>
        <v>4.3669160180765946E-6</v>
      </c>
      <c r="X29" s="41">
        <f ca="1">HLOOKUP($A29&amp;"-"&amp;$B29&amp;"-"&amp;X$7,Weights_All_Spaces,$C29+1,FALSE)*'Freezer Impacts'!W28</f>
        <v>-1.1062842157797867E-3</v>
      </c>
      <c r="Y29" s="41">
        <f ca="1">HLOOKUP($A29&amp;"-"&amp;$B29&amp;"-"&amp;Y$7,Weights_All_Spaces,$C29+1,FALSE)*'Freezer Impacts'!X28</f>
        <v>5.0030649505602492E-3</v>
      </c>
      <c r="Z29" s="41">
        <f ca="1">HLOOKUP($A29&amp;"-"&amp;$B29&amp;"-"&amp;Z$7,Weights_All_Spaces,$C29+1,FALSE)*'Freezer Impacts'!Y28</f>
        <v>7.0094555125140403E-7</v>
      </c>
      <c r="AA29" s="41">
        <f ca="1">HLOOKUP($A29&amp;"-"&amp;$B29&amp;"-"&amp;AA$7,Weights_All_Spaces,$C29+1,FALSE)*'Freezer Impacts'!Z28</f>
        <v>3.3415249452897989E-3</v>
      </c>
      <c r="AB29" s="41">
        <f ca="1">HLOOKUP($A29&amp;"-"&amp;$B29&amp;"-"&amp;AB$7,Weights_All_Spaces,$C29+1,FALSE)*'Freezer Impacts'!AA28</f>
        <v>7.0094555125140403E-7</v>
      </c>
      <c r="AC29" s="41">
        <f ca="1">HLOOKUP($A29&amp;"-"&amp;$B29&amp;"-"&amp;AC$7,Weights_All_Spaces,$C29+1,FALSE)*'Freezer Impacts'!AB28</f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K29" s="131">
        <f t="shared" ca="1" si="10"/>
        <v>6.0892604037549168E-2</v>
      </c>
      <c r="AL29" s="131">
        <f t="shared" ca="1" si="10"/>
        <v>8.2098724902482051E-6</v>
      </c>
      <c r="AM29" s="131">
        <f t="shared" ca="1" si="10"/>
        <v>5.9118911669121137E-2</v>
      </c>
      <c r="AN29" s="131">
        <f t="shared" ca="1" si="10"/>
        <v>9.1304950671988605E-6</v>
      </c>
      <c r="AO29" s="131">
        <f t="shared" ca="1" si="10"/>
        <v>-1.6099538479120794E-3</v>
      </c>
    </row>
    <row r="30" spans="1:41">
      <c r="A30" s="4" t="str">
        <f t="shared" si="14"/>
        <v>PG</v>
      </c>
      <c r="B30" s="4" t="str">
        <f t="shared" si="14"/>
        <v>MFM</v>
      </c>
      <c r="C30" s="4">
        <f t="shared" si="13"/>
        <v>6</v>
      </c>
      <c r="D30" s="40" t="str">
        <f t="shared" si="9"/>
        <v>PG6</v>
      </c>
      <c r="E30" s="41">
        <f ca="1">HLOOKUP($A30&amp;"-"&amp;$B30&amp;"-"&amp;E$7,Weights_All_Spaces,$C30+1,FALSE)*'Freezer Impacts'!D29</f>
        <v>0</v>
      </c>
      <c r="F30" s="41">
        <f ca="1">HLOOKUP($A30&amp;"-"&amp;$B30&amp;"-"&amp;F$7,Weights_All_Spaces,$C30+1,FALSE)*'Freezer Impacts'!E29</f>
        <v>0</v>
      </c>
      <c r="G30" s="41">
        <f ca="1">HLOOKUP($A30&amp;"-"&amp;$B30&amp;"-"&amp;G$7,Weights_All_Spaces,$C30+1,FALSE)*'Freezer Impacts'!F29</f>
        <v>0</v>
      </c>
      <c r="H30" s="41">
        <f ca="1">HLOOKUP($A30&amp;"-"&amp;$B30&amp;"-"&amp;H$7,Weights_All_Spaces,$C30+1,FALSE)*'Freezer Impacts'!G29</f>
        <v>0</v>
      </c>
      <c r="I30" s="41">
        <f ca="1">HLOOKUP($A30&amp;"-"&amp;$B30&amp;"-"&amp;I$7,Weights_All_Spaces,$C30+1,FALSE)*'Freezer Impacts'!H29</f>
        <v>0</v>
      </c>
      <c r="J30" s="41">
        <f ca="1">HLOOKUP($A30&amp;"-"&amp;$B30&amp;"-"&amp;J$7,Weights_All_Spaces,$C30+1,FALSE)*'Freezer Impacts'!I29</f>
        <v>0</v>
      </c>
      <c r="K30" s="41">
        <f ca="1">HLOOKUP($A30&amp;"-"&amp;$B30&amp;"-"&amp;K$7,Weights_All_Spaces,$C30+1,FALSE)*'Freezer Impacts'!J29</f>
        <v>0</v>
      </c>
      <c r="L30" s="41">
        <f ca="1">HLOOKUP($A30&amp;"-"&amp;$B30&amp;"-"&amp;L$7,Weights_All_Spaces,$C30+1,FALSE)*'Freezer Impacts'!K29</f>
        <v>0</v>
      </c>
      <c r="M30" s="41">
        <f ca="1">HLOOKUP($A30&amp;"-"&amp;$B30&amp;"-"&amp;M$7,Weights_All_Spaces,$C30+1,FALSE)*'Freezer Impacts'!L29</f>
        <v>0</v>
      </c>
      <c r="N30" s="41">
        <f ca="1">HLOOKUP($A30&amp;"-"&amp;$B30&amp;"-"&amp;N$7,Weights_All_Spaces,$C30+1,FALSE)*'Freezer Impacts'!M29</f>
        <v>0</v>
      </c>
      <c r="O30" s="41">
        <f ca="1">HLOOKUP($A30&amp;"-"&amp;$B30&amp;"-"&amp;O$7,Weights_All_Spaces,$C30+1,FALSE)*'Freezer Impacts'!N29</f>
        <v>0</v>
      </c>
      <c r="P30" s="41">
        <f ca="1">HLOOKUP($A30&amp;"-"&amp;$B30&amp;"-"&amp;P$7,Weights_All_Spaces,$C30+1,FALSE)*'Freezer Impacts'!O29</f>
        <v>0</v>
      </c>
      <c r="Q30" s="41">
        <f ca="1">HLOOKUP($A30&amp;"-"&amp;$B30&amp;"-"&amp;Q$7,Weights_All_Spaces,$C30+1,FALSE)*'Freezer Impacts'!P29</f>
        <v>0</v>
      </c>
      <c r="R30" s="41">
        <f ca="1">HLOOKUP($A30&amp;"-"&amp;$B30&amp;"-"&amp;R$7,Weights_All_Spaces,$C30+1,FALSE)*'Freezer Impacts'!Q29</f>
        <v>0</v>
      </c>
      <c r="S30" s="41">
        <f>HLOOKUP($A30&amp;"-"&amp;$B30&amp;"-"&amp;S$7,Weights_All_Spaces,$C30+1,FALSE)*'Freezer Impacts'!R29</f>
        <v>0</v>
      </c>
      <c r="T30" s="41">
        <f ca="1">HLOOKUP($A30&amp;"-"&amp;$B30&amp;"-"&amp;T$7,Weights_All_Spaces,$C30+1,FALSE)*'Freezer Impacts'!S29</f>
        <v>0</v>
      </c>
      <c r="U30" s="41">
        <f ca="1">HLOOKUP($A30&amp;"-"&amp;$B30&amp;"-"&amp;U$7,Weights_All_Spaces,$C30+1,FALSE)*'Freezer Impacts'!T29</f>
        <v>0</v>
      </c>
      <c r="V30" s="41">
        <f ca="1">HLOOKUP($A30&amp;"-"&amp;$B30&amp;"-"&amp;V$7,Weights_All_Spaces,$C30+1,FALSE)*'Freezer Impacts'!U29</f>
        <v>0</v>
      </c>
      <c r="W30" s="41">
        <f ca="1">HLOOKUP($A30&amp;"-"&amp;$B30&amp;"-"&amp;W$7,Weights_All_Spaces,$C30+1,FALSE)*'Freezer Impacts'!V29</f>
        <v>0</v>
      </c>
      <c r="X30" s="41">
        <f ca="1">HLOOKUP($A30&amp;"-"&amp;$B30&amp;"-"&amp;X$7,Weights_All_Spaces,$C30+1,FALSE)*'Freezer Impacts'!W29</f>
        <v>0</v>
      </c>
      <c r="Y30" s="41">
        <f ca="1">HLOOKUP($A30&amp;"-"&amp;$B30&amp;"-"&amp;Y$7,Weights_All_Spaces,$C30+1,FALSE)*'Freezer Impacts'!X29</f>
        <v>0</v>
      </c>
      <c r="Z30" s="41">
        <f ca="1">HLOOKUP($A30&amp;"-"&amp;$B30&amp;"-"&amp;Z$7,Weights_All_Spaces,$C30+1,FALSE)*'Freezer Impacts'!Y29</f>
        <v>0</v>
      </c>
      <c r="AA30" s="41">
        <f ca="1">HLOOKUP($A30&amp;"-"&amp;$B30&amp;"-"&amp;AA$7,Weights_All_Spaces,$C30+1,FALSE)*'Freezer Impacts'!Z29</f>
        <v>0</v>
      </c>
      <c r="AB30" s="41">
        <f ca="1">HLOOKUP($A30&amp;"-"&amp;$B30&amp;"-"&amp;AB$7,Weights_All_Spaces,$C30+1,FALSE)*'Freezer Impacts'!AA29</f>
        <v>0</v>
      </c>
      <c r="AC30" s="41">
        <f ca="1">HLOOKUP($A30&amp;"-"&amp;$B30&amp;"-"&amp;AC$7,Weights_All_Spaces,$C30+1,FALSE)*'Freezer Impacts'!AB29</f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K30" s="131">
        <f t="shared" ca="1" si="10"/>
        <v>0</v>
      </c>
      <c r="AL30" s="131">
        <f t="shared" ca="1" si="10"/>
        <v>0</v>
      </c>
      <c r="AM30" s="131">
        <f t="shared" ca="1" si="10"/>
        <v>0</v>
      </c>
      <c r="AN30" s="131">
        <f t="shared" ca="1" si="10"/>
        <v>0</v>
      </c>
      <c r="AO30" s="131">
        <f t="shared" ca="1" si="10"/>
        <v>0</v>
      </c>
    </row>
    <row r="31" spans="1:41">
      <c r="A31" s="4" t="str">
        <f t="shared" si="14"/>
        <v>PG</v>
      </c>
      <c r="B31" s="4" t="str">
        <f t="shared" si="14"/>
        <v>MFM</v>
      </c>
      <c r="C31" s="4">
        <f t="shared" si="13"/>
        <v>7</v>
      </c>
      <c r="D31" s="40" t="str">
        <f t="shared" si="9"/>
        <v>PG7</v>
      </c>
      <c r="E31" s="41">
        <f ca="1">HLOOKUP($A31&amp;"-"&amp;$B31&amp;"-"&amp;E$7,Weights_All_Spaces,$C31+1,FALSE)*'Freezer Impacts'!D30</f>
        <v>0</v>
      </c>
      <c r="F31" s="41">
        <f ca="1">HLOOKUP($A31&amp;"-"&amp;$B31&amp;"-"&amp;F$7,Weights_All_Spaces,$C31+1,FALSE)*'Freezer Impacts'!E30</f>
        <v>0</v>
      </c>
      <c r="G31" s="41">
        <f ca="1">HLOOKUP($A31&amp;"-"&amp;$B31&amp;"-"&amp;G$7,Weights_All_Spaces,$C31+1,FALSE)*'Freezer Impacts'!F30</f>
        <v>0</v>
      </c>
      <c r="H31" s="41">
        <f ca="1">HLOOKUP($A31&amp;"-"&amp;$B31&amp;"-"&amp;H$7,Weights_All_Spaces,$C31+1,FALSE)*'Freezer Impacts'!G30</f>
        <v>0</v>
      </c>
      <c r="I31" s="41">
        <f ca="1">HLOOKUP($A31&amp;"-"&amp;$B31&amp;"-"&amp;I$7,Weights_All_Spaces,$C31+1,FALSE)*'Freezer Impacts'!H30</f>
        <v>0</v>
      </c>
      <c r="J31" s="41">
        <f ca="1">HLOOKUP($A31&amp;"-"&amp;$B31&amp;"-"&amp;J$7,Weights_All_Spaces,$C31+1,FALSE)*'Freezer Impacts'!I30</f>
        <v>0</v>
      </c>
      <c r="K31" s="41">
        <f ca="1">HLOOKUP($A31&amp;"-"&amp;$B31&amp;"-"&amp;K$7,Weights_All_Spaces,$C31+1,FALSE)*'Freezer Impacts'!J30</f>
        <v>0</v>
      </c>
      <c r="L31" s="41">
        <f ca="1">HLOOKUP($A31&amp;"-"&amp;$B31&amp;"-"&amp;L$7,Weights_All_Spaces,$C31+1,FALSE)*'Freezer Impacts'!K30</f>
        <v>0</v>
      </c>
      <c r="M31" s="41">
        <f ca="1">HLOOKUP($A31&amp;"-"&amp;$B31&amp;"-"&amp;M$7,Weights_All_Spaces,$C31+1,FALSE)*'Freezer Impacts'!L30</f>
        <v>0</v>
      </c>
      <c r="N31" s="41">
        <f ca="1">HLOOKUP($A31&amp;"-"&amp;$B31&amp;"-"&amp;N$7,Weights_All_Spaces,$C31+1,FALSE)*'Freezer Impacts'!M30</f>
        <v>0</v>
      </c>
      <c r="O31" s="41">
        <f ca="1">HLOOKUP($A31&amp;"-"&amp;$B31&amp;"-"&amp;O$7,Weights_All_Spaces,$C31+1,FALSE)*'Freezer Impacts'!N30</f>
        <v>0</v>
      </c>
      <c r="P31" s="41">
        <f ca="1">HLOOKUP($A31&amp;"-"&amp;$B31&amp;"-"&amp;P$7,Weights_All_Spaces,$C31+1,FALSE)*'Freezer Impacts'!O30</f>
        <v>0</v>
      </c>
      <c r="Q31" s="41">
        <f ca="1">HLOOKUP($A31&amp;"-"&amp;$B31&amp;"-"&amp;Q$7,Weights_All_Spaces,$C31+1,FALSE)*'Freezer Impacts'!P30</f>
        <v>0</v>
      </c>
      <c r="R31" s="41">
        <f ca="1">HLOOKUP($A31&amp;"-"&amp;$B31&amp;"-"&amp;R$7,Weights_All_Spaces,$C31+1,FALSE)*'Freezer Impacts'!Q30</f>
        <v>0</v>
      </c>
      <c r="S31" s="41">
        <f>HLOOKUP($A31&amp;"-"&amp;$B31&amp;"-"&amp;S$7,Weights_All_Spaces,$C31+1,FALSE)*'Freezer Impacts'!R30</f>
        <v>0</v>
      </c>
      <c r="T31" s="41">
        <f ca="1">HLOOKUP($A31&amp;"-"&amp;$B31&amp;"-"&amp;T$7,Weights_All_Spaces,$C31+1,FALSE)*'Freezer Impacts'!S30</f>
        <v>0</v>
      </c>
      <c r="U31" s="41">
        <f ca="1">HLOOKUP($A31&amp;"-"&amp;$B31&amp;"-"&amp;U$7,Weights_All_Spaces,$C31+1,FALSE)*'Freezer Impacts'!T30</f>
        <v>0</v>
      </c>
      <c r="V31" s="41">
        <f ca="1">HLOOKUP($A31&amp;"-"&amp;$B31&amp;"-"&amp;V$7,Weights_All_Spaces,$C31+1,FALSE)*'Freezer Impacts'!U30</f>
        <v>0</v>
      </c>
      <c r="W31" s="41">
        <f ca="1">HLOOKUP($A31&amp;"-"&amp;$B31&amp;"-"&amp;W$7,Weights_All_Spaces,$C31+1,FALSE)*'Freezer Impacts'!V30</f>
        <v>0</v>
      </c>
      <c r="X31" s="41">
        <f ca="1">HLOOKUP($A31&amp;"-"&amp;$B31&amp;"-"&amp;X$7,Weights_All_Spaces,$C31+1,FALSE)*'Freezer Impacts'!W30</f>
        <v>0</v>
      </c>
      <c r="Y31" s="41">
        <f ca="1">HLOOKUP($A31&amp;"-"&amp;$B31&amp;"-"&amp;Y$7,Weights_All_Spaces,$C31+1,FALSE)*'Freezer Impacts'!X30</f>
        <v>0</v>
      </c>
      <c r="Z31" s="41">
        <f ca="1">HLOOKUP($A31&amp;"-"&amp;$B31&amp;"-"&amp;Z$7,Weights_All_Spaces,$C31+1,FALSE)*'Freezer Impacts'!Y30</f>
        <v>0</v>
      </c>
      <c r="AA31" s="41">
        <f ca="1">HLOOKUP($A31&amp;"-"&amp;$B31&amp;"-"&amp;AA$7,Weights_All_Spaces,$C31+1,FALSE)*'Freezer Impacts'!Z30</f>
        <v>0</v>
      </c>
      <c r="AB31" s="41">
        <f ca="1">HLOOKUP($A31&amp;"-"&amp;$B31&amp;"-"&amp;AB$7,Weights_All_Spaces,$C31+1,FALSE)*'Freezer Impacts'!AA30</f>
        <v>0</v>
      </c>
      <c r="AC31" s="41">
        <f ca="1">HLOOKUP($A31&amp;"-"&amp;$B31&amp;"-"&amp;AC$7,Weights_All_Spaces,$C31+1,FALSE)*'Freezer Impacts'!AB30</f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K31" s="131">
        <f t="shared" ca="1" si="10"/>
        <v>0</v>
      </c>
      <c r="AL31" s="131">
        <f t="shared" ca="1" si="10"/>
        <v>0</v>
      </c>
      <c r="AM31" s="131">
        <f t="shared" ca="1" si="10"/>
        <v>0</v>
      </c>
      <c r="AN31" s="131">
        <f t="shared" ca="1" si="10"/>
        <v>0</v>
      </c>
      <c r="AO31" s="131">
        <f t="shared" ca="1" si="10"/>
        <v>0</v>
      </c>
    </row>
    <row r="32" spans="1:41">
      <c r="A32" s="4" t="str">
        <f t="shared" si="14"/>
        <v>PG</v>
      </c>
      <c r="B32" s="4" t="str">
        <f t="shared" si="14"/>
        <v>MFM</v>
      </c>
      <c r="C32" s="4">
        <f t="shared" si="13"/>
        <v>8</v>
      </c>
      <c r="D32" s="40" t="str">
        <f t="shared" si="9"/>
        <v>PG8</v>
      </c>
      <c r="E32" s="41">
        <f ca="1">HLOOKUP($A32&amp;"-"&amp;$B32&amp;"-"&amp;E$7,Weights_All_Spaces,$C32+1,FALSE)*'Freezer Impacts'!D31</f>
        <v>0</v>
      </c>
      <c r="F32" s="41">
        <f ca="1">HLOOKUP($A32&amp;"-"&amp;$B32&amp;"-"&amp;F$7,Weights_All_Spaces,$C32+1,FALSE)*'Freezer Impacts'!E31</f>
        <v>0</v>
      </c>
      <c r="G32" s="41">
        <f ca="1">HLOOKUP($A32&amp;"-"&amp;$B32&amp;"-"&amp;G$7,Weights_All_Spaces,$C32+1,FALSE)*'Freezer Impacts'!F31</f>
        <v>0</v>
      </c>
      <c r="H32" s="41">
        <f ca="1">HLOOKUP($A32&amp;"-"&amp;$B32&amp;"-"&amp;H$7,Weights_All_Spaces,$C32+1,FALSE)*'Freezer Impacts'!G31</f>
        <v>0</v>
      </c>
      <c r="I32" s="41">
        <f ca="1">HLOOKUP($A32&amp;"-"&amp;$B32&amp;"-"&amp;I$7,Weights_All_Spaces,$C32+1,FALSE)*'Freezer Impacts'!H31</f>
        <v>0</v>
      </c>
      <c r="J32" s="41">
        <f ca="1">HLOOKUP($A32&amp;"-"&amp;$B32&amp;"-"&amp;J$7,Weights_All_Spaces,$C32+1,FALSE)*'Freezer Impacts'!I31</f>
        <v>0</v>
      </c>
      <c r="K32" s="41">
        <f ca="1">HLOOKUP($A32&amp;"-"&amp;$B32&amp;"-"&amp;K$7,Weights_All_Spaces,$C32+1,FALSE)*'Freezer Impacts'!J31</f>
        <v>0</v>
      </c>
      <c r="L32" s="41">
        <f ca="1">HLOOKUP($A32&amp;"-"&amp;$B32&amp;"-"&amp;L$7,Weights_All_Spaces,$C32+1,FALSE)*'Freezer Impacts'!K31</f>
        <v>0</v>
      </c>
      <c r="M32" s="41">
        <f ca="1">HLOOKUP($A32&amp;"-"&amp;$B32&amp;"-"&amp;M$7,Weights_All_Spaces,$C32+1,FALSE)*'Freezer Impacts'!L31</f>
        <v>0</v>
      </c>
      <c r="N32" s="41">
        <f ca="1">HLOOKUP($A32&amp;"-"&amp;$B32&amp;"-"&amp;N$7,Weights_All_Spaces,$C32+1,FALSE)*'Freezer Impacts'!M31</f>
        <v>0</v>
      </c>
      <c r="O32" s="41">
        <f ca="1">HLOOKUP($A32&amp;"-"&amp;$B32&amp;"-"&amp;O$7,Weights_All_Spaces,$C32+1,FALSE)*'Freezer Impacts'!N31</f>
        <v>0</v>
      </c>
      <c r="P32" s="41">
        <f ca="1">HLOOKUP($A32&amp;"-"&amp;$B32&amp;"-"&amp;P$7,Weights_All_Spaces,$C32+1,FALSE)*'Freezer Impacts'!O31</f>
        <v>0</v>
      </c>
      <c r="Q32" s="41">
        <f ca="1">HLOOKUP($A32&amp;"-"&amp;$B32&amp;"-"&amp;Q$7,Weights_All_Spaces,$C32+1,FALSE)*'Freezer Impacts'!P31</f>
        <v>0</v>
      </c>
      <c r="R32" s="41">
        <f ca="1">HLOOKUP($A32&amp;"-"&amp;$B32&amp;"-"&amp;R$7,Weights_All_Spaces,$C32+1,FALSE)*'Freezer Impacts'!Q31</f>
        <v>0</v>
      </c>
      <c r="S32" s="41">
        <f>HLOOKUP($A32&amp;"-"&amp;$B32&amp;"-"&amp;S$7,Weights_All_Spaces,$C32+1,FALSE)*'Freezer Impacts'!R31</f>
        <v>0</v>
      </c>
      <c r="T32" s="41">
        <f ca="1">HLOOKUP($A32&amp;"-"&amp;$B32&amp;"-"&amp;T$7,Weights_All_Spaces,$C32+1,FALSE)*'Freezer Impacts'!S31</f>
        <v>0</v>
      </c>
      <c r="U32" s="41">
        <f ca="1">HLOOKUP($A32&amp;"-"&amp;$B32&amp;"-"&amp;U$7,Weights_All_Spaces,$C32+1,FALSE)*'Freezer Impacts'!T31</f>
        <v>0</v>
      </c>
      <c r="V32" s="41">
        <f ca="1">HLOOKUP($A32&amp;"-"&amp;$B32&amp;"-"&amp;V$7,Weights_All_Spaces,$C32+1,FALSE)*'Freezer Impacts'!U31</f>
        <v>0</v>
      </c>
      <c r="W32" s="41">
        <f ca="1">HLOOKUP($A32&amp;"-"&amp;$B32&amp;"-"&amp;W$7,Weights_All_Spaces,$C32+1,FALSE)*'Freezer Impacts'!V31</f>
        <v>0</v>
      </c>
      <c r="X32" s="41">
        <f ca="1">HLOOKUP($A32&amp;"-"&amp;$B32&amp;"-"&amp;X$7,Weights_All_Spaces,$C32+1,FALSE)*'Freezer Impacts'!W31</f>
        <v>0</v>
      </c>
      <c r="Y32" s="41">
        <f ca="1">HLOOKUP($A32&amp;"-"&amp;$B32&amp;"-"&amp;Y$7,Weights_All_Spaces,$C32+1,FALSE)*'Freezer Impacts'!X31</f>
        <v>0</v>
      </c>
      <c r="Z32" s="41">
        <f ca="1">HLOOKUP($A32&amp;"-"&amp;$B32&amp;"-"&amp;Z$7,Weights_All_Spaces,$C32+1,FALSE)*'Freezer Impacts'!Y31</f>
        <v>0</v>
      </c>
      <c r="AA32" s="41">
        <f ca="1">HLOOKUP($A32&amp;"-"&amp;$B32&amp;"-"&amp;AA$7,Weights_All_Spaces,$C32+1,FALSE)*'Freezer Impacts'!Z31</f>
        <v>0</v>
      </c>
      <c r="AB32" s="41">
        <f ca="1">HLOOKUP($A32&amp;"-"&amp;$B32&amp;"-"&amp;AB$7,Weights_All_Spaces,$C32+1,FALSE)*'Freezer Impacts'!AA31</f>
        <v>0</v>
      </c>
      <c r="AC32" s="41">
        <f ca="1">HLOOKUP($A32&amp;"-"&amp;$B32&amp;"-"&amp;AC$7,Weights_All_Spaces,$C32+1,FALSE)*'Freezer Impacts'!AB31</f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K32" s="131">
        <f t="shared" ca="1" si="10"/>
        <v>0</v>
      </c>
      <c r="AL32" s="131">
        <f t="shared" ca="1" si="10"/>
        <v>0</v>
      </c>
      <c r="AM32" s="131">
        <f t="shared" ca="1" si="10"/>
        <v>0</v>
      </c>
      <c r="AN32" s="131">
        <f t="shared" ca="1" si="10"/>
        <v>0</v>
      </c>
      <c r="AO32" s="131">
        <f t="shared" ca="1" si="10"/>
        <v>0</v>
      </c>
    </row>
    <row r="33" spans="1:41">
      <c r="A33" s="4" t="str">
        <f t="shared" si="14"/>
        <v>PG</v>
      </c>
      <c r="B33" s="4" t="str">
        <f t="shared" si="14"/>
        <v>MFM</v>
      </c>
      <c r="C33" s="4">
        <f t="shared" si="13"/>
        <v>9</v>
      </c>
      <c r="D33" s="40" t="str">
        <f t="shared" si="9"/>
        <v>PG9</v>
      </c>
      <c r="E33" s="41">
        <f ca="1">HLOOKUP($A33&amp;"-"&amp;$B33&amp;"-"&amp;E$7,Weights_All_Spaces,$C33+1,FALSE)*'Freezer Impacts'!D32</f>
        <v>0</v>
      </c>
      <c r="F33" s="41">
        <f ca="1">HLOOKUP($A33&amp;"-"&amp;$B33&amp;"-"&amp;F$7,Weights_All_Spaces,$C33+1,FALSE)*'Freezer Impacts'!E32</f>
        <v>0</v>
      </c>
      <c r="G33" s="41">
        <f ca="1">HLOOKUP($A33&amp;"-"&amp;$B33&amp;"-"&amp;G$7,Weights_All_Spaces,$C33+1,FALSE)*'Freezer Impacts'!F32</f>
        <v>0</v>
      </c>
      <c r="H33" s="41">
        <f ca="1">HLOOKUP($A33&amp;"-"&amp;$B33&amp;"-"&amp;H$7,Weights_All_Spaces,$C33+1,FALSE)*'Freezer Impacts'!G32</f>
        <v>0</v>
      </c>
      <c r="I33" s="41">
        <f ca="1">HLOOKUP($A33&amp;"-"&amp;$B33&amp;"-"&amp;I$7,Weights_All_Spaces,$C33+1,FALSE)*'Freezer Impacts'!H32</f>
        <v>0</v>
      </c>
      <c r="J33" s="41">
        <f ca="1">HLOOKUP($A33&amp;"-"&amp;$B33&amp;"-"&amp;J$7,Weights_All_Spaces,$C33+1,FALSE)*'Freezer Impacts'!I32</f>
        <v>0</v>
      </c>
      <c r="K33" s="41">
        <f ca="1">HLOOKUP($A33&amp;"-"&amp;$B33&amp;"-"&amp;K$7,Weights_All_Spaces,$C33+1,FALSE)*'Freezer Impacts'!J32</f>
        <v>0</v>
      </c>
      <c r="L33" s="41">
        <f ca="1">HLOOKUP($A33&amp;"-"&amp;$B33&amp;"-"&amp;L$7,Weights_All_Spaces,$C33+1,FALSE)*'Freezer Impacts'!K32</f>
        <v>0</v>
      </c>
      <c r="M33" s="41">
        <f ca="1">HLOOKUP($A33&amp;"-"&amp;$B33&amp;"-"&amp;M$7,Weights_All_Spaces,$C33+1,FALSE)*'Freezer Impacts'!L32</f>
        <v>0</v>
      </c>
      <c r="N33" s="41">
        <f ca="1">HLOOKUP($A33&amp;"-"&amp;$B33&amp;"-"&amp;N$7,Weights_All_Spaces,$C33+1,FALSE)*'Freezer Impacts'!M32</f>
        <v>0</v>
      </c>
      <c r="O33" s="41">
        <f ca="1">HLOOKUP($A33&amp;"-"&amp;$B33&amp;"-"&amp;O$7,Weights_All_Spaces,$C33+1,FALSE)*'Freezer Impacts'!N32</f>
        <v>0</v>
      </c>
      <c r="P33" s="41">
        <f ca="1">HLOOKUP($A33&amp;"-"&amp;$B33&amp;"-"&amp;P$7,Weights_All_Spaces,$C33+1,FALSE)*'Freezer Impacts'!O32</f>
        <v>0</v>
      </c>
      <c r="Q33" s="41">
        <f ca="1">HLOOKUP($A33&amp;"-"&amp;$B33&amp;"-"&amp;Q$7,Weights_All_Spaces,$C33+1,FALSE)*'Freezer Impacts'!P32</f>
        <v>0</v>
      </c>
      <c r="R33" s="41">
        <f ca="1">HLOOKUP($A33&amp;"-"&amp;$B33&amp;"-"&amp;R$7,Weights_All_Spaces,$C33+1,FALSE)*'Freezer Impacts'!Q32</f>
        <v>0</v>
      </c>
      <c r="S33" s="41">
        <f>HLOOKUP($A33&amp;"-"&amp;$B33&amp;"-"&amp;S$7,Weights_All_Spaces,$C33+1,FALSE)*'Freezer Impacts'!R32</f>
        <v>0</v>
      </c>
      <c r="T33" s="41">
        <f ca="1">HLOOKUP($A33&amp;"-"&amp;$B33&amp;"-"&amp;T$7,Weights_All_Spaces,$C33+1,FALSE)*'Freezer Impacts'!S32</f>
        <v>0</v>
      </c>
      <c r="U33" s="41">
        <f ca="1">HLOOKUP($A33&amp;"-"&amp;$B33&amp;"-"&amp;U$7,Weights_All_Spaces,$C33+1,FALSE)*'Freezer Impacts'!T32</f>
        <v>0</v>
      </c>
      <c r="V33" s="41">
        <f ca="1">HLOOKUP($A33&amp;"-"&amp;$B33&amp;"-"&amp;V$7,Weights_All_Spaces,$C33+1,FALSE)*'Freezer Impacts'!U32</f>
        <v>0</v>
      </c>
      <c r="W33" s="41">
        <f ca="1">HLOOKUP($A33&amp;"-"&amp;$B33&amp;"-"&amp;W$7,Weights_All_Spaces,$C33+1,FALSE)*'Freezer Impacts'!V32</f>
        <v>0</v>
      </c>
      <c r="X33" s="41">
        <f ca="1">HLOOKUP($A33&amp;"-"&amp;$B33&amp;"-"&amp;X$7,Weights_All_Spaces,$C33+1,FALSE)*'Freezer Impacts'!W32</f>
        <v>0</v>
      </c>
      <c r="Y33" s="41">
        <f ca="1">HLOOKUP($A33&amp;"-"&amp;$B33&amp;"-"&amp;Y$7,Weights_All_Spaces,$C33+1,FALSE)*'Freezer Impacts'!X32</f>
        <v>0</v>
      </c>
      <c r="Z33" s="41">
        <f ca="1">HLOOKUP($A33&amp;"-"&amp;$B33&amp;"-"&amp;Z$7,Weights_All_Spaces,$C33+1,FALSE)*'Freezer Impacts'!Y32</f>
        <v>0</v>
      </c>
      <c r="AA33" s="41">
        <f ca="1">HLOOKUP($A33&amp;"-"&amp;$B33&amp;"-"&amp;AA$7,Weights_All_Spaces,$C33+1,FALSE)*'Freezer Impacts'!Z32</f>
        <v>0</v>
      </c>
      <c r="AB33" s="41">
        <f ca="1">HLOOKUP($A33&amp;"-"&amp;$B33&amp;"-"&amp;AB$7,Weights_All_Spaces,$C33+1,FALSE)*'Freezer Impacts'!AA32</f>
        <v>0</v>
      </c>
      <c r="AC33" s="41">
        <f ca="1">HLOOKUP($A33&amp;"-"&amp;$B33&amp;"-"&amp;AC$7,Weights_All_Spaces,$C33+1,FALSE)*'Freezer Impacts'!AB32</f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K33" s="131">
        <f t="shared" ca="1" si="10"/>
        <v>0</v>
      </c>
      <c r="AL33" s="131">
        <f t="shared" ca="1" si="10"/>
        <v>0</v>
      </c>
      <c r="AM33" s="131">
        <f t="shared" ca="1" si="10"/>
        <v>0</v>
      </c>
      <c r="AN33" s="131">
        <f t="shared" ca="1" si="10"/>
        <v>0</v>
      </c>
      <c r="AO33" s="131">
        <f t="shared" ca="1" si="10"/>
        <v>0</v>
      </c>
    </row>
    <row r="34" spans="1:41">
      <c r="A34" s="4" t="str">
        <f t="shared" si="14"/>
        <v>PG</v>
      </c>
      <c r="B34" s="4" t="str">
        <f t="shared" si="14"/>
        <v>MFM</v>
      </c>
      <c r="C34" s="4">
        <f t="shared" si="13"/>
        <v>10</v>
      </c>
      <c r="D34" s="40" t="str">
        <f t="shared" si="9"/>
        <v>PG10</v>
      </c>
      <c r="E34" s="41">
        <f ca="1">HLOOKUP($A34&amp;"-"&amp;$B34&amp;"-"&amp;E$7,Weights_All_Spaces,$C34+1,FALSE)*'Freezer Impacts'!D33</f>
        <v>0</v>
      </c>
      <c r="F34" s="41">
        <f ca="1">HLOOKUP($A34&amp;"-"&amp;$B34&amp;"-"&amp;F$7,Weights_All_Spaces,$C34+1,FALSE)*'Freezer Impacts'!E33</f>
        <v>0</v>
      </c>
      <c r="G34" s="41">
        <f ca="1">HLOOKUP($A34&amp;"-"&amp;$B34&amp;"-"&amp;G$7,Weights_All_Spaces,$C34+1,FALSE)*'Freezer Impacts'!F33</f>
        <v>0</v>
      </c>
      <c r="H34" s="41">
        <f ca="1">HLOOKUP($A34&amp;"-"&amp;$B34&amp;"-"&amp;H$7,Weights_All_Spaces,$C34+1,FALSE)*'Freezer Impacts'!G33</f>
        <v>0</v>
      </c>
      <c r="I34" s="41">
        <f ca="1">HLOOKUP($A34&amp;"-"&amp;$B34&amp;"-"&amp;I$7,Weights_All_Spaces,$C34+1,FALSE)*'Freezer Impacts'!H33</f>
        <v>0</v>
      </c>
      <c r="J34" s="41">
        <f ca="1">HLOOKUP($A34&amp;"-"&amp;$B34&amp;"-"&amp;J$7,Weights_All_Spaces,$C34+1,FALSE)*'Freezer Impacts'!I33</f>
        <v>0</v>
      </c>
      <c r="K34" s="41">
        <f ca="1">HLOOKUP($A34&amp;"-"&amp;$B34&amp;"-"&amp;K$7,Weights_All_Spaces,$C34+1,FALSE)*'Freezer Impacts'!J33</f>
        <v>0</v>
      </c>
      <c r="L34" s="41">
        <f ca="1">HLOOKUP($A34&amp;"-"&amp;$B34&amp;"-"&amp;L$7,Weights_All_Spaces,$C34+1,FALSE)*'Freezer Impacts'!K33</f>
        <v>0</v>
      </c>
      <c r="M34" s="41">
        <f ca="1">HLOOKUP($A34&amp;"-"&amp;$B34&amp;"-"&amp;M$7,Weights_All_Spaces,$C34+1,FALSE)*'Freezer Impacts'!L33</f>
        <v>0</v>
      </c>
      <c r="N34" s="41">
        <f ca="1">HLOOKUP($A34&amp;"-"&amp;$B34&amp;"-"&amp;N$7,Weights_All_Spaces,$C34+1,FALSE)*'Freezer Impacts'!M33</f>
        <v>0</v>
      </c>
      <c r="O34" s="41">
        <f ca="1">HLOOKUP($A34&amp;"-"&amp;$B34&amp;"-"&amp;O$7,Weights_All_Spaces,$C34+1,FALSE)*'Freezer Impacts'!N33</f>
        <v>0</v>
      </c>
      <c r="P34" s="41">
        <f ca="1">HLOOKUP($A34&amp;"-"&amp;$B34&amp;"-"&amp;P$7,Weights_All_Spaces,$C34+1,FALSE)*'Freezer Impacts'!O33</f>
        <v>0</v>
      </c>
      <c r="Q34" s="41">
        <f ca="1">HLOOKUP($A34&amp;"-"&amp;$B34&amp;"-"&amp;Q$7,Weights_All_Spaces,$C34+1,FALSE)*'Freezer Impacts'!P33</f>
        <v>0</v>
      </c>
      <c r="R34" s="41">
        <f ca="1">HLOOKUP($A34&amp;"-"&amp;$B34&amp;"-"&amp;R$7,Weights_All_Spaces,$C34+1,FALSE)*'Freezer Impacts'!Q33</f>
        <v>0</v>
      </c>
      <c r="S34" s="41">
        <f>HLOOKUP($A34&amp;"-"&amp;$B34&amp;"-"&amp;S$7,Weights_All_Spaces,$C34+1,FALSE)*'Freezer Impacts'!R33</f>
        <v>0</v>
      </c>
      <c r="T34" s="41">
        <f ca="1">HLOOKUP($A34&amp;"-"&amp;$B34&amp;"-"&amp;T$7,Weights_All_Spaces,$C34+1,FALSE)*'Freezer Impacts'!S33</f>
        <v>0</v>
      </c>
      <c r="U34" s="41">
        <f ca="1">HLOOKUP($A34&amp;"-"&amp;$B34&amp;"-"&amp;U$7,Weights_All_Spaces,$C34+1,FALSE)*'Freezer Impacts'!T33</f>
        <v>0</v>
      </c>
      <c r="V34" s="41">
        <f ca="1">HLOOKUP($A34&amp;"-"&amp;$B34&amp;"-"&amp;V$7,Weights_All_Spaces,$C34+1,FALSE)*'Freezer Impacts'!U33</f>
        <v>0</v>
      </c>
      <c r="W34" s="41">
        <f ca="1">HLOOKUP($A34&amp;"-"&amp;$B34&amp;"-"&amp;W$7,Weights_All_Spaces,$C34+1,FALSE)*'Freezer Impacts'!V33</f>
        <v>0</v>
      </c>
      <c r="X34" s="41">
        <f ca="1">HLOOKUP($A34&amp;"-"&amp;$B34&amp;"-"&amp;X$7,Weights_All_Spaces,$C34+1,FALSE)*'Freezer Impacts'!W33</f>
        <v>0</v>
      </c>
      <c r="Y34" s="41">
        <f ca="1">HLOOKUP($A34&amp;"-"&amp;$B34&amp;"-"&amp;Y$7,Weights_All_Spaces,$C34+1,FALSE)*'Freezer Impacts'!X33</f>
        <v>0</v>
      </c>
      <c r="Z34" s="41">
        <f ca="1">HLOOKUP($A34&amp;"-"&amp;$B34&amp;"-"&amp;Z$7,Weights_All_Spaces,$C34+1,FALSE)*'Freezer Impacts'!Y33</f>
        <v>0</v>
      </c>
      <c r="AA34" s="41">
        <f ca="1">HLOOKUP($A34&amp;"-"&amp;$B34&amp;"-"&amp;AA$7,Weights_All_Spaces,$C34+1,FALSE)*'Freezer Impacts'!Z33</f>
        <v>0</v>
      </c>
      <c r="AB34" s="41">
        <f ca="1">HLOOKUP($A34&amp;"-"&amp;$B34&amp;"-"&amp;AB$7,Weights_All_Spaces,$C34+1,FALSE)*'Freezer Impacts'!AA33</f>
        <v>0</v>
      </c>
      <c r="AC34" s="41">
        <f ca="1">HLOOKUP($A34&amp;"-"&amp;$B34&amp;"-"&amp;AC$7,Weights_All_Spaces,$C34+1,FALSE)*'Freezer Impacts'!AB33</f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K34" s="131">
        <f t="shared" ca="1" si="10"/>
        <v>0</v>
      </c>
      <c r="AL34" s="131">
        <f t="shared" ca="1" si="10"/>
        <v>0</v>
      </c>
      <c r="AM34" s="131">
        <f t="shared" ca="1" si="10"/>
        <v>0</v>
      </c>
      <c r="AN34" s="131">
        <f t="shared" ca="1" si="10"/>
        <v>0</v>
      </c>
      <c r="AO34" s="131">
        <f t="shared" ca="1" si="10"/>
        <v>0</v>
      </c>
    </row>
    <row r="35" spans="1:41">
      <c r="A35" s="4" t="str">
        <f t="shared" si="14"/>
        <v>PG</v>
      </c>
      <c r="B35" s="4" t="str">
        <f t="shared" si="14"/>
        <v>MFM</v>
      </c>
      <c r="C35" s="4">
        <f t="shared" si="13"/>
        <v>11</v>
      </c>
      <c r="D35" s="40" t="str">
        <f t="shared" si="9"/>
        <v>PG11</v>
      </c>
      <c r="E35" s="41">
        <f ca="1">HLOOKUP($A35&amp;"-"&amp;$B35&amp;"-"&amp;E$7,Weights_All_Spaces,$C35+1,FALSE)*'Freezer Impacts'!D34</f>
        <v>7.3389352492411894E-2</v>
      </c>
      <c r="F35" s="41">
        <f ca="1">HLOOKUP($A35&amp;"-"&amp;$B35&amp;"-"&amp;F$7,Weights_All_Spaces,$C35+1,FALSE)*'Freezer Impacts'!E34</f>
        <v>9.7673516009468385E-6</v>
      </c>
      <c r="G35" s="41">
        <f ca="1">HLOOKUP($A35&amp;"-"&amp;$B35&amp;"-"&amp;G$7,Weights_All_Spaces,$C35+1,FALSE)*'Freezer Impacts'!F34</f>
        <v>8.3735832228309923E-2</v>
      </c>
      <c r="H35" s="41">
        <f ca="1">HLOOKUP($A35&amp;"-"&amp;$B35&amp;"-"&amp;H$7,Weights_All_Spaces,$C35+1,FALSE)*'Freezer Impacts'!G34</f>
        <v>1.646877853517668E-5</v>
      </c>
      <c r="I35" s="41">
        <f ca="1">HLOOKUP($A35&amp;"-"&amp;$B35&amp;"-"&amp;I$7,Weights_All_Spaces,$C35+1,FALSE)*'Freezer Impacts'!H34</f>
        <v>-1.8271939703989419E-3</v>
      </c>
      <c r="J35" s="41">
        <f ca="1">HLOOKUP($A35&amp;"-"&amp;$B35&amp;"-"&amp;J$7,Weights_All_Spaces,$C35+1,FALSE)*'Freezer Impacts'!I34</f>
        <v>1.0499319139110119E-2</v>
      </c>
      <c r="K35" s="41">
        <f ca="1">HLOOKUP($A35&amp;"-"&amp;$B35&amp;"-"&amp;K$7,Weights_All_Spaces,$C35+1,FALSE)*'Freezer Impacts'!J34</f>
        <v>1.4045220005753694E-6</v>
      </c>
      <c r="L35" s="41">
        <f ca="1">HLOOKUP($A35&amp;"-"&amp;$B35&amp;"-"&amp;L$7,Weights_All_Spaces,$C35+1,FALSE)*'Freezer Impacts'!K34</f>
        <v>9.7370997643283705E-3</v>
      </c>
      <c r="M35" s="41">
        <f ca="1">HLOOKUP($A35&amp;"-"&amp;$B35&amp;"-"&amp;M$7,Weights_All_Spaces,$C35+1,FALSE)*'Freezer Impacts'!L34</f>
        <v>2.5972027657306795E-6</v>
      </c>
      <c r="N35" s="41">
        <f ca="1">HLOOKUP($A35&amp;"-"&amp;$B35&amp;"-"&amp;N$7,Weights_All_Spaces,$C35+1,FALSE)*'Freezer Impacts'!M34</f>
        <v>0</v>
      </c>
      <c r="O35" s="41">
        <f ca="1">HLOOKUP($A35&amp;"-"&amp;$B35&amp;"-"&amp;O$7,Weights_All_Spaces,$C35+1,FALSE)*'Freezer Impacts'!N34</f>
        <v>1.5269711126828817E-2</v>
      </c>
      <c r="P35" s="41">
        <f ca="1">HLOOKUP($A35&amp;"-"&amp;$B35&amp;"-"&amp;P$7,Weights_All_Spaces,$C35+1,FALSE)*'Freezer Impacts'!O34</f>
        <v>2.0322380884345316E-6</v>
      </c>
      <c r="Q35" s="41">
        <f ca="1">HLOOKUP($A35&amp;"-"&amp;$B35&amp;"-"&amp;Q$7,Weights_All_Spaces,$C35+1,FALSE)*'Freezer Impacts'!P34</f>
        <v>1.7422445159508641E-2</v>
      </c>
      <c r="R35" s="41">
        <f ca="1">HLOOKUP($A35&amp;"-"&amp;$B35&amp;"-"&amp;R$7,Weights_All_Spaces,$C35+1,FALSE)*'Freezer Impacts'!Q34</f>
        <v>3.4265664201066233E-6</v>
      </c>
      <c r="S35" s="41">
        <f>HLOOKUP($A35&amp;"-"&amp;$B35&amp;"-"&amp;S$7,Weights_All_Spaces,$C35+1,FALSE)*'Freezer Impacts'!R34</f>
        <v>0</v>
      </c>
      <c r="T35" s="41">
        <f ca="1">HLOOKUP($A35&amp;"-"&amp;$B35&amp;"-"&amp;T$7,Weights_All_Spaces,$C35+1,FALSE)*'Freezer Impacts'!S34</f>
        <v>1.6011192824879469E-3</v>
      </c>
      <c r="U35" s="41">
        <f ca="1">HLOOKUP($A35&amp;"-"&amp;$B35&amp;"-"&amp;U$7,Weights_All_Spaces,$C35+1,FALSE)*'Freezer Impacts'!T34</f>
        <v>2.4611748661444524E-7</v>
      </c>
      <c r="V35" s="41">
        <f ca="1">HLOOKUP($A35&amp;"-"&amp;$B35&amp;"-"&amp;V$7,Weights_All_Spaces,$C35+1,FALSE)*'Freezer Impacts'!U34</f>
        <v>1.6011192824879469E-3</v>
      </c>
      <c r="W35" s="41">
        <f ca="1">HLOOKUP($A35&amp;"-"&amp;$B35&amp;"-"&amp;W$7,Weights_All_Spaces,$C35+1,FALSE)*'Freezer Impacts'!V34</f>
        <v>2.4611748661444524E-7</v>
      </c>
      <c r="X35" s="41">
        <f ca="1">HLOOKUP($A35&amp;"-"&amp;$B35&amp;"-"&amp;X$7,Weights_All_Spaces,$C35+1,FALSE)*'Freezer Impacts'!W34</f>
        <v>-3.7923973549296154E-5</v>
      </c>
      <c r="Y35" s="41">
        <f ca="1">HLOOKUP($A35&amp;"-"&amp;$B35&amp;"-"&amp;Y$7,Weights_All_Spaces,$C35+1,FALSE)*'Freezer Impacts'!X34</f>
        <v>2.4999072071071898E-4</v>
      </c>
      <c r="Z35" s="41">
        <f ca="1">HLOOKUP($A35&amp;"-"&amp;$B35&amp;"-"&amp;Z$7,Weights_All_Spaces,$C35+1,FALSE)*'Freezer Impacts'!Y34</f>
        <v>3.9537572493438728E-8</v>
      </c>
      <c r="AA35" s="41">
        <f ca="1">HLOOKUP($A35&amp;"-"&amp;$B35&amp;"-"&amp;AA$7,Weights_All_Spaces,$C35+1,FALSE)*'Freezer Impacts'!Z34</f>
        <v>1.7938940298346055E-4</v>
      </c>
      <c r="AB35" s="41">
        <f ca="1">HLOOKUP($A35&amp;"-"&amp;$B35&amp;"-"&amp;AB$7,Weights_All_Spaces,$C35+1,FALSE)*'Freezer Impacts'!AA34</f>
        <v>3.9537572493438728E-8</v>
      </c>
      <c r="AC35" s="41">
        <f ca="1">HLOOKUP($A35&amp;"-"&amp;$B35&amp;"-"&amp;AC$7,Weights_All_Spaces,$C35+1,FALSE)*'Freezer Impacts'!AB34</f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K35" s="131">
        <f t="shared" ca="1" si="10"/>
        <v>0.1010094927615495</v>
      </c>
      <c r="AL35" s="131">
        <f t="shared" ca="1" si="10"/>
        <v>1.3489766749064623E-5</v>
      </c>
      <c r="AM35" s="131">
        <f t="shared" ca="1" si="10"/>
        <v>0.11267588583761833</v>
      </c>
      <c r="AN35" s="131">
        <f t="shared" ca="1" si="10"/>
        <v>2.2778202780121868E-5</v>
      </c>
      <c r="AO35" s="131">
        <f t="shared" ca="1" si="10"/>
        <v>-1.8651179439482381E-3</v>
      </c>
    </row>
    <row r="36" spans="1:41">
      <c r="A36" s="4" t="str">
        <f t="shared" si="14"/>
        <v>PG</v>
      </c>
      <c r="B36" s="4" t="str">
        <f t="shared" si="14"/>
        <v>MFM</v>
      </c>
      <c r="C36" s="4">
        <f t="shared" si="13"/>
        <v>12</v>
      </c>
      <c r="D36" s="40" t="str">
        <f t="shared" si="9"/>
        <v>PG12</v>
      </c>
      <c r="E36" s="41">
        <f ca="1">HLOOKUP($A36&amp;"-"&amp;$B36&amp;"-"&amp;E$7,Weights_All_Spaces,$C36+1,FALSE)*'Freezer Impacts'!D35</f>
        <v>0.19788786223174323</v>
      </c>
      <c r="F36" s="41">
        <f ca="1">HLOOKUP($A36&amp;"-"&amp;$B36&amp;"-"&amp;F$7,Weights_All_Spaces,$C36+1,FALSE)*'Freezer Impacts'!E35</f>
        <v>2.6619980958065598E-5</v>
      </c>
      <c r="G36" s="41">
        <f ca="1">HLOOKUP($A36&amp;"-"&amp;$B36&amp;"-"&amp;G$7,Weights_All_Spaces,$C36+1,FALSE)*'Freezer Impacts'!F35</f>
        <v>0.21884557902075238</v>
      </c>
      <c r="H36" s="41">
        <f ca="1">HLOOKUP($A36&amp;"-"&amp;$B36&amp;"-"&amp;H$7,Weights_All_Spaces,$C36+1,FALSE)*'Freezer Impacts'!G35</f>
        <v>4.4491331081120667E-5</v>
      </c>
      <c r="I36" s="41">
        <f ca="1">HLOOKUP($A36&amp;"-"&amp;$B36&amp;"-"&amp;I$7,Weights_All_Spaces,$C36+1,FALSE)*'Freezer Impacts'!H35</f>
        <v>-5.433511544737789E-3</v>
      </c>
      <c r="J36" s="41">
        <f ca="1">HLOOKUP($A36&amp;"-"&amp;$B36&amp;"-"&amp;J$7,Weights_All_Spaces,$C36+1,FALSE)*'Freezer Impacts'!I35</f>
        <v>2.8286119327938997E-2</v>
      </c>
      <c r="K36" s="41">
        <f ca="1">HLOOKUP($A36&amp;"-"&amp;$B36&amp;"-"&amp;K$7,Weights_All_Spaces,$C36+1,FALSE)*'Freezer Impacts'!J35</f>
        <v>3.8273379577406813E-6</v>
      </c>
      <c r="L36" s="41">
        <f ca="1">HLOOKUP($A36&amp;"-"&amp;$B36&amp;"-"&amp;L$7,Weights_All_Spaces,$C36+1,FALSE)*'Freezer Impacts'!K35</f>
        <v>2.4497924241319337E-2</v>
      </c>
      <c r="M36" s="41">
        <f ca="1">HLOOKUP($A36&amp;"-"&amp;$B36&amp;"-"&amp;M$7,Weights_All_Spaces,$C36+1,FALSE)*'Freezer Impacts'!L35</f>
        <v>6.9955477697835319E-6</v>
      </c>
      <c r="N36" s="41">
        <f ca="1">HLOOKUP($A36&amp;"-"&amp;$B36&amp;"-"&amp;N$7,Weights_All_Spaces,$C36+1,FALSE)*'Freezer Impacts'!M35</f>
        <v>0</v>
      </c>
      <c r="O36" s="41">
        <f ca="1">HLOOKUP($A36&amp;"-"&amp;$B36&amp;"-"&amp;O$7,Weights_All_Spaces,$C36+1,FALSE)*'Freezer Impacts'!N35</f>
        <v>4.1173418066290275E-2</v>
      </c>
      <c r="P36" s="41">
        <f ca="1">HLOOKUP($A36&amp;"-"&amp;$B36&amp;"-"&amp;P$7,Weights_All_Spaces,$C36+1,FALSE)*'Freezer Impacts'!O35</f>
        <v>5.5386701970612619E-6</v>
      </c>
      <c r="Q36" s="41">
        <f ca="1">HLOOKUP($A36&amp;"-"&amp;$B36&amp;"-"&amp;Q$7,Weights_All_Spaces,$C36+1,FALSE)*'Freezer Impacts'!P35</f>
        <v>4.5533972702320728E-2</v>
      </c>
      <c r="R36" s="41">
        <f ca="1">HLOOKUP($A36&amp;"-"&amp;$B36&amp;"-"&amp;R$7,Weights_All_Spaces,$C36+1,FALSE)*'Freezer Impacts'!Q35</f>
        <v>9.2570618241529846E-6</v>
      </c>
      <c r="S36" s="41">
        <f>HLOOKUP($A36&amp;"-"&amp;$B36&amp;"-"&amp;S$7,Weights_All_Spaces,$C36+1,FALSE)*'Freezer Impacts'!R35</f>
        <v>0</v>
      </c>
      <c r="T36" s="41">
        <f ca="1">HLOOKUP($A36&amp;"-"&amp;$B36&amp;"-"&amp;T$7,Weights_All_Spaces,$C36+1,FALSE)*'Freezer Impacts'!S35</f>
        <v>2.1784709188024925E-2</v>
      </c>
      <c r="U36" s="41">
        <f ca="1">HLOOKUP($A36&amp;"-"&amp;$B36&amp;"-"&amp;U$7,Weights_All_Spaces,$C36+1,FALSE)*'Freezer Impacts'!T35</f>
        <v>3.4176569511611244E-6</v>
      </c>
      <c r="V36" s="41">
        <f ca="1">HLOOKUP($A36&amp;"-"&amp;$B36&amp;"-"&amp;V$7,Weights_All_Spaces,$C36+1,FALSE)*'Freezer Impacts'!U35</f>
        <v>2.1784709188024925E-2</v>
      </c>
      <c r="W36" s="41">
        <f ca="1">HLOOKUP($A36&amp;"-"&amp;$B36&amp;"-"&amp;W$7,Weights_All_Spaces,$C36+1,FALSE)*'Freezer Impacts'!V35</f>
        <v>3.4176569511611244E-6</v>
      </c>
      <c r="X36" s="41">
        <f ca="1">HLOOKUP($A36&amp;"-"&amp;$B36&amp;"-"&amp;X$7,Weights_All_Spaces,$C36+1,FALSE)*'Freezer Impacts'!W35</f>
        <v>-6.0035139195023166E-4</v>
      </c>
      <c r="Y36" s="41">
        <f ca="1">HLOOKUP($A36&amp;"-"&amp;$B36&amp;"-"&amp;Y$7,Weights_All_Spaces,$C36+1,FALSE)*'Freezer Impacts'!X35</f>
        <v>3.4063328738801503E-3</v>
      </c>
      <c r="Z36" s="41">
        <f ca="1">HLOOKUP($A36&amp;"-"&amp;$B36&amp;"-"&amp;Z$7,Weights_All_Spaces,$C36+1,FALSE)*'Freezer Impacts'!Y35</f>
        <v>5.4531479494085654E-7</v>
      </c>
      <c r="AA36" s="41">
        <f ca="1">HLOOKUP($A36&amp;"-"&amp;$B36&amp;"-"&amp;AA$7,Weights_All_Spaces,$C36+1,FALSE)*'Freezer Impacts'!Z35</f>
        <v>2.371364273492865E-3</v>
      </c>
      <c r="AB36" s="41">
        <f ca="1">HLOOKUP($A36&amp;"-"&amp;$B36&amp;"-"&amp;AB$7,Weights_All_Spaces,$C36+1,FALSE)*'Freezer Impacts'!AA35</f>
        <v>5.4531479494085654E-7</v>
      </c>
      <c r="AC36" s="41">
        <f ca="1">HLOOKUP($A36&amp;"-"&amp;$B36&amp;"-"&amp;AC$7,Weights_All_Spaces,$C36+1,FALSE)*'Freezer Impacts'!AB35</f>
        <v>0</v>
      </c>
      <c r="AD36" s="130">
        <v>0</v>
      </c>
      <c r="AE36" s="130">
        <v>0</v>
      </c>
      <c r="AF36" s="130">
        <v>0</v>
      </c>
      <c r="AG36" s="130">
        <v>0</v>
      </c>
      <c r="AH36" s="130">
        <v>0</v>
      </c>
      <c r="AK36" s="131">
        <f t="shared" ca="1" si="10"/>
        <v>0.29253844168787763</v>
      </c>
      <c r="AL36" s="131">
        <f t="shared" ca="1" si="10"/>
        <v>3.9948960858969522E-5</v>
      </c>
      <c r="AM36" s="131">
        <f t="shared" ca="1" si="10"/>
        <v>0.31303354942591027</v>
      </c>
      <c r="AN36" s="131">
        <f t="shared" ca="1" si="10"/>
        <v>6.4706912421159176E-5</v>
      </c>
      <c r="AO36" s="131">
        <f t="shared" ca="1" si="10"/>
        <v>-6.0338629366880206E-3</v>
      </c>
    </row>
    <row r="37" spans="1:41">
      <c r="A37" s="4" t="str">
        <f t="shared" si="14"/>
        <v>PG</v>
      </c>
      <c r="B37" s="4" t="str">
        <f t="shared" si="14"/>
        <v>MFM</v>
      </c>
      <c r="C37" s="4">
        <f t="shared" si="13"/>
        <v>13</v>
      </c>
      <c r="D37" s="40" t="str">
        <f t="shared" si="9"/>
        <v>PG13</v>
      </c>
      <c r="E37" s="41">
        <f ca="1">HLOOKUP($A37&amp;"-"&amp;$B37&amp;"-"&amp;E$7,Weights_All_Spaces,$C37+1,FALSE)*'Freezer Impacts'!D36</f>
        <v>0.17403516363547225</v>
      </c>
      <c r="F37" s="41">
        <f ca="1">HLOOKUP($A37&amp;"-"&amp;$B37&amp;"-"&amp;F$7,Weights_All_Spaces,$C37+1,FALSE)*'Freezer Impacts'!E36</f>
        <v>2.2529361784975148E-5</v>
      </c>
      <c r="G37" s="41">
        <f ca="1">HLOOKUP($A37&amp;"-"&amp;$B37&amp;"-"&amp;G$7,Weights_All_Spaces,$C37+1,FALSE)*'Freezer Impacts'!F36</f>
        <v>0.20486571839402376</v>
      </c>
      <c r="H37" s="41">
        <f ca="1">HLOOKUP($A37&amp;"-"&amp;$B37&amp;"-"&amp;H$7,Weights_All_Spaces,$C37+1,FALSE)*'Freezer Impacts'!G36</f>
        <v>3.4562988952851745E-5</v>
      </c>
      <c r="I37" s="41">
        <f ca="1">HLOOKUP($A37&amp;"-"&amp;$B37&amp;"-"&amp;I$7,Weights_All_Spaces,$C37+1,FALSE)*'Freezer Impacts'!H36</f>
        <v>-3.8535067650321982E-3</v>
      </c>
      <c r="J37" s="41">
        <f ca="1">HLOOKUP($A37&amp;"-"&amp;$B37&amp;"-"&amp;J$7,Weights_All_Spaces,$C37+1,FALSE)*'Freezer Impacts'!I36</f>
        <v>2.4908660030332749E-2</v>
      </c>
      <c r="K37" s="41">
        <f ca="1">HLOOKUP($A37&amp;"-"&amp;$B37&amp;"-"&amp;K$7,Weights_All_Spaces,$C37+1,FALSE)*'Freezer Impacts'!J36</f>
        <v>3.2398677614119354E-6</v>
      </c>
      <c r="L37" s="41">
        <f ca="1">HLOOKUP($A37&amp;"-"&amp;$B37&amp;"-"&amp;L$7,Weights_All_Spaces,$C37+1,FALSE)*'Freezer Impacts'!K36</f>
        <v>2.4576382974954153E-2</v>
      </c>
      <c r="M37" s="41">
        <f ca="1">HLOOKUP($A37&amp;"-"&amp;$B37&amp;"-"&amp;M$7,Weights_All_Spaces,$C37+1,FALSE)*'Freezer Impacts'!L36</f>
        <v>5.3782270959555897E-6</v>
      </c>
      <c r="N37" s="41">
        <f ca="1">HLOOKUP($A37&amp;"-"&amp;$B37&amp;"-"&amp;N$7,Weights_All_Spaces,$C37+1,FALSE)*'Freezer Impacts'!M36</f>
        <v>0</v>
      </c>
      <c r="O37" s="41">
        <f ca="1">HLOOKUP($A37&amp;"-"&amp;$B37&amp;"-"&amp;O$7,Weights_All_Spaces,$C37+1,FALSE)*'Freezer Impacts'!N36</f>
        <v>3.6210520795899009E-2</v>
      </c>
      <c r="P37" s="41">
        <f ca="1">HLOOKUP($A37&amp;"-"&amp;$B37&amp;"-"&amp;P$7,Weights_All_Spaces,$C37+1,FALSE)*'Freezer Impacts'!O36</f>
        <v>4.6875579991519421E-6</v>
      </c>
      <c r="Q37" s="41">
        <f ca="1">HLOOKUP($A37&amp;"-"&amp;$B37&amp;"-"&amp;Q$7,Weights_All_Spaces,$C37+1,FALSE)*'Freezer Impacts'!P36</f>
        <v>4.2625261477684355E-2</v>
      </c>
      <c r="R37" s="41">
        <f ca="1">HLOOKUP($A37&amp;"-"&amp;$B37&amp;"-"&amp;R$7,Weights_All_Spaces,$C37+1,FALSE)*'Freezer Impacts'!Q36</f>
        <v>7.1913273392675068E-6</v>
      </c>
      <c r="S37" s="41">
        <f>HLOOKUP($A37&amp;"-"&amp;$B37&amp;"-"&amp;S$7,Weights_All_Spaces,$C37+1,FALSE)*'Freezer Impacts'!R36</f>
        <v>0</v>
      </c>
      <c r="T37" s="41">
        <f ca="1">HLOOKUP($A37&amp;"-"&amp;$B37&amp;"-"&amp;T$7,Weights_All_Spaces,$C37+1,FALSE)*'Freezer Impacts'!S36</f>
        <v>4.5715050623588412E-3</v>
      </c>
      <c r="U37" s="41">
        <f ca="1">HLOOKUP($A37&amp;"-"&amp;$B37&amp;"-"&amp;U$7,Weights_All_Spaces,$C37+1,FALSE)*'Freezer Impacts'!T36</f>
        <v>7.3257752241098046E-7</v>
      </c>
      <c r="V37" s="41">
        <f ca="1">HLOOKUP($A37&amp;"-"&amp;$B37&amp;"-"&amp;V$7,Weights_All_Spaces,$C37+1,FALSE)*'Freezer Impacts'!U36</f>
        <v>4.5715050623588412E-3</v>
      </c>
      <c r="W37" s="41">
        <f ca="1">HLOOKUP($A37&amp;"-"&amp;$B37&amp;"-"&amp;W$7,Weights_All_Spaces,$C37+1,FALSE)*'Freezer Impacts'!V36</f>
        <v>7.3257752241098046E-7</v>
      </c>
      <c r="X37" s="41">
        <f ca="1">HLOOKUP($A37&amp;"-"&amp;$B37&amp;"-"&amp;X$7,Weights_All_Spaces,$C37+1,FALSE)*'Freezer Impacts'!W36</f>
        <v>-9.8498257064614025E-5</v>
      </c>
      <c r="Y37" s="41">
        <f ca="1">HLOOKUP($A37&amp;"-"&amp;$B37&amp;"-"&amp;Y$7,Weights_All_Spaces,$C37+1,FALSE)*'Freezer Impacts'!X36</f>
        <v>7.1447581449790001E-4</v>
      </c>
      <c r="Z37" s="41">
        <f ca="1">HLOOKUP($A37&amp;"-"&amp;$B37&amp;"-"&amp;Z$7,Weights_All_Spaces,$C37+1,FALSE)*'Freezer Impacts'!Y36</f>
        <v>1.1662108709459981E-7</v>
      </c>
      <c r="AA37" s="41">
        <f ca="1">HLOOKUP($A37&amp;"-"&amp;$B37&amp;"-"&amp;AA$7,Weights_All_Spaces,$C37+1,FALSE)*'Freezer Impacts'!Z36</f>
        <v>5.396515931995428E-4</v>
      </c>
      <c r="AB37" s="41">
        <f ca="1">HLOOKUP($A37&amp;"-"&amp;$B37&amp;"-"&amp;AB$7,Weights_All_Spaces,$C37+1,FALSE)*'Freezer Impacts'!AA36</f>
        <v>1.1661949584506585E-7</v>
      </c>
      <c r="AC37" s="41">
        <f ca="1">HLOOKUP($A37&amp;"-"&amp;$B37&amp;"-"&amp;AC$7,Weights_All_Spaces,$C37+1,FALSE)*'Freezer Impacts'!AB36</f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K37" s="131">
        <f t="shared" ca="1" si="10"/>
        <v>0.24044032533856075</v>
      </c>
      <c r="AL37" s="131">
        <f t="shared" ca="1" si="10"/>
        <v>3.1305986155044607E-5</v>
      </c>
      <c r="AM37" s="131">
        <f t="shared" ca="1" si="10"/>
        <v>0.27717851950222061</v>
      </c>
      <c r="AN37" s="131">
        <f t="shared" ca="1" si="10"/>
        <v>4.7981740406330891E-5</v>
      </c>
      <c r="AO37" s="131">
        <f t="shared" ca="1" si="10"/>
        <v>-3.952005022096812E-3</v>
      </c>
    </row>
    <row r="38" spans="1:41">
      <c r="A38" s="4" t="str">
        <f t="shared" si="14"/>
        <v>PG</v>
      </c>
      <c r="B38" s="4" t="str">
        <f t="shared" si="14"/>
        <v>MFM</v>
      </c>
      <c r="C38" s="4">
        <f t="shared" si="13"/>
        <v>14</v>
      </c>
      <c r="D38" s="40" t="str">
        <f t="shared" si="9"/>
        <v>PG14</v>
      </c>
      <c r="E38" s="41">
        <f ca="1">HLOOKUP($A38&amp;"-"&amp;$B38&amp;"-"&amp;E$7,Weights_All_Spaces,$C38+1,FALSE)*'Freezer Impacts'!D37</f>
        <v>0</v>
      </c>
      <c r="F38" s="41">
        <f ca="1">HLOOKUP($A38&amp;"-"&amp;$B38&amp;"-"&amp;F$7,Weights_All_Spaces,$C38+1,FALSE)*'Freezer Impacts'!E37</f>
        <v>0</v>
      </c>
      <c r="G38" s="41">
        <f ca="1">HLOOKUP($A38&amp;"-"&amp;$B38&amp;"-"&amp;G$7,Weights_All_Spaces,$C38+1,FALSE)*'Freezer Impacts'!F37</f>
        <v>0</v>
      </c>
      <c r="H38" s="41">
        <f ca="1">HLOOKUP($A38&amp;"-"&amp;$B38&amp;"-"&amp;H$7,Weights_All_Spaces,$C38+1,FALSE)*'Freezer Impacts'!G37</f>
        <v>0</v>
      </c>
      <c r="I38" s="41">
        <f ca="1">HLOOKUP($A38&amp;"-"&amp;$B38&amp;"-"&amp;I$7,Weights_All_Spaces,$C38+1,FALSE)*'Freezer Impacts'!H37</f>
        <v>0</v>
      </c>
      <c r="J38" s="41">
        <f ca="1">HLOOKUP($A38&amp;"-"&amp;$B38&amp;"-"&amp;J$7,Weights_All_Spaces,$C38+1,FALSE)*'Freezer Impacts'!I37</f>
        <v>0</v>
      </c>
      <c r="K38" s="41">
        <f ca="1">HLOOKUP($A38&amp;"-"&amp;$B38&amp;"-"&amp;K$7,Weights_All_Spaces,$C38+1,FALSE)*'Freezer Impacts'!J37</f>
        <v>0</v>
      </c>
      <c r="L38" s="41">
        <f ca="1">HLOOKUP($A38&amp;"-"&amp;$B38&amp;"-"&amp;L$7,Weights_All_Spaces,$C38+1,FALSE)*'Freezer Impacts'!K37</f>
        <v>0</v>
      </c>
      <c r="M38" s="41">
        <f ca="1">HLOOKUP($A38&amp;"-"&amp;$B38&amp;"-"&amp;M$7,Weights_All_Spaces,$C38+1,FALSE)*'Freezer Impacts'!L37</f>
        <v>0</v>
      </c>
      <c r="N38" s="41">
        <f ca="1">HLOOKUP($A38&amp;"-"&amp;$B38&amp;"-"&amp;N$7,Weights_All_Spaces,$C38+1,FALSE)*'Freezer Impacts'!M37</f>
        <v>0</v>
      </c>
      <c r="O38" s="41">
        <f ca="1">HLOOKUP($A38&amp;"-"&amp;$B38&amp;"-"&amp;O$7,Weights_All_Spaces,$C38+1,FALSE)*'Freezer Impacts'!N37</f>
        <v>0</v>
      </c>
      <c r="P38" s="41">
        <f ca="1">HLOOKUP($A38&amp;"-"&amp;$B38&amp;"-"&amp;P$7,Weights_All_Spaces,$C38+1,FALSE)*'Freezer Impacts'!O37</f>
        <v>0</v>
      </c>
      <c r="Q38" s="41">
        <f ca="1">HLOOKUP($A38&amp;"-"&amp;$B38&amp;"-"&amp;Q$7,Weights_All_Spaces,$C38+1,FALSE)*'Freezer Impacts'!P37</f>
        <v>0</v>
      </c>
      <c r="R38" s="41">
        <f ca="1">HLOOKUP($A38&amp;"-"&amp;$B38&amp;"-"&amp;R$7,Weights_All_Spaces,$C38+1,FALSE)*'Freezer Impacts'!Q37</f>
        <v>0</v>
      </c>
      <c r="S38" s="41">
        <f>HLOOKUP($A38&amp;"-"&amp;$B38&amp;"-"&amp;S$7,Weights_All_Spaces,$C38+1,FALSE)*'Freezer Impacts'!R37</f>
        <v>0</v>
      </c>
      <c r="T38" s="41">
        <f ca="1">HLOOKUP($A38&amp;"-"&amp;$B38&amp;"-"&amp;T$7,Weights_All_Spaces,$C38+1,FALSE)*'Freezer Impacts'!S37</f>
        <v>0</v>
      </c>
      <c r="U38" s="41">
        <f ca="1">HLOOKUP($A38&amp;"-"&amp;$B38&amp;"-"&amp;U$7,Weights_All_Spaces,$C38+1,FALSE)*'Freezer Impacts'!T37</f>
        <v>0</v>
      </c>
      <c r="V38" s="41">
        <f ca="1">HLOOKUP($A38&amp;"-"&amp;$B38&amp;"-"&amp;V$7,Weights_All_Spaces,$C38+1,FALSE)*'Freezer Impacts'!U37</f>
        <v>0</v>
      </c>
      <c r="W38" s="41">
        <f ca="1">HLOOKUP($A38&amp;"-"&amp;$B38&amp;"-"&amp;W$7,Weights_All_Spaces,$C38+1,FALSE)*'Freezer Impacts'!V37</f>
        <v>0</v>
      </c>
      <c r="X38" s="41">
        <f ca="1">HLOOKUP($A38&amp;"-"&amp;$B38&amp;"-"&amp;X$7,Weights_All_Spaces,$C38+1,FALSE)*'Freezer Impacts'!W37</f>
        <v>0</v>
      </c>
      <c r="Y38" s="41">
        <f ca="1">HLOOKUP($A38&amp;"-"&amp;$B38&amp;"-"&amp;Y$7,Weights_All_Spaces,$C38+1,FALSE)*'Freezer Impacts'!X37</f>
        <v>0</v>
      </c>
      <c r="Z38" s="41">
        <f ca="1">HLOOKUP($A38&amp;"-"&amp;$B38&amp;"-"&amp;Z$7,Weights_All_Spaces,$C38+1,FALSE)*'Freezer Impacts'!Y37</f>
        <v>0</v>
      </c>
      <c r="AA38" s="41">
        <f ca="1">HLOOKUP($A38&amp;"-"&amp;$B38&amp;"-"&amp;AA$7,Weights_All_Spaces,$C38+1,FALSE)*'Freezer Impacts'!Z37</f>
        <v>0</v>
      </c>
      <c r="AB38" s="41">
        <f ca="1">HLOOKUP($A38&amp;"-"&amp;$B38&amp;"-"&amp;AB$7,Weights_All_Spaces,$C38+1,FALSE)*'Freezer Impacts'!AA37</f>
        <v>0</v>
      </c>
      <c r="AC38" s="41">
        <f ca="1">HLOOKUP($A38&amp;"-"&amp;$B38&amp;"-"&amp;AC$7,Weights_All_Spaces,$C38+1,FALSE)*'Freezer Impacts'!AB37</f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K38" s="131">
        <f t="shared" ca="1" si="10"/>
        <v>0</v>
      </c>
      <c r="AL38" s="131">
        <f t="shared" ca="1" si="10"/>
        <v>0</v>
      </c>
      <c r="AM38" s="131">
        <f t="shared" ca="1" si="10"/>
        <v>0</v>
      </c>
      <c r="AN38" s="131">
        <f t="shared" ca="1" si="10"/>
        <v>0</v>
      </c>
      <c r="AO38" s="131">
        <f t="shared" ca="1" si="10"/>
        <v>0</v>
      </c>
    </row>
    <row r="39" spans="1:41">
      <c r="A39" s="4" t="str">
        <f t="shared" si="14"/>
        <v>PG</v>
      </c>
      <c r="B39" s="4" t="str">
        <f t="shared" si="14"/>
        <v>MFM</v>
      </c>
      <c r="C39" s="4">
        <f t="shared" si="13"/>
        <v>15</v>
      </c>
      <c r="D39" s="40" t="str">
        <f t="shared" si="9"/>
        <v>PG15</v>
      </c>
      <c r="E39" s="41">
        <f ca="1">HLOOKUP($A39&amp;"-"&amp;$B39&amp;"-"&amp;E$7,Weights_All_Spaces,$C39+1,FALSE)*'Freezer Impacts'!D38</f>
        <v>0</v>
      </c>
      <c r="F39" s="41">
        <f ca="1">HLOOKUP($A39&amp;"-"&amp;$B39&amp;"-"&amp;F$7,Weights_All_Spaces,$C39+1,FALSE)*'Freezer Impacts'!E38</f>
        <v>0</v>
      </c>
      <c r="G39" s="41">
        <f ca="1">HLOOKUP($A39&amp;"-"&amp;$B39&amp;"-"&amp;G$7,Weights_All_Spaces,$C39+1,FALSE)*'Freezer Impacts'!F38</f>
        <v>0</v>
      </c>
      <c r="H39" s="41">
        <f ca="1">HLOOKUP($A39&amp;"-"&amp;$B39&amp;"-"&amp;H$7,Weights_All_Spaces,$C39+1,FALSE)*'Freezer Impacts'!G38</f>
        <v>0</v>
      </c>
      <c r="I39" s="41">
        <f ca="1">HLOOKUP($A39&amp;"-"&amp;$B39&amp;"-"&amp;I$7,Weights_All_Spaces,$C39+1,FALSE)*'Freezer Impacts'!H38</f>
        <v>0</v>
      </c>
      <c r="J39" s="41">
        <f ca="1">HLOOKUP($A39&amp;"-"&amp;$B39&amp;"-"&amp;J$7,Weights_All_Spaces,$C39+1,FALSE)*'Freezer Impacts'!I38</f>
        <v>0</v>
      </c>
      <c r="K39" s="41">
        <f ca="1">HLOOKUP($A39&amp;"-"&amp;$B39&amp;"-"&amp;K$7,Weights_All_Spaces,$C39+1,FALSE)*'Freezer Impacts'!J38</f>
        <v>0</v>
      </c>
      <c r="L39" s="41">
        <f ca="1">HLOOKUP($A39&amp;"-"&amp;$B39&amp;"-"&amp;L$7,Weights_All_Spaces,$C39+1,FALSE)*'Freezer Impacts'!K38</f>
        <v>0</v>
      </c>
      <c r="M39" s="41">
        <f ca="1">HLOOKUP($A39&amp;"-"&amp;$B39&amp;"-"&amp;M$7,Weights_All_Spaces,$C39+1,FALSE)*'Freezer Impacts'!L38</f>
        <v>0</v>
      </c>
      <c r="N39" s="41">
        <f ca="1">HLOOKUP($A39&amp;"-"&amp;$B39&amp;"-"&amp;N$7,Weights_All_Spaces,$C39+1,FALSE)*'Freezer Impacts'!M38</f>
        <v>0</v>
      </c>
      <c r="O39" s="41">
        <f ca="1">HLOOKUP($A39&amp;"-"&amp;$B39&amp;"-"&amp;O$7,Weights_All_Spaces,$C39+1,FALSE)*'Freezer Impacts'!N38</f>
        <v>0</v>
      </c>
      <c r="P39" s="41">
        <f ca="1">HLOOKUP($A39&amp;"-"&amp;$B39&amp;"-"&amp;P$7,Weights_All_Spaces,$C39+1,FALSE)*'Freezer Impacts'!O38</f>
        <v>0</v>
      </c>
      <c r="Q39" s="41">
        <f ca="1">HLOOKUP($A39&amp;"-"&amp;$B39&amp;"-"&amp;Q$7,Weights_All_Spaces,$C39+1,FALSE)*'Freezer Impacts'!P38</f>
        <v>0</v>
      </c>
      <c r="R39" s="41">
        <f ca="1">HLOOKUP($A39&amp;"-"&amp;$B39&amp;"-"&amp;R$7,Weights_All_Spaces,$C39+1,FALSE)*'Freezer Impacts'!Q38</f>
        <v>0</v>
      </c>
      <c r="S39" s="41">
        <f>HLOOKUP($A39&amp;"-"&amp;$B39&amp;"-"&amp;S$7,Weights_All_Spaces,$C39+1,FALSE)*'Freezer Impacts'!R38</f>
        <v>0</v>
      </c>
      <c r="T39" s="41">
        <f ca="1">HLOOKUP($A39&amp;"-"&amp;$B39&amp;"-"&amp;T$7,Weights_All_Spaces,$C39+1,FALSE)*'Freezer Impacts'!S38</f>
        <v>0</v>
      </c>
      <c r="U39" s="41">
        <f ca="1">HLOOKUP($A39&amp;"-"&amp;$B39&amp;"-"&amp;U$7,Weights_All_Spaces,$C39+1,FALSE)*'Freezer Impacts'!T38</f>
        <v>0</v>
      </c>
      <c r="V39" s="41">
        <f ca="1">HLOOKUP($A39&amp;"-"&amp;$B39&amp;"-"&amp;V$7,Weights_All_Spaces,$C39+1,FALSE)*'Freezer Impacts'!U38</f>
        <v>0</v>
      </c>
      <c r="W39" s="41">
        <f ca="1">HLOOKUP($A39&amp;"-"&amp;$B39&amp;"-"&amp;W$7,Weights_All_Spaces,$C39+1,FALSE)*'Freezer Impacts'!V38</f>
        <v>0</v>
      </c>
      <c r="X39" s="41">
        <f ca="1">HLOOKUP($A39&amp;"-"&amp;$B39&amp;"-"&amp;X$7,Weights_All_Spaces,$C39+1,FALSE)*'Freezer Impacts'!W38</f>
        <v>0</v>
      </c>
      <c r="Y39" s="41">
        <f ca="1">HLOOKUP($A39&amp;"-"&amp;$B39&amp;"-"&amp;Y$7,Weights_All_Spaces,$C39+1,FALSE)*'Freezer Impacts'!X38</f>
        <v>0</v>
      </c>
      <c r="Z39" s="41">
        <f ca="1">HLOOKUP($A39&amp;"-"&amp;$B39&amp;"-"&amp;Z$7,Weights_All_Spaces,$C39+1,FALSE)*'Freezer Impacts'!Y38</f>
        <v>0</v>
      </c>
      <c r="AA39" s="41">
        <f ca="1">HLOOKUP($A39&amp;"-"&amp;$B39&amp;"-"&amp;AA$7,Weights_All_Spaces,$C39+1,FALSE)*'Freezer Impacts'!Z38</f>
        <v>0</v>
      </c>
      <c r="AB39" s="41">
        <f ca="1">HLOOKUP($A39&amp;"-"&amp;$B39&amp;"-"&amp;AB$7,Weights_All_Spaces,$C39+1,FALSE)*'Freezer Impacts'!AA38</f>
        <v>0</v>
      </c>
      <c r="AC39" s="41">
        <f ca="1">HLOOKUP($A39&amp;"-"&amp;$B39&amp;"-"&amp;AC$7,Weights_All_Spaces,$C39+1,FALSE)*'Freezer Impacts'!AB38</f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K39" s="131">
        <f t="shared" ca="1" si="10"/>
        <v>0</v>
      </c>
      <c r="AL39" s="131">
        <f t="shared" ca="1" si="10"/>
        <v>0</v>
      </c>
      <c r="AM39" s="131">
        <f t="shared" ca="1" si="10"/>
        <v>0</v>
      </c>
      <c r="AN39" s="131">
        <f t="shared" ca="1" si="10"/>
        <v>0</v>
      </c>
      <c r="AO39" s="131">
        <f t="shared" ca="1" si="10"/>
        <v>0</v>
      </c>
    </row>
    <row r="40" spans="1:41">
      <c r="A40" s="4" t="str">
        <f t="shared" si="14"/>
        <v>PG</v>
      </c>
      <c r="B40" s="4" t="str">
        <f t="shared" si="14"/>
        <v>MFM</v>
      </c>
      <c r="C40" s="4">
        <f t="shared" si="13"/>
        <v>16</v>
      </c>
      <c r="D40" s="40" t="str">
        <f t="shared" si="9"/>
        <v>PG16</v>
      </c>
      <c r="E40" s="41">
        <f ca="1">HLOOKUP($A40&amp;"-"&amp;$B40&amp;"-"&amp;E$7,Weights_All_Spaces,$C40+1,FALSE)*'Freezer Impacts'!D39</f>
        <v>1.3747807186877108E-3</v>
      </c>
      <c r="F40" s="41">
        <f ca="1">HLOOKUP($A40&amp;"-"&amp;$B40&amp;"-"&amp;F$7,Weights_All_Spaces,$C40+1,FALSE)*'Freezer Impacts'!E39</f>
        <v>1.8226070498530359E-7</v>
      </c>
      <c r="G40" s="41">
        <f ca="1">HLOOKUP($A40&amp;"-"&amp;$B40&amp;"-"&amp;G$7,Weights_All_Spaces,$C40+1,FALSE)*'Freezer Impacts'!F39</f>
        <v>1.500030639967561E-3</v>
      </c>
      <c r="H40" s="41">
        <f ca="1">HLOOKUP($A40&amp;"-"&amp;$B40&amp;"-"&amp;H$7,Weights_All_Spaces,$C40+1,FALSE)*'Freezer Impacts'!G39</f>
        <v>2.7301247696436656E-7</v>
      </c>
      <c r="I40" s="41">
        <f ca="1">HLOOKUP($A40&amp;"-"&amp;$B40&amp;"-"&amp;I$7,Weights_All_Spaces,$C40+1,FALSE)*'Freezer Impacts'!H39</f>
        <v>-4.8355056508398533E-5</v>
      </c>
      <c r="J40" s="41">
        <f ca="1">HLOOKUP($A40&amp;"-"&amp;$B40&amp;"-"&amp;J$7,Weights_All_Spaces,$C40+1,FALSE)*'Freezer Impacts'!I39</f>
        <v>1.9668332494841647E-4</v>
      </c>
      <c r="K40" s="41">
        <f ca="1">HLOOKUP($A40&amp;"-"&amp;$B40&amp;"-"&amp;K$7,Weights_All_Spaces,$C40+1,FALSE)*'Freezer Impacts'!J39</f>
        <v>2.6224195881693482E-8</v>
      </c>
      <c r="L40" s="41">
        <f ca="1">HLOOKUP($A40&amp;"-"&amp;$B40&amp;"-"&amp;L$7,Weights_All_Spaces,$C40+1,FALSE)*'Freezer Impacts'!K39</f>
        <v>1.4729025738439928E-4</v>
      </c>
      <c r="M40" s="41">
        <f ca="1">HLOOKUP($A40&amp;"-"&amp;$B40&amp;"-"&amp;M$7,Weights_All_Spaces,$C40+1,FALSE)*'Freezer Impacts'!L39</f>
        <v>4.2644011679197486E-8</v>
      </c>
      <c r="N40" s="41">
        <f ca="1">HLOOKUP($A40&amp;"-"&amp;$B40&amp;"-"&amp;N$7,Weights_All_Spaces,$C40+1,FALSE)*'Freezer Impacts'!M39</f>
        <v>0</v>
      </c>
      <c r="O40" s="41">
        <f ca="1">HLOOKUP($A40&amp;"-"&amp;$B40&amp;"-"&amp;O$7,Weights_All_Spaces,$C40+1,FALSE)*'Freezer Impacts'!N39</f>
        <v>2.860429166378866E-4</v>
      </c>
      <c r="P40" s="41">
        <f ca="1">HLOOKUP($A40&amp;"-"&amp;$B40&amp;"-"&amp;P$7,Weights_All_Spaces,$C40+1,FALSE)*'Freezer Impacts'!O39</f>
        <v>3.7921963069309138E-8</v>
      </c>
      <c r="Q40" s="41">
        <f ca="1">HLOOKUP($A40&amp;"-"&amp;$B40&amp;"-"&amp;Q$7,Weights_All_Spaces,$C40+1,FALSE)*'Freezer Impacts'!P39</f>
        <v>3.1210296556390902E-4</v>
      </c>
      <c r="R40" s="41">
        <f ca="1">HLOOKUP($A40&amp;"-"&amp;$B40&amp;"-"&amp;R$7,Weights_All_Spaces,$C40+1,FALSE)*'Freezer Impacts'!Q39</f>
        <v>5.6804175478955465E-8</v>
      </c>
      <c r="S40" s="41">
        <f>HLOOKUP($A40&amp;"-"&amp;$B40&amp;"-"&amp;S$7,Weights_All_Spaces,$C40+1,FALSE)*'Freezer Impacts'!R39</f>
        <v>0</v>
      </c>
      <c r="T40" s="41">
        <f ca="1">HLOOKUP($A40&amp;"-"&amp;$B40&amp;"-"&amp;T$7,Weights_All_Spaces,$C40+1,FALSE)*'Freezer Impacts'!S39</f>
        <v>4.0200706105916805E-4</v>
      </c>
      <c r="U40" s="41">
        <f ca="1">HLOOKUP($A40&amp;"-"&amp;$B40&amp;"-"&amp;U$7,Weights_All_Spaces,$C40+1,FALSE)*'Freezer Impacts'!T39</f>
        <v>6.5384111086224967E-8</v>
      </c>
      <c r="V40" s="41">
        <f ca="1">HLOOKUP($A40&amp;"-"&amp;$B40&amp;"-"&amp;V$7,Weights_All_Spaces,$C40+1,FALSE)*'Freezer Impacts'!U39</f>
        <v>4.0200706105916805E-4</v>
      </c>
      <c r="W40" s="41">
        <f ca="1">HLOOKUP($A40&amp;"-"&amp;$B40&amp;"-"&amp;W$7,Weights_All_Spaces,$C40+1,FALSE)*'Freezer Impacts'!V39</f>
        <v>6.5384111086224967E-8</v>
      </c>
      <c r="X40" s="41">
        <f ca="1">HLOOKUP($A40&amp;"-"&amp;$B40&amp;"-"&amp;X$7,Weights_All_Spaces,$C40+1,FALSE)*'Freezer Impacts'!W39</f>
        <v>-1.3004844186568863E-5</v>
      </c>
      <c r="Y40" s="41">
        <f ca="1">HLOOKUP($A40&amp;"-"&amp;$B40&amp;"-"&amp;Y$7,Weights_All_Spaces,$C40+1,FALSE)*'Freezer Impacts'!X39</f>
        <v>6.215576309102474E-5</v>
      </c>
      <c r="Z40" s="41">
        <f ca="1">HLOOKUP($A40&amp;"-"&amp;$B40&amp;"-"&amp;Z$7,Weights_All_Spaces,$C40+1,FALSE)*'Freezer Impacts'!Y39</f>
        <v>1.0541618542955609E-8</v>
      </c>
      <c r="AA40" s="41">
        <f ca="1">HLOOKUP($A40&amp;"-"&amp;$B40&amp;"-"&amp;AA$7,Weights_All_Spaces,$C40+1,FALSE)*'Freezer Impacts'!Z39</f>
        <v>3.4483400429463603E-5</v>
      </c>
      <c r="AB40" s="41">
        <f ca="1">HLOOKUP($A40&amp;"-"&amp;$B40&amp;"-"&amp;AB$7,Weights_All_Spaces,$C40+1,FALSE)*'Freezer Impacts'!AA39</f>
        <v>1.0541443118297701E-8</v>
      </c>
      <c r="AC40" s="41">
        <f ca="1">HLOOKUP($A40&amp;"-"&amp;$B40&amp;"-"&amp;AC$7,Weights_All_Spaces,$C40+1,FALSE)*'Freezer Impacts'!AB39</f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K40" s="131">
        <f t="shared" ca="1" si="10"/>
        <v>2.3216697844242067E-3</v>
      </c>
      <c r="AL40" s="131">
        <f t="shared" ca="1" si="10"/>
        <v>3.223325935654868E-7</v>
      </c>
      <c r="AM40" s="131">
        <f t="shared" ca="1" si="10"/>
        <v>2.3959143244045009E-3</v>
      </c>
      <c r="AN40" s="131">
        <f t="shared" ca="1" si="10"/>
        <v>4.4838621832704217E-7</v>
      </c>
      <c r="AO40" s="131">
        <f t="shared" ca="1" si="10"/>
        <v>-6.1359900694967401E-5</v>
      </c>
    </row>
    <row r="41" spans="1:41">
      <c r="A41" s="4" t="str">
        <f t="shared" si="14"/>
        <v>PG</v>
      </c>
      <c r="B41" s="4" t="s">
        <v>887</v>
      </c>
      <c r="C41" s="4">
        <f t="shared" si="13"/>
        <v>1</v>
      </c>
      <c r="D41" s="40" t="str">
        <f t="shared" si="9"/>
        <v>PG1</v>
      </c>
      <c r="E41" s="41">
        <f ca="1">HLOOKUP($A41&amp;"-"&amp;$B41&amp;"-"&amp;E$7,Weights_All_Spaces,$C41+1,FALSE)*'Freezer Impacts'!D40</f>
        <v>6.0220282599285505E-3</v>
      </c>
      <c r="F41" s="41">
        <f ca="1">HLOOKUP($A41&amp;"-"&amp;$B41&amp;"-"&amp;F$7,Weights_All_Spaces,$C41+1,FALSE)*'Freezer Impacts'!E40</f>
        <v>8.1894715108489075E-7</v>
      </c>
      <c r="G41" s="41">
        <f ca="1">HLOOKUP($A41&amp;"-"&amp;$B41&amp;"-"&amp;G$7,Weights_All_Spaces,$C41+1,FALSE)*'Freezer Impacts'!F40</f>
        <v>6.5456757390137893E-3</v>
      </c>
      <c r="H41" s="41">
        <f ca="1">HLOOKUP($A41&amp;"-"&amp;$B41&amp;"-"&amp;H$7,Weights_All_Spaces,$C41+1,FALSE)*'Freezer Impacts'!G40</f>
        <v>1.2882476464576395E-6</v>
      </c>
      <c r="I41" s="41">
        <f ca="1">HLOOKUP($A41&amp;"-"&amp;$B41&amp;"-"&amp;I$7,Weights_All_Spaces,$C41+1,FALSE)*'Freezer Impacts'!H40</f>
        <v>-2.7533337567546361E-4</v>
      </c>
      <c r="J41" s="41">
        <f ca="1">HLOOKUP($A41&amp;"-"&amp;$B41&amp;"-"&amp;J$7,Weights_All_Spaces,$C41+1,FALSE)*'Freezer Impacts'!I40</f>
        <v>8.5968462312017665E-4</v>
      </c>
      <c r="K41" s="41">
        <f ca="1">HLOOKUP($A41&amp;"-"&amp;$B41&amp;"-"&amp;K$7,Weights_All_Spaces,$C41+1,FALSE)*'Freezer Impacts'!J40</f>
        <v>1.1650188498121078E-7</v>
      </c>
      <c r="L41" s="41">
        <f ca="1">HLOOKUP($A41&amp;"-"&amp;$B41&amp;"-"&amp;L$7,Weights_All_Spaces,$C41+1,FALSE)*'Freezer Impacts'!K40</f>
        <v>5.1723194411804421E-4</v>
      </c>
      <c r="M41" s="41">
        <f ca="1">HLOOKUP($A41&amp;"-"&amp;$B41&amp;"-"&amp;M$7,Weights_All_Spaces,$C41+1,FALSE)*'Freezer Impacts'!L40</f>
        <v>2.0352579679584441E-7</v>
      </c>
      <c r="N41" s="41">
        <f ca="1">HLOOKUP($A41&amp;"-"&amp;$B41&amp;"-"&amp;N$7,Weights_All_Spaces,$C41+1,FALSE)*'Freezer Impacts'!M40</f>
        <v>0</v>
      </c>
      <c r="O41" s="41">
        <f ca="1">HLOOKUP($A41&amp;"-"&amp;$B41&amp;"-"&amp;O$7,Weights_All_Spaces,$C41+1,FALSE)*'Freezer Impacts'!N40</f>
        <v>1.7205795028367289E-3</v>
      </c>
      <c r="P41" s="41">
        <f ca="1">HLOOKUP($A41&amp;"-"&amp;$B41&amp;"-"&amp;P$7,Weights_All_Spaces,$C41+1,FALSE)*'Freezer Impacts'!O40</f>
        <v>2.3398490030996884E-7</v>
      </c>
      <c r="Q41" s="41">
        <f ca="1">HLOOKUP($A41&amp;"-"&amp;$B41&amp;"-"&amp;Q$7,Weights_All_Spaces,$C41+1,FALSE)*'Freezer Impacts'!P40</f>
        <v>1.8701930682896546E-3</v>
      </c>
      <c r="R41" s="41">
        <f ca="1">HLOOKUP($A41&amp;"-"&amp;$B41&amp;"-"&amp;R$7,Weights_All_Spaces,$C41+1,FALSE)*'Freezer Impacts'!Q40</f>
        <v>3.6807075613075418E-7</v>
      </c>
      <c r="S41" s="41">
        <f>HLOOKUP($A41&amp;"-"&amp;$B41&amp;"-"&amp;S$7,Weights_All_Spaces,$C41+1,FALSE)*'Freezer Impacts'!R40</f>
        <v>0</v>
      </c>
      <c r="T41" s="41">
        <f ca="1">HLOOKUP($A41&amp;"-"&amp;$B41&amp;"-"&amp;T$7,Weights_All_Spaces,$C41+1,FALSE)*'Freezer Impacts'!S40</f>
        <v>0.19186209492075293</v>
      </c>
      <c r="U41" s="41">
        <f ca="1">HLOOKUP($A41&amp;"-"&amp;$B41&amp;"-"&amp;U$7,Weights_All_Spaces,$C41+1,FALSE)*'Freezer Impacts'!T40</f>
        <v>3.0305264712856505E-5</v>
      </c>
      <c r="V41" s="41">
        <f ca="1">HLOOKUP($A41&amp;"-"&amp;$B41&amp;"-"&amp;V$7,Weights_All_Spaces,$C41+1,FALSE)*'Freezer Impacts'!U40</f>
        <v>0.19186209492075293</v>
      </c>
      <c r="W41" s="41">
        <f ca="1">HLOOKUP($A41&amp;"-"&amp;$B41&amp;"-"&amp;W$7,Weights_All_Spaces,$C41+1,FALSE)*'Freezer Impacts'!V40</f>
        <v>3.0305264712856505E-5</v>
      </c>
      <c r="X41" s="41">
        <f ca="1">HLOOKUP($A41&amp;"-"&amp;$B41&amp;"-"&amp;X$7,Weights_All_Spaces,$C41+1,FALSE)*'Freezer Impacts'!W40</f>
        <v>-8.1277260554420867E-3</v>
      </c>
      <c r="Y41" s="41">
        <f ca="1">HLOOKUP($A41&amp;"-"&amp;$B41&amp;"-"&amp;Y$7,Weights_All_Spaces,$C41+1,FALSE)*'Freezer Impacts'!X40</f>
        <v>2.7969754723098546E-2</v>
      </c>
      <c r="Z41" s="41">
        <f ca="1">HLOOKUP($A41&amp;"-"&amp;$B41&amp;"-"&amp;Z$7,Weights_All_Spaces,$C41+1,FALSE)*'Freezer Impacts'!Y40</f>
        <v>4.3239729920581114E-6</v>
      </c>
      <c r="AA41" s="41">
        <f ca="1">HLOOKUP($A41&amp;"-"&amp;$B41&amp;"-"&amp;AA$7,Weights_All_Spaces,$C41+1,FALSE)*'Freezer Impacts'!Z40</f>
        <v>1.6558716934533514E-2</v>
      </c>
      <c r="AB41" s="41">
        <f ca="1">HLOOKUP($A41&amp;"-"&amp;$B41&amp;"-"&amp;AB$7,Weights_All_Spaces,$C41+1,FALSE)*'Freezer Impacts'!AA40</f>
        <v>4.3239729920581114E-6</v>
      </c>
      <c r="AC41" s="41">
        <f ca="1">HLOOKUP($A41&amp;"-"&amp;$B41&amp;"-"&amp;AC$7,Weights_All_Spaces,$C41+1,FALSE)*'Freezer Impacts'!AB40</f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K41" s="131">
        <f t="shared" ca="1" si="10"/>
        <v>0.22843414202973691</v>
      </c>
      <c r="AL41" s="131">
        <f t="shared" ca="1" si="10"/>
        <v>3.5798671641290685E-5</v>
      </c>
      <c r="AM41" s="131">
        <f t="shared" ca="1" si="10"/>
        <v>0.21735391260670792</v>
      </c>
      <c r="AN41" s="131">
        <f t="shared" ca="1" si="10"/>
        <v>3.6489081904298857E-5</v>
      </c>
      <c r="AO41" s="131">
        <f t="shared" ca="1" si="10"/>
        <v>-8.4030594311175506E-3</v>
      </c>
    </row>
    <row r="42" spans="1:41">
      <c r="A42" s="4" t="str">
        <f t="shared" si="14"/>
        <v>PG</v>
      </c>
      <c r="B42" s="4" t="str">
        <f>B41</f>
        <v>DMO</v>
      </c>
      <c r="C42" s="4">
        <f t="shared" si="13"/>
        <v>2</v>
      </c>
      <c r="D42" s="40" t="str">
        <f t="shared" si="9"/>
        <v>PG2</v>
      </c>
      <c r="E42" s="41">
        <f ca="1">HLOOKUP($A42&amp;"-"&amp;$B42&amp;"-"&amp;E$7,Weights_All_Spaces,$C42+1,FALSE)*'Freezer Impacts'!D41</f>
        <v>0.12718964320957227</v>
      </c>
      <c r="F42" s="41">
        <f ca="1">HLOOKUP($A42&amp;"-"&amp;$B42&amp;"-"&amp;F$7,Weights_All_Spaces,$C42+1,FALSE)*'Freezer Impacts'!E41</f>
        <v>1.8904097562458337E-5</v>
      </c>
      <c r="G42" s="41">
        <f ca="1">HLOOKUP($A42&amp;"-"&amp;$B42&amp;"-"&amp;G$7,Weights_All_Spaces,$C42+1,FALSE)*'Freezer Impacts'!F41</f>
        <v>0.15371047500944049</v>
      </c>
      <c r="H42" s="41">
        <f ca="1">HLOOKUP($A42&amp;"-"&amp;$B42&amp;"-"&amp;H$7,Weights_All_Spaces,$C42+1,FALSE)*'Freezer Impacts'!G41</f>
        <v>3.6389473529315402E-5</v>
      </c>
      <c r="I42" s="41">
        <f ca="1">HLOOKUP($A42&amp;"-"&amp;$B42&amp;"-"&amp;I$7,Weights_All_Spaces,$C42+1,FALSE)*'Freezer Impacts'!H41</f>
        <v>-4.4362378836957494E-3</v>
      </c>
      <c r="J42" s="41">
        <f ca="1">HLOOKUP($A42&amp;"-"&amp;$B42&amp;"-"&amp;J$7,Weights_All_Spaces,$C42+1,FALSE)*'Freezer Impacts'!I41</f>
        <v>1.8170744054649239E-2</v>
      </c>
      <c r="K42" s="41">
        <f ca="1">HLOOKUP($A42&amp;"-"&amp;$B42&amp;"-"&amp;K$7,Weights_All_Spaces,$C42+1,FALSE)*'Freezer Impacts'!J41</f>
        <v>2.7071159261861247E-6</v>
      </c>
      <c r="L42" s="41">
        <f ca="1">HLOOKUP($A42&amp;"-"&amp;$B42&amp;"-"&amp;L$7,Weights_All_Spaces,$C42+1,FALSE)*'Freezer Impacts'!K41</f>
        <v>1.4958219562604279E-2</v>
      </c>
      <c r="M42" s="41">
        <f ca="1">HLOOKUP($A42&amp;"-"&amp;$B42&amp;"-"&amp;M$7,Weights_All_Spaces,$C42+1,FALSE)*'Freezer Impacts'!L41</f>
        <v>6.3403788524387379E-6</v>
      </c>
      <c r="N42" s="41">
        <f ca="1">HLOOKUP($A42&amp;"-"&amp;$B42&amp;"-"&amp;N$7,Weights_All_Spaces,$C42+1,FALSE)*'Freezer Impacts'!M41</f>
        <v>0</v>
      </c>
      <c r="O42" s="41">
        <f ca="1">HLOOKUP($A42&amp;"-"&amp;$B42&amp;"-"&amp;O$7,Weights_All_Spaces,$C42+1,FALSE)*'Freezer Impacts'!N41</f>
        <v>3.63398980598778E-2</v>
      </c>
      <c r="P42" s="41">
        <f ca="1">HLOOKUP($A42&amp;"-"&amp;$B42&amp;"-"&amp;P$7,Weights_All_Spaces,$C42+1,FALSE)*'Freezer Impacts'!O41</f>
        <v>5.4011707321309549E-6</v>
      </c>
      <c r="Q42" s="41">
        <f ca="1">HLOOKUP($A42&amp;"-"&amp;$B42&amp;"-"&amp;Q$7,Weights_All_Spaces,$C42+1,FALSE)*'Freezer Impacts'!P41</f>
        <v>4.3917278574125862E-2</v>
      </c>
      <c r="R42" s="41">
        <f ca="1">HLOOKUP($A42&amp;"-"&amp;$B42&amp;"-"&amp;R$7,Weights_All_Spaces,$C42+1,FALSE)*'Freezer Impacts'!Q41</f>
        <v>1.039699243694726E-5</v>
      </c>
      <c r="S42" s="41">
        <f>HLOOKUP($A42&amp;"-"&amp;$B42&amp;"-"&amp;S$7,Weights_All_Spaces,$C42+1,FALSE)*'Freezer Impacts'!R41</f>
        <v>0</v>
      </c>
      <c r="T42" s="41">
        <f ca="1">HLOOKUP($A42&amp;"-"&amp;$B42&amp;"-"&amp;T$7,Weights_All_Spaces,$C42+1,FALSE)*'Freezer Impacts'!S41</f>
        <v>5.5831767177686911E-2</v>
      </c>
      <c r="U42" s="41">
        <f ca="1">HLOOKUP($A42&amp;"-"&amp;$B42&amp;"-"&amp;U$7,Weights_All_Spaces,$C42+1,FALSE)*'Freezer Impacts'!T41</f>
        <v>1.0731975472730424E-5</v>
      </c>
      <c r="V42" s="41">
        <f ca="1">HLOOKUP($A42&amp;"-"&amp;$B42&amp;"-"&amp;V$7,Weights_All_Spaces,$C42+1,FALSE)*'Freezer Impacts'!U41</f>
        <v>5.5831767177686911E-2</v>
      </c>
      <c r="W42" s="41">
        <f ca="1">HLOOKUP($A42&amp;"-"&amp;$B42&amp;"-"&amp;W$7,Weights_All_Spaces,$C42+1,FALSE)*'Freezer Impacts'!V41</f>
        <v>1.0731975472730424E-5</v>
      </c>
      <c r="X42" s="41">
        <f ca="1">HLOOKUP($A42&amp;"-"&amp;$B42&amp;"-"&amp;X$7,Weights_All_Spaces,$C42+1,FALSE)*'Freezer Impacts'!W41</f>
        <v>-1.8754469598751848E-3</v>
      </c>
      <c r="Y42" s="41">
        <f ca="1">HLOOKUP($A42&amp;"-"&amp;$B42&amp;"-"&amp;Y$7,Weights_All_Spaces,$C42+1,FALSE)*'Freezer Impacts'!X41</f>
        <v>8.3952852748652926E-3</v>
      </c>
      <c r="Z42" s="41">
        <f ca="1">HLOOKUP($A42&amp;"-"&amp;$B42&amp;"-"&amp;Z$7,Weights_All_Spaces,$C42+1,FALSE)*'Freezer Impacts'!Y41</f>
        <v>1.5998079493671708E-6</v>
      </c>
      <c r="AA42" s="41">
        <f ca="1">HLOOKUP($A42&amp;"-"&amp;$B42&amp;"-"&amp;AA$7,Weights_All_Spaces,$C42+1,FALSE)*'Freezer Impacts'!Z41</f>
        <v>5.8855236875017406E-3</v>
      </c>
      <c r="AB42" s="41">
        <f ca="1">HLOOKUP($A42&amp;"-"&amp;$B42&amp;"-"&amp;AB$7,Weights_All_Spaces,$C42+1,FALSE)*'Freezer Impacts'!AA41</f>
        <v>1.5997841136159662E-6</v>
      </c>
      <c r="AC42" s="41">
        <f ca="1">HLOOKUP($A42&amp;"-"&amp;$B42&amp;"-"&amp;AC$7,Weights_All_Spaces,$C42+1,FALSE)*'Freezer Impacts'!AB41</f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K42" s="131">
        <f t="shared" ref="AK42:AO73" ca="1" si="15">SUMIF($E$8:$AH$8,AK$8,$E42:$AH42)</f>
        <v>0.24592733777665152</v>
      </c>
      <c r="AL42" s="131">
        <f t="shared" ca="1" si="15"/>
        <v>3.9344167642873008E-5</v>
      </c>
      <c r="AM42" s="131">
        <f t="shared" ca="1" si="15"/>
        <v>0.27430326401135929</v>
      </c>
      <c r="AN42" s="131">
        <f t="shared" ca="1" si="15"/>
        <v>6.5458604405047789E-5</v>
      </c>
      <c r="AO42" s="131">
        <f t="shared" ca="1" si="15"/>
        <v>-6.3116848435709342E-3</v>
      </c>
    </row>
    <row r="43" spans="1:41">
      <c r="A43" s="4" t="str">
        <f t="shared" ref="A43:B56" si="16">A42</f>
        <v>PG</v>
      </c>
      <c r="B43" s="4" t="str">
        <f t="shared" si="16"/>
        <v>DMO</v>
      </c>
      <c r="C43" s="4">
        <f t="shared" si="13"/>
        <v>3</v>
      </c>
      <c r="D43" s="40" t="str">
        <f t="shared" si="9"/>
        <v>PG3</v>
      </c>
      <c r="E43" s="41">
        <f ca="1">HLOOKUP($A43&amp;"-"&amp;$B43&amp;"-"&amp;E$7,Weights_All_Spaces,$C43+1,FALSE)*'Freezer Impacts'!D42</f>
        <v>1.6515442817727304E-2</v>
      </c>
      <c r="F43" s="41">
        <f ca="1">HLOOKUP($A43&amp;"-"&amp;$B43&amp;"-"&amp;F$7,Weights_All_Spaces,$C43+1,FALSE)*'Freezer Impacts'!E42</f>
        <v>2.2351644873091745E-6</v>
      </c>
      <c r="G43" s="41">
        <f ca="1">HLOOKUP($A43&amp;"-"&amp;$B43&amp;"-"&amp;G$7,Weights_All_Spaces,$C43+1,FALSE)*'Freezer Impacts'!F42</f>
        <v>1.9659435634992509E-2</v>
      </c>
      <c r="H43" s="41">
        <f ca="1">HLOOKUP($A43&amp;"-"&amp;$B43&amp;"-"&amp;H$7,Weights_All_Spaces,$C43+1,FALSE)*'Freezer Impacts'!G42</f>
        <v>4.3049927495205984E-6</v>
      </c>
      <c r="I43" s="41">
        <f ca="1">HLOOKUP($A43&amp;"-"&amp;$B43&amp;"-"&amp;I$7,Weights_All_Spaces,$C43+1,FALSE)*'Freezer Impacts'!H42</f>
        <v>-6.3828950869967223E-4</v>
      </c>
      <c r="J43" s="41">
        <f ca="1">HLOOKUP($A43&amp;"-"&amp;$B43&amp;"-"&amp;J$7,Weights_All_Spaces,$C43+1,FALSE)*'Freezer Impacts'!I42</f>
        <v>2.3580318206690154E-3</v>
      </c>
      <c r="K43" s="41">
        <f ca="1">HLOOKUP($A43&amp;"-"&amp;$B43&amp;"-"&amp;K$7,Weights_All_Spaces,$C43+1,FALSE)*'Freezer Impacts'!J42</f>
        <v>3.2039567790006263E-7</v>
      </c>
      <c r="L43" s="41">
        <f ca="1">HLOOKUP($A43&amp;"-"&amp;$B43&amp;"-"&amp;L$7,Weights_All_Spaces,$C43+1,FALSE)*'Freezer Impacts'!K42</f>
        <v>1.8600436946657126E-3</v>
      </c>
      <c r="M43" s="41">
        <f ca="1">HLOOKUP($A43&amp;"-"&amp;$B43&amp;"-"&amp;M$7,Weights_All_Spaces,$C43+1,FALSE)*'Freezer Impacts'!L42</f>
        <v>7.7522284857133969E-7</v>
      </c>
      <c r="N43" s="41">
        <f ca="1">HLOOKUP($A43&amp;"-"&amp;$B43&amp;"-"&amp;N$7,Weights_All_Spaces,$C43+1,FALSE)*'Freezer Impacts'!M42</f>
        <v>0</v>
      </c>
      <c r="O43" s="41">
        <f ca="1">HLOOKUP($A43&amp;"-"&amp;$B43&amp;"-"&amp;O$7,Weights_All_Spaces,$C43+1,FALSE)*'Freezer Impacts'!N42</f>
        <v>4.718697947922088E-3</v>
      </c>
      <c r="P43" s="41">
        <f ca="1">HLOOKUP($A43&amp;"-"&amp;$B43&amp;"-"&amp;P$7,Weights_All_Spaces,$C43+1,FALSE)*'Freezer Impacts'!O42</f>
        <v>6.3861842494547854E-7</v>
      </c>
      <c r="Q43" s="41">
        <f ca="1">HLOOKUP($A43&amp;"-"&amp;$B43&amp;"-"&amp;Q$7,Weights_All_Spaces,$C43+1,FALSE)*'Freezer Impacts'!P42</f>
        <v>5.6169816099978604E-3</v>
      </c>
      <c r="R43" s="41">
        <f ca="1">HLOOKUP($A43&amp;"-"&amp;$B43&amp;"-"&amp;R$7,Weights_All_Spaces,$C43+1,FALSE)*'Freezer Impacts'!Q42</f>
        <v>1.2299979284344569E-6</v>
      </c>
      <c r="S43" s="41">
        <f>HLOOKUP($A43&amp;"-"&amp;$B43&amp;"-"&amp;S$7,Weights_All_Spaces,$C43+1,FALSE)*'Freezer Impacts'!R42</f>
        <v>0</v>
      </c>
      <c r="T43" s="41">
        <f ca="1">HLOOKUP($A43&amp;"-"&amp;$B43&amp;"-"&amp;T$7,Weights_All_Spaces,$C43+1,FALSE)*'Freezer Impacts'!S42</f>
        <v>5.9244679058982549E-2</v>
      </c>
      <c r="U43" s="41">
        <f ca="1">HLOOKUP($A43&amp;"-"&amp;$B43&amp;"-"&amp;U$7,Weights_All_Spaces,$C43+1,FALSE)*'Freezer Impacts'!T42</f>
        <v>9.3187937008273615E-6</v>
      </c>
      <c r="V43" s="41">
        <f ca="1">HLOOKUP($A43&amp;"-"&amp;$B43&amp;"-"&amp;V$7,Weights_All_Spaces,$C43+1,FALSE)*'Freezer Impacts'!U42</f>
        <v>5.9244679058982549E-2</v>
      </c>
      <c r="W43" s="41">
        <f ca="1">HLOOKUP($A43&amp;"-"&amp;$B43&amp;"-"&amp;W$7,Weights_All_Spaces,$C43+1,FALSE)*'Freezer Impacts'!V42</f>
        <v>9.3187937008273615E-6</v>
      </c>
      <c r="X43" s="41">
        <f ca="1">HLOOKUP($A43&amp;"-"&amp;$B43&amp;"-"&amp;X$7,Weights_All_Spaces,$C43+1,FALSE)*'Freezer Impacts'!W42</f>
        <v>-2.414376875058734E-3</v>
      </c>
      <c r="Y43" s="41">
        <f ca="1">HLOOKUP($A43&amp;"-"&amp;$B43&amp;"-"&amp;Y$7,Weights_All_Spaces,$C43+1,FALSE)*'Freezer Impacts'!X42</f>
        <v>8.786032556611199E-3</v>
      </c>
      <c r="Z43" s="41">
        <f ca="1">HLOOKUP($A43&amp;"-"&amp;$B43&amp;"-"&amp;Z$7,Weights_All_Spaces,$C43+1,FALSE)*'Freezer Impacts'!Y42</f>
        <v>1.4267745896881396E-6</v>
      </c>
      <c r="AA43" s="41">
        <f ca="1">HLOOKUP($A43&amp;"-"&amp;$B43&amp;"-"&amp;AA$7,Weights_All_Spaces,$C43+1,FALSE)*'Freezer Impacts'!Z42</f>
        <v>5.7683201098138103E-3</v>
      </c>
      <c r="AB43" s="41">
        <f ca="1">HLOOKUP($A43&amp;"-"&amp;$B43&amp;"-"&amp;AB$7,Weights_All_Spaces,$C43+1,FALSE)*'Freezer Impacts'!AA42</f>
        <v>1.4267745896881396E-6</v>
      </c>
      <c r="AC43" s="41">
        <f ca="1">HLOOKUP($A43&amp;"-"&amp;$B43&amp;"-"&amp;AC$7,Weights_All_Spaces,$C43+1,FALSE)*'Freezer Impacts'!AB42</f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K43" s="131">
        <f t="shared" ca="1" si="15"/>
        <v>9.1622884201912155E-2</v>
      </c>
      <c r="AL43" s="131">
        <f t="shared" ca="1" si="15"/>
        <v>1.3939746880670217E-5</v>
      </c>
      <c r="AM43" s="131">
        <f t="shared" ca="1" si="15"/>
        <v>9.2149460108452444E-2</v>
      </c>
      <c r="AN43" s="131">
        <f t="shared" ca="1" si="15"/>
        <v>1.7055781817041894E-5</v>
      </c>
      <c r="AO43" s="131">
        <f t="shared" ca="1" si="15"/>
        <v>-3.052666383758406E-3</v>
      </c>
    </row>
    <row r="44" spans="1:41">
      <c r="A44" s="4" t="str">
        <f t="shared" si="16"/>
        <v>PG</v>
      </c>
      <c r="B44" s="4" t="str">
        <f t="shared" si="16"/>
        <v>DMO</v>
      </c>
      <c r="C44" s="4">
        <f t="shared" si="13"/>
        <v>4</v>
      </c>
      <c r="D44" s="40" t="str">
        <f t="shared" si="9"/>
        <v>PG4</v>
      </c>
      <c r="E44" s="41">
        <f ca="1">HLOOKUP($A44&amp;"-"&amp;$B44&amp;"-"&amp;E$7,Weights_All_Spaces,$C44+1,FALSE)*'Freezer Impacts'!D43</f>
        <v>3.684019017155734E-2</v>
      </c>
      <c r="F44" s="41">
        <f ca="1">HLOOKUP($A44&amp;"-"&amp;$B44&amp;"-"&amp;F$7,Weights_All_Spaces,$C44+1,FALSE)*'Freezer Impacts'!E43</f>
        <v>5.0267213064449376E-6</v>
      </c>
      <c r="G44" s="41">
        <f ca="1">HLOOKUP($A44&amp;"-"&amp;$B44&amp;"-"&amp;G$7,Weights_All_Spaces,$C44+1,FALSE)*'Freezer Impacts'!F43</f>
        <v>4.6765423958550455E-2</v>
      </c>
      <c r="H44" s="41">
        <f ca="1">HLOOKUP($A44&amp;"-"&amp;$B44&amp;"-"&amp;H$7,Weights_All_Spaces,$C44+1,FALSE)*'Freezer Impacts'!G43</f>
        <v>9.5053612886604196E-6</v>
      </c>
      <c r="I44" s="41">
        <f ca="1">HLOOKUP($A44&amp;"-"&amp;$B44&amp;"-"&amp;I$7,Weights_All_Spaces,$C44+1,FALSE)*'Freezer Impacts'!H43</f>
        <v>-1.189376396255024E-3</v>
      </c>
      <c r="J44" s="41">
        <f ca="1">HLOOKUP($A44&amp;"-"&amp;$B44&amp;"-"&amp;J$7,Weights_All_Spaces,$C44+1,FALSE)*'Freezer Impacts'!I43</f>
        <v>5.2627702454307538E-3</v>
      </c>
      <c r="K44" s="41">
        <f ca="1">HLOOKUP($A44&amp;"-"&amp;$B44&amp;"-"&amp;K$7,Weights_All_Spaces,$C44+1,FALSE)*'Freezer Impacts'!J43</f>
        <v>7.2069394404698724E-7</v>
      </c>
      <c r="L44" s="41">
        <f ca="1">HLOOKUP($A44&amp;"-"&amp;$B44&amp;"-"&amp;L$7,Weights_All_Spaces,$C44+1,FALSE)*'Freezer Impacts'!K43</f>
        <v>5.1713391673795734E-3</v>
      </c>
      <c r="M44" s="41">
        <f ca="1">HLOOKUP($A44&amp;"-"&amp;$B44&amp;"-"&amp;M$7,Weights_All_Spaces,$C44+1,FALSE)*'Freezer Impacts'!L43</f>
        <v>1.7280490046643505E-6</v>
      </c>
      <c r="N44" s="41">
        <f ca="1">HLOOKUP($A44&amp;"-"&amp;$B44&amp;"-"&amp;N$7,Weights_All_Spaces,$C44+1,FALSE)*'Freezer Impacts'!M43</f>
        <v>0</v>
      </c>
      <c r="O44" s="41">
        <f ca="1">HLOOKUP($A44&amp;"-"&amp;$B44&amp;"-"&amp;O$7,Weights_All_Spaces,$C44+1,FALSE)*'Freezer Impacts'!N43</f>
        <v>1.0525768620444955E-2</v>
      </c>
      <c r="P44" s="41">
        <f ca="1">HLOOKUP($A44&amp;"-"&amp;$B44&amp;"-"&amp;P$7,Weights_All_Spaces,$C44+1,FALSE)*'Freezer Impacts'!O43</f>
        <v>1.4362060875556969E-6</v>
      </c>
      <c r="Q44" s="41">
        <f ca="1">HLOOKUP($A44&amp;"-"&amp;$B44&amp;"-"&amp;Q$7,Weights_All_Spaces,$C44+1,FALSE)*'Freezer Impacts'!P43</f>
        <v>1.336154970244299E-2</v>
      </c>
      <c r="R44" s="41">
        <f ca="1">HLOOKUP($A44&amp;"-"&amp;$B44&amp;"-"&amp;R$7,Weights_All_Spaces,$C44+1,FALSE)*'Freezer Impacts'!Q43</f>
        <v>2.7158175110458346E-6</v>
      </c>
      <c r="S44" s="41">
        <f>HLOOKUP($A44&amp;"-"&amp;$B44&amp;"-"&amp;S$7,Weights_All_Spaces,$C44+1,FALSE)*'Freezer Impacts'!R43</f>
        <v>0</v>
      </c>
      <c r="T44" s="41">
        <f ca="1">HLOOKUP($A44&amp;"-"&amp;$B44&amp;"-"&amp;T$7,Weights_All_Spaces,$C44+1,FALSE)*'Freezer Impacts'!S43</f>
        <v>5.9198513094288821E-2</v>
      </c>
      <c r="U44" s="41">
        <f ca="1">HLOOKUP($A44&amp;"-"&amp;$B44&amp;"-"&amp;U$7,Weights_All_Spaces,$C44+1,FALSE)*'Freezer Impacts'!T43</f>
        <v>1.0240273993776579E-5</v>
      </c>
      <c r="V44" s="41">
        <f ca="1">HLOOKUP($A44&amp;"-"&amp;$B44&amp;"-"&amp;V$7,Weights_All_Spaces,$C44+1,FALSE)*'Freezer Impacts'!U43</f>
        <v>5.9198513094288821E-2</v>
      </c>
      <c r="W44" s="41">
        <f ca="1">HLOOKUP($A44&amp;"-"&amp;$B44&amp;"-"&amp;W$7,Weights_All_Spaces,$C44+1,FALSE)*'Freezer Impacts'!V43</f>
        <v>1.0240273993776579E-5</v>
      </c>
      <c r="X44" s="41">
        <f ca="1">HLOOKUP($A44&amp;"-"&amp;$B44&amp;"-"&amp;X$7,Weights_All_Spaces,$C44+1,FALSE)*'Freezer Impacts'!W43</f>
        <v>-1.8556619834022888E-3</v>
      </c>
      <c r="Y44" s="41">
        <f ca="1">HLOOKUP($A44&amp;"-"&amp;$B44&amp;"-"&amp;Y$7,Weights_All_Spaces,$C44+1,FALSE)*'Freezer Impacts'!X43</f>
        <v>8.9315777103889833E-3</v>
      </c>
      <c r="Z44" s="41">
        <f ca="1">HLOOKUP($A44&amp;"-"&amp;$B44&amp;"-"&amp;Z$7,Weights_All_Spaces,$C44+1,FALSE)*'Freezer Impacts'!Y43</f>
        <v>1.5256466001802316E-6</v>
      </c>
      <c r="AA44" s="41">
        <f ca="1">HLOOKUP($A44&amp;"-"&amp;$B44&amp;"-"&amp;AA$7,Weights_All_Spaces,$C44+1,FALSE)*'Freezer Impacts'!Z43</f>
        <v>6.5275760414870371E-3</v>
      </c>
      <c r="AB44" s="41">
        <f ca="1">HLOOKUP($A44&amp;"-"&amp;$B44&amp;"-"&amp;AB$7,Weights_All_Spaces,$C44+1,FALSE)*'Freezer Impacts'!AA43</f>
        <v>1.5256466001802316E-6</v>
      </c>
      <c r="AC44" s="41">
        <f ca="1">HLOOKUP($A44&amp;"-"&amp;$B44&amp;"-"&amp;AC$7,Weights_All_Spaces,$C44+1,FALSE)*'Freezer Impacts'!AB43</f>
        <v>0</v>
      </c>
      <c r="AD44" s="130">
        <v>0</v>
      </c>
      <c r="AE44" s="130">
        <v>0</v>
      </c>
      <c r="AF44" s="130">
        <v>0</v>
      </c>
      <c r="AG44" s="130">
        <v>0</v>
      </c>
      <c r="AH44" s="130">
        <v>0</v>
      </c>
      <c r="AK44" s="131">
        <f t="shared" ca="1" si="15"/>
        <v>0.12075881984211086</v>
      </c>
      <c r="AL44" s="131">
        <f t="shared" ca="1" si="15"/>
        <v>1.8949541932004434E-5</v>
      </c>
      <c r="AM44" s="131">
        <f t="shared" ca="1" si="15"/>
        <v>0.13102440196414888</v>
      </c>
      <c r="AN44" s="131">
        <f t="shared" ca="1" si="15"/>
        <v>2.5715148398327416E-5</v>
      </c>
      <c r="AO44" s="131">
        <f t="shared" ca="1" si="15"/>
        <v>-3.0450383796573129E-3</v>
      </c>
    </row>
    <row r="45" spans="1:41">
      <c r="A45" s="4" t="str">
        <f t="shared" si="16"/>
        <v>PG</v>
      </c>
      <c r="B45" s="4" t="str">
        <f t="shared" si="16"/>
        <v>DMO</v>
      </c>
      <c r="C45" s="4">
        <f t="shared" si="13"/>
        <v>5</v>
      </c>
      <c r="D45" s="40" t="str">
        <f t="shared" si="9"/>
        <v>PG5</v>
      </c>
      <c r="E45" s="41">
        <f ca="1">HLOOKUP($A45&amp;"-"&amp;$B45&amp;"-"&amp;E$7,Weights_All_Spaces,$C45+1,FALSE)*'Freezer Impacts'!D44</f>
        <v>1.2371102669584008E-2</v>
      </c>
      <c r="F45" s="41">
        <f ca="1">HLOOKUP($A45&amp;"-"&amp;$B45&amp;"-"&amp;F$7,Weights_All_Spaces,$C45+1,FALSE)*'Freezer Impacts'!E44</f>
        <v>1.6721250584450782E-6</v>
      </c>
      <c r="G45" s="41">
        <f ca="1">HLOOKUP($A45&amp;"-"&amp;$B45&amp;"-"&amp;G$7,Weights_All_Spaces,$C45+1,FALSE)*'Freezer Impacts'!F44</f>
        <v>1.476914937552894E-2</v>
      </c>
      <c r="H45" s="41">
        <f ca="1">HLOOKUP($A45&amp;"-"&amp;$B45&amp;"-"&amp;H$7,Weights_All_Spaces,$C45+1,FALSE)*'Freezer Impacts'!G44</f>
        <v>3.4892601008787974E-6</v>
      </c>
      <c r="I45" s="41">
        <f ca="1">HLOOKUP($A45&amp;"-"&amp;$B45&amp;"-"&amp;I$7,Weights_All_Spaces,$C45+1,FALSE)*'Freezer Impacts'!H44</f>
        <v>-5.4697493071888996E-4</v>
      </c>
      <c r="J45" s="41">
        <f ca="1">HLOOKUP($A45&amp;"-"&amp;$B45&amp;"-"&amp;J$7,Weights_All_Spaces,$C45+1,FALSE)*'Freezer Impacts'!I44</f>
        <v>1.7667643501386584E-3</v>
      </c>
      <c r="K45" s="41">
        <f ca="1">HLOOKUP($A45&amp;"-"&amp;$B45&amp;"-"&amp;K$7,Weights_All_Spaces,$C45+1,FALSE)*'Freezer Impacts'!J44</f>
        <v>2.3950849980350759E-7</v>
      </c>
      <c r="L45" s="41">
        <f ca="1">HLOOKUP($A45&amp;"-"&amp;$B45&amp;"-"&amp;L$7,Weights_All_Spaces,$C45+1,FALSE)*'Freezer Impacts'!K44</f>
        <v>1.2329368036002335E-3</v>
      </c>
      <c r="M45" s="41">
        <f ca="1">HLOOKUP($A45&amp;"-"&amp;$B45&amp;"-"&amp;M$7,Weights_All_Spaces,$C45+1,FALSE)*'Freezer Impacts'!L44</f>
        <v>6.4884143944734553E-7</v>
      </c>
      <c r="N45" s="41">
        <f ca="1">HLOOKUP($A45&amp;"-"&amp;$B45&amp;"-"&amp;N$7,Weights_All_Spaces,$C45+1,FALSE)*'Freezer Impacts'!M44</f>
        <v>0</v>
      </c>
      <c r="O45" s="41">
        <f ca="1">HLOOKUP($A45&amp;"-"&amp;$B45&amp;"-"&amp;O$7,Weights_All_Spaces,$C45+1,FALSE)*'Freezer Impacts'!N44</f>
        <v>3.5346007627382885E-3</v>
      </c>
      <c r="P45" s="41">
        <f ca="1">HLOOKUP($A45&amp;"-"&amp;$B45&amp;"-"&amp;P$7,Weights_All_Spaces,$C45+1,FALSE)*'Freezer Impacts'!O44</f>
        <v>4.7775001669859376E-7</v>
      </c>
      <c r="Q45" s="41">
        <f ca="1">HLOOKUP($A45&amp;"-"&amp;$B45&amp;"-"&amp;Q$7,Weights_All_Spaces,$C45+1,FALSE)*'Freezer Impacts'!P44</f>
        <v>4.219756964436841E-3</v>
      </c>
      <c r="R45" s="41">
        <f ca="1">HLOOKUP($A45&amp;"-"&amp;$B45&amp;"-"&amp;R$7,Weights_All_Spaces,$C45+1,FALSE)*'Freezer Impacts'!Q44</f>
        <v>9.9693145739394233E-7</v>
      </c>
      <c r="S45" s="41">
        <f>HLOOKUP($A45&amp;"-"&amp;$B45&amp;"-"&amp;S$7,Weights_All_Spaces,$C45+1,FALSE)*'Freezer Impacts'!R44</f>
        <v>0</v>
      </c>
      <c r="T45" s="41">
        <f ca="1">HLOOKUP($A45&amp;"-"&amp;$B45&amp;"-"&amp;T$7,Weights_All_Spaces,$C45+1,FALSE)*'Freezer Impacts'!S44</f>
        <v>0.36497952958674412</v>
      </c>
      <c r="U45" s="41">
        <f ca="1">HLOOKUP($A45&amp;"-"&amp;$B45&amp;"-"&amp;U$7,Weights_All_Spaces,$C45+1,FALSE)*'Freezer Impacts'!T44</f>
        <v>5.9551115874436226E-5</v>
      </c>
      <c r="V45" s="41">
        <f ca="1">HLOOKUP($A45&amp;"-"&amp;$B45&amp;"-"&amp;V$7,Weights_All_Spaces,$C45+1,FALSE)*'Freezer Impacts'!U44</f>
        <v>0.36497952958674412</v>
      </c>
      <c r="W45" s="41">
        <f ca="1">HLOOKUP($A45&amp;"-"&amp;$B45&amp;"-"&amp;W$7,Weights_All_Spaces,$C45+1,FALSE)*'Freezer Impacts'!V44</f>
        <v>5.9551115874436226E-5</v>
      </c>
      <c r="X45" s="41">
        <f ca="1">HLOOKUP($A45&amp;"-"&amp;$B45&amp;"-"&amp;X$7,Weights_All_Spaces,$C45+1,FALSE)*'Freezer Impacts'!W44</f>
        <v>-1.5971821352758663E-2</v>
      </c>
      <c r="Y45" s="41">
        <f ca="1">HLOOKUP($A45&amp;"-"&amp;$B45&amp;"-"&amp;Y$7,Weights_All_Spaces,$C45+1,FALSE)*'Freezer Impacts'!X44</f>
        <v>5.40143523188834E-2</v>
      </c>
      <c r="Z45" s="41">
        <f ca="1">HLOOKUP($A45&amp;"-"&amp;$B45&amp;"-"&amp;Z$7,Weights_All_Spaces,$C45+1,FALSE)*'Freezer Impacts'!Y44</f>
        <v>9.0945089774801777E-6</v>
      </c>
      <c r="AA45" s="41">
        <f ca="1">HLOOKUP($A45&amp;"-"&amp;$B45&amp;"-"&amp;AA$7,Weights_All_Spaces,$C45+1,FALSE)*'Freezer Impacts'!Z44</f>
        <v>3.2243760263920763E-2</v>
      </c>
      <c r="AB45" s="41">
        <f ca="1">HLOOKUP($A45&amp;"-"&amp;$B45&amp;"-"&amp;AB$7,Weights_All_Spaces,$C45+1,FALSE)*'Freezer Impacts'!AA44</f>
        <v>9.0945089774801777E-6</v>
      </c>
      <c r="AC45" s="41">
        <f ca="1">HLOOKUP($A45&amp;"-"&amp;$B45&amp;"-"&amp;AC$7,Weights_All_Spaces,$C45+1,FALSE)*'Freezer Impacts'!AB44</f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K45" s="131">
        <f t="shared" ca="1" si="15"/>
        <v>0.43666634968808848</v>
      </c>
      <c r="AL45" s="131">
        <f t="shared" ca="1" si="15"/>
        <v>7.1035008426863577E-5</v>
      </c>
      <c r="AM45" s="131">
        <f t="shared" ca="1" si="15"/>
        <v>0.41744513299423092</v>
      </c>
      <c r="AN45" s="131">
        <f t="shared" ca="1" si="15"/>
        <v>7.3780657849636488E-5</v>
      </c>
      <c r="AO45" s="131">
        <f t="shared" ca="1" si="15"/>
        <v>-1.6518796283477553E-2</v>
      </c>
    </row>
    <row r="46" spans="1:41">
      <c r="A46" s="4" t="str">
        <f t="shared" si="16"/>
        <v>PG</v>
      </c>
      <c r="B46" s="4" t="str">
        <f t="shared" si="16"/>
        <v>DMO</v>
      </c>
      <c r="C46" s="4">
        <f t="shared" si="13"/>
        <v>6</v>
      </c>
      <c r="D46" s="40" t="str">
        <f t="shared" si="9"/>
        <v>PG6</v>
      </c>
      <c r="E46" s="41">
        <f ca="1">HLOOKUP($A46&amp;"-"&amp;$B46&amp;"-"&amp;E$7,Weights_All_Spaces,$C46+1,FALSE)*'Freezer Impacts'!D45</f>
        <v>0</v>
      </c>
      <c r="F46" s="41">
        <f ca="1">HLOOKUP($A46&amp;"-"&amp;$B46&amp;"-"&amp;F$7,Weights_All_Spaces,$C46+1,FALSE)*'Freezer Impacts'!E45</f>
        <v>0</v>
      </c>
      <c r="G46" s="41">
        <f ca="1">HLOOKUP($A46&amp;"-"&amp;$B46&amp;"-"&amp;G$7,Weights_All_Spaces,$C46+1,FALSE)*'Freezer Impacts'!F45</f>
        <v>0</v>
      </c>
      <c r="H46" s="41">
        <f ca="1">HLOOKUP($A46&amp;"-"&amp;$B46&amp;"-"&amp;H$7,Weights_All_Spaces,$C46+1,FALSE)*'Freezer Impacts'!G45</f>
        <v>0</v>
      </c>
      <c r="I46" s="41">
        <f ca="1">HLOOKUP($A46&amp;"-"&amp;$B46&amp;"-"&amp;I$7,Weights_All_Spaces,$C46+1,FALSE)*'Freezer Impacts'!H45</f>
        <v>0</v>
      </c>
      <c r="J46" s="41">
        <f ca="1">HLOOKUP($A46&amp;"-"&amp;$B46&amp;"-"&amp;J$7,Weights_All_Spaces,$C46+1,FALSE)*'Freezer Impacts'!I45</f>
        <v>0</v>
      </c>
      <c r="K46" s="41">
        <f ca="1">HLOOKUP($A46&amp;"-"&amp;$B46&amp;"-"&amp;K$7,Weights_All_Spaces,$C46+1,FALSE)*'Freezer Impacts'!J45</f>
        <v>0</v>
      </c>
      <c r="L46" s="41">
        <f ca="1">HLOOKUP($A46&amp;"-"&amp;$B46&amp;"-"&amp;L$7,Weights_All_Spaces,$C46+1,FALSE)*'Freezer Impacts'!K45</f>
        <v>0</v>
      </c>
      <c r="M46" s="41">
        <f ca="1">HLOOKUP($A46&amp;"-"&amp;$B46&amp;"-"&amp;M$7,Weights_All_Spaces,$C46+1,FALSE)*'Freezer Impacts'!L45</f>
        <v>0</v>
      </c>
      <c r="N46" s="41">
        <f ca="1">HLOOKUP($A46&amp;"-"&amp;$B46&amp;"-"&amp;N$7,Weights_All_Spaces,$C46+1,FALSE)*'Freezer Impacts'!M45</f>
        <v>0</v>
      </c>
      <c r="O46" s="41">
        <f ca="1">HLOOKUP($A46&amp;"-"&amp;$B46&amp;"-"&amp;O$7,Weights_All_Spaces,$C46+1,FALSE)*'Freezer Impacts'!N45</f>
        <v>0</v>
      </c>
      <c r="P46" s="41">
        <f ca="1">HLOOKUP($A46&amp;"-"&amp;$B46&amp;"-"&amp;P$7,Weights_All_Spaces,$C46+1,FALSE)*'Freezer Impacts'!O45</f>
        <v>0</v>
      </c>
      <c r="Q46" s="41">
        <f ca="1">HLOOKUP($A46&amp;"-"&amp;$B46&amp;"-"&amp;Q$7,Weights_All_Spaces,$C46+1,FALSE)*'Freezer Impacts'!P45</f>
        <v>0</v>
      </c>
      <c r="R46" s="41">
        <f ca="1">HLOOKUP($A46&amp;"-"&amp;$B46&amp;"-"&amp;R$7,Weights_All_Spaces,$C46+1,FALSE)*'Freezer Impacts'!Q45</f>
        <v>0</v>
      </c>
      <c r="S46" s="41">
        <f>HLOOKUP($A46&amp;"-"&amp;$B46&amp;"-"&amp;S$7,Weights_All_Spaces,$C46+1,FALSE)*'Freezer Impacts'!R45</f>
        <v>0</v>
      </c>
      <c r="T46" s="41">
        <f ca="1">HLOOKUP($A46&amp;"-"&amp;$B46&amp;"-"&amp;T$7,Weights_All_Spaces,$C46+1,FALSE)*'Freezer Impacts'!S45</f>
        <v>0</v>
      </c>
      <c r="U46" s="41">
        <f ca="1">HLOOKUP($A46&amp;"-"&amp;$B46&amp;"-"&amp;U$7,Weights_All_Spaces,$C46+1,FALSE)*'Freezer Impacts'!T45</f>
        <v>0</v>
      </c>
      <c r="V46" s="41">
        <f ca="1">HLOOKUP($A46&amp;"-"&amp;$B46&amp;"-"&amp;V$7,Weights_All_Spaces,$C46+1,FALSE)*'Freezer Impacts'!U45</f>
        <v>0</v>
      </c>
      <c r="W46" s="41">
        <f ca="1">HLOOKUP($A46&amp;"-"&amp;$B46&amp;"-"&amp;W$7,Weights_All_Spaces,$C46+1,FALSE)*'Freezer Impacts'!V45</f>
        <v>0</v>
      </c>
      <c r="X46" s="41">
        <f ca="1">HLOOKUP($A46&amp;"-"&amp;$B46&amp;"-"&amp;X$7,Weights_All_Spaces,$C46+1,FALSE)*'Freezer Impacts'!W45</f>
        <v>0</v>
      </c>
      <c r="Y46" s="41">
        <f ca="1">HLOOKUP($A46&amp;"-"&amp;$B46&amp;"-"&amp;Y$7,Weights_All_Spaces,$C46+1,FALSE)*'Freezer Impacts'!X45</f>
        <v>0</v>
      </c>
      <c r="Z46" s="41">
        <f ca="1">HLOOKUP($A46&amp;"-"&amp;$B46&amp;"-"&amp;Z$7,Weights_All_Spaces,$C46+1,FALSE)*'Freezer Impacts'!Y45</f>
        <v>0</v>
      </c>
      <c r="AA46" s="41">
        <f ca="1">HLOOKUP($A46&amp;"-"&amp;$B46&amp;"-"&amp;AA$7,Weights_All_Spaces,$C46+1,FALSE)*'Freezer Impacts'!Z45</f>
        <v>0</v>
      </c>
      <c r="AB46" s="41">
        <f ca="1">HLOOKUP($A46&amp;"-"&amp;$B46&amp;"-"&amp;AB$7,Weights_All_Spaces,$C46+1,FALSE)*'Freezer Impacts'!AA45</f>
        <v>0</v>
      </c>
      <c r="AC46" s="41">
        <f ca="1">HLOOKUP($A46&amp;"-"&amp;$B46&amp;"-"&amp;AC$7,Weights_All_Spaces,$C46+1,FALSE)*'Freezer Impacts'!AB45</f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K46" s="131">
        <f t="shared" ca="1" si="15"/>
        <v>0</v>
      </c>
      <c r="AL46" s="131">
        <f t="shared" ca="1" si="15"/>
        <v>0</v>
      </c>
      <c r="AM46" s="131">
        <f t="shared" ca="1" si="15"/>
        <v>0</v>
      </c>
      <c r="AN46" s="131">
        <f t="shared" ca="1" si="15"/>
        <v>0</v>
      </c>
      <c r="AO46" s="131">
        <f t="shared" ca="1" si="15"/>
        <v>0</v>
      </c>
    </row>
    <row r="47" spans="1:41">
      <c r="A47" s="4" t="str">
        <f t="shared" si="16"/>
        <v>PG</v>
      </c>
      <c r="B47" s="4" t="str">
        <f t="shared" si="16"/>
        <v>DMO</v>
      </c>
      <c r="C47" s="4">
        <f t="shared" si="13"/>
        <v>7</v>
      </c>
      <c r="D47" s="40" t="str">
        <f t="shared" si="9"/>
        <v>PG7</v>
      </c>
      <c r="E47" s="41">
        <f ca="1">HLOOKUP($A47&amp;"-"&amp;$B47&amp;"-"&amp;E$7,Weights_All_Spaces,$C47+1,FALSE)*'Freezer Impacts'!D46</f>
        <v>0</v>
      </c>
      <c r="F47" s="41">
        <f ca="1">HLOOKUP($A47&amp;"-"&amp;$B47&amp;"-"&amp;F$7,Weights_All_Spaces,$C47+1,FALSE)*'Freezer Impacts'!E46</f>
        <v>0</v>
      </c>
      <c r="G47" s="41">
        <f ca="1">HLOOKUP($A47&amp;"-"&amp;$B47&amp;"-"&amp;G$7,Weights_All_Spaces,$C47+1,FALSE)*'Freezer Impacts'!F46</f>
        <v>0</v>
      </c>
      <c r="H47" s="41">
        <f ca="1">HLOOKUP($A47&amp;"-"&amp;$B47&amp;"-"&amp;H$7,Weights_All_Spaces,$C47+1,FALSE)*'Freezer Impacts'!G46</f>
        <v>0</v>
      </c>
      <c r="I47" s="41">
        <f ca="1">HLOOKUP($A47&amp;"-"&amp;$B47&amp;"-"&amp;I$7,Weights_All_Spaces,$C47+1,FALSE)*'Freezer Impacts'!H46</f>
        <v>0</v>
      </c>
      <c r="J47" s="41">
        <f ca="1">HLOOKUP($A47&amp;"-"&amp;$B47&amp;"-"&amp;J$7,Weights_All_Spaces,$C47+1,FALSE)*'Freezer Impacts'!I46</f>
        <v>0</v>
      </c>
      <c r="K47" s="41">
        <f ca="1">HLOOKUP($A47&amp;"-"&amp;$B47&amp;"-"&amp;K$7,Weights_All_Spaces,$C47+1,FALSE)*'Freezer Impacts'!J46</f>
        <v>0</v>
      </c>
      <c r="L47" s="41">
        <f ca="1">HLOOKUP($A47&amp;"-"&amp;$B47&amp;"-"&amp;L$7,Weights_All_Spaces,$C47+1,FALSE)*'Freezer Impacts'!K46</f>
        <v>0</v>
      </c>
      <c r="M47" s="41">
        <f ca="1">HLOOKUP($A47&amp;"-"&amp;$B47&amp;"-"&amp;M$7,Weights_All_Spaces,$C47+1,FALSE)*'Freezer Impacts'!L46</f>
        <v>0</v>
      </c>
      <c r="N47" s="41">
        <f ca="1">HLOOKUP($A47&amp;"-"&amp;$B47&amp;"-"&amp;N$7,Weights_All_Spaces,$C47+1,FALSE)*'Freezer Impacts'!M46</f>
        <v>0</v>
      </c>
      <c r="O47" s="41">
        <f ca="1">HLOOKUP($A47&amp;"-"&amp;$B47&amp;"-"&amp;O$7,Weights_All_Spaces,$C47+1,FALSE)*'Freezer Impacts'!N46</f>
        <v>0</v>
      </c>
      <c r="P47" s="41">
        <f ca="1">HLOOKUP($A47&amp;"-"&amp;$B47&amp;"-"&amp;P$7,Weights_All_Spaces,$C47+1,FALSE)*'Freezer Impacts'!O46</f>
        <v>0</v>
      </c>
      <c r="Q47" s="41">
        <f ca="1">HLOOKUP($A47&amp;"-"&amp;$B47&amp;"-"&amp;Q$7,Weights_All_Spaces,$C47+1,FALSE)*'Freezer Impacts'!P46</f>
        <v>0</v>
      </c>
      <c r="R47" s="41">
        <f ca="1">HLOOKUP($A47&amp;"-"&amp;$B47&amp;"-"&amp;R$7,Weights_All_Spaces,$C47+1,FALSE)*'Freezer Impacts'!Q46</f>
        <v>0</v>
      </c>
      <c r="S47" s="41">
        <f>HLOOKUP($A47&amp;"-"&amp;$B47&amp;"-"&amp;S$7,Weights_All_Spaces,$C47+1,FALSE)*'Freezer Impacts'!R46</f>
        <v>0</v>
      </c>
      <c r="T47" s="41">
        <f ca="1">HLOOKUP($A47&amp;"-"&amp;$B47&amp;"-"&amp;T$7,Weights_All_Spaces,$C47+1,FALSE)*'Freezer Impacts'!S46</f>
        <v>0</v>
      </c>
      <c r="U47" s="41">
        <f ca="1">HLOOKUP($A47&amp;"-"&amp;$B47&amp;"-"&amp;U$7,Weights_All_Spaces,$C47+1,FALSE)*'Freezer Impacts'!T46</f>
        <v>0</v>
      </c>
      <c r="V47" s="41">
        <f ca="1">HLOOKUP($A47&amp;"-"&amp;$B47&amp;"-"&amp;V$7,Weights_All_Spaces,$C47+1,FALSE)*'Freezer Impacts'!U46</f>
        <v>0</v>
      </c>
      <c r="W47" s="41">
        <f ca="1">HLOOKUP($A47&amp;"-"&amp;$B47&amp;"-"&amp;W$7,Weights_All_Spaces,$C47+1,FALSE)*'Freezer Impacts'!V46</f>
        <v>0</v>
      </c>
      <c r="X47" s="41">
        <f ca="1">HLOOKUP($A47&amp;"-"&amp;$B47&amp;"-"&amp;X$7,Weights_All_Spaces,$C47+1,FALSE)*'Freezer Impacts'!W46</f>
        <v>0</v>
      </c>
      <c r="Y47" s="41">
        <f ca="1">HLOOKUP($A47&amp;"-"&amp;$B47&amp;"-"&amp;Y$7,Weights_All_Spaces,$C47+1,FALSE)*'Freezer Impacts'!X46</f>
        <v>0</v>
      </c>
      <c r="Z47" s="41">
        <f ca="1">HLOOKUP($A47&amp;"-"&amp;$B47&amp;"-"&amp;Z$7,Weights_All_Spaces,$C47+1,FALSE)*'Freezer Impacts'!Y46</f>
        <v>0</v>
      </c>
      <c r="AA47" s="41">
        <f ca="1">HLOOKUP($A47&amp;"-"&amp;$B47&amp;"-"&amp;AA$7,Weights_All_Spaces,$C47+1,FALSE)*'Freezer Impacts'!Z46</f>
        <v>0</v>
      </c>
      <c r="AB47" s="41">
        <f ca="1">HLOOKUP($A47&amp;"-"&amp;$B47&amp;"-"&amp;AB$7,Weights_All_Spaces,$C47+1,FALSE)*'Freezer Impacts'!AA46</f>
        <v>0</v>
      </c>
      <c r="AC47" s="41">
        <f ca="1">HLOOKUP($A47&amp;"-"&amp;$B47&amp;"-"&amp;AC$7,Weights_All_Spaces,$C47+1,FALSE)*'Freezer Impacts'!AB46</f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K47" s="131">
        <f t="shared" ca="1" si="15"/>
        <v>0</v>
      </c>
      <c r="AL47" s="131">
        <f t="shared" ca="1" si="15"/>
        <v>0</v>
      </c>
      <c r="AM47" s="131">
        <f t="shared" ca="1" si="15"/>
        <v>0</v>
      </c>
      <c r="AN47" s="131">
        <f t="shared" ca="1" si="15"/>
        <v>0</v>
      </c>
      <c r="AO47" s="131">
        <f t="shared" ca="1" si="15"/>
        <v>0</v>
      </c>
    </row>
    <row r="48" spans="1:41">
      <c r="A48" s="4" t="str">
        <f t="shared" si="16"/>
        <v>PG</v>
      </c>
      <c r="B48" s="4" t="str">
        <f t="shared" si="16"/>
        <v>DMO</v>
      </c>
      <c r="C48" s="4">
        <f t="shared" si="13"/>
        <v>8</v>
      </c>
      <c r="D48" s="40" t="str">
        <f t="shared" si="9"/>
        <v>PG8</v>
      </c>
      <c r="E48" s="41">
        <f ca="1">HLOOKUP($A48&amp;"-"&amp;$B48&amp;"-"&amp;E$7,Weights_All_Spaces,$C48+1,FALSE)*'Freezer Impacts'!D47</f>
        <v>0</v>
      </c>
      <c r="F48" s="41">
        <f ca="1">HLOOKUP($A48&amp;"-"&amp;$B48&amp;"-"&amp;F$7,Weights_All_Spaces,$C48+1,FALSE)*'Freezer Impacts'!E47</f>
        <v>0</v>
      </c>
      <c r="G48" s="41">
        <f ca="1">HLOOKUP($A48&amp;"-"&amp;$B48&amp;"-"&amp;G$7,Weights_All_Spaces,$C48+1,FALSE)*'Freezer Impacts'!F47</f>
        <v>0</v>
      </c>
      <c r="H48" s="41">
        <f ca="1">HLOOKUP($A48&amp;"-"&amp;$B48&amp;"-"&amp;H$7,Weights_All_Spaces,$C48+1,FALSE)*'Freezer Impacts'!G47</f>
        <v>0</v>
      </c>
      <c r="I48" s="41">
        <f ca="1">HLOOKUP($A48&amp;"-"&amp;$B48&amp;"-"&amp;I$7,Weights_All_Spaces,$C48+1,FALSE)*'Freezer Impacts'!H47</f>
        <v>0</v>
      </c>
      <c r="J48" s="41">
        <f ca="1">HLOOKUP($A48&amp;"-"&amp;$B48&amp;"-"&amp;J$7,Weights_All_Spaces,$C48+1,FALSE)*'Freezer Impacts'!I47</f>
        <v>0</v>
      </c>
      <c r="K48" s="41">
        <f ca="1">HLOOKUP($A48&amp;"-"&amp;$B48&amp;"-"&amp;K$7,Weights_All_Spaces,$C48+1,FALSE)*'Freezer Impacts'!J47</f>
        <v>0</v>
      </c>
      <c r="L48" s="41">
        <f ca="1">HLOOKUP($A48&amp;"-"&amp;$B48&amp;"-"&amp;L$7,Weights_All_Spaces,$C48+1,FALSE)*'Freezer Impacts'!K47</f>
        <v>0</v>
      </c>
      <c r="M48" s="41">
        <f ca="1">HLOOKUP($A48&amp;"-"&amp;$B48&amp;"-"&amp;M$7,Weights_All_Spaces,$C48+1,FALSE)*'Freezer Impacts'!L47</f>
        <v>0</v>
      </c>
      <c r="N48" s="41">
        <f ca="1">HLOOKUP($A48&amp;"-"&amp;$B48&amp;"-"&amp;N$7,Weights_All_Spaces,$C48+1,FALSE)*'Freezer Impacts'!M47</f>
        <v>0</v>
      </c>
      <c r="O48" s="41">
        <f ca="1">HLOOKUP($A48&amp;"-"&amp;$B48&amp;"-"&amp;O$7,Weights_All_Spaces,$C48+1,FALSE)*'Freezer Impacts'!N47</f>
        <v>0</v>
      </c>
      <c r="P48" s="41">
        <f ca="1">HLOOKUP($A48&amp;"-"&amp;$B48&amp;"-"&amp;P$7,Weights_All_Spaces,$C48+1,FALSE)*'Freezer Impacts'!O47</f>
        <v>0</v>
      </c>
      <c r="Q48" s="41">
        <f ca="1">HLOOKUP($A48&amp;"-"&amp;$B48&amp;"-"&amp;Q$7,Weights_All_Spaces,$C48+1,FALSE)*'Freezer Impacts'!P47</f>
        <v>0</v>
      </c>
      <c r="R48" s="41">
        <f ca="1">HLOOKUP($A48&amp;"-"&amp;$B48&amp;"-"&amp;R$7,Weights_All_Spaces,$C48+1,FALSE)*'Freezer Impacts'!Q47</f>
        <v>0</v>
      </c>
      <c r="S48" s="41">
        <f>HLOOKUP($A48&amp;"-"&amp;$B48&amp;"-"&amp;S$7,Weights_All_Spaces,$C48+1,FALSE)*'Freezer Impacts'!R47</f>
        <v>0</v>
      </c>
      <c r="T48" s="41">
        <f ca="1">HLOOKUP($A48&amp;"-"&amp;$B48&amp;"-"&amp;T$7,Weights_All_Spaces,$C48+1,FALSE)*'Freezer Impacts'!S47</f>
        <v>0</v>
      </c>
      <c r="U48" s="41">
        <f ca="1">HLOOKUP($A48&amp;"-"&amp;$B48&amp;"-"&amp;U$7,Weights_All_Spaces,$C48+1,FALSE)*'Freezer Impacts'!T47</f>
        <v>0</v>
      </c>
      <c r="V48" s="41">
        <f ca="1">HLOOKUP($A48&amp;"-"&amp;$B48&amp;"-"&amp;V$7,Weights_All_Spaces,$C48+1,FALSE)*'Freezer Impacts'!U47</f>
        <v>0</v>
      </c>
      <c r="W48" s="41">
        <f ca="1">HLOOKUP($A48&amp;"-"&amp;$B48&amp;"-"&amp;W$7,Weights_All_Spaces,$C48+1,FALSE)*'Freezer Impacts'!V47</f>
        <v>0</v>
      </c>
      <c r="X48" s="41">
        <f ca="1">HLOOKUP($A48&amp;"-"&amp;$B48&amp;"-"&amp;X$7,Weights_All_Spaces,$C48+1,FALSE)*'Freezer Impacts'!W47</f>
        <v>0</v>
      </c>
      <c r="Y48" s="41">
        <f ca="1">HLOOKUP($A48&amp;"-"&amp;$B48&amp;"-"&amp;Y$7,Weights_All_Spaces,$C48+1,FALSE)*'Freezer Impacts'!X47</f>
        <v>0</v>
      </c>
      <c r="Z48" s="41">
        <f ca="1">HLOOKUP($A48&amp;"-"&amp;$B48&amp;"-"&amp;Z$7,Weights_All_Spaces,$C48+1,FALSE)*'Freezer Impacts'!Y47</f>
        <v>0</v>
      </c>
      <c r="AA48" s="41">
        <f ca="1">HLOOKUP($A48&amp;"-"&amp;$B48&amp;"-"&amp;AA$7,Weights_All_Spaces,$C48+1,FALSE)*'Freezer Impacts'!Z47</f>
        <v>0</v>
      </c>
      <c r="AB48" s="41">
        <f ca="1">HLOOKUP($A48&amp;"-"&amp;$B48&amp;"-"&amp;AB$7,Weights_All_Spaces,$C48+1,FALSE)*'Freezer Impacts'!AA47</f>
        <v>0</v>
      </c>
      <c r="AC48" s="41">
        <f ca="1">HLOOKUP($A48&amp;"-"&amp;$B48&amp;"-"&amp;AC$7,Weights_All_Spaces,$C48+1,FALSE)*'Freezer Impacts'!AB47</f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K48" s="131">
        <f t="shared" ca="1" si="15"/>
        <v>0</v>
      </c>
      <c r="AL48" s="131">
        <f t="shared" ca="1" si="15"/>
        <v>0</v>
      </c>
      <c r="AM48" s="131">
        <f t="shared" ca="1" si="15"/>
        <v>0</v>
      </c>
      <c r="AN48" s="131">
        <f t="shared" ca="1" si="15"/>
        <v>0</v>
      </c>
      <c r="AO48" s="131">
        <f t="shared" ca="1" si="15"/>
        <v>0</v>
      </c>
    </row>
    <row r="49" spans="1:41">
      <c r="A49" s="4" t="str">
        <f t="shared" si="16"/>
        <v>PG</v>
      </c>
      <c r="B49" s="4" t="str">
        <f t="shared" si="16"/>
        <v>DMO</v>
      </c>
      <c r="C49" s="4">
        <f t="shared" si="13"/>
        <v>9</v>
      </c>
      <c r="D49" s="40" t="str">
        <f t="shared" si="9"/>
        <v>PG9</v>
      </c>
      <c r="E49" s="41">
        <f ca="1">HLOOKUP($A49&amp;"-"&amp;$B49&amp;"-"&amp;E$7,Weights_All_Spaces,$C49+1,FALSE)*'Freezer Impacts'!D48</f>
        <v>0</v>
      </c>
      <c r="F49" s="41">
        <f ca="1">HLOOKUP($A49&amp;"-"&amp;$B49&amp;"-"&amp;F$7,Weights_All_Spaces,$C49+1,FALSE)*'Freezer Impacts'!E48</f>
        <v>0</v>
      </c>
      <c r="G49" s="41">
        <f ca="1">HLOOKUP($A49&amp;"-"&amp;$B49&amp;"-"&amp;G$7,Weights_All_Spaces,$C49+1,FALSE)*'Freezer Impacts'!F48</f>
        <v>0</v>
      </c>
      <c r="H49" s="41">
        <f ca="1">HLOOKUP($A49&amp;"-"&amp;$B49&amp;"-"&amp;H$7,Weights_All_Spaces,$C49+1,FALSE)*'Freezer Impacts'!G48</f>
        <v>0</v>
      </c>
      <c r="I49" s="41">
        <f ca="1">HLOOKUP($A49&amp;"-"&amp;$B49&amp;"-"&amp;I$7,Weights_All_Spaces,$C49+1,FALSE)*'Freezer Impacts'!H48</f>
        <v>0</v>
      </c>
      <c r="J49" s="41">
        <f ca="1">HLOOKUP($A49&amp;"-"&amp;$B49&amp;"-"&amp;J$7,Weights_All_Spaces,$C49+1,FALSE)*'Freezer Impacts'!I48</f>
        <v>0</v>
      </c>
      <c r="K49" s="41">
        <f ca="1">HLOOKUP($A49&amp;"-"&amp;$B49&amp;"-"&amp;K$7,Weights_All_Spaces,$C49+1,FALSE)*'Freezer Impacts'!J48</f>
        <v>0</v>
      </c>
      <c r="L49" s="41">
        <f ca="1">HLOOKUP($A49&amp;"-"&amp;$B49&amp;"-"&amp;L$7,Weights_All_Spaces,$C49+1,FALSE)*'Freezer Impacts'!K48</f>
        <v>0</v>
      </c>
      <c r="M49" s="41">
        <f ca="1">HLOOKUP($A49&amp;"-"&amp;$B49&amp;"-"&amp;M$7,Weights_All_Spaces,$C49+1,FALSE)*'Freezer Impacts'!L48</f>
        <v>0</v>
      </c>
      <c r="N49" s="41">
        <f ca="1">HLOOKUP($A49&amp;"-"&amp;$B49&amp;"-"&amp;N$7,Weights_All_Spaces,$C49+1,FALSE)*'Freezer Impacts'!M48</f>
        <v>0</v>
      </c>
      <c r="O49" s="41">
        <f ca="1">HLOOKUP($A49&amp;"-"&amp;$B49&amp;"-"&amp;O$7,Weights_All_Spaces,$C49+1,FALSE)*'Freezer Impacts'!N48</f>
        <v>0</v>
      </c>
      <c r="P49" s="41">
        <f ca="1">HLOOKUP($A49&amp;"-"&amp;$B49&amp;"-"&amp;P$7,Weights_All_Spaces,$C49+1,FALSE)*'Freezer Impacts'!O48</f>
        <v>0</v>
      </c>
      <c r="Q49" s="41">
        <f ca="1">HLOOKUP($A49&amp;"-"&amp;$B49&amp;"-"&amp;Q$7,Weights_All_Spaces,$C49+1,FALSE)*'Freezer Impacts'!P48</f>
        <v>0</v>
      </c>
      <c r="R49" s="41">
        <f ca="1">HLOOKUP($A49&amp;"-"&amp;$B49&amp;"-"&amp;R$7,Weights_All_Spaces,$C49+1,FALSE)*'Freezer Impacts'!Q48</f>
        <v>0</v>
      </c>
      <c r="S49" s="41">
        <f>HLOOKUP($A49&amp;"-"&amp;$B49&amp;"-"&amp;S$7,Weights_All_Spaces,$C49+1,FALSE)*'Freezer Impacts'!R48</f>
        <v>0</v>
      </c>
      <c r="T49" s="41">
        <f ca="1">HLOOKUP($A49&amp;"-"&amp;$B49&amp;"-"&amp;T$7,Weights_All_Spaces,$C49+1,FALSE)*'Freezer Impacts'!S48</f>
        <v>0</v>
      </c>
      <c r="U49" s="41">
        <f ca="1">HLOOKUP($A49&amp;"-"&amp;$B49&amp;"-"&amp;U$7,Weights_All_Spaces,$C49+1,FALSE)*'Freezer Impacts'!T48</f>
        <v>0</v>
      </c>
      <c r="V49" s="41">
        <f ca="1">HLOOKUP($A49&amp;"-"&amp;$B49&amp;"-"&amp;V$7,Weights_All_Spaces,$C49+1,FALSE)*'Freezer Impacts'!U48</f>
        <v>0</v>
      </c>
      <c r="W49" s="41">
        <f ca="1">HLOOKUP($A49&amp;"-"&amp;$B49&amp;"-"&amp;W$7,Weights_All_Spaces,$C49+1,FALSE)*'Freezer Impacts'!V48</f>
        <v>0</v>
      </c>
      <c r="X49" s="41">
        <f ca="1">HLOOKUP($A49&amp;"-"&amp;$B49&amp;"-"&amp;X$7,Weights_All_Spaces,$C49+1,FALSE)*'Freezer Impacts'!W48</f>
        <v>0</v>
      </c>
      <c r="Y49" s="41">
        <f ca="1">HLOOKUP($A49&amp;"-"&amp;$B49&amp;"-"&amp;Y$7,Weights_All_Spaces,$C49+1,FALSE)*'Freezer Impacts'!X48</f>
        <v>0</v>
      </c>
      <c r="Z49" s="41">
        <f ca="1">HLOOKUP($A49&amp;"-"&amp;$B49&amp;"-"&amp;Z$7,Weights_All_Spaces,$C49+1,FALSE)*'Freezer Impacts'!Y48</f>
        <v>0</v>
      </c>
      <c r="AA49" s="41">
        <f ca="1">HLOOKUP($A49&amp;"-"&amp;$B49&amp;"-"&amp;AA$7,Weights_All_Spaces,$C49+1,FALSE)*'Freezer Impacts'!Z48</f>
        <v>0</v>
      </c>
      <c r="AB49" s="41">
        <f ca="1">HLOOKUP($A49&amp;"-"&amp;$B49&amp;"-"&amp;AB$7,Weights_All_Spaces,$C49+1,FALSE)*'Freezer Impacts'!AA48</f>
        <v>0</v>
      </c>
      <c r="AC49" s="41">
        <f ca="1">HLOOKUP($A49&amp;"-"&amp;$B49&amp;"-"&amp;AC$7,Weights_All_Spaces,$C49+1,FALSE)*'Freezer Impacts'!AB48</f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K49" s="131">
        <f t="shared" ca="1" si="15"/>
        <v>0</v>
      </c>
      <c r="AL49" s="131">
        <f t="shared" ca="1" si="15"/>
        <v>0</v>
      </c>
      <c r="AM49" s="131">
        <f t="shared" ca="1" si="15"/>
        <v>0</v>
      </c>
      <c r="AN49" s="131">
        <f t="shared" ca="1" si="15"/>
        <v>0</v>
      </c>
      <c r="AO49" s="131">
        <f t="shared" ca="1" si="15"/>
        <v>0</v>
      </c>
    </row>
    <row r="50" spans="1:41">
      <c r="A50" s="4" t="str">
        <f t="shared" si="16"/>
        <v>PG</v>
      </c>
      <c r="B50" s="4" t="str">
        <f t="shared" si="16"/>
        <v>DMO</v>
      </c>
      <c r="C50" s="4">
        <f t="shared" si="13"/>
        <v>10</v>
      </c>
      <c r="D50" s="40" t="str">
        <f t="shared" si="9"/>
        <v>PG10</v>
      </c>
      <c r="E50" s="41">
        <f ca="1">HLOOKUP($A50&amp;"-"&amp;$B50&amp;"-"&amp;E$7,Weights_All_Spaces,$C50+1,FALSE)*'Freezer Impacts'!D49</f>
        <v>0</v>
      </c>
      <c r="F50" s="41">
        <f ca="1">HLOOKUP($A50&amp;"-"&amp;$B50&amp;"-"&amp;F$7,Weights_All_Spaces,$C50+1,FALSE)*'Freezer Impacts'!E49</f>
        <v>0</v>
      </c>
      <c r="G50" s="41">
        <f ca="1">HLOOKUP($A50&amp;"-"&amp;$B50&amp;"-"&amp;G$7,Weights_All_Spaces,$C50+1,FALSE)*'Freezer Impacts'!F49</f>
        <v>0</v>
      </c>
      <c r="H50" s="41">
        <f ca="1">HLOOKUP($A50&amp;"-"&amp;$B50&amp;"-"&amp;H$7,Weights_All_Spaces,$C50+1,FALSE)*'Freezer Impacts'!G49</f>
        <v>0</v>
      </c>
      <c r="I50" s="41">
        <f ca="1">HLOOKUP($A50&amp;"-"&amp;$B50&amp;"-"&amp;I$7,Weights_All_Spaces,$C50+1,FALSE)*'Freezer Impacts'!H49</f>
        <v>0</v>
      </c>
      <c r="J50" s="41">
        <f ca="1">HLOOKUP($A50&amp;"-"&amp;$B50&amp;"-"&amp;J$7,Weights_All_Spaces,$C50+1,FALSE)*'Freezer Impacts'!I49</f>
        <v>0</v>
      </c>
      <c r="K50" s="41">
        <f ca="1">HLOOKUP($A50&amp;"-"&amp;$B50&amp;"-"&amp;K$7,Weights_All_Spaces,$C50+1,FALSE)*'Freezer Impacts'!J49</f>
        <v>0</v>
      </c>
      <c r="L50" s="41">
        <f ca="1">HLOOKUP($A50&amp;"-"&amp;$B50&amp;"-"&amp;L$7,Weights_All_Spaces,$C50+1,FALSE)*'Freezer Impacts'!K49</f>
        <v>0</v>
      </c>
      <c r="M50" s="41">
        <f ca="1">HLOOKUP($A50&amp;"-"&amp;$B50&amp;"-"&amp;M$7,Weights_All_Spaces,$C50+1,FALSE)*'Freezer Impacts'!L49</f>
        <v>0</v>
      </c>
      <c r="N50" s="41">
        <f ca="1">HLOOKUP($A50&amp;"-"&amp;$B50&amp;"-"&amp;N$7,Weights_All_Spaces,$C50+1,FALSE)*'Freezer Impacts'!M49</f>
        <v>0</v>
      </c>
      <c r="O50" s="41">
        <f ca="1">HLOOKUP($A50&amp;"-"&amp;$B50&amp;"-"&amp;O$7,Weights_All_Spaces,$C50+1,FALSE)*'Freezer Impacts'!N49</f>
        <v>0</v>
      </c>
      <c r="P50" s="41">
        <f ca="1">HLOOKUP($A50&amp;"-"&amp;$B50&amp;"-"&amp;P$7,Weights_All_Spaces,$C50+1,FALSE)*'Freezer Impacts'!O49</f>
        <v>0</v>
      </c>
      <c r="Q50" s="41">
        <f ca="1">HLOOKUP($A50&amp;"-"&amp;$B50&amp;"-"&amp;Q$7,Weights_All_Spaces,$C50+1,FALSE)*'Freezer Impacts'!P49</f>
        <v>0</v>
      </c>
      <c r="R50" s="41">
        <f ca="1">HLOOKUP($A50&amp;"-"&amp;$B50&amp;"-"&amp;R$7,Weights_All_Spaces,$C50+1,FALSE)*'Freezer Impacts'!Q49</f>
        <v>0</v>
      </c>
      <c r="S50" s="41">
        <f>HLOOKUP($A50&amp;"-"&amp;$B50&amp;"-"&amp;S$7,Weights_All_Spaces,$C50+1,FALSE)*'Freezer Impacts'!R49</f>
        <v>0</v>
      </c>
      <c r="T50" s="41">
        <f ca="1">HLOOKUP($A50&amp;"-"&amp;$B50&amp;"-"&amp;T$7,Weights_All_Spaces,$C50+1,FALSE)*'Freezer Impacts'!S49</f>
        <v>0</v>
      </c>
      <c r="U50" s="41">
        <f ca="1">HLOOKUP($A50&amp;"-"&amp;$B50&amp;"-"&amp;U$7,Weights_All_Spaces,$C50+1,FALSE)*'Freezer Impacts'!T49</f>
        <v>0</v>
      </c>
      <c r="V50" s="41">
        <f ca="1">HLOOKUP($A50&amp;"-"&amp;$B50&amp;"-"&amp;V$7,Weights_All_Spaces,$C50+1,FALSE)*'Freezer Impacts'!U49</f>
        <v>0</v>
      </c>
      <c r="W50" s="41">
        <f ca="1">HLOOKUP($A50&amp;"-"&amp;$B50&amp;"-"&amp;W$7,Weights_All_Spaces,$C50+1,FALSE)*'Freezer Impacts'!V49</f>
        <v>0</v>
      </c>
      <c r="X50" s="41">
        <f ca="1">HLOOKUP($A50&amp;"-"&amp;$B50&amp;"-"&amp;X$7,Weights_All_Spaces,$C50+1,FALSE)*'Freezer Impacts'!W49</f>
        <v>0</v>
      </c>
      <c r="Y50" s="41">
        <f ca="1">HLOOKUP($A50&amp;"-"&amp;$B50&amp;"-"&amp;Y$7,Weights_All_Spaces,$C50+1,FALSE)*'Freezer Impacts'!X49</f>
        <v>0</v>
      </c>
      <c r="Z50" s="41">
        <f ca="1">HLOOKUP($A50&amp;"-"&amp;$B50&amp;"-"&amp;Z$7,Weights_All_Spaces,$C50+1,FALSE)*'Freezer Impacts'!Y49</f>
        <v>0</v>
      </c>
      <c r="AA50" s="41">
        <f ca="1">HLOOKUP($A50&amp;"-"&amp;$B50&amp;"-"&amp;AA$7,Weights_All_Spaces,$C50+1,FALSE)*'Freezer Impacts'!Z49</f>
        <v>0</v>
      </c>
      <c r="AB50" s="41">
        <f ca="1">HLOOKUP($A50&amp;"-"&amp;$B50&amp;"-"&amp;AB$7,Weights_All_Spaces,$C50+1,FALSE)*'Freezer Impacts'!AA49</f>
        <v>0</v>
      </c>
      <c r="AC50" s="41">
        <f ca="1">HLOOKUP($A50&amp;"-"&amp;$B50&amp;"-"&amp;AC$7,Weights_All_Spaces,$C50+1,FALSE)*'Freezer Impacts'!AB49</f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K50" s="131">
        <f t="shared" ca="1" si="15"/>
        <v>0</v>
      </c>
      <c r="AL50" s="131">
        <f t="shared" ca="1" si="15"/>
        <v>0</v>
      </c>
      <c r="AM50" s="131">
        <f t="shared" ca="1" si="15"/>
        <v>0</v>
      </c>
      <c r="AN50" s="131">
        <f t="shared" ca="1" si="15"/>
        <v>0</v>
      </c>
      <c r="AO50" s="131">
        <f t="shared" ca="1" si="15"/>
        <v>0</v>
      </c>
    </row>
    <row r="51" spans="1:41">
      <c r="A51" s="4" t="str">
        <f t="shared" si="16"/>
        <v>PG</v>
      </c>
      <c r="B51" s="4" t="str">
        <f t="shared" si="16"/>
        <v>DMO</v>
      </c>
      <c r="C51" s="4">
        <f t="shared" si="13"/>
        <v>11</v>
      </c>
      <c r="D51" s="40" t="str">
        <f t="shared" si="9"/>
        <v>PG11</v>
      </c>
      <c r="E51" s="41">
        <f ca="1">HLOOKUP($A51&amp;"-"&amp;$B51&amp;"-"&amp;E$7,Weights_All_Spaces,$C51+1,FALSE)*'Freezer Impacts'!D50</f>
        <v>0.23770948717020735</v>
      </c>
      <c r="F51" s="41">
        <f ca="1">HLOOKUP($A51&amp;"-"&amp;$B51&amp;"-"&amp;F$7,Weights_All_Spaces,$C51+1,FALSE)*'Freezer Impacts'!E50</f>
        <v>3.3746116789818883E-5</v>
      </c>
      <c r="G51" s="41">
        <f ca="1">HLOOKUP($A51&amp;"-"&amp;$B51&amp;"-"&amp;G$7,Weights_All_Spaces,$C51+1,FALSE)*'Freezer Impacts'!F50</f>
        <v>0.30619972978459742</v>
      </c>
      <c r="H51" s="41">
        <f ca="1">HLOOKUP($A51&amp;"-"&amp;$B51&amp;"-"&amp;H$7,Weights_All_Spaces,$C51+1,FALSE)*'Freezer Impacts'!G50</f>
        <v>6.4886281468165224E-5</v>
      </c>
      <c r="I51" s="41">
        <f ca="1">HLOOKUP($A51&amp;"-"&amp;$B51&amp;"-"&amp;I$7,Weights_All_Spaces,$C51+1,FALSE)*'Freezer Impacts'!H50</f>
        <v>-8.0578350615732007E-3</v>
      </c>
      <c r="J51" s="41">
        <f ca="1">HLOOKUP($A51&amp;"-"&amp;$B51&amp;"-"&amp;J$7,Weights_All_Spaces,$C51+1,FALSE)*'Freezer Impacts'!I50</f>
        <v>3.394596318184883E-2</v>
      </c>
      <c r="K51" s="41">
        <f ca="1">HLOOKUP($A51&amp;"-"&amp;$B51&amp;"-"&amp;K$7,Weights_All_Spaces,$C51+1,FALSE)*'Freezer Impacts'!J50</f>
        <v>4.831166782545349E-6</v>
      </c>
      <c r="L51" s="41">
        <f ca="1">HLOOKUP($A51&amp;"-"&amp;$B51&amp;"-"&amp;L$7,Weights_All_Spaces,$C51+1,FALSE)*'Freezer Impacts'!K50</f>
        <v>3.1752035018860258E-2</v>
      </c>
      <c r="M51" s="41">
        <f ca="1">HLOOKUP($A51&amp;"-"&amp;$B51&amp;"-"&amp;M$7,Weights_All_Spaces,$C51+1,FALSE)*'Freezer Impacts'!L50</f>
        <v>1.1322454792101283E-5</v>
      </c>
      <c r="N51" s="41">
        <f ca="1">HLOOKUP($A51&amp;"-"&amp;$B51&amp;"-"&amp;N$7,Weights_All_Spaces,$C51+1,FALSE)*'Freezer Impacts'!M50</f>
        <v>0</v>
      </c>
      <c r="O51" s="41">
        <f ca="1">HLOOKUP($A51&amp;"-"&amp;$B51&amp;"-"&amp;O$7,Weights_All_Spaces,$C51+1,FALSE)*'Freezer Impacts'!N50</f>
        <v>6.7916996334344962E-2</v>
      </c>
      <c r="P51" s="41">
        <f ca="1">HLOOKUP($A51&amp;"-"&amp;$B51&amp;"-"&amp;P$7,Weights_All_Spaces,$C51+1,FALSE)*'Freezer Impacts'!O50</f>
        <v>9.6417476542339672E-6</v>
      </c>
      <c r="Q51" s="41">
        <f ca="1">HLOOKUP($A51&amp;"-"&amp;$B51&amp;"-"&amp;Q$7,Weights_All_Spaces,$C51+1,FALSE)*'Freezer Impacts'!P50</f>
        <v>8.7485637081313558E-2</v>
      </c>
      <c r="R51" s="41">
        <f ca="1">HLOOKUP($A51&amp;"-"&amp;$B51&amp;"-"&amp;R$7,Weights_All_Spaces,$C51+1,FALSE)*'Freezer Impacts'!Q50</f>
        <v>1.8538937562332926E-5</v>
      </c>
      <c r="S51" s="41">
        <f>HLOOKUP($A51&amp;"-"&amp;$B51&amp;"-"&amp;S$7,Weights_All_Spaces,$C51+1,FALSE)*'Freezer Impacts'!R50</f>
        <v>0</v>
      </c>
      <c r="T51" s="41">
        <f ca="1">HLOOKUP($A51&amp;"-"&amp;$B51&amp;"-"&amp;T$7,Weights_All_Spaces,$C51+1,FALSE)*'Freezer Impacts'!S50</f>
        <v>8.7874221564599772E-2</v>
      </c>
      <c r="U51" s="41">
        <f ca="1">HLOOKUP($A51&amp;"-"&amp;$B51&amp;"-"&amp;U$7,Weights_All_Spaces,$C51+1,FALSE)*'Freezer Impacts'!T50</f>
        <v>1.6373368019149085E-5</v>
      </c>
      <c r="V51" s="41">
        <f ca="1">HLOOKUP($A51&amp;"-"&amp;$B51&amp;"-"&amp;V$7,Weights_All_Spaces,$C51+1,FALSE)*'Freezer Impacts'!U50</f>
        <v>8.7874221564599772E-2</v>
      </c>
      <c r="W51" s="41">
        <f ca="1">HLOOKUP($A51&amp;"-"&amp;$B51&amp;"-"&amp;W$7,Weights_All_Spaces,$C51+1,FALSE)*'Freezer Impacts'!V50</f>
        <v>1.6373368019149085E-5</v>
      </c>
      <c r="X51" s="41">
        <f ca="1">HLOOKUP($A51&amp;"-"&amp;$B51&amp;"-"&amp;X$7,Weights_All_Spaces,$C51+1,FALSE)*'Freezer Impacts'!W50</f>
        <v>-2.7370130853736482E-3</v>
      </c>
      <c r="Y51" s="41">
        <f ca="1">HLOOKUP($A51&amp;"-"&amp;$B51&amp;"-"&amp;Y$7,Weights_All_Spaces,$C51+1,FALSE)*'Freezer Impacts'!X50</f>
        <v>1.3423641903873422E-2</v>
      </c>
      <c r="Z51" s="41">
        <f ca="1">HLOOKUP($A51&amp;"-"&amp;$B51&amp;"-"&amp;Z$7,Weights_All_Spaces,$C51+1,FALSE)*'Freezer Impacts'!Y50</f>
        <v>2.4292337612320721E-6</v>
      </c>
      <c r="AA51" s="41">
        <f ca="1">HLOOKUP($A51&amp;"-"&amp;$B51&amp;"-"&amp;AA$7,Weights_All_Spaces,$C51+1,FALSE)*'Freezer Impacts'!Z50</f>
        <v>9.7523257134307789E-3</v>
      </c>
      <c r="AB51" s="41">
        <f ca="1">HLOOKUP($A51&amp;"-"&amp;$B51&amp;"-"&amp;AB$7,Weights_All_Spaces,$C51+1,FALSE)*'Freezer Impacts'!AA50</f>
        <v>2.4291986165761607E-6</v>
      </c>
      <c r="AC51" s="41">
        <f ca="1">HLOOKUP($A51&amp;"-"&amp;$B51&amp;"-"&amp;AC$7,Weights_All_Spaces,$C51+1,FALSE)*'Freezer Impacts'!AB50</f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K51" s="131">
        <f t="shared" ca="1" si="15"/>
        <v>0.44087031015487432</v>
      </c>
      <c r="AL51" s="131">
        <f t="shared" ca="1" si="15"/>
        <v>6.7021633006979361E-5</v>
      </c>
      <c r="AM51" s="131">
        <f t="shared" ca="1" si="15"/>
        <v>0.52306394916280174</v>
      </c>
      <c r="AN51" s="131">
        <f t="shared" ca="1" si="15"/>
        <v>1.1355024045832467E-4</v>
      </c>
      <c r="AO51" s="131">
        <f t="shared" ca="1" si="15"/>
        <v>-1.079484814694685E-2</v>
      </c>
    </row>
    <row r="52" spans="1:41">
      <c r="A52" s="4" t="str">
        <f t="shared" si="16"/>
        <v>PG</v>
      </c>
      <c r="B52" s="4" t="str">
        <f t="shared" si="16"/>
        <v>DMO</v>
      </c>
      <c r="C52" s="4">
        <f t="shared" si="13"/>
        <v>12</v>
      </c>
      <c r="D52" s="40" t="str">
        <f t="shared" si="9"/>
        <v>PG12</v>
      </c>
      <c r="E52" s="41">
        <f ca="1">HLOOKUP($A52&amp;"-"&amp;$B52&amp;"-"&amp;E$7,Weights_All_Spaces,$C52+1,FALSE)*'Freezer Impacts'!D51</f>
        <v>8.6151270141405487E-2</v>
      </c>
      <c r="F52" s="41">
        <f ca="1">HLOOKUP($A52&amp;"-"&amp;$B52&amp;"-"&amp;F$7,Weights_All_Spaces,$C52+1,FALSE)*'Freezer Impacts'!E51</f>
        <v>1.2419037227491803E-5</v>
      </c>
      <c r="G52" s="41">
        <f ca="1">HLOOKUP($A52&amp;"-"&amp;$B52&amp;"-"&amp;G$7,Weights_All_Spaces,$C52+1,FALSE)*'Freezer Impacts'!F51</f>
        <v>0.10891066601189262</v>
      </c>
      <c r="H52" s="41">
        <f ca="1">HLOOKUP($A52&amp;"-"&amp;$B52&amp;"-"&amp;H$7,Weights_All_Spaces,$C52+1,FALSE)*'Freezer Impacts'!G51</f>
        <v>2.3805231861972533E-5</v>
      </c>
      <c r="I52" s="41">
        <f ca="1">HLOOKUP($A52&amp;"-"&amp;$B52&amp;"-"&amp;I$7,Weights_All_Spaces,$C52+1,FALSE)*'Freezer Impacts'!H51</f>
        <v>-2.8081916159811448E-3</v>
      </c>
      <c r="J52" s="41">
        <f ca="1">HLOOKUP($A52&amp;"-"&amp;$B52&amp;"-"&amp;J$7,Weights_All_Spaces,$C52+1,FALSE)*'Freezer Impacts'!I51</f>
        <v>1.2299899506786878E-2</v>
      </c>
      <c r="K52" s="41">
        <f ca="1">HLOOKUP($A52&amp;"-"&amp;$B52&amp;"-"&amp;K$7,Weights_All_Spaces,$C52+1,FALSE)*'Freezer Impacts'!J51</f>
        <v>1.7783151544585291E-6</v>
      </c>
      <c r="L52" s="41">
        <f ca="1">HLOOKUP($A52&amp;"-"&amp;$B52&amp;"-"&amp;L$7,Weights_All_Spaces,$C52+1,FALSE)*'Freezer Impacts'!K51</f>
        <v>1.1665950458775132E-2</v>
      </c>
      <c r="M52" s="41">
        <f ca="1">HLOOKUP($A52&amp;"-"&amp;$B52&amp;"-"&amp;M$7,Weights_All_Spaces,$C52+1,FALSE)*'Freezer Impacts'!L51</f>
        <v>4.2368328249671891E-6</v>
      </c>
      <c r="N52" s="41">
        <f ca="1">HLOOKUP($A52&amp;"-"&amp;$B52&amp;"-"&amp;N$7,Weights_All_Spaces,$C52+1,FALSE)*'Freezer Impacts'!M51</f>
        <v>0</v>
      </c>
      <c r="O52" s="41">
        <f ca="1">HLOOKUP($A52&amp;"-"&amp;$B52&amp;"-"&amp;O$7,Weights_All_Spaces,$C52+1,FALSE)*'Freezer Impacts'!N51</f>
        <v>2.4614648611830145E-2</v>
      </c>
      <c r="P52" s="41">
        <f ca="1">HLOOKUP($A52&amp;"-"&amp;$B52&amp;"-"&amp;P$7,Weights_All_Spaces,$C52+1,FALSE)*'Freezer Impacts'!O51</f>
        <v>3.5482963507119444E-6</v>
      </c>
      <c r="Q52" s="41">
        <f ca="1">HLOOKUP($A52&amp;"-"&amp;$B52&amp;"-"&amp;Q$7,Weights_All_Spaces,$C52+1,FALSE)*'Freezer Impacts'!P51</f>
        <v>3.111733314625504E-2</v>
      </c>
      <c r="R52" s="41">
        <f ca="1">HLOOKUP($A52&amp;"-"&amp;$B52&amp;"-"&amp;R$7,Weights_All_Spaces,$C52+1,FALSE)*'Freezer Impacts'!Q51</f>
        <v>6.8014948177064392E-6</v>
      </c>
      <c r="S52" s="41">
        <f>HLOOKUP($A52&amp;"-"&amp;$B52&amp;"-"&amp;S$7,Weights_All_Spaces,$C52+1,FALSE)*'Freezer Impacts'!R51</f>
        <v>0</v>
      </c>
      <c r="T52" s="41">
        <f ca="1">HLOOKUP($A52&amp;"-"&amp;$B52&amp;"-"&amp;T$7,Weights_All_Spaces,$C52+1,FALSE)*'Freezer Impacts'!S51</f>
        <v>1.3334735143408437E-2</v>
      </c>
      <c r="U52" s="41">
        <f ca="1">HLOOKUP($A52&amp;"-"&amp;$B52&amp;"-"&amp;U$7,Weights_All_Spaces,$C52+1,FALSE)*'Freezer Impacts'!T51</f>
        <v>2.6553799884703128E-6</v>
      </c>
      <c r="V52" s="41">
        <f ca="1">HLOOKUP($A52&amp;"-"&amp;$B52&amp;"-"&amp;V$7,Weights_All_Spaces,$C52+1,FALSE)*'Freezer Impacts'!U51</f>
        <v>1.3334735143408437E-2</v>
      </c>
      <c r="W52" s="41">
        <f ca="1">HLOOKUP($A52&amp;"-"&amp;$B52&amp;"-"&amp;W$7,Weights_All_Spaces,$C52+1,FALSE)*'Freezer Impacts'!V51</f>
        <v>2.6553799884703128E-6</v>
      </c>
      <c r="X52" s="41">
        <f ca="1">HLOOKUP($A52&amp;"-"&amp;$B52&amp;"-"&amp;X$7,Weights_All_Spaces,$C52+1,FALSE)*'Freezer Impacts'!W51</f>
        <v>-3.7523106315717248E-4</v>
      </c>
      <c r="Y52" s="41">
        <f ca="1">HLOOKUP($A52&amp;"-"&amp;$B52&amp;"-"&amp;Y$7,Weights_All_Spaces,$C52+1,FALSE)*'Freezer Impacts'!X51</f>
        <v>2.032433294436373E-3</v>
      </c>
      <c r="Z52" s="41">
        <f ca="1">HLOOKUP($A52&amp;"-"&amp;$B52&amp;"-"&amp;Z$7,Weights_All_Spaces,$C52+1,FALSE)*'Freezer Impacts'!Y51</f>
        <v>3.876187828779901E-7</v>
      </c>
      <c r="AA52" s="41">
        <f ca="1">HLOOKUP($A52&amp;"-"&amp;$B52&amp;"-"&amp;AA$7,Weights_All_Spaces,$C52+1,FALSE)*'Freezer Impacts'!Z51</f>
        <v>1.5021369976527667E-3</v>
      </c>
      <c r="AB52" s="41">
        <f ca="1">HLOOKUP($A52&amp;"-"&amp;$B52&amp;"-"&amp;AB$7,Weights_All_Spaces,$C52+1,FALSE)*'Freezer Impacts'!AA51</f>
        <v>3.876187828779901E-7</v>
      </c>
      <c r="AC52" s="41">
        <f ca="1">HLOOKUP($A52&amp;"-"&amp;$B52&amp;"-"&amp;AC$7,Weights_All_Spaces,$C52+1,FALSE)*'Freezer Impacts'!AB51</f>
        <v>0</v>
      </c>
      <c r="AD52" s="130">
        <v>0</v>
      </c>
      <c r="AE52" s="130">
        <v>0</v>
      </c>
      <c r="AF52" s="130">
        <v>0</v>
      </c>
      <c r="AG52" s="130">
        <v>0</v>
      </c>
      <c r="AH52" s="130">
        <v>0</v>
      </c>
      <c r="AK52" s="131">
        <f t="shared" ca="1" si="15"/>
        <v>0.1384329866978673</v>
      </c>
      <c r="AL52" s="131">
        <f t="shared" ca="1" si="15"/>
        <v>2.0788647504010578E-5</v>
      </c>
      <c r="AM52" s="131">
        <f t="shared" ca="1" si="15"/>
        <v>0.16653082175798398</v>
      </c>
      <c r="AN52" s="131">
        <f t="shared" ca="1" si="15"/>
        <v>3.7886558275994467E-5</v>
      </c>
      <c r="AO52" s="131">
        <f t="shared" ca="1" si="15"/>
        <v>-3.1834226791383172E-3</v>
      </c>
    </row>
    <row r="53" spans="1:41">
      <c r="A53" s="4" t="str">
        <f t="shared" si="16"/>
        <v>PG</v>
      </c>
      <c r="B53" s="4" t="str">
        <f t="shared" si="16"/>
        <v>DMO</v>
      </c>
      <c r="C53" s="4">
        <f t="shared" si="13"/>
        <v>13</v>
      </c>
      <c r="D53" s="40" t="str">
        <f t="shared" si="9"/>
        <v>PG13</v>
      </c>
      <c r="E53" s="41">
        <f ca="1">HLOOKUP($A53&amp;"-"&amp;$B53&amp;"-"&amp;E$7,Weights_All_Spaces,$C53+1,FALSE)*'Freezer Impacts'!D52</f>
        <v>0.15265729958653704</v>
      </c>
      <c r="F53" s="41">
        <f ca="1">HLOOKUP($A53&amp;"-"&amp;$B53&amp;"-"&amp;F$7,Weights_All_Spaces,$C53+1,FALSE)*'Freezer Impacts'!E52</f>
        <v>2.1569314643073582E-5</v>
      </c>
      <c r="G53" s="41">
        <f ca="1">HLOOKUP($A53&amp;"-"&amp;$B53&amp;"-"&amp;G$7,Weights_All_Spaces,$C53+1,FALSE)*'Freezer Impacts'!F52</f>
        <v>0.20195487043267171</v>
      </c>
      <c r="H53" s="41">
        <f ca="1">HLOOKUP($A53&amp;"-"&amp;$B53&amp;"-"&amp;H$7,Weights_All_Spaces,$C53+1,FALSE)*'Freezer Impacts'!G52</f>
        <v>4.2077131889322926E-5</v>
      </c>
      <c r="I53" s="41">
        <f ca="1">HLOOKUP($A53&amp;"-"&amp;$B53&amp;"-"&amp;I$7,Weights_All_Spaces,$C53+1,FALSE)*'Freezer Impacts'!H52</f>
        <v>-4.1762631822487876E-3</v>
      </c>
      <c r="J53" s="41">
        <f ca="1">HLOOKUP($A53&amp;"-"&amp;$B53&amp;"-"&amp;J$7,Weights_All_Spaces,$C53+1,FALSE)*'Freezer Impacts'!I52</f>
        <v>2.1804403892504577E-2</v>
      </c>
      <c r="K53" s="41">
        <f ca="1">HLOOKUP($A53&amp;"-"&amp;$B53&amp;"-"&amp;K$7,Weights_All_Spaces,$C53+1,FALSE)*'Freezer Impacts'!J52</f>
        <v>3.0877162626346733E-6</v>
      </c>
      <c r="L53" s="41">
        <f ca="1">HLOOKUP($A53&amp;"-"&amp;$B53&amp;"-"&amp;L$7,Weights_All_Spaces,$C53+1,FALSE)*'Freezer Impacts'!K52</f>
        <v>2.1985928502824714E-2</v>
      </c>
      <c r="M53" s="41">
        <f ca="1">HLOOKUP($A53&amp;"-"&amp;$B53&amp;"-"&amp;M$7,Weights_All_Spaces,$C53+1,FALSE)*'Freezer Impacts'!L52</f>
        <v>6.9014069743297226E-6</v>
      </c>
      <c r="N53" s="41">
        <f ca="1">HLOOKUP($A53&amp;"-"&amp;$B53&amp;"-"&amp;N$7,Weights_All_Spaces,$C53+1,FALSE)*'Freezer Impacts'!M52</f>
        <v>0</v>
      </c>
      <c r="O53" s="41">
        <f ca="1">HLOOKUP($A53&amp;"-"&amp;$B53&amp;"-"&amp;O$7,Weights_All_Spaces,$C53+1,FALSE)*'Freezer Impacts'!N52</f>
        <v>4.3616371310439155E-2</v>
      </c>
      <c r="P53" s="41">
        <f ca="1">HLOOKUP($A53&amp;"-"&amp;$B53&amp;"-"&amp;P$7,Weights_All_Spaces,$C53+1,FALSE)*'Freezer Impacts'!O52</f>
        <v>6.1626613265924521E-6</v>
      </c>
      <c r="Q53" s="41">
        <f ca="1">HLOOKUP($A53&amp;"-"&amp;$B53&amp;"-"&amp;Q$7,Weights_All_Spaces,$C53+1,FALSE)*'Freezer Impacts'!P52</f>
        <v>5.7701391552191922E-2</v>
      </c>
      <c r="R53" s="41">
        <f ca="1">HLOOKUP($A53&amp;"-"&amp;$B53&amp;"-"&amp;R$7,Weights_All_Spaces,$C53+1,FALSE)*'Freezer Impacts'!Q52</f>
        <v>1.2022037682663696E-5</v>
      </c>
      <c r="S53" s="41">
        <f>HLOOKUP($A53&amp;"-"&amp;$B53&amp;"-"&amp;S$7,Weights_All_Spaces,$C53+1,FALSE)*'Freezer Impacts'!R52</f>
        <v>0</v>
      </c>
      <c r="T53" s="41">
        <f ca="1">HLOOKUP($A53&amp;"-"&amp;$B53&amp;"-"&amp;T$7,Weights_All_Spaces,$C53+1,FALSE)*'Freezer Impacts'!S52</f>
        <v>5.0937895478556282E-2</v>
      </c>
      <c r="U53" s="41">
        <f ca="1">HLOOKUP($A53&amp;"-"&amp;$B53&amp;"-"&amp;U$7,Weights_All_Spaces,$C53+1,FALSE)*'Freezer Impacts'!T52</f>
        <v>9.3579070707301681E-6</v>
      </c>
      <c r="V53" s="41">
        <f ca="1">HLOOKUP($A53&amp;"-"&amp;$B53&amp;"-"&amp;V$7,Weights_All_Spaces,$C53+1,FALSE)*'Freezer Impacts'!U52</f>
        <v>5.0937895478556282E-2</v>
      </c>
      <c r="W53" s="41">
        <f ca="1">HLOOKUP($A53&amp;"-"&amp;$B53&amp;"-"&amp;W$7,Weights_All_Spaces,$C53+1,FALSE)*'Freezer Impacts'!V52</f>
        <v>9.3579070707301681E-6</v>
      </c>
      <c r="X53" s="41">
        <f ca="1">HLOOKUP($A53&amp;"-"&amp;$B53&amp;"-"&amp;X$7,Weights_All_Spaces,$C53+1,FALSE)*'Freezer Impacts'!W52</f>
        <v>-1.4988799808269215E-3</v>
      </c>
      <c r="Y53" s="41">
        <f ca="1">HLOOKUP($A53&amp;"-"&amp;$B53&amp;"-"&amp;Y$7,Weights_All_Spaces,$C53+1,FALSE)*'Freezer Impacts'!X52</f>
        <v>7.7500844098995778E-3</v>
      </c>
      <c r="Z53" s="41">
        <f ca="1">HLOOKUP($A53&amp;"-"&amp;$B53&amp;"-"&amp;Z$7,Weights_All_Spaces,$C53+1,FALSE)*'Freezer Impacts'!Y52</f>
        <v>1.4470953216016165E-6</v>
      </c>
      <c r="AA53" s="41">
        <f ca="1">HLOOKUP($A53&amp;"-"&amp;$B53&amp;"-"&amp;AA$7,Weights_All_Spaces,$C53+1,FALSE)*'Freezer Impacts'!Z52</f>
        <v>6.0380333083693595E-3</v>
      </c>
      <c r="AB53" s="41">
        <f ca="1">HLOOKUP($A53&amp;"-"&amp;$B53&amp;"-"&amp;AB$7,Weights_All_Spaces,$C53+1,FALSE)*'Freezer Impacts'!AA52</f>
        <v>1.4470953216016165E-6</v>
      </c>
      <c r="AC53" s="41">
        <f ca="1">HLOOKUP($A53&amp;"-"&amp;$B53&amp;"-"&amp;AC$7,Weights_All_Spaces,$C53+1,FALSE)*'Freezer Impacts'!AB52</f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K53" s="131">
        <f t="shared" ca="1" si="15"/>
        <v>0.27676605467793663</v>
      </c>
      <c r="AL53" s="131">
        <f t="shared" ca="1" si="15"/>
        <v>4.1624694624632492E-5</v>
      </c>
      <c r="AM53" s="131">
        <f t="shared" ca="1" si="15"/>
        <v>0.33861811927461399</v>
      </c>
      <c r="AN53" s="131">
        <f t="shared" ca="1" si="15"/>
        <v>7.1805578938648142E-5</v>
      </c>
      <c r="AO53" s="131">
        <f t="shared" ca="1" si="15"/>
        <v>-5.6751431630757089E-3</v>
      </c>
    </row>
    <row r="54" spans="1:41">
      <c r="A54" s="4" t="str">
        <f t="shared" si="16"/>
        <v>PG</v>
      </c>
      <c r="B54" s="4" t="str">
        <f t="shared" si="16"/>
        <v>DMO</v>
      </c>
      <c r="C54" s="4">
        <f t="shared" si="13"/>
        <v>14</v>
      </c>
      <c r="D54" s="40" t="str">
        <f t="shared" si="9"/>
        <v>PG14</v>
      </c>
      <c r="E54" s="41">
        <f ca="1">HLOOKUP($A54&amp;"-"&amp;$B54&amp;"-"&amp;E$7,Weights_All_Spaces,$C54+1,FALSE)*'Freezer Impacts'!D53</f>
        <v>0</v>
      </c>
      <c r="F54" s="41">
        <f ca="1">HLOOKUP($A54&amp;"-"&amp;$B54&amp;"-"&amp;F$7,Weights_All_Spaces,$C54+1,FALSE)*'Freezer Impacts'!E53</f>
        <v>0</v>
      </c>
      <c r="G54" s="41">
        <f ca="1">HLOOKUP($A54&amp;"-"&amp;$B54&amp;"-"&amp;G$7,Weights_All_Spaces,$C54+1,FALSE)*'Freezer Impacts'!F53</f>
        <v>0</v>
      </c>
      <c r="H54" s="41">
        <f ca="1">HLOOKUP($A54&amp;"-"&amp;$B54&amp;"-"&amp;H$7,Weights_All_Spaces,$C54+1,FALSE)*'Freezer Impacts'!G53</f>
        <v>0</v>
      </c>
      <c r="I54" s="41">
        <f ca="1">HLOOKUP($A54&amp;"-"&amp;$B54&amp;"-"&amp;I$7,Weights_All_Spaces,$C54+1,FALSE)*'Freezer Impacts'!H53</f>
        <v>0</v>
      </c>
      <c r="J54" s="41">
        <f ca="1">HLOOKUP($A54&amp;"-"&amp;$B54&amp;"-"&amp;J$7,Weights_All_Spaces,$C54+1,FALSE)*'Freezer Impacts'!I53</f>
        <v>0</v>
      </c>
      <c r="K54" s="41">
        <f ca="1">HLOOKUP($A54&amp;"-"&amp;$B54&amp;"-"&amp;K$7,Weights_All_Spaces,$C54+1,FALSE)*'Freezer Impacts'!J53</f>
        <v>0</v>
      </c>
      <c r="L54" s="41">
        <f ca="1">HLOOKUP($A54&amp;"-"&amp;$B54&amp;"-"&amp;L$7,Weights_All_Spaces,$C54+1,FALSE)*'Freezer Impacts'!K53</f>
        <v>0</v>
      </c>
      <c r="M54" s="41">
        <f ca="1">HLOOKUP($A54&amp;"-"&amp;$B54&amp;"-"&amp;M$7,Weights_All_Spaces,$C54+1,FALSE)*'Freezer Impacts'!L53</f>
        <v>0</v>
      </c>
      <c r="N54" s="41">
        <f ca="1">HLOOKUP($A54&amp;"-"&amp;$B54&amp;"-"&amp;N$7,Weights_All_Spaces,$C54+1,FALSE)*'Freezer Impacts'!M53</f>
        <v>0</v>
      </c>
      <c r="O54" s="41">
        <f ca="1">HLOOKUP($A54&amp;"-"&amp;$B54&amp;"-"&amp;O$7,Weights_All_Spaces,$C54+1,FALSE)*'Freezer Impacts'!N53</f>
        <v>0</v>
      </c>
      <c r="P54" s="41">
        <f ca="1">HLOOKUP($A54&amp;"-"&amp;$B54&amp;"-"&amp;P$7,Weights_All_Spaces,$C54+1,FALSE)*'Freezer Impacts'!O53</f>
        <v>0</v>
      </c>
      <c r="Q54" s="41">
        <f ca="1">HLOOKUP($A54&amp;"-"&amp;$B54&amp;"-"&amp;Q$7,Weights_All_Spaces,$C54+1,FALSE)*'Freezer Impacts'!P53</f>
        <v>0</v>
      </c>
      <c r="R54" s="41">
        <f ca="1">HLOOKUP($A54&amp;"-"&amp;$B54&amp;"-"&amp;R$7,Weights_All_Spaces,$C54+1,FALSE)*'Freezer Impacts'!Q53</f>
        <v>0</v>
      </c>
      <c r="S54" s="41">
        <f>HLOOKUP($A54&amp;"-"&amp;$B54&amp;"-"&amp;S$7,Weights_All_Spaces,$C54+1,FALSE)*'Freezer Impacts'!R53</f>
        <v>0</v>
      </c>
      <c r="T54" s="41">
        <f ca="1">HLOOKUP($A54&amp;"-"&amp;$B54&amp;"-"&amp;T$7,Weights_All_Spaces,$C54+1,FALSE)*'Freezer Impacts'!S53</f>
        <v>0</v>
      </c>
      <c r="U54" s="41">
        <f ca="1">HLOOKUP($A54&amp;"-"&amp;$B54&amp;"-"&amp;U$7,Weights_All_Spaces,$C54+1,FALSE)*'Freezer Impacts'!T53</f>
        <v>0</v>
      </c>
      <c r="V54" s="41">
        <f ca="1">HLOOKUP($A54&amp;"-"&amp;$B54&amp;"-"&amp;V$7,Weights_All_Spaces,$C54+1,FALSE)*'Freezer Impacts'!U53</f>
        <v>0</v>
      </c>
      <c r="W54" s="41">
        <f ca="1">HLOOKUP($A54&amp;"-"&amp;$B54&amp;"-"&amp;W$7,Weights_All_Spaces,$C54+1,FALSE)*'Freezer Impacts'!V53</f>
        <v>0</v>
      </c>
      <c r="X54" s="41">
        <f ca="1">HLOOKUP($A54&amp;"-"&amp;$B54&amp;"-"&amp;X$7,Weights_All_Spaces,$C54+1,FALSE)*'Freezer Impacts'!W53</f>
        <v>0</v>
      </c>
      <c r="Y54" s="41">
        <f ca="1">HLOOKUP($A54&amp;"-"&amp;$B54&amp;"-"&amp;Y$7,Weights_All_Spaces,$C54+1,FALSE)*'Freezer Impacts'!X53</f>
        <v>0</v>
      </c>
      <c r="Z54" s="41">
        <f ca="1">HLOOKUP($A54&amp;"-"&amp;$B54&amp;"-"&amp;Z$7,Weights_All_Spaces,$C54+1,FALSE)*'Freezer Impacts'!Y53</f>
        <v>0</v>
      </c>
      <c r="AA54" s="41">
        <f ca="1">HLOOKUP($A54&amp;"-"&amp;$B54&amp;"-"&amp;AA$7,Weights_All_Spaces,$C54+1,FALSE)*'Freezer Impacts'!Z53</f>
        <v>0</v>
      </c>
      <c r="AB54" s="41">
        <f ca="1">HLOOKUP($A54&amp;"-"&amp;$B54&amp;"-"&amp;AB$7,Weights_All_Spaces,$C54+1,FALSE)*'Freezer Impacts'!AA53</f>
        <v>0</v>
      </c>
      <c r="AC54" s="41">
        <f ca="1">HLOOKUP($A54&amp;"-"&amp;$B54&amp;"-"&amp;AC$7,Weights_All_Spaces,$C54+1,FALSE)*'Freezer Impacts'!AB53</f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K54" s="131">
        <f t="shared" ca="1" si="15"/>
        <v>0</v>
      </c>
      <c r="AL54" s="131">
        <f t="shared" ca="1" si="15"/>
        <v>0</v>
      </c>
      <c r="AM54" s="131">
        <f t="shared" ca="1" si="15"/>
        <v>0</v>
      </c>
      <c r="AN54" s="131">
        <f t="shared" ca="1" si="15"/>
        <v>0</v>
      </c>
      <c r="AO54" s="131">
        <f t="shared" ca="1" si="15"/>
        <v>0</v>
      </c>
    </row>
    <row r="55" spans="1:41">
      <c r="A55" s="4" t="str">
        <f t="shared" si="16"/>
        <v>PG</v>
      </c>
      <c r="B55" s="4" t="str">
        <f t="shared" si="16"/>
        <v>DMO</v>
      </c>
      <c r="C55" s="4">
        <f t="shared" si="13"/>
        <v>15</v>
      </c>
      <c r="D55" s="40" t="str">
        <f t="shared" si="9"/>
        <v>PG15</v>
      </c>
      <c r="E55" s="41">
        <f ca="1">HLOOKUP($A55&amp;"-"&amp;$B55&amp;"-"&amp;E$7,Weights_All_Spaces,$C55+1,FALSE)*'Freezer Impacts'!D54</f>
        <v>0</v>
      </c>
      <c r="F55" s="41">
        <f ca="1">HLOOKUP($A55&amp;"-"&amp;$B55&amp;"-"&amp;F$7,Weights_All_Spaces,$C55+1,FALSE)*'Freezer Impacts'!E54</f>
        <v>0</v>
      </c>
      <c r="G55" s="41">
        <f ca="1">HLOOKUP($A55&amp;"-"&amp;$B55&amp;"-"&amp;G$7,Weights_All_Spaces,$C55+1,FALSE)*'Freezer Impacts'!F54</f>
        <v>0</v>
      </c>
      <c r="H55" s="41">
        <f ca="1">HLOOKUP($A55&amp;"-"&amp;$B55&amp;"-"&amp;H$7,Weights_All_Spaces,$C55+1,FALSE)*'Freezer Impacts'!G54</f>
        <v>0</v>
      </c>
      <c r="I55" s="41">
        <f ca="1">HLOOKUP($A55&amp;"-"&amp;$B55&amp;"-"&amp;I$7,Weights_All_Spaces,$C55+1,FALSE)*'Freezer Impacts'!H54</f>
        <v>0</v>
      </c>
      <c r="J55" s="41">
        <f ca="1">HLOOKUP($A55&amp;"-"&amp;$B55&amp;"-"&amp;J$7,Weights_All_Spaces,$C55+1,FALSE)*'Freezer Impacts'!I54</f>
        <v>0</v>
      </c>
      <c r="K55" s="41">
        <f ca="1">HLOOKUP($A55&amp;"-"&amp;$B55&amp;"-"&amp;K$7,Weights_All_Spaces,$C55+1,FALSE)*'Freezer Impacts'!J54</f>
        <v>0</v>
      </c>
      <c r="L55" s="41">
        <f ca="1">HLOOKUP($A55&amp;"-"&amp;$B55&amp;"-"&amp;L$7,Weights_All_Spaces,$C55+1,FALSE)*'Freezer Impacts'!K54</f>
        <v>0</v>
      </c>
      <c r="M55" s="41">
        <f ca="1">HLOOKUP($A55&amp;"-"&amp;$B55&amp;"-"&amp;M$7,Weights_All_Spaces,$C55+1,FALSE)*'Freezer Impacts'!L54</f>
        <v>0</v>
      </c>
      <c r="N55" s="41">
        <f ca="1">HLOOKUP($A55&amp;"-"&amp;$B55&amp;"-"&amp;N$7,Weights_All_Spaces,$C55+1,FALSE)*'Freezer Impacts'!M54</f>
        <v>0</v>
      </c>
      <c r="O55" s="41">
        <f ca="1">HLOOKUP($A55&amp;"-"&amp;$B55&amp;"-"&amp;O$7,Weights_All_Spaces,$C55+1,FALSE)*'Freezer Impacts'!N54</f>
        <v>0</v>
      </c>
      <c r="P55" s="41">
        <f ca="1">HLOOKUP($A55&amp;"-"&amp;$B55&amp;"-"&amp;P$7,Weights_All_Spaces,$C55+1,FALSE)*'Freezer Impacts'!O54</f>
        <v>0</v>
      </c>
      <c r="Q55" s="41">
        <f ca="1">HLOOKUP($A55&amp;"-"&amp;$B55&amp;"-"&amp;Q$7,Weights_All_Spaces,$C55+1,FALSE)*'Freezer Impacts'!P54</f>
        <v>0</v>
      </c>
      <c r="R55" s="41">
        <f ca="1">HLOOKUP($A55&amp;"-"&amp;$B55&amp;"-"&amp;R$7,Weights_All_Spaces,$C55+1,FALSE)*'Freezer Impacts'!Q54</f>
        <v>0</v>
      </c>
      <c r="S55" s="41">
        <f>HLOOKUP($A55&amp;"-"&amp;$B55&amp;"-"&amp;S$7,Weights_All_Spaces,$C55+1,FALSE)*'Freezer Impacts'!R54</f>
        <v>0</v>
      </c>
      <c r="T55" s="41">
        <f ca="1">HLOOKUP($A55&amp;"-"&amp;$B55&amp;"-"&amp;T$7,Weights_All_Spaces,$C55+1,FALSE)*'Freezer Impacts'!S54</f>
        <v>0</v>
      </c>
      <c r="U55" s="41">
        <f ca="1">HLOOKUP($A55&amp;"-"&amp;$B55&amp;"-"&amp;U$7,Weights_All_Spaces,$C55+1,FALSE)*'Freezer Impacts'!T54</f>
        <v>0</v>
      </c>
      <c r="V55" s="41">
        <f ca="1">HLOOKUP($A55&amp;"-"&amp;$B55&amp;"-"&amp;V$7,Weights_All_Spaces,$C55+1,FALSE)*'Freezer Impacts'!U54</f>
        <v>0</v>
      </c>
      <c r="W55" s="41">
        <f ca="1">HLOOKUP($A55&amp;"-"&amp;$B55&amp;"-"&amp;W$7,Weights_All_Spaces,$C55+1,FALSE)*'Freezer Impacts'!V54</f>
        <v>0</v>
      </c>
      <c r="X55" s="41">
        <f ca="1">HLOOKUP($A55&amp;"-"&amp;$B55&amp;"-"&amp;X$7,Weights_All_Spaces,$C55+1,FALSE)*'Freezer Impacts'!W54</f>
        <v>0</v>
      </c>
      <c r="Y55" s="41">
        <f ca="1">HLOOKUP($A55&amp;"-"&amp;$B55&amp;"-"&amp;Y$7,Weights_All_Spaces,$C55+1,FALSE)*'Freezer Impacts'!X54</f>
        <v>0</v>
      </c>
      <c r="Z55" s="41">
        <f ca="1">HLOOKUP($A55&amp;"-"&amp;$B55&amp;"-"&amp;Z$7,Weights_All_Spaces,$C55+1,FALSE)*'Freezer Impacts'!Y54</f>
        <v>0</v>
      </c>
      <c r="AA55" s="41">
        <f ca="1">HLOOKUP($A55&amp;"-"&amp;$B55&amp;"-"&amp;AA$7,Weights_All_Spaces,$C55+1,FALSE)*'Freezer Impacts'!Z54</f>
        <v>0</v>
      </c>
      <c r="AB55" s="41">
        <f ca="1">HLOOKUP($A55&amp;"-"&amp;$B55&amp;"-"&amp;AB$7,Weights_All_Spaces,$C55+1,FALSE)*'Freezer Impacts'!AA54</f>
        <v>0</v>
      </c>
      <c r="AC55" s="41">
        <f ca="1">HLOOKUP($A55&amp;"-"&amp;$B55&amp;"-"&amp;AC$7,Weights_All_Spaces,$C55+1,FALSE)*'Freezer Impacts'!AB54</f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K55" s="131">
        <f t="shared" ca="1" si="15"/>
        <v>0</v>
      </c>
      <c r="AL55" s="131">
        <f t="shared" ca="1" si="15"/>
        <v>0</v>
      </c>
      <c r="AM55" s="131">
        <f t="shared" ca="1" si="15"/>
        <v>0</v>
      </c>
      <c r="AN55" s="131">
        <f t="shared" ca="1" si="15"/>
        <v>0</v>
      </c>
      <c r="AO55" s="131">
        <f t="shared" ca="1" si="15"/>
        <v>0</v>
      </c>
    </row>
    <row r="56" spans="1:41">
      <c r="A56" s="4" t="str">
        <f t="shared" si="16"/>
        <v>PG</v>
      </c>
      <c r="B56" s="4" t="str">
        <f t="shared" si="16"/>
        <v>DMO</v>
      </c>
      <c r="C56" s="4">
        <f t="shared" si="13"/>
        <v>16</v>
      </c>
      <c r="D56" s="40" t="str">
        <f t="shared" si="9"/>
        <v>PG16</v>
      </c>
      <c r="E56" s="41">
        <f ca="1">HLOOKUP($A56&amp;"-"&amp;$B56&amp;"-"&amp;E$7,Weights_All_Spaces,$C56+1,FALSE)*'Freezer Impacts'!D55</f>
        <v>8.4295028376318873E-2</v>
      </c>
      <c r="F56" s="41">
        <f ca="1">HLOOKUP($A56&amp;"-"&amp;$B56&amp;"-"&amp;F$7,Weights_All_Spaces,$C56+1,FALSE)*'Freezer Impacts'!E55</f>
        <v>1.2445297918399406E-5</v>
      </c>
      <c r="G56" s="41">
        <f ca="1">HLOOKUP($A56&amp;"-"&amp;$B56&amp;"-"&amp;G$7,Weights_All_Spaces,$C56+1,FALSE)*'Freezer Impacts'!F55</f>
        <v>0.1000758567887194</v>
      </c>
      <c r="H56" s="41">
        <f ca="1">HLOOKUP($A56&amp;"-"&amp;$B56&amp;"-"&amp;H$7,Weights_All_Spaces,$C56+1,FALSE)*'Freezer Impacts'!G55</f>
        <v>2.3256896453088427E-5</v>
      </c>
      <c r="I56" s="41">
        <f ca="1">HLOOKUP($A56&amp;"-"&amp;$B56&amp;"-"&amp;I$7,Weights_All_Spaces,$C56+1,FALSE)*'Freezer Impacts'!H55</f>
        <v>-4.0444221023650225E-3</v>
      </c>
      <c r="J56" s="41">
        <f ca="1">HLOOKUP($A56&amp;"-"&amp;$B56&amp;"-"&amp;J$7,Weights_All_Spaces,$C56+1,FALSE)*'Freezer Impacts'!I55</f>
        <v>1.205146228492319E-2</v>
      </c>
      <c r="K56" s="41">
        <f ca="1">HLOOKUP($A56&amp;"-"&amp;$B56&amp;"-"&amp;K$7,Weights_All_Spaces,$C56+1,FALSE)*'Freezer Impacts'!J55</f>
        <v>1.7818263625295012E-6</v>
      </c>
      <c r="L56" s="41">
        <f ca="1">HLOOKUP($A56&amp;"-"&amp;$B56&amp;"-"&amp;L$7,Weights_All_Spaces,$C56+1,FALSE)*'Freezer Impacts'!K55</f>
        <v>7.2193730929034951E-3</v>
      </c>
      <c r="M56" s="41">
        <f ca="1">HLOOKUP($A56&amp;"-"&amp;$B56&amp;"-"&amp;M$7,Weights_All_Spaces,$C56+1,FALSE)*'Freezer Impacts'!L55</f>
        <v>3.9548148879643183E-6</v>
      </c>
      <c r="N56" s="41">
        <f ca="1">HLOOKUP($A56&amp;"-"&amp;$B56&amp;"-"&amp;N$7,Weights_All_Spaces,$C56+1,FALSE)*'Freezer Impacts'!M55</f>
        <v>0</v>
      </c>
      <c r="O56" s="41">
        <f ca="1">HLOOKUP($A56&amp;"-"&amp;$B56&amp;"-"&amp;O$7,Weights_All_Spaces,$C56+1,FALSE)*'Freezer Impacts'!N55</f>
        <v>2.4084293821805394E-2</v>
      </c>
      <c r="P56" s="41">
        <f ca="1">HLOOKUP($A56&amp;"-"&amp;$B56&amp;"-"&amp;P$7,Weights_All_Spaces,$C56+1,FALSE)*'Freezer Impacts'!O55</f>
        <v>3.5557994052569739E-6</v>
      </c>
      <c r="Q56" s="41">
        <f ca="1">HLOOKUP($A56&amp;"-"&amp;$B56&amp;"-"&amp;Q$7,Weights_All_Spaces,$C56+1,FALSE)*'Freezer Impacts'!P55</f>
        <v>2.859310193963412E-2</v>
      </c>
      <c r="R56" s="41">
        <f ca="1">HLOOKUP($A56&amp;"-"&amp;$B56&amp;"-"&amp;R$7,Weights_All_Spaces,$C56+1,FALSE)*'Freezer Impacts'!Q55</f>
        <v>6.6448275580252667E-6</v>
      </c>
      <c r="S56" s="41">
        <f>HLOOKUP($A56&amp;"-"&amp;$B56&amp;"-"&amp;S$7,Weights_All_Spaces,$C56+1,FALSE)*'Freezer Impacts'!R55</f>
        <v>0</v>
      </c>
      <c r="T56" s="41">
        <f ca="1">HLOOKUP($A56&amp;"-"&amp;$B56&amp;"-"&amp;T$7,Weights_All_Spaces,$C56+1,FALSE)*'Freezer Impacts'!S55</f>
        <v>0.27410306560391556</v>
      </c>
      <c r="U56" s="41">
        <f ca="1">HLOOKUP($A56&amp;"-"&amp;$B56&amp;"-"&amp;U$7,Weights_All_Spaces,$C56+1,FALSE)*'Freezer Impacts'!T55</f>
        <v>5.4726305981066423E-5</v>
      </c>
      <c r="V56" s="41">
        <f ca="1">HLOOKUP($A56&amp;"-"&amp;$B56&amp;"-"&amp;V$7,Weights_All_Spaces,$C56+1,FALSE)*'Freezer Impacts'!U55</f>
        <v>0.27410306560391556</v>
      </c>
      <c r="W56" s="41">
        <f ca="1">HLOOKUP($A56&amp;"-"&amp;$B56&amp;"-"&amp;W$7,Weights_All_Spaces,$C56+1,FALSE)*'Freezer Impacts'!V55</f>
        <v>5.4726305981066423E-5</v>
      </c>
      <c r="X56" s="41">
        <f ca="1">HLOOKUP($A56&amp;"-"&amp;$B56&amp;"-"&amp;X$7,Weights_All_Spaces,$C56+1,FALSE)*'Freezer Impacts'!W55</f>
        <v>-1.2949151633199091E-2</v>
      </c>
      <c r="Y56" s="41">
        <f ca="1">HLOOKUP($A56&amp;"-"&amp;$B56&amp;"-"&amp;Y$7,Weights_All_Spaces,$C56+1,FALSE)*'Freezer Impacts'!X55</f>
        <v>4.1368074740161513E-2</v>
      </c>
      <c r="Z56" s="41">
        <f ca="1">HLOOKUP($A56&amp;"-"&amp;$B56&amp;"-"&amp;Z$7,Weights_All_Spaces,$C56+1,FALSE)*'Freezer Impacts'!Y55</f>
        <v>8.247137303520598E-6</v>
      </c>
      <c r="AA56" s="41">
        <f ca="1">HLOOKUP($A56&amp;"-"&amp;$B56&amp;"-"&amp;AA$7,Weights_All_Spaces,$C56+1,FALSE)*'Freezer Impacts'!Z55</f>
        <v>2.5149479137742178E-2</v>
      </c>
      <c r="AB56" s="41">
        <f ca="1">HLOOKUP($A56&amp;"-"&amp;$B56&amp;"-"&amp;AB$7,Weights_All_Spaces,$C56+1,FALSE)*'Freezer Impacts'!AA55</f>
        <v>8.247137303520598E-6</v>
      </c>
      <c r="AC56" s="41">
        <f ca="1">HLOOKUP($A56&amp;"-"&amp;$B56&amp;"-"&amp;AC$7,Weights_All_Spaces,$C56+1,FALSE)*'Freezer Impacts'!AB55</f>
        <v>0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K56" s="131">
        <f t="shared" ca="1" si="15"/>
        <v>0.43590192482712453</v>
      </c>
      <c r="AL56" s="131">
        <f t="shared" ca="1" si="15"/>
        <v>8.0756366970772899E-5</v>
      </c>
      <c r="AM56" s="131">
        <f t="shared" ca="1" si="15"/>
        <v>0.43514087656291472</v>
      </c>
      <c r="AN56" s="131">
        <f t="shared" ca="1" si="15"/>
        <v>9.6829982183665038E-5</v>
      </c>
      <c r="AO56" s="131">
        <f t="shared" ca="1" si="15"/>
        <v>-1.6993573735564114E-2</v>
      </c>
    </row>
    <row r="57" spans="1:41">
      <c r="A57" s="4" t="s">
        <v>904</v>
      </c>
      <c r="B57" s="4" t="s">
        <v>875</v>
      </c>
      <c r="C57" s="40">
        <v>1</v>
      </c>
      <c r="D57" s="40" t="str">
        <f>A57&amp;C57</f>
        <v>SC1</v>
      </c>
      <c r="E57" s="41">
        <f ca="1">HLOOKUP($A57&amp;"-"&amp;$B57&amp;"-"&amp;E$7,Weights_All_Spaces,$C57+1,FALSE)*'Freezer Impacts'!D56</f>
        <v>0</v>
      </c>
      <c r="F57" s="41">
        <f ca="1">HLOOKUP($A57&amp;"-"&amp;$B57&amp;"-"&amp;F$7,Weights_All_Spaces,$C57+1,FALSE)*'Freezer Impacts'!E56</f>
        <v>0</v>
      </c>
      <c r="G57" s="41">
        <f ca="1">HLOOKUP($A57&amp;"-"&amp;$B57&amp;"-"&amp;G$7,Weights_All_Spaces,$C57+1,FALSE)*'Freezer Impacts'!F56</f>
        <v>0</v>
      </c>
      <c r="H57" s="41">
        <f ca="1">HLOOKUP($A57&amp;"-"&amp;$B57&amp;"-"&amp;H$7,Weights_All_Spaces,$C57+1,FALSE)*'Freezer Impacts'!G56</f>
        <v>0</v>
      </c>
      <c r="I57" s="41">
        <f ca="1">HLOOKUP($A57&amp;"-"&amp;$B57&amp;"-"&amp;I$7,Weights_All_Spaces,$C57+1,FALSE)*'Freezer Impacts'!H56</f>
        <v>0</v>
      </c>
      <c r="J57" s="41">
        <f ca="1">HLOOKUP($A57&amp;"-"&amp;$B57&amp;"-"&amp;J$7,Weights_All_Spaces,$C57+1,FALSE)*'Freezer Impacts'!I56</f>
        <v>0</v>
      </c>
      <c r="K57" s="41">
        <f ca="1">HLOOKUP($A57&amp;"-"&amp;$B57&amp;"-"&amp;K$7,Weights_All_Spaces,$C57+1,FALSE)*'Freezer Impacts'!J56</f>
        <v>0</v>
      </c>
      <c r="L57" s="41">
        <f ca="1">HLOOKUP($A57&amp;"-"&amp;$B57&amp;"-"&amp;L$7,Weights_All_Spaces,$C57+1,FALSE)*'Freezer Impacts'!K56</f>
        <v>0</v>
      </c>
      <c r="M57" s="41">
        <f ca="1">HLOOKUP($A57&amp;"-"&amp;$B57&amp;"-"&amp;M$7,Weights_All_Spaces,$C57+1,FALSE)*'Freezer Impacts'!L56</f>
        <v>0</v>
      </c>
      <c r="N57" s="41">
        <f ca="1">HLOOKUP($A57&amp;"-"&amp;$B57&amp;"-"&amp;N$7,Weights_All_Spaces,$C57+1,FALSE)*'Freezer Impacts'!M56</f>
        <v>0</v>
      </c>
      <c r="O57" s="41">
        <f ca="1">HLOOKUP($A57&amp;"-"&amp;$B57&amp;"-"&amp;O$7,Weights_All_Spaces,$C57+1,FALSE)*'Freezer Impacts'!N56</f>
        <v>0</v>
      </c>
      <c r="P57" s="41">
        <f ca="1">HLOOKUP($A57&amp;"-"&amp;$B57&amp;"-"&amp;P$7,Weights_All_Spaces,$C57+1,FALSE)*'Freezer Impacts'!O56</f>
        <v>0</v>
      </c>
      <c r="Q57" s="41">
        <f ca="1">HLOOKUP($A57&amp;"-"&amp;$B57&amp;"-"&amp;Q$7,Weights_All_Spaces,$C57+1,FALSE)*'Freezer Impacts'!P56</f>
        <v>0</v>
      </c>
      <c r="R57" s="41">
        <f ca="1">HLOOKUP($A57&amp;"-"&amp;$B57&amp;"-"&amp;R$7,Weights_All_Spaces,$C57+1,FALSE)*'Freezer Impacts'!Q56</f>
        <v>0</v>
      </c>
      <c r="S57" s="41">
        <f>HLOOKUP($A57&amp;"-"&amp;$B57&amp;"-"&amp;S$7,Weights_All_Spaces,$C57+1,FALSE)*'Freezer Impacts'!R56</f>
        <v>0</v>
      </c>
      <c r="T57" s="41">
        <f ca="1">HLOOKUP($A57&amp;"-"&amp;$B57&amp;"-"&amp;T$7,Weights_All_Spaces,$C57+1,FALSE)*'Freezer Impacts'!S56</f>
        <v>0</v>
      </c>
      <c r="U57" s="41">
        <f ca="1">HLOOKUP($A57&amp;"-"&amp;$B57&amp;"-"&amp;U$7,Weights_All_Spaces,$C57+1,FALSE)*'Freezer Impacts'!T56</f>
        <v>0</v>
      </c>
      <c r="V57" s="41">
        <f ca="1">HLOOKUP($A57&amp;"-"&amp;$B57&amp;"-"&amp;V$7,Weights_All_Spaces,$C57+1,FALSE)*'Freezer Impacts'!U56</f>
        <v>0</v>
      </c>
      <c r="W57" s="41">
        <f ca="1">HLOOKUP($A57&amp;"-"&amp;$B57&amp;"-"&amp;W$7,Weights_All_Spaces,$C57+1,FALSE)*'Freezer Impacts'!V56</f>
        <v>0</v>
      </c>
      <c r="X57" s="41">
        <f ca="1">HLOOKUP($A57&amp;"-"&amp;$B57&amp;"-"&amp;X$7,Weights_All_Spaces,$C57+1,FALSE)*'Freezer Impacts'!W56</f>
        <v>0</v>
      </c>
      <c r="Y57" s="41">
        <f ca="1">HLOOKUP($A57&amp;"-"&amp;$B57&amp;"-"&amp;Y$7,Weights_All_Spaces,$C57+1,FALSE)*'Freezer Impacts'!X56</f>
        <v>0</v>
      </c>
      <c r="Z57" s="41">
        <f ca="1">HLOOKUP($A57&amp;"-"&amp;$B57&amp;"-"&amp;Z$7,Weights_All_Spaces,$C57+1,FALSE)*'Freezer Impacts'!Y56</f>
        <v>0</v>
      </c>
      <c r="AA57" s="41">
        <f ca="1">HLOOKUP($A57&amp;"-"&amp;$B57&amp;"-"&amp;AA$7,Weights_All_Spaces,$C57+1,FALSE)*'Freezer Impacts'!Z56</f>
        <v>0</v>
      </c>
      <c r="AB57" s="41">
        <f ca="1">HLOOKUP($A57&amp;"-"&amp;$B57&amp;"-"&amp;AB$7,Weights_All_Spaces,$C57+1,FALSE)*'Freezer Impacts'!AA56</f>
        <v>0</v>
      </c>
      <c r="AC57" s="41">
        <f ca="1">HLOOKUP($A57&amp;"-"&amp;$B57&amp;"-"&amp;AC$7,Weights_All_Spaces,$C57+1,FALSE)*'Freezer Impacts'!AB56</f>
        <v>0</v>
      </c>
      <c r="AD57" s="41">
        <f ca="1">HLOOKUP($A57&amp;"-"&amp;$B57&amp;"-"&amp;AD$7,Weights_All_Spaces,$C57+1,FALSE)*'Freezer Impacts'!AC56</f>
        <v>0</v>
      </c>
      <c r="AE57" s="41">
        <f ca="1">HLOOKUP($A57&amp;"-"&amp;$B57&amp;"-"&amp;AE$7,Weights_All_Spaces,$C57+1,FALSE)*'Freezer Impacts'!AD56</f>
        <v>0</v>
      </c>
      <c r="AF57" s="41">
        <f ca="1">HLOOKUP($A57&amp;"-"&amp;$B57&amp;"-"&amp;AF$7,Weights_All_Spaces,$C57+1,FALSE)*'Freezer Impacts'!AE56</f>
        <v>0</v>
      </c>
      <c r="AG57" s="41">
        <f ca="1">HLOOKUP($A57&amp;"-"&amp;$B57&amp;"-"&amp;AG$7,Weights_All_Spaces,$C57+1,FALSE)*'Freezer Impacts'!AF56</f>
        <v>0</v>
      </c>
      <c r="AH57" s="41">
        <f ca="1">HLOOKUP($A57&amp;"-"&amp;$B57&amp;"-"&amp;AH$7,Weights_All_Spaces,$C57+1,FALSE)*'Freezer Impacts'!AG56</f>
        <v>0</v>
      </c>
      <c r="AK57" s="131">
        <f t="shared" ca="1" si="15"/>
        <v>0</v>
      </c>
      <c r="AL57" s="131">
        <f t="shared" ca="1" si="15"/>
        <v>0</v>
      </c>
      <c r="AM57" s="131">
        <f t="shared" ca="1" si="15"/>
        <v>0</v>
      </c>
      <c r="AN57" s="131">
        <f t="shared" ca="1" si="15"/>
        <v>0</v>
      </c>
      <c r="AO57" s="131">
        <f t="shared" ca="1" si="15"/>
        <v>0</v>
      </c>
    </row>
    <row r="58" spans="1:41">
      <c r="A58" s="4" t="str">
        <f>A57</f>
        <v>SC</v>
      </c>
      <c r="B58" s="4" t="str">
        <f>B57</f>
        <v>SFM</v>
      </c>
      <c r="C58" s="4">
        <f>C57+1</f>
        <v>2</v>
      </c>
      <c r="D58" s="40" t="str">
        <f t="shared" ref="D58:D104" si="17">A58&amp;C58</f>
        <v>SC2</v>
      </c>
      <c r="E58" s="41">
        <f ca="1">HLOOKUP($A58&amp;"-"&amp;$B58&amp;"-"&amp;E$7,Weights_All_Spaces,$C58+1,FALSE)*'Freezer Impacts'!D57</f>
        <v>0</v>
      </c>
      <c r="F58" s="41">
        <f ca="1">HLOOKUP($A58&amp;"-"&amp;$B58&amp;"-"&amp;F$7,Weights_All_Spaces,$C58+1,FALSE)*'Freezer Impacts'!E57</f>
        <v>0</v>
      </c>
      <c r="G58" s="41">
        <f ca="1">HLOOKUP($A58&amp;"-"&amp;$B58&amp;"-"&amp;G$7,Weights_All_Spaces,$C58+1,FALSE)*'Freezer Impacts'!F57</f>
        <v>0</v>
      </c>
      <c r="H58" s="41">
        <f ca="1">HLOOKUP($A58&amp;"-"&amp;$B58&amp;"-"&amp;H$7,Weights_All_Spaces,$C58+1,FALSE)*'Freezer Impacts'!G57</f>
        <v>0</v>
      </c>
      <c r="I58" s="41">
        <f ca="1">HLOOKUP($A58&amp;"-"&amp;$B58&amp;"-"&amp;I$7,Weights_All_Spaces,$C58+1,FALSE)*'Freezer Impacts'!H57</f>
        <v>0</v>
      </c>
      <c r="J58" s="41">
        <f ca="1">HLOOKUP($A58&amp;"-"&amp;$B58&amp;"-"&amp;J$7,Weights_All_Spaces,$C58+1,FALSE)*'Freezer Impacts'!I57</f>
        <v>0</v>
      </c>
      <c r="K58" s="41">
        <f ca="1">HLOOKUP($A58&amp;"-"&amp;$B58&amp;"-"&amp;K$7,Weights_All_Spaces,$C58+1,FALSE)*'Freezer Impacts'!J57</f>
        <v>0</v>
      </c>
      <c r="L58" s="41">
        <f ca="1">HLOOKUP($A58&amp;"-"&amp;$B58&amp;"-"&amp;L$7,Weights_All_Spaces,$C58+1,FALSE)*'Freezer Impacts'!K57</f>
        <v>0</v>
      </c>
      <c r="M58" s="41">
        <f ca="1">HLOOKUP($A58&amp;"-"&amp;$B58&amp;"-"&amp;M$7,Weights_All_Spaces,$C58+1,FALSE)*'Freezer Impacts'!L57</f>
        <v>0</v>
      </c>
      <c r="N58" s="41">
        <f ca="1">HLOOKUP($A58&amp;"-"&amp;$B58&amp;"-"&amp;N$7,Weights_All_Spaces,$C58+1,FALSE)*'Freezer Impacts'!M57</f>
        <v>0</v>
      </c>
      <c r="O58" s="41">
        <f ca="1">HLOOKUP($A58&amp;"-"&amp;$B58&amp;"-"&amp;O$7,Weights_All_Spaces,$C58+1,FALSE)*'Freezer Impacts'!N57</f>
        <v>0</v>
      </c>
      <c r="P58" s="41">
        <f ca="1">HLOOKUP($A58&amp;"-"&amp;$B58&amp;"-"&amp;P$7,Weights_All_Spaces,$C58+1,FALSE)*'Freezer Impacts'!O57</f>
        <v>0</v>
      </c>
      <c r="Q58" s="41">
        <f ca="1">HLOOKUP($A58&amp;"-"&amp;$B58&amp;"-"&amp;Q$7,Weights_All_Spaces,$C58+1,FALSE)*'Freezer Impacts'!P57</f>
        <v>0</v>
      </c>
      <c r="R58" s="41">
        <f ca="1">HLOOKUP($A58&amp;"-"&amp;$B58&amp;"-"&amp;R$7,Weights_All_Spaces,$C58+1,FALSE)*'Freezer Impacts'!Q57</f>
        <v>0</v>
      </c>
      <c r="S58" s="41">
        <f>HLOOKUP($A58&amp;"-"&amp;$B58&amp;"-"&amp;S$7,Weights_All_Spaces,$C58+1,FALSE)*'Freezer Impacts'!R57</f>
        <v>0</v>
      </c>
      <c r="T58" s="41">
        <f ca="1">HLOOKUP($A58&amp;"-"&amp;$B58&amp;"-"&amp;T$7,Weights_All_Spaces,$C58+1,FALSE)*'Freezer Impacts'!S57</f>
        <v>0</v>
      </c>
      <c r="U58" s="41">
        <f ca="1">HLOOKUP($A58&amp;"-"&amp;$B58&amp;"-"&amp;U$7,Weights_All_Spaces,$C58+1,FALSE)*'Freezer Impacts'!T57</f>
        <v>0</v>
      </c>
      <c r="V58" s="41">
        <f ca="1">HLOOKUP($A58&amp;"-"&amp;$B58&amp;"-"&amp;V$7,Weights_All_Spaces,$C58+1,FALSE)*'Freezer Impacts'!U57</f>
        <v>0</v>
      </c>
      <c r="W58" s="41">
        <f ca="1">HLOOKUP($A58&amp;"-"&amp;$B58&amp;"-"&amp;W$7,Weights_All_Spaces,$C58+1,FALSE)*'Freezer Impacts'!V57</f>
        <v>0</v>
      </c>
      <c r="X58" s="41">
        <f ca="1">HLOOKUP($A58&amp;"-"&amp;$B58&amp;"-"&amp;X$7,Weights_All_Spaces,$C58+1,FALSE)*'Freezer Impacts'!W57</f>
        <v>0</v>
      </c>
      <c r="Y58" s="41">
        <f ca="1">HLOOKUP($A58&amp;"-"&amp;$B58&amp;"-"&amp;Y$7,Weights_All_Spaces,$C58+1,FALSE)*'Freezer Impacts'!X57</f>
        <v>0</v>
      </c>
      <c r="Z58" s="41">
        <f ca="1">HLOOKUP($A58&amp;"-"&amp;$B58&amp;"-"&amp;Z$7,Weights_All_Spaces,$C58+1,FALSE)*'Freezer Impacts'!Y57</f>
        <v>0</v>
      </c>
      <c r="AA58" s="41">
        <f ca="1">HLOOKUP($A58&amp;"-"&amp;$B58&amp;"-"&amp;AA$7,Weights_All_Spaces,$C58+1,FALSE)*'Freezer Impacts'!Z57</f>
        <v>0</v>
      </c>
      <c r="AB58" s="41">
        <f ca="1">HLOOKUP($A58&amp;"-"&amp;$B58&amp;"-"&amp;AB$7,Weights_All_Spaces,$C58+1,FALSE)*'Freezer Impacts'!AA57</f>
        <v>0</v>
      </c>
      <c r="AC58" s="41">
        <f ca="1">HLOOKUP($A58&amp;"-"&amp;$B58&amp;"-"&amp;AC$7,Weights_All_Spaces,$C58+1,FALSE)*'Freezer Impacts'!AB57</f>
        <v>0</v>
      </c>
      <c r="AD58" s="41">
        <f ca="1">HLOOKUP($A58&amp;"-"&amp;$B58&amp;"-"&amp;AD$7,Weights_All_Spaces,$C58+1,FALSE)*'Freezer Impacts'!AC57</f>
        <v>0</v>
      </c>
      <c r="AE58" s="41">
        <f ca="1">HLOOKUP($A58&amp;"-"&amp;$B58&amp;"-"&amp;AE$7,Weights_All_Spaces,$C58+1,FALSE)*'Freezer Impacts'!AD57</f>
        <v>0</v>
      </c>
      <c r="AF58" s="41">
        <f ca="1">HLOOKUP($A58&amp;"-"&amp;$B58&amp;"-"&amp;AF$7,Weights_All_Spaces,$C58+1,FALSE)*'Freezer Impacts'!AE57</f>
        <v>0</v>
      </c>
      <c r="AG58" s="41">
        <f ca="1">HLOOKUP($A58&amp;"-"&amp;$B58&amp;"-"&amp;AG$7,Weights_All_Spaces,$C58+1,FALSE)*'Freezer Impacts'!AF57</f>
        <v>0</v>
      </c>
      <c r="AH58" s="41">
        <f ca="1">HLOOKUP($A58&amp;"-"&amp;$B58&amp;"-"&amp;AH$7,Weights_All_Spaces,$C58+1,FALSE)*'Freezer Impacts'!AG57</f>
        <v>0</v>
      </c>
      <c r="AK58" s="131">
        <f t="shared" ca="1" si="15"/>
        <v>0</v>
      </c>
      <c r="AL58" s="131">
        <f t="shared" ca="1" si="15"/>
        <v>0</v>
      </c>
      <c r="AM58" s="131">
        <f t="shared" ca="1" si="15"/>
        <v>0</v>
      </c>
      <c r="AN58" s="131">
        <f t="shared" ca="1" si="15"/>
        <v>0</v>
      </c>
      <c r="AO58" s="131">
        <f t="shared" ca="1" si="15"/>
        <v>0</v>
      </c>
    </row>
    <row r="59" spans="1:41">
      <c r="A59" s="4" t="str">
        <f t="shared" ref="A59:B74" si="18">A58</f>
        <v>SC</v>
      </c>
      <c r="B59" s="4" t="str">
        <f t="shared" si="18"/>
        <v>SFM</v>
      </c>
      <c r="C59" s="4">
        <f t="shared" ref="C59:C72" si="19">C58+1</f>
        <v>3</v>
      </c>
      <c r="D59" s="40" t="str">
        <f t="shared" si="17"/>
        <v>SC3</v>
      </c>
      <c r="E59" s="41">
        <f ca="1">HLOOKUP($A59&amp;"-"&amp;$B59&amp;"-"&amp;E$7,Weights_All_Spaces,$C59+1,FALSE)*'Freezer Impacts'!D58</f>
        <v>0</v>
      </c>
      <c r="F59" s="41">
        <f ca="1">HLOOKUP($A59&amp;"-"&amp;$B59&amp;"-"&amp;F$7,Weights_All_Spaces,$C59+1,FALSE)*'Freezer Impacts'!E58</f>
        <v>0</v>
      </c>
      <c r="G59" s="41">
        <f ca="1">HLOOKUP($A59&amp;"-"&amp;$B59&amp;"-"&amp;G$7,Weights_All_Spaces,$C59+1,FALSE)*'Freezer Impacts'!F58</f>
        <v>0</v>
      </c>
      <c r="H59" s="41">
        <f ca="1">HLOOKUP($A59&amp;"-"&amp;$B59&amp;"-"&amp;H$7,Weights_All_Spaces,$C59+1,FALSE)*'Freezer Impacts'!G58</f>
        <v>0</v>
      </c>
      <c r="I59" s="41">
        <f ca="1">HLOOKUP($A59&amp;"-"&amp;$B59&amp;"-"&amp;I$7,Weights_All_Spaces,$C59+1,FALSE)*'Freezer Impacts'!H58</f>
        <v>0</v>
      </c>
      <c r="J59" s="41">
        <f ca="1">HLOOKUP($A59&amp;"-"&amp;$B59&amp;"-"&amp;J$7,Weights_All_Spaces,$C59+1,FALSE)*'Freezer Impacts'!I58</f>
        <v>0</v>
      </c>
      <c r="K59" s="41">
        <f ca="1">HLOOKUP($A59&amp;"-"&amp;$B59&amp;"-"&amp;K$7,Weights_All_Spaces,$C59+1,FALSE)*'Freezer Impacts'!J58</f>
        <v>0</v>
      </c>
      <c r="L59" s="41">
        <f ca="1">HLOOKUP($A59&amp;"-"&amp;$B59&amp;"-"&amp;L$7,Weights_All_Spaces,$C59+1,FALSE)*'Freezer Impacts'!K58</f>
        <v>0</v>
      </c>
      <c r="M59" s="41">
        <f ca="1">HLOOKUP($A59&amp;"-"&amp;$B59&amp;"-"&amp;M$7,Weights_All_Spaces,$C59+1,FALSE)*'Freezer Impacts'!L58</f>
        <v>0</v>
      </c>
      <c r="N59" s="41">
        <f ca="1">HLOOKUP($A59&amp;"-"&amp;$B59&amp;"-"&amp;N$7,Weights_All_Spaces,$C59+1,FALSE)*'Freezer Impacts'!M58</f>
        <v>0</v>
      </c>
      <c r="O59" s="41">
        <f ca="1">HLOOKUP($A59&amp;"-"&amp;$B59&amp;"-"&amp;O$7,Weights_All_Spaces,$C59+1,FALSE)*'Freezer Impacts'!N58</f>
        <v>0</v>
      </c>
      <c r="P59" s="41">
        <f ca="1">HLOOKUP($A59&amp;"-"&amp;$B59&amp;"-"&amp;P$7,Weights_All_Spaces,$C59+1,FALSE)*'Freezer Impacts'!O58</f>
        <v>0</v>
      </c>
      <c r="Q59" s="41">
        <f ca="1">HLOOKUP($A59&amp;"-"&amp;$B59&amp;"-"&amp;Q$7,Weights_All_Spaces,$C59+1,FALSE)*'Freezer Impacts'!P58</f>
        <v>0</v>
      </c>
      <c r="R59" s="41">
        <f ca="1">HLOOKUP($A59&amp;"-"&amp;$B59&amp;"-"&amp;R$7,Weights_All_Spaces,$C59+1,FALSE)*'Freezer Impacts'!Q58</f>
        <v>0</v>
      </c>
      <c r="S59" s="41">
        <f>HLOOKUP($A59&amp;"-"&amp;$B59&amp;"-"&amp;S$7,Weights_All_Spaces,$C59+1,FALSE)*'Freezer Impacts'!R58</f>
        <v>0</v>
      </c>
      <c r="T59" s="41">
        <f ca="1">HLOOKUP($A59&amp;"-"&amp;$B59&amp;"-"&amp;T$7,Weights_All_Spaces,$C59+1,FALSE)*'Freezer Impacts'!S58</f>
        <v>0</v>
      </c>
      <c r="U59" s="41">
        <f ca="1">HLOOKUP($A59&amp;"-"&amp;$B59&amp;"-"&amp;U$7,Weights_All_Spaces,$C59+1,FALSE)*'Freezer Impacts'!T58</f>
        <v>0</v>
      </c>
      <c r="V59" s="41">
        <f ca="1">HLOOKUP($A59&amp;"-"&amp;$B59&amp;"-"&amp;V$7,Weights_All_Spaces,$C59+1,FALSE)*'Freezer Impacts'!U58</f>
        <v>0</v>
      </c>
      <c r="W59" s="41">
        <f ca="1">HLOOKUP($A59&amp;"-"&amp;$B59&amp;"-"&amp;W$7,Weights_All_Spaces,$C59+1,FALSE)*'Freezer Impacts'!V58</f>
        <v>0</v>
      </c>
      <c r="X59" s="41">
        <f ca="1">HLOOKUP($A59&amp;"-"&amp;$B59&amp;"-"&amp;X$7,Weights_All_Spaces,$C59+1,FALSE)*'Freezer Impacts'!W58</f>
        <v>0</v>
      </c>
      <c r="Y59" s="41">
        <f ca="1">HLOOKUP($A59&amp;"-"&amp;$B59&amp;"-"&amp;Y$7,Weights_All_Spaces,$C59+1,FALSE)*'Freezer Impacts'!X58</f>
        <v>0</v>
      </c>
      <c r="Z59" s="41">
        <f ca="1">HLOOKUP($A59&amp;"-"&amp;$B59&amp;"-"&amp;Z$7,Weights_All_Spaces,$C59+1,FALSE)*'Freezer Impacts'!Y58</f>
        <v>0</v>
      </c>
      <c r="AA59" s="41">
        <f ca="1">HLOOKUP($A59&amp;"-"&amp;$B59&amp;"-"&amp;AA$7,Weights_All_Spaces,$C59+1,FALSE)*'Freezer Impacts'!Z58</f>
        <v>0</v>
      </c>
      <c r="AB59" s="41">
        <f ca="1">HLOOKUP($A59&amp;"-"&amp;$B59&amp;"-"&amp;AB$7,Weights_All_Spaces,$C59+1,FALSE)*'Freezer Impacts'!AA58</f>
        <v>0</v>
      </c>
      <c r="AC59" s="41">
        <f ca="1">HLOOKUP($A59&amp;"-"&amp;$B59&amp;"-"&amp;AC$7,Weights_All_Spaces,$C59+1,FALSE)*'Freezer Impacts'!AB58</f>
        <v>0</v>
      </c>
      <c r="AD59" s="41">
        <f ca="1">HLOOKUP($A59&amp;"-"&amp;$B59&amp;"-"&amp;AD$7,Weights_All_Spaces,$C59+1,FALSE)*'Freezer Impacts'!AC58</f>
        <v>0</v>
      </c>
      <c r="AE59" s="41">
        <f ca="1">HLOOKUP($A59&amp;"-"&amp;$B59&amp;"-"&amp;AE$7,Weights_All_Spaces,$C59+1,FALSE)*'Freezer Impacts'!AD58</f>
        <v>0</v>
      </c>
      <c r="AF59" s="41">
        <f ca="1">HLOOKUP($A59&amp;"-"&amp;$B59&amp;"-"&amp;AF$7,Weights_All_Spaces,$C59+1,FALSE)*'Freezer Impacts'!AE58</f>
        <v>0</v>
      </c>
      <c r="AG59" s="41">
        <f ca="1">HLOOKUP($A59&amp;"-"&amp;$B59&amp;"-"&amp;AG$7,Weights_All_Spaces,$C59+1,FALSE)*'Freezer Impacts'!AF58</f>
        <v>0</v>
      </c>
      <c r="AH59" s="41">
        <f ca="1">HLOOKUP($A59&amp;"-"&amp;$B59&amp;"-"&amp;AH$7,Weights_All_Spaces,$C59+1,FALSE)*'Freezer Impacts'!AG58</f>
        <v>0</v>
      </c>
      <c r="AK59" s="131">
        <f t="shared" ca="1" si="15"/>
        <v>0</v>
      </c>
      <c r="AL59" s="131">
        <f t="shared" ca="1" si="15"/>
        <v>0</v>
      </c>
      <c r="AM59" s="131">
        <f t="shared" ca="1" si="15"/>
        <v>0</v>
      </c>
      <c r="AN59" s="131">
        <f t="shared" ca="1" si="15"/>
        <v>0</v>
      </c>
      <c r="AO59" s="131">
        <f t="shared" ca="1" si="15"/>
        <v>0</v>
      </c>
    </row>
    <row r="60" spans="1:41">
      <c r="A60" s="4" t="str">
        <f t="shared" si="18"/>
        <v>SC</v>
      </c>
      <c r="B60" s="4" t="str">
        <f t="shared" si="18"/>
        <v>SFM</v>
      </c>
      <c r="C60" s="4">
        <f t="shared" si="19"/>
        <v>4</v>
      </c>
      <c r="D60" s="40" t="str">
        <f t="shared" si="17"/>
        <v>SC4</v>
      </c>
      <c r="E60" s="41">
        <f ca="1">HLOOKUP($A60&amp;"-"&amp;$B60&amp;"-"&amp;E$7,Weights_All_Spaces,$C60+1,FALSE)*'Freezer Impacts'!D59</f>
        <v>0</v>
      </c>
      <c r="F60" s="41">
        <f ca="1">HLOOKUP($A60&amp;"-"&amp;$B60&amp;"-"&amp;F$7,Weights_All_Spaces,$C60+1,FALSE)*'Freezer Impacts'!E59</f>
        <v>0</v>
      </c>
      <c r="G60" s="41">
        <f ca="1">HLOOKUP($A60&amp;"-"&amp;$B60&amp;"-"&amp;G$7,Weights_All_Spaces,$C60+1,FALSE)*'Freezer Impacts'!F59</f>
        <v>0</v>
      </c>
      <c r="H60" s="41">
        <f ca="1">HLOOKUP($A60&amp;"-"&amp;$B60&amp;"-"&amp;H$7,Weights_All_Spaces,$C60+1,FALSE)*'Freezer Impacts'!G59</f>
        <v>0</v>
      </c>
      <c r="I60" s="41">
        <f ca="1">HLOOKUP($A60&amp;"-"&amp;$B60&amp;"-"&amp;I$7,Weights_All_Spaces,$C60+1,FALSE)*'Freezer Impacts'!H59</f>
        <v>0</v>
      </c>
      <c r="J60" s="41">
        <f ca="1">HLOOKUP($A60&amp;"-"&amp;$B60&amp;"-"&amp;J$7,Weights_All_Spaces,$C60+1,FALSE)*'Freezer Impacts'!I59</f>
        <v>0</v>
      </c>
      <c r="K60" s="41">
        <f ca="1">HLOOKUP($A60&amp;"-"&amp;$B60&amp;"-"&amp;K$7,Weights_All_Spaces,$C60+1,FALSE)*'Freezer Impacts'!J59</f>
        <v>0</v>
      </c>
      <c r="L60" s="41">
        <f ca="1">HLOOKUP($A60&amp;"-"&amp;$B60&amp;"-"&amp;L$7,Weights_All_Spaces,$C60+1,FALSE)*'Freezer Impacts'!K59</f>
        <v>0</v>
      </c>
      <c r="M60" s="41">
        <f ca="1">HLOOKUP($A60&amp;"-"&amp;$B60&amp;"-"&amp;M$7,Weights_All_Spaces,$C60+1,FALSE)*'Freezer Impacts'!L59</f>
        <v>0</v>
      </c>
      <c r="N60" s="41">
        <f ca="1">HLOOKUP($A60&amp;"-"&amp;$B60&amp;"-"&amp;N$7,Weights_All_Spaces,$C60+1,FALSE)*'Freezer Impacts'!M59</f>
        <v>0</v>
      </c>
      <c r="O60" s="41">
        <f ca="1">HLOOKUP($A60&amp;"-"&amp;$B60&amp;"-"&amp;O$7,Weights_All_Spaces,$C60+1,FALSE)*'Freezer Impacts'!N59</f>
        <v>0</v>
      </c>
      <c r="P60" s="41">
        <f ca="1">HLOOKUP($A60&amp;"-"&amp;$B60&amp;"-"&amp;P$7,Weights_All_Spaces,$C60+1,FALSE)*'Freezer Impacts'!O59</f>
        <v>0</v>
      </c>
      <c r="Q60" s="41">
        <f ca="1">HLOOKUP($A60&amp;"-"&amp;$B60&amp;"-"&amp;Q$7,Weights_All_Spaces,$C60+1,FALSE)*'Freezer Impacts'!P59</f>
        <v>0</v>
      </c>
      <c r="R60" s="41">
        <f ca="1">HLOOKUP($A60&amp;"-"&amp;$B60&amp;"-"&amp;R$7,Weights_All_Spaces,$C60+1,FALSE)*'Freezer Impacts'!Q59</f>
        <v>0</v>
      </c>
      <c r="S60" s="41">
        <f>HLOOKUP($A60&amp;"-"&amp;$B60&amp;"-"&amp;S$7,Weights_All_Spaces,$C60+1,FALSE)*'Freezer Impacts'!R59</f>
        <v>0</v>
      </c>
      <c r="T60" s="41">
        <f ca="1">HLOOKUP($A60&amp;"-"&amp;$B60&amp;"-"&amp;T$7,Weights_All_Spaces,$C60+1,FALSE)*'Freezer Impacts'!S59</f>
        <v>0</v>
      </c>
      <c r="U60" s="41">
        <f ca="1">HLOOKUP($A60&amp;"-"&amp;$B60&amp;"-"&amp;U$7,Weights_All_Spaces,$C60+1,FALSE)*'Freezer Impacts'!T59</f>
        <v>0</v>
      </c>
      <c r="V60" s="41">
        <f ca="1">HLOOKUP($A60&amp;"-"&amp;$B60&amp;"-"&amp;V$7,Weights_All_Spaces,$C60+1,FALSE)*'Freezer Impacts'!U59</f>
        <v>0</v>
      </c>
      <c r="W60" s="41">
        <f ca="1">HLOOKUP($A60&amp;"-"&amp;$B60&amp;"-"&amp;W$7,Weights_All_Spaces,$C60+1,FALSE)*'Freezer Impacts'!V59</f>
        <v>0</v>
      </c>
      <c r="X60" s="41">
        <f ca="1">HLOOKUP($A60&amp;"-"&amp;$B60&amp;"-"&amp;X$7,Weights_All_Spaces,$C60+1,FALSE)*'Freezer Impacts'!W59</f>
        <v>0</v>
      </c>
      <c r="Y60" s="41">
        <f ca="1">HLOOKUP($A60&amp;"-"&amp;$B60&amp;"-"&amp;Y$7,Weights_All_Spaces,$C60+1,FALSE)*'Freezer Impacts'!X59</f>
        <v>0</v>
      </c>
      <c r="Z60" s="41">
        <f ca="1">HLOOKUP($A60&amp;"-"&amp;$B60&amp;"-"&amp;Z$7,Weights_All_Spaces,$C60+1,FALSE)*'Freezer Impacts'!Y59</f>
        <v>0</v>
      </c>
      <c r="AA60" s="41">
        <f ca="1">HLOOKUP($A60&amp;"-"&amp;$B60&amp;"-"&amp;AA$7,Weights_All_Spaces,$C60+1,FALSE)*'Freezer Impacts'!Z59</f>
        <v>0</v>
      </c>
      <c r="AB60" s="41">
        <f ca="1">HLOOKUP($A60&amp;"-"&amp;$B60&amp;"-"&amp;AB$7,Weights_All_Spaces,$C60+1,FALSE)*'Freezer Impacts'!AA59</f>
        <v>0</v>
      </c>
      <c r="AC60" s="41">
        <f ca="1">HLOOKUP($A60&amp;"-"&amp;$B60&amp;"-"&amp;AC$7,Weights_All_Spaces,$C60+1,FALSE)*'Freezer Impacts'!AB59</f>
        <v>0</v>
      </c>
      <c r="AD60" s="41">
        <f ca="1">HLOOKUP($A60&amp;"-"&amp;$B60&amp;"-"&amp;AD$7,Weights_All_Spaces,$C60+1,FALSE)*'Freezer Impacts'!AC59</f>
        <v>0</v>
      </c>
      <c r="AE60" s="41">
        <f ca="1">HLOOKUP($A60&amp;"-"&amp;$B60&amp;"-"&amp;AE$7,Weights_All_Spaces,$C60+1,FALSE)*'Freezer Impacts'!AD59</f>
        <v>0</v>
      </c>
      <c r="AF60" s="41">
        <f ca="1">HLOOKUP($A60&amp;"-"&amp;$B60&amp;"-"&amp;AF$7,Weights_All_Spaces,$C60+1,FALSE)*'Freezer Impacts'!AE59</f>
        <v>0</v>
      </c>
      <c r="AG60" s="41">
        <f ca="1">HLOOKUP($A60&amp;"-"&amp;$B60&amp;"-"&amp;AG$7,Weights_All_Spaces,$C60+1,FALSE)*'Freezer Impacts'!AF59</f>
        <v>0</v>
      </c>
      <c r="AH60" s="41">
        <f ca="1">HLOOKUP($A60&amp;"-"&amp;$B60&amp;"-"&amp;AH$7,Weights_All_Spaces,$C60+1,FALSE)*'Freezer Impacts'!AG59</f>
        <v>0</v>
      </c>
      <c r="AK60" s="131">
        <f t="shared" ca="1" si="15"/>
        <v>0</v>
      </c>
      <c r="AL60" s="131">
        <f t="shared" ca="1" si="15"/>
        <v>0</v>
      </c>
      <c r="AM60" s="131">
        <f t="shared" ca="1" si="15"/>
        <v>0</v>
      </c>
      <c r="AN60" s="131">
        <f t="shared" ca="1" si="15"/>
        <v>0</v>
      </c>
      <c r="AO60" s="131">
        <f t="shared" ca="1" si="15"/>
        <v>0</v>
      </c>
    </row>
    <row r="61" spans="1:41">
      <c r="A61" s="4" t="str">
        <f t="shared" si="18"/>
        <v>SC</v>
      </c>
      <c r="B61" s="4" t="str">
        <f t="shared" si="18"/>
        <v>SFM</v>
      </c>
      <c r="C61" s="4">
        <f t="shared" si="19"/>
        <v>5</v>
      </c>
      <c r="D61" s="40" t="str">
        <f t="shared" si="17"/>
        <v>SC5</v>
      </c>
      <c r="E61" s="41">
        <f ca="1">HLOOKUP($A61&amp;"-"&amp;$B61&amp;"-"&amp;E$7,Weights_All_Spaces,$C61+1,FALSE)*'Freezer Impacts'!D60</f>
        <v>6.564913698332879E-2</v>
      </c>
      <c r="F61" s="41">
        <f ca="1">HLOOKUP($A61&amp;"-"&amp;$B61&amp;"-"&amp;F$7,Weights_All_Spaces,$C61+1,FALSE)*'Freezer Impacts'!E60</f>
        <v>9.190630530238766E-6</v>
      </c>
      <c r="G61" s="41">
        <f ca="1">HLOOKUP($A61&amp;"-"&amp;$B61&amp;"-"&amp;G$7,Weights_All_Spaces,$C61+1,FALSE)*'Freezer Impacts'!F60</f>
        <v>6.6897761480571916E-2</v>
      </c>
      <c r="H61" s="41">
        <f ca="1">HLOOKUP($A61&amp;"-"&amp;$B61&amp;"-"&amp;H$7,Weights_All_Spaces,$C61+1,FALSE)*'Freezer Impacts'!G60</f>
        <v>1.367685173664615E-5</v>
      </c>
      <c r="I61" s="41">
        <f ca="1">HLOOKUP($A61&amp;"-"&amp;$B61&amp;"-"&amp;I$7,Weights_All_Spaces,$C61+1,FALSE)*'Freezer Impacts'!H60</f>
        <v>-3.1312999340089784E-3</v>
      </c>
      <c r="J61" s="41">
        <f ca="1">HLOOKUP($A61&amp;"-"&amp;$B61&amp;"-"&amp;J$7,Weights_All_Spaces,$C61+1,FALSE)*'Freezer Impacts'!I60</f>
        <v>3.7524683645846777E-3</v>
      </c>
      <c r="K61" s="41">
        <f ca="1">HLOOKUP($A61&amp;"-"&amp;$B61&amp;"-"&amp;K$7,Weights_All_Spaces,$C61+1,FALSE)*'Freezer Impacts'!J60</f>
        <v>5.2849486695249608E-7</v>
      </c>
      <c r="L61" s="41">
        <f ca="1">HLOOKUP($A61&amp;"-"&amp;$B61&amp;"-"&amp;L$7,Weights_All_Spaces,$C61+1,FALSE)*'Freezer Impacts'!K60</f>
        <v>2.5292849767096759E-3</v>
      </c>
      <c r="M61" s="41">
        <f ca="1">HLOOKUP($A61&amp;"-"&amp;$B61&amp;"-"&amp;M$7,Weights_All_Spaces,$C61+1,FALSE)*'Freezer Impacts'!L60</f>
        <v>9.1042112591825675E-7</v>
      </c>
      <c r="N61" s="41">
        <f ca="1">HLOOKUP($A61&amp;"-"&amp;$B61&amp;"-"&amp;N$7,Weights_All_Spaces,$C61+1,FALSE)*'Freezer Impacts'!M60</f>
        <v>0</v>
      </c>
      <c r="O61" s="41">
        <f ca="1">HLOOKUP($A61&amp;"-"&amp;$B61&amp;"-"&amp;O$7,Weights_All_Spaces,$C61+1,FALSE)*'Freezer Impacts'!N60</f>
        <v>6.0367022513405791E-3</v>
      </c>
      <c r="P61" s="41">
        <f ca="1">HLOOKUP($A61&amp;"-"&amp;$B61&amp;"-"&amp;P$7,Weights_All_Spaces,$C61+1,FALSE)*'Freezer Impacts'!O60</f>
        <v>8.4511545105643834E-7</v>
      </c>
      <c r="Q61" s="41">
        <f ca="1">HLOOKUP($A61&amp;"-"&amp;$B61&amp;"-"&amp;Q$7,Weights_All_Spaces,$C61+1,FALSE)*'Freezer Impacts'!P60</f>
        <v>6.1515182970640842E-3</v>
      </c>
      <c r="R61" s="41">
        <f ca="1">HLOOKUP($A61&amp;"-"&amp;$B61&amp;"-"&amp;R$7,Weights_All_Spaces,$C61+1,FALSE)*'Freezer Impacts'!Q60</f>
        <v>1.2576415390019451E-6</v>
      </c>
      <c r="S61" s="41">
        <f>HLOOKUP($A61&amp;"-"&amp;$B61&amp;"-"&amp;S$7,Weights_All_Spaces,$C61+1,FALSE)*'Freezer Impacts'!R60</f>
        <v>0</v>
      </c>
      <c r="T61" s="41">
        <f ca="1">HLOOKUP($A61&amp;"-"&amp;$B61&amp;"-"&amp;T$7,Weights_All_Spaces,$C61+1,FALSE)*'Freezer Impacts'!S60</f>
        <v>0.27431657414611965</v>
      </c>
      <c r="U61" s="41">
        <f ca="1">HLOOKUP($A61&amp;"-"&amp;$B61&amp;"-"&amp;U$7,Weights_All_Spaces,$C61+1,FALSE)*'Freezer Impacts'!T60</f>
        <v>4.2574044174073981E-5</v>
      </c>
      <c r="V61" s="41">
        <f ca="1">HLOOKUP($A61&amp;"-"&amp;$B61&amp;"-"&amp;V$7,Weights_All_Spaces,$C61+1,FALSE)*'Freezer Impacts'!U60</f>
        <v>0.27431657414611965</v>
      </c>
      <c r="W61" s="41">
        <f ca="1">HLOOKUP($A61&amp;"-"&amp;$B61&amp;"-"&amp;W$7,Weights_All_Spaces,$C61+1,FALSE)*'Freezer Impacts'!V60</f>
        <v>4.2574044174073981E-5</v>
      </c>
      <c r="X61" s="41">
        <f ca="1">HLOOKUP($A61&amp;"-"&amp;$B61&amp;"-"&amp;X$7,Weights_All_Spaces,$C61+1,FALSE)*'Freezer Impacts'!W60</f>
        <v>-1.3266894936551246E-2</v>
      </c>
      <c r="Y61" s="41">
        <f ca="1">HLOOKUP($A61&amp;"-"&amp;$B61&amp;"-"&amp;Y$7,Weights_All_Spaces,$C61+1,FALSE)*'Freezer Impacts'!X60</f>
        <v>1.5836606139178734E-2</v>
      </c>
      <c r="Z61" s="41">
        <f ca="1">HLOOKUP($A61&amp;"-"&amp;$B61&amp;"-"&amp;Z$7,Weights_All_Spaces,$C61+1,FALSE)*'Freezer Impacts'!Y60</f>
        <v>2.3768377608828205E-6</v>
      </c>
      <c r="AA61" s="41">
        <f ca="1">HLOOKUP($A61&amp;"-"&amp;$B61&amp;"-"&amp;AA$7,Weights_All_Spaces,$C61+1,FALSE)*'Freezer Impacts'!Z60</f>
        <v>9.2292025384226491E-3</v>
      </c>
      <c r="AB61" s="41">
        <f ca="1">HLOOKUP($A61&amp;"-"&amp;$B61&amp;"-"&amp;AB$7,Weights_All_Spaces,$C61+1,FALSE)*'Freezer Impacts'!AA60</f>
        <v>2.376788153516117E-6</v>
      </c>
      <c r="AC61" s="41">
        <f ca="1">HLOOKUP($A61&amp;"-"&amp;$B61&amp;"-"&amp;AC$7,Weights_All_Spaces,$C61+1,FALSE)*'Freezer Impacts'!AB60</f>
        <v>0</v>
      </c>
      <c r="AD61" s="41">
        <f ca="1">HLOOKUP($A61&amp;"-"&amp;$B61&amp;"-"&amp;AD$7,Weights_All_Spaces,$C61+1,FALSE)*'Freezer Impacts'!AC60</f>
        <v>8.4352356750763247E-2</v>
      </c>
      <c r="AE61" s="41">
        <f ca="1">HLOOKUP($A61&amp;"-"&amp;$B61&amp;"-"&amp;AE$7,Weights_All_Spaces,$C61+1,FALSE)*'Freezer Impacts'!AD60</f>
        <v>1.7254597992705322E-5</v>
      </c>
      <c r="AF61" s="41">
        <f ca="1">HLOOKUP($A61&amp;"-"&amp;$B61&amp;"-"&amp;AF$7,Weights_All_Spaces,$C61+1,FALSE)*'Freezer Impacts'!AE60</f>
        <v>8.4144331516515875E-2</v>
      </c>
      <c r="AG61" s="41">
        <f ca="1">HLOOKUP($A61&amp;"-"&amp;$B61&amp;"-"&amp;AG$7,Weights_All_Spaces,$C61+1,FALSE)*'Freezer Impacts'!AF60</f>
        <v>1.8124576706494993E-5</v>
      </c>
      <c r="AH61" s="41">
        <f ca="1">HLOOKUP($A61&amp;"-"&amp;$B61&amp;"-"&amp;AH$7,Weights_All_Spaces,$C61+1,FALSE)*'Freezer Impacts'!AG60</f>
        <v>0</v>
      </c>
      <c r="AK61" s="131">
        <f t="shared" ca="1" si="15"/>
        <v>0.44994384463531573</v>
      </c>
      <c r="AL61" s="131">
        <f t="shared" ca="1" si="15"/>
        <v>7.2769720775909831E-5</v>
      </c>
      <c r="AM61" s="131">
        <f t="shared" ca="1" si="15"/>
        <v>0.44326867295540384</v>
      </c>
      <c r="AN61" s="131">
        <f t="shared" ca="1" si="15"/>
        <v>7.8920323435651441E-5</v>
      </c>
      <c r="AO61" s="131">
        <f t="shared" ca="1" si="15"/>
        <v>-1.6398194870560226E-2</v>
      </c>
    </row>
    <row r="62" spans="1:41">
      <c r="A62" s="4" t="str">
        <f t="shared" si="18"/>
        <v>SC</v>
      </c>
      <c r="B62" s="4" t="str">
        <f t="shared" si="18"/>
        <v>SFM</v>
      </c>
      <c r="C62" s="4">
        <f t="shared" si="19"/>
        <v>6</v>
      </c>
      <c r="D62" s="40" t="str">
        <f t="shared" si="17"/>
        <v>SC6</v>
      </c>
      <c r="E62" s="41">
        <f ca="1">HLOOKUP($A62&amp;"-"&amp;$B62&amp;"-"&amp;E$7,Weights_All_Spaces,$C62+1,FALSE)*'Freezer Impacts'!D61</f>
        <v>2.6333863415813889E-2</v>
      </c>
      <c r="F62" s="41">
        <f ca="1">HLOOKUP($A62&amp;"-"&amp;$B62&amp;"-"&amp;F$7,Weights_All_Spaces,$C62+1,FALSE)*'Freezer Impacts'!E61</f>
        <v>3.3920356046080543E-6</v>
      </c>
      <c r="G62" s="41">
        <f ca="1">HLOOKUP($A62&amp;"-"&amp;$B62&amp;"-"&amp;G$7,Weights_All_Spaces,$C62+1,FALSE)*'Freezer Impacts'!F61</f>
        <v>2.9955676274386278E-2</v>
      </c>
      <c r="H62" s="41">
        <f ca="1">HLOOKUP($A62&amp;"-"&amp;$B62&amp;"-"&amp;H$7,Weights_All_Spaces,$C62+1,FALSE)*'Freezer Impacts'!G61</f>
        <v>7.8219938727639141E-6</v>
      </c>
      <c r="I62" s="41">
        <f ca="1">HLOOKUP($A62&amp;"-"&amp;$B62&amp;"-"&amp;I$7,Weights_All_Spaces,$C62+1,FALSE)*'Freezer Impacts'!H61</f>
        <v>-7.8946231101201855E-4</v>
      </c>
      <c r="J62" s="41">
        <f ca="1">HLOOKUP($A62&amp;"-"&amp;$B62&amp;"-"&amp;J$7,Weights_All_Spaces,$C62+1,FALSE)*'Freezer Impacts'!I61</f>
        <v>1.5076130487078425E-3</v>
      </c>
      <c r="K62" s="41">
        <f ca="1">HLOOKUP($A62&amp;"-"&amp;$B62&amp;"-"&amp;K$7,Weights_All_Spaces,$C62+1,FALSE)*'Freezer Impacts'!J61</f>
        <v>1.9603015900957982E-7</v>
      </c>
      <c r="L62" s="41">
        <f ca="1">HLOOKUP($A62&amp;"-"&amp;$B62&amp;"-"&amp;L$7,Weights_All_Spaces,$C62+1,FALSE)*'Freezer Impacts'!K61</f>
        <v>1.4167529548692018E-3</v>
      </c>
      <c r="M62" s="41">
        <f ca="1">HLOOKUP($A62&amp;"-"&amp;$B62&amp;"-"&amp;M$7,Weights_All_Spaces,$C62+1,FALSE)*'Freezer Impacts'!L61</f>
        <v>2.5281889253322382E-7</v>
      </c>
      <c r="N62" s="41">
        <f ca="1">HLOOKUP($A62&amp;"-"&amp;$B62&amp;"-"&amp;N$7,Weights_All_Spaces,$C62+1,FALSE)*'Freezer Impacts'!M61</f>
        <v>0</v>
      </c>
      <c r="O62" s="41">
        <f ca="1">HLOOKUP($A62&amp;"-"&amp;$B62&amp;"-"&amp;O$7,Weights_All_Spaces,$C62+1,FALSE)*'Freezer Impacts'!N61</f>
        <v>2.4215046819139208E-3</v>
      </c>
      <c r="P62" s="41">
        <f ca="1">HLOOKUP($A62&amp;"-"&amp;$B62&amp;"-"&amp;P$7,Weights_All_Spaces,$C62+1,FALSE)*'Freezer Impacts'!O61</f>
        <v>3.1191131996395903E-7</v>
      </c>
      <c r="Q62" s="41">
        <f ca="1">HLOOKUP($A62&amp;"-"&amp;$B62&amp;"-"&amp;Q$7,Weights_All_Spaces,$C62+1,FALSE)*'Freezer Impacts'!P61</f>
        <v>2.7545449447711522E-3</v>
      </c>
      <c r="R62" s="41">
        <f ca="1">HLOOKUP($A62&amp;"-"&amp;$B62&amp;"-"&amp;R$7,Weights_All_Spaces,$C62+1,FALSE)*'Freezer Impacts'!Q61</f>
        <v>7.1926380439208407E-7</v>
      </c>
      <c r="S62" s="41">
        <f>HLOOKUP($A62&amp;"-"&amp;$B62&amp;"-"&amp;S$7,Weights_All_Spaces,$C62+1,FALSE)*'Freezer Impacts'!R61</f>
        <v>0</v>
      </c>
      <c r="T62" s="41">
        <f ca="1">HLOOKUP($A62&amp;"-"&amp;$B62&amp;"-"&amp;T$7,Weights_All_Spaces,$C62+1,FALSE)*'Freezer Impacts'!S61</f>
        <v>0.12129098869721794</v>
      </c>
      <c r="U62" s="41">
        <f ca="1">HLOOKUP($A62&amp;"-"&amp;$B62&amp;"-"&amp;U$7,Weights_All_Spaces,$C62+1,FALSE)*'Freezer Impacts'!T61</f>
        <v>1.6951517013059695E-5</v>
      </c>
      <c r="V62" s="41">
        <f ca="1">HLOOKUP($A62&amp;"-"&amp;$B62&amp;"-"&amp;V$7,Weights_All_Spaces,$C62+1,FALSE)*'Freezer Impacts'!U61</f>
        <v>0.12129098869721794</v>
      </c>
      <c r="W62" s="41">
        <f ca="1">HLOOKUP($A62&amp;"-"&amp;$B62&amp;"-"&amp;W$7,Weights_All_Spaces,$C62+1,FALSE)*'Freezer Impacts'!V61</f>
        <v>1.6951517013059695E-5</v>
      </c>
      <c r="X62" s="41">
        <f ca="1">HLOOKUP($A62&amp;"-"&amp;$B62&amp;"-"&amp;X$7,Weights_All_Spaces,$C62+1,FALSE)*'Freezer Impacts'!W61</f>
        <v>-3.7257660132477425E-3</v>
      </c>
      <c r="Y62" s="41">
        <f ca="1">HLOOKUP($A62&amp;"-"&amp;$B62&amp;"-"&amp;Y$7,Weights_All_Spaces,$C62+1,FALSE)*'Freezer Impacts'!X61</f>
        <v>7.2476804409556533E-3</v>
      </c>
      <c r="Z62" s="41">
        <f ca="1">HLOOKUP($A62&amp;"-"&amp;$B62&amp;"-"&amp;Z$7,Weights_All_Spaces,$C62+1,FALSE)*'Freezer Impacts'!Y61</f>
        <v>9.9054781197545054E-7</v>
      </c>
      <c r="AA62" s="41">
        <f ca="1">HLOOKUP($A62&amp;"-"&amp;$B62&amp;"-"&amp;AA$7,Weights_All_Spaces,$C62+1,FALSE)*'Freezer Impacts'!Z61</f>
        <v>5.6462520060849347E-3</v>
      </c>
      <c r="AB62" s="41">
        <f ca="1">HLOOKUP($A62&amp;"-"&amp;$B62&amp;"-"&amp;AB$7,Weights_All_Spaces,$C62+1,FALSE)*'Freezer Impacts'!AA61</f>
        <v>9.904841343566639E-7</v>
      </c>
      <c r="AC62" s="41">
        <f ca="1">HLOOKUP($A62&amp;"-"&amp;$B62&amp;"-"&amp;AC$7,Weights_All_Spaces,$C62+1,FALSE)*'Freezer Impacts'!AB61</f>
        <v>0</v>
      </c>
      <c r="AD62" s="41">
        <f ca="1">HLOOKUP($A62&amp;"-"&amp;$B62&amp;"-"&amp;AD$7,Weights_All_Spaces,$C62+1,FALSE)*'Freezer Impacts'!AC61</f>
        <v>9.5610527528697128E-2</v>
      </c>
      <c r="AE62" s="41">
        <f ca="1">HLOOKUP($A62&amp;"-"&amp;$B62&amp;"-"&amp;AE$7,Weights_All_Spaces,$C62+1,FALSE)*'Freezer Impacts'!AD61</f>
        <v>1.6440770360178472E-5</v>
      </c>
      <c r="AF62" s="41">
        <f ca="1">HLOOKUP($A62&amp;"-"&amp;$B62&amp;"-"&amp;AF$7,Weights_All_Spaces,$C62+1,FALSE)*'Freezer Impacts'!AE61</f>
        <v>9.6214151652272414E-2</v>
      </c>
      <c r="AG62" s="41">
        <f ca="1">HLOOKUP($A62&amp;"-"&amp;$B62&amp;"-"&amp;AG$7,Weights_All_Spaces,$C62+1,FALSE)*'Freezer Impacts'!AF61</f>
        <v>2.3832987599271797E-5</v>
      </c>
      <c r="AH62" s="41">
        <f ca="1">HLOOKUP($A62&amp;"-"&amp;$B62&amp;"-"&amp;AH$7,Weights_All_Spaces,$C62+1,FALSE)*'Freezer Impacts'!AG61</f>
        <v>0</v>
      </c>
      <c r="AK62" s="131">
        <f t="shared" ca="1" si="15"/>
        <v>0.25441217781330638</v>
      </c>
      <c r="AL62" s="131">
        <f t="shared" ca="1" si="15"/>
        <v>3.8282812268795211E-5</v>
      </c>
      <c r="AM62" s="131">
        <f t="shared" ca="1" si="15"/>
        <v>0.2572783665296019</v>
      </c>
      <c r="AN62" s="131">
        <f t="shared" ca="1" si="15"/>
        <v>5.0569065316377378E-5</v>
      </c>
      <c r="AO62" s="131">
        <f t="shared" ca="1" si="15"/>
        <v>-4.515228324259761E-3</v>
      </c>
    </row>
    <row r="63" spans="1:41">
      <c r="A63" s="4" t="str">
        <f t="shared" si="18"/>
        <v>SC</v>
      </c>
      <c r="B63" s="4" t="str">
        <f t="shared" si="18"/>
        <v>SFM</v>
      </c>
      <c r="C63" s="4">
        <f t="shared" si="19"/>
        <v>7</v>
      </c>
      <c r="D63" s="40" t="str">
        <f t="shared" si="17"/>
        <v>SC7</v>
      </c>
      <c r="E63" s="41">
        <f ca="1">HLOOKUP($A63&amp;"-"&amp;$B63&amp;"-"&amp;E$7,Weights_All_Spaces,$C63+1,FALSE)*'Freezer Impacts'!D62</f>
        <v>0</v>
      </c>
      <c r="F63" s="41">
        <f ca="1">HLOOKUP($A63&amp;"-"&amp;$B63&amp;"-"&amp;F$7,Weights_All_Spaces,$C63+1,FALSE)*'Freezer Impacts'!E62</f>
        <v>0</v>
      </c>
      <c r="G63" s="41">
        <f ca="1">HLOOKUP($A63&amp;"-"&amp;$B63&amp;"-"&amp;G$7,Weights_All_Spaces,$C63+1,FALSE)*'Freezer Impacts'!F62</f>
        <v>0</v>
      </c>
      <c r="H63" s="41">
        <f ca="1">HLOOKUP($A63&amp;"-"&amp;$B63&amp;"-"&amp;H$7,Weights_All_Spaces,$C63+1,FALSE)*'Freezer Impacts'!G62</f>
        <v>0</v>
      </c>
      <c r="I63" s="41">
        <f ca="1">HLOOKUP($A63&amp;"-"&amp;$B63&amp;"-"&amp;I$7,Weights_All_Spaces,$C63+1,FALSE)*'Freezer Impacts'!H62</f>
        <v>0</v>
      </c>
      <c r="J63" s="41">
        <f ca="1">HLOOKUP($A63&amp;"-"&amp;$B63&amp;"-"&amp;J$7,Weights_All_Spaces,$C63+1,FALSE)*'Freezer Impacts'!I62</f>
        <v>0</v>
      </c>
      <c r="K63" s="41">
        <f ca="1">HLOOKUP($A63&amp;"-"&amp;$B63&amp;"-"&amp;K$7,Weights_All_Spaces,$C63+1,FALSE)*'Freezer Impacts'!J62</f>
        <v>0</v>
      </c>
      <c r="L63" s="41">
        <f ca="1">HLOOKUP($A63&amp;"-"&amp;$B63&amp;"-"&amp;L$7,Weights_All_Spaces,$C63+1,FALSE)*'Freezer Impacts'!K62</f>
        <v>0</v>
      </c>
      <c r="M63" s="41">
        <f ca="1">HLOOKUP($A63&amp;"-"&amp;$B63&amp;"-"&amp;M$7,Weights_All_Spaces,$C63+1,FALSE)*'Freezer Impacts'!L62</f>
        <v>0</v>
      </c>
      <c r="N63" s="41">
        <f ca="1">HLOOKUP($A63&amp;"-"&amp;$B63&amp;"-"&amp;N$7,Weights_All_Spaces,$C63+1,FALSE)*'Freezer Impacts'!M62</f>
        <v>0</v>
      </c>
      <c r="O63" s="41">
        <f ca="1">HLOOKUP($A63&amp;"-"&amp;$B63&amp;"-"&amp;O$7,Weights_All_Spaces,$C63+1,FALSE)*'Freezer Impacts'!N62</f>
        <v>0</v>
      </c>
      <c r="P63" s="41">
        <f ca="1">HLOOKUP($A63&amp;"-"&amp;$B63&amp;"-"&amp;P$7,Weights_All_Spaces,$C63+1,FALSE)*'Freezer Impacts'!O62</f>
        <v>0</v>
      </c>
      <c r="Q63" s="41">
        <f ca="1">HLOOKUP($A63&amp;"-"&amp;$B63&amp;"-"&amp;Q$7,Weights_All_Spaces,$C63+1,FALSE)*'Freezer Impacts'!P62</f>
        <v>0</v>
      </c>
      <c r="R63" s="41">
        <f ca="1">HLOOKUP($A63&amp;"-"&amp;$B63&amp;"-"&amp;R$7,Weights_All_Spaces,$C63+1,FALSE)*'Freezer Impacts'!Q62</f>
        <v>0</v>
      </c>
      <c r="S63" s="41">
        <f>HLOOKUP($A63&amp;"-"&amp;$B63&amp;"-"&amp;S$7,Weights_All_Spaces,$C63+1,FALSE)*'Freezer Impacts'!R62</f>
        <v>0</v>
      </c>
      <c r="T63" s="41">
        <f ca="1">HLOOKUP($A63&amp;"-"&amp;$B63&amp;"-"&amp;T$7,Weights_All_Spaces,$C63+1,FALSE)*'Freezer Impacts'!S62</f>
        <v>0</v>
      </c>
      <c r="U63" s="41">
        <f ca="1">HLOOKUP($A63&amp;"-"&amp;$B63&amp;"-"&amp;U$7,Weights_All_Spaces,$C63+1,FALSE)*'Freezer Impacts'!T62</f>
        <v>0</v>
      </c>
      <c r="V63" s="41">
        <f ca="1">HLOOKUP($A63&amp;"-"&amp;$B63&amp;"-"&amp;V$7,Weights_All_Spaces,$C63+1,FALSE)*'Freezer Impacts'!U62</f>
        <v>0</v>
      </c>
      <c r="W63" s="41">
        <f ca="1">HLOOKUP($A63&amp;"-"&amp;$B63&amp;"-"&amp;W$7,Weights_All_Spaces,$C63+1,FALSE)*'Freezer Impacts'!V62</f>
        <v>0</v>
      </c>
      <c r="X63" s="41">
        <f ca="1">HLOOKUP($A63&amp;"-"&amp;$B63&amp;"-"&amp;X$7,Weights_All_Spaces,$C63+1,FALSE)*'Freezer Impacts'!W62</f>
        <v>0</v>
      </c>
      <c r="Y63" s="41">
        <f ca="1">HLOOKUP($A63&amp;"-"&amp;$B63&amp;"-"&amp;Y$7,Weights_All_Spaces,$C63+1,FALSE)*'Freezer Impacts'!X62</f>
        <v>0</v>
      </c>
      <c r="Z63" s="41">
        <f ca="1">HLOOKUP($A63&amp;"-"&amp;$B63&amp;"-"&amp;Z$7,Weights_All_Spaces,$C63+1,FALSE)*'Freezer Impacts'!Y62</f>
        <v>0</v>
      </c>
      <c r="AA63" s="41">
        <f ca="1">HLOOKUP($A63&amp;"-"&amp;$B63&amp;"-"&amp;AA$7,Weights_All_Spaces,$C63+1,FALSE)*'Freezer Impacts'!Z62</f>
        <v>0</v>
      </c>
      <c r="AB63" s="41">
        <f ca="1">HLOOKUP($A63&amp;"-"&amp;$B63&amp;"-"&amp;AB$7,Weights_All_Spaces,$C63+1,FALSE)*'Freezer Impacts'!AA62</f>
        <v>0</v>
      </c>
      <c r="AC63" s="41">
        <f ca="1">HLOOKUP($A63&amp;"-"&amp;$B63&amp;"-"&amp;AC$7,Weights_All_Spaces,$C63+1,FALSE)*'Freezer Impacts'!AB62</f>
        <v>0</v>
      </c>
      <c r="AD63" s="41">
        <f ca="1">HLOOKUP($A63&amp;"-"&amp;$B63&amp;"-"&amp;AD$7,Weights_All_Spaces,$C63+1,FALSE)*'Freezer Impacts'!AC62</f>
        <v>0</v>
      </c>
      <c r="AE63" s="41">
        <f ca="1">HLOOKUP($A63&amp;"-"&amp;$B63&amp;"-"&amp;AE$7,Weights_All_Spaces,$C63+1,FALSE)*'Freezer Impacts'!AD62</f>
        <v>0</v>
      </c>
      <c r="AF63" s="41">
        <f ca="1">HLOOKUP($A63&amp;"-"&amp;$B63&amp;"-"&amp;AF$7,Weights_All_Spaces,$C63+1,FALSE)*'Freezer Impacts'!AE62</f>
        <v>0</v>
      </c>
      <c r="AG63" s="41">
        <f ca="1">HLOOKUP($A63&amp;"-"&amp;$B63&amp;"-"&amp;AG$7,Weights_All_Spaces,$C63+1,FALSE)*'Freezer Impacts'!AF62</f>
        <v>0</v>
      </c>
      <c r="AH63" s="41">
        <f ca="1">HLOOKUP($A63&amp;"-"&amp;$B63&amp;"-"&amp;AH$7,Weights_All_Spaces,$C63+1,FALSE)*'Freezer Impacts'!AG62</f>
        <v>0</v>
      </c>
      <c r="AK63" s="131">
        <f t="shared" ca="1" si="15"/>
        <v>0</v>
      </c>
      <c r="AL63" s="131">
        <f t="shared" ca="1" si="15"/>
        <v>0</v>
      </c>
      <c r="AM63" s="131">
        <f t="shared" ca="1" si="15"/>
        <v>0</v>
      </c>
      <c r="AN63" s="131">
        <f t="shared" ca="1" si="15"/>
        <v>0</v>
      </c>
      <c r="AO63" s="131">
        <f t="shared" ca="1" si="15"/>
        <v>0</v>
      </c>
    </row>
    <row r="64" spans="1:41">
      <c r="A64" s="4" t="str">
        <f t="shared" si="18"/>
        <v>SC</v>
      </c>
      <c r="B64" s="4" t="str">
        <f t="shared" si="18"/>
        <v>SFM</v>
      </c>
      <c r="C64" s="4">
        <f t="shared" si="19"/>
        <v>8</v>
      </c>
      <c r="D64" s="40" t="str">
        <f t="shared" si="17"/>
        <v>SC8</v>
      </c>
      <c r="E64" s="41">
        <f ca="1">HLOOKUP($A64&amp;"-"&amp;$B64&amp;"-"&amp;E$7,Weights_All_Spaces,$C64+1,FALSE)*'Freezer Impacts'!D63</f>
        <v>6.9566856766141785E-2</v>
      </c>
      <c r="F64" s="41">
        <f ca="1">HLOOKUP($A64&amp;"-"&amp;$B64&amp;"-"&amp;F$7,Weights_All_Spaces,$C64+1,FALSE)*'Freezer Impacts'!E63</f>
        <v>9.3936539279633939E-6</v>
      </c>
      <c r="G64" s="41">
        <f ca="1">HLOOKUP($A64&amp;"-"&amp;$B64&amp;"-"&amp;G$7,Weights_All_Spaces,$C64+1,FALSE)*'Freezer Impacts'!F63</f>
        <v>8.056598074227031E-2</v>
      </c>
      <c r="H64" s="41">
        <f ca="1">HLOOKUP($A64&amp;"-"&amp;$B64&amp;"-"&amp;H$7,Weights_All_Spaces,$C64+1,FALSE)*'Freezer Impacts'!G63</f>
        <v>1.4682075216688966E-5</v>
      </c>
      <c r="I64" s="41">
        <f ca="1">HLOOKUP($A64&amp;"-"&amp;$B64&amp;"-"&amp;I$7,Weights_All_Spaces,$C64+1,FALSE)*'Freezer Impacts'!H63</f>
        <v>-1.7371316567088354E-3</v>
      </c>
      <c r="J64" s="41">
        <f ca="1">HLOOKUP($A64&amp;"-"&amp;$B64&amp;"-"&amp;J$7,Weights_All_Spaces,$C64+1,FALSE)*'Freezer Impacts'!I63</f>
        <v>3.9827877942798301E-3</v>
      </c>
      <c r="K64" s="41">
        <f ca="1">HLOOKUP($A64&amp;"-"&amp;$B64&amp;"-"&amp;K$7,Weights_All_Spaces,$C64+1,FALSE)*'Freezer Impacts'!J63</f>
        <v>5.4158483120686298E-7</v>
      </c>
      <c r="L64" s="41">
        <f ca="1">HLOOKUP($A64&amp;"-"&amp;$B64&amp;"-"&amp;L$7,Weights_All_Spaces,$C64+1,FALSE)*'Freezer Impacts'!K63</f>
        <v>4.0756132617604454E-3</v>
      </c>
      <c r="M64" s="41">
        <f ca="1">HLOOKUP($A64&amp;"-"&amp;$B64&amp;"-"&amp;M$7,Weights_All_Spaces,$C64+1,FALSE)*'Freezer Impacts'!L63</f>
        <v>1.0053004183301829E-6</v>
      </c>
      <c r="N64" s="41">
        <f ca="1">HLOOKUP($A64&amp;"-"&amp;$B64&amp;"-"&amp;N$7,Weights_All_Spaces,$C64+1,FALSE)*'Freezer Impacts'!M63</f>
        <v>0</v>
      </c>
      <c r="O64" s="41">
        <f ca="1">HLOOKUP($A64&amp;"-"&amp;$B64&amp;"-"&amp;O$7,Weights_All_Spaces,$C64+1,FALSE)*'Freezer Impacts'!N63</f>
        <v>6.3969523463118872E-3</v>
      </c>
      <c r="P64" s="41">
        <f ca="1">HLOOKUP($A64&amp;"-"&amp;$B64&amp;"-"&amp;P$7,Weights_All_Spaces,$C64+1,FALSE)*'Freezer Impacts'!O63</f>
        <v>8.6378426923801308E-7</v>
      </c>
      <c r="Q64" s="41">
        <f ca="1">HLOOKUP($A64&amp;"-"&amp;$B64&amp;"-"&amp;Q$7,Weights_All_Spaces,$C64+1,FALSE)*'Freezer Impacts'!P63</f>
        <v>7.4083660452662348E-3</v>
      </c>
      <c r="R64" s="41">
        <f ca="1">HLOOKUP($A64&amp;"-"&amp;$B64&amp;"-"&amp;R$7,Weights_All_Spaces,$C64+1,FALSE)*'Freezer Impacts'!Q63</f>
        <v>1.3500758819943877E-6</v>
      </c>
      <c r="S64" s="41">
        <f>HLOOKUP($A64&amp;"-"&amp;$B64&amp;"-"&amp;S$7,Weights_All_Spaces,$C64+1,FALSE)*'Freezer Impacts'!R63</f>
        <v>0</v>
      </c>
      <c r="T64" s="41">
        <f ca="1">HLOOKUP($A64&amp;"-"&amp;$B64&amp;"-"&amp;T$7,Weights_All_Spaces,$C64+1,FALSE)*'Freezer Impacts'!S63</f>
        <v>0.17166339050392157</v>
      </c>
      <c r="U64" s="41">
        <f ca="1">HLOOKUP($A64&amp;"-"&amp;$B64&amp;"-"&amp;U$7,Weights_All_Spaces,$C64+1,FALSE)*'Freezer Impacts'!T63</f>
        <v>2.9358169323794466E-5</v>
      </c>
      <c r="V64" s="41">
        <f ca="1">HLOOKUP($A64&amp;"-"&amp;$B64&amp;"-"&amp;V$7,Weights_All_Spaces,$C64+1,FALSE)*'Freezer Impacts'!U63</f>
        <v>0.17166339050392157</v>
      </c>
      <c r="W64" s="41">
        <f ca="1">HLOOKUP($A64&amp;"-"&amp;$B64&amp;"-"&amp;W$7,Weights_All_Spaces,$C64+1,FALSE)*'Freezer Impacts'!V63</f>
        <v>2.9358169323794466E-5</v>
      </c>
      <c r="X64" s="41">
        <f ca="1">HLOOKUP($A64&amp;"-"&amp;$B64&amp;"-"&amp;X$7,Weights_All_Spaces,$C64+1,FALSE)*'Freezer Impacts'!W63</f>
        <v>-4.2622603197813025E-3</v>
      </c>
      <c r="Y64" s="41">
        <f ca="1">HLOOKUP($A64&amp;"-"&amp;$B64&amp;"-"&amp;Y$7,Weights_All_Spaces,$C64+1,FALSE)*'Freezer Impacts'!X63</f>
        <v>1.026728839273335E-2</v>
      </c>
      <c r="Z64" s="41">
        <f ca="1">HLOOKUP($A64&amp;"-"&amp;$B64&amp;"-"&amp;Z$7,Weights_All_Spaces,$C64+1,FALSE)*'Freezer Impacts'!Y63</f>
        <v>1.6387066957018779E-6</v>
      </c>
      <c r="AA64" s="41">
        <f ca="1">HLOOKUP($A64&amp;"-"&amp;$B64&amp;"-"&amp;AA$7,Weights_All_Spaces,$C64+1,FALSE)*'Freezer Impacts'!Z63</f>
        <v>8.4806051284890827E-3</v>
      </c>
      <c r="AB64" s="41">
        <f ca="1">HLOOKUP($A64&amp;"-"&amp;$B64&amp;"-"&amp;AB$7,Weights_All_Spaces,$C64+1,FALSE)*'Freezer Impacts'!AA63</f>
        <v>1.6387066957018779E-6</v>
      </c>
      <c r="AC64" s="41">
        <f ca="1">HLOOKUP($A64&amp;"-"&amp;$B64&amp;"-"&amp;AC$7,Weights_All_Spaces,$C64+1,FALSE)*'Freezer Impacts'!AB63</f>
        <v>0</v>
      </c>
      <c r="AD64" s="41">
        <f ca="1">HLOOKUP($A64&amp;"-"&amp;$B64&amp;"-"&amp;AD$7,Weights_All_Spaces,$C64+1,FALSE)*'Freezer Impacts'!AC63</f>
        <v>0.10148642354317167</v>
      </c>
      <c r="AE64" s="41">
        <f ca="1">HLOOKUP($A64&amp;"-"&amp;$B64&amp;"-"&amp;AE$7,Weights_All_Spaces,$C64+1,FALSE)*'Freezer Impacts'!AD63</f>
        <v>2.0914099495695947E-5</v>
      </c>
      <c r="AF64" s="41">
        <f ca="1">HLOOKUP($A64&amp;"-"&amp;$B64&amp;"-"&amp;AF$7,Weights_All_Spaces,$C64+1,FALSE)*'Freezer Impacts'!AE63</f>
        <v>0.10195366346721421</v>
      </c>
      <c r="AG64" s="41">
        <f ca="1">HLOOKUP($A64&amp;"-"&amp;$B64&amp;"-"&amp;AG$7,Weights_All_Spaces,$C64+1,FALSE)*'Freezer Impacts'!AF63</f>
        <v>2.1316596254920377E-5</v>
      </c>
      <c r="AH64" s="41">
        <f ca="1">HLOOKUP($A64&amp;"-"&amp;$B64&amp;"-"&amp;AH$7,Weights_All_Spaces,$C64+1,FALSE)*'Freezer Impacts'!AG63</f>
        <v>0</v>
      </c>
      <c r="AK64" s="131">
        <f t="shared" ca="1" si="15"/>
        <v>0.3633636993465601</v>
      </c>
      <c r="AL64" s="131">
        <f t="shared" ca="1" si="15"/>
        <v>6.270999854360056E-5</v>
      </c>
      <c r="AM64" s="131">
        <f t="shared" ca="1" si="15"/>
        <v>0.37414761914892181</v>
      </c>
      <c r="AN64" s="131">
        <f t="shared" ca="1" si="15"/>
        <v>6.9350923791430266E-5</v>
      </c>
      <c r="AO64" s="131">
        <f t="shared" ca="1" si="15"/>
        <v>-5.9993919764901376E-3</v>
      </c>
    </row>
    <row r="65" spans="1:41">
      <c r="A65" s="4" t="str">
        <f t="shared" si="18"/>
        <v>SC</v>
      </c>
      <c r="B65" s="4" t="str">
        <f t="shared" si="18"/>
        <v>SFM</v>
      </c>
      <c r="C65" s="4">
        <f t="shared" si="19"/>
        <v>9</v>
      </c>
      <c r="D65" s="40" t="str">
        <f t="shared" si="17"/>
        <v>SC9</v>
      </c>
      <c r="E65" s="41">
        <f ca="1">HLOOKUP($A65&amp;"-"&amp;$B65&amp;"-"&amp;E$7,Weights_All_Spaces,$C65+1,FALSE)*'Freezer Impacts'!D64</f>
        <v>0.13198518715338145</v>
      </c>
      <c r="F65" s="41">
        <f ca="1">HLOOKUP($A65&amp;"-"&amp;$B65&amp;"-"&amp;F$7,Weights_All_Spaces,$C65+1,FALSE)*'Freezer Impacts'!E64</f>
        <v>1.7604400782499625E-5</v>
      </c>
      <c r="G65" s="41">
        <f ca="1">HLOOKUP($A65&amp;"-"&amp;$B65&amp;"-"&amp;G$7,Weights_All_Spaces,$C65+1,FALSE)*'Freezer Impacts'!F64</f>
        <v>0.15601112765470737</v>
      </c>
      <c r="H65" s="41">
        <f ca="1">HLOOKUP($A65&amp;"-"&amp;$B65&amp;"-"&amp;H$7,Weights_All_Spaces,$C65+1,FALSE)*'Freezer Impacts'!G64</f>
        <v>3.0261738102615866E-5</v>
      </c>
      <c r="I65" s="41">
        <f ca="1">HLOOKUP($A65&amp;"-"&amp;$B65&amp;"-"&amp;I$7,Weights_All_Spaces,$C65+1,FALSE)*'Freezer Impacts'!H64</f>
        <v>-3.9533431335638447E-3</v>
      </c>
      <c r="J65" s="41">
        <f ca="1">HLOOKUP($A65&amp;"-"&amp;$B65&amp;"-"&amp;J$7,Weights_All_Spaces,$C65+1,FALSE)*'Freezer Impacts'!I64</f>
        <v>7.5579189880295135E-3</v>
      </c>
      <c r="K65" s="41">
        <f ca="1">HLOOKUP($A65&amp;"-"&amp;$B65&amp;"-"&amp;K$7,Weights_All_Spaces,$C65+1,FALSE)*'Freezer Impacts'!J64</f>
        <v>1.0141546872381607E-6</v>
      </c>
      <c r="L65" s="41">
        <f ca="1">HLOOKUP($A65&amp;"-"&amp;$B65&amp;"-"&amp;L$7,Weights_All_Spaces,$C65+1,FALSE)*'Freezer Impacts'!K64</f>
        <v>7.6289407050185321E-3</v>
      </c>
      <c r="M65" s="41">
        <f ca="1">HLOOKUP($A65&amp;"-"&amp;$B65&amp;"-"&amp;M$7,Weights_All_Spaces,$C65+1,FALSE)*'Freezer Impacts'!L64</f>
        <v>2.1869101578899217E-6</v>
      </c>
      <c r="N65" s="41">
        <f ca="1">HLOOKUP($A65&amp;"-"&amp;$B65&amp;"-"&amp;N$7,Weights_All_Spaces,$C65+1,FALSE)*'Freezer Impacts'!M64</f>
        <v>0</v>
      </c>
      <c r="O65" s="41">
        <f ca="1">HLOOKUP($A65&amp;"-"&amp;$B65&amp;"-"&amp;O$7,Weights_All_Spaces,$C65+1,FALSE)*'Freezer Impacts'!N64</f>
        <v>1.2136568933644272E-2</v>
      </c>
      <c r="P65" s="41">
        <f ca="1">HLOOKUP($A65&amp;"-"&amp;$B65&amp;"-"&amp;P$7,Weights_All_Spaces,$C65+1,FALSE)*'Freezer Impacts'!O64</f>
        <v>1.6187954742528393E-6</v>
      </c>
      <c r="Q65" s="41">
        <f ca="1">HLOOKUP($A65&amp;"-"&amp;$B65&amp;"-"&amp;Q$7,Weights_All_Spaces,$C65+1,FALSE)*'Freezer Impacts'!P64</f>
        <v>1.4345850818823669E-2</v>
      </c>
      <c r="R65" s="41">
        <f ca="1">HLOOKUP($A65&amp;"-"&amp;$B65&amp;"-"&amp;R$7,Weights_All_Spaces,$C65+1,FALSE)*'Freezer Impacts'!Q64</f>
        <v>2.7826885611600799E-6</v>
      </c>
      <c r="S65" s="41">
        <f>HLOOKUP($A65&amp;"-"&amp;$B65&amp;"-"&amp;S$7,Weights_All_Spaces,$C65+1,FALSE)*'Freezer Impacts'!R64</f>
        <v>0</v>
      </c>
      <c r="T65" s="41">
        <f ca="1">HLOOKUP($A65&amp;"-"&amp;$B65&amp;"-"&amp;T$7,Weights_All_Spaces,$C65+1,FALSE)*'Freezer Impacts'!S64</f>
        <v>8.7778547129074597E-2</v>
      </c>
      <c r="U65" s="41">
        <f ca="1">HLOOKUP($A65&amp;"-"&amp;$B65&amp;"-"&amp;U$7,Weights_All_Spaces,$C65+1,FALSE)*'Freezer Impacts'!T64</f>
        <v>1.4020327001280206E-5</v>
      </c>
      <c r="V65" s="41">
        <f ca="1">HLOOKUP($A65&amp;"-"&amp;$B65&amp;"-"&amp;V$7,Weights_All_Spaces,$C65+1,FALSE)*'Freezer Impacts'!U64</f>
        <v>8.7778547129074597E-2</v>
      </c>
      <c r="W65" s="41">
        <f ca="1">HLOOKUP($A65&amp;"-"&amp;$B65&amp;"-"&amp;W$7,Weights_All_Spaces,$C65+1,FALSE)*'Freezer Impacts'!V64</f>
        <v>1.4020327001280206E-5</v>
      </c>
      <c r="X65" s="41">
        <f ca="1">HLOOKUP($A65&amp;"-"&amp;$B65&amp;"-"&amp;X$7,Weights_All_Spaces,$C65+1,FALSE)*'Freezer Impacts'!W64</f>
        <v>-2.6577513677073835E-3</v>
      </c>
      <c r="Y65" s="41">
        <f ca="1">HLOOKUP($A65&amp;"-"&amp;$B65&amp;"-"&amp;Y$7,Weights_All_Spaces,$C65+1,FALSE)*'Freezer Impacts'!X64</f>
        <v>5.243137722474563E-3</v>
      </c>
      <c r="Z65" s="41">
        <f ca="1">HLOOKUP($A65&amp;"-"&amp;$B65&amp;"-"&amp;Z$7,Weights_All_Spaces,$C65+1,FALSE)*'Freezer Impacts'!Y64</f>
        <v>8.0470390191742304E-7</v>
      </c>
      <c r="AA65" s="41">
        <f ca="1">HLOOKUP($A65&amp;"-"&amp;$B65&amp;"-"&amp;AA$7,Weights_All_Spaces,$C65+1,FALSE)*'Freezer Impacts'!Z64</f>
        <v>4.1622364785597376E-3</v>
      </c>
      <c r="AB65" s="41">
        <f ca="1">HLOOKUP($A65&amp;"-"&amp;$B65&amp;"-"&amp;AB$7,Weights_All_Spaces,$C65+1,FALSE)*'Freezer Impacts'!AA64</f>
        <v>8.047184501050448E-7</v>
      </c>
      <c r="AC65" s="41">
        <f ca="1">HLOOKUP($A65&amp;"-"&amp;$B65&amp;"-"&amp;AC$7,Weights_All_Spaces,$C65+1,FALSE)*'Freezer Impacts'!AB64</f>
        <v>0</v>
      </c>
      <c r="AD65" s="41">
        <f ca="1">HLOOKUP($A65&amp;"-"&amp;$B65&amp;"-"&amp;AD$7,Weights_All_Spaces,$C65+1,FALSE)*'Freezer Impacts'!AC64</f>
        <v>0.10379466863801434</v>
      </c>
      <c r="AE65" s="41">
        <f ca="1">HLOOKUP($A65&amp;"-"&amp;$B65&amp;"-"&amp;AE$7,Weights_All_Spaces,$C65+1,FALSE)*'Freezer Impacts'!AD64</f>
        <v>2.0748066557134331E-5</v>
      </c>
      <c r="AF65" s="41">
        <f ca="1">HLOOKUP($A65&amp;"-"&amp;$B65&amp;"-"&amp;AF$7,Weights_All_Spaces,$C65+1,FALSE)*'Freezer Impacts'!AE64</f>
        <v>0.10452947330488467</v>
      </c>
      <c r="AG65" s="41">
        <f ca="1">HLOOKUP($A65&amp;"-"&amp;$B65&amp;"-"&amp;AG$7,Weights_All_Spaces,$C65+1,FALSE)*'Freezer Impacts'!AF64</f>
        <v>2.0544397872295269E-5</v>
      </c>
      <c r="AH65" s="41">
        <f ca="1">HLOOKUP($A65&amp;"-"&amp;$B65&amp;"-"&amp;AH$7,Weights_All_Spaces,$C65+1,FALSE)*'Freezer Impacts'!AG64</f>
        <v>0</v>
      </c>
      <c r="AK65" s="131">
        <f t="shared" ca="1" si="15"/>
        <v>0.3484960285646187</v>
      </c>
      <c r="AL65" s="131">
        <f t="shared" ca="1" si="15"/>
        <v>5.581044840432258E-5</v>
      </c>
      <c r="AM65" s="131">
        <f t="shared" ca="1" si="15"/>
        <v>0.37445617609106857</v>
      </c>
      <c r="AN65" s="131">
        <f t="shared" ca="1" si="15"/>
        <v>7.060078014534639E-5</v>
      </c>
      <c r="AO65" s="131">
        <f t="shared" ca="1" si="15"/>
        <v>-6.6110945012712282E-3</v>
      </c>
    </row>
    <row r="66" spans="1:41">
      <c r="A66" s="4" t="str">
        <f t="shared" si="18"/>
        <v>SC</v>
      </c>
      <c r="B66" s="4" t="str">
        <f t="shared" si="18"/>
        <v>SFM</v>
      </c>
      <c r="C66" s="4">
        <f t="shared" si="19"/>
        <v>10</v>
      </c>
      <c r="D66" s="40" t="str">
        <f t="shared" si="17"/>
        <v>SC10</v>
      </c>
      <c r="E66" s="41">
        <f ca="1">HLOOKUP($A66&amp;"-"&amp;$B66&amp;"-"&amp;E$7,Weights_All_Spaces,$C66+1,FALSE)*'Freezer Impacts'!D65</f>
        <v>0.21339910535463125</v>
      </c>
      <c r="F66" s="41">
        <f ca="1">HLOOKUP($A66&amp;"-"&amp;$B66&amp;"-"&amp;F$7,Weights_All_Spaces,$C66+1,FALSE)*'Freezer Impacts'!E65</f>
        <v>2.9233937429230981E-5</v>
      </c>
      <c r="G66" s="41">
        <f ca="1">HLOOKUP($A66&amp;"-"&amp;$B66&amp;"-"&amp;G$7,Weights_All_Spaces,$C66+1,FALSE)*'Freezer Impacts'!F65</f>
        <v>0.2485210932300915</v>
      </c>
      <c r="H66" s="41">
        <f ca="1">HLOOKUP($A66&amp;"-"&amp;$B66&amp;"-"&amp;H$7,Weights_All_Spaces,$C66+1,FALSE)*'Freezer Impacts'!G65</f>
        <v>5.2364809588549807E-5</v>
      </c>
      <c r="I66" s="41">
        <f ca="1">HLOOKUP($A66&amp;"-"&amp;$B66&amp;"-"&amp;I$7,Weights_All_Spaces,$C66+1,FALSE)*'Freezer Impacts'!H65</f>
        <v>-6.1553710436387096E-3</v>
      </c>
      <c r="J66" s="41">
        <f ca="1">HLOOKUP($A66&amp;"-"&amp;$B66&amp;"-"&amp;J$7,Weights_All_Spaces,$C66+1,FALSE)*'Freezer Impacts'!I65</f>
        <v>1.2217459139597117E-2</v>
      </c>
      <c r="K66" s="41">
        <f ca="1">HLOOKUP($A66&amp;"-"&amp;$B66&amp;"-"&amp;K$7,Weights_All_Spaces,$C66+1,FALSE)*'Freezer Impacts'!J65</f>
        <v>1.6828970677631359E-6</v>
      </c>
      <c r="L66" s="41">
        <f ca="1">HLOOKUP($A66&amp;"-"&amp;$B66&amp;"-"&amp;L$7,Weights_All_Spaces,$C66+1,FALSE)*'Freezer Impacts'!K65</f>
        <v>1.1863601111384701E-2</v>
      </c>
      <c r="M66" s="41">
        <f ca="1">HLOOKUP($A66&amp;"-"&amp;$B66&amp;"-"&amp;M$7,Weights_All_Spaces,$C66+1,FALSE)*'Freezer Impacts'!L65</f>
        <v>3.5272588252263447E-6</v>
      </c>
      <c r="N66" s="41">
        <f ca="1">HLOOKUP($A66&amp;"-"&amp;$B66&amp;"-"&amp;N$7,Weights_All_Spaces,$C66+1,FALSE)*'Freezer Impacts'!M65</f>
        <v>0</v>
      </c>
      <c r="O66" s="41">
        <f ca="1">HLOOKUP($A66&amp;"-"&amp;$B66&amp;"-"&amp;O$7,Weights_All_Spaces,$C66+1,FALSE)*'Freezer Impacts'!N65</f>
        <v>1.962290623950632E-2</v>
      </c>
      <c r="P66" s="41">
        <f ca="1">HLOOKUP($A66&amp;"-"&amp;$B66&amp;"-"&amp;P$7,Weights_All_Spaces,$C66+1,FALSE)*'Freezer Impacts'!O65</f>
        <v>2.6881781544120439E-6</v>
      </c>
      <c r="Q66" s="41">
        <f ca="1">HLOOKUP($A66&amp;"-"&amp;$B66&amp;"-"&amp;Q$7,Weights_All_Spaces,$C66+1,FALSE)*'Freezer Impacts'!P65</f>
        <v>2.2852514320008413E-2</v>
      </c>
      <c r="R66" s="41">
        <f ca="1">HLOOKUP($A66&amp;"-"&amp;$B66&amp;"-"&amp;R$7,Weights_All_Spaces,$C66+1,FALSE)*'Freezer Impacts'!Q65</f>
        <v>4.8151549046942349E-6</v>
      </c>
      <c r="S66" s="41">
        <f>HLOOKUP($A66&amp;"-"&amp;$B66&amp;"-"&amp;S$7,Weights_All_Spaces,$C66+1,FALSE)*'Freezer Impacts'!R65</f>
        <v>0</v>
      </c>
      <c r="T66" s="41">
        <f ca="1">HLOOKUP($A66&amp;"-"&amp;$B66&amp;"-"&amp;T$7,Weights_All_Spaces,$C66+1,FALSE)*'Freezer Impacts'!S65</f>
        <v>3.2335357788027201E-2</v>
      </c>
      <c r="U66" s="41">
        <f ca="1">HLOOKUP($A66&amp;"-"&amp;$B66&amp;"-"&amp;U$7,Weights_All_Spaces,$C66+1,FALSE)*'Freezer Impacts'!T65</f>
        <v>5.4545913238528099E-6</v>
      </c>
      <c r="V66" s="41">
        <f ca="1">HLOOKUP($A66&amp;"-"&amp;$B66&amp;"-"&amp;V$7,Weights_All_Spaces,$C66+1,FALSE)*'Freezer Impacts'!U65</f>
        <v>3.2335357788027201E-2</v>
      </c>
      <c r="W66" s="41">
        <f ca="1">HLOOKUP($A66&amp;"-"&amp;$B66&amp;"-"&amp;W$7,Weights_All_Spaces,$C66+1,FALSE)*'Freezer Impacts'!V65</f>
        <v>5.4545913238528099E-6</v>
      </c>
      <c r="X66" s="41">
        <f ca="1">HLOOKUP($A66&amp;"-"&amp;$B66&amp;"-"&amp;X$7,Weights_All_Spaces,$C66+1,FALSE)*'Freezer Impacts'!W65</f>
        <v>-8.9593835464542575E-4</v>
      </c>
      <c r="Y66" s="41">
        <f ca="1">HLOOKUP($A66&amp;"-"&amp;$B66&amp;"-"&amp;Y$7,Weights_All_Spaces,$C66+1,FALSE)*'Freezer Impacts'!X65</f>
        <v>1.944129107119458E-3</v>
      </c>
      <c r="Z66" s="41">
        <f ca="1">HLOOKUP($A66&amp;"-"&amp;$B66&amp;"-"&amp;Z$7,Weights_All_Spaces,$C66+1,FALSE)*'Freezer Impacts'!Y65</f>
        <v>3.0924651221228815E-7</v>
      </c>
      <c r="AA66" s="41">
        <f ca="1">HLOOKUP($A66&amp;"-"&amp;$B66&amp;"-"&amp;AA$7,Weights_All_Spaces,$C66+1,FALSE)*'Freezer Impacts'!Z65</f>
        <v>1.4899809865683519E-3</v>
      </c>
      <c r="AB66" s="41">
        <f ca="1">HLOOKUP($A66&amp;"-"&amp;$B66&amp;"-"&amp;AB$7,Weights_All_Spaces,$C66+1,FALSE)*'Freezer Impacts'!AA65</f>
        <v>3.0924651221228815E-7</v>
      </c>
      <c r="AC66" s="41">
        <f ca="1">HLOOKUP($A66&amp;"-"&amp;$B66&amp;"-"&amp;AC$7,Weights_All_Spaces,$C66+1,FALSE)*'Freezer Impacts'!AB65</f>
        <v>0</v>
      </c>
      <c r="AD66" s="41">
        <f ca="1">HLOOKUP($A66&amp;"-"&amp;$B66&amp;"-"&amp;AD$7,Weights_All_Spaces,$C66+1,FALSE)*'Freezer Impacts'!AC65</f>
        <v>0.10438849052542093</v>
      </c>
      <c r="AE66" s="41">
        <f ca="1">HLOOKUP($A66&amp;"-"&amp;$B66&amp;"-"&amp;AE$7,Weights_All_Spaces,$C66+1,FALSE)*'Freezer Impacts'!AD65</f>
        <v>2.2234739042724273E-5</v>
      </c>
      <c r="AF66" s="41">
        <f ca="1">HLOOKUP($A66&amp;"-"&amp;$B66&amp;"-"&amp;AF$7,Weights_All_Spaces,$C66+1,FALSE)*'Freezer Impacts'!AE65</f>
        <v>0.1053154674273028</v>
      </c>
      <c r="AG66" s="41">
        <f ca="1">HLOOKUP($A66&amp;"-"&amp;$B66&amp;"-"&amp;AG$7,Weights_All_Spaces,$C66+1,FALSE)*'Freezer Impacts'!AF65</f>
        <v>2.2512227036982124E-5</v>
      </c>
      <c r="AH66" s="41">
        <f ca="1">HLOOKUP($A66&amp;"-"&amp;$B66&amp;"-"&amp;AH$7,Weights_All_Spaces,$C66+1,FALSE)*'Freezer Impacts'!AG65</f>
        <v>0</v>
      </c>
      <c r="AK66" s="131">
        <f t="shared" ca="1" si="15"/>
        <v>0.38390744815430228</v>
      </c>
      <c r="AL66" s="131">
        <f t="shared" ca="1" si="15"/>
        <v>6.1603589530195534E-5</v>
      </c>
      <c r="AM66" s="131">
        <f t="shared" ca="1" si="15"/>
        <v>0.42237801486338294</v>
      </c>
      <c r="AN66" s="131">
        <f t="shared" ca="1" si="15"/>
        <v>8.8983288191517605E-5</v>
      </c>
      <c r="AO66" s="131">
        <f t="shared" ca="1" si="15"/>
        <v>-7.0513093982841352E-3</v>
      </c>
    </row>
    <row r="67" spans="1:41">
      <c r="A67" s="4" t="str">
        <f t="shared" si="18"/>
        <v>SC</v>
      </c>
      <c r="B67" s="4" t="str">
        <f t="shared" si="18"/>
        <v>SFM</v>
      </c>
      <c r="C67" s="4">
        <f t="shared" si="19"/>
        <v>11</v>
      </c>
      <c r="D67" s="40" t="str">
        <f t="shared" si="17"/>
        <v>SC11</v>
      </c>
      <c r="E67" s="41">
        <f ca="1">HLOOKUP($A67&amp;"-"&amp;$B67&amp;"-"&amp;E$7,Weights_All_Spaces,$C67+1,FALSE)*'Freezer Impacts'!D66</f>
        <v>0</v>
      </c>
      <c r="F67" s="41">
        <f ca="1">HLOOKUP($A67&amp;"-"&amp;$B67&amp;"-"&amp;F$7,Weights_All_Spaces,$C67+1,FALSE)*'Freezer Impacts'!E66</f>
        <v>0</v>
      </c>
      <c r="G67" s="41">
        <f ca="1">HLOOKUP($A67&amp;"-"&amp;$B67&amp;"-"&amp;G$7,Weights_All_Spaces,$C67+1,FALSE)*'Freezer Impacts'!F66</f>
        <v>0</v>
      </c>
      <c r="H67" s="41">
        <f ca="1">HLOOKUP($A67&amp;"-"&amp;$B67&amp;"-"&amp;H$7,Weights_All_Spaces,$C67+1,FALSE)*'Freezer Impacts'!G66</f>
        <v>0</v>
      </c>
      <c r="I67" s="41">
        <f ca="1">HLOOKUP($A67&amp;"-"&amp;$B67&amp;"-"&amp;I$7,Weights_All_Spaces,$C67+1,FALSE)*'Freezer Impacts'!H66</f>
        <v>0</v>
      </c>
      <c r="J67" s="41">
        <f ca="1">HLOOKUP($A67&amp;"-"&amp;$B67&amp;"-"&amp;J$7,Weights_All_Spaces,$C67+1,FALSE)*'Freezer Impacts'!I66</f>
        <v>0</v>
      </c>
      <c r="K67" s="41">
        <f ca="1">HLOOKUP($A67&amp;"-"&amp;$B67&amp;"-"&amp;K$7,Weights_All_Spaces,$C67+1,FALSE)*'Freezer Impacts'!J66</f>
        <v>0</v>
      </c>
      <c r="L67" s="41">
        <f ca="1">HLOOKUP($A67&amp;"-"&amp;$B67&amp;"-"&amp;L$7,Weights_All_Spaces,$C67+1,FALSE)*'Freezer Impacts'!K66</f>
        <v>0</v>
      </c>
      <c r="M67" s="41">
        <f ca="1">HLOOKUP($A67&amp;"-"&amp;$B67&amp;"-"&amp;M$7,Weights_All_Spaces,$C67+1,FALSE)*'Freezer Impacts'!L66</f>
        <v>0</v>
      </c>
      <c r="N67" s="41">
        <f ca="1">HLOOKUP($A67&amp;"-"&amp;$B67&amp;"-"&amp;N$7,Weights_All_Spaces,$C67+1,FALSE)*'Freezer Impacts'!M66</f>
        <v>0</v>
      </c>
      <c r="O67" s="41">
        <f ca="1">HLOOKUP($A67&amp;"-"&amp;$B67&amp;"-"&amp;O$7,Weights_All_Spaces,$C67+1,FALSE)*'Freezer Impacts'!N66</f>
        <v>0</v>
      </c>
      <c r="P67" s="41">
        <f ca="1">HLOOKUP($A67&amp;"-"&amp;$B67&amp;"-"&amp;P$7,Weights_All_Spaces,$C67+1,FALSE)*'Freezer Impacts'!O66</f>
        <v>0</v>
      </c>
      <c r="Q67" s="41">
        <f ca="1">HLOOKUP($A67&amp;"-"&amp;$B67&amp;"-"&amp;Q$7,Weights_All_Spaces,$C67+1,FALSE)*'Freezer Impacts'!P66</f>
        <v>0</v>
      </c>
      <c r="R67" s="41">
        <f ca="1">HLOOKUP($A67&amp;"-"&amp;$B67&amp;"-"&amp;R$7,Weights_All_Spaces,$C67+1,FALSE)*'Freezer Impacts'!Q66</f>
        <v>0</v>
      </c>
      <c r="S67" s="41">
        <f>HLOOKUP($A67&amp;"-"&amp;$B67&amp;"-"&amp;S$7,Weights_All_Spaces,$C67+1,FALSE)*'Freezer Impacts'!R66</f>
        <v>0</v>
      </c>
      <c r="T67" s="41">
        <f ca="1">HLOOKUP($A67&amp;"-"&amp;$B67&amp;"-"&amp;T$7,Weights_All_Spaces,$C67+1,FALSE)*'Freezer Impacts'!S66</f>
        <v>0</v>
      </c>
      <c r="U67" s="41">
        <f ca="1">HLOOKUP($A67&amp;"-"&amp;$B67&amp;"-"&amp;U$7,Weights_All_Spaces,$C67+1,FALSE)*'Freezer Impacts'!T66</f>
        <v>0</v>
      </c>
      <c r="V67" s="41">
        <f ca="1">HLOOKUP($A67&amp;"-"&amp;$B67&amp;"-"&amp;V$7,Weights_All_Spaces,$C67+1,FALSE)*'Freezer Impacts'!U66</f>
        <v>0</v>
      </c>
      <c r="W67" s="41">
        <f ca="1">HLOOKUP($A67&amp;"-"&amp;$B67&amp;"-"&amp;W$7,Weights_All_Spaces,$C67+1,FALSE)*'Freezer Impacts'!V66</f>
        <v>0</v>
      </c>
      <c r="X67" s="41">
        <f ca="1">HLOOKUP($A67&amp;"-"&amp;$B67&amp;"-"&amp;X$7,Weights_All_Spaces,$C67+1,FALSE)*'Freezer Impacts'!W66</f>
        <v>0</v>
      </c>
      <c r="Y67" s="41">
        <f ca="1">HLOOKUP($A67&amp;"-"&amp;$B67&amp;"-"&amp;Y$7,Weights_All_Spaces,$C67+1,FALSE)*'Freezer Impacts'!X66</f>
        <v>0</v>
      </c>
      <c r="Z67" s="41">
        <f ca="1">HLOOKUP($A67&amp;"-"&amp;$B67&amp;"-"&amp;Z$7,Weights_All_Spaces,$C67+1,FALSE)*'Freezer Impacts'!Y66</f>
        <v>0</v>
      </c>
      <c r="AA67" s="41">
        <f ca="1">HLOOKUP($A67&amp;"-"&amp;$B67&amp;"-"&amp;AA$7,Weights_All_Spaces,$C67+1,FALSE)*'Freezer Impacts'!Z66</f>
        <v>0</v>
      </c>
      <c r="AB67" s="41">
        <f ca="1">HLOOKUP($A67&amp;"-"&amp;$B67&amp;"-"&amp;AB$7,Weights_All_Spaces,$C67+1,FALSE)*'Freezer Impacts'!AA66</f>
        <v>0</v>
      </c>
      <c r="AC67" s="41">
        <f ca="1">HLOOKUP($A67&amp;"-"&amp;$B67&amp;"-"&amp;AC$7,Weights_All_Spaces,$C67+1,FALSE)*'Freezer Impacts'!AB66</f>
        <v>0</v>
      </c>
      <c r="AD67" s="41">
        <f ca="1">HLOOKUP($A67&amp;"-"&amp;$B67&amp;"-"&amp;AD$7,Weights_All_Spaces,$C67+1,FALSE)*'Freezer Impacts'!AC66</f>
        <v>0</v>
      </c>
      <c r="AE67" s="41">
        <f ca="1">HLOOKUP($A67&amp;"-"&amp;$B67&amp;"-"&amp;AE$7,Weights_All_Spaces,$C67+1,FALSE)*'Freezer Impacts'!AD66</f>
        <v>0</v>
      </c>
      <c r="AF67" s="41">
        <f ca="1">HLOOKUP($A67&amp;"-"&amp;$B67&amp;"-"&amp;AF$7,Weights_All_Spaces,$C67+1,FALSE)*'Freezer Impacts'!AE66</f>
        <v>0</v>
      </c>
      <c r="AG67" s="41">
        <f ca="1">HLOOKUP($A67&amp;"-"&amp;$B67&amp;"-"&amp;AG$7,Weights_All_Spaces,$C67+1,FALSE)*'Freezer Impacts'!AF66</f>
        <v>0</v>
      </c>
      <c r="AH67" s="41">
        <f ca="1">HLOOKUP($A67&amp;"-"&amp;$B67&amp;"-"&amp;AH$7,Weights_All_Spaces,$C67+1,FALSE)*'Freezer Impacts'!AG66</f>
        <v>0</v>
      </c>
      <c r="AK67" s="131">
        <f t="shared" ca="1" si="15"/>
        <v>0</v>
      </c>
      <c r="AL67" s="131">
        <f t="shared" ca="1" si="15"/>
        <v>0</v>
      </c>
      <c r="AM67" s="131">
        <f t="shared" ca="1" si="15"/>
        <v>0</v>
      </c>
      <c r="AN67" s="131">
        <f t="shared" ca="1" si="15"/>
        <v>0</v>
      </c>
      <c r="AO67" s="131">
        <f t="shared" ca="1" si="15"/>
        <v>0</v>
      </c>
    </row>
    <row r="68" spans="1:41">
      <c r="A68" s="4" t="str">
        <f t="shared" si="18"/>
        <v>SC</v>
      </c>
      <c r="B68" s="4" t="str">
        <f t="shared" si="18"/>
        <v>SFM</v>
      </c>
      <c r="C68" s="4">
        <f t="shared" si="19"/>
        <v>12</v>
      </c>
      <c r="D68" s="40" t="str">
        <f t="shared" si="17"/>
        <v>SC12</v>
      </c>
      <c r="E68" s="41">
        <f ca="1">HLOOKUP($A68&amp;"-"&amp;$B68&amp;"-"&amp;E$7,Weights_All_Spaces,$C68+1,FALSE)*'Freezer Impacts'!D67</f>
        <v>0</v>
      </c>
      <c r="F68" s="41">
        <f ca="1">HLOOKUP($A68&amp;"-"&amp;$B68&amp;"-"&amp;F$7,Weights_All_Spaces,$C68+1,FALSE)*'Freezer Impacts'!E67</f>
        <v>0</v>
      </c>
      <c r="G68" s="41">
        <f ca="1">HLOOKUP($A68&amp;"-"&amp;$B68&amp;"-"&amp;G$7,Weights_All_Spaces,$C68+1,FALSE)*'Freezer Impacts'!F67</f>
        <v>0</v>
      </c>
      <c r="H68" s="41">
        <f ca="1">HLOOKUP($A68&amp;"-"&amp;$B68&amp;"-"&amp;H$7,Weights_All_Spaces,$C68+1,FALSE)*'Freezer Impacts'!G67</f>
        <v>0</v>
      </c>
      <c r="I68" s="41">
        <f ca="1">HLOOKUP($A68&amp;"-"&amp;$B68&amp;"-"&amp;I$7,Weights_All_Spaces,$C68+1,FALSE)*'Freezer Impacts'!H67</f>
        <v>0</v>
      </c>
      <c r="J68" s="41">
        <f ca="1">HLOOKUP($A68&amp;"-"&amp;$B68&amp;"-"&amp;J$7,Weights_All_Spaces,$C68+1,FALSE)*'Freezer Impacts'!I67</f>
        <v>0</v>
      </c>
      <c r="K68" s="41">
        <f ca="1">HLOOKUP($A68&amp;"-"&amp;$B68&amp;"-"&amp;K$7,Weights_All_Spaces,$C68+1,FALSE)*'Freezer Impacts'!J67</f>
        <v>0</v>
      </c>
      <c r="L68" s="41">
        <f ca="1">HLOOKUP($A68&amp;"-"&amp;$B68&amp;"-"&amp;L$7,Weights_All_Spaces,$C68+1,FALSE)*'Freezer Impacts'!K67</f>
        <v>0</v>
      </c>
      <c r="M68" s="41">
        <f ca="1">HLOOKUP($A68&amp;"-"&amp;$B68&amp;"-"&amp;M$7,Weights_All_Spaces,$C68+1,FALSE)*'Freezer Impacts'!L67</f>
        <v>0</v>
      </c>
      <c r="N68" s="41">
        <f ca="1">HLOOKUP($A68&amp;"-"&amp;$B68&amp;"-"&amp;N$7,Weights_All_Spaces,$C68+1,FALSE)*'Freezer Impacts'!M67</f>
        <v>0</v>
      </c>
      <c r="O68" s="41">
        <f ca="1">HLOOKUP($A68&amp;"-"&amp;$B68&amp;"-"&amp;O$7,Weights_All_Spaces,$C68+1,FALSE)*'Freezer Impacts'!N67</f>
        <v>0</v>
      </c>
      <c r="P68" s="41">
        <f ca="1">HLOOKUP($A68&amp;"-"&amp;$B68&amp;"-"&amp;P$7,Weights_All_Spaces,$C68+1,FALSE)*'Freezer Impacts'!O67</f>
        <v>0</v>
      </c>
      <c r="Q68" s="41">
        <f ca="1">HLOOKUP($A68&amp;"-"&amp;$B68&amp;"-"&amp;Q$7,Weights_All_Spaces,$C68+1,FALSE)*'Freezer Impacts'!P67</f>
        <v>0</v>
      </c>
      <c r="R68" s="41">
        <f ca="1">HLOOKUP($A68&amp;"-"&amp;$B68&amp;"-"&amp;R$7,Weights_All_Spaces,$C68+1,FALSE)*'Freezer Impacts'!Q67</f>
        <v>0</v>
      </c>
      <c r="S68" s="41">
        <f>HLOOKUP($A68&amp;"-"&amp;$B68&amp;"-"&amp;S$7,Weights_All_Spaces,$C68+1,FALSE)*'Freezer Impacts'!R67</f>
        <v>0</v>
      </c>
      <c r="T68" s="41">
        <f ca="1">HLOOKUP($A68&amp;"-"&amp;$B68&amp;"-"&amp;T$7,Weights_All_Spaces,$C68+1,FALSE)*'Freezer Impacts'!S67</f>
        <v>0</v>
      </c>
      <c r="U68" s="41">
        <f ca="1">HLOOKUP($A68&amp;"-"&amp;$B68&amp;"-"&amp;U$7,Weights_All_Spaces,$C68+1,FALSE)*'Freezer Impacts'!T67</f>
        <v>0</v>
      </c>
      <c r="V68" s="41">
        <f ca="1">HLOOKUP($A68&amp;"-"&amp;$B68&amp;"-"&amp;V$7,Weights_All_Spaces,$C68+1,FALSE)*'Freezer Impacts'!U67</f>
        <v>0</v>
      </c>
      <c r="W68" s="41">
        <f ca="1">HLOOKUP($A68&amp;"-"&amp;$B68&amp;"-"&amp;W$7,Weights_All_Spaces,$C68+1,FALSE)*'Freezer Impacts'!V67</f>
        <v>0</v>
      </c>
      <c r="X68" s="41">
        <f ca="1">HLOOKUP($A68&amp;"-"&amp;$B68&amp;"-"&amp;X$7,Weights_All_Spaces,$C68+1,FALSE)*'Freezer Impacts'!W67</f>
        <v>0</v>
      </c>
      <c r="Y68" s="41">
        <f ca="1">HLOOKUP($A68&amp;"-"&amp;$B68&amp;"-"&amp;Y$7,Weights_All_Spaces,$C68+1,FALSE)*'Freezer Impacts'!X67</f>
        <v>0</v>
      </c>
      <c r="Z68" s="41">
        <f ca="1">HLOOKUP($A68&amp;"-"&amp;$B68&amp;"-"&amp;Z$7,Weights_All_Spaces,$C68+1,FALSE)*'Freezer Impacts'!Y67</f>
        <v>0</v>
      </c>
      <c r="AA68" s="41">
        <f ca="1">HLOOKUP($A68&amp;"-"&amp;$B68&amp;"-"&amp;AA$7,Weights_All_Spaces,$C68+1,FALSE)*'Freezer Impacts'!Z67</f>
        <v>0</v>
      </c>
      <c r="AB68" s="41">
        <f ca="1">HLOOKUP($A68&amp;"-"&amp;$B68&amp;"-"&amp;AB$7,Weights_All_Spaces,$C68+1,FALSE)*'Freezer Impacts'!AA67</f>
        <v>0</v>
      </c>
      <c r="AC68" s="41">
        <f ca="1">HLOOKUP($A68&amp;"-"&amp;$B68&amp;"-"&amp;AC$7,Weights_All_Spaces,$C68+1,FALSE)*'Freezer Impacts'!AB67</f>
        <v>0</v>
      </c>
      <c r="AD68" s="41">
        <f ca="1">HLOOKUP($A68&amp;"-"&amp;$B68&amp;"-"&amp;AD$7,Weights_All_Spaces,$C68+1,FALSE)*'Freezer Impacts'!AC67</f>
        <v>0</v>
      </c>
      <c r="AE68" s="41">
        <f ca="1">HLOOKUP($A68&amp;"-"&amp;$B68&amp;"-"&amp;AE$7,Weights_All_Spaces,$C68+1,FALSE)*'Freezer Impacts'!AD67</f>
        <v>0</v>
      </c>
      <c r="AF68" s="41">
        <f ca="1">HLOOKUP($A68&amp;"-"&amp;$B68&amp;"-"&amp;AF$7,Weights_All_Spaces,$C68+1,FALSE)*'Freezer Impacts'!AE67</f>
        <v>0</v>
      </c>
      <c r="AG68" s="41">
        <f ca="1">HLOOKUP($A68&amp;"-"&amp;$B68&amp;"-"&amp;AG$7,Weights_All_Spaces,$C68+1,FALSE)*'Freezer Impacts'!AF67</f>
        <v>0</v>
      </c>
      <c r="AH68" s="41">
        <f ca="1">HLOOKUP($A68&amp;"-"&amp;$B68&amp;"-"&amp;AH$7,Weights_All_Spaces,$C68+1,FALSE)*'Freezer Impacts'!AG67</f>
        <v>0</v>
      </c>
      <c r="AK68" s="131">
        <f t="shared" ca="1" si="15"/>
        <v>0</v>
      </c>
      <c r="AL68" s="131">
        <f t="shared" ca="1" si="15"/>
        <v>0</v>
      </c>
      <c r="AM68" s="131">
        <f t="shared" ca="1" si="15"/>
        <v>0</v>
      </c>
      <c r="AN68" s="131">
        <f t="shared" ca="1" si="15"/>
        <v>0</v>
      </c>
      <c r="AO68" s="131">
        <f t="shared" ca="1" si="15"/>
        <v>0</v>
      </c>
    </row>
    <row r="69" spans="1:41">
      <c r="A69" s="4" t="str">
        <f t="shared" si="18"/>
        <v>SC</v>
      </c>
      <c r="B69" s="4" t="str">
        <f t="shared" si="18"/>
        <v>SFM</v>
      </c>
      <c r="C69" s="4">
        <f t="shared" si="19"/>
        <v>13</v>
      </c>
      <c r="D69" s="40" t="str">
        <f t="shared" si="17"/>
        <v>SC13</v>
      </c>
      <c r="E69" s="41">
        <f ca="1">HLOOKUP($A69&amp;"-"&amp;$B69&amp;"-"&amp;E$7,Weights_All_Spaces,$C69+1,FALSE)*'Freezer Impacts'!D68</f>
        <v>0.28180755123867035</v>
      </c>
      <c r="F69" s="41">
        <f ca="1">HLOOKUP($A69&amp;"-"&amp;$B69&amp;"-"&amp;F$7,Weights_All_Spaces,$C69+1,FALSE)*'Freezer Impacts'!E68</f>
        <v>3.9227603256876746E-5</v>
      </c>
      <c r="G69" s="41">
        <f ca="1">HLOOKUP($A69&amp;"-"&amp;$B69&amp;"-"&amp;G$7,Weights_All_Spaces,$C69+1,FALSE)*'Freezer Impacts'!F68</f>
        <v>0.33550729095443338</v>
      </c>
      <c r="H69" s="41">
        <f ca="1">HLOOKUP($A69&amp;"-"&amp;$B69&amp;"-"&amp;H$7,Weights_All_Spaces,$C69+1,FALSE)*'Freezer Impacts'!G68</f>
        <v>6.6601689156775586E-5</v>
      </c>
      <c r="I69" s="41">
        <f ca="1">HLOOKUP($A69&amp;"-"&amp;$B69&amp;"-"&amp;I$7,Weights_All_Spaces,$C69+1,FALSE)*'Freezer Impacts'!H68</f>
        <v>-8.277281062820949E-3</v>
      </c>
      <c r="J69" s="41">
        <f ca="1">HLOOKUP($A69&amp;"-"&amp;$B69&amp;"-"&amp;J$7,Weights_All_Spaces,$C69+1,FALSE)*'Freezer Impacts'!I68</f>
        <v>1.6131904042643395E-2</v>
      </c>
      <c r="K69" s="41">
        <f ca="1">HLOOKUP($A69&amp;"-"&amp;$B69&amp;"-"&amp;K$7,Weights_All_Spaces,$C69+1,FALSE)*'Freezer Impacts'!J68</f>
        <v>2.2600233819097989E-6</v>
      </c>
      <c r="L69" s="41">
        <f ca="1">HLOOKUP($A69&amp;"-"&amp;$B69&amp;"-"&amp;L$7,Weights_All_Spaces,$C69+1,FALSE)*'Freezer Impacts'!K68</f>
        <v>1.6120117126079764E-2</v>
      </c>
      <c r="M69" s="41">
        <f ca="1">HLOOKUP($A69&amp;"-"&amp;$B69&amp;"-"&amp;M$7,Weights_All_Spaces,$C69+1,FALSE)*'Freezer Impacts'!L68</f>
        <v>4.6413105614261902E-6</v>
      </c>
      <c r="N69" s="41">
        <f ca="1">HLOOKUP($A69&amp;"-"&amp;$B69&amp;"-"&amp;N$7,Weights_All_Spaces,$C69+1,FALSE)*'Freezer Impacts'!M68</f>
        <v>0</v>
      </c>
      <c r="O69" s="41">
        <f ca="1">HLOOKUP($A69&amp;"-"&amp;$B69&amp;"-"&amp;O$7,Weights_All_Spaces,$C69+1,FALSE)*'Freezer Impacts'!N68</f>
        <v>2.5913338044935206E-2</v>
      </c>
      <c r="P69" s="41">
        <f ca="1">HLOOKUP($A69&amp;"-"&amp;$B69&amp;"-"&amp;P$7,Weights_All_Spaces,$C69+1,FALSE)*'Freezer Impacts'!O68</f>
        <v>3.6071359316668273E-6</v>
      </c>
      <c r="Q69" s="41">
        <f ca="1">HLOOKUP($A69&amp;"-"&amp;$B69&amp;"-"&amp;Q$7,Weights_All_Spaces,$C69+1,FALSE)*'Freezer Impacts'!P68</f>
        <v>3.0851245145235254E-2</v>
      </c>
      <c r="R69" s="41">
        <f ca="1">HLOOKUP($A69&amp;"-"&amp;$B69&amp;"-"&amp;R$7,Weights_All_Spaces,$C69+1,FALSE)*'Freezer Impacts'!Q68</f>
        <v>6.1242932557954569E-6</v>
      </c>
      <c r="S69" s="41">
        <f>HLOOKUP($A69&amp;"-"&amp;$B69&amp;"-"&amp;S$7,Weights_All_Spaces,$C69+1,FALSE)*'Freezer Impacts'!R68</f>
        <v>0</v>
      </c>
      <c r="T69" s="41">
        <f ca="1">HLOOKUP($A69&amp;"-"&amp;$B69&amp;"-"&amp;T$7,Weights_All_Spaces,$C69+1,FALSE)*'Freezer Impacts'!S68</f>
        <v>1.5399203824531037E-2</v>
      </c>
      <c r="U69" s="41">
        <f ca="1">HLOOKUP($A69&amp;"-"&amp;$B69&amp;"-"&amp;U$7,Weights_All_Spaces,$C69+1,FALSE)*'Freezer Impacts'!T68</f>
        <v>2.7083580546270308E-6</v>
      </c>
      <c r="V69" s="41">
        <f ca="1">HLOOKUP($A69&amp;"-"&amp;$B69&amp;"-"&amp;V$7,Weights_All_Spaces,$C69+1,FALSE)*'Freezer Impacts'!U68</f>
        <v>1.5399203824531037E-2</v>
      </c>
      <c r="W69" s="41">
        <f ca="1">HLOOKUP($A69&amp;"-"&amp;$B69&amp;"-"&amp;W$7,Weights_All_Spaces,$C69+1,FALSE)*'Freezer Impacts'!V68</f>
        <v>2.7083580546270308E-6</v>
      </c>
      <c r="X69" s="41">
        <f ca="1">HLOOKUP($A69&amp;"-"&amp;$B69&amp;"-"&amp;X$7,Weights_All_Spaces,$C69+1,FALSE)*'Freezer Impacts'!W68</f>
        <v>-4.2252565140976877E-4</v>
      </c>
      <c r="Y69" s="41">
        <f ca="1">HLOOKUP($A69&amp;"-"&amp;$B69&amp;"-"&amp;Y$7,Weights_All_Spaces,$C69+1,FALSE)*'Freezer Impacts'!X68</f>
        <v>9.2396990366826464E-4</v>
      </c>
      <c r="Z69" s="41">
        <f ca="1">HLOOKUP($A69&amp;"-"&amp;$B69&amp;"-"&amp;Z$7,Weights_All_Spaces,$C69+1,FALSE)*'Freezer Impacts'!Y68</f>
        <v>1.5508564887337706E-7</v>
      </c>
      <c r="AA69" s="41">
        <f ca="1">HLOOKUP($A69&amp;"-"&amp;$B69&amp;"-"&amp;AA$7,Weights_All_Spaces,$C69+1,FALSE)*'Freezer Impacts'!Z68</f>
        <v>6.924571633202672E-4</v>
      </c>
      <c r="AB69" s="41">
        <f ca="1">HLOOKUP($A69&amp;"-"&amp;$B69&amp;"-"&amp;AB$7,Weights_All_Spaces,$C69+1,FALSE)*'Freezer Impacts'!AA68</f>
        <v>1.5508564887337706E-7</v>
      </c>
      <c r="AC69" s="41">
        <f ca="1">HLOOKUP($A69&amp;"-"&amp;$B69&amp;"-"&amp;AC$7,Weights_All_Spaces,$C69+1,FALSE)*'Freezer Impacts'!AB68</f>
        <v>0</v>
      </c>
      <c r="AD69" s="41">
        <f ca="1">HLOOKUP($A69&amp;"-"&amp;$B69&amp;"-"&amp;AD$7,Weights_All_Spaces,$C69+1,FALSE)*'Freezer Impacts'!AC68</f>
        <v>0.1034161329005357</v>
      </c>
      <c r="AE69" s="41">
        <f ca="1">HLOOKUP($A69&amp;"-"&amp;$B69&amp;"-"&amp;AE$7,Weights_All_Spaces,$C69+1,FALSE)*'Freezer Impacts'!AD68</f>
        <v>2.3126621518816896E-5</v>
      </c>
      <c r="AF69" s="41">
        <f ca="1">HLOOKUP($A69&amp;"-"&amp;$B69&amp;"-"&amp;AF$7,Weights_All_Spaces,$C69+1,FALSE)*'Freezer Impacts'!AE68</f>
        <v>0.10392294481503718</v>
      </c>
      <c r="AG69" s="41">
        <f ca="1">HLOOKUP($A69&amp;"-"&amp;$B69&amp;"-"&amp;AG$7,Weights_All_Spaces,$C69+1,FALSE)*'Freezer Impacts'!AF68</f>
        <v>2.3438114801511933E-5</v>
      </c>
      <c r="AH69" s="41">
        <f ca="1">HLOOKUP($A69&amp;"-"&amp;$B69&amp;"-"&amp;AH$7,Weights_All_Spaces,$C69+1,FALSE)*'Freezer Impacts'!AG68</f>
        <v>0</v>
      </c>
      <c r="AK69" s="131">
        <f t="shared" ca="1" si="15"/>
        <v>0.443592099954984</v>
      </c>
      <c r="AL69" s="131">
        <f t="shared" ca="1" si="15"/>
        <v>7.1084827792770676E-5</v>
      </c>
      <c r="AM69" s="131">
        <f t="shared" ca="1" si="15"/>
        <v>0.50249325902863684</v>
      </c>
      <c r="AN69" s="131">
        <f t="shared" ca="1" si="15"/>
        <v>1.0366885147900957E-4</v>
      </c>
      <c r="AO69" s="131">
        <f t="shared" ca="1" si="15"/>
        <v>-8.6998067142307171E-3</v>
      </c>
    </row>
    <row r="70" spans="1:41">
      <c r="A70" s="4" t="str">
        <f t="shared" si="18"/>
        <v>SC</v>
      </c>
      <c r="B70" s="4" t="str">
        <f t="shared" si="18"/>
        <v>SFM</v>
      </c>
      <c r="C70" s="4">
        <f t="shared" si="19"/>
        <v>14</v>
      </c>
      <c r="D70" s="40" t="str">
        <f t="shared" si="17"/>
        <v>SC14</v>
      </c>
      <c r="E70" s="41">
        <f ca="1">HLOOKUP($A70&amp;"-"&amp;$B70&amp;"-"&amp;E$7,Weights_All_Spaces,$C70+1,FALSE)*'Freezer Impacts'!D69</f>
        <v>0.23309065628397313</v>
      </c>
      <c r="F70" s="41">
        <f ca="1">HLOOKUP($A70&amp;"-"&amp;$B70&amp;"-"&amp;F$7,Weights_All_Spaces,$C70+1,FALSE)*'Freezer Impacts'!E69</f>
        <v>3.1052756581329765E-5</v>
      </c>
      <c r="G70" s="41">
        <f ca="1">HLOOKUP($A70&amp;"-"&amp;$B70&amp;"-"&amp;G$7,Weights_All_Spaces,$C70+1,FALSE)*'Freezer Impacts'!F69</f>
        <v>0.28359205184814223</v>
      </c>
      <c r="H70" s="41">
        <f ca="1">HLOOKUP($A70&amp;"-"&amp;$B70&amp;"-"&amp;H$7,Weights_All_Spaces,$C70+1,FALSE)*'Freezer Impacts'!G69</f>
        <v>5.4192047893581312E-5</v>
      </c>
      <c r="I70" s="41">
        <f ca="1">HLOOKUP($A70&amp;"-"&amp;$B70&amp;"-"&amp;I$7,Weights_All_Spaces,$C70+1,FALSE)*'Freezer Impacts'!H69</f>
        <v>-7.4689208456677897E-3</v>
      </c>
      <c r="J70" s="41">
        <f ca="1">HLOOKUP($A70&amp;"-"&amp;$B70&amp;"-"&amp;J$7,Weights_All_Spaces,$C70+1,FALSE)*'Freezer Impacts'!I69</f>
        <v>1.3357836392413117E-2</v>
      </c>
      <c r="K70" s="41">
        <f ca="1">HLOOKUP($A70&amp;"-"&amp;$B70&amp;"-"&amp;K$7,Weights_All_Spaces,$C70+1,FALSE)*'Freezer Impacts'!J69</f>
        <v>1.7909560860699421E-6</v>
      </c>
      <c r="L70" s="41">
        <f ca="1">HLOOKUP($A70&amp;"-"&amp;$B70&amp;"-"&amp;L$7,Weights_All_Spaces,$C70+1,FALSE)*'Freezer Impacts'!K69</f>
        <v>1.3617118889940112E-2</v>
      </c>
      <c r="M70" s="41">
        <f ca="1">HLOOKUP($A70&amp;"-"&amp;$B70&amp;"-"&amp;M$7,Weights_All_Spaces,$C70+1,FALSE)*'Freezer Impacts'!L69</f>
        <v>3.704371766244086E-6</v>
      </c>
      <c r="N70" s="41">
        <f ca="1">HLOOKUP($A70&amp;"-"&amp;$B70&amp;"-"&amp;N$7,Weights_All_Spaces,$C70+1,FALSE)*'Freezer Impacts'!M69</f>
        <v>0</v>
      </c>
      <c r="O70" s="41">
        <f ca="1">HLOOKUP($A70&amp;"-"&amp;$B70&amp;"-"&amp;O$7,Weights_All_Spaces,$C70+1,FALSE)*'Freezer Impacts'!N69</f>
        <v>2.1433623566342357E-2</v>
      </c>
      <c r="P70" s="41">
        <f ca="1">HLOOKUP($A70&amp;"-"&amp;$B70&amp;"-"&amp;P$7,Weights_All_Spaces,$C70+1,FALSE)*'Freezer Impacts'!O69</f>
        <v>2.8554258925360703E-6</v>
      </c>
      <c r="Q70" s="41">
        <f ca="1">HLOOKUP($A70&amp;"-"&amp;$B70&amp;"-"&amp;Q$7,Weights_All_Spaces,$C70+1,FALSE)*'Freezer Impacts'!P69</f>
        <v>2.6077430055001589E-2</v>
      </c>
      <c r="R70" s="41">
        <f ca="1">HLOOKUP($A70&amp;"-"&amp;$B70&amp;"-"&amp;R$7,Weights_All_Spaces,$C70+1,FALSE)*'Freezer Impacts'!Q69</f>
        <v>4.9831768178005809E-6</v>
      </c>
      <c r="S70" s="41">
        <f>HLOOKUP($A70&amp;"-"&amp;$B70&amp;"-"&amp;S$7,Weights_All_Spaces,$C70+1,FALSE)*'Freezer Impacts'!R69</f>
        <v>0</v>
      </c>
      <c r="T70" s="41">
        <f ca="1">HLOOKUP($A70&amp;"-"&amp;$B70&amp;"-"&amp;T$7,Weights_All_Spaces,$C70+1,FALSE)*'Freezer Impacts'!S69</f>
        <v>2.831582965276111E-2</v>
      </c>
      <c r="U70" s="41">
        <f ca="1">HLOOKUP($A70&amp;"-"&amp;$B70&amp;"-"&amp;U$7,Weights_All_Spaces,$C70+1,FALSE)*'Freezer Impacts'!T69</f>
        <v>5.2079157561974871E-6</v>
      </c>
      <c r="V70" s="41">
        <f ca="1">HLOOKUP($A70&amp;"-"&amp;$B70&amp;"-"&amp;V$7,Weights_All_Spaces,$C70+1,FALSE)*'Freezer Impacts'!U69</f>
        <v>2.831582965276111E-2</v>
      </c>
      <c r="W70" s="41">
        <f ca="1">HLOOKUP($A70&amp;"-"&amp;$B70&amp;"-"&amp;W$7,Weights_All_Spaces,$C70+1,FALSE)*'Freezer Impacts'!V69</f>
        <v>5.2079157561974871E-6</v>
      </c>
      <c r="X70" s="41">
        <f ca="1">HLOOKUP($A70&amp;"-"&amp;$B70&amp;"-"&amp;X$7,Weights_All_Spaces,$C70+1,FALSE)*'Freezer Impacts'!W69</f>
        <v>-7.633928065141622E-4</v>
      </c>
      <c r="Y70" s="41">
        <f ca="1">HLOOKUP($A70&amp;"-"&amp;$B70&amp;"-"&amp;Y$7,Weights_All_Spaces,$C70+1,FALSE)*'Freezer Impacts'!X69</f>
        <v>1.7268253320372241E-3</v>
      </c>
      <c r="Z70" s="41">
        <f ca="1">HLOOKUP($A70&amp;"-"&amp;$B70&amp;"-"&amp;Z$7,Weights_All_Spaces,$C70+1,FALSE)*'Freezer Impacts'!Y69</f>
        <v>2.9145492970618065E-7</v>
      </c>
      <c r="AA70" s="41">
        <f ca="1">HLOOKUP($A70&amp;"-"&amp;$B70&amp;"-"&amp;AA$7,Weights_All_Spaces,$C70+1,FALSE)*'Freezer Impacts'!Z69</f>
        <v>1.2773895483894767E-3</v>
      </c>
      <c r="AB70" s="41">
        <f ca="1">HLOOKUP($A70&amp;"-"&amp;$B70&amp;"-"&amp;AB$7,Weights_All_Spaces,$C70+1,FALSE)*'Freezer Impacts'!AA69</f>
        <v>2.9145492970618065E-7</v>
      </c>
      <c r="AC70" s="41">
        <f ca="1">HLOOKUP($A70&amp;"-"&amp;$B70&amp;"-"&amp;AC$7,Weights_All_Spaces,$C70+1,FALSE)*'Freezer Impacts'!AB69</f>
        <v>0</v>
      </c>
      <c r="AD70" s="41">
        <f ca="1">HLOOKUP($A70&amp;"-"&amp;$B70&amp;"-"&amp;AD$7,Weights_All_Spaces,$C70+1,FALSE)*'Freezer Impacts'!AC69</f>
        <v>9.6747828954791906E-2</v>
      </c>
      <c r="AE70" s="41">
        <f ca="1">HLOOKUP($A70&amp;"-"&amp;$B70&amp;"-"&amp;AE$7,Weights_All_Spaces,$C70+1,FALSE)*'Freezer Impacts'!AD69</f>
        <v>2.2862445203306698E-5</v>
      </c>
      <c r="AF70" s="41">
        <f ca="1">HLOOKUP($A70&amp;"-"&amp;$B70&amp;"-"&amp;AF$7,Weights_All_Spaces,$C70+1,FALSE)*'Freezer Impacts'!AE69</f>
        <v>9.7455889248905594E-2</v>
      </c>
      <c r="AG70" s="41">
        <f ca="1">HLOOKUP($A70&amp;"-"&amp;$B70&amp;"-"&amp;AG$7,Weights_All_Spaces,$C70+1,FALSE)*'Freezer Impacts'!AF69</f>
        <v>2.3147315128506427E-5</v>
      </c>
      <c r="AH70" s="41">
        <f ca="1">HLOOKUP($A70&amp;"-"&amp;$B70&amp;"-"&amp;AH$7,Weights_All_Spaces,$C70+1,FALSE)*'Freezer Impacts'!AG69</f>
        <v>0</v>
      </c>
      <c r="AK70" s="131">
        <f t="shared" ca="1" si="15"/>
        <v>0.39467260018231887</v>
      </c>
      <c r="AL70" s="131">
        <f t="shared" ca="1" si="15"/>
        <v>6.4060954449146149E-5</v>
      </c>
      <c r="AM70" s="131">
        <f t="shared" ca="1" si="15"/>
        <v>0.45033570924314009</v>
      </c>
      <c r="AN70" s="131">
        <f t="shared" ca="1" si="15"/>
        <v>9.1526282292036078E-5</v>
      </c>
      <c r="AO70" s="131">
        <f t="shared" ca="1" si="15"/>
        <v>-8.2323136521819523E-3</v>
      </c>
    </row>
    <row r="71" spans="1:41">
      <c r="A71" s="4" t="str">
        <f t="shared" si="18"/>
        <v>SC</v>
      </c>
      <c r="B71" s="4" t="str">
        <f t="shared" si="18"/>
        <v>SFM</v>
      </c>
      <c r="C71" s="4">
        <f t="shared" si="19"/>
        <v>15</v>
      </c>
      <c r="D71" s="40" t="str">
        <f t="shared" si="17"/>
        <v>SC15</v>
      </c>
      <c r="E71" s="41">
        <f ca="1">HLOOKUP($A71&amp;"-"&amp;$B71&amp;"-"&amp;E$7,Weights_All_Spaces,$C71+1,FALSE)*'Freezer Impacts'!D70</f>
        <v>0.13466940662979282</v>
      </c>
      <c r="F71" s="41">
        <f ca="1">HLOOKUP($A71&amp;"-"&amp;$B71&amp;"-"&amp;F$7,Weights_All_Spaces,$C71+1,FALSE)*'Freezer Impacts'!E70</f>
        <v>1.7367829529500169E-5</v>
      </c>
      <c r="G71" s="41">
        <f ca="1">HLOOKUP($A71&amp;"-"&amp;$B71&amp;"-"&amp;G$7,Weights_All_Spaces,$C71+1,FALSE)*'Freezer Impacts'!F70</f>
        <v>0.1769227448735155</v>
      </c>
      <c r="H71" s="41">
        <f ca="1">HLOOKUP($A71&amp;"-"&amp;$B71&amp;"-"&amp;H$7,Weights_All_Spaces,$C71+1,FALSE)*'Freezer Impacts'!G70</f>
        <v>3.0408301877779841E-5</v>
      </c>
      <c r="I71" s="41">
        <f ca="1">HLOOKUP($A71&amp;"-"&amp;$B71&amp;"-"&amp;I$7,Weights_All_Spaces,$C71+1,FALSE)*'Freezer Impacts'!H70</f>
        <v>-2.429256249611436E-3</v>
      </c>
      <c r="J71" s="41">
        <f ca="1">HLOOKUP($A71&amp;"-"&amp;$B71&amp;"-"&amp;J$7,Weights_All_Spaces,$C71+1,FALSE)*'Freezer Impacts'!I70</f>
        <v>7.71719070837696E-3</v>
      </c>
      <c r="K71" s="41">
        <f ca="1">HLOOKUP($A71&amp;"-"&amp;$B71&amp;"-"&amp;K$7,Weights_All_Spaces,$C71+1,FALSE)*'Freezer Impacts'!J70</f>
        <v>9.9907207704157759E-7</v>
      </c>
      <c r="L71" s="41">
        <f ca="1">HLOOKUP($A71&amp;"-"&amp;$B71&amp;"-"&amp;L$7,Weights_All_Spaces,$C71+1,FALSE)*'Freezer Impacts'!K70</f>
        <v>9.464446348367633E-3</v>
      </c>
      <c r="M71" s="41">
        <f ca="1">HLOOKUP($A71&amp;"-"&amp;$B71&amp;"-"&amp;M$7,Weights_All_Spaces,$C71+1,FALSE)*'Freezer Impacts'!L70</f>
        <v>2.0585997108683084E-6</v>
      </c>
      <c r="N71" s="41">
        <f ca="1">HLOOKUP($A71&amp;"-"&amp;$B71&amp;"-"&amp;N$7,Weights_All_Spaces,$C71+1,FALSE)*'Freezer Impacts'!M70</f>
        <v>0</v>
      </c>
      <c r="O71" s="41">
        <f ca="1">HLOOKUP($A71&amp;"-"&amp;$B71&amp;"-"&amp;O$7,Weights_All_Spaces,$C71+1,FALSE)*'Freezer Impacts'!N70</f>
        <v>1.2383393713084397E-2</v>
      </c>
      <c r="P71" s="41">
        <f ca="1">HLOOKUP($A71&amp;"-"&amp;$B71&amp;"-"&amp;P$7,Weights_All_Spaces,$C71+1,FALSE)*'Freezer Impacts'!O70</f>
        <v>1.5970417958161076E-6</v>
      </c>
      <c r="Q71" s="41">
        <f ca="1">HLOOKUP($A71&amp;"-"&amp;$B71&amp;"-"&amp;Q$7,Weights_All_Spaces,$C71+1,FALSE)*'Freezer Impacts'!P70</f>
        <v>1.626875814928878E-2</v>
      </c>
      <c r="R71" s="41">
        <f ca="1">HLOOKUP($A71&amp;"-"&amp;$B71&amp;"-"&amp;R$7,Weights_All_Spaces,$C71+1,FALSE)*'Freezer Impacts'!Q70</f>
        <v>2.7961656899107899E-6</v>
      </c>
      <c r="S71" s="41">
        <f>HLOOKUP($A71&amp;"-"&amp;$B71&amp;"-"&amp;S$7,Weights_All_Spaces,$C71+1,FALSE)*'Freezer Impacts'!R70</f>
        <v>0</v>
      </c>
      <c r="T71" s="41">
        <f ca="1">HLOOKUP($A71&amp;"-"&amp;$B71&amp;"-"&amp;T$7,Weights_All_Spaces,$C71+1,FALSE)*'Freezer Impacts'!S70</f>
        <v>2.5859863292019129E-3</v>
      </c>
      <c r="U71" s="41">
        <f ca="1">HLOOKUP($A71&amp;"-"&amp;$B71&amp;"-"&amp;U$7,Weights_All_Spaces,$C71+1,FALSE)*'Freezer Impacts'!T70</f>
        <v>4.3838199610633638E-7</v>
      </c>
      <c r="V71" s="41">
        <f ca="1">HLOOKUP($A71&amp;"-"&amp;$B71&amp;"-"&amp;V$7,Weights_All_Spaces,$C71+1,FALSE)*'Freezer Impacts'!U70</f>
        <v>2.5859863292019129E-3</v>
      </c>
      <c r="W71" s="41">
        <f ca="1">HLOOKUP($A71&amp;"-"&amp;$B71&amp;"-"&amp;W$7,Weights_All_Spaces,$C71+1,FALSE)*'Freezer Impacts'!V70</f>
        <v>4.3838199610633638E-7</v>
      </c>
      <c r="X71" s="41">
        <f ca="1">HLOOKUP($A71&amp;"-"&amp;$B71&amp;"-"&amp;X$7,Weights_All_Spaces,$C71+1,FALSE)*'Freezer Impacts'!W70</f>
        <v>-3.9675748674276188E-5</v>
      </c>
      <c r="Y71" s="41">
        <f ca="1">HLOOKUP($A71&amp;"-"&amp;$B71&amp;"-"&amp;Y$7,Weights_All_Spaces,$C71+1,FALSE)*'Freezer Impacts'!X70</f>
        <v>1.6174010990253589E-4</v>
      </c>
      <c r="Z71" s="41">
        <f ca="1">HLOOKUP($A71&amp;"-"&amp;$B71&amp;"-"&amp;Z$7,Weights_All_Spaces,$C71+1,FALSE)*'Freezer Impacts'!Y70</f>
        <v>2.4912543211963648E-8</v>
      </c>
      <c r="AA71" s="41">
        <f ca="1">HLOOKUP($A71&amp;"-"&amp;$B71&amp;"-"&amp;AA$7,Weights_All_Spaces,$C71+1,FALSE)*'Freezer Impacts'!Z70</f>
        <v>1.4405874108364315E-4</v>
      </c>
      <c r="AB71" s="41">
        <f ca="1">HLOOKUP($A71&amp;"-"&amp;$B71&amp;"-"&amp;AB$7,Weights_All_Spaces,$C71+1,FALSE)*'Freezer Impacts'!AA70</f>
        <v>2.4912909217652418E-8</v>
      </c>
      <c r="AC71" s="41">
        <f ca="1">HLOOKUP($A71&amp;"-"&amp;$B71&amp;"-"&amp;AC$7,Weights_All_Spaces,$C71+1,FALSE)*'Freezer Impacts'!AB70</f>
        <v>0</v>
      </c>
      <c r="AD71" s="41">
        <f ca="1">HLOOKUP($A71&amp;"-"&amp;$B71&amp;"-"&amp;AD$7,Weights_All_Spaces,$C71+1,FALSE)*'Freezer Impacts'!AC70</f>
        <v>0.13230477507290403</v>
      </c>
      <c r="AE71" s="41">
        <f ca="1">HLOOKUP($A71&amp;"-"&amp;$B71&amp;"-"&amp;AE$7,Weights_All_Spaces,$C71+1,FALSE)*'Freezer Impacts'!AD70</f>
        <v>2.5085616569425769E-5</v>
      </c>
      <c r="AF71" s="41">
        <f ca="1">HLOOKUP($A71&amp;"-"&amp;$B71&amp;"-"&amp;AF$7,Weights_All_Spaces,$C71+1,FALSE)*'Freezer Impacts'!AE70</f>
        <v>0.13338786166191746</v>
      </c>
      <c r="AG71" s="41">
        <f ca="1">HLOOKUP($A71&amp;"-"&amp;$B71&amp;"-"&amp;AG$7,Weights_All_Spaces,$C71+1,FALSE)*'Freezer Impacts'!AF70</f>
        <v>2.5463305200075028E-5</v>
      </c>
      <c r="AH71" s="41">
        <f ca="1">HLOOKUP($A71&amp;"-"&amp;$B71&amp;"-"&amp;AH$7,Weights_All_Spaces,$C71+1,FALSE)*'Freezer Impacts'!AG70</f>
        <v>0</v>
      </c>
      <c r="AK71" s="131">
        <f t="shared" ca="1" si="15"/>
        <v>0.28982249256326265</v>
      </c>
      <c r="AL71" s="131">
        <f t="shared" ca="1" si="15"/>
        <v>4.5512854511101927E-5</v>
      </c>
      <c r="AM71" s="131">
        <f t="shared" ca="1" si="15"/>
        <v>0.3387738561033749</v>
      </c>
      <c r="AN71" s="131">
        <f t="shared" ca="1" si="15"/>
        <v>6.1189667383957952E-5</v>
      </c>
      <c r="AO71" s="131">
        <f t="shared" ca="1" si="15"/>
        <v>-2.4689319982857121E-3</v>
      </c>
    </row>
    <row r="72" spans="1:41">
      <c r="A72" s="4" t="str">
        <f t="shared" si="18"/>
        <v>SC</v>
      </c>
      <c r="B72" s="4" t="str">
        <f t="shared" si="18"/>
        <v>SFM</v>
      </c>
      <c r="C72" s="4">
        <f t="shared" si="19"/>
        <v>16</v>
      </c>
      <c r="D72" s="40" t="str">
        <f t="shared" si="17"/>
        <v>SC16</v>
      </c>
      <c r="E72" s="41">
        <f ca="1">HLOOKUP($A72&amp;"-"&amp;$B72&amp;"-"&amp;E$7,Weights_All_Spaces,$C72+1,FALSE)*'Freezer Impacts'!D71</f>
        <v>9.1146543581434383E-2</v>
      </c>
      <c r="F72" s="41">
        <f ca="1">HLOOKUP($A72&amp;"-"&amp;$B72&amp;"-"&amp;F$7,Weights_All_Spaces,$C72+1,FALSE)*'Freezer Impacts'!E71</f>
        <v>1.3814461517891678E-5</v>
      </c>
      <c r="G72" s="41">
        <f ca="1">HLOOKUP($A72&amp;"-"&amp;$B72&amp;"-"&amp;G$7,Weights_All_Spaces,$C72+1,FALSE)*'Freezer Impacts'!F71</f>
        <v>9.9450832969110142E-2</v>
      </c>
      <c r="H72" s="41">
        <f ca="1">HLOOKUP($A72&amp;"-"&amp;$B72&amp;"-"&amp;H$7,Weights_All_Spaces,$C72+1,FALSE)*'Freezer Impacts'!G71</f>
        <v>2.4434494127837683E-5</v>
      </c>
      <c r="I72" s="41">
        <f ca="1">HLOOKUP($A72&amp;"-"&amp;$B72&amp;"-"&amp;I$7,Weights_All_Spaces,$C72+1,FALSE)*'Freezer Impacts'!H71</f>
        <v>-4.2989148799547567E-3</v>
      </c>
      <c r="J72" s="41">
        <f ca="1">HLOOKUP($A72&amp;"-"&amp;$B72&amp;"-"&amp;J$7,Weights_All_Spaces,$C72+1,FALSE)*'Freezer Impacts'!I71</f>
        <v>5.2105918784019116E-3</v>
      </c>
      <c r="K72" s="41">
        <f ca="1">HLOOKUP($A72&amp;"-"&amp;$B72&amp;"-"&amp;K$7,Weights_All_Spaces,$C72+1,FALSE)*'Freezer Impacts'!J71</f>
        <v>7.9465757583671486E-7</v>
      </c>
      <c r="L72" s="41">
        <f ca="1">HLOOKUP($A72&amp;"-"&amp;$B72&amp;"-"&amp;L$7,Weights_All_Spaces,$C72+1,FALSE)*'Freezer Impacts'!K71</f>
        <v>3.6233715898118727E-3</v>
      </c>
      <c r="M72" s="41">
        <f ca="1">HLOOKUP($A72&amp;"-"&amp;$B72&amp;"-"&amp;M$7,Weights_All_Spaces,$C72+1,FALSE)*'Freezer Impacts'!L71</f>
        <v>1.6169006053733024E-6</v>
      </c>
      <c r="N72" s="41">
        <f ca="1">HLOOKUP($A72&amp;"-"&amp;$B72&amp;"-"&amp;N$7,Weights_All_Spaces,$C72+1,FALSE)*'Freezer Impacts'!M71</f>
        <v>0</v>
      </c>
      <c r="O72" s="41">
        <f ca="1">HLOOKUP($A72&amp;"-"&amp;$B72&amp;"-"&amp;O$7,Weights_All_Spaces,$C72+1,FALSE)*'Freezer Impacts'!N71</f>
        <v>8.3812913638100575E-3</v>
      </c>
      <c r="P72" s="41">
        <f ca="1">HLOOKUP($A72&amp;"-"&amp;$B72&amp;"-"&amp;P$7,Weights_All_Spaces,$C72+1,FALSE)*'Freezer Impacts'!O71</f>
        <v>1.2702953119900394E-6</v>
      </c>
      <c r="Q72" s="41">
        <f ca="1">HLOOKUP($A72&amp;"-"&amp;$B72&amp;"-"&amp;Q$7,Weights_All_Spaces,$C72+1,FALSE)*'Freezer Impacts'!P71</f>
        <v>9.1449041810676007E-3</v>
      </c>
      <c r="R72" s="41">
        <f ca="1">HLOOKUP($A72&amp;"-"&amp;$B72&amp;"-"&amp;R$7,Weights_All_Spaces,$C72+1,FALSE)*'Freezer Impacts'!Q71</f>
        <v>2.2468500347436952E-6</v>
      </c>
      <c r="S72" s="41">
        <f>HLOOKUP($A72&amp;"-"&amp;$B72&amp;"-"&amp;S$7,Weights_All_Spaces,$C72+1,FALSE)*'Freezer Impacts'!R71</f>
        <v>0</v>
      </c>
      <c r="T72" s="41">
        <f ca="1">HLOOKUP($A72&amp;"-"&amp;$B72&amp;"-"&amp;T$7,Weights_All_Spaces,$C72+1,FALSE)*'Freezer Impacts'!S71</f>
        <v>0.12724249957535672</v>
      </c>
      <c r="U72" s="41">
        <f ca="1">HLOOKUP($A72&amp;"-"&amp;$B72&amp;"-"&amp;U$7,Weights_All_Spaces,$C72+1,FALSE)*'Freezer Impacts'!T71</f>
        <v>2.2946170405979881E-5</v>
      </c>
      <c r="V72" s="41">
        <f ca="1">HLOOKUP($A72&amp;"-"&amp;$B72&amp;"-"&amp;V$7,Weights_All_Spaces,$C72+1,FALSE)*'Freezer Impacts'!U71</f>
        <v>0.12724249957535672</v>
      </c>
      <c r="W72" s="41">
        <f ca="1">HLOOKUP($A72&amp;"-"&amp;$B72&amp;"-"&amp;W$7,Weights_All_Spaces,$C72+1,FALSE)*'Freezer Impacts'!V71</f>
        <v>2.2946170405979881E-5</v>
      </c>
      <c r="X72" s="41">
        <f ca="1">HLOOKUP($A72&amp;"-"&amp;$B72&amp;"-"&amp;X$7,Weights_All_Spaces,$C72+1,FALSE)*'Freezer Impacts'!W71</f>
        <v>-5.9853350014561343E-3</v>
      </c>
      <c r="Y72" s="41">
        <f ca="1">HLOOKUP($A72&amp;"-"&amp;$B72&amp;"-"&amp;Y$7,Weights_All_Spaces,$C72+1,FALSE)*'Freezer Impacts'!X71</f>
        <v>7.2765317700781377E-3</v>
      </c>
      <c r="Z72" s="41">
        <f ca="1">HLOOKUP($A72&amp;"-"&amp;$B72&amp;"-"&amp;Z$7,Weights_All_Spaces,$C72+1,FALSE)*'Freezer Impacts'!Y71</f>
        <v>1.3087954006291468E-6</v>
      </c>
      <c r="AA72" s="41">
        <f ca="1">HLOOKUP($A72&amp;"-"&amp;$B72&amp;"-"&amp;AA$7,Weights_All_Spaces,$C72+1,FALSE)*'Freezer Impacts'!Z71</f>
        <v>4.1041447910431881E-3</v>
      </c>
      <c r="AB72" s="41">
        <f ca="1">HLOOKUP($A72&amp;"-"&amp;$B72&amp;"-"&amp;AB$7,Weights_All_Spaces,$C72+1,FALSE)*'Freezer Impacts'!AA71</f>
        <v>1.3087954006291468E-6</v>
      </c>
      <c r="AC72" s="41">
        <f ca="1">HLOOKUP($A72&amp;"-"&amp;$B72&amp;"-"&amp;AC$7,Weights_All_Spaces,$C72+1,FALSE)*'Freezer Impacts'!AB71</f>
        <v>0</v>
      </c>
      <c r="AD72" s="41">
        <f ca="1">HLOOKUP($A72&amp;"-"&amp;$B72&amp;"-"&amp;AD$7,Weights_All_Spaces,$C72+1,FALSE)*'Freezer Impacts'!AC71</f>
        <v>6.1705076682123133E-2</v>
      </c>
      <c r="AE72" s="41">
        <f ca="1">HLOOKUP($A72&amp;"-"&amp;$B72&amp;"-"&amp;AE$7,Weights_All_Spaces,$C72+1,FALSE)*'Freezer Impacts'!AD71</f>
        <v>1.9668368395438492E-5</v>
      </c>
      <c r="AF72" s="41">
        <f ca="1">HLOOKUP($A72&amp;"-"&amp;$B72&amp;"-"&amp;AF$7,Weights_All_Spaces,$C72+1,FALSE)*'Freezer Impacts'!AE71</f>
        <v>6.171475790303052E-2</v>
      </c>
      <c r="AG72" s="41">
        <f ca="1">HLOOKUP($A72&amp;"-"&amp;$B72&amp;"-"&amp;AG$7,Weights_All_Spaces,$C72+1,FALSE)*'Freezer Impacts'!AF71</f>
        <v>2.0030083011590572E-5</v>
      </c>
      <c r="AH72" s="41">
        <f ca="1">HLOOKUP($A72&amp;"-"&amp;$B72&amp;"-"&amp;AH$7,Weights_All_Spaces,$C72+1,FALSE)*'Freezer Impacts'!AG71</f>
        <v>0</v>
      </c>
      <c r="AK72" s="131">
        <f t="shared" ca="1" si="15"/>
        <v>0.30096253485120433</v>
      </c>
      <c r="AL72" s="131">
        <f t="shared" ca="1" si="15"/>
        <v>5.9802748607765954E-5</v>
      </c>
      <c r="AM72" s="131">
        <f t="shared" ca="1" si="15"/>
        <v>0.30528051100942</v>
      </c>
      <c r="AN72" s="131">
        <f t="shared" ca="1" si="15"/>
        <v>7.2583293586154281E-5</v>
      </c>
      <c r="AO72" s="131">
        <f t="shared" ca="1" si="15"/>
        <v>-1.0284249881410891E-2</v>
      </c>
    </row>
    <row r="73" spans="1:41">
      <c r="A73" s="4" t="str">
        <f t="shared" si="18"/>
        <v>SC</v>
      </c>
      <c r="B73" s="4" t="s">
        <v>886</v>
      </c>
      <c r="C73" s="4">
        <f>C57</f>
        <v>1</v>
      </c>
      <c r="D73" s="40" t="str">
        <f t="shared" si="17"/>
        <v>SC1</v>
      </c>
      <c r="E73" s="41">
        <f ca="1">HLOOKUP($A73&amp;"-"&amp;$B73&amp;"-"&amp;E$7,Weights_All_Spaces,$C73+1,FALSE)*'Freezer Impacts'!D72</f>
        <v>0</v>
      </c>
      <c r="F73" s="41">
        <f ca="1">HLOOKUP($A73&amp;"-"&amp;$B73&amp;"-"&amp;F$7,Weights_All_Spaces,$C73+1,FALSE)*'Freezer Impacts'!E72</f>
        <v>0</v>
      </c>
      <c r="G73" s="41">
        <f ca="1">HLOOKUP($A73&amp;"-"&amp;$B73&amp;"-"&amp;G$7,Weights_All_Spaces,$C73+1,FALSE)*'Freezer Impacts'!F72</f>
        <v>0</v>
      </c>
      <c r="H73" s="41">
        <f ca="1">HLOOKUP($A73&amp;"-"&amp;$B73&amp;"-"&amp;H$7,Weights_All_Spaces,$C73+1,FALSE)*'Freezer Impacts'!G72</f>
        <v>0</v>
      </c>
      <c r="I73" s="41">
        <f ca="1">HLOOKUP($A73&amp;"-"&amp;$B73&amp;"-"&amp;I$7,Weights_All_Spaces,$C73+1,FALSE)*'Freezer Impacts'!H72</f>
        <v>0</v>
      </c>
      <c r="J73" s="41">
        <f ca="1">HLOOKUP($A73&amp;"-"&amp;$B73&amp;"-"&amp;J$7,Weights_All_Spaces,$C73+1,FALSE)*'Freezer Impacts'!I72</f>
        <v>0</v>
      </c>
      <c r="K73" s="41">
        <f ca="1">HLOOKUP($A73&amp;"-"&amp;$B73&amp;"-"&amp;K$7,Weights_All_Spaces,$C73+1,FALSE)*'Freezer Impacts'!J72</f>
        <v>0</v>
      </c>
      <c r="L73" s="41">
        <f ca="1">HLOOKUP($A73&amp;"-"&amp;$B73&amp;"-"&amp;L$7,Weights_All_Spaces,$C73+1,FALSE)*'Freezer Impacts'!K72</f>
        <v>0</v>
      </c>
      <c r="M73" s="41">
        <f ca="1">HLOOKUP($A73&amp;"-"&amp;$B73&amp;"-"&amp;M$7,Weights_All_Spaces,$C73+1,FALSE)*'Freezer Impacts'!L72</f>
        <v>0</v>
      </c>
      <c r="N73" s="41">
        <f ca="1">HLOOKUP($A73&amp;"-"&amp;$B73&amp;"-"&amp;N$7,Weights_All_Spaces,$C73+1,FALSE)*'Freezer Impacts'!M72</f>
        <v>0</v>
      </c>
      <c r="O73" s="41">
        <f ca="1">HLOOKUP($A73&amp;"-"&amp;$B73&amp;"-"&amp;O$7,Weights_All_Spaces,$C73+1,FALSE)*'Freezer Impacts'!N72</f>
        <v>0</v>
      </c>
      <c r="P73" s="41">
        <f ca="1">HLOOKUP($A73&amp;"-"&amp;$B73&amp;"-"&amp;P$7,Weights_All_Spaces,$C73+1,FALSE)*'Freezer Impacts'!O72</f>
        <v>0</v>
      </c>
      <c r="Q73" s="41">
        <f ca="1">HLOOKUP($A73&amp;"-"&amp;$B73&amp;"-"&amp;Q$7,Weights_All_Spaces,$C73+1,FALSE)*'Freezer Impacts'!P72</f>
        <v>0</v>
      </c>
      <c r="R73" s="41">
        <f ca="1">HLOOKUP($A73&amp;"-"&amp;$B73&amp;"-"&amp;R$7,Weights_All_Spaces,$C73+1,FALSE)*'Freezer Impacts'!Q72</f>
        <v>0</v>
      </c>
      <c r="S73" s="41">
        <f>HLOOKUP($A73&amp;"-"&amp;$B73&amp;"-"&amp;S$7,Weights_All_Spaces,$C73+1,FALSE)*'Freezer Impacts'!R72</f>
        <v>0</v>
      </c>
      <c r="T73" s="41">
        <f ca="1">HLOOKUP($A73&amp;"-"&amp;$B73&amp;"-"&amp;T$7,Weights_All_Spaces,$C73+1,FALSE)*'Freezer Impacts'!S72</f>
        <v>0</v>
      </c>
      <c r="U73" s="41">
        <f ca="1">HLOOKUP($A73&amp;"-"&amp;$B73&amp;"-"&amp;U$7,Weights_All_Spaces,$C73+1,FALSE)*'Freezer Impacts'!T72</f>
        <v>0</v>
      </c>
      <c r="V73" s="41">
        <f ca="1">HLOOKUP($A73&amp;"-"&amp;$B73&amp;"-"&amp;V$7,Weights_All_Spaces,$C73+1,FALSE)*'Freezer Impacts'!U72</f>
        <v>0</v>
      </c>
      <c r="W73" s="41">
        <f ca="1">HLOOKUP($A73&amp;"-"&amp;$B73&amp;"-"&amp;W$7,Weights_All_Spaces,$C73+1,FALSE)*'Freezer Impacts'!V72</f>
        <v>0</v>
      </c>
      <c r="X73" s="41">
        <f ca="1">HLOOKUP($A73&amp;"-"&amp;$B73&amp;"-"&amp;X$7,Weights_All_Spaces,$C73+1,FALSE)*'Freezer Impacts'!W72</f>
        <v>0</v>
      </c>
      <c r="Y73" s="41">
        <f ca="1">HLOOKUP($A73&amp;"-"&amp;$B73&amp;"-"&amp;Y$7,Weights_All_Spaces,$C73+1,FALSE)*'Freezer Impacts'!X72</f>
        <v>0</v>
      </c>
      <c r="Z73" s="41">
        <f ca="1">HLOOKUP($A73&amp;"-"&amp;$B73&amp;"-"&amp;Z$7,Weights_All_Spaces,$C73+1,FALSE)*'Freezer Impacts'!Y72</f>
        <v>0</v>
      </c>
      <c r="AA73" s="41">
        <f ca="1">HLOOKUP($A73&amp;"-"&amp;$B73&amp;"-"&amp;AA$7,Weights_All_Spaces,$C73+1,FALSE)*'Freezer Impacts'!Z72</f>
        <v>0</v>
      </c>
      <c r="AB73" s="41">
        <f ca="1">HLOOKUP($A73&amp;"-"&amp;$B73&amp;"-"&amp;AB$7,Weights_All_Spaces,$C73+1,FALSE)*'Freezer Impacts'!AA72</f>
        <v>0</v>
      </c>
      <c r="AC73" s="41">
        <f ca="1">HLOOKUP($A73&amp;"-"&amp;$B73&amp;"-"&amp;AC$7,Weights_All_Spaces,$C73+1,FALSE)*'Freezer Impacts'!AB72</f>
        <v>0</v>
      </c>
      <c r="AD73" s="130">
        <v>0</v>
      </c>
      <c r="AE73" s="130">
        <v>0</v>
      </c>
      <c r="AF73" s="130">
        <v>0</v>
      </c>
      <c r="AG73" s="130">
        <v>0</v>
      </c>
      <c r="AH73" s="130">
        <v>0</v>
      </c>
      <c r="AK73" s="131">
        <f t="shared" ca="1" si="15"/>
        <v>0</v>
      </c>
      <c r="AL73" s="131">
        <f t="shared" ca="1" si="15"/>
        <v>0</v>
      </c>
      <c r="AM73" s="131">
        <f t="shared" ca="1" si="15"/>
        <v>0</v>
      </c>
      <c r="AN73" s="131">
        <f t="shared" ca="1" si="15"/>
        <v>0</v>
      </c>
      <c r="AO73" s="131">
        <f t="shared" ca="1" si="15"/>
        <v>0</v>
      </c>
    </row>
    <row r="74" spans="1:41">
      <c r="A74" s="4" t="str">
        <f t="shared" si="18"/>
        <v>SC</v>
      </c>
      <c r="B74" s="4" t="str">
        <f>B73</f>
        <v>MFM</v>
      </c>
      <c r="C74" s="4">
        <f t="shared" ref="C74:C104" si="20">C58</f>
        <v>2</v>
      </c>
      <c r="D74" s="40" t="str">
        <f t="shared" si="17"/>
        <v>SC2</v>
      </c>
      <c r="E74" s="41">
        <f ca="1">HLOOKUP($A74&amp;"-"&amp;$B74&amp;"-"&amp;E$7,Weights_All_Spaces,$C74+1,FALSE)*'Freezer Impacts'!D73</f>
        <v>0</v>
      </c>
      <c r="F74" s="41">
        <f ca="1">HLOOKUP($A74&amp;"-"&amp;$B74&amp;"-"&amp;F$7,Weights_All_Spaces,$C74+1,FALSE)*'Freezer Impacts'!E73</f>
        <v>0</v>
      </c>
      <c r="G74" s="41">
        <f ca="1">HLOOKUP($A74&amp;"-"&amp;$B74&amp;"-"&amp;G$7,Weights_All_Spaces,$C74+1,FALSE)*'Freezer Impacts'!F73</f>
        <v>0</v>
      </c>
      <c r="H74" s="41">
        <f ca="1">HLOOKUP($A74&amp;"-"&amp;$B74&amp;"-"&amp;H$7,Weights_All_Spaces,$C74+1,FALSE)*'Freezer Impacts'!G73</f>
        <v>0</v>
      </c>
      <c r="I74" s="41">
        <f ca="1">HLOOKUP($A74&amp;"-"&amp;$B74&amp;"-"&amp;I$7,Weights_All_Spaces,$C74+1,FALSE)*'Freezer Impacts'!H73</f>
        <v>0</v>
      </c>
      <c r="J74" s="41">
        <f ca="1">HLOOKUP($A74&amp;"-"&amp;$B74&amp;"-"&amp;J$7,Weights_All_Spaces,$C74+1,FALSE)*'Freezer Impacts'!I73</f>
        <v>0</v>
      </c>
      <c r="K74" s="41">
        <f ca="1">HLOOKUP($A74&amp;"-"&amp;$B74&amp;"-"&amp;K$7,Weights_All_Spaces,$C74+1,FALSE)*'Freezer Impacts'!J73</f>
        <v>0</v>
      </c>
      <c r="L74" s="41">
        <f ca="1">HLOOKUP($A74&amp;"-"&amp;$B74&amp;"-"&amp;L$7,Weights_All_Spaces,$C74+1,FALSE)*'Freezer Impacts'!K73</f>
        <v>0</v>
      </c>
      <c r="M74" s="41">
        <f ca="1">HLOOKUP($A74&amp;"-"&amp;$B74&amp;"-"&amp;M$7,Weights_All_Spaces,$C74+1,FALSE)*'Freezer Impacts'!L73</f>
        <v>0</v>
      </c>
      <c r="N74" s="41">
        <f ca="1">HLOOKUP($A74&amp;"-"&amp;$B74&amp;"-"&amp;N$7,Weights_All_Spaces,$C74+1,FALSE)*'Freezer Impacts'!M73</f>
        <v>0</v>
      </c>
      <c r="O74" s="41">
        <f ca="1">HLOOKUP($A74&amp;"-"&amp;$B74&amp;"-"&amp;O$7,Weights_All_Spaces,$C74+1,FALSE)*'Freezer Impacts'!N73</f>
        <v>0</v>
      </c>
      <c r="P74" s="41">
        <f ca="1">HLOOKUP($A74&amp;"-"&amp;$B74&amp;"-"&amp;P$7,Weights_All_Spaces,$C74+1,FALSE)*'Freezer Impacts'!O73</f>
        <v>0</v>
      </c>
      <c r="Q74" s="41">
        <f ca="1">HLOOKUP($A74&amp;"-"&amp;$B74&amp;"-"&amp;Q$7,Weights_All_Spaces,$C74+1,FALSE)*'Freezer Impacts'!P73</f>
        <v>0</v>
      </c>
      <c r="R74" s="41">
        <f ca="1">HLOOKUP($A74&amp;"-"&amp;$B74&amp;"-"&amp;R$7,Weights_All_Spaces,$C74+1,FALSE)*'Freezer Impacts'!Q73</f>
        <v>0</v>
      </c>
      <c r="S74" s="41">
        <f>HLOOKUP($A74&amp;"-"&amp;$B74&amp;"-"&amp;S$7,Weights_All_Spaces,$C74+1,FALSE)*'Freezer Impacts'!R73</f>
        <v>0</v>
      </c>
      <c r="T74" s="41">
        <f ca="1">HLOOKUP($A74&amp;"-"&amp;$B74&amp;"-"&amp;T$7,Weights_All_Spaces,$C74+1,FALSE)*'Freezer Impacts'!S73</f>
        <v>0</v>
      </c>
      <c r="U74" s="41">
        <f ca="1">HLOOKUP($A74&amp;"-"&amp;$B74&amp;"-"&amp;U$7,Weights_All_Spaces,$C74+1,FALSE)*'Freezer Impacts'!T73</f>
        <v>0</v>
      </c>
      <c r="V74" s="41">
        <f ca="1">HLOOKUP($A74&amp;"-"&amp;$B74&amp;"-"&amp;V$7,Weights_All_Spaces,$C74+1,FALSE)*'Freezer Impacts'!U73</f>
        <v>0</v>
      </c>
      <c r="W74" s="41">
        <f ca="1">HLOOKUP($A74&amp;"-"&amp;$B74&amp;"-"&amp;W$7,Weights_All_Spaces,$C74+1,FALSE)*'Freezer Impacts'!V73</f>
        <v>0</v>
      </c>
      <c r="X74" s="41">
        <f ca="1">HLOOKUP($A74&amp;"-"&amp;$B74&amp;"-"&amp;X$7,Weights_All_Spaces,$C74+1,FALSE)*'Freezer Impacts'!W73</f>
        <v>0</v>
      </c>
      <c r="Y74" s="41">
        <f ca="1">HLOOKUP($A74&amp;"-"&amp;$B74&amp;"-"&amp;Y$7,Weights_All_Spaces,$C74+1,FALSE)*'Freezer Impacts'!X73</f>
        <v>0</v>
      </c>
      <c r="Z74" s="41">
        <f ca="1">HLOOKUP($A74&amp;"-"&amp;$B74&amp;"-"&amp;Z$7,Weights_All_Spaces,$C74+1,FALSE)*'Freezer Impacts'!Y73</f>
        <v>0</v>
      </c>
      <c r="AA74" s="41">
        <f ca="1">HLOOKUP($A74&amp;"-"&amp;$B74&amp;"-"&amp;AA$7,Weights_All_Spaces,$C74+1,FALSE)*'Freezer Impacts'!Z73</f>
        <v>0</v>
      </c>
      <c r="AB74" s="41">
        <f ca="1">HLOOKUP($A74&amp;"-"&amp;$B74&amp;"-"&amp;AB$7,Weights_All_Spaces,$C74+1,FALSE)*'Freezer Impacts'!AA73</f>
        <v>0</v>
      </c>
      <c r="AC74" s="41">
        <f ca="1">HLOOKUP($A74&amp;"-"&amp;$B74&amp;"-"&amp;AC$7,Weights_All_Spaces,$C74+1,FALSE)*'Freezer Impacts'!AB73</f>
        <v>0</v>
      </c>
      <c r="AD74" s="130">
        <v>0</v>
      </c>
      <c r="AE74" s="130">
        <v>0</v>
      </c>
      <c r="AF74" s="130">
        <v>0</v>
      </c>
      <c r="AG74" s="130">
        <v>0</v>
      </c>
      <c r="AH74" s="130">
        <v>0</v>
      </c>
      <c r="AK74" s="131">
        <f t="shared" ref="AK74:AO105" ca="1" si="21">SUMIF($E$8:$AH$8,AK$8,$E74:$AH74)</f>
        <v>0</v>
      </c>
      <c r="AL74" s="131">
        <f t="shared" ca="1" si="21"/>
        <v>0</v>
      </c>
      <c r="AM74" s="131">
        <f t="shared" ca="1" si="21"/>
        <v>0</v>
      </c>
      <c r="AN74" s="131">
        <f t="shared" ca="1" si="21"/>
        <v>0</v>
      </c>
      <c r="AO74" s="131">
        <f t="shared" ca="1" si="21"/>
        <v>0</v>
      </c>
    </row>
    <row r="75" spans="1:41">
      <c r="A75" s="4" t="str">
        <f t="shared" ref="A75:B90" si="22">A74</f>
        <v>SC</v>
      </c>
      <c r="B75" s="4" t="str">
        <f t="shared" si="22"/>
        <v>MFM</v>
      </c>
      <c r="C75" s="4">
        <f t="shared" si="20"/>
        <v>3</v>
      </c>
      <c r="D75" s="40" t="str">
        <f t="shared" si="17"/>
        <v>SC3</v>
      </c>
      <c r="E75" s="41">
        <f ca="1">HLOOKUP($A75&amp;"-"&amp;$B75&amp;"-"&amp;E$7,Weights_All_Spaces,$C75+1,FALSE)*'Freezer Impacts'!D74</f>
        <v>0</v>
      </c>
      <c r="F75" s="41">
        <f ca="1">HLOOKUP($A75&amp;"-"&amp;$B75&amp;"-"&amp;F$7,Weights_All_Spaces,$C75+1,FALSE)*'Freezer Impacts'!E74</f>
        <v>0</v>
      </c>
      <c r="G75" s="41">
        <f ca="1">HLOOKUP($A75&amp;"-"&amp;$B75&amp;"-"&amp;G$7,Weights_All_Spaces,$C75+1,FALSE)*'Freezer Impacts'!F74</f>
        <v>0</v>
      </c>
      <c r="H75" s="41">
        <f ca="1">HLOOKUP($A75&amp;"-"&amp;$B75&amp;"-"&amp;H$7,Weights_All_Spaces,$C75+1,FALSE)*'Freezer Impacts'!G74</f>
        <v>0</v>
      </c>
      <c r="I75" s="41">
        <f ca="1">HLOOKUP($A75&amp;"-"&amp;$B75&amp;"-"&amp;I$7,Weights_All_Spaces,$C75+1,FALSE)*'Freezer Impacts'!H74</f>
        <v>0</v>
      </c>
      <c r="J75" s="41">
        <f ca="1">HLOOKUP($A75&amp;"-"&amp;$B75&amp;"-"&amp;J$7,Weights_All_Spaces,$C75+1,FALSE)*'Freezer Impacts'!I74</f>
        <v>0</v>
      </c>
      <c r="K75" s="41">
        <f ca="1">HLOOKUP($A75&amp;"-"&amp;$B75&amp;"-"&amp;K$7,Weights_All_Spaces,$C75+1,FALSE)*'Freezer Impacts'!J74</f>
        <v>0</v>
      </c>
      <c r="L75" s="41">
        <f ca="1">HLOOKUP($A75&amp;"-"&amp;$B75&amp;"-"&amp;L$7,Weights_All_Spaces,$C75+1,FALSE)*'Freezer Impacts'!K74</f>
        <v>0</v>
      </c>
      <c r="M75" s="41">
        <f ca="1">HLOOKUP($A75&amp;"-"&amp;$B75&amp;"-"&amp;M$7,Weights_All_Spaces,$C75+1,FALSE)*'Freezer Impacts'!L74</f>
        <v>0</v>
      </c>
      <c r="N75" s="41">
        <f ca="1">HLOOKUP($A75&amp;"-"&amp;$B75&amp;"-"&amp;N$7,Weights_All_Spaces,$C75+1,FALSE)*'Freezer Impacts'!M74</f>
        <v>0</v>
      </c>
      <c r="O75" s="41">
        <f ca="1">HLOOKUP($A75&amp;"-"&amp;$B75&amp;"-"&amp;O$7,Weights_All_Spaces,$C75+1,FALSE)*'Freezer Impacts'!N74</f>
        <v>0</v>
      </c>
      <c r="P75" s="41">
        <f ca="1">HLOOKUP($A75&amp;"-"&amp;$B75&amp;"-"&amp;P$7,Weights_All_Spaces,$C75+1,FALSE)*'Freezer Impacts'!O74</f>
        <v>0</v>
      </c>
      <c r="Q75" s="41">
        <f ca="1">HLOOKUP($A75&amp;"-"&amp;$B75&amp;"-"&amp;Q$7,Weights_All_Spaces,$C75+1,FALSE)*'Freezer Impacts'!P74</f>
        <v>0</v>
      </c>
      <c r="R75" s="41">
        <f ca="1">HLOOKUP($A75&amp;"-"&amp;$B75&amp;"-"&amp;R$7,Weights_All_Spaces,$C75+1,FALSE)*'Freezer Impacts'!Q74</f>
        <v>0</v>
      </c>
      <c r="S75" s="41">
        <f>HLOOKUP($A75&amp;"-"&amp;$B75&amp;"-"&amp;S$7,Weights_All_Spaces,$C75+1,FALSE)*'Freezer Impacts'!R74</f>
        <v>0</v>
      </c>
      <c r="T75" s="41">
        <f ca="1">HLOOKUP($A75&amp;"-"&amp;$B75&amp;"-"&amp;T$7,Weights_All_Spaces,$C75+1,FALSE)*'Freezer Impacts'!S74</f>
        <v>0</v>
      </c>
      <c r="U75" s="41">
        <f ca="1">HLOOKUP($A75&amp;"-"&amp;$B75&amp;"-"&amp;U$7,Weights_All_Spaces,$C75+1,FALSE)*'Freezer Impacts'!T74</f>
        <v>0</v>
      </c>
      <c r="V75" s="41">
        <f ca="1">HLOOKUP($A75&amp;"-"&amp;$B75&amp;"-"&amp;V$7,Weights_All_Spaces,$C75+1,FALSE)*'Freezer Impacts'!U74</f>
        <v>0</v>
      </c>
      <c r="W75" s="41">
        <f ca="1">HLOOKUP($A75&amp;"-"&amp;$B75&amp;"-"&amp;W$7,Weights_All_Spaces,$C75+1,FALSE)*'Freezer Impacts'!V74</f>
        <v>0</v>
      </c>
      <c r="X75" s="41">
        <f ca="1">HLOOKUP($A75&amp;"-"&amp;$B75&amp;"-"&amp;X$7,Weights_All_Spaces,$C75+1,FALSE)*'Freezer Impacts'!W74</f>
        <v>0</v>
      </c>
      <c r="Y75" s="41">
        <f ca="1">HLOOKUP($A75&amp;"-"&amp;$B75&amp;"-"&amp;Y$7,Weights_All_Spaces,$C75+1,FALSE)*'Freezer Impacts'!X74</f>
        <v>0</v>
      </c>
      <c r="Z75" s="41">
        <f ca="1">HLOOKUP($A75&amp;"-"&amp;$B75&amp;"-"&amp;Z$7,Weights_All_Spaces,$C75+1,FALSE)*'Freezer Impacts'!Y74</f>
        <v>0</v>
      </c>
      <c r="AA75" s="41">
        <f ca="1">HLOOKUP($A75&amp;"-"&amp;$B75&amp;"-"&amp;AA$7,Weights_All_Spaces,$C75+1,FALSE)*'Freezer Impacts'!Z74</f>
        <v>0</v>
      </c>
      <c r="AB75" s="41">
        <f ca="1">HLOOKUP($A75&amp;"-"&amp;$B75&amp;"-"&amp;AB$7,Weights_All_Spaces,$C75+1,FALSE)*'Freezer Impacts'!AA74</f>
        <v>0</v>
      </c>
      <c r="AC75" s="41">
        <f ca="1">HLOOKUP($A75&amp;"-"&amp;$B75&amp;"-"&amp;AC$7,Weights_All_Spaces,$C75+1,FALSE)*'Freezer Impacts'!AB74</f>
        <v>0</v>
      </c>
      <c r="AD75" s="130">
        <v>0</v>
      </c>
      <c r="AE75" s="130">
        <v>0</v>
      </c>
      <c r="AF75" s="130">
        <v>0</v>
      </c>
      <c r="AG75" s="130">
        <v>0</v>
      </c>
      <c r="AH75" s="130">
        <v>0</v>
      </c>
      <c r="AK75" s="131">
        <f t="shared" ca="1" si="21"/>
        <v>0</v>
      </c>
      <c r="AL75" s="131">
        <f t="shared" ca="1" si="21"/>
        <v>0</v>
      </c>
      <c r="AM75" s="131">
        <f t="shared" ca="1" si="21"/>
        <v>0</v>
      </c>
      <c r="AN75" s="131">
        <f t="shared" ca="1" si="21"/>
        <v>0</v>
      </c>
      <c r="AO75" s="131">
        <f t="shared" ca="1" si="21"/>
        <v>0</v>
      </c>
    </row>
    <row r="76" spans="1:41">
      <c r="A76" s="4" t="str">
        <f t="shared" si="22"/>
        <v>SC</v>
      </c>
      <c r="B76" s="4" t="str">
        <f t="shared" si="22"/>
        <v>MFM</v>
      </c>
      <c r="C76" s="4">
        <f t="shared" si="20"/>
        <v>4</v>
      </c>
      <c r="D76" s="40" t="str">
        <f t="shared" si="17"/>
        <v>SC4</v>
      </c>
      <c r="E76" s="41">
        <f ca="1">HLOOKUP($A76&amp;"-"&amp;$B76&amp;"-"&amp;E$7,Weights_All_Spaces,$C76+1,FALSE)*'Freezer Impacts'!D75</f>
        <v>0</v>
      </c>
      <c r="F76" s="41">
        <f ca="1">HLOOKUP($A76&amp;"-"&amp;$B76&amp;"-"&amp;F$7,Weights_All_Spaces,$C76+1,FALSE)*'Freezer Impacts'!E75</f>
        <v>0</v>
      </c>
      <c r="G76" s="41">
        <f ca="1">HLOOKUP($A76&amp;"-"&amp;$B76&amp;"-"&amp;G$7,Weights_All_Spaces,$C76+1,FALSE)*'Freezer Impacts'!F75</f>
        <v>0</v>
      </c>
      <c r="H76" s="41">
        <f ca="1">HLOOKUP($A76&amp;"-"&amp;$B76&amp;"-"&amp;H$7,Weights_All_Spaces,$C76+1,FALSE)*'Freezer Impacts'!G75</f>
        <v>0</v>
      </c>
      <c r="I76" s="41">
        <f ca="1">HLOOKUP($A76&amp;"-"&amp;$B76&amp;"-"&amp;I$7,Weights_All_Spaces,$C76+1,FALSE)*'Freezer Impacts'!H75</f>
        <v>0</v>
      </c>
      <c r="J76" s="41">
        <f ca="1">HLOOKUP($A76&amp;"-"&amp;$B76&amp;"-"&amp;J$7,Weights_All_Spaces,$C76+1,FALSE)*'Freezer Impacts'!I75</f>
        <v>0</v>
      </c>
      <c r="K76" s="41">
        <f ca="1">HLOOKUP($A76&amp;"-"&amp;$B76&amp;"-"&amp;K$7,Weights_All_Spaces,$C76+1,FALSE)*'Freezer Impacts'!J75</f>
        <v>0</v>
      </c>
      <c r="L76" s="41">
        <f ca="1">HLOOKUP($A76&amp;"-"&amp;$B76&amp;"-"&amp;L$7,Weights_All_Spaces,$C76+1,FALSE)*'Freezer Impacts'!K75</f>
        <v>0</v>
      </c>
      <c r="M76" s="41">
        <f ca="1">HLOOKUP($A76&amp;"-"&amp;$B76&amp;"-"&amp;M$7,Weights_All_Spaces,$C76+1,FALSE)*'Freezer Impacts'!L75</f>
        <v>0</v>
      </c>
      <c r="N76" s="41">
        <f ca="1">HLOOKUP($A76&amp;"-"&amp;$B76&amp;"-"&amp;N$7,Weights_All_Spaces,$C76+1,FALSE)*'Freezer Impacts'!M75</f>
        <v>0</v>
      </c>
      <c r="O76" s="41">
        <f ca="1">HLOOKUP($A76&amp;"-"&amp;$B76&amp;"-"&amp;O$7,Weights_All_Spaces,$C76+1,FALSE)*'Freezer Impacts'!N75</f>
        <v>0</v>
      </c>
      <c r="P76" s="41">
        <f ca="1">HLOOKUP($A76&amp;"-"&amp;$B76&amp;"-"&amp;P$7,Weights_All_Spaces,$C76+1,FALSE)*'Freezer Impacts'!O75</f>
        <v>0</v>
      </c>
      <c r="Q76" s="41">
        <f ca="1">HLOOKUP($A76&amp;"-"&amp;$B76&amp;"-"&amp;Q$7,Weights_All_Spaces,$C76+1,FALSE)*'Freezer Impacts'!P75</f>
        <v>0</v>
      </c>
      <c r="R76" s="41">
        <f ca="1">HLOOKUP($A76&amp;"-"&amp;$B76&amp;"-"&amp;R$7,Weights_All_Spaces,$C76+1,FALSE)*'Freezer Impacts'!Q75</f>
        <v>0</v>
      </c>
      <c r="S76" s="41">
        <f>HLOOKUP($A76&amp;"-"&amp;$B76&amp;"-"&amp;S$7,Weights_All_Spaces,$C76+1,FALSE)*'Freezer Impacts'!R75</f>
        <v>0</v>
      </c>
      <c r="T76" s="41">
        <f ca="1">HLOOKUP($A76&amp;"-"&amp;$B76&amp;"-"&amp;T$7,Weights_All_Spaces,$C76+1,FALSE)*'Freezer Impacts'!S75</f>
        <v>0</v>
      </c>
      <c r="U76" s="41">
        <f ca="1">HLOOKUP($A76&amp;"-"&amp;$B76&amp;"-"&amp;U$7,Weights_All_Spaces,$C76+1,FALSE)*'Freezer Impacts'!T75</f>
        <v>0</v>
      </c>
      <c r="V76" s="41">
        <f ca="1">HLOOKUP($A76&amp;"-"&amp;$B76&amp;"-"&amp;V$7,Weights_All_Spaces,$C76+1,FALSE)*'Freezer Impacts'!U75</f>
        <v>0</v>
      </c>
      <c r="W76" s="41">
        <f ca="1">HLOOKUP($A76&amp;"-"&amp;$B76&amp;"-"&amp;W$7,Weights_All_Spaces,$C76+1,FALSE)*'Freezer Impacts'!V75</f>
        <v>0</v>
      </c>
      <c r="X76" s="41">
        <f ca="1">HLOOKUP($A76&amp;"-"&amp;$B76&amp;"-"&amp;X$7,Weights_All_Spaces,$C76+1,FALSE)*'Freezer Impacts'!W75</f>
        <v>0</v>
      </c>
      <c r="Y76" s="41">
        <f ca="1">HLOOKUP($A76&amp;"-"&amp;$B76&amp;"-"&amp;Y$7,Weights_All_Spaces,$C76+1,FALSE)*'Freezer Impacts'!X75</f>
        <v>0</v>
      </c>
      <c r="Z76" s="41">
        <f ca="1">HLOOKUP($A76&amp;"-"&amp;$B76&amp;"-"&amp;Z$7,Weights_All_Spaces,$C76+1,FALSE)*'Freezer Impacts'!Y75</f>
        <v>0</v>
      </c>
      <c r="AA76" s="41">
        <f ca="1">HLOOKUP($A76&amp;"-"&amp;$B76&amp;"-"&amp;AA$7,Weights_All_Spaces,$C76+1,FALSE)*'Freezer Impacts'!Z75</f>
        <v>0</v>
      </c>
      <c r="AB76" s="41">
        <f ca="1">HLOOKUP($A76&amp;"-"&amp;$B76&amp;"-"&amp;AB$7,Weights_All_Spaces,$C76+1,FALSE)*'Freezer Impacts'!AA75</f>
        <v>0</v>
      </c>
      <c r="AC76" s="41">
        <f ca="1">HLOOKUP($A76&amp;"-"&amp;$B76&amp;"-"&amp;AC$7,Weights_All_Spaces,$C76+1,FALSE)*'Freezer Impacts'!AB75</f>
        <v>0</v>
      </c>
      <c r="AD76" s="130">
        <v>0</v>
      </c>
      <c r="AE76" s="130">
        <v>0</v>
      </c>
      <c r="AF76" s="130">
        <v>0</v>
      </c>
      <c r="AG76" s="130">
        <v>0</v>
      </c>
      <c r="AH76" s="130">
        <v>0</v>
      </c>
      <c r="AK76" s="131">
        <f t="shared" ca="1" si="21"/>
        <v>0</v>
      </c>
      <c r="AL76" s="131">
        <f t="shared" ca="1" si="21"/>
        <v>0</v>
      </c>
      <c r="AM76" s="131">
        <f t="shared" ca="1" si="21"/>
        <v>0</v>
      </c>
      <c r="AN76" s="131">
        <f t="shared" ca="1" si="21"/>
        <v>0</v>
      </c>
      <c r="AO76" s="131">
        <f t="shared" ca="1" si="21"/>
        <v>0</v>
      </c>
    </row>
    <row r="77" spans="1:41">
      <c r="A77" s="4" t="str">
        <f t="shared" si="22"/>
        <v>SC</v>
      </c>
      <c r="B77" s="4" t="str">
        <f t="shared" si="22"/>
        <v>MFM</v>
      </c>
      <c r="C77" s="4">
        <f t="shared" si="20"/>
        <v>5</v>
      </c>
      <c r="D77" s="40" t="str">
        <f t="shared" si="17"/>
        <v>SC5</v>
      </c>
      <c r="E77" s="41">
        <f ca="1">HLOOKUP($A77&amp;"-"&amp;$B77&amp;"-"&amp;E$7,Weights_All_Spaces,$C77+1,FALSE)*'Freezer Impacts'!D76</f>
        <v>0</v>
      </c>
      <c r="F77" s="41">
        <f ca="1">HLOOKUP($A77&amp;"-"&amp;$B77&amp;"-"&amp;F$7,Weights_All_Spaces,$C77+1,FALSE)*'Freezer Impacts'!E76</f>
        <v>0</v>
      </c>
      <c r="G77" s="41">
        <f ca="1">HLOOKUP($A77&amp;"-"&amp;$B77&amp;"-"&amp;G$7,Weights_All_Spaces,$C77+1,FALSE)*'Freezer Impacts'!F76</f>
        <v>0</v>
      </c>
      <c r="H77" s="41">
        <f ca="1">HLOOKUP($A77&amp;"-"&amp;$B77&amp;"-"&amp;H$7,Weights_All_Spaces,$C77+1,FALSE)*'Freezer Impacts'!G76</f>
        <v>0</v>
      </c>
      <c r="I77" s="41">
        <f ca="1">HLOOKUP($A77&amp;"-"&amp;$B77&amp;"-"&amp;I$7,Weights_All_Spaces,$C77+1,FALSE)*'Freezer Impacts'!H76</f>
        <v>0</v>
      </c>
      <c r="J77" s="41">
        <f ca="1">HLOOKUP($A77&amp;"-"&amp;$B77&amp;"-"&amp;J$7,Weights_All_Spaces,$C77+1,FALSE)*'Freezer Impacts'!I76</f>
        <v>0</v>
      </c>
      <c r="K77" s="41">
        <f ca="1">HLOOKUP($A77&amp;"-"&amp;$B77&amp;"-"&amp;K$7,Weights_All_Spaces,$C77+1,FALSE)*'Freezer Impacts'!J76</f>
        <v>0</v>
      </c>
      <c r="L77" s="41">
        <f ca="1">HLOOKUP($A77&amp;"-"&amp;$B77&amp;"-"&amp;L$7,Weights_All_Spaces,$C77+1,FALSE)*'Freezer Impacts'!K76</f>
        <v>0</v>
      </c>
      <c r="M77" s="41">
        <f ca="1">HLOOKUP($A77&amp;"-"&amp;$B77&amp;"-"&amp;M$7,Weights_All_Spaces,$C77+1,FALSE)*'Freezer Impacts'!L76</f>
        <v>0</v>
      </c>
      <c r="N77" s="41">
        <f ca="1">HLOOKUP($A77&amp;"-"&amp;$B77&amp;"-"&amp;N$7,Weights_All_Spaces,$C77+1,FALSE)*'Freezer Impacts'!M76</f>
        <v>0</v>
      </c>
      <c r="O77" s="41">
        <f ca="1">HLOOKUP($A77&amp;"-"&amp;$B77&amp;"-"&amp;O$7,Weights_All_Spaces,$C77+1,FALSE)*'Freezer Impacts'!N76</f>
        <v>0</v>
      </c>
      <c r="P77" s="41">
        <f ca="1">HLOOKUP($A77&amp;"-"&amp;$B77&amp;"-"&amp;P$7,Weights_All_Spaces,$C77+1,FALSE)*'Freezer Impacts'!O76</f>
        <v>0</v>
      </c>
      <c r="Q77" s="41">
        <f ca="1">HLOOKUP($A77&amp;"-"&amp;$B77&amp;"-"&amp;Q$7,Weights_All_Spaces,$C77+1,FALSE)*'Freezer Impacts'!P76</f>
        <v>0</v>
      </c>
      <c r="R77" s="41">
        <f ca="1">HLOOKUP($A77&amp;"-"&amp;$B77&amp;"-"&amp;R$7,Weights_All_Spaces,$C77+1,FALSE)*'Freezer Impacts'!Q76</f>
        <v>0</v>
      </c>
      <c r="S77" s="41">
        <f>HLOOKUP($A77&amp;"-"&amp;$B77&amp;"-"&amp;S$7,Weights_All_Spaces,$C77+1,FALSE)*'Freezer Impacts'!R76</f>
        <v>0</v>
      </c>
      <c r="T77" s="41">
        <f ca="1">HLOOKUP($A77&amp;"-"&amp;$B77&amp;"-"&amp;T$7,Weights_All_Spaces,$C77+1,FALSE)*'Freezer Impacts'!S76</f>
        <v>0.24263769720464765</v>
      </c>
      <c r="U77" s="41">
        <f ca="1">HLOOKUP($A77&amp;"-"&amp;$B77&amp;"-"&amp;U$7,Weights_All_Spaces,$C77+1,FALSE)*'Freezer Impacts'!T76</f>
        <v>3.3214475713911078E-5</v>
      </c>
      <c r="V77" s="41">
        <f ca="1">HLOOKUP($A77&amp;"-"&amp;$B77&amp;"-"&amp;V$7,Weights_All_Spaces,$C77+1,FALSE)*'Freezer Impacts'!U76</f>
        <v>0.24263769720464765</v>
      </c>
      <c r="W77" s="41">
        <f ca="1">HLOOKUP($A77&amp;"-"&amp;$B77&amp;"-"&amp;W$7,Weights_All_Spaces,$C77+1,FALSE)*'Freezer Impacts'!V76</f>
        <v>3.3214475713911078E-5</v>
      </c>
      <c r="X77" s="41">
        <f ca="1">HLOOKUP($A77&amp;"-"&amp;$B77&amp;"-"&amp;X$7,Weights_All_Spaces,$C77+1,FALSE)*'Freezer Impacts'!W76</f>
        <v>-8.3899665054220605E-3</v>
      </c>
      <c r="Y77" s="41">
        <f ca="1">HLOOKUP($A77&amp;"-"&amp;$B77&amp;"-"&amp;Y$7,Weights_All_Spaces,$C77+1,FALSE)*'Freezer Impacts'!X76</f>
        <v>0</v>
      </c>
      <c r="Z77" s="41">
        <f ca="1">HLOOKUP($A77&amp;"-"&amp;$B77&amp;"-"&amp;Z$7,Weights_All_Spaces,$C77+1,FALSE)*'Freezer Impacts'!Y76</f>
        <v>0</v>
      </c>
      <c r="AA77" s="41">
        <f ca="1">HLOOKUP($A77&amp;"-"&amp;$B77&amp;"-"&amp;AA$7,Weights_All_Spaces,$C77+1,FALSE)*'Freezer Impacts'!Z76</f>
        <v>0</v>
      </c>
      <c r="AB77" s="41">
        <f ca="1">HLOOKUP($A77&amp;"-"&amp;$B77&amp;"-"&amp;AB$7,Weights_All_Spaces,$C77+1,FALSE)*'Freezer Impacts'!AA76</f>
        <v>0</v>
      </c>
      <c r="AC77" s="41">
        <f ca="1">HLOOKUP($A77&amp;"-"&amp;$B77&amp;"-"&amp;AC$7,Weights_All_Spaces,$C77+1,FALSE)*'Freezer Impacts'!AB76</f>
        <v>0</v>
      </c>
      <c r="AD77" s="130">
        <v>0</v>
      </c>
      <c r="AE77" s="130">
        <v>0</v>
      </c>
      <c r="AF77" s="130">
        <v>0</v>
      </c>
      <c r="AG77" s="130">
        <v>0</v>
      </c>
      <c r="AH77" s="130">
        <v>0</v>
      </c>
      <c r="AK77" s="131">
        <f t="shared" ca="1" si="21"/>
        <v>0.24263769720464765</v>
      </c>
      <c r="AL77" s="131">
        <f t="shared" ca="1" si="21"/>
        <v>3.3214475713911078E-5</v>
      </c>
      <c r="AM77" s="131">
        <f t="shared" ca="1" si="21"/>
        <v>0.24263769720464765</v>
      </c>
      <c r="AN77" s="131">
        <f t="shared" ca="1" si="21"/>
        <v>3.3214475713911078E-5</v>
      </c>
      <c r="AO77" s="131">
        <f t="shared" ca="1" si="21"/>
        <v>-8.3899665054220605E-3</v>
      </c>
    </row>
    <row r="78" spans="1:41">
      <c r="A78" s="4" t="str">
        <f t="shared" si="22"/>
        <v>SC</v>
      </c>
      <c r="B78" s="4" t="str">
        <f t="shared" si="22"/>
        <v>MFM</v>
      </c>
      <c r="C78" s="4">
        <f t="shared" si="20"/>
        <v>6</v>
      </c>
      <c r="D78" s="40" t="str">
        <f t="shared" si="17"/>
        <v>SC6</v>
      </c>
      <c r="E78" s="41">
        <f ca="1">HLOOKUP($A78&amp;"-"&amp;$B78&amp;"-"&amp;E$7,Weights_All_Spaces,$C78+1,FALSE)*'Freezer Impacts'!D77</f>
        <v>6.3677716542705362E-2</v>
      </c>
      <c r="F78" s="41">
        <f ca="1">HLOOKUP($A78&amp;"-"&amp;$B78&amp;"-"&amp;F$7,Weights_All_Spaces,$C78+1,FALSE)*'Freezer Impacts'!E77</f>
        <v>7.9687957284021801E-6</v>
      </c>
      <c r="G78" s="41">
        <f ca="1">HLOOKUP($A78&amp;"-"&amp;$B78&amp;"-"&amp;G$7,Weights_All_Spaces,$C78+1,FALSE)*'Freezer Impacts'!F77</f>
        <v>7.1323390879165782E-2</v>
      </c>
      <c r="H78" s="41">
        <f ca="1">HLOOKUP($A78&amp;"-"&amp;$B78&amp;"-"&amp;H$7,Weights_All_Spaces,$C78+1,FALSE)*'Freezer Impacts'!G77</f>
        <v>1.2392447782414713E-5</v>
      </c>
      <c r="I78" s="41">
        <f ca="1">HLOOKUP($A78&amp;"-"&amp;$B78&amp;"-"&amp;I$7,Weights_All_Spaces,$C78+1,FALSE)*'Freezer Impacts'!H77</f>
        <v>-1.3377844294262537E-3</v>
      </c>
      <c r="J78" s="41">
        <f ca="1">HLOOKUP($A78&amp;"-"&amp;$B78&amp;"-"&amp;J$7,Weights_All_Spaces,$C78+1,FALSE)*'Freezer Impacts'!I77</f>
        <v>9.0999094646899113E-3</v>
      </c>
      <c r="K78" s="41">
        <f ca="1">HLOOKUP($A78&amp;"-"&amp;$B78&amp;"-"&amp;K$7,Weights_All_Spaces,$C78+1,FALSE)*'Freezer Impacts'!J77</f>
        <v>1.1452854900297268E-6</v>
      </c>
      <c r="L78" s="41">
        <f ca="1">HLOOKUP($A78&amp;"-"&amp;$B78&amp;"-"&amp;L$7,Weights_All_Spaces,$C78+1,FALSE)*'Freezer Impacts'!K77</f>
        <v>8.5288298936832783E-3</v>
      </c>
      <c r="M78" s="41">
        <f ca="1">HLOOKUP($A78&amp;"-"&amp;$B78&amp;"-"&amp;M$7,Weights_All_Spaces,$C78+1,FALSE)*'Freezer Impacts'!L77</f>
        <v>1.6514742765971606E-6</v>
      </c>
      <c r="N78" s="41">
        <f ca="1">HLOOKUP($A78&amp;"-"&amp;$B78&amp;"-"&amp;N$7,Weights_All_Spaces,$C78+1,FALSE)*'Freezer Impacts'!M77</f>
        <v>0</v>
      </c>
      <c r="O78" s="41">
        <f ca="1">HLOOKUP($A78&amp;"-"&amp;$B78&amp;"-"&amp;O$7,Weights_All_Spaces,$C78+1,FALSE)*'Freezer Impacts'!N77</f>
        <v>1.3249065481586511E-2</v>
      </c>
      <c r="P78" s="41">
        <f ca="1">HLOOKUP($A78&amp;"-"&amp;$B78&amp;"-"&amp;P$7,Weights_All_Spaces,$C78+1,FALSE)*'Freezer Impacts'!O77</f>
        <v>1.6580226513647186E-6</v>
      </c>
      <c r="Q78" s="41">
        <f ca="1">HLOOKUP($A78&amp;"-"&amp;$B78&amp;"-"&amp;Q$7,Weights_All_Spaces,$C78+1,FALSE)*'Freezer Impacts'!P77</f>
        <v>1.4839858076460953E-2</v>
      </c>
      <c r="R78" s="41">
        <f ca="1">HLOOKUP($A78&amp;"-"&amp;$B78&amp;"-"&amp;R$7,Weights_All_Spaces,$C78+1,FALSE)*'Freezer Impacts'!Q77</f>
        <v>2.57842713370919E-6</v>
      </c>
      <c r="S78" s="41">
        <f>HLOOKUP($A78&amp;"-"&amp;$B78&amp;"-"&amp;S$7,Weights_All_Spaces,$C78+1,FALSE)*'Freezer Impacts'!R77</f>
        <v>0</v>
      </c>
      <c r="T78" s="41">
        <f ca="1">HLOOKUP($A78&amp;"-"&amp;$B78&amp;"-"&amp;T$7,Weights_All_Spaces,$C78+1,FALSE)*'Freezer Impacts'!S77</f>
        <v>0.17670705659635969</v>
      </c>
      <c r="U78" s="41">
        <f ca="1">HLOOKUP($A78&amp;"-"&amp;$B78&amp;"-"&amp;U$7,Weights_All_Spaces,$C78+1,FALSE)*'Freezer Impacts'!T77</f>
        <v>2.2861252755601866E-5</v>
      </c>
      <c r="V78" s="41">
        <f ca="1">HLOOKUP($A78&amp;"-"&amp;$B78&amp;"-"&amp;V$7,Weights_All_Spaces,$C78+1,FALSE)*'Freezer Impacts'!U77</f>
        <v>0.17670705659635969</v>
      </c>
      <c r="W78" s="41">
        <f ca="1">HLOOKUP($A78&amp;"-"&amp;$B78&amp;"-"&amp;W$7,Weights_All_Spaces,$C78+1,FALSE)*'Freezer Impacts'!V77</f>
        <v>2.2861252755601866E-5</v>
      </c>
      <c r="X78" s="41">
        <f ca="1">HLOOKUP($A78&amp;"-"&amp;$B78&amp;"-"&amp;X$7,Weights_All_Spaces,$C78+1,FALSE)*'Freezer Impacts'!W77</f>
        <v>-4.3080073752173242E-3</v>
      </c>
      <c r="Y78" s="41">
        <f ca="1">HLOOKUP($A78&amp;"-"&amp;$B78&amp;"-"&amp;Y$7,Weights_All_Spaces,$C78+1,FALSE)*'Freezer Impacts'!X77</f>
        <v>2.7542490623205493E-2</v>
      </c>
      <c r="Z78" s="41">
        <f ca="1">HLOOKUP($A78&amp;"-"&amp;$B78&amp;"-"&amp;Z$7,Weights_All_Spaces,$C78+1,FALSE)*'Freezer Impacts'!Y77</f>
        <v>3.6852869481535253E-6</v>
      </c>
      <c r="AA78" s="41">
        <f ca="1">HLOOKUP($A78&amp;"-"&amp;$B78&amp;"-"&amp;AA$7,Weights_All_Spaces,$C78+1,FALSE)*'Freezer Impacts'!Z77</f>
        <v>2.1260796652084708E-2</v>
      </c>
      <c r="AB78" s="41">
        <f ca="1">HLOOKUP($A78&amp;"-"&amp;$B78&amp;"-"&amp;AB$7,Weights_All_Spaces,$C78+1,FALSE)*'Freezer Impacts'!AA77</f>
        <v>3.6852869481535253E-6</v>
      </c>
      <c r="AC78" s="41">
        <f ca="1">HLOOKUP($A78&amp;"-"&amp;$B78&amp;"-"&amp;AC$7,Weights_All_Spaces,$C78+1,FALSE)*'Freezer Impacts'!AB77</f>
        <v>0</v>
      </c>
      <c r="AD78" s="130">
        <v>0</v>
      </c>
      <c r="AE78" s="130">
        <v>0</v>
      </c>
      <c r="AF78" s="130">
        <v>0</v>
      </c>
      <c r="AG78" s="130">
        <v>0</v>
      </c>
      <c r="AH78" s="130">
        <v>0</v>
      </c>
      <c r="AK78" s="131">
        <f t="shared" ca="1" si="21"/>
        <v>0.29027623870854696</v>
      </c>
      <c r="AL78" s="131">
        <f t="shared" ca="1" si="21"/>
        <v>3.7318643573552019E-5</v>
      </c>
      <c r="AM78" s="131">
        <f t="shared" ca="1" si="21"/>
        <v>0.29265993209775443</v>
      </c>
      <c r="AN78" s="131">
        <f t="shared" ca="1" si="21"/>
        <v>4.3168888896476456E-5</v>
      </c>
      <c r="AO78" s="131">
        <f t="shared" ca="1" si="21"/>
        <v>-5.6457918046435782E-3</v>
      </c>
    </row>
    <row r="79" spans="1:41">
      <c r="A79" s="4" t="str">
        <f t="shared" si="22"/>
        <v>SC</v>
      </c>
      <c r="B79" s="4" t="str">
        <f t="shared" si="22"/>
        <v>MFM</v>
      </c>
      <c r="C79" s="4">
        <f t="shared" si="20"/>
        <v>7</v>
      </c>
      <c r="D79" s="40" t="str">
        <f t="shared" si="17"/>
        <v>SC7</v>
      </c>
      <c r="E79" s="41">
        <f ca="1">HLOOKUP($A79&amp;"-"&amp;$B79&amp;"-"&amp;E$7,Weights_All_Spaces,$C79+1,FALSE)*'Freezer Impacts'!D78</f>
        <v>0</v>
      </c>
      <c r="F79" s="41">
        <f ca="1">HLOOKUP($A79&amp;"-"&amp;$B79&amp;"-"&amp;F$7,Weights_All_Spaces,$C79+1,FALSE)*'Freezer Impacts'!E78</f>
        <v>0</v>
      </c>
      <c r="G79" s="41">
        <f ca="1">HLOOKUP($A79&amp;"-"&amp;$B79&amp;"-"&amp;G$7,Weights_All_Spaces,$C79+1,FALSE)*'Freezer Impacts'!F78</f>
        <v>0</v>
      </c>
      <c r="H79" s="41">
        <f ca="1">HLOOKUP($A79&amp;"-"&amp;$B79&amp;"-"&amp;H$7,Weights_All_Spaces,$C79+1,FALSE)*'Freezer Impacts'!G78</f>
        <v>0</v>
      </c>
      <c r="I79" s="41">
        <f ca="1">HLOOKUP($A79&amp;"-"&amp;$B79&amp;"-"&amp;I$7,Weights_All_Spaces,$C79+1,FALSE)*'Freezer Impacts'!H78</f>
        <v>0</v>
      </c>
      <c r="J79" s="41">
        <f ca="1">HLOOKUP($A79&amp;"-"&amp;$B79&amp;"-"&amp;J$7,Weights_All_Spaces,$C79+1,FALSE)*'Freezer Impacts'!I78</f>
        <v>0</v>
      </c>
      <c r="K79" s="41">
        <f ca="1">HLOOKUP($A79&amp;"-"&amp;$B79&amp;"-"&amp;K$7,Weights_All_Spaces,$C79+1,FALSE)*'Freezer Impacts'!J78</f>
        <v>0</v>
      </c>
      <c r="L79" s="41">
        <f ca="1">HLOOKUP($A79&amp;"-"&amp;$B79&amp;"-"&amp;L$7,Weights_All_Spaces,$C79+1,FALSE)*'Freezer Impacts'!K78</f>
        <v>0</v>
      </c>
      <c r="M79" s="41">
        <f ca="1">HLOOKUP($A79&amp;"-"&amp;$B79&amp;"-"&amp;M$7,Weights_All_Spaces,$C79+1,FALSE)*'Freezer Impacts'!L78</f>
        <v>0</v>
      </c>
      <c r="N79" s="41">
        <f ca="1">HLOOKUP($A79&amp;"-"&amp;$B79&amp;"-"&amp;N$7,Weights_All_Spaces,$C79+1,FALSE)*'Freezer Impacts'!M78</f>
        <v>0</v>
      </c>
      <c r="O79" s="41">
        <f ca="1">HLOOKUP($A79&amp;"-"&amp;$B79&amp;"-"&amp;O$7,Weights_All_Spaces,$C79+1,FALSE)*'Freezer Impacts'!N78</f>
        <v>0</v>
      </c>
      <c r="P79" s="41">
        <f ca="1">HLOOKUP($A79&amp;"-"&amp;$B79&amp;"-"&amp;P$7,Weights_All_Spaces,$C79+1,FALSE)*'Freezer Impacts'!O78</f>
        <v>0</v>
      </c>
      <c r="Q79" s="41">
        <f ca="1">HLOOKUP($A79&amp;"-"&amp;$B79&amp;"-"&amp;Q$7,Weights_All_Spaces,$C79+1,FALSE)*'Freezer Impacts'!P78</f>
        <v>0</v>
      </c>
      <c r="R79" s="41">
        <f ca="1">HLOOKUP($A79&amp;"-"&amp;$B79&amp;"-"&amp;R$7,Weights_All_Spaces,$C79+1,FALSE)*'Freezer Impacts'!Q78</f>
        <v>0</v>
      </c>
      <c r="S79" s="41">
        <f>HLOOKUP($A79&amp;"-"&amp;$B79&amp;"-"&amp;S$7,Weights_All_Spaces,$C79+1,FALSE)*'Freezer Impacts'!R78</f>
        <v>0</v>
      </c>
      <c r="T79" s="41">
        <f ca="1">HLOOKUP($A79&amp;"-"&amp;$B79&amp;"-"&amp;T$7,Weights_All_Spaces,$C79+1,FALSE)*'Freezer Impacts'!S78</f>
        <v>0</v>
      </c>
      <c r="U79" s="41">
        <f ca="1">HLOOKUP($A79&amp;"-"&amp;$B79&amp;"-"&amp;U$7,Weights_All_Spaces,$C79+1,FALSE)*'Freezer Impacts'!T78</f>
        <v>0</v>
      </c>
      <c r="V79" s="41">
        <f ca="1">HLOOKUP($A79&amp;"-"&amp;$B79&amp;"-"&amp;V$7,Weights_All_Spaces,$C79+1,FALSE)*'Freezer Impacts'!U78</f>
        <v>0</v>
      </c>
      <c r="W79" s="41">
        <f ca="1">HLOOKUP($A79&amp;"-"&amp;$B79&amp;"-"&amp;W$7,Weights_All_Spaces,$C79+1,FALSE)*'Freezer Impacts'!V78</f>
        <v>0</v>
      </c>
      <c r="X79" s="41">
        <f ca="1">HLOOKUP($A79&amp;"-"&amp;$B79&amp;"-"&amp;X$7,Weights_All_Spaces,$C79+1,FALSE)*'Freezer Impacts'!W78</f>
        <v>0</v>
      </c>
      <c r="Y79" s="41">
        <f ca="1">HLOOKUP($A79&amp;"-"&amp;$B79&amp;"-"&amp;Y$7,Weights_All_Spaces,$C79+1,FALSE)*'Freezer Impacts'!X78</f>
        <v>0</v>
      </c>
      <c r="Z79" s="41">
        <f ca="1">HLOOKUP($A79&amp;"-"&amp;$B79&amp;"-"&amp;Z$7,Weights_All_Spaces,$C79+1,FALSE)*'Freezer Impacts'!Y78</f>
        <v>0</v>
      </c>
      <c r="AA79" s="41">
        <f ca="1">HLOOKUP($A79&amp;"-"&amp;$B79&amp;"-"&amp;AA$7,Weights_All_Spaces,$C79+1,FALSE)*'Freezer Impacts'!Z78</f>
        <v>0</v>
      </c>
      <c r="AB79" s="41">
        <f ca="1">HLOOKUP($A79&amp;"-"&amp;$B79&amp;"-"&amp;AB$7,Weights_All_Spaces,$C79+1,FALSE)*'Freezer Impacts'!AA78</f>
        <v>0</v>
      </c>
      <c r="AC79" s="41">
        <f ca="1">HLOOKUP($A79&amp;"-"&amp;$B79&amp;"-"&amp;AC$7,Weights_All_Spaces,$C79+1,FALSE)*'Freezer Impacts'!AB78</f>
        <v>0</v>
      </c>
      <c r="AD79" s="130">
        <v>0</v>
      </c>
      <c r="AE79" s="130">
        <v>0</v>
      </c>
      <c r="AF79" s="130">
        <v>0</v>
      </c>
      <c r="AG79" s="130">
        <v>0</v>
      </c>
      <c r="AH79" s="130">
        <v>0</v>
      </c>
      <c r="AK79" s="131">
        <f t="shared" ca="1" si="21"/>
        <v>0</v>
      </c>
      <c r="AL79" s="131">
        <f t="shared" ca="1" si="21"/>
        <v>0</v>
      </c>
      <c r="AM79" s="131">
        <f t="shared" ca="1" si="21"/>
        <v>0</v>
      </c>
      <c r="AN79" s="131">
        <f t="shared" ca="1" si="21"/>
        <v>0</v>
      </c>
      <c r="AO79" s="131">
        <f t="shared" ca="1" si="21"/>
        <v>0</v>
      </c>
    </row>
    <row r="80" spans="1:41">
      <c r="A80" s="4" t="str">
        <f t="shared" si="22"/>
        <v>SC</v>
      </c>
      <c r="B80" s="4" t="str">
        <f t="shared" si="22"/>
        <v>MFM</v>
      </c>
      <c r="C80" s="4">
        <f t="shared" si="20"/>
        <v>8</v>
      </c>
      <c r="D80" s="40" t="str">
        <f t="shared" si="17"/>
        <v>SC8</v>
      </c>
      <c r="E80" s="41">
        <f ca="1">HLOOKUP($A80&amp;"-"&amp;$B80&amp;"-"&amp;E$7,Weights_All_Spaces,$C80+1,FALSE)*'Freezer Impacts'!D79</f>
        <v>9.8346303974405386E-2</v>
      </c>
      <c r="F80" s="41">
        <f ca="1">HLOOKUP($A80&amp;"-"&amp;$B80&amp;"-"&amp;F$7,Weights_All_Spaces,$C80+1,FALSE)*'Freezer Impacts'!E79</f>
        <v>1.2417122532249736E-5</v>
      </c>
      <c r="G80" s="41">
        <f ca="1">HLOOKUP($A80&amp;"-"&amp;$B80&amp;"-"&amp;G$7,Weights_All_Spaces,$C80+1,FALSE)*'Freezer Impacts'!F79</f>
        <v>0.11471724302836647</v>
      </c>
      <c r="H80" s="41">
        <f ca="1">HLOOKUP($A80&amp;"-"&amp;$B80&amp;"-"&amp;H$7,Weights_All_Spaces,$C80+1,FALSE)*'Freezer Impacts'!G79</f>
        <v>1.9223645013593571E-5</v>
      </c>
      <c r="I80" s="41">
        <f ca="1">HLOOKUP($A80&amp;"-"&amp;$B80&amp;"-"&amp;I$7,Weights_All_Spaces,$C80+1,FALSE)*'Freezer Impacts'!H79</f>
        <v>-1.7683194569467985E-3</v>
      </c>
      <c r="J80" s="41">
        <f ca="1">HLOOKUP($A80&amp;"-"&amp;$B80&amp;"-"&amp;J$7,Weights_All_Spaces,$C80+1,FALSE)*'Freezer Impacts'!I79</f>
        <v>1.4063704887513059E-2</v>
      </c>
      <c r="K80" s="41">
        <f ca="1">HLOOKUP($A80&amp;"-"&amp;$B80&amp;"-"&amp;K$7,Weights_All_Spaces,$C80+1,FALSE)*'Freezer Impacts'!J79</f>
        <v>1.7867550346335465E-6</v>
      </c>
      <c r="L80" s="41">
        <f ca="1">HLOOKUP($A80&amp;"-"&amp;$B80&amp;"-"&amp;L$7,Weights_All_Spaces,$C80+1,FALSE)*'Freezer Impacts'!K79</f>
        <v>1.4253256156469458E-2</v>
      </c>
      <c r="M80" s="41">
        <f ca="1">HLOOKUP($A80&amp;"-"&amp;$B80&amp;"-"&amp;M$7,Weights_All_Spaces,$C80+1,FALSE)*'Freezer Impacts'!L79</f>
        <v>3.0109758170556644E-6</v>
      </c>
      <c r="N80" s="41">
        <f ca="1">HLOOKUP($A80&amp;"-"&amp;$B80&amp;"-"&amp;N$7,Weights_All_Spaces,$C80+1,FALSE)*'Freezer Impacts'!M79</f>
        <v>0</v>
      </c>
      <c r="O80" s="41">
        <f ca="1">HLOOKUP($A80&amp;"-"&amp;$B80&amp;"-"&amp;O$7,Weights_All_Spaces,$C80+1,FALSE)*'Freezer Impacts'!N79</f>
        <v>2.0462364104326131E-2</v>
      </c>
      <c r="P80" s="41">
        <f ca="1">HLOOKUP($A80&amp;"-"&amp;$B80&amp;"-"&amp;P$7,Weights_All_Spaces,$C80+1,FALSE)*'Freezer Impacts'!O79</f>
        <v>2.5835610705721231E-6</v>
      </c>
      <c r="Q80" s="41">
        <f ca="1">HLOOKUP($A80&amp;"-"&amp;$B80&amp;"-"&amp;Q$7,Weights_All_Spaces,$C80+1,FALSE)*'Freezer Impacts'!P79</f>
        <v>2.3868573612098432E-2</v>
      </c>
      <c r="R80" s="41">
        <f ca="1">HLOOKUP($A80&amp;"-"&amp;$B80&amp;"-"&amp;R$7,Weights_All_Spaces,$C80+1,FALSE)*'Freezer Impacts'!Q79</f>
        <v>3.9997560435299878E-6</v>
      </c>
      <c r="S80" s="41">
        <f>HLOOKUP($A80&amp;"-"&amp;$B80&amp;"-"&amp;S$7,Weights_All_Spaces,$C80+1,FALSE)*'Freezer Impacts'!R79</f>
        <v>0</v>
      </c>
      <c r="T80" s="41">
        <f ca="1">HLOOKUP($A80&amp;"-"&amp;$B80&amp;"-"&amp;T$7,Weights_All_Spaces,$C80+1,FALSE)*'Freezer Impacts'!S79</f>
        <v>0.13449193547036681</v>
      </c>
      <c r="U80" s="41">
        <f ca="1">HLOOKUP($A80&amp;"-"&amp;$B80&amp;"-"&amp;U$7,Weights_All_Spaces,$C80+1,FALSE)*'Freezer Impacts'!T79</f>
        <v>1.9521791951231114E-5</v>
      </c>
      <c r="V80" s="41">
        <f ca="1">HLOOKUP($A80&amp;"-"&amp;$B80&amp;"-"&amp;V$7,Weights_All_Spaces,$C80+1,FALSE)*'Freezer Impacts'!U79</f>
        <v>0.13449193547036681</v>
      </c>
      <c r="W80" s="41">
        <f ca="1">HLOOKUP($A80&amp;"-"&amp;$B80&amp;"-"&amp;W$7,Weights_All_Spaces,$C80+1,FALSE)*'Freezer Impacts'!V79</f>
        <v>1.9521791951231114E-5</v>
      </c>
      <c r="X80" s="41">
        <f ca="1">HLOOKUP($A80&amp;"-"&amp;$B80&amp;"-"&amp;X$7,Weights_All_Spaces,$C80+1,FALSE)*'Freezer Impacts'!W79</f>
        <v>-2.501064281088696E-3</v>
      </c>
      <c r="Y80" s="41">
        <f ca="1">HLOOKUP($A80&amp;"-"&amp;$B80&amp;"-"&amp;Y$7,Weights_All_Spaces,$C80+1,FALSE)*'Freezer Impacts'!X79</f>
        <v>2.0967453118921692E-2</v>
      </c>
      <c r="Z80" s="41">
        <f ca="1">HLOOKUP($A80&amp;"-"&amp;$B80&amp;"-"&amp;Z$7,Weights_All_Spaces,$C80+1,FALSE)*'Freezer Impacts'!Y79</f>
        <v>3.0615389955539082E-6</v>
      </c>
      <c r="AA80" s="41">
        <f ca="1">HLOOKUP($A80&amp;"-"&amp;$B80&amp;"-"&amp;AA$7,Weights_All_Spaces,$C80+1,FALSE)*'Freezer Impacts'!Z79</f>
        <v>1.687960503328104E-2</v>
      </c>
      <c r="AB80" s="41">
        <f ca="1">HLOOKUP($A80&amp;"-"&amp;$B80&amp;"-"&amp;AB$7,Weights_All_Spaces,$C80+1,FALSE)*'Freezer Impacts'!AA79</f>
        <v>3.0615389955539082E-6</v>
      </c>
      <c r="AC80" s="41">
        <f ca="1">HLOOKUP($A80&amp;"-"&amp;$B80&amp;"-"&amp;AC$7,Weights_All_Spaces,$C80+1,FALSE)*'Freezer Impacts'!AB79</f>
        <v>0</v>
      </c>
      <c r="AD80" s="130">
        <v>0</v>
      </c>
      <c r="AE80" s="130">
        <v>0</v>
      </c>
      <c r="AF80" s="130">
        <v>0</v>
      </c>
      <c r="AG80" s="130">
        <v>0</v>
      </c>
      <c r="AH80" s="130">
        <v>0</v>
      </c>
      <c r="AK80" s="131">
        <f t="shared" ca="1" si="21"/>
        <v>0.28833176155553308</v>
      </c>
      <c r="AL80" s="131">
        <f t="shared" ca="1" si="21"/>
        <v>3.9370769584240428E-5</v>
      </c>
      <c r="AM80" s="131">
        <f t="shared" ca="1" si="21"/>
        <v>0.30421061330058224</v>
      </c>
      <c r="AN80" s="131">
        <f t="shared" ca="1" si="21"/>
        <v>4.8817707820964246E-5</v>
      </c>
      <c r="AO80" s="131">
        <f t="shared" ca="1" si="21"/>
        <v>-4.2693837380354946E-3</v>
      </c>
    </row>
    <row r="81" spans="1:41">
      <c r="A81" s="4" t="str">
        <f t="shared" si="22"/>
        <v>SC</v>
      </c>
      <c r="B81" s="4" t="str">
        <f t="shared" si="22"/>
        <v>MFM</v>
      </c>
      <c r="C81" s="4">
        <f t="shared" si="20"/>
        <v>9</v>
      </c>
      <c r="D81" s="40" t="str">
        <f t="shared" si="17"/>
        <v>SC9</v>
      </c>
      <c r="E81" s="41">
        <f ca="1">HLOOKUP($A81&amp;"-"&amp;$B81&amp;"-"&amp;E$7,Weights_All_Spaces,$C81+1,FALSE)*'Freezer Impacts'!D80</f>
        <v>0.14958997471773794</v>
      </c>
      <c r="F81" s="41">
        <f ca="1">HLOOKUP($A81&amp;"-"&amp;$B81&amp;"-"&amp;F$7,Weights_All_Spaces,$C81+1,FALSE)*'Freezer Impacts'!E80</f>
        <v>1.88261988117469E-5</v>
      </c>
      <c r="G81" s="41">
        <f ca="1">HLOOKUP($A81&amp;"-"&amp;$B81&amp;"-"&amp;G$7,Weights_All_Spaces,$C81+1,FALSE)*'Freezer Impacts'!F80</f>
        <v>0.17796046595843665</v>
      </c>
      <c r="H81" s="41">
        <f ca="1">HLOOKUP($A81&amp;"-"&amp;$B81&amp;"-"&amp;H$7,Weights_All_Spaces,$C81+1,FALSE)*'Freezer Impacts'!G80</f>
        <v>2.9978015751605945E-5</v>
      </c>
      <c r="I81" s="41">
        <f ca="1">HLOOKUP($A81&amp;"-"&amp;$B81&amp;"-"&amp;I$7,Weights_All_Spaces,$C81+1,FALSE)*'Freezer Impacts'!H80</f>
        <v>-2.9673237959866993E-3</v>
      </c>
      <c r="J81" s="41">
        <f ca="1">HLOOKUP($A81&amp;"-"&amp;$B81&amp;"-"&amp;J$7,Weights_All_Spaces,$C81+1,FALSE)*'Freezer Impacts'!I80</f>
        <v>2.1423870506223245E-2</v>
      </c>
      <c r="K81" s="41">
        <f ca="1">HLOOKUP($A81&amp;"-"&amp;$B81&amp;"-"&amp;K$7,Weights_All_Spaces,$C81+1,FALSE)*'Freezer Impacts'!J80</f>
        <v>2.7084623416859689E-6</v>
      </c>
      <c r="L81" s="41">
        <f ca="1">HLOOKUP($A81&amp;"-"&amp;$B81&amp;"-"&amp;L$7,Weights_All_Spaces,$C81+1,FALSE)*'Freezer Impacts'!K80</f>
        <v>2.1874033065070381E-2</v>
      </c>
      <c r="M81" s="41">
        <f ca="1">HLOOKUP($A81&amp;"-"&amp;$B81&amp;"-"&amp;M$7,Weights_All_Spaces,$C81+1,FALSE)*'Freezer Impacts'!L80</f>
        <v>4.6049696122611947E-6</v>
      </c>
      <c r="N81" s="41">
        <f ca="1">HLOOKUP($A81&amp;"-"&amp;$B81&amp;"-"&amp;N$7,Weights_All_Spaces,$C81+1,FALSE)*'Freezer Impacts'!M80</f>
        <v>0</v>
      </c>
      <c r="O81" s="41">
        <f ca="1">HLOOKUP($A81&amp;"-"&amp;$B81&amp;"-"&amp;O$7,Weights_All_Spaces,$C81+1,FALSE)*'Freezer Impacts'!N80</f>
        <v>3.1124347386027946E-2</v>
      </c>
      <c r="P81" s="41">
        <f ca="1">HLOOKUP($A81&amp;"-"&amp;$B81&amp;"-"&amp;P$7,Weights_All_Spaces,$C81+1,FALSE)*'Freezer Impacts'!O80</f>
        <v>3.9170616405335655E-6</v>
      </c>
      <c r="Q81" s="41">
        <f ca="1">HLOOKUP($A81&amp;"-"&amp;$B81&amp;"-"&amp;Q$7,Weights_All_Spaces,$C81+1,FALSE)*'Freezer Impacts'!P80</f>
        <v>3.7027236443626432E-2</v>
      </c>
      <c r="R81" s="41">
        <f ca="1">HLOOKUP($A81&amp;"-"&amp;$B81&amp;"-"&amp;R$7,Weights_All_Spaces,$C81+1,FALSE)*'Freezer Impacts'!Q80</f>
        <v>6.2373576702407401E-6</v>
      </c>
      <c r="S81" s="41">
        <f>HLOOKUP($A81&amp;"-"&amp;$B81&amp;"-"&amp;S$7,Weights_All_Spaces,$C81+1,FALSE)*'Freezer Impacts'!R80</f>
        <v>0</v>
      </c>
      <c r="T81" s="41">
        <f ca="1">HLOOKUP($A81&amp;"-"&amp;$B81&amp;"-"&amp;T$7,Weights_All_Spaces,$C81+1,FALSE)*'Freezer Impacts'!S80</f>
        <v>6.4388577060433272E-2</v>
      </c>
      <c r="U81" s="41">
        <f ca="1">HLOOKUP($A81&amp;"-"&amp;$B81&amp;"-"&amp;U$7,Weights_All_Spaces,$C81+1,FALSE)*'Freezer Impacts'!T80</f>
        <v>9.3444223943573068E-6</v>
      </c>
      <c r="V81" s="41">
        <f ca="1">HLOOKUP($A81&amp;"-"&amp;$B81&amp;"-"&amp;V$7,Weights_All_Spaces,$C81+1,FALSE)*'Freezer Impacts'!U80</f>
        <v>6.4388577060433272E-2</v>
      </c>
      <c r="W81" s="41">
        <f ca="1">HLOOKUP($A81&amp;"-"&amp;$B81&amp;"-"&amp;W$7,Weights_All_Spaces,$C81+1,FALSE)*'Freezer Impacts'!V80</f>
        <v>9.3444223943573068E-6</v>
      </c>
      <c r="X81" s="41">
        <f ca="1">HLOOKUP($A81&amp;"-"&amp;$B81&amp;"-"&amp;X$7,Weights_All_Spaces,$C81+1,FALSE)*'Freezer Impacts'!W80</f>
        <v>-1.31419710933552E-3</v>
      </c>
      <c r="Y81" s="41">
        <f ca="1">HLOOKUP($A81&amp;"-"&amp;$B81&amp;"-"&amp;Y$7,Weights_All_Spaces,$C81+1,FALSE)*'Freezer Impacts'!X80</f>
        <v>9.9998631685922837E-3</v>
      </c>
      <c r="Z81" s="41">
        <f ca="1">HLOOKUP($A81&amp;"-"&amp;$B81&amp;"-"&amp;Z$7,Weights_All_Spaces,$C81+1,FALSE)*'Freezer Impacts'!Y80</f>
        <v>1.4910446811350717E-6</v>
      </c>
      <c r="AA81" s="41">
        <f ca="1">HLOOKUP($A81&amp;"-"&amp;$B81&amp;"-"&amp;AA$7,Weights_All_Spaces,$C81+1,FALSE)*'Freezer Impacts'!Z80</f>
        <v>7.9395603116460649E-3</v>
      </c>
      <c r="AB81" s="41">
        <f ca="1">HLOOKUP($A81&amp;"-"&amp;$B81&amp;"-"&amp;AB$7,Weights_All_Spaces,$C81+1,FALSE)*'Freezer Impacts'!AA80</f>
        <v>1.4910446811350717E-6</v>
      </c>
      <c r="AC81" s="41">
        <f ca="1">HLOOKUP($A81&amp;"-"&amp;$B81&amp;"-"&amp;AC$7,Weights_All_Spaces,$C81+1,FALSE)*'Freezer Impacts'!AB80</f>
        <v>0</v>
      </c>
      <c r="AD81" s="130">
        <v>0</v>
      </c>
      <c r="AE81" s="130">
        <v>0</v>
      </c>
      <c r="AF81" s="130">
        <v>0</v>
      </c>
      <c r="AG81" s="130">
        <v>0</v>
      </c>
      <c r="AH81" s="130">
        <v>0</v>
      </c>
      <c r="AK81" s="131">
        <f t="shared" ca="1" si="21"/>
        <v>0.27652663283901474</v>
      </c>
      <c r="AL81" s="131">
        <f t="shared" ca="1" si="21"/>
        <v>3.6287189869458812E-5</v>
      </c>
      <c r="AM81" s="131">
        <f t="shared" ca="1" si="21"/>
        <v>0.30918987283921279</v>
      </c>
      <c r="AN81" s="131">
        <f t="shared" ca="1" si="21"/>
        <v>5.1655810109600258E-5</v>
      </c>
      <c r="AO81" s="131">
        <f t="shared" ca="1" si="21"/>
        <v>-4.2815209053222196E-3</v>
      </c>
    </row>
    <row r="82" spans="1:41">
      <c r="A82" s="4" t="str">
        <f t="shared" si="22"/>
        <v>SC</v>
      </c>
      <c r="B82" s="4" t="str">
        <f t="shared" si="22"/>
        <v>MFM</v>
      </c>
      <c r="C82" s="4">
        <f t="shared" si="20"/>
        <v>10</v>
      </c>
      <c r="D82" s="40" t="str">
        <f t="shared" si="17"/>
        <v>SC10</v>
      </c>
      <c r="E82" s="41">
        <f ca="1">HLOOKUP($A82&amp;"-"&amp;$B82&amp;"-"&amp;E$7,Weights_All_Spaces,$C82+1,FALSE)*'Freezer Impacts'!D81</f>
        <v>7.6794655632013029E-2</v>
      </c>
      <c r="F82" s="41">
        <f ca="1">HLOOKUP($A82&amp;"-"&amp;$B82&amp;"-"&amp;F$7,Weights_All_Spaces,$C82+1,FALSE)*'Freezer Impacts'!E81</f>
        <v>1.008066663053751E-5</v>
      </c>
      <c r="G82" s="41">
        <f ca="1">HLOOKUP($A82&amp;"-"&amp;$B82&amp;"-"&amp;G$7,Weights_All_Spaces,$C82+1,FALSE)*'Freezer Impacts'!F81</f>
        <v>8.7724625603814846E-2</v>
      </c>
      <c r="H82" s="41">
        <f ca="1">HLOOKUP($A82&amp;"-"&amp;$B82&amp;"-"&amp;H$7,Weights_All_Spaces,$C82+1,FALSE)*'Freezer Impacts'!G81</f>
        <v>1.6988103035646361E-5</v>
      </c>
      <c r="I82" s="41">
        <f ca="1">HLOOKUP($A82&amp;"-"&amp;$B82&amp;"-"&amp;I$7,Weights_All_Spaces,$C82+1,FALSE)*'Freezer Impacts'!H81</f>
        <v>-1.6327149152706073E-3</v>
      </c>
      <c r="J82" s="41">
        <f ca="1">HLOOKUP($A82&amp;"-"&amp;$B82&amp;"-"&amp;J$7,Weights_All_Spaces,$C82+1,FALSE)*'Freezer Impacts'!I81</f>
        <v>1.0983426998033547E-2</v>
      </c>
      <c r="K82" s="41">
        <f ca="1">HLOOKUP($A82&amp;"-"&amp;$B82&amp;"-"&amp;K$7,Weights_All_Spaces,$C82+1,FALSE)*'Freezer Impacts'!J81</f>
        <v>1.449750759434619E-6</v>
      </c>
      <c r="L82" s="41">
        <f ca="1">HLOOKUP($A82&amp;"-"&amp;$B82&amp;"-"&amp;L$7,Weights_All_Spaces,$C82+1,FALSE)*'Freezer Impacts'!K81</f>
        <v>1.0533047990447344E-2</v>
      </c>
      <c r="M82" s="41">
        <f ca="1">HLOOKUP($A82&amp;"-"&amp;$B82&amp;"-"&amp;M$7,Weights_All_Spaces,$C82+1,FALSE)*'Freezer Impacts'!L81</f>
        <v>2.6331741587727542E-6</v>
      </c>
      <c r="N82" s="41">
        <f ca="1">HLOOKUP($A82&amp;"-"&amp;$B82&amp;"-"&amp;N$7,Weights_All_Spaces,$C82+1,FALSE)*'Freezer Impacts'!M81</f>
        <v>0</v>
      </c>
      <c r="O82" s="41">
        <f ca="1">HLOOKUP($A82&amp;"-"&amp;$B82&amp;"-"&amp;O$7,Weights_All_Spaces,$C82+1,FALSE)*'Freezer Impacts'!N81</f>
        <v>1.5978233459770352E-2</v>
      </c>
      <c r="P82" s="41">
        <f ca="1">HLOOKUP($A82&amp;"-"&amp;$B82&amp;"-"&amp;P$7,Weights_All_Spaces,$C82+1,FALSE)*'Freezer Impacts'!O81</f>
        <v>2.0974277900882975E-6</v>
      </c>
      <c r="Q82" s="41">
        <f ca="1">HLOOKUP($A82&amp;"-"&amp;$B82&amp;"-"&amp;Q$7,Weights_All_Spaces,$C82+1,FALSE)*'Freezer Impacts'!P81</f>
        <v>1.825237103458522E-2</v>
      </c>
      <c r="R82" s="41">
        <f ca="1">HLOOKUP($A82&amp;"-"&amp;$B82&amp;"-"&amp;R$7,Weights_All_Spaces,$C82+1,FALSE)*'Freezer Impacts'!Q81</f>
        <v>3.53461935740535E-6</v>
      </c>
      <c r="S82" s="41">
        <f>HLOOKUP($A82&amp;"-"&amp;$B82&amp;"-"&amp;S$7,Weights_All_Spaces,$C82+1,FALSE)*'Freezer Impacts'!R81</f>
        <v>0</v>
      </c>
      <c r="T82" s="41">
        <f ca="1">HLOOKUP($A82&amp;"-"&amp;$B82&amp;"-"&amp;T$7,Weights_All_Spaces,$C82+1,FALSE)*'Freezer Impacts'!S81</f>
        <v>1.2386208508633367E-2</v>
      </c>
      <c r="U82" s="41">
        <f ca="1">HLOOKUP($A82&amp;"-"&amp;$B82&amp;"-"&amp;U$7,Weights_All_Spaces,$C82+1,FALSE)*'Freezer Impacts'!T81</f>
        <v>1.9239095846420547E-6</v>
      </c>
      <c r="V82" s="41">
        <f ca="1">HLOOKUP($A82&amp;"-"&amp;$B82&amp;"-"&amp;V$7,Weights_All_Spaces,$C82+1,FALSE)*'Freezer Impacts'!U81</f>
        <v>1.2386208508633367E-2</v>
      </c>
      <c r="W82" s="41">
        <f ca="1">HLOOKUP($A82&amp;"-"&amp;$B82&amp;"-"&amp;W$7,Weights_All_Spaces,$C82+1,FALSE)*'Freezer Impacts'!V81</f>
        <v>1.9239095846420547E-6</v>
      </c>
      <c r="X82" s="41">
        <f ca="1">HLOOKUP($A82&amp;"-"&amp;$B82&amp;"-"&amp;X$7,Weights_All_Spaces,$C82+1,FALSE)*'Freezer Impacts'!W81</f>
        <v>-2.5988964123450556E-4</v>
      </c>
      <c r="Y82" s="41">
        <f ca="1">HLOOKUP($A82&amp;"-"&amp;$B82&amp;"-"&amp;Y$7,Weights_All_Spaces,$C82+1,FALSE)*'Freezer Impacts'!X81</f>
        <v>1.9281961266073512E-3</v>
      </c>
      <c r="Z82" s="41">
        <f ca="1">HLOOKUP($A82&amp;"-"&amp;$B82&amp;"-"&amp;Z$7,Weights_All_Spaces,$C82+1,FALSE)*'Freezer Impacts'!Y81</f>
        <v>3.0529163856896713E-7</v>
      </c>
      <c r="AA82" s="41">
        <f ca="1">HLOOKUP($A82&amp;"-"&amp;$B82&amp;"-"&amp;AA$7,Weights_All_Spaces,$C82+1,FALSE)*'Freezer Impacts'!Z81</f>
        <v>1.4997723742476356E-3</v>
      </c>
      <c r="AB82" s="41">
        <f ca="1">HLOOKUP($A82&amp;"-"&amp;$B82&amp;"-"&amp;AB$7,Weights_All_Spaces,$C82+1,FALSE)*'Freezer Impacts'!AA81</f>
        <v>3.0529163856896713E-7</v>
      </c>
      <c r="AC82" s="41">
        <f ca="1">HLOOKUP($A82&amp;"-"&amp;$B82&amp;"-"&amp;AC$7,Weights_All_Spaces,$C82+1,FALSE)*'Freezer Impacts'!AB81</f>
        <v>0</v>
      </c>
      <c r="AD82" s="130">
        <v>0</v>
      </c>
      <c r="AE82" s="130">
        <v>0</v>
      </c>
      <c r="AF82" s="130">
        <v>0</v>
      </c>
      <c r="AG82" s="130">
        <v>0</v>
      </c>
      <c r="AH82" s="130">
        <v>0</v>
      </c>
      <c r="AK82" s="131">
        <f t="shared" ca="1" si="21"/>
        <v>0.11807072072505766</v>
      </c>
      <c r="AL82" s="131">
        <f t="shared" ca="1" si="21"/>
        <v>1.5857046403271448E-5</v>
      </c>
      <c r="AM82" s="131">
        <f t="shared" ca="1" si="21"/>
        <v>0.13039602551172841</v>
      </c>
      <c r="AN82" s="131">
        <f t="shared" ca="1" si="21"/>
        <v>2.5385097775035486E-5</v>
      </c>
      <c r="AO82" s="131">
        <f t="shared" ca="1" si="21"/>
        <v>-1.8926045565051128E-3</v>
      </c>
    </row>
    <row r="83" spans="1:41">
      <c r="A83" s="4" t="str">
        <f t="shared" si="22"/>
        <v>SC</v>
      </c>
      <c r="B83" s="4" t="str">
        <f t="shared" si="22"/>
        <v>MFM</v>
      </c>
      <c r="C83" s="4">
        <f t="shared" si="20"/>
        <v>11</v>
      </c>
      <c r="D83" s="40" t="str">
        <f t="shared" si="17"/>
        <v>SC11</v>
      </c>
      <c r="E83" s="41">
        <f ca="1">HLOOKUP($A83&amp;"-"&amp;$B83&amp;"-"&amp;E$7,Weights_All_Spaces,$C83+1,FALSE)*'Freezer Impacts'!D82</f>
        <v>0</v>
      </c>
      <c r="F83" s="41">
        <f ca="1">HLOOKUP($A83&amp;"-"&amp;$B83&amp;"-"&amp;F$7,Weights_All_Spaces,$C83+1,FALSE)*'Freezer Impacts'!E82</f>
        <v>0</v>
      </c>
      <c r="G83" s="41">
        <f ca="1">HLOOKUP($A83&amp;"-"&amp;$B83&amp;"-"&amp;G$7,Weights_All_Spaces,$C83+1,FALSE)*'Freezer Impacts'!F82</f>
        <v>0</v>
      </c>
      <c r="H83" s="41">
        <f ca="1">HLOOKUP($A83&amp;"-"&amp;$B83&amp;"-"&amp;H$7,Weights_All_Spaces,$C83+1,FALSE)*'Freezer Impacts'!G82</f>
        <v>0</v>
      </c>
      <c r="I83" s="41">
        <f ca="1">HLOOKUP($A83&amp;"-"&amp;$B83&amp;"-"&amp;I$7,Weights_All_Spaces,$C83+1,FALSE)*'Freezer Impacts'!H82</f>
        <v>0</v>
      </c>
      <c r="J83" s="41">
        <f ca="1">HLOOKUP($A83&amp;"-"&amp;$B83&amp;"-"&amp;J$7,Weights_All_Spaces,$C83+1,FALSE)*'Freezer Impacts'!I82</f>
        <v>0</v>
      </c>
      <c r="K83" s="41">
        <f ca="1">HLOOKUP($A83&amp;"-"&amp;$B83&amp;"-"&amp;K$7,Weights_All_Spaces,$C83+1,FALSE)*'Freezer Impacts'!J82</f>
        <v>0</v>
      </c>
      <c r="L83" s="41">
        <f ca="1">HLOOKUP($A83&amp;"-"&amp;$B83&amp;"-"&amp;L$7,Weights_All_Spaces,$C83+1,FALSE)*'Freezer Impacts'!K82</f>
        <v>0</v>
      </c>
      <c r="M83" s="41">
        <f ca="1">HLOOKUP($A83&amp;"-"&amp;$B83&amp;"-"&amp;M$7,Weights_All_Spaces,$C83+1,FALSE)*'Freezer Impacts'!L82</f>
        <v>0</v>
      </c>
      <c r="N83" s="41">
        <f ca="1">HLOOKUP($A83&amp;"-"&amp;$B83&amp;"-"&amp;N$7,Weights_All_Spaces,$C83+1,FALSE)*'Freezer Impacts'!M82</f>
        <v>0</v>
      </c>
      <c r="O83" s="41">
        <f ca="1">HLOOKUP($A83&amp;"-"&amp;$B83&amp;"-"&amp;O$7,Weights_All_Spaces,$C83+1,FALSE)*'Freezer Impacts'!N82</f>
        <v>0</v>
      </c>
      <c r="P83" s="41">
        <f ca="1">HLOOKUP($A83&amp;"-"&amp;$B83&amp;"-"&amp;P$7,Weights_All_Spaces,$C83+1,FALSE)*'Freezer Impacts'!O82</f>
        <v>0</v>
      </c>
      <c r="Q83" s="41">
        <f ca="1">HLOOKUP($A83&amp;"-"&amp;$B83&amp;"-"&amp;Q$7,Weights_All_Spaces,$C83+1,FALSE)*'Freezer Impacts'!P82</f>
        <v>0</v>
      </c>
      <c r="R83" s="41">
        <f ca="1">HLOOKUP($A83&amp;"-"&amp;$B83&amp;"-"&amp;R$7,Weights_All_Spaces,$C83+1,FALSE)*'Freezer Impacts'!Q82</f>
        <v>0</v>
      </c>
      <c r="S83" s="41">
        <f>HLOOKUP($A83&amp;"-"&amp;$B83&amp;"-"&amp;S$7,Weights_All_Spaces,$C83+1,FALSE)*'Freezer Impacts'!R82</f>
        <v>0</v>
      </c>
      <c r="T83" s="41">
        <f ca="1">HLOOKUP($A83&amp;"-"&amp;$B83&amp;"-"&amp;T$7,Weights_All_Spaces,$C83+1,FALSE)*'Freezer Impacts'!S82</f>
        <v>0</v>
      </c>
      <c r="U83" s="41">
        <f ca="1">HLOOKUP($A83&amp;"-"&amp;$B83&amp;"-"&amp;U$7,Weights_All_Spaces,$C83+1,FALSE)*'Freezer Impacts'!T82</f>
        <v>0</v>
      </c>
      <c r="V83" s="41">
        <f ca="1">HLOOKUP($A83&amp;"-"&amp;$B83&amp;"-"&amp;V$7,Weights_All_Spaces,$C83+1,FALSE)*'Freezer Impacts'!U82</f>
        <v>0</v>
      </c>
      <c r="W83" s="41">
        <f ca="1">HLOOKUP($A83&amp;"-"&amp;$B83&amp;"-"&amp;W$7,Weights_All_Spaces,$C83+1,FALSE)*'Freezer Impacts'!V82</f>
        <v>0</v>
      </c>
      <c r="X83" s="41">
        <f ca="1">HLOOKUP($A83&amp;"-"&amp;$B83&amp;"-"&amp;X$7,Weights_All_Spaces,$C83+1,FALSE)*'Freezer Impacts'!W82</f>
        <v>0</v>
      </c>
      <c r="Y83" s="41">
        <f ca="1">HLOOKUP($A83&amp;"-"&amp;$B83&amp;"-"&amp;Y$7,Weights_All_Spaces,$C83+1,FALSE)*'Freezer Impacts'!X82</f>
        <v>0</v>
      </c>
      <c r="Z83" s="41">
        <f ca="1">HLOOKUP($A83&amp;"-"&amp;$B83&amp;"-"&amp;Z$7,Weights_All_Spaces,$C83+1,FALSE)*'Freezer Impacts'!Y82</f>
        <v>0</v>
      </c>
      <c r="AA83" s="41">
        <f ca="1">HLOOKUP($A83&amp;"-"&amp;$B83&amp;"-"&amp;AA$7,Weights_All_Spaces,$C83+1,FALSE)*'Freezer Impacts'!Z82</f>
        <v>0</v>
      </c>
      <c r="AB83" s="41">
        <f ca="1">HLOOKUP($A83&amp;"-"&amp;$B83&amp;"-"&amp;AB$7,Weights_All_Spaces,$C83+1,FALSE)*'Freezer Impacts'!AA82</f>
        <v>0</v>
      </c>
      <c r="AC83" s="41">
        <f ca="1">HLOOKUP($A83&amp;"-"&amp;$B83&amp;"-"&amp;AC$7,Weights_All_Spaces,$C83+1,FALSE)*'Freezer Impacts'!AB82</f>
        <v>0</v>
      </c>
      <c r="AD83" s="130">
        <v>0</v>
      </c>
      <c r="AE83" s="130">
        <v>0</v>
      </c>
      <c r="AF83" s="130">
        <v>0</v>
      </c>
      <c r="AG83" s="130">
        <v>0</v>
      </c>
      <c r="AH83" s="130">
        <v>0</v>
      </c>
      <c r="AK83" s="131">
        <f t="shared" ca="1" si="21"/>
        <v>0</v>
      </c>
      <c r="AL83" s="131">
        <f t="shared" ca="1" si="21"/>
        <v>0</v>
      </c>
      <c r="AM83" s="131">
        <f t="shared" ca="1" si="21"/>
        <v>0</v>
      </c>
      <c r="AN83" s="131">
        <f t="shared" ca="1" si="21"/>
        <v>0</v>
      </c>
      <c r="AO83" s="131">
        <f t="shared" ca="1" si="21"/>
        <v>0</v>
      </c>
    </row>
    <row r="84" spans="1:41">
      <c r="A84" s="4" t="str">
        <f t="shared" si="22"/>
        <v>SC</v>
      </c>
      <c r="B84" s="4" t="str">
        <f t="shared" si="22"/>
        <v>MFM</v>
      </c>
      <c r="C84" s="4">
        <f t="shared" si="20"/>
        <v>12</v>
      </c>
      <c r="D84" s="40" t="str">
        <f t="shared" si="17"/>
        <v>SC12</v>
      </c>
      <c r="E84" s="41">
        <f ca="1">HLOOKUP($A84&amp;"-"&amp;$B84&amp;"-"&amp;E$7,Weights_All_Spaces,$C84+1,FALSE)*'Freezer Impacts'!D83</f>
        <v>0</v>
      </c>
      <c r="F84" s="41">
        <f ca="1">HLOOKUP($A84&amp;"-"&amp;$B84&amp;"-"&amp;F$7,Weights_All_Spaces,$C84+1,FALSE)*'Freezer Impacts'!E83</f>
        <v>0</v>
      </c>
      <c r="G84" s="41">
        <f ca="1">HLOOKUP($A84&amp;"-"&amp;$B84&amp;"-"&amp;G$7,Weights_All_Spaces,$C84+1,FALSE)*'Freezer Impacts'!F83</f>
        <v>0</v>
      </c>
      <c r="H84" s="41">
        <f ca="1">HLOOKUP($A84&amp;"-"&amp;$B84&amp;"-"&amp;H$7,Weights_All_Spaces,$C84+1,FALSE)*'Freezer Impacts'!G83</f>
        <v>0</v>
      </c>
      <c r="I84" s="41">
        <f ca="1">HLOOKUP($A84&amp;"-"&amp;$B84&amp;"-"&amp;I$7,Weights_All_Spaces,$C84+1,FALSE)*'Freezer Impacts'!H83</f>
        <v>0</v>
      </c>
      <c r="J84" s="41">
        <f ca="1">HLOOKUP($A84&amp;"-"&amp;$B84&amp;"-"&amp;J$7,Weights_All_Spaces,$C84+1,FALSE)*'Freezer Impacts'!I83</f>
        <v>0</v>
      </c>
      <c r="K84" s="41">
        <f ca="1">HLOOKUP($A84&amp;"-"&amp;$B84&amp;"-"&amp;K$7,Weights_All_Spaces,$C84+1,FALSE)*'Freezer Impacts'!J83</f>
        <v>0</v>
      </c>
      <c r="L84" s="41">
        <f ca="1">HLOOKUP($A84&amp;"-"&amp;$B84&amp;"-"&amp;L$7,Weights_All_Spaces,$C84+1,FALSE)*'Freezer Impacts'!K83</f>
        <v>0</v>
      </c>
      <c r="M84" s="41">
        <f ca="1">HLOOKUP($A84&amp;"-"&amp;$B84&amp;"-"&amp;M$7,Weights_All_Spaces,$C84+1,FALSE)*'Freezer Impacts'!L83</f>
        <v>0</v>
      </c>
      <c r="N84" s="41">
        <f ca="1">HLOOKUP($A84&amp;"-"&amp;$B84&amp;"-"&amp;N$7,Weights_All_Spaces,$C84+1,FALSE)*'Freezer Impacts'!M83</f>
        <v>0</v>
      </c>
      <c r="O84" s="41">
        <f ca="1">HLOOKUP($A84&amp;"-"&amp;$B84&amp;"-"&amp;O$7,Weights_All_Spaces,$C84+1,FALSE)*'Freezer Impacts'!N83</f>
        <v>0</v>
      </c>
      <c r="P84" s="41">
        <f ca="1">HLOOKUP($A84&amp;"-"&amp;$B84&amp;"-"&amp;P$7,Weights_All_Spaces,$C84+1,FALSE)*'Freezer Impacts'!O83</f>
        <v>0</v>
      </c>
      <c r="Q84" s="41">
        <f ca="1">HLOOKUP($A84&amp;"-"&amp;$B84&amp;"-"&amp;Q$7,Weights_All_Spaces,$C84+1,FALSE)*'Freezer Impacts'!P83</f>
        <v>0</v>
      </c>
      <c r="R84" s="41">
        <f ca="1">HLOOKUP($A84&amp;"-"&amp;$B84&amp;"-"&amp;R$7,Weights_All_Spaces,$C84+1,FALSE)*'Freezer Impacts'!Q83</f>
        <v>0</v>
      </c>
      <c r="S84" s="41">
        <f>HLOOKUP($A84&amp;"-"&amp;$B84&amp;"-"&amp;S$7,Weights_All_Spaces,$C84+1,FALSE)*'Freezer Impacts'!R83</f>
        <v>0</v>
      </c>
      <c r="T84" s="41">
        <f ca="1">HLOOKUP($A84&amp;"-"&amp;$B84&amp;"-"&amp;T$7,Weights_All_Spaces,$C84+1,FALSE)*'Freezer Impacts'!S83</f>
        <v>0</v>
      </c>
      <c r="U84" s="41">
        <f ca="1">HLOOKUP($A84&amp;"-"&amp;$B84&amp;"-"&amp;U$7,Weights_All_Spaces,$C84+1,FALSE)*'Freezer Impacts'!T83</f>
        <v>0</v>
      </c>
      <c r="V84" s="41">
        <f ca="1">HLOOKUP($A84&amp;"-"&amp;$B84&amp;"-"&amp;V$7,Weights_All_Spaces,$C84+1,FALSE)*'Freezer Impacts'!U83</f>
        <v>0</v>
      </c>
      <c r="W84" s="41">
        <f ca="1">HLOOKUP($A84&amp;"-"&amp;$B84&amp;"-"&amp;W$7,Weights_All_Spaces,$C84+1,FALSE)*'Freezer Impacts'!V83</f>
        <v>0</v>
      </c>
      <c r="X84" s="41">
        <f ca="1">HLOOKUP($A84&amp;"-"&amp;$B84&amp;"-"&amp;X$7,Weights_All_Spaces,$C84+1,FALSE)*'Freezer Impacts'!W83</f>
        <v>0</v>
      </c>
      <c r="Y84" s="41">
        <f ca="1">HLOOKUP($A84&amp;"-"&amp;$B84&amp;"-"&amp;Y$7,Weights_All_Spaces,$C84+1,FALSE)*'Freezer Impacts'!X83</f>
        <v>0</v>
      </c>
      <c r="Z84" s="41">
        <f ca="1">HLOOKUP($A84&amp;"-"&amp;$B84&amp;"-"&amp;Z$7,Weights_All_Spaces,$C84+1,FALSE)*'Freezer Impacts'!Y83</f>
        <v>0</v>
      </c>
      <c r="AA84" s="41">
        <f ca="1">HLOOKUP($A84&amp;"-"&amp;$B84&amp;"-"&amp;AA$7,Weights_All_Spaces,$C84+1,FALSE)*'Freezer Impacts'!Z83</f>
        <v>0</v>
      </c>
      <c r="AB84" s="41">
        <f ca="1">HLOOKUP($A84&amp;"-"&amp;$B84&amp;"-"&amp;AB$7,Weights_All_Spaces,$C84+1,FALSE)*'Freezer Impacts'!AA83</f>
        <v>0</v>
      </c>
      <c r="AC84" s="41">
        <f ca="1">HLOOKUP($A84&amp;"-"&amp;$B84&amp;"-"&amp;AC$7,Weights_All_Spaces,$C84+1,FALSE)*'Freezer Impacts'!AB83</f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K84" s="131">
        <f t="shared" ca="1" si="21"/>
        <v>0</v>
      </c>
      <c r="AL84" s="131">
        <f t="shared" ca="1" si="21"/>
        <v>0</v>
      </c>
      <c r="AM84" s="131">
        <f t="shared" ca="1" si="21"/>
        <v>0</v>
      </c>
      <c r="AN84" s="131">
        <f t="shared" ca="1" si="21"/>
        <v>0</v>
      </c>
      <c r="AO84" s="131">
        <f t="shared" ca="1" si="21"/>
        <v>0</v>
      </c>
    </row>
    <row r="85" spans="1:41">
      <c r="A85" s="4" t="str">
        <f t="shared" si="22"/>
        <v>SC</v>
      </c>
      <c r="B85" s="4" t="str">
        <f t="shared" si="22"/>
        <v>MFM</v>
      </c>
      <c r="C85" s="4">
        <f t="shared" si="20"/>
        <v>13</v>
      </c>
      <c r="D85" s="40" t="str">
        <f t="shared" si="17"/>
        <v>SC13</v>
      </c>
      <c r="E85" s="41">
        <f ca="1">HLOOKUP($A85&amp;"-"&amp;$B85&amp;"-"&amp;E$7,Weights_All_Spaces,$C85+1,FALSE)*'Freezer Impacts'!D84</f>
        <v>5.2622422763331352E-2</v>
      </c>
      <c r="F85" s="41">
        <f ca="1">HLOOKUP($A85&amp;"-"&amp;$B85&amp;"-"&amp;F$7,Weights_All_Spaces,$C85+1,FALSE)*'Freezer Impacts'!E84</f>
        <v>6.8004133316689963E-6</v>
      </c>
      <c r="G85" s="41">
        <f ca="1">HLOOKUP($A85&amp;"-"&amp;$B85&amp;"-"&amp;G$7,Weights_All_Spaces,$C85+1,FALSE)*'Freezer Impacts'!F84</f>
        <v>6.1999410223259839E-2</v>
      </c>
      <c r="H85" s="41">
        <f ca="1">HLOOKUP($A85&amp;"-"&amp;$B85&amp;"-"&amp;H$7,Weights_All_Spaces,$C85+1,FALSE)*'Freezer Impacts'!G84</f>
        <v>1.0380249064664442E-5</v>
      </c>
      <c r="I85" s="41">
        <f ca="1">HLOOKUP($A85&amp;"-"&amp;$B85&amp;"-"&amp;I$7,Weights_All_Spaces,$C85+1,FALSE)*'Freezer Impacts'!H84</f>
        <v>-1.1483528694242219E-3</v>
      </c>
      <c r="J85" s="41">
        <f ca="1">HLOOKUP($A85&amp;"-"&amp;$B85&amp;"-"&amp;J$7,Weights_All_Spaces,$C85+1,FALSE)*'Freezer Impacts'!I84</f>
        <v>7.5316172767102441E-3</v>
      </c>
      <c r="K85" s="41">
        <f ca="1">HLOOKUP($A85&amp;"-"&amp;$B85&amp;"-"&amp;K$7,Weights_All_Spaces,$C85+1,FALSE)*'Freezer Impacts'!J84</f>
        <v>9.7794352915202211E-7</v>
      </c>
      <c r="L85" s="41">
        <f ca="1">HLOOKUP($A85&amp;"-"&amp;$B85&amp;"-"&amp;L$7,Weights_All_Spaces,$C85+1,FALSE)*'Freezer Impacts'!K84</f>
        <v>7.4586496426694718E-3</v>
      </c>
      <c r="M85" s="41">
        <f ca="1">HLOOKUP($A85&amp;"-"&amp;$B85&amp;"-"&amp;M$7,Weights_All_Spaces,$C85+1,FALSE)*'Freezer Impacts'!L84</f>
        <v>1.615237165351899E-6</v>
      </c>
      <c r="N85" s="41">
        <f ca="1">HLOOKUP($A85&amp;"-"&amp;$B85&amp;"-"&amp;N$7,Weights_All_Spaces,$C85+1,FALSE)*'Freezer Impacts'!M84</f>
        <v>0</v>
      </c>
      <c r="O85" s="41">
        <f ca="1">HLOOKUP($A85&amp;"-"&amp;$B85&amp;"-"&amp;O$7,Weights_All_Spaces,$C85+1,FALSE)*'Freezer Impacts'!N84</f>
        <v>1.0948852484739004E-2</v>
      </c>
      <c r="P85" s="41">
        <f ca="1">HLOOKUP($A85&amp;"-"&amp;$B85&amp;"-"&amp;P$7,Weights_All_Spaces,$C85+1,FALSE)*'Freezer Impacts'!O84</f>
        <v>1.4149238764350412E-6</v>
      </c>
      <c r="Q85" s="41">
        <f ca="1">HLOOKUP($A85&amp;"-"&amp;$B85&amp;"-"&amp;Q$7,Weights_All_Spaces,$C85+1,FALSE)*'Freezer Impacts'!P84</f>
        <v>1.2899869694869165E-2</v>
      </c>
      <c r="R85" s="41">
        <f ca="1">HLOOKUP($A85&amp;"-"&amp;$B85&amp;"-"&amp;R$7,Weights_All_Spaces,$C85+1,FALSE)*'Freezer Impacts'!Q84</f>
        <v>2.1597602275936353E-6</v>
      </c>
      <c r="S85" s="41">
        <f>HLOOKUP($A85&amp;"-"&amp;$B85&amp;"-"&amp;S$7,Weights_All_Spaces,$C85+1,FALSE)*'Freezer Impacts'!R84</f>
        <v>0</v>
      </c>
      <c r="T85" s="41">
        <f ca="1">HLOOKUP($A85&amp;"-"&amp;$B85&amp;"-"&amp;T$7,Weights_All_Spaces,$C85+1,FALSE)*'Freezer Impacts'!S84</f>
        <v>8.4854560664940799E-3</v>
      </c>
      <c r="U85" s="41">
        <f ca="1">HLOOKUP($A85&amp;"-"&amp;$B85&amp;"-"&amp;U$7,Weights_All_Spaces,$C85+1,FALSE)*'Freezer Impacts'!T84</f>
        <v>1.3559061806746619E-6</v>
      </c>
      <c r="V85" s="41">
        <f ca="1">HLOOKUP($A85&amp;"-"&amp;$B85&amp;"-"&amp;V$7,Weights_All_Spaces,$C85+1,FALSE)*'Freezer Impacts'!U84</f>
        <v>8.4854560664940799E-3</v>
      </c>
      <c r="W85" s="41">
        <f ca="1">HLOOKUP($A85&amp;"-"&amp;$B85&amp;"-"&amp;W$7,Weights_All_Spaces,$C85+1,FALSE)*'Freezer Impacts'!V84</f>
        <v>1.3559061806746619E-6</v>
      </c>
      <c r="X85" s="41">
        <f ca="1">HLOOKUP($A85&amp;"-"&amp;$B85&amp;"-"&amp;X$7,Weights_All_Spaces,$C85+1,FALSE)*'Freezer Impacts'!W84</f>
        <v>-1.7966143353480011E-4</v>
      </c>
      <c r="Y85" s="41">
        <f ca="1">HLOOKUP($A85&amp;"-"&amp;$B85&amp;"-"&amp;Y$7,Weights_All_Spaces,$C85+1,FALSE)*'Freezer Impacts'!X84</f>
        <v>1.3342388353738918E-3</v>
      </c>
      <c r="Z85" s="41">
        <f ca="1">HLOOKUP($A85&amp;"-"&amp;$B85&amp;"-"&amp;Z$7,Weights_All_Spaces,$C85+1,FALSE)*'Freezer Impacts'!Y84</f>
        <v>2.1753823182092638E-7</v>
      </c>
      <c r="AA85" s="41">
        <f ca="1">HLOOKUP($A85&amp;"-"&amp;$B85&amp;"-"&amp;AA$7,Weights_All_Spaces,$C85+1,FALSE)*'Freezer Impacts'!Z84</f>
        <v>1.0113828053846439E-3</v>
      </c>
      <c r="AB85" s="41">
        <f ca="1">HLOOKUP($A85&amp;"-"&amp;$B85&amp;"-"&amp;AB$7,Weights_All_Spaces,$C85+1,FALSE)*'Freezer Impacts'!AA84</f>
        <v>2.1753823182092638E-7</v>
      </c>
      <c r="AC85" s="41">
        <f ca="1">HLOOKUP($A85&amp;"-"&amp;$B85&amp;"-"&amp;AC$7,Weights_All_Spaces,$C85+1,FALSE)*'Freezer Impacts'!AB84</f>
        <v>0</v>
      </c>
      <c r="AD85" s="130">
        <v>0</v>
      </c>
      <c r="AE85" s="130">
        <v>0</v>
      </c>
      <c r="AF85" s="130">
        <v>0</v>
      </c>
      <c r="AG85" s="130">
        <v>0</v>
      </c>
      <c r="AH85" s="130">
        <v>0</v>
      </c>
      <c r="AK85" s="131">
        <f t="shared" ca="1" si="21"/>
        <v>8.0922587426648568E-2</v>
      </c>
      <c r="AL85" s="131">
        <f t="shared" ca="1" si="21"/>
        <v>1.0766725149751649E-5</v>
      </c>
      <c r="AM85" s="131">
        <f t="shared" ca="1" si="21"/>
        <v>9.1854768432677203E-2</v>
      </c>
      <c r="AN85" s="131">
        <f t="shared" ca="1" si="21"/>
        <v>1.5728690870105566E-5</v>
      </c>
      <c r="AO85" s="131">
        <f t="shared" ca="1" si="21"/>
        <v>-1.328014302959022E-3</v>
      </c>
    </row>
    <row r="86" spans="1:41">
      <c r="A86" s="4" t="str">
        <f t="shared" si="22"/>
        <v>SC</v>
      </c>
      <c r="B86" s="4" t="str">
        <f t="shared" si="22"/>
        <v>MFM</v>
      </c>
      <c r="C86" s="4">
        <f t="shared" si="20"/>
        <v>14</v>
      </c>
      <c r="D86" s="40" t="str">
        <f t="shared" si="17"/>
        <v>SC14</v>
      </c>
      <c r="E86" s="41">
        <f ca="1">HLOOKUP($A86&amp;"-"&amp;$B86&amp;"-"&amp;E$7,Weights_All_Spaces,$C86+1,FALSE)*'Freezer Impacts'!D85</f>
        <v>6.8787736833254315E-2</v>
      </c>
      <c r="F86" s="41">
        <f ca="1">HLOOKUP($A86&amp;"-"&amp;$B86&amp;"-"&amp;F$7,Weights_All_Spaces,$C86+1,FALSE)*'Freezer Impacts'!E85</f>
        <v>8.713251656613711E-6</v>
      </c>
      <c r="G86" s="41">
        <f ca="1">HLOOKUP($A86&amp;"-"&amp;$B86&amp;"-"&amp;G$7,Weights_All_Spaces,$C86+1,FALSE)*'Freezer Impacts'!F85</f>
        <v>8.2285827143953494E-2</v>
      </c>
      <c r="H86" s="41">
        <f ca="1">HLOOKUP($A86&amp;"-"&amp;$B86&amp;"-"&amp;H$7,Weights_All_Spaces,$C86+1,FALSE)*'Freezer Impacts'!G85</f>
        <v>1.2957241900844052E-5</v>
      </c>
      <c r="I86" s="41">
        <f ca="1">HLOOKUP($A86&amp;"-"&amp;$B86&amp;"-"&amp;I$7,Weights_All_Spaces,$C86+1,FALSE)*'Freezer Impacts'!H85</f>
        <v>-1.5682983514238124E-3</v>
      </c>
      <c r="J86" s="41">
        <f ca="1">HLOOKUP($A86&amp;"-"&amp;$B86&amp;"-"&amp;J$7,Weights_All_Spaces,$C86+1,FALSE)*'Freezer Impacts'!I85</f>
        <v>9.857408904097956E-3</v>
      </c>
      <c r="K86" s="41">
        <f ca="1">HLOOKUP($A86&amp;"-"&amp;$B86&amp;"-"&amp;K$7,Weights_All_Spaces,$C86+1,FALSE)*'Freezer Impacts'!J85</f>
        <v>1.2532030091387333E-6</v>
      </c>
      <c r="L86" s="41">
        <f ca="1">HLOOKUP($A86&amp;"-"&amp;$B86&amp;"-"&amp;L$7,Weights_All_Spaces,$C86+1,FALSE)*'Freezer Impacts'!K85</f>
        <v>9.9883439545720917E-3</v>
      </c>
      <c r="M86" s="41">
        <f ca="1">HLOOKUP($A86&amp;"-"&amp;$B86&amp;"-"&amp;M$7,Weights_All_Spaces,$C86+1,FALSE)*'Freezer Impacts'!L85</f>
        <v>2.0321926811761534E-6</v>
      </c>
      <c r="N86" s="41">
        <f ca="1">HLOOKUP($A86&amp;"-"&amp;$B86&amp;"-"&amp;N$7,Weights_All_Spaces,$C86+1,FALSE)*'Freezer Impacts'!M85</f>
        <v>0</v>
      </c>
      <c r="O86" s="41">
        <f ca="1">HLOOKUP($A86&amp;"-"&amp;$B86&amp;"-"&amp;O$7,Weights_All_Spaces,$C86+1,FALSE)*'Freezer Impacts'!N85</f>
        <v>1.4312278754887756E-2</v>
      </c>
      <c r="P86" s="41">
        <f ca="1">HLOOKUP($A86&amp;"-"&amp;$B86&amp;"-"&amp;P$7,Weights_All_Spaces,$C86+1,FALSE)*'Freezer Impacts'!O85</f>
        <v>1.8129174226685073E-6</v>
      </c>
      <c r="Q86" s="41">
        <f ca="1">HLOOKUP($A86&amp;"-"&amp;$B86&amp;"-"&amp;Q$7,Weights_All_Spaces,$C86+1,FALSE)*'Freezer Impacts'!P85</f>
        <v>1.7120750730840049E-2</v>
      </c>
      <c r="R86" s="41">
        <f ca="1">HLOOKUP($A86&amp;"-"&amp;$B86&amp;"-"&amp;R$7,Weights_All_Spaces,$C86+1,FALSE)*'Freezer Impacts'!Q85</f>
        <v>2.6959406794982694E-6</v>
      </c>
      <c r="S86" s="41">
        <f>HLOOKUP($A86&amp;"-"&amp;$B86&amp;"-"&amp;S$7,Weights_All_Spaces,$C86+1,FALSE)*'Freezer Impacts'!R85</f>
        <v>0</v>
      </c>
      <c r="T86" s="41">
        <f ca="1">HLOOKUP($A86&amp;"-"&amp;$B86&amp;"-"&amp;T$7,Weights_All_Spaces,$C86+1,FALSE)*'Freezer Impacts'!S85</f>
        <v>0</v>
      </c>
      <c r="U86" s="41">
        <f ca="1">HLOOKUP($A86&amp;"-"&amp;$B86&amp;"-"&amp;U$7,Weights_All_Spaces,$C86+1,FALSE)*'Freezer Impacts'!T85</f>
        <v>0</v>
      </c>
      <c r="V86" s="41">
        <f ca="1">HLOOKUP($A86&amp;"-"&amp;$B86&amp;"-"&amp;V$7,Weights_All_Spaces,$C86+1,FALSE)*'Freezer Impacts'!U85</f>
        <v>0</v>
      </c>
      <c r="W86" s="41">
        <f ca="1">HLOOKUP($A86&amp;"-"&amp;$B86&amp;"-"&amp;W$7,Weights_All_Spaces,$C86+1,FALSE)*'Freezer Impacts'!V85</f>
        <v>0</v>
      </c>
      <c r="X86" s="41">
        <f ca="1">HLOOKUP($A86&amp;"-"&amp;$B86&amp;"-"&amp;X$7,Weights_All_Spaces,$C86+1,FALSE)*'Freezer Impacts'!W85</f>
        <v>0</v>
      </c>
      <c r="Y86" s="41">
        <f ca="1">HLOOKUP($A86&amp;"-"&amp;$B86&amp;"-"&amp;Y$7,Weights_All_Spaces,$C86+1,FALSE)*'Freezer Impacts'!X85</f>
        <v>0</v>
      </c>
      <c r="Z86" s="41">
        <f ca="1">HLOOKUP($A86&amp;"-"&amp;$B86&amp;"-"&amp;Z$7,Weights_All_Spaces,$C86+1,FALSE)*'Freezer Impacts'!Y85</f>
        <v>0</v>
      </c>
      <c r="AA86" s="41">
        <f ca="1">HLOOKUP($A86&amp;"-"&amp;$B86&amp;"-"&amp;AA$7,Weights_All_Spaces,$C86+1,FALSE)*'Freezer Impacts'!Z85</f>
        <v>0</v>
      </c>
      <c r="AB86" s="41">
        <f ca="1">HLOOKUP($A86&amp;"-"&amp;$B86&amp;"-"&amp;AB$7,Weights_All_Spaces,$C86+1,FALSE)*'Freezer Impacts'!AA85</f>
        <v>0</v>
      </c>
      <c r="AC86" s="41">
        <f ca="1">HLOOKUP($A86&amp;"-"&amp;$B86&amp;"-"&amp;AC$7,Weights_All_Spaces,$C86+1,FALSE)*'Freezer Impacts'!AB85</f>
        <v>0</v>
      </c>
      <c r="AD86" s="130">
        <v>0</v>
      </c>
      <c r="AE86" s="130">
        <v>0</v>
      </c>
      <c r="AF86" s="130">
        <v>0</v>
      </c>
      <c r="AG86" s="130">
        <v>0</v>
      </c>
      <c r="AH86" s="130">
        <v>0</v>
      </c>
      <c r="AK86" s="131">
        <f t="shared" ca="1" si="21"/>
        <v>9.2957424492240037E-2</v>
      </c>
      <c r="AL86" s="131">
        <f t="shared" ca="1" si="21"/>
        <v>1.1779372088420952E-5</v>
      </c>
      <c r="AM86" s="131">
        <f t="shared" ca="1" si="21"/>
        <v>0.10939492182936564</v>
      </c>
      <c r="AN86" s="131">
        <f t="shared" ca="1" si="21"/>
        <v>1.7685375261518475E-5</v>
      </c>
      <c r="AO86" s="131">
        <f t="shared" ca="1" si="21"/>
        <v>-1.5682983514238124E-3</v>
      </c>
    </row>
    <row r="87" spans="1:41">
      <c r="A87" s="4" t="str">
        <f t="shared" si="22"/>
        <v>SC</v>
      </c>
      <c r="B87" s="4" t="str">
        <f t="shared" si="22"/>
        <v>MFM</v>
      </c>
      <c r="C87" s="4">
        <f t="shared" si="20"/>
        <v>15</v>
      </c>
      <c r="D87" s="40" t="str">
        <f t="shared" si="17"/>
        <v>SC15</v>
      </c>
      <c r="E87" s="41">
        <f ca="1">HLOOKUP($A87&amp;"-"&amp;$B87&amp;"-"&amp;E$7,Weights_All_Spaces,$C87+1,FALSE)*'Freezer Impacts'!D86</f>
        <v>0.33617415834639369</v>
      </c>
      <c r="F87" s="41">
        <f ca="1">HLOOKUP($A87&amp;"-"&amp;$B87&amp;"-"&amp;F$7,Weights_All_Spaces,$C87+1,FALSE)*'Freezer Impacts'!E86</f>
        <v>4.1353217628338326E-5</v>
      </c>
      <c r="G87" s="41">
        <f ca="1">HLOOKUP($A87&amp;"-"&amp;$B87&amp;"-"&amp;G$7,Weights_All_Spaces,$C87+1,FALSE)*'Freezer Impacts'!F86</f>
        <v>0.43619611623480148</v>
      </c>
      <c r="H87" s="41">
        <f ca="1">HLOOKUP($A87&amp;"-"&amp;$B87&amp;"-"&amp;H$7,Weights_All_Spaces,$C87+1,FALSE)*'Freezer Impacts'!G86</f>
        <v>6.2869343414567356E-5</v>
      </c>
      <c r="I87" s="41">
        <f ca="1">HLOOKUP($A87&amp;"-"&amp;$B87&amp;"-"&amp;I$7,Weights_All_Spaces,$C87+1,FALSE)*'Freezer Impacts'!H86</f>
        <v>-3.7857774235579918E-3</v>
      </c>
      <c r="J87" s="41">
        <f ca="1">HLOOKUP($A87&amp;"-"&amp;$B87&amp;"-"&amp;J$7,Weights_All_Spaces,$C87+1,FALSE)*'Freezer Impacts'!I86</f>
        <v>4.81960723614627E-2</v>
      </c>
      <c r="K87" s="41">
        <f ca="1">HLOOKUP($A87&amp;"-"&amp;$B87&amp;"-"&amp;K$7,Weights_All_Spaces,$C87+1,FALSE)*'Freezer Impacts'!J86</f>
        <v>5.9427748108287048E-6</v>
      </c>
      <c r="L87" s="41">
        <f ca="1">HLOOKUP($A87&amp;"-"&amp;$B87&amp;"-"&amp;L$7,Weights_All_Spaces,$C87+1,FALSE)*'Freezer Impacts'!K86</f>
        <v>5.8707780022324449E-2</v>
      </c>
      <c r="M87" s="41">
        <f ca="1">HLOOKUP($A87&amp;"-"&amp;$B87&amp;"-"&amp;M$7,Weights_All_Spaces,$C87+1,FALSE)*'Freezer Impacts'!L86</f>
        <v>9.614165634303485E-6</v>
      </c>
      <c r="N87" s="41">
        <f ca="1">HLOOKUP($A87&amp;"-"&amp;$B87&amp;"-"&amp;N$7,Weights_All_Spaces,$C87+1,FALSE)*'Freezer Impacts'!M86</f>
        <v>0</v>
      </c>
      <c r="O87" s="41">
        <f ca="1">HLOOKUP($A87&amp;"-"&amp;$B87&amp;"-"&amp;O$7,Weights_All_Spaces,$C87+1,FALSE)*'Freezer Impacts'!N86</f>
        <v>6.9945872417732466E-2</v>
      </c>
      <c r="P87" s="41">
        <f ca="1">HLOOKUP($A87&amp;"-"&amp;$B87&amp;"-"&amp;P$7,Weights_All_Spaces,$C87+1,FALSE)*'Freezer Impacts'!O86</f>
        <v>8.6041321513894028E-6</v>
      </c>
      <c r="Q87" s="41">
        <f ca="1">HLOOKUP($A87&amp;"-"&amp;$B87&amp;"-"&amp;Q$7,Weights_All_Spaces,$C87+1,FALSE)*'Freezer Impacts'!P86</f>
        <v>9.0756880437645709E-2</v>
      </c>
      <c r="R87" s="41">
        <f ca="1">HLOOKUP($A87&amp;"-"&amp;$B87&amp;"-"&amp;R$7,Weights_All_Spaces,$C87+1,FALSE)*'Freezer Impacts'!Q86</f>
        <v>1.3080871816836102E-5</v>
      </c>
      <c r="S87" s="41">
        <f>HLOOKUP($A87&amp;"-"&amp;$B87&amp;"-"&amp;S$7,Weights_All_Spaces,$C87+1,FALSE)*'Freezer Impacts'!R86</f>
        <v>0</v>
      </c>
      <c r="T87" s="41">
        <f ca="1">HLOOKUP($A87&amp;"-"&amp;$B87&amp;"-"&amp;T$7,Weights_All_Spaces,$C87+1,FALSE)*'Freezer Impacts'!S86</f>
        <v>6.4833403395806039E-3</v>
      </c>
      <c r="U87" s="41">
        <f ca="1">HLOOKUP($A87&amp;"-"&amp;$B87&amp;"-"&amp;U$7,Weights_All_Spaces,$C87+1,FALSE)*'Freezer Impacts'!T86</f>
        <v>9.8879579487047665E-7</v>
      </c>
      <c r="V87" s="41">
        <f ca="1">HLOOKUP($A87&amp;"-"&amp;$B87&amp;"-"&amp;V$7,Weights_All_Spaces,$C87+1,FALSE)*'Freezer Impacts'!U86</f>
        <v>6.4833403395806039E-3</v>
      </c>
      <c r="W87" s="41">
        <f ca="1">HLOOKUP($A87&amp;"-"&amp;$B87&amp;"-"&amp;W$7,Weights_All_Spaces,$C87+1,FALSE)*'Freezer Impacts'!V86</f>
        <v>9.8879579487047665E-7</v>
      </c>
      <c r="X87" s="41">
        <f ca="1">HLOOKUP($A87&amp;"-"&amp;$B87&amp;"-"&amp;X$7,Weights_All_Spaces,$C87+1,FALSE)*'Freezer Impacts'!W86</f>
        <v>-6.6486170894404652E-5</v>
      </c>
      <c r="Y87" s="41">
        <f ca="1">HLOOKUP($A87&amp;"-"&amp;$B87&amp;"-"&amp;Y$7,Weights_All_Spaces,$C87+1,FALSE)*'Freezer Impacts'!X86</f>
        <v>1.0051250356469617E-3</v>
      </c>
      <c r="Z87" s="41">
        <f ca="1">HLOOKUP($A87&amp;"-"&amp;$B87&amp;"-"&amp;Z$7,Weights_All_Spaces,$C87+1,FALSE)*'Freezer Impacts'!Y86</f>
        <v>1.5500932561943061E-7</v>
      </c>
      <c r="AA87" s="41">
        <f ca="1">HLOOKUP($A87&amp;"-"&amp;$B87&amp;"-"&amp;AA$7,Weights_All_Spaces,$C87+1,FALSE)*'Freezer Impacts'!Z86</f>
        <v>8.9529393564893249E-4</v>
      </c>
      <c r="AB87" s="41">
        <f ca="1">HLOOKUP($A87&amp;"-"&amp;$B87&amp;"-"&amp;AB$7,Weights_All_Spaces,$C87+1,FALSE)*'Freezer Impacts'!AA86</f>
        <v>1.5500932561943061E-7</v>
      </c>
      <c r="AC87" s="41">
        <f ca="1">HLOOKUP($A87&amp;"-"&amp;$B87&amp;"-"&amp;AC$7,Weights_All_Spaces,$C87+1,FALSE)*'Freezer Impacts'!AB86</f>
        <v>0</v>
      </c>
      <c r="AD87" s="130">
        <v>0</v>
      </c>
      <c r="AE87" s="130">
        <v>0</v>
      </c>
      <c r="AF87" s="130">
        <v>0</v>
      </c>
      <c r="AG87" s="130">
        <v>0</v>
      </c>
      <c r="AH87" s="130">
        <v>0</v>
      </c>
      <c r="AK87" s="131">
        <f t="shared" ca="1" si="21"/>
        <v>0.46180456850081641</v>
      </c>
      <c r="AL87" s="131">
        <f t="shared" ca="1" si="21"/>
        <v>5.7043929711046345E-5</v>
      </c>
      <c r="AM87" s="131">
        <f t="shared" ca="1" si="21"/>
        <v>0.59303941097000124</v>
      </c>
      <c r="AN87" s="131">
        <f t="shared" ca="1" si="21"/>
        <v>8.6708185986196859E-5</v>
      </c>
      <c r="AO87" s="131">
        <f t="shared" ca="1" si="21"/>
        <v>-3.8522635944523965E-3</v>
      </c>
    </row>
    <row r="88" spans="1:41">
      <c r="A88" s="4" t="str">
        <f t="shared" si="22"/>
        <v>SC</v>
      </c>
      <c r="B88" s="4" t="str">
        <f t="shared" si="22"/>
        <v>MFM</v>
      </c>
      <c r="C88" s="4">
        <f t="shared" si="20"/>
        <v>16</v>
      </c>
      <c r="D88" s="40" t="str">
        <f t="shared" si="17"/>
        <v>SC16</v>
      </c>
      <c r="E88" s="41">
        <f ca="1">HLOOKUP($A88&amp;"-"&amp;$B88&amp;"-"&amp;E$7,Weights_All_Spaces,$C88+1,FALSE)*'Freezer Impacts'!D87</f>
        <v>4.3668889883341604E-2</v>
      </c>
      <c r="F88" s="41">
        <f ca="1">HLOOKUP($A88&amp;"-"&amp;$B88&amp;"-"&amp;F$7,Weights_All_Spaces,$C88+1,FALSE)*'Freezer Impacts'!E87</f>
        <v>5.8934319326387073E-6</v>
      </c>
      <c r="G88" s="41">
        <f ca="1">HLOOKUP($A88&amp;"-"&amp;$B88&amp;"-"&amp;G$7,Weights_All_Spaces,$C88+1,FALSE)*'Freezer Impacts'!F87</f>
        <v>4.741684619197889E-2</v>
      </c>
      <c r="H88" s="41">
        <f ca="1">HLOOKUP($A88&amp;"-"&amp;$B88&amp;"-"&amp;H$7,Weights_All_Spaces,$C88+1,FALSE)*'Freezer Impacts'!G87</f>
        <v>9.1435182881104955E-6</v>
      </c>
      <c r="I88" s="41">
        <f ca="1">HLOOKUP($A88&amp;"-"&amp;$B88&amp;"-"&amp;I$7,Weights_All_Spaces,$C88+1,FALSE)*'Freezer Impacts'!H87</f>
        <v>-1.4860527834942812E-3</v>
      </c>
      <c r="J88" s="41">
        <f ca="1">HLOOKUP($A88&amp;"-"&amp;$B88&amp;"-"&amp;J$7,Weights_All_Spaces,$C88+1,FALSE)*'Freezer Impacts'!I87</f>
        <v>6.2441918605759773E-3</v>
      </c>
      <c r="K88" s="41">
        <f ca="1">HLOOKUP($A88&amp;"-"&amp;$B88&amp;"-"&amp;K$7,Weights_All_Spaces,$C88+1,FALSE)*'Freezer Impacts'!J87</f>
        <v>8.479129722531933E-7</v>
      </c>
      <c r="L88" s="41">
        <f ca="1">HLOOKUP($A88&amp;"-"&amp;$B88&amp;"-"&amp;L$7,Weights_All_Spaces,$C88+1,FALSE)*'Freezer Impacts'!K87</f>
        <v>4.67362578697063E-3</v>
      </c>
      <c r="M88" s="41">
        <f ca="1">HLOOKUP($A88&amp;"-"&amp;$B88&amp;"-"&amp;M$7,Weights_All_Spaces,$C88+1,FALSE)*'Freezer Impacts'!L87</f>
        <v>1.4273253817916905E-6</v>
      </c>
      <c r="N88" s="41">
        <f ca="1">HLOOKUP($A88&amp;"-"&amp;$B88&amp;"-"&amp;N$7,Weights_All_Spaces,$C88+1,FALSE)*'Freezer Impacts'!M87</f>
        <v>0</v>
      </c>
      <c r="O88" s="41">
        <f ca="1">HLOOKUP($A88&amp;"-"&amp;$B88&amp;"-"&amp;O$7,Weights_All_Spaces,$C88+1,FALSE)*'Freezer Impacts'!N87</f>
        <v>9.0859410950228578E-3</v>
      </c>
      <c r="P88" s="41">
        <f ca="1">HLOOKUP($A88&amp;"-"&amp;$B88&amp;"-"&amp;P$7,Weights_All_Spaces,$C88+1,FALSE)*'Freezer Impacts'!O87</f>
        <v>1.2262133415923806E-6</v>
      </c>
      <c r="Q88" s="41">
        <f ca="1">HLOOKUP($A88&amp;"-"&amp;$B88&amp;"-"&amp;Q$7,Weights_All_Spaces,$C88+1,FALSE)*'Freezer Impacts'!P87</f>
        <v>9.8657573518127553E-3</v>
      </c>
      <c r="R88" s="41">
        <f ca="1">HLOOKUP($A88&amp;"-"&amp;$B88&amp;"-"&amp;R$7,Weights_All_Spaces,$C88+1,FALSE)*'Freezer Impacts'!Q87</f>
        <v>1.9024405884594703E-6</v>
      </c>
      <c r="S88" s="41">
        <f>HLOOKUP($A88&amp;"-"&amp;$B88&amp;"-"&amp;S$7,Weights_All_Spaces,$C88+1,FALSE)*'Freezer Impacts'!R87</f>
        <v>0</v>
      </c>
      <c r="T88" s="41">
        <f ca="1">HLOOKUP($A88&amp;"-"&amp;$B88&amp;"-"&amp;T$7,Weights_All_Spaces,$C88+1,FALSE)*'Freezer Impacts'!S87</f>
        <v>2.0894844228265728E-2</v>
      </c>
      <c r="U88" s="41">
        <f ca="1">HLOOKUP($A88&amp;"-"&amp;$B88&amp;"-"&amp;U$7,Weights_All_Spaces,$C88+1,FALSE)*'Freezer Impacts'!T87</f>
        <v>3.3894847948814856E-6</v>
      </c>
      <c r="V88" s="41">
        <f ca="1">HLOOKUP($A88&amp;"-"&amp;$B88&amp;"-"&amp;V$7,Weights_All_Spaces,$C88+1,FALSE)*'Freezer Impacts'!U87</f>
        <v>2.0894844228265728E-2</v>
      </c>
      <c r="W88" s="41">
        <f ca="1">HLOOKUP($A88&amp;"-"&amp;$B88&amp;"-"&amp;W$7,Weights_All_Spaces,$C88+1,FALSE)*'Freezer Impacts'!V87</f>
        <v>3.3894847948814856E-6</v>
      </c>
      <c r="X88" s="41">
        <f ca="1">HLOOKUP($A88&amp;"-"&amp;$B88&amp;"-"&amp;X$7,Weights_All_Spaces,$C88+1,FALSE)*'Freezer Impacts'!W87</f>
        <v>-6.927798762756107E-4</v>
      </c>
      <c r="Y88" s="41">
        <f ca="1">HLOOKUP($A88&amp;"-"&amp;$B88&amp;"-"&amp;Y$7,Weights_All_Spaces,$C88+1,FALSE)*'Freezer Impacts'!X87</f>
        <v>3.2391480976059748E-3</v>
      </c>
      <c r="Z88" s="41">
        <f ca="1">HLOOKUP($A88&amp;"-"&amp;$B88&amp;"-"&amp;Z$7,Weights_All_Spaces,$C88+1,FALSE)*'Freezer Impacts'!Y87</f>
        <v>5.5043716636701079E-7</v>
      </c>
      <c r="AA88" s="41">
        <f ca="1">HLOOKUP($A88&amp;"-"&amp;$B88&amp;"-"&amp;AA$7,Weights_All_Spaces,$C88+1,FALSE)*'Freezer Impacts'!Z87</f>
        <v>1.8364246459461708E-3</v>
      </c>
      <c r="AB88" s="41">
        <f ca="1">HLOOKUP($A88&amp;"-"&amp;$B88&amp;"-"&amp;AB$7,Weights_All_Spaces,$C88+1,FALSE)*'Freezer Impacts'!AA87</f>
        <v>5.5043716636701079E-7</v>
      </c>
      <c r="AC88" s="41">
        <f ca="1">HLOOKUP($A88&amp;"-"&amp;$B88&amp;"-"&amp;AC$7,Weights_All_Spaces,$C88+1,FALSE)*'Freezer Impacts'!AB87</f>
        <v>0</v>
      </c>
      <c r="AD88" s="130">
        <v>0</v>
      </c>
      <c r="AE88" s="130">
        <v>0</v>
      </c>
      <c r="AF88" s="130">
        <v>0</v>
      </c>
      <c r="AG88" s="130">
        <v>0</v>
      </c>
      <c r="AH88" s="130">
        <v>0</v>
      </c>
      <c r="AK88" s="131">
        <f t="shared" ca="1" si="21"/>
        <v>8.3133015164812141E-2</v>
      </c>
      <c r="AL88" s="131">
        <f t="shared" ca="1" si="21"/>
        <v>1.1907480207732778E-5</v>
      </c>
      <c r="AM88" s="131">
        <f t="shared" ca="1" si="21"/>
        <v>8.4687498204974176E-2</v>
      </c>
      <c r="AN88" s="131">
        <f t="shared" ca="1" si="21"/>
        <v>1.6413206219610151E-5</v>
      </c>
      <c r="AO88" s="131">
        <f t="shared" ca="1" si="21"/>
        <v>-2.1788326597698918E-3</v>
      </c>
    </row>
    <row r="89" spans="1:41">
      <c r="A89" s="4" t="str">
        <f t="shared" si="22"/>
        <v>SC</v>
      </c>
      <c r="B89" s="4" t="s">
        <v>887</v>
      </c>
      <c r="C89" s="4">
        <f t="shared" si="20"/>
        <v>1</v>
      </c>
      <c r="D89" s="40" t="str">
        <f t="shared" si="17"/>
        <v>SC1</v>
      </c>
      <c r="E89" s="41">
        <f ca="1">HLOOKUP($A89&amp;"-"&amp;$B89&amp;"-"&amp;E$7,Weights_All_Spaces,$C89+1,FALSE)*'Freezer Impacts'!D88</f>
        <v>0</v>
      </c>
      <c r="F89" s="41">
        <f ca="1">HLOOKUP($A89&amp;"-"&amp;$B89&amp;"-"&amp;F$7,Weights_All_Spaces,$C89+1,FALSE)*'Freezer Impacts'!E88</f>
        <v>0</v>
      </c>
      <c r="G89" s="41">
        <f ca="1">HLOOKUP($A89&amp;"-"&amp;$B89&amp;"-"&amp;G$7,Weights_All_Spaces,$C89+1,FALSE)*'Freezer Impacts'!F88</f>
        <v>0</v>
      </c>
      <c r="H89" s="41">
        <f ca="1">HLOOKUP($A89&amp;"-"&amp;$B89&amp;"-"&amp;H$7,Weights_All_Spaces,$C89+1,FALSE)*'Freezer Impacts'!G88</f>
        <v>0</v>
      </c>
      <c r="I89" s="41">
        <f ca="1">HLOOKUP($A89&amp;"-"&amp;$B89&amp;"-"&amp;I$7,Weights_All_Spaces,$C89+1,FALSE)*'Freezer Impacts'!H88</f>
        <v>0</v>
      </c>
      <c r="J89" s="41">
        <f ca="1">HLOOKUP($A89&amp;"-"&amp;$B89&amp;"-"&amp;J$7,Weights_All_Spaces,$C89+1,FALSE)*'Freezer Impacts'!I88</f>
        <v>0</v>
      </c>
      <c r="K89" s="41">
        <f ca="1">HLOOKUP($A89&amp;"-"&amp;$B89&amp;"-"&amp;K$7,Weights_All_Spaces,$C89+1,FALSE)*'Freezer Impacts'!J88</f>
        <v>0</v>
      </c>
      <c r="L89" s="41">
        <f ca="1">HLOOKUP($A89&amp;"-"&amp;$B89&amp;"-"&amp;L$7,Weights_All_Spaces,$C89+1,FALSE)*'Freezer Impacts'!K88</f>
        <v>0</v>
      </c>
      <c r="M89" s="41">
        <f ca="1">HLOOKUP($A89&amp;"-"&amp;$B89&amp;"-"&amp;M$7,Weights_All_Spaces,$C89+1,FALSE)*'Freezer Impacts'!L88</f>
        <v>0</v>
      </c>
      <c r="N89" s="41">
        <f ca="1">HLOOKUP($A89&amp;"-"&amp;$B89&amp;"-"&amp;N$7,Weights_All_Spaces,$C89+1,FALSE)*'Freezer Impacts'!M88</f>
        <v>0</v>
      </c>
      <c r="O89" s="41">
        <f ca="1">HLOOKUP($A89&amp;"-"&amp;$B89&amp;"-"&amp;O$7,Weights_All_Spaces,$C89+1,FALSE)*'Freezer Impacts'!N88</f>
        <v>0</v>
      </c>
      <c r="P89" s="41">
        <f ca="1">HLOOKUP($A89&amp;"-"&amp;$B89&amp;"-"&amp;P$7,Weights_All_Spaces,$C89+1,FALSE)*'Freezer Impacts'!O88</f>
        <v>0</v>
      </c>
      <c r="Q89" s="41">
        <f ca="1">HLOOKUP($A89&amp;"-"&amp;$B89&amp;"-"&amp;Q$7,Weights_All_Spaces,$C89+1,FALSE)*'Freezer Impacts'!P88</f>
        <v>0</v>
      </c>
      <c r="R89" s="41">
        <f ca="1">HLOOKUP($A89&amp;"-"&amp;$B89&amp;"-"&amp;R$7,Weights_All_Spaces,$C89+1,FALSE)*'Freezer Impacts'!Q88</f>
        <v>0</v>
      </c>
      <c r="S89" s="41">
        <f>HLOOKUP($A89&amp;"-"&amp;$B89&amp;"-"&amp;S$7,Weights_All_Spaces,$C89+1,FALSE)*'Freezer Impacts'!R88</f>
        <v>0</v>
      </c>
      <c r="T89" s="41">
        <f ca="1">HLOOKUP($A89&amp;"-"&amp;$B89&amp;"-"&amp;T$7,Weights_All_Spaces,$C89+1,FALSE)*'Freezer Impacts'!S88</f>
        <v>0</v>
      </c>
      <c r="U89" s="41">
        <f ca="1">HLOOKUP($A89&amp;"-"&amp;$B89&amp;"-"&amp;U$7,Weights_All_Spaces,$C89+1,FALSE)*'Freezer Impacts'!T88</f>
        <v>0</v>
      </c>
      <c r="V89" s="41">
        <f ca="1">HLOOKUP($A89&amp;"-"&amp;$B89&amp;"-"&amp;V$7,Weights_All_Spaces,$C89+1,FALSE)*'Freezer Impacts'!U88</f>
        <v>0</v>
      </c>
      <c r="W89" s="41">
        <f ca="1">HLOOKUP($A89&amp;"-"&amp;$B89&amp;"-"&amp;W$7,Weights_All_Spaces,$C89+1,FALSE)*'Freezer Impacts'!V88</f>
        <v>0</v>
      </c>
      <c r="X89" s="41">
        <f ca="1">HLOOKUP($A89&amp;"-"&amp;$B89&amp;"-"&amp;X$7,Weights_All_Spaces,$C89+1,FALSE)*'Freezer Impacts'!W88</f>
        <v>0</v>
      </c>
      <c r="Y89" s="41">
        <f ca="1">HLOOKUP($A89&amp;"-"&amp;$B89&amp;"-"&amp;Y$7,Weights_All_Spaces,$C89+1,FALSE)*'Freezer Impacts'!X88</f>
        <v>0</v>
      </c>
      <c r="Z89" s="41">
        <f ca="1">HLOOKUP($A89&amp;"-"&amp;$B89&amp;"-"&amp;Z$7,Weights_All_Spaces,$C89+1,FALSE)*'Freezer Impacts'!Y88</f>
        <v>0</v>
      </c>
      <c r="AA89" s="41">
        <f ca="1">HLOOKUP($A89&amp;"-"&amp;$B89&amp;"-"&amp;AA$7,Weights_All_Spaces,$C89+1,FALSE)*'Freezer Impacts'!Z88</f>
        <v>0</v>
      </c>
      <c r="AB89" s="41">
        <f ca="1">HLOOKUP($A89&amp;"-"&amp;$B89&amp;"-"&amp;AB$7,Weights_All_Spaces,$C89+1,FALSE)*'Freezer Impacts'!AA88</f>
        <v>0</v>
      </c>
      <c r="AC89" s="41">
        <f ca="1">HLOOKUP($A89&amp;"-"&amp;$B89&amp;"-"&amp;AC$7,Weights_All_Spaces,$C89+1,FALSE)*'Freezer Impacts'!AB88</f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K89" s="131">
        <f t="shared" ca="1" si="21"/>
        <v>0</v>
      </c>
      <c r="AL89" s="131">
        <f t="shared" ca="1" si="21"/>
        <v>0</v>
      </c>
      <c r="AM89" s="131">
        <f t="shared" ca="1" si="21"/>
        <v>0</v>
      </c>
      <c r="AN89" s="131">
        <f t="shared" ca="1" si="21"/>
        <v>0</v>
      </c>
      <c r="AO89" s="131">
        <f t="shared" ca="1" si="21"/>
        <v>0</v>
      </c>
    </row>
    <row r="90" spans="1:41">
      <c r="A90" s="4" t="str">
        <f t="shared" si="22"/>
        <v>SC</v>
      </c>
      <c r="B90" s="4" t="str">
        <f>B89</f>
        <v>DMO</v>
      </c>
      <c r="C90" s="4">
        <f t="shared" si="20"/>
        <v>2</v>
      </c>
      <c r="D90" s="40" t="str">
        <f t="shared" si="17"/>
        <v>SC2</v>
      </c>
      <c r="E90" s="41">
        <f ca="1">HLOOKUP($A90&amp;"-"&amp;$B90&amp;"-"&amp;E$7,Weights_All_Spaces,$C90+1,FALSE)*'Freezer Impacts'!D89</f>
        <v>0</v>
      </c>
      <c r="F90" s="41">
        <f ca="1">HLOOKUP($A90&amp;"-"&amp;$B90&amp;"-"&amp;F$7,Weights_All_Spaces,$C90+1,FALSE)*'Freezer Impacts'!E89</f>
        <v>0</v>
      </c>
      <c r="G90" s="41">
        <f ca="1">HLOOKUP($A90&amp;"-"&amp;$B90&amp;"-"&amp;G$7,Weights_All_Spaces,$C90+1,FALSE)*'Freezer Impacts'!F89</f>
        <v>0</v>
      </c>
      <c r="H90" s="41">
        <f ca="1">HLOOKUP($A90&amp;"-"&amp;$B90&amp;"-"&amp;H$7,Weights_All_Spaces,$C90+1,FALSE)*'Freezer Impacts'!G89</f>
        <v>0</v>
      </c>
      <c r="I90" s="41">
        <f ca="1">HLOOKUP($A90&amp;"-"&amp;$B90&amp;"-"&amp;I$7,Weights_All_Spaces,$C90+1,FALSE)*'Freezer Impacts'!H89</f>
        <v>0</v>
      </c>
      <c r="J90" s="41">
        <f ca="1">HLOOKUP($A90&amp;"-"&amp;$B90&amp;"-"&amp;J$7,Weights_All_Spaces,$C90+1,FALSE)*'Freezer Impacts'!I89</f>
        <v>0</v>
      </c>
      <c r="K90" s="41">
        <f ca="1">HLOOKUP($A90&amp;"-"&amp;$B90&amp;"-"&amp;K$7,Weights_All_Spaces,$C90+1,FALSE)*'Freezer Impacts'!J89</f>
        <v>0</v>
      </c>
      <c r="L90" s="41">
        <f ca="1">HLOOKUP($A90&amp;"-"&amp;$B90&amp;"-"&amp;L$7,Weights_All_Spaces,$C90+1,FALSE)*'Freezer Impacts'!K89</f>
        <v>0</v>
      </c>
      <c r="M90" s="41">
        <f ca="1">HLOOKUP($A90&amp;"-"&amp;$B90&amp;"-"&amp;M$7,Weights_All_Spaces,$C90+1,FALSE)*'Freezer Impacts'!L89</f>
        <v>0</v>
      </c>
      <c r="N90" s="41">
        <f ca="1">HLOOKUP($A90&amp;"-"&amp;$B90&amp;"-"&amp;N$7,Weights_All_Spaces,$C90+1,FALSE)*'Freezer Impacts'!M89</f>
        <v>0</v>
      </c>
      <c r="O90" s="41">
        <f ca="1">HLOOKUP($A90&amp;"-"&amp;$B90&amp;"-"&amp;O$7,Weights_All_Spaces,$C90+1,FALSE)*'Freezer Impacts'!N89</f>
        <v>0</v>
      </c>
      <c r="P90" s="41">
        <f ca="1">HLOOKUP($A90&amp;"-"&amp;$B90&amp;"-"&amp;P$7,Weights_All_Spaces,$C90+1,FALSE)*'Freezer Impacts'!O89</f>
        <v>0</v>
      </c>
      <c r="Q90" s="41">
        <f ca="1">HLOOKUP($A90&amp;"-"&amp;$B90&amp;"-"&amp;Q$7,Weights_All_Spaces,$C90+1,FALSE)*'Freezer Impacts'!P89</f>
        <v>0</v>
      </c>
      <c r="R90" s="41">
        <f ca="1">HLOOKUP($A90&amp;"-"&amp;$B90&amp;"-"&amp;R$7,Weights_All_Spaces,$C90+1,FALSE)*'Freezer Impacts'!Q89</f>
        <v>0</v>
      </c>
      <c r="S90" s="41">
        <f>HLOOKUP($A90&amp;"-"&amp;$B90&amp;"-"&amp;S$7,Weights_All_Spaces,$C90+1,FALSE)*'Freezer Impacts'!R89</f>
        <v>0</v>
      </c>
      <c r="T90" s="41">
        <f ca="1">HLOOKUP($A90&amp;"-"&amp;$B90&amp;"-"&amp;T$7,Weights_All_Spaces,$C90+1,FALSE)*'Freezer Impacts'!S89</f>
        <v>0</v>
      </c>
      <c r="U90" s="41">
        <f ca="1">HLOOKUP($A90&amp;"-"&amp;$B90&amp;"-"&amp;U$7,Weights_All_Spaces,$C90+1,FALSE)*'Freezer Impacts'!T89</f>
        <v>0</v>
      </c>
      <c r="V90" s="41">
        <f ca="1">HLOOKUP($A90&amp;"-"&amp;$B90&amp;"-"&amp;V$7,Weights_All_Spaces,$C90+1,FALSE)*'Freezer Impacts'!U89</f>
        <v>0</v>
      </c>
      <c r="W90" s="41">
        <f ca="1">HLOOKUP($A90&amp;"-"&amp;$B90&amp;"-"&amp;W$7,Weights_All_Spaces,$C90+1,FALSE)*'Freezer Impacts'!V89</f>
        <v>0</v>
      </c>
      <c r="X90" s="41">
        <f ca="1">HLOOKUP($A90&amp;"-"&amp;$B90&amp;"-"&amp;X$7,Weights_All_Spaces,$C90+1,FALSE)*'Freezer Impacts'!W89</f>
        <v>0</v>
      </c>
      <c r="Y90" s="41">
        <f ca="1">HLOOKUP($A90&amp;"-"&amp;$B90&amp;"-"&amp;Y$7,Weights_All_Spaces,$C90+1,FALSE)*'Freezer Impacts'!X89</f>
        <v>0</v>
      </c>
      <c r="Z90" s="41">
        <f ca="1">HLOOKUP($A90&amp;"-"&amp;$B90&amp;"-"&amp;Z$7,Weights_All_Spaces,$C90+1,FALSE)*'Freezer Impacts'!Y89</f>
        <v>0</v>
      </c>
      <c r="AA90" s="41">
        <f ca="1">HLOOKUP($A90&amp;"-"&amp;$B90&amp;"-"&amp;AA$7,Weights_All_Spaces,$C90+1,FALSE)*'Freezer Impacts'!Z89</f>
        <v>0</v>
      </c>
      <c r="AB90" s="41">
        <f ca="1">HLOOKUP($A90&amp;"-"&amp;$B90&amp;"-"&amp;AB$7,Weights_All_Spaces,$C90+1,FALSE)*'Freezer Impacts'!AA89</f>
        <v>0</v>
      </c>
      <c r="AC90" s="41">
        <f ca="1">HLOOKUP($A90&amp;"-"&amp;$B90&amp;"-"&amp;AC$7,Weights_All_Spaces,$C90+1,FALSE)*'Freezer Impacts'!AB89</f>
        <v>0</v>
      </c>
      <c r="AD90" s="130">
        <v>0</v>
      </c>
      <c r="AE90" s="130">
        <v>0</v>
      </c>
      <c r="AF90" s="130">
        <v>0</v>
      </c>
      <c r="AG90" s="130">
        <v>0</v>
      </c>
      <c r="AH90" s="130">
        <v>0</v>
      </c>
      <c r="AK90" s="131">
        <f t="shared" ca="1" si="21"/>
        <v>0</v>
      </c>
      <c r="AL90" s="131">
        <f t="shared" ca="1" si="21"/>
        <v>0</v>
      </c>
      <c r="AM90" s="131">
        <f t="shared" ca="1" si="21"/>
        <v>0</v>
      </c>
      <c r="AN90" s="131">
        <f t="shared" ca="1" si="21"/>
        <v>0</v>
      </c>
      <c r="AO90" s="131">
        <f t="shared" ca="1" si="21"/>
        <v>0</v>
      </c>
    </row>
    <row r="91" spans="1:41">
      <c r="A91" s="4" t="str">
        <f t="shared" ref="A91:B104" si="23">A90</f>
        <v>SC</v>
      </c>
      <c r="B91" s="4" t="str">
        <f t="shared" si="23"/>
        <v>DMO</v>
      </c>
      <c r="C91" s="4">
        <f t="shared" si="20"/>
        <v>3</v>
      </c>
      <c r="D91" s="40" t="str">
        <f t="shared" si="17"/>
        <v>SC3</v>
      </c>
      <c r="E91" s="41">
        <f ca="1">HLOOKUP($A91&amp;"-"&amp;$B91&amp;"-"&amp;E$7,Weights_All_Spaces,$C91+1,FALSE)*'Freezer Impacts'!D90</f>
        <v>0</v>
      </c>
      <c r="F91" s="41">
        <f ca="1">HLOOKUP($A91&amp;"-"&amp;$B91&amp;"-"&amp;F$7,Weights_All_Spaces,$C91+1,FALSE)*'Freezer Impacts'!E90</f>
        <v>0</v>
      </c>
      <c r="G91" s="41">
        <f ca="1">HLOOKUP($A91&amp;"-"&amp;$B91&amp;"-"&amp;G$7,Weights_All_Spaces,$C91+1,FALSE)*'Freezer Impacts'!F90</f>
        <v>0</v>
      </c>
      <c r="H91" s="41">
        <f ca="1">HLOOKUP($A91&amp;"-"&amp;$B91&amp;"-"&amp;H$7,Weights_All_Spaces,$C91+1,FALSE)*'Freezer Impacts'!G90</f>
        <v>0</v>
      </c>
      <c r="I91" s="41">
        <f ca="1">HLOOKUP($A91&amp;"-"&amp;$B91&amp;"-"&amp;I$7,Weights_All_Spaces,$C91+1,FALSE)*'Freezer Impacts'!H90</f>
        <v>0</v>
      </c>
      <c r="J91" s="41">
        <f ca="1">HLOOKUP($A91&amp;"-"&amp;$B91&amp;"-"&amp;J$7,Weights_All_Spaces,$C91+1,FALSE)*'Freezer Impacts'!I90</f>
        <v>0</v>
      </c>
      <c r="K91" s="41">
        <f ca="1">HLOOKUP($A91&amp;"-"&amp;$B91&amp;"-"&amp;K$7,Weights_All_Spaces,$C91+1,FALSE)*'Freezer Impacts'!J90</f>
        <v>0</v>
      </c>
      <c r="L91" s="41">
        <f ca="1">HLOOKUP($A91&amp;"-"&amp;$B91&amp;"-"&amp;L$7,Weights_All_Spaces,$C91+1,FALSE)*'Freezer Impacts'!K90</f>
        <v>0</v>
      </c>
      <c r="M91" s="41">
        <f ca="1">HLOOKUP($A91&amp;"-"&amp;$B91&amp;"-"&amp;M$7,Weights_All_Spaces,$C91+1,FALSE)*'Freezer Impacts'!L90</f>
        <v>0</v>
      </c>
      <c r="N91" s="41">
        <f ca="1">HLOOKUP($A91&amp;"-"&amp;$B91&amp;"-"&amp;N$7,Weights_All_Spaces,$C91+1,FALSE)*'Freezer Impacts'!M90</f>
        <v>0</v>
      </c>
      <c r="O91" s="41">
        <f ca="1">HLOOKUP($A91&amp;"-"&amp;$B91&amp;"-"&amp;O$7,Weights_All_Spaces,$C91+1,FALSE)*'Freezer Impacts'!N90</f>
        <v>0</v>
      </c>
      <c r="P91" s="41">
        <f ca="1">HLOOKUP($A91&amp;"-"&amp;$B91&amp;"-"&amp;P$7,Weights_All_Spaces,$C91+1,FALSE)*'Freezer Impacts'!O90</f>
        <v>0</v>
      </c>
      <c r="Q91" s="41">
        <f ca="1">HLOOKUP($A91&amp;"-"&amp;$B91&amp;"-"&amp;Q$7,Weights_All_Spaces,$C91+1,FALSE)*'Freezer Impacts'!P90</f>
        <v>0</v>
      </c>
      <c r="R91" s="41">
        <f ca="1">HLOOKUP($A91&amp;"-"&amp;$B91&amp;"-"&amp;R$7,Weights_All_Spaces,$C91+1,FALSE)*'Freezer Impacts'!Q90</f>
        <v>0</v>
      </c>
      <c r="S91" s="41">
        <f>HLOOKUP($A91&amp;"-"&amp;$B91&amp;"-"&amp;S$7,Weights_All_Spaces,$C91+1,FALSE)*'Freezer Impacts'!R90</f>
        <v>0</v>
      </c>
      <c r="T91" s="41">
        <f ca="1">HLOOKUP($A91&amp;"-"&amp;$B91&amp;"-"&amp;T$7,Weights_All_Spaces,$C91+1,FALSE)*'Freezer Impacts'!S90</f>
        <v>0</v>
      </c>
      <c r="U91" s="41">
        <f ca="1">HLOOKUP($A91&amp;"-"&amp;$B91&amp;"-"&amp;U$7,Weights_All_Spaces,$C91+1,FALSE)*'Freezer Impacts'!T90</f>
        <v>0</v>
      </c>
      <c r="V91" s="41">
        <f ca="1">HLOOKUP($A91&amp;"-"&amp;$B91&amp;"-"&amp;V$7,Weights_All_Spaces,$C91+1,FALSE)*'Freezer Impacts'!U90</f>
        <v>0</v>
      </c>
      <c r="W91" s="41">
        <f ca="1">HLOOKUP($A91&amp;"-"&amp;$B91&amp;"-"&amp;W$7,Weights_All_Spaces,$C91+1,FALSE)*'Freezer Impacts'!V90</f>
        <v>0</v>
      </c>
      <c r="X91" s="41">
        <f ca="1">HLOOKUP($A91&amp;"-"&amp;$B91&amp;"-"&amp;X$7,Weights_All_Spaces,$C91+1,FALSE)*'Freezer Impacts'!W90</f>
        <v>0</v>
      </c>
      <c r="Y91" s="41">
        <f ca="1">HLOOKUP($A91&amp;"-"&amp;$B91&amp;"-"&amp;Y$7,Weights_All_Spaces,$C91+1,FALSE)*'Freezer Impacts'!X90</f>
        <v>0</v>
      </c>
      <c r="Z91" s="41">
        <f ca="1">HLOOKUP($A91&amp;"-"&amp;$B91&amp;"-"&amp;Z$7,Weights_All_Spaces,$C91+1,FALSE)*'Freezer Impacts'!Y90</f>
        <v>0</v>
      </c>
      <c r="AA91" s="41">
        <f ca="1">HLOOKUP($A91&amp;"-"&amp;$B91&amp;"-"&amp;AA$7,Weights_All_Spaces,$C91+1,FALSE)*'Freezer Impacts'!Z90</f>
        <v>0</v>
      </c>
      <c r="AB91" s="41">
        <f ca="1">HLOOKUP($A91&amp;"-"&amp;$B91&amp;"-"&amp;AB$7,Weights_All_Spaces,$C91+1,FALSE)*'Freezer Impacts'!AA90</f>
        <v>0</v>
      </c>
      <c r="AC91" s="41">
        <f ca="1">HLOOKUP($A91&amp;"-"&amp;$B91&amp;"-"&amp;AC$7,Weights_All_Spaces,$C91+1,FALSE)*'Freezer Impacts'!AB90</f>
        <v>0</v>
      </c>
      <c r="AD91" s="130">
        <v>0</v>
      </c>
      <c r="AE91" s="130">
        <v>0</v>
      </c>
      <c r="AF91" s="130">
        <v>0</v>
      </c>
      <c r="AG91" s="130">
        <v>0</v>
      </c>
      <c r="AH91" s="130">
        <v>0</v>
      </c>
      <c r="AK91" s="131">
        <f t="shared" ca="1" si="21"/>
        <v>0</v>
      </c>
      <c r="AL91" s="131">
        <f t="shared" ca="1" si="21"/>
        <v>0</v>
      </c>
      <c r="AM91" s="131">
        <f t="shared" ca="1" si="21"/>
        <v>0</v>
      </c>
      <c r="AN91" s="131">
        <f t="shared" ca="1" si="21"/>
        <v>0</v>
      </c>
      <c r="AO91" s="131">
        <f t="shared" ca="1" si="21"/>
        <v>0</v>
      </c>
    </row>
    <row r="92" spans="1:41">
      <c r="A92" s="4" t="str">
        <f t="shared" si="23"/>
        <v>SC</v>
      </c>
      <c r="B92" s="4" t="str">
        <f t="shared" si="23"/>
        <v>DMO</v>
      </c>
      <c r="C92" s="4">
        <f t="shared" si="20"/>
        <v>4</v>
      </c>
      <c r="D92" s="40" t="str">
        <f t="shared" si="17"/>
        <v>SC4</v>
      </c>
      <c r="E92" s="41">
        <f ca="1">HLOOKUP($A92&amp;"-"&amp;$B92&amp;"-"&amp;E$7,Weights_All_Spaces,$C92+1,FALSE)*'Freezer Impacts'!D91</f>
        <v>0</v>
      </c>
      <c r="F92" s="41">
        <f ca="1">HLOOKUP($A92&amp;"-"&amp;$B92&amp;"-"&amp;F$7,Weights_All_Spaces,$C92+1,FALSE)*'Freezer Impacts'!E91</f>
        <v>0</v>
      </c>
      <c r="G92" s="41">
        <f ca="1">HLOOKUP($A92&amp;"-"&amp;$B92&amp;"-"&amp;G$7,Weights_All_Spaces,$C92+1,FALSE)*'Freezer Impacts'!F91</f>
        <v>0</v>
      </c>
      <c r="H92" s="41">
        <f ca="1">HLOOKUP($A92&amp;"-"&amp;$B92&amp;"-"&amp;H$7,Weights_All_Spaces,$C92+1,FALSE)*'Freezer Impacts'!G91</f>
        <v>0</v>
      </c>
      <c r="I92" s="41">
        <f ca="1">HLOOKUP($A92&amp;"-"&amp;$B92&amp;"-"&amp;I$7,Weights_All_Spaces,$C92+1,FALSE)*'Freezer Impacts'!H91</f>
        <v>0</v>
      </c>
      <c r="J92" s="41">
        <f ca="1">HLOOKUP($A92&amp;"-"&amp;$B92&amp;"-"&amp;J$7,Weights_All_Spaces,$C92+1,FALSE)*'Freezer Impacts'!I91</f>
        <v>0</v>
      </c>
      <c r="K92" s="41">
        <f ca="1">HLOOKUP($A92&amp;"-"&amp;$B92&amp;"-"&amp;K$7,Weights_All_Spaces,$C92+1,FALSE)*'Freezer Impacts'!J91</f>
        <v>0</v>
      </c>
      <c r="L92" s="41">
        <f ca="1">HLOOKUP($A92&amp;"-"&amp;$B92&amp;"-"&amp;L$7,Weights_All_Spaces,$C92+1,FALSE)*'Freezer Impacts'!K91</f>
        <v>0</v>
      </c>
      <c r="M92" s="41">
        <f ca="1">HLOOKUP($A92&amp;"-"&amp;$B92&amp;"-"&amp;M$7,Weights_All_Spaces,$C92+1,FALSE)*'Freezer Impacts'!L91</f>
        <v>0</v>
      </c>
      <c r="N92" s="41">
        <f ca="1">HLOOKUP($A92&amp;"-"&amp;$B92&amp;"-"&amp;N$7,Weights_All_Spaces,$C92+1,FALSE)*'Freezer Impacts'!M91</f>
        <v>0</v>
      </c>
      <c r="O92" s="41">
        <f ca="1">HLOOKUP($A92&amp;"-"&amp;$B92&amp;"-"&amp;O$7,Weights_All_Spaces,$C92+1,FALSE)*'Freezer Impacts'!N91</f>
        <v>0</v>
      </c>
      <c r="P92" s="41">
        <f ca="1">HLOOKUP($A92&amp;"-"&amp;$B92&amp;"-"&amp;P$7,Weights_All_Spaces,$C92+1,FALSE)*'Freezer Impacts'!O91</f>
        <v>0</v>
      </c>
      <c r="Q92" s="41">
        <f ca="1">HLOOKUP($A92&amp;"-"&amp;$B92&amp;"-"&amp;Q$7,Weights_All_Spaces,$C92+1,FALSE)*'Freezer Impacts'!P91</f>
        <v>0</v>
      </c>
      <c r="R92" s="41">
        <f ca="1">HLOOKUP($A92&amp;"-"&amp;$B92&amp;"-"&amp;R$7,Weights_All_Spaces,$C92+1,FALSE)*'Freezer Impacts'!Q91</f>
        <v>0</v>
      </c>
      <c r="S92" s="41">
        <f>HLOOKUP($A92&amp;"-"&amp;$B92&amp;"-"&amp;S$7,Weights_All_Spaces,$C92+1,FALSE)*'Freezer Impacts'!R91</f>
        <v>0</v>
      </c>
      <c r="T92" s="41">
        <f ca="1">HLOOKUP($A92&amp;"-"&amp;$B92&amp;"-"&amp;T$7,Weights_All_Spaces,$C92+1,FALSE)*'Freezer Impacts'!S91</f>
        <v>0</v>
      </c>
      <c r="U92" s="41">
        <f ca="1">HLOOKUP($A92&amp;"-"&amp;$B92&amp;"-"&amp;U$7,Weights_All_Spaces,$C92+1,FALSE)*'Freezer Impacts'!T91</f>
        <v>0</v>
      </c>
      <c r="V92" s="41">
        <f ca="1">HLOOKUP($A92&amp;"-"&amp;$B92&amp;"-"&amp;V$7,Weights_All_Spaces,$C92+1,FALSE)*'Freezer Impacts'!U91</f>
        <v>0</v>
      </c>
      <c r="W92" s="41">
        <f ca="1">HLOOKUP($A92&amp;"-"&amp;$B92&amp;"-"&amp;W$7,Weights_All_Spaces,$C92+1,FALSE)*'Freezer Impacts'!V91</f>
        <v>0</v>
      </c>
      <c r="X92" s="41">
        <f ca="1">HLOOKUP($A92&amp;"-"&amp;$B92&amp;"-"&amp;X$7,Weights_All_Spaces,$C92+1,FALSE)*'Freezer Impacts'!W91</f>
        <v>0</v>
      </c>
      <c r="Y92" s="41">
        <f ca="1">HLOOKUP($A92&amp;"-"&amp;$B92&amp;"-"&amp;Y$7,Weights_All_Spaces,$C92+1,FALSE)*'Freezer Impacts'!X91</f>
        <v>0</v>
      </c>
      <c r="Z92" s="41">
        <f ca="1">HLOOKUP($A92&amp;"-"&amp;$B92&amp;"-"&amp;Z$7,Weights_All_Spaces,$C92+1,FALSE)*'Freezer Impacts'!Y91</f>
        <v>0</v>
      </c>
      <c r="AA92" s="41">
        <f ca="1">HLOOKUP($A92&amp;"-"&amp;$B92&amp;"-"&amp;AA$7,Weights_All_Spaces,$C92+1,FALSE)*'Freezer Impacts'!Z91</f>
        <v>0</v>
      </c>
      <c r="AB92" s="41">
        <f ca="1">HLOOKUP($A92&amp;"-"&amp;$B92&amp;"-"&amp;AB$7,Weights_All_Spaces,$C92+1,FALSE)*'Freezer Impacts'!AA91</f>
        <v>0</v>
      </c>
      <c r="AC92" s="41">
        <f ca="1">HLOOKUP($A92&amp;"-"&amp;$B92&amp;"-"&amp;AC$7,Weights_All_Spaces,$C92+1,FALSE)*'Freezer Impacts'!AB91</f>
        <v>0</v>
      </c>
      <c r="AD92" s="130">
        <v>0</v>
      </c>
      <c r="AE92" s="130">
        <v>0</v>
      </c>
      <c r="AF92" s="130">
        <v>0</v>
      </c>
      <c r="AG92" s="130">
        <v>0</v>
      </c>
      <c r="AH92" s="130">
        <v>0</v>
      </c>
      <c r="AK92" s="131">
        <f t="shared" ca="1" si="21"/>
        <v>0</v>
      </c>
      <c r="AL92" s="131">
        <f t="shared" ca="1" si="21"/>
        <v>0</v>
      </c>
      <c r="AM92" s="131">
        <f t="shared" ca="1" si="21"/>
        <v>0</v>
      </c>
      <c r="AN92" s="131">
        <f t="shared" ca="1" si="21"/>
        <v>0</v>
      </c>
      <c r="AO92" s="131">
        <f t="shared" ca="1" si="21"/>
        <v>0</v>
      </c>
    </row>
    <row r="93" spans="1:41">
      <c r="A93" s="4" t="str">
        <f t="shared" si="23"/>
        <v>SC</v>
      </c>
      <c r="B93" s="4" t="str">
        <f t="shared" si="23"/>
        <v>DMO</v>
      </c>
      <c r="C93" s="4">
        <f t="shared" si="20"/>
        <v>5</v>
      </c>
      <c r="D93" s="40" t="str">
        <f t="shared" si="17"/>
        <v>SC5</v>
      </c>
      <c r="E93" s="41">
        <f ca="1">HLOOKUP($A93&amp;"-"&amp;$B93&amp;"-"&amp;E$7,Weights_All_Spaces,$C93+1,FALSE)*'Freezer Impacts'!D92</f>
        <v>0</v>
      </c>
      <c r="F93" s="41">
        <f ca="1">HLOOKUP($A93&amp;"-"&amp;$B93&amp;"-"&amp;F$7,Weights_All_Spaces,$C93+1,FALSE)*'Freezer Impacts'!E92</f>
        <v>0</v>
      </c>
      <c r="G93" s="41">
        <f ca="1">HLOOKUP($A93&amp;"-"&amp;$B93&amp;"-"&amp;G$7,Weights_All_Spaces,$C93+1,FALSE)*'Freezer Impacts'!F92</f>
        <v>0</v>
      </c>
      <c r="H93" s="41">
        <f ca="1">HLOOKUP($A93&amp;"-"&amp;$B93&amp;"-"&amp;H$7,Weights_All_Spaces,$C93+1,FALSE)*'Freezer Impacts'!G92</f>
        <v>0</v>
      </c>
      <c r="I93" s="41">
        <f ca="1">HLOOKUP($A93&amp;"-"&amp;$B93&amp;"-"&amp;I$7,Weights_All_Spaces,$C93+1,FALSE)*'Freezer Impacts'!H92</f>
        <v>0</v>
      </c>
      <c r="J93" s="41">
        <f ca="1">HLOOKUP($A93&amp;"-"&amp;$B93&amp;"-"&amp;J$7,Weights_All_Spaces,$C93+1,FALSE)*'Freezer Impacts'!I92</f>
        <v>0</v>
      </c>
      <c r="K93" s="41">
        <f ca="1">HLOOKUP($A93&amp;"-"&amp;$B93&amp;"-"&amp;K$7,Weights_All_Spaces,$C93+1,FALSE)*'Freezer Impacts'!J92</f>
        <v>0</v>
      </c>
      <c r="L93" s="41">
        <f ca="1">HLOOKUP($A93&amp;"-"&amp;$B93&amp;"-"&amp;L$7,Weights_All_Spaces,$C93+1,FALSE)*'Freezer Impacts'!K92</f>
        <v>0</v>
      </c>
      <c r="M93" s="41">
        <f ca="1">HLOOKUP($A93&amp;"-"&amp;$B93&amp;"-"&amp;M$7,Weights_All_Spaces,$C93+1,FALSE)*'Freezer Impacts'!L92</f>
        <v>0</v>
      </c>
      <c r="N93" s="41">
        <f ca="1">HLOOKUP($A93&amp;"-"&amp;$B93&amp;"-"&amp;N$7,Weights_All_Spaces,$C93+1,FALSE)*'Freezer Impacts'!M92</f>
        <v>0</v>
      </c>
      <c r="O93" s="41">
        <f ca="1">HLOOKUP($A93&amp;"-"&amp;$B93&amp;"-"&amp;O$7,Weights_All_Spaces,$C93+1,FALSE)*'Freezer Impacts'!N92</f>
        <v>0</v>
      </c>
      <c r="P93" s="41">
        <f ca="1">HLOOKUP($A93&amp;"-"&amp;$B93&amp;"-"&amp;P$7,Weights_All_Spaces,$C93+1,FALSE)*'Freezer Impacts'!O92</f>
        <v>0</v>
      </c>
      <c r="Q93" s="41">
        <f ca="1">HLOOKUP($A93&amp;"-"&amp;$B93&amp;"-"&amp;Q$7,Weights_All_Spaces,$C93+1,FALSE)*'Freezer Impacts'!P92</f>
        <v>0</v>
      </c>
      <c r="R93" s="41">
        <f ca="1">HLOOKUP($A93&amp;"-"&amp;$B93&amp;"-"&amp;R$7,Weights_All_Spaces,$C93+1,FALSE)*'Freezer Impacts'!Q92</f>
        <v>0</v>
      </c>
      <c r="S93" s="41">
        <f>HLOOKUP($A93&amp;"-"&amp;$B93&amp;"-"&amp;S$7,Weights_All_Spaces,$C93+1,FALSE)*'Freezer Impacts'!R92</f>
        <v>0</v>
      </c>
      <c r="T93" s="41">
        <f ca="1">HLOOKUP($A93&amp;"-"&amp;$B93&amp;"-"&amp;T$7,Weights_All_Spaces,$C93+1,FALSE)*'Freezer Impacts'!S92</f>
        <v>0</v>
      </c>
      <c r="U93" s="41">
        <f ca="1">HLOOKUP($A93&amp;"-"&amp;$B93&amp;"-"&amp;U$7,Weights_All_Spaces,$C93+1,FALSE)*'Freezer Impacts'!T92</f>
        <v>0</v>
      </c>
      <c r="V93" s="41">
        <f ca="1">HLOOKUP($A93&amp;"-"&amp;$B93&amp;"-"&amp;V$7,Weights_All_Spaces,$C93+1,FALSE)*'Freezer Impacts'!U92</f>
        <v>0</v>
      </c>
      <c r="W93" s="41">
        <f ca="1">HLOOKUP($A93&amp;"-"&amp;$B93&amp;"-"&amp;W$7,Weights_All_Spaces,$C93+1,FALSE)*'Freezer Impacts'!V92</f>
        <v>0</v>
      </c>
      <c r="X93" s="41">
        <f ca="1">HLOOKUP($A93&amp;"-"&amp;$B93&amp;"-"&amp;X$7,Weights_All_Spaces,$C93+1,FALSE)*'Freezer Impacts'!W92</f>
        <v>0</v>
      </c>
      <c r="Y93" s="41">
        <f ca="1">HLOOKUP($A93&amp;"-"&amp;$B93&amp;"-"&amp;Y$7,Weights_All_Spaces,$C93+1,FALSE)*'Freezer Impacts'!X92</f>
        <v>0</v>
      </c>
      <c r="Z93" s="41">
        <f ca="1">HLOOKUP($A93&amp;"-"&amp;$B93&amp;"-"&amp;Z$7,Weights_All_Spaces,$C93+1,FALSE)*'Freezer Impacts'!Y92</f>
        <v>0</v>
      </c>
      <c r="AA93" s="41">
        <f ca="1">HLOOKUP($A93&amp;"-"&amp;$B93&amp;"-"&amp;AA$7,Weights_All_Spaces,$C93+1,FALSE)*'Freezer Impacts'!Z92</f>
        <v>0</v>
      </c>
      <c r="AB93" s="41">
        <f ca="1">HLOOKUP($A93&amp;"-"&amp;$B93&amp;"-"&amp;AB$7,Weights_All_Spaces,$C93+1,FALSE)*'Freezer Impacts'!AA92</f>
        <v>0</v>
      </c>
      <c r="AC93" s="41">
        <f ca="1">HLOOKUP($A93&amp;"-"&amp;$B93&amp;"-"&amp;AC$7,Weights_All_Spaces,$C93+1,FALSE)*'Freezer Impacts'!AB92</f>
        <v>0</v>
      </c>
      <c r="AD93" s="130">
        <v>0</v>
      </c>
      <c r="AE93" s="130">
        <v>0</v>
      </c>
      <c r="AF93" s="130">
        <v>0</v>
      </c>
      <c r="AG93" s="130">
        <v>0</v>
      </c>
      <c r="AH93" s="130">
        <v>0</v>
      </c>
      <c r="AK93" s="131">
        <f t="shared" ca="1" si="21"/>
        <v>0</v>
      </c>
      <c r="AL93" s="131">
        <f t="shared" ca="1" si="21"/>
        <v>0</v>
      </c>
      <c r="AM93" s="131">
        <f t="shared" ca="1" si="21"/>
        <v>0</v>
      </c>
      <c r="AN93" s="131">
        <f t="shared" ca="1" si="21"/>
        <v>0</v>
      </c>
      <c r="AO93" s="131">
        <f t="shared" ca="1" si="21"/>
        <v>0</v>
      </c>
    </row>
    <row r="94" spans="1:41">
      <c r="A94" s="4" t="str">
        <f t="shared" si="23"/>
        <v>SC</v>
      </c>
      <c r="B94" s="4" t="str">
        <f t="shared" si="23"/>
        <v>DMO</v>
      </c>
      <c r="C94" s="4">
        <f t="shared" si="20"/>
        <v>6</v>
      </c>
      <c r="D94" s="40" t="str">
        <f t="shared" si="17"/>
        <v>SC6</v>
      </c>
      <c r="E94" s="41">
        <f ca="1">HLOOKUP($A94&amp;"-"&amp;$B94&amp;"-"&amp;E$7,Weights_All_Spaces,$C94+1,FALSE)*'Freezer Impacts'!D93</f>
        <v>1.2560488294836098E-2</v>
      </c>
      <c r="F94" s="41">
        <f ca="1">HLOOKUP($A94&amp;"-"&amp;$B94&amp;"-"&amp;F$7,Weights_All_Spaces,$C94+1,FALSE)*'Freezer Impacts'!E93</f>
        <v>1.5717982228636124E-6</v>
      </c>
      <c r="G94" s="41">
        <f ca="1">HLOOKUP($A94&amp;"-"&amp;$B94&amp;"-"&amp;G$7,Weights_All_Spaces,$C94+1,FALSE)*'Freezer Impacts'!F93</f>
        <v>1.705244821043328E-2</v>
      </c>
      <c r="H94" s="41">
        <f ca="1">HLOOKUP($A94&amp;"-"&amp;$B94&amp;"-"&amp;H$7,Weights_All_Spaces,$C94+1,FALSE)*'Freezer Impacts'!G93</f>
        <v>2.8831913031918365E-6</v>
      </c>
      <c r="I94" s="41">
        <f ca="1">HLOOKUP($A94&amp;"-"&amp;$B94&amp;"-"&amp;I$7,Weights_All_Spaces,$C94+1,FALSE)*'Freezer Impacts'!H93</f>
        <v>-3.7047555152303622E-4</v>
      </c>
      <c r="J94" s="41">
        <f ca="1">HLOOKUP($A94&amp;"-"&amp;$B94&amp;"-"&amp;J$7,Weights_All_Spaces,$C94+1,FALSE)*'Freezer Impacts'!I93</f>
        <v>1.7947284103865899E-3</v>
      </c>
      <c r="K94" s="41">
        <f ca="1">HLOOKUP($A94&amp;"-"&amp;$B94&amp;"-"&amp;K$7,Weights_All_Spaces,$C94+1,FALSE)*'Freezer Impacts'!J93</f>
        <v>2.2556818742945602E-7</v>
      </c>
      <c r="L94" s="41">
        <f ca="1">HLOOKUP($A94&amp;"-"&amp;$B94&amp;"-"&amp;L$7,Weights_All_Spaces,$C94+1,FALSE)*'Freezer Impacts'!K93</f>
        <v>2.0583035403355849E-3</v>
      </c>
      <c r="M94" s="41">
        <f ca="1">HLOOKUP($A94&amp;"-"&amp;$B94&amp;"-"&amp;M$7,Weights_All_Spaces,$C94+1,FALSE)*'Freezer Impacts'!L93</f>
        <v>4.9553265187127431E-7</v>
      </c>
      <c r="N94" s="41">
        <f ca="1">HLOOKUP($A94&amp;"-"&amp;$B94&amp;"-"&amp;N$7,Weights_All_Spaces,$C94+1,FALSE)*'Freezer Impacts'!M93</f>
        <v>0</v>
      </c>
      <c r="O94" s="41">
        <f ca="1">HLOOKUP($A94&amp;"-"&amp;$B94&amp;"-"&amp;O$7,Weights_All_Spaces,$C94+1,FALSE)*'Freezer Impacts'!N93</f>
        <v>3.5887109413817427E-3</v>
      </c>
      <c r="P94" s="41">
        <f ca="1">HLOOKUP($A94&amp;"-"&amp;$B94&amp;"-"&amp;P$7,Weights_All_Spaces,$C94+1,FALSE)*'Freezer Impacts'!O93</f>
        <v>4.4908520653246072E-7</v>
      </c>
      <c r="Q94" s="41">
        <f ca="1">HLOOKUP($A94&amp;"-"&amp;$B94&amp;"-"&amp;Q$7,Weights_All_Spaces,$C94+1,FALSE)*'Freezer Impacts'!P93</f>
        <v>4.8721280601237947E-3</v>
      </c>
      <c r="R94" s="41">
        <f ca="1">HLOOKUP($A94&amp;"-"&amp;$B94&amp;"-"&amp;R$7,Weights_All_Spaces,$C94+1,FALSE)*'Freezer Impacts'!Q93</f>
        <v>8.2376894376909612E-7</v>
      </c>
      <c r="S94" s="41">
        <f>HLOOKUP($A94&amp;"-"&amp;$B94&amp;"-"&amp;S$7,Weights_All_Spaces,$C94+1,FALSE)*'Freezer Impacts'!R93</f>
        <v>0</v>
      </c>
      <c r="T94" s="41">
        <f ca="1">HLOOKUP($A94&amp;"-"&amp;$B94&amp;"-"&amp;T$7,Weights_All_Spaces,$C94+1,FALSE)*'Freezer Impacts'!S93</f>
        <v>0.16727963053016415</v>
      </c>
      <c r="U94" s="41">
        <f ca="1">HLOOKUP($A94&amp;"-"&amp;$B94&amp;"-"&amp;U$7,Weights_All_Spaces,$C94+1,FALSE)*'Freezer Impacts'!T93</f>
        <v>2.431265316831864E-5</v>
      </c>
      <c r="V94" s="41">
        <f ca="1">HLOOKUP($A94&amp;"-"&amp;$B94&amp;"-"&amp;V$7,Weights_All_Spaces,$C94+1,FALSE)*'Freezer Impacts'!U93</f>
        <v>0.16727963053016415</v>
      </c>
      <c r="W94" s="41">
        <f ca="1">HLOOKUP($A94&amp;"-"&amp;$B94&amp;"-"&amp;W$7,Weights_All_Spaces,$C94+1,FALSE)*'Freezer Impacts'!V93</f>
        <v>2.431265316831864E-5</v>
      </c>
      <c r="X94" s="41">
        <f ca="1">HLOOKUP($A94&amp;"-"&amp;$B94&amp;"-"&amp;X$7,Weights_All_Spaces,$C94+1,FALSE)*'Freezer Impacts'!W93</f>
        <v>-4.4573324537949092E-3</v>
      </c>
      <c r="Y94" s="41">
        <f ca="1">HLOOKUP($A94&amp;"-"&amp;$B94&amp;"-"&amp;Y$7,Weights_All_Spaces,$C94+1,FALSE)*'Freezer Impacts'!X93</f>
        <v>2.5197826379771898E-2</v>
      </c>
      <c r="Z94" s="41">
        <f ca="1">HLOOKUP($A94&amp;"-"&amp;$B94&amp;"-"&amp;Z$7,Weights_All_Spaces,$C94+1,FALSE)*'Freezer Impacts'!Y93</f>
        <v>3.8847831706281615E-6</v>
      </c>
      <c r="AA94" s="41">
        <f ca="1">HLOOKUP($A94&amp;"-"&amp;$B94&amp;"-"&amp;AA$7,Weights_All_Spaces,$C94+1,FALSE)*'Freezer Impacts'!Z93</f>
        <v>1.9186081709737419E-2</v>
      </c>
      <c r="AB94" s="41">
        <f ca="1">HLOOKUP($A94&amp;"-"&amp;$B94&amp;"-"&amp;AB$7,Weights_All_Spaces,$C94+1,FALSE)*'Freezer Impacts'!AA93</f>
        <v>3.8847831706281615E-6</v>
      </c>
      <c r="AC94" s="41">
        <f ca="1">HLOOKUP($A94&amp;"-"&amp;$B94&amp;"-"&amp;AC$7,Weights_All_Spaces,$C94+1,FALSE)*'Freezer Impacts'!AB93</f>
        <v>0</v>
      </c>
      <c r="AD94" s="130">
        <v>0</v>
      </c>
      <c r="AE94" s="130">
        <v>0</v>
      </c>
      <c r="AF94" s="130">
        <v>0</v>
      </c>
      <c r="AG94" s="130">
        <v>0</v>
      </c>
      <c r="AH94" s="130">
        <v>0</v>
      </c>
      <c r="AK94" s="131">
        <f t="shared" ca="1" si="21"/>
        <v>0.21042138455654047</v>
      </c>
      <c r="AL94" s="131">
        <f t="shared" ca="1" si="21"/>
        <v>3.0443887955772329E-5</v>
      </c>
      <c r="AM94" s="131">
        <f t="shared" ca="1" si="21"/>
        <v>0.21044859205079425</v>
      </c>
      <c r="AN94" s="131">
        <f t="shared" ca="1" si="21"/>
        <v>3.2399929237779008E-5</v>
      </c>
      <c r="AO94" s="131">
        <f t="shared" ca="1" si="21"/>
        <v>-4.8278080053179451E-3</v>
      </c>
    </row>
    <row r="95" spans="1:41">
      <c r="A95" s="4" t="str">
        <f t="shared" si="23"/>
        <v>SC</v>
      </c>
      <c r="B95" s="4" t="str">
        <f t="shared" si="23"/>
        <v>DMO</v>
      </c>
      <c r="C95" s="4">
        <f t="shared" si="20"/>
        <v>7</v>
      </c>
      <c r="D95" s="40" t="str">
        <f t="shared" si="17"/>
        <v>SC7</v>
      </c>
      <c r="E95" s="41">
        <f ca="1">HLOOKUP($A95&amp;"-"&amp;$B95&amp;"-"&amp;E$7,Weights_All_Spaces,$C95+1,FALSE)*'Freezer Impacts'!D94</f>
        <v>0</v>
      </c>
      <c r="F95" s="41">
        <f ca="1">HLOOKUP($A95&amp;"-"&amp;$B95&amp;"-"&amp;F$7,Weights_All_Spaces,$C95+1,FALSE)*'Freezer Impacts'!E94</f>
        <v>0</v>
      </c>
      <c r="G95" s="41">
        <f ca="1">HLOOKUP($A95&amp;"-"&amp;$B95&amp;"-"&amp;G$7,Weights_All_Spaces,$C95+1,FALSE)*'Freezer Impacts'!F94</f>
        <v>0</v>
      </c>
      <c r="H95" s="41">
        <f ca="1">HLOOKUP($A95&amp;"-"&amp;$B95&amp;"-"&amp;H$7,Weights_All_Spaces,$C95+1,FALSE)*'Freezer Impacts'!G94</f>
        <v>0</v>
      </c>
      <c r="I95" s="41">
        <f ca="1">HLOOKUP($A95&amp;"-"&amp;$B95&amp;"-"&amp;I$7,Weights_All_Spaces,$C95+1,FALSE)*'Freezer Impacts'!H94</f>
        <v>0</v>
      </c>
      <c r="J95" s="41">
        <f ca="1">HLOOKUP($A95&amp;"-"&amp;$B95&amp;"-"&amp;J$7,Weights_All_Spaces,$C95+1,FALSE)*'Freezer Impacts'!I94</f>
        <v>0</v>
      </c>
      <c r="K95" s="41">
        <f ca="1">HLOOKUP($A95&amp;"-"&amp;$B95&amp;"-"&amp;K$7,Weights_All_Spaces,$C95+1,FALSE)*'Freezer Impacts'!J94</f>
        <v>0</v>
      </c>
      <c r="L95" s="41">
        <f ca="1">HLOOKUP($A95&amp;"-"&amp;$B95&amp;"-"&amp;L$7,Weights_All_Spaces,$C95+1,FALSE)*'Freezer Impacts'!K94</f>
        <v>0</v>
      </c>
      <c r="M95" s="41">
        <f ca="1">HLOOKUP($A95&amp;"-"&amp;$B95&amp;"-"&amp;M$7,Weights_All_Spaces,$C95+1,FALSE)*'Freezer Impacts'!L94</f>
        <v>0</v>
      </c>
      <c r="N95" s="41">
        <f ca="1">HLOOKUP($A95&amp;"-"&amp;$B95&amp;"-"&amp;N$7,Weights_All_Spaces,$C95+1,FALSE)*'Freezer Impacts'!M94</f>
        <v>0</v>
      </c>
      <c r="O95" s="41">
        <f ca="1">HLOOKUP($A95&amp;"-"&amp;$B95&amp;"-"&amp;O$7,Weights_All_Spaces,$C95+1,FALSE)*'Freezer Impacts'!N94</f>
        <v>0</v>
      </c>
      <c r="P95" s="41">
        <f ca="1">HLOOKUP($A95&amp;"-"&amp;$B95&amp;"-"&amp;P$7,Weights_All_Spaces,$C95+1,FALSE)*'Freezer Impacts'!O94</f>
        <v>0</v>
      </c>
      <c r="Q95" s="41">
        <f ca="1">HLOOKUP($A95&amp;"-"&amp;$B95&amp;"-"&amp;Q$7,Weights_All_Spaces,$C95+1,FALSE)*'Freezer Impacts'!P94</f>
        <v>0</v>
      </c>
      <c r="R95" s="41">
        <f ca="1">HLOOKUP($A95&amp;"-"&amp;$B95&amp;"-"&amp;R$7,Weights_All_Spaces,$C95+1,FALSE)*'Freezer Impacts'!Q94</f>
        <v>0</v>
      </c>
      <c r="S95" s="41">
        <f>HLOOKUP($A95&amp;"-"&amp;$B95&amp;"-"&amp;S$7,Weights_All_Spaces,$C95+1,FALSE)*'Freezer Impacts'!R94</f>
        <v>0</v>
      </c>
      <c r="T95" s="41">
        <f ca="1">HLOOKUP($A95&amp;"-"&amp;$B95&amp;"-"&amp;T$7,Weights_All_Spaces,$C95+1,FALSE)*'Freezer Impacts'!S94</f>
        <v>0</v>
      </c>
      <c r="U95" s="41">
        <f ca="1">HLOOKUP($A95&amp;"-"&amp;$B95&amp;"-"&amp;U$7,Weights_All_Spaces,$C95+1,FALSE)*'Freezer Impacts'!T94</f>
        <v>0</v>
      </c>
      <c r="V95" s="41">
        <f ca="1">HLOOKUP($A95&amp;"-"&amp;$B95&amp;"-"&amp;V$7,Weights_All_Spaces,$C95+1,FALSE)*'Freezer Impacts'!U94</f>
        <v>0</v>
      </c>
      <c r="W95" s="41">
        <f ca="1">HLOOKUP($A95&amp;"-"&amp;$B95&amp;"-"&amp;W$7,Weights_All_Spaces,$C95+1,FALSE)*'Freezer Impacts'!V94</f>
        <v>0</v>
      </c>
      <c r="X95" s="41">
        <f ca="1">HLOOKUP($A95&amp;"-"&amp;$B95&amp;"-"&amp;X$7,Weights_All_Spaces,$C95+1,FALSE)*'Freezer Impacts'!W94</f>
        <v>0</v>
      </c>
      <c r="Y95" s="41">
        <f ca="1">HLOOKUP($A95&amp;"-"&amp;$B95&amp;"-"&amp;Y$7,Weights_All_Spaces,$C95+1,FALSE)*'Freezer Impacts'!X94</f>
        <v>0</v>
      </c>
      <c r="Z95" s="41">
        <f ca="1">HLOOKUP($A95&amp;"-"&amp;$B95&amp;"-"&amp;Z$7,Weights_All_Spaces,$C95+1,FALSE)*'Freezer Impacts'!Y94</f>
        <v>0</v>
      </c>
      <c r="AA95" s="41">
        <f ca="1">HLOOKUP($A95&amp;"-"&amp;$B95&amp;"-"&amp;AA$7,Weights_All_Spaces,$C95+1,FALSE)*'Freezer Impacts'!Z94</f>
        <v>0</v>
      </c>
      <c r="AB95" s="41">
        <f ca="1">HLOOKUP($A95&amp;"-"&amp;$B95&amp;"-"&amp;AB$7,Weights_All_Spaces,$C95+1,FALSE)*'Freezer Impacts'!AA94</f>
        <v>0</v>
      </c>
      <c r="AC95" s="41">
        <f ca="1">HLOOKUP($A95&amp;"-"&amp;$B95&amp;"-"&amp;AC$7,Weights_All_Spaces,$C95+1,FALSE)*'Freezer Impacts'!AB94</f>
        <v>0</v>
      </c>
      <c r="AD95" s="130">
        <v>0</v>
      </c>
      <c r="AE95" s="130">
        <v>0</v>
      </c>
      <c r="AF95" s="130">
        <v>0</v>
      </c>
      <c r="AG95" s="130">
        <v>0</v>
      </c>
      <c r="AH95" s="130">
        <v>0</v>
      </c>
      <c r="AK95" s="131">
        <f t="shared" ca="1" si="21"/>
        <v>0</v>
      </c>
      <c r="AL95" s="131">
        <f t="shared" ca="1" si="21"/>
        <v>0</v>
      </c>
      <c r="AM95" s="131">
        <f t="shared" ca="1" si="21"/>
        <v>0</v>
      </c>
      <c r="AN95" s="131">
        <f t="shared" ca="1" si="21"/>
        <v>0</v>
      </c>
      <c r="AO95" s="131">
        <f t="shared" ca="1" si="21"/>
        <v>0</v>
      </c>
    </row>
    <row r="96" spans="1:41">
      <c r="A96" s="4" t="str">
        <f t="shared" si="23"/>
        <v>SC</v>
      </c>
      <c r="B96" s="4" t="str">
        <f t="shared" si="23"/>
        <v>DMO</v>
      </c>
      <c r="C96" s="4">
        <f t="shared" si="20"/>
        <v>8</v>
      </c>
      <c r="D96" s="40" t="str">
        <f t="shared" si="17"/>
        <v>SC8</v>
      </c>
      <c r="E96" s="41">
        <f ca="1">HLOOKUP($A96&amp;"-"&amp;$B96&amp;"-"&amp;E$7,Weights_All_Spaces,$C96+1,FALSE)*'Freezer Impacts'!D95</f>
        <v>5.3590436345198202E-2</v>
      </c>
      <c r="F96" s="41">
        <f ca="1">HLOOKUP($A96&amp;"-"&amp;$B96&amp;"-"&amp;F$7,Weights_All_Spaces,$C96+1,FALSE)*'Freezer Impacts'!E95</f>
        <v>6.881342847545771E-6</v>
      </c>
      <c r="G96" s="41">
        <f ca="1">HLOOKUP($A96&amp;"-"&amp;$B96&amp;"-"&amp;G$7,Weights_All_Spaces,$C96+1,FALSE)*'Freezer Impacts'!F95</f>
        <v>7.2696767831254575E-2</v>
      </c>
      <c r="H96" s="41">
        <f ca="1">HLOOKUP($A96&amp;"-"&amp;$B96&amp;"-"&amp;H$7,Weights_All_Spaces,$C96+1,FALSE)*'Freezer Impacts'!G95</f>
        <v>1.221872674175727E-5</v>
      </c>
      <c r="I96" s="41">
        <f ca="1">HLOOKUP($A96&amp;"-"&amp;$B96&amp;"-"&amp;I$7,Weights_All_Spaces,$C96+1,FALSE)*'Freezer Impacts'!H95</f>
        <v>-1.4186808779038346E-3</v>
      </c>
      <c r="J96" s="41">
        <f ca="1">HLOOKUP($A96&amp;"-"&amp;$B96&amp;"-"&amp;J$7,Weights_All_Spaces,$C96+1,FALSE)*'Freezer Impacts'!I95</f>
        <v>7.6596989077199621E-3</v>
      </c>
      <c r="K96" s="41">
        <f ca="1">HLOOKUP($A96&amp;"-"&amp;$B96&amp;"-"&amp;K$7,Weights_All_Spaces,$C96+1,FALSE)*'Freezer Impacts'!J95</f>
        <v>9.8674189169073804E-7</v>
      </c>
      <c r="L96" s="41">
        <f ca="1">HLOOKUP($A96&amp;"-"&amp;$B96&amp;"-"&amp;L$7,Weights_All_Spaces,$C96+1,FALSE)*'Freezer Impacts'!K95</f>
        <v>9.0570423150934439E-3</v>
      </c>
      <c r="M96" s="41">
        <f ca="1">HLOOKUP($A96&amp;"-"&amp;$B96&amp;"-"&amp;M$7,Weights_All_Spaces,$C96+1,FALSE)*'Freezer Impacts'!L95</f>
        <v>2.2695361694446659E-6</v>
      </c>
      <c r="N96" s="41">
        <f ca="1">HLOOKUP($A96&amp;"-"&amp;$B96&amp;"-"&amp;N$7,Weights_All_Spaces,$C96+1,FALSE)*'Freezer Impacts'!M95</f>
        <v>0</v>
      </c>
      <c r="O96" s="41">
        <f ca="1">HLOOKUP($A96&amp;"-"&amp;$B96&amp;"-"&amp;O$7,Weights_All_Spaces,$C96+1,FALSE)*'Freezer Impacts'!N95</f>
        <v>1.5311553241485202E-2</v>
      </c>
      <c r="P96" s="41">
        <f ca="1">HLOOKUP($A96&amp;"-"&amp;$B96&amp;"-"&amp;P$7,Weights_All_Spaces,$C96+1,FALSE)*'Freezer Impacts'!O95</f>
        <v>1.9660979564416492E-6</v>
      </c>
      <c r="Q96" s="41">
        <f ca="1">HLOOKUP($A96&amp;"-"&amp;$B96&amp;"-"&amp;Q$7,Weights_All_Spaces,$C96+1,FALSE)*'Freezer Impacts'!P95</f>
        <v>2.0770505094644166E-2</v>
      </c>
      <c r="R96" s="41">
        <f ca="1">HLOOKUP($A96&amp;"-"&amp;$B96&amp;"-"&amp;R$7,Weights_All_Spaces,$C96+1,FALSE)*'Freezer Impacts'!Q95</f>
        <v>3.4910647833592209E-6</v>
      </c>
      <c r="S96" s="41">
        <f>HLOOKUP($A96&amp;"-"&amp;$B96&amp;"-"&amp;S$7,Weights_All_Spaces,$C96+1,FALSE)*'Freezer Impacts'!R95</f>
        <v>0</v>
      </c>
      <c r="T96" s="41">
        <f ca="1">HLOOKUP($A96&amp;"-"&amp;$B96&amp;"-"&amp;T$7,Weights_All_Spaces,$C96+1,FALSE)*'Freezer Impacts'!S95</f>
        <v>6.4636111880514449E-2</v>
      </c>
      <c r="U96" s="41">
        <f ca="1">HLOOKUP($A96&amp;"-"&amp;$B96&amp;"-"&amp;U$7,Weights_All_Spaces,$C96+1,FALSE)*'Freezer Impacts'!T95</f>
        <v>1.1370752078708558E-5</v>
      </c>
      <c r="V96" s="41">
        <f ca="1">HLOOKUP($A96&amp;"-"&amp;$B96&amp;"-"&amp;V$7,Weights_All_Spaces,$C96+1,FALSE)*'Freezer Impacts'!U95</f>
        <v>6.4636111880514449E-2</v>
      </c>
      <c r="W96" s="41">
        <f ca="1">HLOOKUP($A96&amp;"-"&amp;$B96&amp;"-"&amp;W$7,Weights_All_Spaces,$C96+1,FALSE)*'Freezer Impacts'!V95</f>
        <v>1.1370752078708558E-5</v>
      </c>
      <c r="X96" s="41">
        <f ca="1">HLOOKUP($A96&amp;"-"&amp;$B96&amp;"-"&amp;X$7,Weights_All_Spaces,$C96+1,FALSE)*'Freezer Impacts'!W95</f>
        <v>-1.6522472606341114E-3</v>
      </c>
      <c r="Y96" s="41">
        <f ca="1">HLOOKUP($A96&amp;"-"&amp;$B96&amp;"-"&amp;Y$7,Weights_All_Spaces,$C96+1,FALSE)*'Freezer Impacts'!X95</f>
        <v>9.8183015104090204E-3</v>
      </c>
      <c r="Z96" s="41">
        <f ca="1">HLOOKUP($A96&amp;"-"&amp;$B96&amp;"-"&amp;Z$7,Weights_All_Spaces,$C96+1,FALSE)*'Freezer Impacts'!Y95</f>
        <v>1.7502675245038882E-6</v>
      </c>
      <c r="AA96" s="41">
        <f ca="1">HLOOKUP($A96&amp;"-"&amp;$B96&amp;"-"&amp;AA$7,Weights_All_Spaces,$C96+1,FALSE)*'Freezer Impacts'!Z95</f>
        <v>7.7859486162617491E-3</v>
      </c>
      <c r="AB96" s="41">
        <f ca="1">HLOOKUP($A96&amp;"-"&amp;$B96&amp;"-"&amp;AB$7,Weights_All_Spaces,$C96+1,FALSE)*'Freezer Impacts'!AA95</f>
        <v>1.7502926792541688E-6</v>
      </c>
      <c r="AC96" s="41">
        <f ca="1">HLOOKUP($A96&amp;"-"&amp;$B96&amp;"-"&amp;AC$7,Weights_All_Spaces,$C96+1,FALSE)*'Freezer Impacts'!AB95</f>
        <v>0</v>
      </c>
      <c r="AD96" s="130">
        <v>0</v>
      </c>
      <c r="AE96" s="130">
        <v>0</v>
      </c>
      <c r="AF96" s="130">
        <v>0</v>
      </c>
      <c r="AG96" s="130">
        <v>0</v>
      </c>
      <c r="AH96" s="130">
        <v>0</v>
      </c>
      <c r="AK96" s="131">
        <f t="shared" ca="1" si="21"/>
        <v>0.15101610188532683</v>
      </c>
      <c r="AL96" s="131">
        <f t="shared" ca="1" si="21"/>
        <v>2.2955202298890604E-5</v>
      </c>
      <c r="AM96" s="131">
        <f t="shared" ca="1" si="21"/>
        <v>0.17494637573776839</v>
      </c>
      <c r="AN96" s="131">
        <f t="shared" ca="1" si="21"/>
        <v>3.1100372452523884E-5</v>
      </c>
      <c r="AO96" s="131">
        <f t="shared" ca="1" si="21"/>
        <v>-3.070928138537946E-3</v>
      </c>
    </row>
    <row r="97" spans="1:41">
      <c r="A97" s="4" t="str">
        <f t="shared" si="23"/>
        <v>SC</v>
      </c>
      <c r="B97" s="4" t="str">
        <f t="shared" si="23"/>
        <v>DMO</v>
      </c>
      <c r="C97" s="4">
        <f t="shared" si="20"/>
        <v>9</v>
      </c>
      <c r="D97" s="40" t="str">
        <f t="shared" si="17"/>
        <v>SC9</v>
      </c>
      <c r="E97" s="41">
        <f ca="1">HLOOKUP($A97&amp;"-"&amp;$B97&amp;"-"&amp;E$7,Weights_All_Spaces,$C97+1,FALSE)*'Freezer Impacts'!D96</f>
        <v>7.6848022601243793E-2</v>
      </c>
      <c r="F97" s="41">
        <f ca="1">HLOOKUP($A97&amp;"-"&amp;$B97&amp;"-"&amp;F$7,Weights_All_Spaces,$C97+1,FALSE)*'Freezer Impacts'!E96</f>
        <v>1.0184144084679391E-5</v>
      </c>
      <c r="G97" s="41">
        <f ca="1">HLOOKUP($A97&amp;"-"&amp;$B97&amp;"-"&amp;G$7,Weights_All_Spaces,$C97+1,FALSE)*'Freezer Impacts'!F96</f>
        <v>0.10127753153102864</v>
      </c>
      <c r="H97" s="41">
        <f ca="1">HLOOKUP($A97&amp;"-"&amp;$B97&amp;"-"&amp;H$7,Weights_All_Spaces,$C97+1,FALSE)*'Freezer Impacts'!G96</f>
        <v>1.9634378425199389E-5</v>
      </c>
      <c r="I97" s="41">
        <f ca="1">HLOOKUP($A97&amp;"-"&amp;$B97&amp;"-"&amp;I$7,Weights_All_Spaces,$C97+1,FALSE)*'Freezer Impacts'!H96</f>
        <v>-2.1897688076015602E-3</v>
      </c>
      <c r="J97" s="41">
        <f ca="1">HLOOKUP($A97&amp;"-"&amp;$B97&amp;"-"&amp;J$7,Weights_All_Spaces,$C97+1,FALSE)*'Freezer Impacts'!I96</f>
        <v>1.0977330294002529E-2</v>
      </c>
      <c r="K97" s="41">
        <f ca="1">HLOOKUP($A97&amp;"-"&amp;$B97&amp;"-"&amp;K$7,Weights_All_Spaces,$C97+1,FALSE)*'Freezer Impacts'!J96</f>
        <v>1.4581371330925826E-6</v>
      </c>
      <c r="L97" s="41">
        <f ca="1">HLOOKUP($A97&amp;"-"&amp;$B97&amp;"-"&amp;L$7,Weights_All_Spaces,$C97+1,FALSE)*'Freezer Impacts'!K96</f>
        <v>1.0519639291015853E-2</v>
      </c>
      <c r="M97" s="41">
        <f ca="1">HLOOKUP($A97&amp;"-"&amp;$B97&amp;"-"&amp;M$7,Weights_All_Spaces,$C97+1,FALSE)*'Freezer Impacts'!L96</f>
        <v>2.7961555424382602E-6</v>
      </c>
      <c r="N97" s="41">
        <f ca="1">HLOOKUP($A97&amp;"-"&amp;$B97&amp;"-"&amp;N$7,Weights_All_Spaces,$C97+1,FALSE)*'Freezer Impacts'!M96</f>
        <v>0</v>
      </c>
      <c r="O97" s="41">
        <f ca="1">HLOOKUP($A97&amp;"-"&amp;$B97&amp;"-"&amp;O$7,Weights_All_Spaces,$C97+1,FALSE)*'Freezer Impacts'!N96</f>
        <v>2.1956577886069657E-2</v>
      </c>
      <c r="P97" s="41">
        <f ca="1">HLOOKUP($A97&amp;"-"&amp;$B97&amp;"-"&amp;P$7,Weights_All_Spaces,$C97+1,FALSE)*'Freezer Impacts'!O96</f>
        <v>2.909755452765541E-6</v>
      </c>
      <c r="Q97" s="41">
        <f ca="1">HLOOKUP($A97&amp;"-"&amp;$B97&amp;"-"&amp;Q$7,Weights_All_Spaces,$C97+1,FALSE)*'Freezer Impacts'!P96</f>
        <v>2.8936437580293902E-2</v>
      </c>
      <c r="R97" s="41">
        <f ca="1">HLOOKUP($A97&amp;"-"&amp;$B97&amp;"-"&amp;R$7,Weights_All_Spaces,$C97+1,FALSE)*'Freezer Impacts'!Q96</f>
        <v>5.6098224071998258E-6</v>
      </c>
      <c r="S97" s="41">
        <f>HLOOKUP($A97&amp;"-"&amp;$B97&amp;"-"&amp;S$7,Weights_All_Spaces,$C97+1,FALSE)*'Freezer Impacts'!R96</f>
        <v>0</v>
      </c>
      <c r="T97" s="41">
        <f ca="1">HLOOKUP($A97&amp;"-"&amp;$B97&amp;"-"&amp;T$7,Weights_All_Spaces,$C97+1,FALSE)*'Freezer Impacts'!S96</f>
        <v>7.7398556029276741E-2</v>
      </c>
      <c r="U97" s="41">
        <f ca="1">HLOOKUP($A97&amp;"-"&amp;$B97&amp;"-"&amp;U$7,Weights_All_Spaces,$C97+1,FALSE)*'Freezer Impacts'!T96</f>
        <v>1.2908358279890138E-5</v>
      </c>
      <c r="V97" s="41">
        <f ca="1">HLOOKUP($A97&amp;"-"&amp;$B97&amp;"-"&amp;V$7,Weights_All_Spaces,$C97+1,FALSE)*'Freezer Impacts'!U96</f>
        <v>7.7398556029276741E-2</v>
      </c>
      <c r="W97" s="41">
        <f ca="1">HLOOKUP($A97&amp;"-"&amp;$B97&amp;"-"&amp;W$7,Weights_All_Spaces,$C97+1,FALSE)*'Freezer Impacts'!V96</f>
        <v>1.2908358279890138E-5</v>
      </c>
      <c r="X97" s="41">
        <f ca="1">HLOOKUP($A97&amp;"-"&amp;$B97&amp;"-"&amp;X$7,Weights_All_Spaces,$C97+1,FALSE)*'Freezer Impacts'!W96</f>
        <v>-2.3132396332550239E-3</v>
      </c>
      <c r="Y97" s="41">
        <f ca="1">HLOOKUP($A97&amp;"-"&amp;$B97&amp;"-"&amp;Y$7,Weights_All_Spaces,$C97+1,FALSE)*'Freezer Impacts'!X96</f>
        <v>1.1737481388361094E-2</v>
      </c>
      <c r="Z97" s="41">
        <f ca="1">HLOOKUP($A97&amp;"-"&amp;$B97&amp;"-"&amp;Z$7,Weights_All_Spaces,$C97+1,FALSE)*'Freezer Impacts'!Y96</f>
        <v>1.9902479916002196E-6</v>
      </c>
      <c r="AA97" s="41">
        <f ca="1">HLOOKUP($A97&amp;"-"&amp;$B97&amp;"-"&amp;AA$7,Weights_All_Spaces,$C97+1,FALSE)*'Freezer Impacts'!Z96</f>
        <v>9.0799496025011119E-3</v>
      </c>
      <c r="AB97" s="41">
        <f ca="1">HLOOKUP($A97&amp;"-"&amp;$B97&amp;"-"&amp;AB$7,Weights_All_Spaces,$C97+1,FALSE)*'Freezer Impacts'!AA96</f>
        <v>1.9902479916002196E-6</v>
      </c>
      <c r="AC97" s="41">
        <f ca="1">HLOOKUP($A97&amp;"-"&amp;$B97&amp;"-"&amp;AC$7,Weights_All_Spaces,$C97+1,FALSE)*'Freezer Impacts'!AB96</f>
        <v>0</v>
      </c>
      <c r="AD97" s="130">
        <v>0</v>
      </c>
      <c r="AE97" s="130">
        <v>0</v>
      </c>
      <c r="AF97" s="130">
        <v>0</v>
      </c>
      <c r="AG97" s="130">
        <v>0</v>
      </c>
      <c r="AH97" s="130">
        <v>0</v>
      </c>
      <c r="AK97" s="131">
        <f t="shared" ca="1" si="21"/>
        <v>0.1989179681989538</v>
      </c>
      <c r="AL97" s="131">
        <f t="shared" ca="1" si="21"/>
        <v>2.9450642942027872E-5</v>
      </c>
      <c r="AM97" s="131">
        <f t="shared" ca="1" si="21"/>
        <v>0.22721211403411626</v>
      </c>
      <c r="AN97" s="131">
        <f t="shared" ca="1" si="21"/>
        <v>4.2938962646327833E-5</v>
      </c>
      <c r="AO97" s="131">
        <f t="shared" ca="1" si="21"/>
        <v>-4.5030084408565841E-3</v>
      </c>
    </row>
    <row r="98" spans="1:41">
      <c r="A98" s="4" t="str">
        <f t="shared" si="23"/>
        <v>SC</v>
      </c>
      <c r="B98" s="4" t="str">
        <f t="shared" si="23"/>
        <v>DMO</v>
      </c>
      <c r="C98" s="4">
        <f t="shared" si="20"/>
        <v>10</v>
      </c>
      <c r="D98" s="40" t="str">
        <f t="shared" si="17"/>
        <v>SC10</v>
      </c>
      <c r="E98" s="41">
        <f ca="1">HLOOKUP($A98&amp;"-"&amp;$B98&amp;"-"&amp;E$7,Weights_All_Spaces,$C98+1,FALSE)*'Freezer Impacts'!D97</f>
        <v>0.20293668485513239</v>
      </c>
      <c r="F98" s="41">
        <f ca="1">HLOOKUP($A98&amp;"-"&amp;$B98&amp;"-"&amp;F$7,Weights_All_Spaces,$C98+1,FALSE)*'Freezer Impacts'!E97</f>
        <v>2.7410978602665137E-5</v>
      </c>
      <c r="G98" s="41">
        <f ca="1">HLOOKUP($A98&amp;"-"&amp;$B98&amp;"-"&amp;G$7,Weights_All_Spaces,$C98+1,FALSE)*'Freezer Impacts'!F97</f>
        <v>0.27692583278232363</v>
      </c>
      <c r="H98" s="41">
        <f ca="1">HLOOKUP($A98&amp;"-"&amp;$B98&amp;"-"&amp;H$7,Weights_All_Spaces,$C98+1,FALSE)*'Freezer Impacts'!G97</f>
        <v>5.3198359778454609E-5</v>
      </c>
      <c r="I98" s="41">
        <f ca="1">HLOOKUP($A98&amp;"-"&amp;$B98&amp;"-"&amp;I$7,Weights_All_Spaces,$C98+1,FALSE)*'Freezer Impacts'!H97</f>
        <v>-5.1641915144389327E-3</v>
      </c>
      <c r="J98" s="41">
        <f ca="1">HLOOKUP($A98&amp;"-"&amp;$B98&amp;"-"&amp;J$7,Weights_All_Spaces,$C98+1,FALSE)*'Freezer Impacts'!I97</f>
        <v>2.899061748568578E-2</v>
      </c>
      <c r="K98" s="41">
        <f ca="1">HLOOKUP($A98&amp;"-"&amp;$B98&amp;"-"&amp;K$7,Weights_All_Spaces,$C98+1,FALSE)*'Freezer Impacts'!J97</f>
        <v>3.9248820403992189E-6</v>
      </c>
      <c r="L98" s="41">
        <f ca="1">HLOOKUP($A98&amp;"-"&amp;$B98&amp;"-"&amp;L$7,Weights_All_Spaces,$C98+1,FALSE)*'Freezer Impacts'!K97</f>
        <v>3.334251332733313E-2</v>
      </c>
      <c r="M98" s="41">
        <f ca="1">HLOOKUP($A98&amp;"-"&amp;$B98&amp;"-"&amp;M$7,Weights_All_Spaces,$C98+1,FALSE)*'Freezer Impacts'!L97</f>
        <v>9.49774542163591E-6</v>
      </c>
      <c r="N98" s="41">
        <f ca="1">HLOOKUP($A98&amp;"-"&amp;$B98&amp;"-"&amp;N$7,Weights_All_Spaces,$C98+1,FALSE)*'Freezer Impacts'!M97</f>
        <v>0</v>
      </c>
      <c r="O98" s="41">
        <f ca="1">HLOOKUP($A98&amp;"-"&amp;$B98&amp;"-"&amp;O$7,Weights_All_Spaces,$C98+1,FALSE)*'Freezer Impacts'!N97</f>
        <v>5.798190995860926E-2</v>
      </c>
      <c r="P98" s="41">
        <f ca="1">HLOOKUP($A98&amp;"-"&amp;$B98&amp;"-"&amp;P$7,Weights_All_Spaces,$C98+1,FALSE)*'Freezer Impacts'!O97</f>
        <v>7.8317081721900398E-6</v>
      </c>
      <c r="Q98" s="41">
        <f ca="1">HLOOKUP($A98&amp;"-"&amp;$B98&amp;"-"&amp;Q$7,Weights_All_Spaces,$C98+1,FALSE)*'Freezer Impacts'!P97</f>
        <v>7.9121666509235342E-2</v>
      </c>
      <c r="R98" s="41">
        <f ca="1">HLOOKUP($A98&amp;"-"&amp;$B98&amp;"-"&amp;R$7,Weights_All_Spaces,$C98+1,FALSE)*'Freezer Impacts'!Q97</f>
        <v>1.5199531365272747E-5</v>
      </c>
      <c r="S98" s="41">
        <f>HLOOKUP($A98&amp;"-"&amp;$B98&amp;"-"&amp;S$7,Weights_All_Spaces,$C98+1,FALSE)*'Freezer Impacts'!R97</f>
        <v>0</v>
      </c>
      <c r="T98" s="41">
        <f ca="1">HLOOKUP($A98&amp;"-"&amp;$B98&amp;"-"&amp;T$7,Weights_All_Spaces,$C98+1,FALSE)*'Freezer Impacts'!S97</f>
        <v>4.1396487670029937E-2</v>
      </c>
      <c r="U98" s="41">
        <f ca="1">HLOOKUP($A98&amp;"-"&amp;$B98&amp;"-"&amp;U$7,Weights_All_Spaces,$C98+1,FALSE)*'Freezer Impacts'!T97</f>
        <v>7.602103212854042E-6</v>
      </c>
      <c r="V98" s="41">
        <f ca="1">HLOOKUP($A98&amp;"-"&amp;$B98&amp;"-"&amp;V$7,Weights_All_Spaces,$C98+1,FALSE)*'Freezer Impacts'!U97</f>
        <v>4.1396487670029937E-2</v>
      </c>
      <c r="W98" s="41">
        <f ca="1">HLOOKUP($A98&amp;"-"&amp;$B98&amp;"-"&amp;W$7,Weights_All_Spaces,$C98+1,FALSE)*'Freezer Impacts'!V97</f>
        <v>7.602103212854042E-6</v>
      </c>
      <c r="X98" s="41">
        <f ca="1">HLOOKUP($A98&amp;"-"&amp;$B98&amp;"-"&amp;X$7,Weights_All_Spaces,$C98+1,FALSE)*'Freezer Impacts'!W97</f>
        <v>-9.960650591283181E-4</v>
      </c>
      <c r="Y98" s="41">
        <f ca="1">HLOOKUP($A98&amp;"-"&amp;$B98&amp;"-"&amp;Y$7,Weights_All_Spaces,$C98+1,FALSE)*'Freezer Impacts'!X97</f>
        <v>6.2793219957073621E-3</v>
      </c>
      <c r="Z98" s="41">
        <f ca="1">HLOOKUP($A98&amp;"-"&amp;$B98&amp;"-"&amp;Z$7,Weights_All_Spaces,$C98+1,FALSE)*'Freezer Impacts'!Y97</f>
        <v>1.1575996689168359E-6</v>
      </c>
      <c r="AA98" s="41">
        <f ca="1">HLOOKUP($A98&amp;"-"&amp;$B98&amp;"-"&amp;AA$7,Weights_All_Spaces,$C98+1,FALSE)*'Freezer Impacts'!Z97</f>
        <v>5.0126330930646262E-3</v>
      </c>
      <c r="AB98" s="41">
        <f ca="1">HLOOKUP($A98&amp;"-"&amp;$B98&amp;"-"&amp;AB$7,Weights_All_Spaces,$C98+1,FALSE)*'Freezer Impacts'!AA97</f>
        <v>1.1575996689168359E-6</v>
      </c>
      <c r="AC98" s="41">
        <f ca="1">HLOOKUP($A98&amp;"-"&amp;$B98&amp;"-"&amp;AC$7,Weights_All_Spaces,$C98+1,FALSE)*'Freezer Impacts'!AB97</f>
        <v>0</v>
      </c>
      <c r="AD98" s="130">
        <v>0</v>
      </c>
      <c r="AE98" s="130">
        <v>0</v>
      </c>
      <c r="AF98" s="130">
        <v>0</v>
      </c>
      <c r="AG98" s="130">
        <v>0</v>
      </c>
      <c r="AH98" s="130">
        <v>0</v>
      </c>
      <c r="AK98" s="131">
        <f t="shared" ca="1" si="21"/>
        <v>0.33758502196516471</v>
      </c>
      <c r="AL98" s="131">
        <f t="shared" ca="1" si="21"/>
        <v>4.7927271697025267E-5</v>
      </c>
      <c r="AM98" s="131">
        <f t="shared" ca="1" si="21"/>
        <v>0.43579913338198667</v>
      </c>
      <c r="AN98" s="131">
        <f t="shared" ca="1" si="21"/>
        <v>8.6655339447134155E-5</v>
      </c>
      <c r="AO98" s="131">
        <f t="shared" ca="1" si="21"/>
        <v>-6.1602565735672504E-3</v>
      </c>
    </row>
    <row r="99" spans="1:41">
      <c r="A99" s="4" t="str">
        <f t="shared" si="23"/>
        <v>SC</v>
      </c>
      <c r="B99" s="4" t="str">
        <f t="shared" si="23"/>
        <v>DMO</v>
      </c>
      <c r="C99" s="4">
        <f t="shared" si="20"/>
        <v>11</v>
      </c>
      <c r="D99" s="40" t="str">
        <f t="shared" si="17"/>
        <v>SC11</v>
      </c>
      <c r="E99" s="41">
        <f ca="1">HLOOKUP($A99&amp;"-"&amp;$B99&amp;"-"&amp;E$7,Weights_All_Spaces,$C99+1,FALSE)*'Freezer Impacts'!D98</f>
        <v>0</v>
      </c>
      <c r="F99" s="41">
        <f ca="1">HLOOKUP($A99&amp;"-"&amp;$B99&amp;"-"&amp;F$7,Weights_All_Spaces,$C99+1,FALSE)*'Freezer Impacts'!E98</f>
        <v>0</v>
      </c>
      <c r="G99" s="41">
        <f ca="1">HLOOKUP($A99&amp;"-"&amp;$B99&amp;"-"&amp;G$7,Weights_All_Spaces,$C99+1,FALSE)*'Freezer Impacts'!F98</f>
        <v>0</v>
      </c>
      <c r="H99" s="41">
        <f ca="1">HLOOKUP($A99&amp;"-"&amp;$B99&amp;"-"&amp;H$7,Weights_All_Spaces,$C99+1,FALSE)*'Freezer Impacts'!G98</f>
        <v>0</v>
      </c>
      <c r="I99" s="41">
        <f ca="1">HLOOKUP($A99&amp;"-"&amp;$B99&amp;"-"&amp;I$7,Weights_All_Spaces,$C99+1,FALSE)*'Freezer Impacts'!H98</f>
        <v>0</v>
      </c>
      <c r="J99" s="41">
        <f ca="1">HLOOKUP($A99&amp;"-"&amp;$B99&amp;"-"&amp;J$7,Weights_All_Spaces,$C99+1,FALSE)*'Freezer Impacts'!I98</f>
        <v>0</v>
      </c>
      <c r="K99" s="41">
        <f ca="1">HLOOKUP($A99&amp;"-"&amp;$B99&amp;"-"&amp;K$7,Weights_All_Spaces,$C99+1,FALSE)*'Freezer Impacts'!J98</f>
        <v>0</v>
      </c>
      <c r="L99" s="41">
        <f ca="1">HLOOKUP($A99&amp;"-"&amp;$B99&amp;"-"&amp;L$7,Weights_All_Spaces,$C99+1,FALSE)*'Freezer Impacts'!K98</f>
        <v>0</v>
      </c>
      <c r="M99" s="41">
        <f ca="1">HLOOKUP($A99&amp;"-"&amp;$B99&amp;"-"&amp;M$7,Weights_All_Spaces,$C99+1,FALSE)*'Freezer Impacts'!L98</f>
        <v>0</v>
      </c>
      <c r="N99" s="41">
        <f ca="1">HLOOKUP($A99&amp;"-"&amp;$B99&amp;"-"&amp;N$7,Weights_All_Spaces,$C99+1,FALSE)*'Freezer Impacts'!M98</f>
        <v>0</v>
      </c>
      <c r="O99" s="41">
        <f ca="1">HLOOKUP($A99&amp;"-"&amp;$B99&amp;"-"&amp;O$7,Weights_All_Spaces,$C99+1,FALSE)*'Freezer Impacts'!N98</f>
        <v>0</v>
      </c>
      <c r="P99" s="41">
        <f ca="1">HLOOKUP($A99&amp;"-"&amp;$B99&amp;"-"&amp;P$7,Weights_All_Spaces,$C99+1,FALSE)*'Freezer Impacts'!O98</f>
        <v>0</v>
      </c>
      <c r="Q99" s="41">
        <f ca="1">HLOOKUP($A99&amp;"-"&amp;$B99&amp;"-"&amp;Q$7,Weights_All_Spaces,$C99+1,FALSE)*'Freezer Impacts'!P98</f>
        <v>0</v>
      </c>
      <c r="R99" s="41">
        <f ca="1">HLOOKUP($A99&amp;"-"&amp;$B99&amp;"-"&amp;R$7,Weights_All_Spaces,$C99+1,FALSE)*'Freezer Impacts'!Q98</f>
        <v>0</v>
      </c>
      <c r="S99" s="41">
        <f>HLOOKUP($A99&amp;"-"&amp;$B99&amp;"-"&amp;S$7,Weights_All_Spaces,$C99+1,FALSE)*'Freezer Impacts'!R98</f>
        <v>0</v>
      </c>
      <c r="T99" s="41">
        <f ca="1">HLOOKUP($A99&amp;"-"&amp;$B99&amp;"-"&amp;T$7,Weights_All_Spaces,$C99+1,FALSE)*'Freezer Impacts'!S98</f>
        <v>0</v>
      </c>
      <c r="U99" s="41">
        <f ca="1">HLOOKUP($A99&amp;"-"&amp;$B99&amp;"-"&amp;U$7,Weights_All_Spaces,$C99+1,FALSE)*'Freezer Impacts'!T98</f>
        <v>0</v>
      </c>
      <c r="V99" s="41">
        <f ca="1">HLOOKUP($A99&amp;"-"&amp;$B99&amp;"-"&amp;V$7,Weights_All_Spaces,$C99+1,FALSE)*'Freezer Impacts'!U98</f>
        <v>0</v>
      </c>
      <c r="W99" s="41">
        <f ca="1">HLOOKUP($A99&amp;"-"&amp;$B99&amp;"-"&amp;W$7,Weights_All_Spaces,$C99+1,FALSE)*'Freezer Impacts'!V98</f>
        <v>0</v>
      </c>
      <c r="X99" s="41">
        <f ca="1">HLOOKUP($A99&amp;"-"&amp;$B99&amp;"-"&amp;X$7,Weights_All_Spaces,$C99+1,FALSE)*'Freezer Impacts'!W98</f>
        <v>0</v>
      </c>
      <c r="Y99" s="41">
        <f ca="1">HLOOKUP($A99&amp;"-"&amp;$B99&amp;"-"&amp;Y$7,Weights_All_Spaces,$C99+1,FALSE)*'Freezer Impacts'!X98</f>
        <v>0</v>
      </c>
      <c r="Z99" s="41">
        <f ca="1">HLOOKUP($A99&amp;"-"&amp;$B99&amp;"-"&amp;Z$7,Weights_All_Spaces,$C99+1,FALSE)*'Freezer Impacts'!Y98</f>
        <v>0</v>
      </c>
      <c r="AA99" s="41">
        <f ca="1">HLOOKUP($A99&amp;"-"&amp;$B99&amp;"-"&amp;AA$7,Weights_All_Spaces,$C99+1,FALSE)*'Freezer Impacts'!Z98</f>
        <v>0</v>
      </c>
      <c r="AB99" s="41">
        <f ca="1">HLOOKUP($A99&amp;"-"&amp;$B99&amp;"-"&amp;AB$7,Weights_All_Spaces,$C99+1,FALSE)*'Freezer Impacts'!AA98</f>
        <v>0</v>
      </c>
      <c r="AC99" s="41">
        <f ca="1">HLOOKUP($A99&amp;"-"&amp;$B99&amp;"-"&amp;AC$7,Weights_All_Spaces,$C99+1,FALSE)*'Freezer Impacts'!AB98</f>
        <v>0</v>
      </c>
      <c r="AD99" s="130">
        <v>0</v>
      </c>
      <c r="AE99" s="130">
        <v>0</v>
      </c>
      <c r="AF99" s="130">
        <v>0</v>
      </c>
      <c r="AG99" s="130">
        <v>0</v>
      </c>
      <c r="AH99" s="130">
        <v>0</v>
      </c>
      <c r="AK99" s="131">
        <f t="shared" ca="1" si="21"/>
        <v>0</v>
      </c>
      <c r="AL99" s="131">
        <f t="shared" ca="1" si="21"/>
        <v>0</v>
      </c>
      <c r="AM99" s="131">
        <f t="shared" ca="1" si="21"/>
        <v>0</v>
      </c>
      <c r="AN99" s="131">
        <f t="shared" ca="1" si="21"/>
        <v>0</v>
      </c>
      <c r="AO99" s="131">
        <f t="shared" ca="1" si="21"/>
        <v>0</v>
      </c>
    </row>
    <row r="100" spans="1:41">
      <c r="A100" s="4" t="str">
        <f t="shared" si="23"/>
        <v>SC</v>
      </c>
      <c r="B100" s="4" t="str">
        <f t="shared" si="23"/>
        <v>DMO</v>
      </c>
      <c r="C100" s="4">
        <f t="shared" si="20"/>
        <v>12</v>
      </c>
      <c r="D100" s="40" t="str">
        <f t="shared" si="17"/>
        <v>SC12</v>
      </c>
      <c r="E100" s="41">
        <f ca="1">HLOOKUP($A100&amp;"-"&amp;$B100&amp;"-"&amp;E$7,Weights_All_Spaces,$C100+1,FALSE)*'Freezer Impacts'!D99</f>
        <v>0</v>
      </c>
      <c r="F100" s="41">
        <f ca="1">HLOOKUP($A100&amp;"-"&amp;$B100&amp;"-"&amp;F$7,Weights_All_Spaces,$C100+1,FALSE)*'Freezer Impacts'!E99</f>
        <v>0</v>
      </c>
      <c r="G100" s="41">
        <f ca="1">HLOOKUP($A100&amp;"-"&amp;$B100&amp;"-"&amp;G$7,Weights_All_Spaces,$C100+1,FALSE)*'Freezer Impacts'!F99</f>
        <v>0</v>
      </c>
      <c r="H100" s="41">
        <f ca="1">HLOOKUP($A100&amp;"-"&amp;$B100&amp;"-"&amp;H$7,Weights_All_Spaces,$C100+1,FALSE)*'Freezer Impacts'!G99</f>
        <v>0</v>
      </c>
      <c r="I100" s="41">
        <f ca="1">HLOOKUP($A100&amp;"-"&amp;$B100&amp;"-"&amp;I$7,Weights_All_Spaces,$C100+1,FALSE)*'Freezer Impacts'!H99</f>
        <v>0</v>
      </c>
      <c r="J100" s="41">
        <f ca="1">HLOOKUP($A100&amp;"-"&amp;$B100&amp;"-"&amp;J$7,Weights_All_Spaces,$C100+1,FALSE)*'Freezer Impacts'!I99</f>
        <v>0</v>
      </c>
      <c r="K100" s="41">
        <f ca="1">HLOOKUP($A100&amp;"-"&amp;$B100&amp;"-"&amp;K$7,Weights_All_Spaces,$C100+1,FALSE)*'Freezer Impacts'!J99</f>
        <v>0</v>
      </c>
      <c r="L100" s="41">
        <f ca="1">HLOOKUP($A100&amp;"-"&amp;$B100&amp;"-"&amp;L$7,Weights_All_Spaces,$C100+1,FALSE)*'Freezer Impacts'!K99</f>
        <v>0</v>
      </c>
      <c r="M100" s="41">
        <f ca="1">HLOOKUP($A100&amp;"-"&amp;$B100&amp;"-"&amp;M$7,Weights_All_Spaces,$C100+1,FALSE)*'Freezer Impacts'!L99</f>
        <v>0</v>
      </c>
      <c r="N100" s="41">
        <f ca="1">HLOOKUP($A100&amp;"-"&amp;$B100&amp;"-"&amp;N$7,Weights_All_Spaces,$C100+1,FALSE)*'Freezer Impacts'!M99</f>
        <v>0</v>
      </c>
      <c r="O100" s="41">
        <f ca="1">HLOOKUP($A100&amp;"-"&amp;$B100&amp;"-"&amp;O$7,Weights_All_Spaces,$C100+1,FALSE)*'Freezer Impacts'!N99</f>
        <v>0</v>
      </c>
      <c r="P100" s="41">
        <f ca="1">HLOOKUP($A100&amp;"-"&amp;$B100&amp;"-"&amp;P$7,Weights_All_Spaces,$C100+1,FALSE)*'Freezer Impacts'!O99</f>
        <v>0</v>
      </c>
      <c r="Q100" s="41">
        <f ca="1">HLOOKUP($A100&amp;"-"&amp;$B100&amp;"-"&amp;Q$7,Weights_All_Spaces,$C100+1,FALSE)*'Freezer Impacts'!P99</f>
        <v>0</v>
      </c>
      <c r="R100" s="41">
        <f ca="1">HLOOKUP($A100&amp;"-"&amp;$B100&amp;"-"&amp;R$7,Weights_All_Spaces,$C100+1,FALSE)*'Freezer Impacts'!Q99</f>
        <v>0</v>
      </c>
      <c r="S100" s="41">
        <f>HLOOKUP($A100&amp;"-"&amp;$B100&amp;"-"&amp;S$7,Weights_All_Spaces,$C100+1,FALSE)*'Freezer Impacts'!R99</f>
        <v>0</v>
      </c>
      <c r="T100" s="41">
        <f ca="1">HLOOKUP($A100&amp;"-"&amp;$B100&amp;"-"&amp;T$7,Weights_All_Spaces,$C100+1,FALSE)*'Freezer Impacts'!S99</f>
        <v>0</v>
      </c>
      <c r="U100" s="41">
        <f ca="1">HLOOKUP($A100&amp;"-"&amp;$B100&amp;"-"&amp;U$7,Weights_All_Spaces,$C100+1,FALSE)*'Freezer Impacts'!T99</f>
        <v>0</v>
      </c>
      <c r="V100" s="41">
        <f ca="1">HLOOKUP($A100&amp;"-"&amp;$B100&amp;"-"&amp;V$7,Weights_All_Spaces,$C100+1,FALSE)*'Freezer Impacts'!U99</f>
        <v>0</v>
      </c>
      <c r="W100" s="41">
        <f ca="1">HLOOKUP($A100&amp;"-"&amp;$B100&amp;"-"&amp;W$7,Weights_All_Spaces,$C100+1,FALSE)*'Freezer Impacts'!V99</f>
        <v>0</v>
      </c>
      <c r="X100" s="41">
        <f ca="1">HLOOKUP($A100&amp;"-"&amp;$B100&amp;"-"&amp;X$7,Weights_All_Spaces,$C100+1,FALSE)*'Freezer Impacts'!W99</f>
        <v>0</v>
      </c>
      <c r="Y100" s="41">
        <f ca="1">HLOOKUP($A100&amp;"-"&amp;$B100&amp;"-"&amp;Y$7,Weights_All_Spaces,$C100+1,FALSE)*'Freezer Impacts'!X99</f>
        <v>0</v>
      </c>
      <c r="Z100" s="41">
        <f ca="1">HLOOKUP($A100&amp;"-"&amp;$B100&amp;"-"&amp;Z$7,Weights_All_Spaces,$C100+1,FALSE)*'Freezer Impacts'!Y99</f>
        <v>0</v>
      </c>
      <c r="AA100" s="41">
        <f ca="1">HLOOKUP($A100&amp;"-"&amp;$B100&amp;"-"&amp;AA$7,Weights_All_Spaces,$C100+1,FALSE)*'Freezer Impacts'!Z99</f>
        <v>0</v>
      </c>
      <c r="AB100" s="41">
        <f ca="1">HLOOKUP($A100&amp;"-"&amp;$B100&amp;"-"&amp;AB$7,Weights_All_Spaces,$C100+1,FALSE)*'Freezer Impacts'!AA99</f>
        <v>0</v>
      </c>
      <c r="AC100" s="41">
        <f ca="1">HLOOKUP($A100&amp;"-"&amp;$B100&amp;"-"&amp;AC$7,Weights_All_Spaces,$C100+1,FALSE)*'Freezer Impacts'!AB99</f>
        <v>0</v>
      </c>
      <c r="AD100" s="130">
        <v>0</v>
      </c>
      <c r="AE100" s="130">
        <v>0</v>
      </c>
      <c r="AF100" s="130">
        <v>0</v>
      </c>
      <c r="AG100" s="130">
        <v>0</v>
      </c>
      <c r="AH100" s="130">
        <v>0</v>
      </c>
      <c r="AK100" s="131">
        <f t="shared" ca="1" si="21"/>
        <v>0</v>
      </c>
      <c r="AL100" s="131">
        <f t="shared" ca="1" si="21"/>
        <v>0</v>
      </c>
      <c r="AM100" s="131">
        <f t="shared" ca="1" si="21"/>
        <v>0</v>
      </c>
      <c r="AN100" s="131">
        <f t="shared" ca="1" si="21"/>
        <v>0</v>
      </c>
      <c r="AO100" s="131">
        <f t="shared" ca="1" si="21"/>
        <v>0</v>
      </c>
    </row>
    <row r="101" spans="1:41">
      <c r="A101" s="4" t="str">
        <f t="shared" si="23"/>
        <v>SC</v>
      </c>
      <c r="B101" s="4" t="str">
        <f t="shared" si="23"/>
        <v>DMO</v>
      </c>
      <c r="C101" s="4">
        <f t="shared" si="20"/>
        <v>13</v>
      </c>
      <c r="D101" s="40" t="str">
        <f t="shared" si="17"/>
        <v>SC13</v>
      </c>
      <c r="E101" s="41">
        <f ca="1">HLOOKUP($A101&amp;"-"&amp;$B101&amp;"-"&amp;E$7,Weights_All_Spaces,$C101+1,FALSE)*'Freezer Impacts'!D100</f>
        <v>0.22842452723486842</v>
      </c>
      <c r="F101" s="41">
        <f ca="1">HLOOKUP($A101&amp;"-"&amp;$B101&amp;"-"&amp;F$7,Weights_All_Spaces,$C101+1,FALSE)*'Freezer Impacts'!E100</f>
        <v>3.2242997578602726E-5</v>
      </c>
      <c r="G101" s="41">
        <f ca="1">HLOOKUP($A101&amp;"-"&amp;$B101&amp;"-"&amp;G$7,Weights_All_Spaces,$C101+1,FALSE)*'Freezer Impacts'!F100</f>
        <v>0.30213746159403715</v>
      </c>
      <c r="H101" s="41">
        <f ca="1">HLOOKUP($A101&amp;"-"&amp;$B101&amp;"-"&amp;H$7,Weights_All_Spaces,$C101+1,FALSE)*'Freezer Impacts'!G100</f>
        <v>6.2909001396892425E-5</v>
      </c>
      <c r="I101" s="41">
        <f ca="1">HLOOKUP($A101&amp;"-"&amp;$B101&amp;"-"&amp;I$7,Weights_All_Spaces,$C101+1,FALSE)*'Freezer Impacts'!H100</f>
        <v>-6.3103382595672882E-3</v>
      </c>
      <c r="J101" s="41">
        <f ca="1">HLOOKUP($A101&amp;"-"&amp;$B101&amp;"-"&amp;J$7,Weights_All_Spaces,$C101+1,FALSE)*'Freezer Impacts'!I100</f>
        <v>3.2625490213286666E-2</v>
      </c>
      <c r="K101" s="41">
        <f ca="1">HLOOKUP($A101&amp;"-"&amp;$B101&amp;"-"&amp;K$7,Weights_All_Spaces,$C101+1,FALSE)*'Freezer Impacts'!J100</f>
        <v>4.6158810482420109E-6</v>
      </c>
      <c r="L101" s="41">
        <f ca="1">HLOOKUP($A101&amp;"-"&amp;$B101&amp;"-"&amp;L$7,Weights_All_Spaces,$C101+1,FALSE)*'Freezer Impacts'!K100</f>
        <v>3.2740312202069091E-2</v>
      </c>
      <c r="M101" s="41">
        <f ca="1">HLOOKUP($A101&amp;"-"&amp;$B101&amp;"-"&amp;M$7,Weights_All_Spaces,$C101+1,FALSE)*'Freezer Impacts'!L100</f>
        <v>1.0325075185148965E-5</v>
      </c>
      <c r="N101" s="41">
        <f ca="1">HLOOKUP($A101&amp;"-"&amp;$B101&amp;"-"&amp;N$7,Weights_All_Spaces,$C101+1,FALSE)*'Freezer Impacts'!M100</f>
        <v>0</v>
      </c>
      <c r="O101" s="41">
        <f ca="1">HLOOKUP($A101&amp;"-"&amp;$B101&amp;"-"&amp;O$7,Weights_All_Spaces,$C101+1,FALSE)*'Freezer Impacts'!N100</f>
        <v>6.5264150638533844E-2</v>
      </c>
      <c r="P101" s="41">
        <f ca="1">HLOOKUP($A101&amp;"-"&amp;$B101&amp;"-"&amp;P$7,Weights_All_Spaces,$C101+1,FALSE)*'Freezer Impacts'!O100</f>
        <v>9.2122850224579238E-6</v>
      </c>
      <c r="Q101" s="41">
        <f ca="1">HLOOKUP($A101&amp;"-"&amp;$B101&amp;"-"&amp;Q$7,Weights_All_Spaces,$C101+1,FALSE)*'Freezer Impacts'!P100</f>
        <v>8.6324989026867763E-2</v>
      </c>
      <c r="R101" s="41">
        <f ca="1">HLOOKUP($A101&amp;"-"&amp;$B101&amp;"-"&amp;R$7,Weights_All_Spaces,$C101+1,FALSE)*'Freezer Impacts'!Q100</f>
        <v>1.7974000399112124E-5</v>
      </c>
      <c r="S101" s="41">
        <f>HLOOKUP($A101&amp;"-"&amp;$B101&amp;"-"&amp;S$7,Weights_All_Spaces,$C101+1,FALSE)*'Freezer Impacts'!R100</f>
        <v>0</v>
      </c>
      <c r="T101" s="41">
        <f ca="1">HLOOKUP($A101&amp;"-"&amp;$B101&amp;"-"&amp;T$7,Weights_All_Spaces,$C101+1,FALSE)*'Freezer Impacts'!S100</f>
        <v>0</v>
      </c>
      <c r="U101" s="41">
        <f ca="1">HLOOKUP($A101&amp;"-"&amp;$B101&amp;"-"&amp;U$7,Weights_All_Spaces,$C101+1,FALSE)*'Freezer Impacts'!T100</f>
        <v>0</v>
      </c>
      <c r="V101" s="41">
        <f ca="1">HLOOKUP($A101&amp;"-"&amp;$B101&amp;"-"&amp;V$7,Weights_All_Spaces,$C101+1,FALSE)*'Freezer Impacts'!U100</f>
        <v>0</v>
      </c>
      <c r="W101" s="41">
        <f ca="1">HLOOKUP($A101&amp;"-"&amp;$B101&amp;"-"&amp;W$7,Weights_All_Spaces,$C101+1,FALSE)*'Freezer Impacts'!V100</f>
        <v>0</v>
      </c>
      <c r="X101" s="41">
        <f ca="1">HLOOKUP($A101&amp;"-"&amp;$B101&amp;"-"&amp;X$7,Weights_All_Spaces,$C101+1,FALSE)*'Freezer Impacts'!W100</f>
        <v>0</v>
      </c>
      <c r="Y101" s="41">
        <f ca="1">HLOOKUP($A101&amp;"-"&amp;$B101&amp;"-"&amp;Y$7,Weights_All_Spaces,$C101+1,FALSE)*'Freezer Impacts'!X100</f>
        <v>0</v>
      </c>
      <c r="Z101" s="41">
        <f ca="1">HLOOKUP($A101&amp;"-"&amp;$B101&amp;"-"&amp;Z$7,Weights_All_Spaces,$C101+1,FALSE)*'Freezer Impacts'!Y100</f>
        <v>0</v>
      </c>
      <c r="AA101" s="41">
        <f ca="1">HLOOKUP($A101&amp;"-"&amp;$B101&amp;"-"&amp;AA$7,Weights_All_Spaces,$C101+1,FALSE)*'Freezer Impacts'!Z100</f>
        <v>0</v>
      </c>
      <c r="AB101" s="41">
        <f ca="1">HLOOKUP($A101&amp;"-"&amp;$B101&amp;"-"&amp;AB$7,Weights_All_Spaces,$C101+1,FALSE)*'Freezer Impacts'!AA100</f>
        <v>0</v>
      </c>
      <c r="AC101" s="41">
        <f ca="1">HLOOKUP($A101&amp;"-"&amp;$B101&amp;"-"&amp;AC$7,Weights_All_Spaces,$C101+1,FALSE)*'Freezer Impacts'!AB100</f>
        <v>0</v>
      </c>
      <c r="AD101" s="130">
        <v>0</v>
      </c>
      <c r="AE101" s="130">
        <v>0</v>
      </c>
      <c r="AF101" s="130">
        <v>0</v>
      </c>
      <c r="AG101" s="130">
        <v>0</v>
      </c>
      <c r="AH101" s="130">
        <v>0</v>
      </c>
      <c r="AK101" s="131">
        <f t="shared" ca="1" si="21"/>
        <v>0.32631416808668895</v>
      </c>
      <c r="AL101" s="131">
        <f t="shared" ca="1" si="21"/>
        <v>4.6071163649302659E-5</v>
      </c>
      <c r="AM101" s="131">
        <f t="shared" ca="1" si="21"/>
        <v>0.42120276282297398</v>
      </c>
      <c r="AN101" s="131">
        <f t="shared" ca="1" si="21"/>
        <v>9.1208076981153519E-5</v>
      </c>
      <c r="AO101" s="131">
        <f t="shared" ca="1" si="21"/>
        <v>-6.3103382595672882E-3</v>
      </c>
    </row>
    <row r="102" spans="1:41">
      <c r="A102" s="4" t="str">
        <f t="shared" si="23"/>
        <v>SC</v>
      </c>
      <c r="B102" s="4" t="str">
        <f t="shared" si="23"/>
        <v>DMO</v>
      </c>
      <c r="C102" s="4">
        <f t="shared" si="20"/>
        <v>14</v>
      </c>
      <c r="D102" s="40" t="str">
        <f t="shared" si="17"/>
        <v>SC14</v>
      </c>
      <c r="E102" s="41">
        <f ca="1">HLOOKUP($A102&amp;"-"&amp;$B102&amp;"-"&amp;E$7,Weights_All_Spaces,$C102+1,FALSE)*'Freezer Impacts'!D101</f>
        <v>0.16934628591702186</v>
      </c>
      <c r="F102" s="41">
        <f ca="1">HLOOKUP($A102&amp;"-"&amp;$B102&amp;"-"&amp;F$7,Weights_All_Spaces,$C102+1,FALSE)*'Freezer Impacts'!E101</f>
        <v>2.2974920280704246E-5</v>
      </c>
      <c r="G102" s="41">
        <f ca="1">HLOOKUP($A102&amp;"-"&amp;$B102&amp;"-"&amp;G$7,Weights_All_Spaces,$C102+1,FALSE)*'Freezer Impacts'!F101</f>
        <v>0.23118866150667611</v>
      </c>
      <c r="H102" s="41">
        <f ca="1">HLOOKUP($A102&amp;"-"&amp;$B102&amp;"-"&amp;H$7,Weights_All_Spaces,$C102+1,FALSE)*'Freezer Impacts'!G101</f>
        <v>3.90123846278631E-5</v>
      </c>
      <c r="I102" s="41">
        <f ca="1">HLOOKUP($A102&amp;"-"&amp;$B102&amp;"-"&amp;I$7,Weights_All_Spaces,$C102+1,FALSE)*'Freezer Impacts'!H101</f>
        <v>-4.5937625090242953E-3</v>
      </c>
      <c r="J102" s="41">
        <f ca="1">HLOOKUP($A102&amp;"-"&amp;$B102&amp;"-"&amp;J$7,Weights_All_Spaces,$C102+1,FALSE)*'Freezer Impacts'!I101</f>
        <v>2.4208889910307483E-2</v>
      </c>
      <c r="K102" s="41">
        <f ca="1">HLOOKUP($A102&amp;"-"&amp;$B102&amp;"-"&amp;K$7,Weights_All_Spaces,$C102+1,FALSE)*'Freezer Impacts'!J101</f>
        <v>3.3075680430118912E-6</v>
      </c>
      <c r="L102" s="41">
        <f ca="1">HLOOKUP($A102&amp;"-"&amp;$B102&amp;"-"&amp;L$7,Weights_All_Spaces,$C102+1,FALSE)*'Freezer Impacts'!K101</f>
        <v>2.690487101621197E-2</v>
      </c>
      <c r="M102" s="41">
        <f ca="1">HLOOKUP($A102&amp;"-"&amp;$B102&amp;"-"&amp;M$7,Weights_All_Spaces,$C102+1,FALSE)*'Freezer Impacts'!L101</f>
        <v>6.1079574133578776E-6</v>
      </c>
      <c r="N102" s="41">
        <f ca="1">HLOOKUP($A102&amp;"-"&amp;$B102&amp;"-"&amp;N$7,Weights_All_Spaces,$C102+1,FALSE)*'Freezer Impacts'!M101</f>
        <v>0</v>
      </c>
      <c r="O102" s="41">
        <f ca="1">HLOOKUP($A102&amp;"-"&amp;$B102&amp;"-"&amp;O$7,Weights_All_Spaces,$C102+1,FALSE)*'Freezer Impacts'!N101</f>
        <v>4.8384653119149107E-2</v>
      </c>
      <c r="P102" s="41">
        <f ca="1">HLOOKUP($A102&amp;"-"&amp;$B102&amp;"-"&amp;P$7,Weights_All_Spaces,$C102+1,FALSE)*'Freezer Impacts'!O101</f>
        <v>6.5642629373440704E-6</v>
      </c>
      <c r="Q102" s="41">
        <f ca="1">HLOOKUP($A102&amp;"-"&amp;$B102&amp;"-"&amp;Q$7,Weights_All_Spaces,$C102+1,FALSE)*'Freezer Impacts'!P101</f>
        <v>6.6053903287621743E-2</v>
      </c>
      <c r="R102" s="41">
        <f ca="1">HLOOKUP($A102&amp;"-"&amp;$B102&amp;"-"&amp;R$7,Weights_All_Spaces,$C102+1,FALSE)*'Freezer Impacts'!Q101</f>
        <v>1.1146395607960886E-5</v>
      </c>
      <c r="S102" s="41">
        <f>HLOOKUP($A102&amp;"-"&amp;$B102&amp;"-"&amp;S$7,Weights_All_Spaces,$C102+1,FALSE)*'Freezer Impacts'!R101</f>
        <v>0</v>
      </c>
      <c r="T102" s="41">
        <f ca="1">HLOOKUP($A102&amp;"-"&amp;$B102&amp;"-"&amp;T$7,Weights_All_Spaces,$C102+1,FALSE)*'Freezer Impacts'!S101</f>
        <v>5.41652063322881E-2</v>
      </c>
      <c r="U102" s="41">
        <f ca="1">HLOOKUP($A102&amp;"-"&amp;$B102&amp;"-"&amp;U$7,Weights_All_Spaces,$C102+1,FALSE)*'Freezer Impacts'!T101</f>
        <v>1.0518129151011962E-5</v>
      </c>
      <c r="V102" s="41">
        <f ca="1">HLOOKUP($A102&amp;"-"&amp;$B102&amp;"-"&amp;V$7,Weights_All_Spaces,$C102+1,FALSE)*'Freezer Impacts'!U101</f>
        <v>5.41652063322881E-2</v>
      </c>
      <c r="W102" s="41">
        <f ca="1">HLOOKUP($A102&amp;"-"&amp;$B102&amp;"-"&amp;W$7,Weights_All_Spaces,$C102+1,FALSE)*'Freezer Impacts'!V101</f>
        <v>1.0518129151011962E-5</v>
      </c>
      <c r="X102" s="41">
        <f ca="1">HLOOKUP($A102&amp;"-"&amp;$B102&amp;"-"&amp;X$7,Weights_All_Spaces,$C102+1,FALSE)*'Freezer Impacts'!W101</f>
        <v>-1.3807014177223075E-3</v>
      </c>
      <c r="Y102" s="41">
        <f ca="1">HLOOKUP($A102&amp;"-"&amp;$B102&amp;"-"&amp;Y$7,Weights_All_Spaces,$C102+1,FALSE)*'Freezer Impacts'!X101</f>
        <v>8.284420000094387E-3</v>
      </c>
      <c r="Z102" s="41">
        <f ca="1">HLOOKUP($A102&amp;"-"&amp;$B102&amp;"-"&amp;Z$7,Weights_All_Spaces,$C102+1,FALSE)*'Freezer Impacts'!Y101</f>
        <v>1.6229528624368798E-6</v>
      </c>
      <c r="AA102" s="41">
        <f ca="1">HLOOKUP($A102&amp;"-"&amp;$B102&amp;"-"&amp;AA$7,Weights_All_Spaces,$C102+1,FALSE)*'Freezer Impacts'!Z101</f>
        <v>6.4900943716916541E-3</v>
      </c>
      <c r="AB102" s="41">
        <f ca="1">HLOOKUP($A102&amp;"-"&amp;$B102&amp;"-"&amp;AB$7,Weights_All_Spaces,$C102+1,FALSE)*'Freezer Impacts'!AA101</f>
        <v>1.6229528624368798E-6</v>
      </c>
      <c r="AC102" s="41">
        <f ca="1">HLOOKUP($A102&amp;"-"&amp;$B102&amp;"-"&amp;AC$7,Weights_All_Spaces,$C102+1,FALSE)*'Freezer Impacts'!AB101</f>
        <v>0</v>
      </c>
      <c r="AD102" s="130">
        <v>0</v>
      </c>
      <c r="AE102" s="130">
        <v>0</v>
      </c>
      <c r="AF102" s="130">
        <v>0</v>
      </c>
      <c r="AG102" s="130">
        <v>0</v>
      </c>
      <c r="AH102" s="130">
        <v>0</v>
      </c>
      <c r="AK102" s="131">
        <f t="shared" ca="1" si="21"/>
        <v>0.30438945527886091</v>
      </c>
      <c r="AL102" s="131">
        <f t="shared" ca="1" si="21"/>
        <v>4.4987833274509053E-5</v>
      </c>
      <c r="AM102" s="131">
        <f t="shared" ca="1" si="21"/>
        <v>0.3848027365144896</v>
      </c>
      <c r="AN102" s="131">
        <f t="shared" ca="1" si="21"/>
        <v>6.8407819662630708E-5</v>
      </c>
      <c r="AO102" s="131">
        <f t="shared" ca="1" si="21"/>
        <v>-5.9744639267466024E-3</v>
      </c>
    </row>
    <row r="103" spans="1:41">
      <c r="A103" s="4" t="str">
        <f t="shared" si="23"/>
        <v>SC</v>
      </c>
      <c r="B103" s="4" t="str">
        <f t="shared" si="23"/>
        <v>DMO</v>
      </c>
      <c r="C103" s="4">
        <f t="shared" si="20"/>
        <v>15</v>
      </c>
      <c r="D103" s="40" t="str">
        <f t="shared" si="17"/>
        <v>SC15</v>
      </c>
      <c r="E103" s="41">
        <f ca="1">HLOOKUP($A103&amp;"-"&amp;$B103&amp;"-"&amp;E$7,Weights_All_Spaces,$C103+1,FALSE)*'Freezer Impacts'!D102</f>
        <v>0.14392105914085665</v>
      </c>
      <c r="F103" s="41">
        <f ca="1">HLOOKUP($A103&amp;"-"&amp;$B103&amp;"-"&amp;F$7,Weights_All_Spaces,$C103+1,FALSE)*'Freezer Impacts'!E102</f>
        <v>1.8506043335458132E-5</v>
      </c>
      <c r="G103" s="41">
        <f ca="1">HLOOKUP($A103&amp;"-"&amp;$B103&amp;"-"&amp;G$7,Weights_All_Spaces,$C103+1,FALSE)*'Freezer Impacts'!F102</f>
        <v>0.21276156033075022</v>
      </c>
      <c r="H103" s="41">
        <f ca="1">HLOOKUP($A103&amp;"-"&amp;$B103&amp;"-"&amp;H$7,Weights_All_Spaces,$C103+1,FALSE)*'Freezer Impacts'!G102</f>
        <v>3.2983050021821814E-5</v>
      </c>
      <c r="I103" s="41">
        <f ca="1">HLOOKUP($A103&amp;"-"&amp;$B103&amp;"-"&amp;I$7,Weights_All_Spaces,$C103+1,FALSE)*'Freezer Impacts'!H102</f>
        <v>-2.5422043745075072E-3</v>
      </c>
      <c r="J103" s="41">
        <f ca="1">HLOOKUP($A103&amp;"-"&amp;$B103&amp;"-"&amp;J$7,Weights_All_Spaces,$C103+1,FALSE)*'Freezer Impacts'!I102</f>
        <v>2.0561062028406536E-2</v>
      </c>
      <c r="K103" s="41">
        <f ca="1">HLOOKUP($A103&amp;"-"&amp;$B103&amp;"-"&amp;K$7,Weights_All_Spaces,$C103+1,FALSE)*'Freezer Impacts'!J102</f>
        <v>2.6469883633623684E-6</v>
      </c>
      <c r="L103" s="41">
        <f ca="1">HLOOKUP($A103&amp;"-"&amp;$B103&amp;"-"&amp;L$7,Weights_All_Spaces,$C103+1,FALSE)*'Freezer Impacts'!K102</f>
        <v>2.6035093964385695E-2</v>
      </c>
      <c r="M103" s="41">
        <f ca="1">HLOOKUP($A103&amp;"-"&amp;$B103&amp;"-"&amp;M$7,Weights_All_Spaces,$C103+1,FALSE)*'Freezer Impacts'!L102</f>
        <v>4.7010427618250262E-6</v>
      </c>
      <c r="N103" s="41">
        <f ca="1">HLOOKUP($A103&amp;"-"&amp;$B103&amp;"-"&amp;N$7,Weights_All_Spaces,$C103+1,FALSE)*'Freezer Impacts'!M102</f>
        <v>0</v>
      </c>
      <c r="O103" s="41">
        <f ca="1">HLOOKUP($A103&amp;"-"&amp;$B103&amp;"-"&amp;O$7,Weights_All_Spaces,$C103+1,FALSE)*'Freezer Impacts'!N102</f>
        <v>4.1120302611673334E-2</v>
      </c>
      <c r="P103" s="41">
        <f ca="1">HLOOKUP($A103&amp;"-"&amp;$B103&amp;"-"&amp;P$7,Weights_All_Spaces,$C103+1,FALSE)*'Freezer Impacts'!O102</f>
        <v>5.2874409529880384E-6</v>
      </c>
      <c r="Q103" s="41">
        <f ca="1">HLOOKUP($A103&amp;"-"&amp;$B103&amp;"-"&amp;Q$7,Weights_All_Spaces,$C103+1,FALSE)*'Freezer Impacts'!P102</f>
        <v>6.0789017237357218E-2</v>
      </c>
      <c r="R103" s="41">
        <f ca="1">HLOOKUP($A103&amp;"-"&amp;$B103&amp;"-"&amp;R$7,Weights_All_Spaces,$C103+1,FALSE)*'Freezer Impacts'!Q102</f>
        <v>9.4237285776633774E-6</v>
      </c>
      <c r="S103" s="41">
        <f>HLOOKUP($A103&amp;"-"&amp;$B103&amp;"-"&amp;S$7,Weights_All_Spaces,$C103+1,FALSE)*'Freezer Impacts'!R102</f>
        <v>0</v>
      </c>
      <c r="T103" s="41">
        <f ca="1">HLOOKUP($A103&amp;"-"&amp;$B103&amp;"-"&amp;T$7,Weights_All_Spaces,$C103+1,FALSE)*'Freezer Impacts'!S102</f>
        <v>0</v>
      </c>
      <c r="U103" s="41">
        <f ca="1">HLOOKUP($A103&amp;"-"&amp;$B103&amp;"-"&amp;U$7,Weights_All_Spaces,$C103+1,FALSE)*'Freezer Impacts'!T102</f>
        <v>0</v>
      </c>
      <c r="V103" s="41">
        <f ca="1">HLOOKUP($A103&amp;"-"&amp;$B103&amp;"-"&amp;V$7,Weights_All_Spaces,$C103+1,FALSE)*'Freezer Impacts'!U102</f>
        <v>0</v>
      </c>
      <c r="W103" s="41">
        <f ca="1">HLOOKUP($A103&amp;"-"&amp;$B103&amp;"-"&amp;W$7,Weights_All_Spaces,$C103+1,FALSE)*'Freezer Impacts'!V102</f>
        <v>0</v>
      </c>
      <c r="X103" s="41">
        <f ca="1">HLOOKUP($A103&amp;"-"&amp;$B103&amp;"-"&amp;X$7,Weights_All_Spaces,$C103+1,FALSE)*'Freezer Impacts'!W102</f>
        <v>0</v>
      </c>
      <c r="Y103" s="41">
        <f ca="1">HLOOKUP($A103&amp;"-"&amp;$B103&amp;"-"&amp;Y$7,Weights_All_Spaces,$C103+1,FALSE)*'Freezer Impacts'!X102</f>
        <v>0</v>
      </c>
      <c r="Z103" s="41">
        <f ca="1">HLOOKUP($A103&amp;"-"&amp;$B103&amp;"-"&amp;Z$7,Weights_All_Spaces,$C103+1,FALSE)*'Freezer Impacts'!Y102</f>
        <v>0</v>
      </c>
      <c r="AA103" s="41">
        <f ca="1">HLOOKUP($A103&amp;"-"&amp;$B103&amp;"-"&amp;AA$7,Weights_All_Spaces,$C103+1,FALSE)*'Freezer Impacts'!Z102</f>
        <v>0</v>
      </c>
      <c r="AB103" s="41">
        <f ca="1">HLOOKUP($A103&amp;"-"&amp;$B103&amp;"-"&amp;AB$7,Weights_All_Spaces,$C103+1,FALSE)*'Freezer Impacts'!AA102</f>
        <v>0</v>
      </c>
      <c r="AC103" s="41">
        <f ca="1">HLOOKUP($A103&amp;"-"&amp;$B103&amp;"-"&amp;AC$7,Weights_All_Spaces,$C103+1,FALSE)*'Freezer Impacts'!AB102</f>
        <v>0</v>
      </c>
      <c r="AD103" s="130">
        <v>0</v>
      </c>
      <c r="AE103" s="130">
        <v>0</v>
      </c>
      <c r="AF103" s="130">
        <v>0</v>
      </c>
      <c r="AG103" s="130">
        <v>0</v>
      </c>
      <c r="AH103" s="130">
        <v>0</v>
      </c>
      <c r="AK103" s="131">
        <f t="shared" ca="1" si="21"/>
        <v>0.20560242378093652</v>
      </c>
      <c r="AL103" s="131">
        <f t="shared" ca="1" si="21"/>
        <v>2.6440472651808538E-5</v>
      </c>
      <c r="AM103" s="131">
        <f t="shared" ca="1" si="21"/>
        <v>0.29958567153249316</v>
      </c>
      <c r="AN103" s="131">
        <f t="shared" ca="1" si="21"/>
        <v>4.7107821361310219E-5</v>
      </c>
      <c r="AO103" s="131">
        <f t="shared" ca="1" si="21"/>
        <v>-2.5422043745075072E-3</v>
      </c>
    </row>
    <row r="104" spans="1:41">
      <c r="A104" s="4" t="str">
        <f t="shared" si="23"/>
        <v>SC</v>
      </c>
      <c r="B104" s="4" t="str">
        <f t="shared" si="23"/>
        <v>DMO</v>
      </c>
      <c r="C104" s="4">
        <f t="shared" si="20"/>
        <v>16</v>
      </c>
      <c r="D104" s="40" t="str">
        <f t="shared" si="17"/>
        <v>SC16</v>
      </c>
      <c r="E104" s="41">
        <f ca="1">HLOOKUP($A104&amp;"-"&amp;$B104&amp;"-"&amp;E$7,Weights_All_Spaces,$C104+1,FALSE)*'Freezer Impacts'!D103</f>
        <v>0.19985985584789337</v>
      </c>
      <c r="F104" s="41">
        <f ca="1">HLOOKUP($A104&amp;"-"&amp;$B104&amp;"-"&amp;F$7,Weights_All_Spaces,$C104+1,FALSE)*'Freezer Impacts'!E103</f>
        <v>2.9527714138009277E-5</v>
      </c>
      <c r="G104" s="41">
        <f ca="1">HLOOKUP($A104&amp;"-"&amp;$B104&amp;"-"&amp;G$7,Weights_All_Spaces,$C104+1,FALSE)*'Freezer Impacts'!F103</f>
        <v>0.23755373308479741</v>
      </c>
      <c r="H104" s="41">
        <f ca="1">HLOOKUP($A104&amp;"-"&amp;$B104&amp;"-"&amp;H$7,Weights_All_Spaces,$C104+1,FALSE)*'Freezer Impacts'!G103</f>
        <v>5.5453219114198193E-5</v>
      </c>
      <c r="I104" s="41">
        <f ca="1">HLOOKUP($A104&amp;"-"&amp;$B104&amp;"-"&amp;I$7,Weights_All_Spaces,$C104+1,FALSE)*'Freezer Impacts'!H103</f>
        <v>-9.6241043854479041E-3</v>
      </c>
      <c r="J104" s="41">
        <f ca="1">HLOOKUP($A104&amp;"-"&amp;$B104&amp;"-"&amp;J$7,Weights_All_Spaces,$C104+1,FALSE)*'Freezer Impacts'!I103</f>
        <v>2.8573299583516242E-2</v>
      </c>
      <c r="K104" s="41">
        <f ca="1">HLOOKUP($A104&amp;"-"&amp;$B104&amp;"-"&amp;K$7,Weights_All_Spaces,$C104+1,FALSE)*'Freezer Impacts'!J103</f>
        <v>4.2274571813284059E-6</v>
      </c>
      <c r="L104" s="41">
        <f ca="1">HLOOKUP($A104&amp;"-"&amp;$B104&amp;"-"&amp;L$7,Weights_All_Spaces,$C104+1,FALSE)*'Freezer Impacts'!K103</f>
        <v>1.6968866719551078E-2</v>
      </c>
      <c r="M104" s="41">
        <f ca="1">HLOOKUP($A104&amp;"-"&amp;$B104&amp;"-"&amp;M$7,Weights_All_Spaces,$C104+1,FALSE)*'Freezer Impacts'!L103</f>
        <v>9.4315176935075455E-6</v>
      </c>
      <c r="N104" s="41">
        <f ca="1">HLOOKUP($A104&amp;"-"&amp;$B104&amp;"-"&amp;N$7,Weights_All_Spaces,$C104+1,FALSE)*'Freezer Impacts'!M103</f>
        <v>0</v>
      </c>
      <c r="O104" s="41">
        <f ca="1">HLOOKUP($A104&amp;"-"&amp;$B104&amp;"-"&amp;O$7,Weights_All_Spaces,$C104+1,FALSE)*'Freezer Impacts'!N103</f>
        <v>5.7102815956540966E-2</v>
      </c>
      <c r="P104" s="41">
        <f ca="1">HLOOKUP($A104&amp;"-"&amp;$B104&amp;"-"&amp;P$7,Weights_All_Spaces,$C104+1,FALSE)*'Freezer Impacts'!O103</f>
        <v>8.4364897537169363E-6</v>
      </c>
      <c r="Q104" s="41">
        <f ca="1">HLOOKUP($A104&amp;"-"&amp;$B104&amp;"-"&amp;Q$7,Weights_All_Spaces,$C104+1,FALSE)*'Freezer Impacts'!P103</f>
        <v>6.7872495167084976E-2</v>
      </c>
      <c r="R104" s="41">
        <f ca="1">HLOOKUP($A104&amp;"-"&amp;$B104&amp;"-"&amp;R$7,Weights_All_Spaces,$C104+1,FALSE)*'Freezer Impacts'!Q103</f>
        <v>1.5843776889770913E-5</v>
      </c>
      <c r="S104" s="41">
        <f>HLOOKUP($A104&amp;"-"&amp;$B104&amp;"-"&amp;S$7,Weights_All_Spaces,$C104+1,FALSE)*'Freezer Impacts'!R103</f>
        <v>0</v>
      </c>
      <c r="T104" s="41">
        <f ca="1">HLOOKUP($A104&amp;"-"&amp;$B104&amp;"-"&amp;T$7,Weights_All_Spaces,$C104+1,FALSE)*'Freezer Impacts'!S103</f>
        <v>0</v>
      </c>
      <c r="U104" s="41">
        <f ca="1">HLOOKUP($A104&amp;"-"&amp;$B104&amp;"-"&amp;U$7,Weights_All_Spaces,$C104+1,FALSE)*'Freezer Impacts'!T103</f>
        <v>0</v>
      </c>
      <c r="V104" s="41">
        <f ca="1">HLOOKUP($A104&amp;"-"&amp;$B104&amp;"-"&amp;V$7,Weights_All_Spaces,$C104+1,FALSE)*'Freezer Impacts'!U103</f>
        <v>0</v>
      </c>
      <c r="W104" s="41">
        <f ca="1">HLOOKUP($A104&amp;"-"&amp;$B104&amp;"-"&amp;W$7,Weights_All_Spaces,$C104+1,FALSE)*'Freezer Impacts'!V103</f>
        <v>0</v>
      </c>
      <c r="X104" s="41">
        <f ca="1">HLOOKUP($A104&amp;"-"&amp;$B104&amp;"-"&amp;X$7,Weights_All_Spaces,$C104+1,FALSE)*'Freezer Impacts'!W103</f>
        <v>0</v>
      </c>
      <c r="Y104" s="41">
        <f ca="1">HLOOKUP($A104&amp;"-"&amp;$B104&amp;"-"&amp;Y$7,Weights_All_Spaces,$C104+1,FALSE)*'Freezer Impacts'!X103</f>
        <v>0</v>
      </c>
      <c r="Z104" s="41">
        <f ca="1">HLOOKUP($A104&amp;"-"&amp;$B104&amp;"-"&amp;Z$7,Weights_All_Spaces,$C104+1,FALSE)*'Freezer Impacts'!Y103</f>
        <v>0</v>
      </c>
      <c r="AA104" s="41">
        <f ca="1">HLOOKUP($A104&amp;"-"&amp;$B104&amp;"-"&amp;AA$7,Weights_All_Spaces,$C104+1,FALSE)*'Freezer Impacts'!Z103</f>
        <v>0</v>
      </c>
      <c r="AB104" s="41">
        <f ca="1">HLOOKUP($A104&amp;"-"&amp;$B104&amp;"-"&amp;AB$7,Weights_All_Spaces,$C104+1,FALSE)*'Freezer Impacts'!AA103</f>
        <v>0</v>
      </c>
      <c r="AC104" s="41">
        <f ca="1">HLOOKUP($A104&amp;"-"&amp;$B104&amp;"-"&amp;AC$7,Weights_All_Spaces,$C104+1,FALSE)*'Freezer Impacts'!AB103</f>
        <v>0</v>
      </c>
      <c r="AD104" s="130">
        <v>0</v>
      </c>
      <c r="AE104" s="130">
        <v>0</v>
      </c>
      <c r="AF104" s="130">
        <v>0</v>
      </c>
      <c r="AG104" s="130">
        <v>0</v>
      </c>
      <c r="AH104" s="130">
        <v>0</v>
      </c>
      <c r="AK104" s="131">
        <f t="shared" ca="1" si="21"/>
        <v>0.28553597138795056</v>
      </c>
      <c r="AL104" s="131">
        <f t="shared" ca="1" si="21"/>
        <v>4.2191661073054618E-5</v>
      </c>
      <c r="AM104" s="131">
        <f t="shared" ca="1" si="21"/>
        <v>0.32239509497143348</v>
      </c>
      <c r="AN104" s="131">
        <f t="shared" ca="1" si="21"/>
        <v>8.072851369747665E-5</v>
      </c>
      <c r="AO104" s="131">
        <f t="shared" ca="1" si="21"/>
        <v>-9.6241043854479041E-3</v>
      </c>
    </row>
    <row r="105" spans="1:41">
      <c r="A105" s="4" t="s">
        <v>905</v>
      </c>
      <c r="B105" s="4" t="s">
        <v>875</v>
      </c>
      <c r="C105" s="40">
        <v>1</v>
      </c>
      <c r="D105" s="40" t="str">
        <f>A105&amp;C105</f>
        <v>SD1</v>
      </c>
      <c r="E105" s="41">
        <f ca="1">HLOOKUP($A105&amp;"-"&amp;$B105&amp;"-"&amp;E$7,Weights_All_Spaces,$C105+1,FALSE)*'Freezer Impacts'!D104</f>
        <v>0</v>
      </c>
      <c r="F105" s="41">
        <f ca="1">HLOOKUP($A105&amp;"-"&amp;$B105&amp;"-"&amp;F$7,Weights_All_Spaces,$C105+1,FALSE)*'Freezer Impacts'!E104</f>
        <v>0</v>
      </c>
      <c r="G105" s="41">
        <f ca="1">HLOOKUP($A105&amp;"-"&amp;$B105&amp;"-"&amp;G$7,Weights_All_Spaces,$C105+1,FALSE)*'Freezer Impacts'!F104</f>
        <v>0</v>
      </c>
      <c r="H105" s="41">
        <f ca="1">HLOOKUP($A105&amp;"-"&amp;$B105&amp;"-"&amp;H$7,Weights_All_Spaces,$C105+1,FALSE)*'Freezer Impacts'!G104</f>
        <v>0</v>
      </c>
      <c r="I105" s="41">
        <f ca="1">HLOOKUP($A105&amp;"-"&amp;$B105&amp;"-"&amp;I$7,Weights_All_Spaces,$C105+1,FALSE)*'Freezer Impacts'!H104</f>
        <v>0</v>
      </c>
      <c r="J105" s="41">
        <f ca="1">HLOOKUP($A105&amp;"-"&amp;$B105&amp;"-"&amp;J$7,Weights_All_Spaces,$C105+1,FALSE)*'Freezer Impacts'!I104</f>
        <v>0</v>
      </c>
      <c r="K105" s="41">
        <f ca="1">HLOOKUP($A105&amp;"-"&amp;$B105&amp;"-"&amp;K$7,Weights_All_Spaces,$C105+1,FALSE)*'Freezer Impacts'!J104</f>
        <v>0</v>
      </c>
      <c r="L105" s="41">
        <f ca="1">HLOOKUP($A105&amp;"-"&amp;$B105&amp;"-"&amp;L$7,Weights_All_Spaces,$C105+1,FALSE)*'Freezer Impacts'!K104</f>
        <v>0</v>
      </c>
      <c r="M105" s="41">
        <f ca="1">HLOOKUP($A105&amp;"-"&amp;$B105&amp;"-"&amp;M$7,Weights_All_Spaces,$C105+1,FALSE)*'Freezer Impacts'!L104</f>
        <v>0</v>
      </c>
      <c r="N105" s="41">
        <f ca="1">HLOOKUP($A105&amp;"-"&amp;$B105&amp;"-"&amp;N$7,Weights_All_Spaces,$C105+1,FALSE)*'Freezer Impacts'!M104</f>
        <v>0</v>
      </c>
      <c r="O105" s="41">
        <f ca="1">HLOOKUP($A105&amp;"-"&amp;$B105&amp;"-"&amp;O$7,Weights_All_Spaces,$C105+1,FALSE)*'Freezer Impacts'!N104</f>
        <v>0</v>
      </c>
      <c r="P105" s="41">
        <f ca="1">HLOOKUP($A105&amp;"-"&amp;$B105&amp;"-"&amp;P$7,Weights_All_Spaces,$C105+1,FALSE)*'Freezer Impacts'!O104</f>
        <v>0</v>
      </c>
      <c r="Q105" s="41">
        <f ca="1">HLOOKUP($A105&amp;"-"&amp;$B105&amp;"-"&amp;Q$7,Weights_All_Spaces,$C105+1,FALSE)*'Freezer Impacts'!P104</f>
        <v>0</v>
      </c>
      <c r="R105" s="41">
        <f ca="1">HLOOKUP($A105&amp;"-"&amp;$B105&amp;"-"&amp;R$7,Weights_All_Spaces,$C105+1,FALSE)*'Freezer Impacts'!Q104</f>
        <v>0</v>
      </c>
      <c r="S105" s="41">
        <f>HLOOKUP($A105&amp;"-"&amp;$B105&amp;"-"&amp;S$7,Weights_All_Spaces,$C105+1,FALSE)*'Freezer Impacts'!R104</f>
        <v>0</v>
      </c>
      <c r="T105" s="41">
        <f ca="1">HLOOKUP($A105&amp;"-"&amp;$B105&amp;"-"&amp;T$7,Weights_All_Spaces,$C105+1,FALSE)*'Freezer Impacts'!S104</f>
        <v>0</v>
      </c>
      <c r="U105" s="41">
        <f ca="1">HLOOKUP($A105&amp;"-"&amp;$B105&amp;"-"&amp;U$7,Weights_All_Spaces,$C105+1,FALSE)*'Freezer Impacts'!T104</f>
        <v>0</v>
      </c>
      <c r="V105" s="41">
        <f ca="1">HLOOKUP($A105&amp;"-"&amp;$B105&amp;"-"&amp;V$7,Weights_All_Spaces,$C105+1,FALSE)*'Freezer Impacts'!U104</f>
        <v>0</v>
      </c>
      <c r="W105" s="41">
        <f ca="1">HLOOKUP($A105&amp;"-"&amp;$B105&amp;"-"&amp;W$7,Weights_All_Spaces,$C105+1,FALSE)*'Freezer Impacts'!V104</f>
        <v>0</v>
      </c>
      <c r="X105" s="41">
        <f ca="1">HLOOKUP($A105&amp;"-"&amp;$B105&amp;"-"&amp;X$7,Weights_All_Spaces,$C105+1,FALSE)*'Freezer Impacts'!W104</f>
        <v>0</v>
      </c>
      <c r="Y105" s="41">
        <f ca="1">HLOOKUP($A105&amp;"-"&amp;$B105&amp;"-"&amp;Y$7,Weights_All_Spaces,$C105+1,FALSE)*'Freezer Impacts'!X104</f>
        <v>0</v>
      </c>
      <c r="Z105" s="41">
        <f ca="1">HLOOKUP($A105&amp;"-"&amp;$B105&amp;"-"&amp;Z$7,Weights_All_Spaces,$C105+1,FALSE)*'Freezer Impacts'!Y104</f>
        <v>0</v>
      </c>
      <c r="AA105" s="41">
        <f ca="1">HLOOKUP($A105&amp;"-"&amp;$B105&amp;"-"&amp;AA$7,Weights_All_Spaces,$C105+1,FALSE)*'Freezer Impacts'!Z104</f>
        <v>0</v>
      </c>
      <c r="AB105" s="41">
        <f ca="1">HLOOKUP($A105&amp;"-"&amp;$B105&amp;"-"&amp;AB$7,Weights_All_Spaces,$C105+1,FALSE)*'Freezer Impacts'!AA104</f>
        <v>0</v>
      </c>
      <c r="AC105" s="41">
        <f ca="1">HLOOKUP($A105&amp;"-"&amp;$B105&amp;"-"&amp;AC$7,Weights_All_Spaces,$C105+1,FALSE)*'Freezer Impacts'!AB104</f>
        <v>0</v>
      </c>
      <c r="AD105" s="41">
        <f ca="1">HLOOKUP($A105&amp;"-"&amp;$B105&amp;"-"&amp;AD$7,Weights_All_Spaces,$C105+1,FALSE)*'Freezer Impacts'!AC104</f>
        <v>0</v>
      </c>
      <c r="AE105" s="41">
        <f ca="1">HLOOKUP($A105&amp;"-"&amp;$B105&amp;"-"&amp;AE$7,Weights_All_Spaces,$C105+1,FALSE)*'Freezer Impacts'!AD104</f>
        <v>0</v>
      </c>
      <c r="AF105" s="41">
        <f ca="1">HLOOKUP($A105&amp;"-"&amp;$B105&amp;"-"&amp;AF$7,Weights_All_Spaces,$C105+1,FALSE)*'Freezer Impacts'!AE104</f>
        <v>0</v>
      </c>
      <c r="AG105" s="41">
        <f ca="1">HLOOKUP($A105&amp;"-"&amp;$B105&amp;"-"&amp;AG$7,Weights_All_Spaces,$C105+1,FALSE)*'Freezer Impacts'!AF104</f>
        <v>0</v>
      </c>
      <c r="AH105" s="41">
        <f ca="1">HLOOKUP($A105&amp;"-"&amp;$B105&amp;"-"&amp;AH$7,Weights_All_Spaces,$C105+1,FALSE)*'Freezer Impacts'!AG104</f>
        <v>0</v>
      </c>
      <c r="AK105" s="131">
        <f t="shared" ca="1" si="21"/>
        <v>0</v>
      </c>
      <c r="AL105" s="131">
        <f t="shared" ca="1" si="21"/>
        <v>0</v>
      </c>
      <c r="AM105" s="131">
        <f t="shared" ca="1" si="21"/>
        <v>0</v>
      </c>
      <c r="AN105" s="131">
        <f t="shared" ca="1" si="21"/>
        <v>0</v>
      </c>
      <c r="AO105" s="131">
        <f t="shared" ca="1" si="21"/>
        <v>0</v>
      </c>
    </row>
    <row r="106" spans="1:41">
      <c r="A106" s="4" t="str">
        <f>A105</f>
        <v>SD</v>
      </c>
      <c r="B106" s="4" t="str">
        <f>B105</f>
        <v>SFM</v>
      </c>
      <c r="C106" s="4">
        <f>C105+1</f>
        <v>2</v>
      </c>
      <c r="D106" s="40" t="str">
        <f t="shared" ref="D106:D152" si="24">A106&amp;C106</f>
        <v>SD2</v>
      </c>
      <c r="E106" s="41">
        <f ca="1">HLOOKUP($A106&amp;"-"&amp;$B106&amp;"-"&amp;E$7,Weights_All_Spaces,$C106+1,FALSE)*'Freezer Impacts'!D105</f>
        <v>0</v>
      </c>
      <c r="F106" s="41">
        <f ca="1">HLOOKUP($A106&amp;"-"&amp;$B106&amp;"-"&amp;F$7,Weights_All_Spaces,$C106+1,FALSE)*'Freezer Impacts'!E105</f>
        <v>0</v>
      </c>
      <c r="G106" s="41">
        <f ca="1">HLOOKUP($A106&amp;"-"&amp;$B106&amp;"-"&amp;G$7,Weights_All_Spaces,$C106+1,FALSE)*'Freezer Impacts'!F105</f>
        <v>0</v>
      </c>
      <c r="H106" s="41">
        <f ca="1">HLOOKUP($A106&amp;"-"&amp;$B106&amp;"-"&amp;H$7,Weights_All_Spaces,$C106+1,FALSE)*'Freezer Impacts'!G105</f>
        <v>0</v>
      </c>
      <c r="I106" s="41">
        <f ca="1">HLOOKUP($A106&amp;"-"&amp;$B106&amp;"-"&amp;I$7,Weights_All_Spaces,$C106+1,FALSE)*'Freezer Impacts'!H105</f>
        <v>0</v>
      </c>
      <c r="J106" s="41">
        <f ca="1">HLOOKUP($A106&amp;"-"&amp;$B106&amp;"-"&amp;J$7,Weights_All_Spaces,$C106+1,FALSE)*'Freezer Impacts'!I105</f>
        <v>0</v>
      </c>
      <c r="K106" s="41">
        <f ca="1">HLOOKUP($A106&amp;"-"&amp;$B106&amp;"-"&amp;K$7,Weights_All_Spaces,$C106+1,FALSE)*'Freezer Impacts'!J105</f>
        <v>0</v>
      </c>
      <c r="L106" s="41">
        <f ca="1">HLOOKUP($A106&amp;"-"&amp;$B106&amp;"-"&amp;L$7,Weights_All_Spaces,$C106+1,FALSE)*'Freezer Impacts'!K105</f>
        <v>0</v>
      </c>
      <c r="M106" s="41">
        <f ca="1">HLOOKUP($A106&amp;"-"&amp;$B106&amp;"-"&amp;M$7,Weights_All_Spaces,$C106+1,FALSE)*'Freezer Impacts'!L105</f>
        <v>0</v>
      </c>
      <c r="N106" s="41">
        <f ca="1">HLOOKUP($A106&amp;"-"&amp;$B106&amp;"-"&amp;N$7,Weights_All_Spaces,$C106+1,FALSE)*'Freezer Impacts'!M105</f>
        <v>0</v>
      </c>
      <c r="O106" s="41">
        <f ca="1">HLOOKUP($A106&amp;"-"&amp;$B106&amp;"-"&amp;O$7,Weights_All_Spaces,$C106+1,FALSE)*'Freezer Impacts'!N105</f>
        <v>0</v>
      </c>
      <c r="P106" s="41">
        <f ca="1">HLOOKUP($A106&amp;"-"&amp;$B106&amp;"-"&amp;P$7,Weights_All_Spaces,$C106+1,FALSE)*'Freezer Impacts'!O105</f>
        <v>0</v>
      </c>
      <c r="Q106" s="41">
        <f ca="1">HLOOKUP($A106&amp;"-"&amp;$B106&amp;"-"&amp;Q$7,Weights_All_Spaces,$C106+1,FALSE)*'Freezer Impacts'!P105</f>
        <v>0</v>
      </c>
      <c r="R106" s="41">
        <f ca="1">HLOOKUP($A106&amp;"-"&amp;$B106&amp;"-"&amp;R$7,Weights_All_Spaces,$C106+1,FALSE)*'Freezer Impacts'!Q105</f>
        <v>0</v>
      </c>
      <c r="S106" s="41">
        <f>HLOOKUP($A106&amp;"-"&amp;$B106&amp;"-"&amp;S$7,Weights_All_Spaces,$C106+1,FALSE)*'Freezer Impacts'!R105</f>
        <v>0</v>
      </c>
      <c r="T106" s="41">
        <f ca="1">HLOOKUP($A106&amp;"-"&amp;$B106&amp;"-"&amp;T$7,Weights_All_Spaces,$C106+1,FALSE)*'Freezer Impacts'!S105</f>
        <v>0</v>
      </c>
      <c r="U106" s="41">
        <f ca="1">HLOOKUP($A106&amp;"-"&amp;$B106&amp;"-"&amp;U$7,Weights_All_Spaces,$C106+1,FALSE)*'Freezer Impacts'!T105</f>
        <v>0</v>
      </c>
      <c r="V106" s="41">
        <f ca="1">HLOOKUP($A106&amp;"-"&amp;$B106&amp;"-"&amp;V$7,Weights_All_Spaces,$C106+1,FALSE)*'Freezer Impacts'!U105</f>
        <v>0</v>
      </c>
      <c r="W106" s="41">
        <f ca="1">HLOOKUP($A106&amp;"-"&amp;$B106&amp;"-"&amp;W$7,Weights_All_Spaces,$C106+1,FALSE)*'Freezer Impacts'!V105</f>
        <v>0</v>
      </c>
      <c r="X106" s="41">
        <f ca="1">HLOOKUP($A106&amp;"-"&amp;$B106&amp;"-"&amp;X$7,Weights_All_Spaces,$C106+1,FALSE)*'Freezer Impacts'!W105</f>
        <v>0</v>
      </c>
      <c r="Y106" s="41">
        <f ca="1">HLOOKUP($A106&amp;"-"&amp;$B106&amp;"-"&amp;Y$7,Weights_All_Spaces,$C106+1,FALSE)*'Freezer Impacts'!X105</f>
        <v>0</v>
      </c>
      <c r="Z106" s="41">
        <f ca="1">HLOOKUP($A106&amp;"-"&amp;$B106&amp;"-"&amp;Z$7,Weights_All_Spaces,$C106+1,FALSE)*'Freezer Impacts'!Y105</f>
        <v>0</v>
      </c>
      <c r="AA106" s="41">
        <f ca="1">HLOOKUP($A106&amp;"-"&amp;$B106&amp;"-"&amp;AA$7,Weights_All_Spaces,$C106+1,FALSE)*'Freezer Impacts'!Z105</f>
        <v>0</v>
      </c>
      <c r="AB106" s="41">
        <f ca="1">HLOOKUP($A106&amp;"-"&amp;$B106&amp;"-"&amp;AB$7,Weights_All_Spaces,$C106+1,FALSE)*'Freezer Impacts'!AA105</f>
        <v>0</v>
      </c>
      <c r="AC106" s="41">
        <f ca="1">HLOOKUP($A106&amp;"-"&amp;$B106&amp;"-"&amp;AC$7,Weights_All_Spaces,$C106+1,FALSE)*'Freezer Impacts'!AB105</f>
        <v>0</v>
      </c>
      <c r="AD106" s="41">
        <f ca="1">HLOOKUP($A106&amp;"-"&amp;$B106&amp;"-"&amp;AD$7,Weights_All_Spaces,$C106+1,FALSE)*'Freezer Impacts'!AC105</f>
        <v>0</v>
      </c>
      <c r="AE106" s="41">
        <f ca="1">HLOOKUP($A106&amp;"-"&amp;$B106&amp;"-"&amp;AE$7,Weights_All_Spaces,$C106+1,FALSE)*'Freezer Impacts'!AD105</f>
        <v>0</v>
      </c>
      <c r="AF106" s="41">
        <f ca="1">HLOOKUP($A106&amp;"-"&amp;$B106&amp;"-"&amp;AF$7,Weights_All_Spaces,$C106+1,FALSE)*'Freezer Impacts'!AE105</f>
        <v>0</v>
      </c>
      <c r="AG106" s="41">
        <f ca="1">HLOOKUP($A106&amp;"-"&amp;$B106&amp;"-"&amp;AG$7,Weights_All_Spaces,$C106+1,FALSE)*'Freezer Impacts'!AF105</f>
        <v>0</v>
      </c>
      <c r="AH106" s="41">
        <f ca="1">HLOOKUP($A106&amp;"-"&amp;$B106&amp;"-"&amp;AH$7,Weights_All_Spaces,$C106+1,FALSE)*'Freezer Impacts'!AG105</f>
        <v>0</v>
      </c>
      <c r="AK106" s="131">
        <f t="shared" ref="AK106:AO152" ca="1" si="25">SUMIF($E$8:$AH$8,AK$8,$E106:$AH106)</f>
        <v>0</v>
      </c>
      <c r="AL106" s="131">
        <f t="shared" ca="1" si="25"/>
        <v>0</v>
      </c>
      <c r="AM106" s="131">
        <f t="shared" ca="1" si="25"/>
        <v>0</v>
      </c>
      <c r="AN106" s="131">
        <f t="shared" ca="1" si="25"/>
        <v>0</v>
      </c>
      <c r="AO106" s="131">
        <f t="shared" ca="1" si="25"/>
        <v>0</v>
      </c>
    </row>
    <row r="107" spans="1:41">
      <c r="A107" s="4" t="str">
        <f t="shared" ref="A107:B122" si="26">A106</f>
        <v>SD</v>
      </c>
      <c r="B107" s="4" t="str">
        <f t="shared" si="26"/>
        <v>SFM</v>
      </c>
      <c r="C107" s="4">
        <f t="shared" ref="C107:C120" si="27">C106+1</f>
        <v>3</v>
      </c>
      <c r="D107" s="40" t="str">
        <f t="shared" si="24"/>
        <v>SD3</v>
      </c>
      <c r="E107" s="41">
        <f ca="1">HLOOKUP($A107&amp;"-"&amp;$B107&amp;"-"&amp;E$7,Weights_All_Spaces,$C107+1,FALSE)*'Freezer Impacts'!D106</f>
        <v>0</v>
      </c>
      <c r="F107" s="41">
        <f ca="1">HLOOKUP($A107&amp;"-"&amp;$B107&amp;"-"&amp;F$7,Weights_All_Spaces,$C107+1,FALSE)*'Freezer Impacts'!E106</f>
        <v>0</v>
      </c>
      <c r="G107" s="41">
        <f ca="1">HLOOKUP($A107&amp;"-"&amp;$B107&amp;"-"&amp;G$7,Weights_All_Spaces,$C107+1,FALSE)*'Freezer Impacts'!F106</f>
        <v>0</v>
      </c>
      <c r="H107" s="41">
        <f ca="1">HLOOKUP($A107&amp;"-"&amp;$B107&amp;"-"&amp;H$7,Weights_All_Spaces,$C107+1,FALSE)*'Freezer Impacts'!G106</f>
        <v>0</v>
      </c>
      <c r="I107" s="41">
        <f ca="1">HLOOKUP($A107&amp;"-"&amp;$B107&amp;"-"&amp;I$7,Weights_All_Spaces,$C107+1,FALSE)*'Freezer Impacts'!H106</f>
        <v>0</v>
      </c>
      <c r="J107" s="41">
        <f ca="1">HLOOKUP($A107&amp;"-"&amp;$B107&amp;"-"&amp;J$7,Weights_All_Spaces,$C107+1,FALSE)*'Freezer Impacts'!I106</f>
        <v>0</v>
      </c>
      <c r="K107" s="41">
        <f ca="1">HLOOKUP($A107&amp;"-"&amp;$B107&amp;"-"&amp;K$7,Weights_All_Spaces,$C107+1,FALSE)*'Freezer Impacts'!J106</f>
        <v>0</v>
      </c>
      <c r="L107" s="41">
        <f ca="1">HLOOKUP($A107&amp;"-"&amp;$B107&amp;"-"&amp;L$7,Weights_All_Spaces,$C107+1,FALSE)*'Freezer Impacts'!K106</f>
        <v>0</v>
      </c>
      <c r="M107" s="41">
        <f ca="1">HLOOKUP($A107&amp;"-"&amp;$B107&amp;"-"&amp;M$7,Weights_All_Spaces,$C107+1,FALSE)*'Freezer Impacts'!L106</f>
        <v>0</v>
      </c>
      <c r="N107" s="41">
        <f ca="1">HLOOKUP($A107&amp;"-"&amp;$B107&amp;"-"&amp;N$7,Weights_All_Spaces,$C107+1,FALSE)*'Freezer Impacts'!M106</f>
        <v>0</v>
      </c>
      <c r="O107" s="41">
        <f ca="1">HLOOKUP($A107&amp;"-"&amp;$B107&amp;"-"&amp;O$7,Weights_All_Spaces,$C107+1,FALSE)*'Freezer Impacts'!N106</f>
        <v>0</v>
      </c>
      <c r="P107" s="41">
        <f ca="1">HLOOKUP($A107&amp;"-"&amp;$B107&amp;"-"&amp;P$7,Weights_All_Spaces,$C107+1,FALSE)*'Freezer Impacts'!O106</f>
        <v>0</v>
      </c>
      <c r="Q107" s="41">
        <f ca="1">HLOOKUP($A107&amp;"-"&amp;$B107&amp;"-"&amp;Q$7,Weights_All_Spaces,$C107+1,FALSE)*'Freezer Impacts'!P106</f>
        <v>0</v>
      </c>
      <c r="R107" s="41">
        <f ca="1">HLOOKUP($A107&amp;"-"&amp;$B107&amp;"-"&amp;R$7,Weights_All_Spaces,$C107+1,FALSE)*'Freezer Impacts'!Q106</f>
        <v>0</v>
      </c>
      <c r="S107" s="41">
        <f>HLOOKUP($A107&amp;"-"&amp;$B107&amp;"-"&amp;S$7,Weights_All_Spaces,$C107+1,FALSE)*'Freezer Impacts'!R106</f>
        <v>0</v>
      </c>
      <c r="T107" s="41">
        <f ca="1">HLOOKUP($A107&amp;"-"&amp;$B107&amp;"-"&amp;T$7,Weights_All_Spaces,$C107+1,FALSE)*'Freezer Impacts'!S106</f>
        <v>0</v>
      </c>
      <c r="U107" s="41">
        <f ca="1">HLOOKUP($A107&amp;"-"&amp;$B107&amp;"-"&amp;U$7,Weights_All_Spaces,$C107+1,FALSE)*'Freezer Impacts'!T106</f>
        <v>0</v>
      </c>
      <c r="V107" s="41">
        <f ca="1">HLOOKUP($A107&amp;"-"&amp;$B107&amp;"-"&amp;V$7,Weights_All_Spaces,$C107+1,FALSE)*'Freezer Impacts'!U106</f>
        <v>0</v>
      </c>
      <c r="W107" s="41">
        <f ca="1">HLOOKUP($A107&amp;"-"&amp;$B107&amp;"-"&amp;W$7,Weights_All_Spaces,$C107+1,FALSE)*'Freezer Impacts'!V106</f>
        <v>0</v>
      </c>
      <c r="X107" s="41">
        <f ca="1">HLOOKUP($A107&amp;"-"&amp;$B107&amp;"-"&amp;X$7,Weights_All_Spaces,$C107+1,FALSE)*'Freezer Impacts'!W106</f>
        <v>0</v>
      </c>
      <c r="Y107" s="41">
        <f ca="1">HLOOKUP($A107&amp;"-"&amp;$B107&amp;"-"&amp;Y$7,Weights_All_Spaces,$C107+1,FALSE)*'Freezer Impacts'!X106</f>
        <v>0</v>
      </c>
      <c r="Z107" s="41">
        <f ca="1">HLOOKUP($A107&amp;"-"&amp;$B107&amp;"-"&amp;Z$7,Weights_All_Spaces,$C107+1,FALSE)*'Freezer Impacts'!Y106</f>
        <v>0</v>
      </c>
      <c r="AA107" s="41">
        <f ca="1">HLOOKUP($A107&amp;"-"&amp;$B107&amp;"-"&amp;AA$7,Weights_All_Spaces,$C107+1,FALSE)*'Freezer Impacts'!Z106</f>
        <v>0</v>
      </c>
      <c r="AB107" s="41">
        <f ca="1">HLOOKUP($A107&amp;"-"&amp;$B107&amp;"-"&amp;AB$7,Weights_All_Spaces,$C107+1,FALSE)*'Freezer Impacts'!AA106</f>
        <v>0</v>
      </c>
      <c r="AC107" s="41">
        <f ca="1">HLOOKUP($A107&amp;"-"&amp;$B107&amp;"-"&amp;AC$7,Weights_All_Spaces,$C107+1,FALSE)*'Freezer Impacts'!AB106</f>
        <v>0</v>
      </c>
      <c r="AD107" s="41">
        <f ca="1">HLOOKUP($A107&amp;"-"&amp;$B107&amp;"-"&amp;AD$7,Weights_All_Spaces,$C107+1,FALSE)*'Freezer Impacts'!AC106</f>
        <v>0</v>
      </c>
      <c r="AE107" s="41">
        <f ca="1">HLOOKUP($A107&amp;"-"&amp;$B107&amp;"-"&amp;AE$7,Weights_All_Spaces,$C107+1,FALSE)*'Freezer Impacts'!AD106</f>
        <v>0</v>
      </c>
      <c r="AF107" s="41">
        <f ca="1">HLOOKUP($A107&amp;"-"&amp;$B107&amp;"-"&amp;AF$7,Weights_All_Spaces,$C107+1,FALSE)*'Freezer Impacts'!AE106</f>
        <v>0</v>
      </c>
      <c r="AG107" s="41">
        <f ca="1">HLOOKUP($A107&amp;"-"&amp;$B107&amp;"-"&amp;AG$7,Weights_All_Spaces,$C107+1,FALSE)*'Freezer Impacts'!AF106</f>
        <v>0</v>
      </c>
      <c r="AH107" s="41">
        <f ca="1">HLOOKUP($A107&amp;"-"&amp;$B107&amp;"-"&amp;AH$7,Weights_All_Spaces,$C107+1,FALSE)*'Freezer Impacts'!AG106</f>
        <v>0</v>
      </c>
      <c r="AK107" s="131">
        <f t="shared" ca="1" si="25"/>
        <v>0</v>
      </c>
      <c r="AL107" s="131">
        <f t="shared" ca="1" si="25"/>
        <v>0</v>
      </c>
      <c r="AM107" s="131">
        <f t="shared" ca="1" si="25"/>
        <v>0</v>
      </c>
      <c r="AN107" s="131">
        <f t="shared" ca="1" si="25"/>
        <v>0</v>
      </c>
      <c r="AO107" s="131">
        <f t="shared" ca="1" si="25"/>
        <v>0</v>
      </c>
    </row>
    <row r="108" spans="1:41">
      <c r="A108" s="4" t="str">
        <f t="shared" si="26"/>
        <v>SD</v>
      </c>
      <c r="B108" s="4" t="str">
        <f t="shared" si="26"/>
        <v>SFM</v>
      </c>
      <c r="C108" s="4">
        <f t="shared" si="27"/>
        <v>4</v>
      </c>
      <c r="D108" s="40" t="str">
        <f t="shared" si="24"/>
        <v>SD4</v>
      </c>
      <c r="E108" s="41">
        <f ca="1">HLOOKUP($A108&amp;"-"&amp;$B108&amp;"-"&amp;E$7,Weights_All_Spaces,$C108+1,FALSE)*'Freezer Impacts'!D107</f>
        <v>0</v>
      </c>
      <c r="F108" s="41">
        <f ca="1">HLOOKUP($A108&amp;"-"&amp;$B108&amp;"-"&amp;F$7,Weights_All_Spaces,$C108+1,FALSE)*'Freezer Impacts'!E107</f>
        <v>0</v>
      </c>
      <c r="G108" s="41">
        <f ca="1">HLOOKUP($A108&amp;"-"&amp;$B108&amp;"-"&amp;G$7,Weights_All_Spaces,$C108+1,FALSE)*'Freezer Impacts'!F107</f>
        <v>0</v>
      </c>
      <c r="H108" s="41">
        <f ca="1">HLOOKUP($A108&amp;"-"&amp;$B108&amp;"-"&amp;H$7,Weights_All_Spaces,$C108+1,FALSE)*'Freezer Impacts'!G107</f>
        <v>0</v>
      </c>
      <c r="I108" s="41">
        <f ca="1">HLOOKUP($A108&amp;"-"&amp;$B108&amp;"-"&amp;I$7,Weights_All_Spaces,$C108+1,FALSE)*'Freezer Impacts'!H107</f>
        <v>0</v>
      </c>
      <c r="J108" s="41">
        <f ca="1">HLOOKUP($A108&amp;"-"&amp;$B108&amp;"-"&amp;J$7,Weights_All_Spaces,$C108+1,FALSE)*'Freezer Impacts'!I107</f>
        <v>0</v>
      </c>
      <c r="K108" s="41">
        <f ca="1">HLOOKUP($A108&amp;"-"&amp;$B108&amp;"-"&amp;K$7,Weights_All_Spaces,$C108+1,FALSE)*'Freezer Impacts'!J107</f>
        <v>0</v>
      </c>
      <c r="L108" s="41">
        <f ca="1">HLOOKUP($A108&amp;"-"&amp;$B108&amp;"-"&amp;L$7,Weights_All_Spaces,$C108+1,FALSE)*'Freezer Impacts'!K107</f>
        <v>0</v>
      </c>
      <c r="M108" s="41">
        <f ca="1">HLOOKUP($A108&amp;"-"&amp;$B108&amp;"-"&amp;M$7,Weights_All_Spaces,$C108+1,FALSE)*'Freezer Impacts'!L107</f>
        <v>0</v>
      </c>
      <c r="N108" s="41">
        <f ca="1">HLOOKUP($A108&amp;"-"&amp;$B108&amp;"-"&amp;N$7,Weights_All_Spaces,$C108+1,FALSE)*'Freezer Impacts'!M107</f>
        <v>0</v>
      </c>
      <c r="O108" s="41">
        <f ca="1">HLOOKUP($A108&amp;"-"&amp;$B108&amp;"-"&amp;O$7,Weights_All_Spaces,$C108+1,FALSE)*'Freezer Impacts'!N107</f>
        <v>0</v>
      </c>
      <c r="P108" s="41">
        <f ca="1">HLOOKUP($A108&amp;"-"&amp;$B108&amp;"-"&amp;P$7,Weights_All_Spaces,$C108+1,FALSE)*'Freezer Impacts'!O107</f>
        <v>0</v>
      </c>
      <c r="Q108" s="41">
        <f ca="1">HLOOKUP($A108&amp;"-"&amp;$B108&amp;"-"&amp;Q$7,Weights_All_Spaces,$C108+1,FALSE)*'Freezer Impacts'!P107</f>
        <v>0</v>
      </c>
      <c r="R108" s="41">
        <f ca="1">HLOOKUP($A108&amp;"-"&amp;$B108&amp;"-"&amp;R$7,Weights_All_Spaces,$C108+1,FALSE)*'Freezer Impacts'!Q107</f>
        <v>0</v>
      </c>
      <c r="S108" s="41">
        <f>HLOOKUP($A108&amp;"-"&amp;$B108&amp;"-"&amp;S$7,Weights_All_Spaces,$C108+1,FALSE)*'Freezer Impacts'!R107</f>
        <v>0</v>
      </c>
      <c r="T108" s="41">
        <f ca="1">HLOOKUP($A108&amp;"-"&amp;$B108&amp;"-"&amp;T$7,Weights_All_Spaces,$C108+1,FALSE)*'Freezer Impacts'!S107</f>
        <v>0</v>
      </c>
      <c r="U108" s="41">
        <f ca="1">HLOOKUP($A108&amp;"-"&amp;$B108&amp;"-"&amp;U$7,Weights_All_Spaces,$C108+1,FALSE)*'Freezer Impacts'!T107</f>
        <v>0</v>
      </c>
      <c r="V108" s="41">
        <f ca="1">HLOOKUP($A108&amp;"-"&amp;$B108&amp;"-"&amp;V$7,Weights_All_Spaces,$C108+1,FALSE)*'Freezer Impacts'!U107</f>
        <v>0</v>
      </c>
      <c r="W108" s="41">
        <f ca="1">HLOOKUP($A108&amp;"-"&amp;$B108&amp;"-"&amp;W$7,Weights_All_Spaces,$C108+1,FALSE)*'Freezer Impacts'!V107</f>
        <v>0</v>
      </c>
      <c r="X108" s="41">
        <f ca="1">HLOOKUP($A108&amp;"-"&amp;$B108&amp;"-"&amp;X$7,Weights_All_Spaces,$C108+1,FALSE)*'Freezer Impacts'!W107</f>
        <v>0</v>
      </c>
      <c r="Y108" s="41">
        <f ca="1">HLOOKUP($A108&amp;"-"&amp;$B108&amp;"-"&amp;Y$7,Weights_All_Spaces,$C108+1,FALSE)*'Freezer Impacts'!X107</f>
        <v>0</v>
      </c>
      <c r="Z108" s="41">
        <f ca="1">HLOOKUP($A108&amp;"-"&amp;$B108&amp;"-"&amp;Z$7,Weights_All_Spaces,$C108+1,FALSE)*'Freezer Impacts'!Y107</f>
        <v>0</v>
      </c>
      <c r="AA108" s="41">
        <f ca="1">HLOOKUP($A108&amp;"-"&amp;$B108&amp;"-"&amp;AA$7,Weights_All_Spaces,$C108+1,FALSE)*'Freezer Impacts'!Z107</f>
        <v>0</v>
      </c>
      <c r="AB108" s="41">
        <f ca="1">HLOOKUP($A108&amp;"-"&amp;$B108&amp;"-"&amp;AB$7,Weights_All_Spaces,$C108+1,FALSE)*'Freezer Impacts'!AA107</f>
        <v>0</v>
      </c>
      <c r="AC108" s="41">
        <f ca="1">HLOOKUP($A108&amp;"-"&amp;$B108&amp;"-"&amp;AC$7,Weights_All_Spaces,$C108+1,FALSE)*'Freezer Impacts'!AB107</f>
        <v>0</v>
      </c>
      <c r="AD108" s="41">
        <f ca="1">HLOOKUP($A108&amp;"-"&amp;$B108&amp;"-"&amp;AD$7,Weights_All_Spaces,$C108+1,FALSE)*'Freezer Impacts'!AC107</f>
        <v>0</v>
      </c>
      <c r="AE108" s="41">
        <f ca="1">HLOOKUP($A108&amp;"-"&amp;$B108&amp;"-"&amp;AE$7,Weights_All_Spaces,$C108+1,FALSE)*'Freezer Impacts'!AD107</f>
        <v>0</v>
      </c>
      <c r="AF108" s="41">
        <f ca="1">HLOOKUP($A108&amp;"-"&amp;$B108&amp;"-"&amp;AF$7,Weights_All_Spaces,$C108+1,FALSE)*'Freezer Impacts'!AE107</f>
        <v>0</v>
      </c>
      <c r="AG108" s="41">
        <f ca="1">HLOOKUP($A108&amp;"-"&amp;$B108&amp;"-"&amp;AG$7,Weights_All_Spaces,$C108+1,FALSE)*'Freezer Impacts'!AF107</f>
        <v>0</v>
      </c>
      <c r="AH108" s="41">
        <f ca="1">HLOOKUP($A108&amp;"-"&amp;$B108&amp;"-"&amp;AH$7,Weights_All_Spaces,$C108+1,FALSE)*'Freezer Impacts'!AG107</f>
        <v>0</v>
      </c>
      <c r="AK108" s="131">
        <f t="shared" ca="1" si="25"/>
        <v>0</v>
      </c>
      <c r="AL108" s="131">
        <f t="shared" ca="1" si="25"/>
        <v>0</v>
      </c>
      <c r="AM108" s="131">
        <f t="shared" ca="1" si="25"/>
        <v>0</v>
      </c>
      <c r="AN108" s="131">
        <f t="shared" ca="1" si="25"/>
        <v>0</v>
      </c>
      <c r="AO108" s="131">
        <f t="shared" ca="1" si="25"/>
        <v>0</v>
      </c>
    </row>
    <row r="109" spans="1:41">
      <c r="A109" s="4" t="str">
        <f t="shared" si="26"/>
        <v>SD</v>
      </c>
      <c r="B109" s="4" t="str">
        <f t="shared" si="26"/>
        <v>SFM</v>
      </c>
      <c r="C109" s="4">
        <f t="shared" si="27"/>
        <v>5</v>
      </c>
      <c r="D109" s="40" t="str">
        <f t="shared" si="24"/>
        <v>SD5</v>
      </c>
      <c r="E109" s="41">
        <f ca="1">HLOOKUP($A109&amp;"-"&amp;$B109&amp;"-"&amp;E$7,Weights_All_Spaces,$C109+1,FALSE)*'Freezer Impacts'!D108</f>
        <v>0</v>
      </c>
      <c r="F109" s="41">
        <f ca="1">HLOOKUP($A109&amp;"-"&amp;$B109&amp;"-"&amp;F$7,Weights_All_Spaces,$C109+1,FALSE)*'Freezer Impacts'!E108</f>
        <v>0</v>
      </c>
      <c r="G109" s="41">
        <f ca="1">HLOOKUP($A109&amp;"-"&amp;$B109&amp;"-"&amp;G$7,Weights_All_Spaces,$C109+1,FALSE)*'Freezer Impacts'!F108</f>
        <v>0</v>
      </c>
      <c r="H109" s="41">
        <f ca="1">HLOOKUP($A109&amp;"-"&amp;$B109&amp;"-"&amp;H$7,Weights_All_Spaces,$C109+1,FALSE)*'Freezer Impacts'!G108</f>
        <v>0</v>
      </c>
      <c r="I109" s="41">
        <f ca="1">HLOOKUP($A109&amp;"-"&amp;$B109&amp;"-"&amp;I$7,Weights_All_Spaces,$C109+1,FALSE)*'Freezer Impacts'!H108</f>
        <v>0</v>
      </c>
      <c r="J109" s="41">
        <f ca="1">HLOOKUP($A109&amp;"-"&amp;$B109&amp;"-"&amp;J$7,Weights_All_Spaces,$C109+1,FALSE)*'Freezer Impacts'!I108</f>
        <v>0</v>
      </c>
      <c r="K109" s="41">
        <f ca="1">HLOOKUP($A109&amp;"-"&amp;$B109&amp;"-"&amp;K$7,Weights_All_Spaces,$C109+1,FALSE)*'Freezer Impacts'!J108</f>
        <v>0</v>
      </c>
      <c r="L109" s="41">
        <f ca="1">HLOOKUP($A109&amp;"-"&amp;$B109&amp;"-"&amp;L$7,Weights_All_Spaces,$C109+1,FALSE)*'Freezer Impacts'!K108</f>
        <v>0</v>
      </c>
      <c r="M109" s="41">
        <f ca="1">HLOOKUP($A109&amp;"-"&amp;$B109&amp;"-"&amp;M$7,Weights_All_Spaces,$C109+1,FALSE)*'Freezer Impacts'!L108</f>
        <v>0</v>
      </c>
      <c r="N109" s="41">
        <f ca="1">HLOOKUP($A109&amp;"-"&amp;$B109&amp;"-"&amp;N$7,Weights_All_Spaces,$C109+1,FALSE)*'Freezer Impacts'!M108</f>
        <v>0</v>
      </c>
      <c r="O109" s="41">
        <f ca="1">HLOOKUP($A109&amp;"-"&amp;$B109&amp;"-"&amp;O$7,Weights_All_Spaces,$C109+1,FALSE)*'Freezer Impacts'!N108</f>
        <v>0</v>
      </c>
      <c r="P109" s="41">
        <f ca="1">HLOOKUP($A109&amp;"-"&amp;$B109&amp;"-"&amp;P$7,Weights_All_Spaces,$C109+1,FALSE)*'Freezer Impacts'!O108</f>
        <v>0</v>
      </c>
      <c r="Q109" s="41">
        <f ca="1">HLOOKUP($A109&amp;"-"&amp;$B109&amp;"-"&amp;Q$7,Weights_All_Spaces,$C109+1,FALSE)*'Freezer Impacts'!P108</f>
        <v>0</v>
      </c>
      <c r="R109" s="41">
        <f ca="1">HLOOKUP($A109&amp;"-"&amp;$B109&amp;"-"&amp;R$7,Weights_All_Spaces,$C109+1,FALSE)*'Freezer Impacts'!Q108</f>
        <v>0</v>
      </c>
      <c r="S109" s="41">
        <f>HLOOKUP($A109&amp;"-"&amp;$B109&amp;"-"&amp;S$7,Weights_All_Spaces,$C109+1,FALSE)*'Freezer Impacts'!R108</f>
        <v>0</v>
      </c>
      <c r="T109" s="41">
        <f ca="1">HLOOKUP($A109&amp;"-"&amp;$B109&amp;"-"&amp;T$7,Weights_All_Spaces,$C109+1,FALSE)*'Freezer Impacts'!S108</f>
        <v>0</v>
      </c>
      <c r="U109" s="41">
        <f ca="1">HLOOKUP($A109&amp;"-"&amp;$B109&amp;"-"&amp;U$7,Weights_All_Spaces,$C109+1,FALSE)*'Freezer Impacts'!T108</f>
        <v>0</v>
      </c>
      <c r="V109" s="41">
        <f ca="1">HLOOKUP($A109&amp;"-"&amp;$B109&amp;"-"&amp;V$7,Weights_All_Spaces,$C109+1,FALSE)*'Freezer Impacts'!U108</f>
        <v>0</v>
      </c>
      <c r="W109" s="41">
        <f ca="1">HLOOKUP($A109&amp;"-"&amp;$B109&amp;"-"&amp;W$7,Weights_All_Spaces,$C109+1,FALSE)*'Freezer Impacts'!V108</f>
        <v>0</v>
      </c>
      <c r="X109" s="41">
        <f ca="1">HLOOKUP($A109&amp;"-"&amp;$B109&amp;"-"&amp;X$7,Weights_All_Spaces,$C109+1,FALSE)*'Freezer Impacts'!W108</f>
        <v>0</v>
      </c>
      <c r="Y109" s="41">
        <f ca="1">HLOOKUP($A109&amp;"-"&amp;$B109&amp;"-"&amp;Y$7,Weights_All_Spaces,$C109+1,FALSE)*'Freezer Impacts'!X108</f>
        <v>0</v>
      </c>
      <c r="Z109" s="41">
        <f ca="1">HLOOKUP($A109&amp;"-"&amp;$B109&amp;"-"&amp;Z$7,Weights_All_Spaces,$C109+1,FALSE)*'Freezer Impacts'!Y108</f>
        <v>0</v>
      </c>
      <c r="AA109" s="41">
        <f ca="1">HLOOKUP($A109&amp;"-"&amp;$B109&amp;"-"&amp;AA$7,Weights_All_Spaces,$C109+1,FALSE)*'Freezer Impacts'!Z108</f>
        <v>0</v>
      </c>
      <c r="AB109" s="41">
        <f ca="1">HLOOKUP($A109&amp;"-"&amp;$B109&amp;"-"&amp;AB$7,Weights_All_Spaces,$C109+1,FALSE)*'Freezer Impacts'!AA108</f>
        <v>0</v>
      </c>
      <c r="AC109" s="41">
        <f ca="1">HLOOKUP($A109&amp;"-"&amp;$B109&amp;"-"&amp;AC$7,Weights_All_Spaces,$C109+1,FALSE)*'Freezer Impacts'!AB108</f>
        <v>0</v>
      </c>
      <c r="AD109" s="41">
        <f ca="1">HLOOKUP($A109&amp;"-"&amp;$B109&amp;"-"&amp;AD$7,Weights_All_Spaces,$C109+1,FALSE)*'Freezer Impacts'!AC108</f>
        <v>0</v>
      </c>
      <c r="AE109" s="41">
        <f ca="1">HLOOKUP($A109&amp;"-"&amp;$B109&amp;"-"&amp;AE$7,Weights_All_Spaces,$C109+1,FALSE)*'Freezer Impacts'!AD108</f>
        <v>0</v>
      </c>
      <c r="AF109" s="41">
        <f ca="1">HLOOKUP($A109&amp;"-"&amp;$B109&amp;"-"&amp;AF$7,Weights_All_Spaces,$C109+1,FALSE)*'Freezer Impacts'!AE108</f>
        <v>0</v>
      </c>
      <c r="AG109" s="41">
        <f ca="1">HLOOKUP($A109&amp;"-"&amp;$B109&amp;"-"&amp;AG$7,Weights_All_Spaces,$C109+1,FALSE)*'Freezer Impacts'!AF108</f>
        <v>0</v>
      </c>
      <c r="AH109" s="41">
        <f ca="1">HLOOKUP($A109&amp;"-"&amp;$B109&amp;"-"&amp;AH$7,Weights_All_Spaces,$C109+1,FALSE)*'Freezer Impacts'!AG108</f>
        <v>0</v>
      </c>
      <c r="AK109" s="131">
        <f t="shared" ca="1" si="25"/>
        <v>0</v>
      </c>
      <c r="AL109" s="131">
        <f t="shared" ca="1" si="25"/>
        <v>0</v>
      </c>
      <c r="AM109" s="131">
        <f t="shared" ca="1" si="25"/>
        <v>0</v>
      </c>
      <c r="AN109" s="131">
        <f t="shared" ca="1" si="25"/>
        <v>0</v>
      </c>
      <c r="AO109" s="131">
        <f t="shared" ca="1" si="25"/>
        <v>0</v>
      </c>
    </row>
    <row r="110" spans="1:41">
      <c r="A110" s="4" t="str">
        <f t="shared" si="26"/>
        <v>SD</v>
      </c>
      <c r="B110" s="4" t="str">
        <f t="shared" si="26"/>
        <v>SFM</v>
      </c>
      <c r="C110" s="4">
        <f t="shared" si="27"/>
        <v>6</v>
      </c>
      <c r="D110" s="40" t="str">
        <f t="shared" si="24"/>
        <v>SD6</v>
      </c>
      <c r="E110" s="41">
        <f ca="1">HLOOKUP($A110&amp;"-"&amp;$B110&amp;"-"&amp;E$7,Weights_All_Spaces,$C110+1,FALSE)*'Freezer Impacts'!D109</f>
        <v>0.2134922993474829</v>
      </c>
      <c r="F110" s="41">
        <f ca="1">HLOOKUP($A110&amp;"-"&amp;$B110&amp;"-"&amp;F$7,Weights_All_Spaces,$C110+1,FALSE)*'Freezer Impacts'!E109</f>
        <v>2.7180092335589184E-5</v>
      </c>
      <c r="G110" s="41">
        <f ca="1">HLOOKUP($A110&amp;"-"&amp;$B110&amp;"-"&amp;G$7,Weights_All_Spaces,$C110+1,FALSE)*'Freezer Impacts'!F109</f>
        <v>0.24050381255192949</v>
      </c>
      <c r="H110" s="41">
        <f ca="1">HLOOKUP($A110&amp;"-"&amp;$B110&amp;"-"&amp;H$7,Weights_All_Spaces,$C110+1,FALSE)*'Freezer Impacts'!G109</f>
        <v>4.2961996464353093E-5</v>
      </c>
      <c r="I110" s="41">
        <f ca="1">HLOOKUP($A110&amp;"-"&amp;$B110&amp;"-"&amp;I$7,Weights_All_Spaces,$C110+1,FALSE)*'Freezer Impacts'!H109</f>
        <v>-6.5114216213614223E-3</v>
      </c>
      <c r="J110" s="41">
        <f ca="1">HLOOKUP($A110&amp;"-"&amp;$B110&amp;"-"&amp;J$7,Weights_All_Spaces,$C110+1,FALSE)*'Freezer Impacts'!I109</f>
        <v>1.2230767170918873E-2</v>
      </c>
      <c r="K110" s="41">
        <f ca="1">HLOOKUP($A110&amp;"-"&amp;$B110&amp;"-"&amp;K$7,Weights_All_Spaces,$C110+1,FALSE)*'Freezer Impacts'!J109</f>
        <v>1.5637016299726033E-6</v>
      </c>
      <c r="L110" s="41">
        <f ca="1">HLOOKUP($A110&amp;"-"&amp;$B110&amp;"-"&amp;L$7,Weights_All_Spaces,$C110+1,FALSE)*'Freezer Impacts'!K109</f>
        <v>1.1280011753227508E-2</v>
      </c>
      <c r="M110" s="41">
        <f ca="1">HLOOKUP($A110&amp;"-"&amp;$B110&amp;"-"&amp;M$7,Weights_All_Spaces,$C110+1,FALSE)*'Freezer Impacts'!L109</f>
        <v>3.1409519598709087E-6</v>
      </c>
      <c r="N110" s="41">
        <f ca="1">HLOOKUP($A110&amp;"-"&amp;$B110&amp;"-"&amp;N$7,Weights_All_Spaces,$C110+1,FALSE)*'Freezer Impacts'!M109</f>
        <v>0</v>
      </c>
      <c r="O110" s="41">
        <f ca="1">HLOOKUP($A110&amp;"-"&amp;$B110&amp;"-"&amp;O$7,Weights_All_Spaces,$C110+1,FALSE)*'Freezer Impacts'!N109</f>
        <v>1.9631475802067394E-2</v>
      </c>
      <c r="P110" s="41">
        <f ca="1">HLOOKUP($A110&amp;"-"&amp;$B110&amp;"-"&amp;P$7,Weights_All_Spaces,$C110+1,FALSE)*'Freezer Impacts'!O109</f>
        <v>2.4993188354564768E-6</v>
      </c>
      <c r="Q110" s="41">
        <f ca="1">HLOOKUP($A110&amp;"-"&amp;$B110&amp;"-"&amp;Q$7,Weights_All_Spaces,$C110+1,FALSE)*'Freezer Impacts'!P109</f>
        <v>2.2115293108223404E-2</v>
      </c>
      <c r="R110" s="41">
        <f ca="1">HLOOKUP($A110&amp;"-"&amp;$B110&amp;"-"&amp;R$7,Weights_All_Spaces,$C110+1,FALSE)*'Freezer Impacts'!Q109</f>
        <v>3.9505284105152273E-6</v>
      </c>
      <c r="S110" s="41">
        <f>HLOOKUP($A110&amp;"-"&amp;$B110&amp;"-"&amp;S$7,Weights_All_Spaces,$C110+1,FALSE)*'Freezer Impacts'!R109</f>
        <v>0</v>
      </c>
      <c r="T110" s="41">
        <f ca="1">HLOOKUP($A110&amp;"-"&amp;$B110&amp;"-"&amp;T$7,Weights_All_Spaces,$C110+1,FALSE)*'Freezer Impacts'!S109</f>
        <v>0.18494978498945935</v>
      </c>
      <c r="U110" s="41">
        <f ca="1">HLOOKUP($A110&amp;"-"&amp;$B110&amp;"-"&amp;U$7,Weights_All_Spaces,$C110+1,FALSE)*'Freezer Impacts'!T109</f>
        <v>2.4915110393428009E-5</v>
      </c>
      <c r="V110" s="41">
        <f ca="1">HLOOKUP($A110&amp;"-"&amp;$B110&amp;"-"&amp;V$7,Weights_All_Spaces,$C110+1,FALSE)*'Freezer Impacts'!U109</f>
        <v>0.18494978498945935</v>
      </c>
      <c r="W110" s="41">
        <f ca="1">HLOOKUP($A110&amp;"-"&amp;$B110&amp;"-"&amp;W$7,Weights_All_Spaces,$C110+1,FALSE)*'Freezer Impacts'!V109</f>
        <v>2.4915110393428009E-5</v>
      </c>
      <c r="X110" s="41">
        <f ca="1">HLOOKUP($A110&amp;"-"&amp;$B110&amp;"-"&amp;X$7,Weights_All_Spaces,$C110+1,FALSE)*'Freezer Impacts'!W109</f>
        <v>-5.7681325770436685E-3</v>
      </c>
      <c r="Y110" s="41">
        <f ca="1">HLOOKUP($A110&amp;"-"&amp;$B110&amp;"-"&amp;Y$7,Weights_All_Spaces,$C110+1,FALSE)*'Freezer Impacts'!X109</f>
        <v>1.1011737256721364E-2</v>
      </c>
      <c r="Z110" s="41">
        <f ca="1">HLOOKUP($A110&amp;"-"&amp;$B110&amp;"-"&amp;Z$7,Weights_All_Spaces,$C110+1,FALSE)*'Freezer Impacts'!Y109</f>
        <v>1.4990734417961592E-6</v>
      </c>
      <c r="AA110" s="41">
        <f ca="1">HLOOKUP($A110&amp;"-"&amp;$B110&amp;"-"&amp;AA$7,Weights_All_Spaces,$C110+1,FALSE)*'Freezer Impacts'!Z109</f>
        <v>8.2187891759842573E-3</v>
      </c>
      <c r="AB110" s="41">
        <f ca="1">HLOOKUP($A110&amp;"-"&amp;$B110&amp;"-"&amp;AB$7,Weights_All_Spaces,$C110+1,FALSE)*'Freezer Impacts'!AA109</f>
        <v>1.4990413794832131E-6</v>
      </c>
      <c r="AC110" s="41">
        <f ca="1">HLOOKUP($A110&amp;"-"&amp;$B110&amp;"-"&amp;AC$7,Weights_All_Spaces,$C110+1,FALSE)*'Freezer Impacts'!AB109</f>
        <v>0</v>
      </c>
      <c r="AD110" s="41">
        <f ca="1">HLOOKUP($A110&amp;"-"&amp;$B110&amp;"-"&amp;AD$7,Weights_All_Spaces,$C110+1,FALSE)*'Freezer Impacts'!AC109</f>
        <v>9.5610527528697142E-2</v>
      </c>
      <c r="AE110" s="41">
        <f ca="1">HLOOKUP($A110&amp;"-"&amp;$B110&amp;"-"&amp;AE$7,Weights_All_Spaces,$C110+1,FALSE)*'Freezer Impacts'!AD109</f>
        <v>1.6440770360178475E-5</v>
      </c>
      <c r="AF110" s="41">
        <f ca="1">HLOOKUP($A110&amp;"-"&amp;$B110&amp;"-"&amp;AF$7,Weights_All_Spaces,$C110+1,FALSE)*'Freezer Impacts'!AE109</f>
        <v>9.6214151652272442E-2</v>
      </c>
      <c r="AG110" s="41">
        <f ca="1">HLOOKUP($A110&amp;"-"&amp;$B110&amp;"-"&amp;AG$7,Weights_All_Spaces,$C110+1,FALSE)*'Freezer Impacts'!AF109</f>
        <v>2.38329875992718E-5</v>
      </c>
      <c r="AH110" s="41">
        <f ca="1">HLOOKUP($A110&amp;"-"&amp;$B110&amp;"-"&amp;AH$7,Weights_All_Spaces,$C110+1,FALSE)*'Freezer Impacts'!AG109</f>
        <v>0</v>
      </c>
      <c r="AK110" s="131">
        <f t="shared" ca="1" si="25"/>
        <v>0.53692659209534699</v>
      </c>
      <c r="AL110" s="131">
        <f t="shared" ca="1" si="25"/>
        <v>7.4098066996420897E-5</v>
      </c>
      <c r="AM110" s="131">
        <f t="shared" ca="1" si="25"/>
        <v>0.56328184323109642</v>
      </c>
      <c r="AN110" s="131">
        <f t="shared" ca="1" si="25"/>
        <v>1.0030061620692224E-4</v>
      </c>
      <c r="AO110" s="131">
        <f t="shared" ca="1" si="25"/>
        <v>-1.2279554198405091E-2</v>
      </c>
    </row>
    <row r="111" spans="1:41">
      <c r="A111" s="4" t="str">
        <f t="shared" si="26"/>
        <v>SD</v>
      </c>
      <c r="B111" s="4" t="str">
        <f t="shared" si="26"/>
        <v>SFM</v>
      </c>
      <c r="C111" s="4">
        <f t="shared" si="27"/>
        <v>7</v>
      </c>
      <c r="D111" s="40" t="str">
        <f t="shared" si="24"/>
        <v>SD7</v>
      </c>
      <c r="E111" s="41">
        <f ca="1">HLOOKUP($A111&amp;"-"&amp;$B111&amp;"-"&amp;E$7,Weights_All_Spaces,$C111+1,FALSE)*'Freezer Impacts'!D110</f>
        <v>7.0987519088225898E-2</v>
      </c>
      <c r="F111" s="41">
        <f ca="1">HLOOKUP($A111&amp;"-"&amp;$B111&amp;"-"&amp;F$7,Weights_All_Spaces,$C111+1,FALSE)*'Freezer Impacts'!E110</f>
        <v>9.3087337373429884E-6</v>
      </c>
      <c r="G111" s="41">
        <f ca="1">HLOOKUP($A111&amp;"-"&amp;$B111&amp;"-"&amp;G$7,Weights_All_Spaces,$C111+1,FALSE)*'Freezer Impacts'!F110</f>
        <v>8.0276469211899432E-2</v>
      </c>
      <c r="H111" s="41">
        <f ca="1">HLOOKUP($A111&amp;"-"&amp;$B111&amp;"-"&amp;H$7,Weights_All_Spaces,$C111+1,FALSE)*'Freezer Impacts'!G110</f>
        <v>1.3027400900154231E-5</v>
      </c>
      <c r="I111" s="41">
        <f ca="1">HLOOKUP($A111&amp;"-"&amp;$B111&amp;"-"&amp;I$7,Weights_All_Spaces,$C111+1,FALSE)*'Freezer Impacts'!H110</f>
        <v>-1.7492845128399947E-3</v>
      </c>
      <c r="J111" s="41">
        <f ca="1">HLOOKUP($A111&amp;"-"&amp;$B111&amp;"-"&amp;J$7,Weights_All_Spaces,$C111+1,FALSE)*'Freezer Impacts'!I110</f>
        <v>4.0649116379960389E-3</v>
      </c>
      <c r="K111" s="41">
        <f ca="1">HLOOKUP($A111&amp;"-"&amp;$B111&amp;"-"&amp;K$7,Weights_All_Spaces,$C111+1,FALSE)*'Freezer Impacts'!J110</f>
        <v>5.3509714703880056E-7</v>
      </c>
      <c r="L111" s="41">
        <f ca="1">HLOOKUP($A111&amp;"-"&amp;$B111&amp;"-"&amp;L$7,Weights_All_Spaces,$C111+1,FALSE)*'Freezer Impacts'!K110</f>
        <v>3.9153663102143264E-3</v>
      </c>
      <c r="M111" s="41">
        <f ca="1">HLOOKUP($A111&amp;"-"&amp;$B111&amp;"-"&amp;M$7,Weights_All_Spaces,$C111+1,FALSE)*'Freezer Impacts'!L110</f>
        <v>7.5998363335704308E-7</v>
      </c>
      <c r="N111" s="41">
        <f ca="1">HLOOKUP($A111&amp;"-"&amp;$B111&amp;"-"&amp;N$7,Weights_All_Spaces,$C111+1,FALSE)*'Freezer Impacts'!M110</f>
        <v>0</v>
      </c>
      <c r="O111" s="41">
        <f ca="1">HLOOKUP($A111&amp;"-"&amp;$B111&amp;"-"&amp;O$7,Weights_All_Spaces,$C111+1,FALSE)*'Freezer Impacts'!N110</f>
        <v>6.5275879621357145E-3</v>
      </c>
      <c r="P111" s="41">
        <f ca="1">HLOOKUP($A111&amp;"-"&amp;$B111&amp;"-"&amp;P$7,Weights_All_Spaces,$C111+1,FALSE)*'Freezer Impacts'!O110</f>
        <v>8.5597551607751607E-7</v>
      </c>
      <c r="Q111" s="41">
        <f ca="1">HLOOKUP($A111&amp;"-"&amp;$B111&amp;"-"&amp;Q$7,Weights_All_Spaces,$C111+1,FALSE)*'Freezer Impacts'!P110</f>
        <v>7.381744295347074E-3</v>
      </c>
      <c r="R111" s="41">
        <f ca="1">HLOOKUP($A111&amp;"-"&amp;$B111&amp;"-"&amp;R$7,Weights_All_Spaces,$C111+1,FALSE)*'Freezer Impacts'!Q110</f>
        <v>1.1979219218532625E-6</v>
      </c>
      <c r="S111" s="41">
        <f>HLOOKUP($A111&amp;"-"&amp;$B111&amp;"-"&amp;S$7,Weights_All_Spaces,$C111+1,FALSE)*'Freezer Impacts'!R110</f>
        <v>0</v>
      </c>
      <c r="T111" s="41">
        <f ca="1">HLOOKUP($A111&amp;"-"&amp;$B111&amp;"-"&amp;T$7,Weights_All_Spaces,$C111+1,FALSE)*'Freezer Impacts'!S110</f>
        <v>0.13440274189499479</v>
      </c>
      <c r="U111" s="41">
        <f ca="1">HLOOKUP($A111&amp;"-"&amp;$B111&amp;"-"&amp;U$7,Weights_All_Spaces,$C111+1,FALSE)*'Freezer Impacts'!T110</f>
        <v>1.9297780349852717E-5</v>
      </c>
      <c r="V111" s="41">
        <f ca="1">HLOOKUP($A111&amp;"-"&amp;$B111&amp;"-"&amp;V$7,Weights_All_Spaces,$C111+1,FALSE)*'Freezer Impacts'!U110</f>
        <v>0.13440274189499479</v>
      </c>
      <c r="W111" s="41">
        <f ca="1">HLOOKUP($A111&amp;"-"&amp;$B111&amp;"-"&amp;W$7,Weights_All_Spaces,$C111+1,FALSE)*'Freezer Impacts'!V110</f>
        <v>1.9297780349852717E-5</v>
      </c>
      <c r="X111" s="41">
        <f ca="1">HLOOKUP($A111&amp;"-"&amp;$B111&amp;"-"&amp;X$7,Weights_All_Spaces,$C111+1,FALSE)*'Freezer Impacts'!W110</f>
        <v>-3.4096164657186671E-3</v>
      </c>
      <c r="Y111" s="41">
        <f ca="1">HLOOKUP($A111&amp;"-"&amp;$B111&amp;"-"&amp;Y$7,Weights_All_Spaces,$C111+1,FALSE)*'Freezer Impacts'!X110</f>
        <v>8.0301636221544823E-3</v>
      </c>
      <c r="Z111" s="41">
        <f ca="1">HLOOKUP($A111&amp;"-"&amp;$B111&amp;"-"&amp;Z$7,Weights_All_Spaces,$C111+1,FALSE)*'Freezer Impacts'!Y110</f>
        <v>1.1404948677831519E-6</v>
      </c>
      <c r="AA111" s="41">
        <f ca="1">HLOOKUP($A111&amp;"-"&amp;$B111&amp;"-"&amp;AA$7,Weights_All_Spaces,$C111+1,FALSE)*'Freezer Impacts'!Z110</f>
        <v>6.5105482714283361E-3</v>
      </c>
      <c r="AB111" s="41">
        <f ca="1">HLOOKUP($A111&amp;"-"&amp;$B111&amp;"-"&amp;AB$7,Weights_All_Spaces,$C111+1,FALSE)*'Freezer Impacts'!AA110</f>
        <v>1.140541288804695E-6</v>
      </c>
      <c r="AC111" s="41">
        <f ca="1">HLOOKUP($A111&amp;"-"&amp;$B111&amp;"-"&amp;AC$7,Weights_All_Spaces,$C111+1,FALSE)*'Freezer Impacts'!AB110</f>
        <v>0</v>
      </c>
      <c r="AD111" s="41">
        <f ca="1">HLOOKUP($A111&amp;"-"&amp;$B111&amp;"-"&amp;AD$7,Weights_All_Spaces,$C111+1,FALSE)*'Freezer Impacts'!AC110</f>
        <v>9.9057768263293391E-2</v>
      </c>
      <c r="AE111" s="41">
        <f ca="1">HLOOKUP($A111&amp;"-"&amp;$B111&amp;"-"&amp;AE$7,Weights_All_Spaces,$C111+1,FALSE)*'Freezer Impacts'!AD110</f>
        <v>1.7354919644358076E-5</v>
      </c>
      <c r="AF111" s="41">
        <f ca="1">HLOOKUP($A111&amp;"-"&amp;$B111&amp;"-"&amp;AF$7,Weights_All_Spaces,$C111+1,FALSE)*'Freezer Impacts'!AE110</f>
        <v>0.1003139066760263</v>
      </c>
      <c r="AG111" s="41">
        <f ca="1">HLOOKUP($A111&amp;"-"&amp;$B111&amp;"-"&amp;AG$7,Weights_All_Spaces,$C111+1,FALSE)*'Freezer Impacts'!AF110</f>
        <v>1.4853413177151753E-5</v>
      </c>
      <c r="AH111" s="41">
        <f ca="1">HLOOKUP($A111&amp;"-"&amp;$B111&amp;"-"&amp;AH$7,Weights_All_Spaces,$C111+1,FALSE)*'Freezer Impacts'!AG110</f>
        <v>0</v>
      </c>
      <c r="AK111" s="131">
        <f t="shared" ca="1" si="25"/>
        <v>0.32307069246880032</v>
      </c>
      <c r="AL111" s="131">
        <f t="shared" ca="1" si="25"/>
        <v>4.8493001262453248E-5</v>
      </c>
      <c r="AM111" s="131">
        <f t="shared" ca="1" si="25"/>
        <v>0.33280077665991026</v>
      </c>
      <c r="AN111" s="131">
        <f t="shared" ca="1" si="25"/>
        <v>5.02770412711737E-5</v>
      </c>
      <c r="AO111" s="131">
        <f t="shared" ca="1" si="25"/>
        <v>-5.1589009785586622E-3</v>
      </c>
    </row>
    <row r="112" spans="1:41">
      <c r="A112" s="4" t="str">
        <f t="shared" si="26"/>
        <v>SD</v>
      </c>
      <c r="B112" s="4" t="str">
        <f t="shared" si="26"/>
        <v>SFM</v>
      </c>
      <c r="C112" s="4">
        <f t="shared" si="27"/>
        <v>8</v>
      </c>
      <c r="D112" s="40" t="str">
        <f t="shared" si="24"/>
        <v>SD8</v>
      </c>
      <c r="E112" s="41">
        <f ca="1">HLOOKUP($A112&amp;"-"&amp;$B112&amp;"-"&amp;E$7,Weights_All_Spaces,$C112+1,FALSE)*'Freezer Impacts'!D111</f>
        <v>6.7939857949173552E-2</v>
      </c>
      <c r="F112" s="41">
        <f ca="1">HLOOKUP($A112&amp;"-"&amp;$B112&amp;"-"&amp;F$7,Weights_All_Spaces,$C112+1,FALSE)*'Freezer Impacts'!E111</f>
        <v>8.913152667063591E-6</v>
      </c>
      <c r="G112" s="41">
        <f ca="1">HLOOKUP($A112&amp;"-"&amp;$B112&amp;"-"&amp;G$7,Weights_All_Spaces,$C112+1,FALSE)*'Freezer Impacts'!F111</f>
        <v>7.902409976665066E-2</v>
      </c>
      <c r="H112" s="41">
        <f ca="1">HLOOKUP($A112&amp;"-"&amp;$B112&amp;"-"&amp;H$7,Weights_All_Spaces,$C112+1,FALSE)*'Freezer Impacts'!G111</f>
        <v>1.3918427312415452E-5</v>
      </c>
      <c r="I112" s="41">
        <f ca="1">HLOOKUP($A112&amp;"-"&amp;$B112&amp;"-"&amp;I$7,Weights_All_Spaces,$C112+1,FALSE)*'Freezer Impacts'!H111</f>
        <v>-1.7419254460279599E-3</v>
      </c>
      <c r="J112" s="41">
        <f ca="1">HLOOKUP($A112&amp;"-"&amp;$B112&amp;"-"&amp;J$7,Weights_All_Spaces,$C112+1,FALSE)*'Freezer Impacts'!I111</f>
        <v>3.8933120259559248E-3</v>
      </c>
      <c r="K112" s="41">
        <f ca="1">HLOOKUP($A112&amp;"-"&amp;$B112&amp;"-"&amp;K$7,Weights_All_Spaces,$C112+1,FALSE)*'Freezer Impacts'!J111</f>
        <v>5.1333999681362041E-7</v>
      </c>
      <c r="L112" s="41">
        <f ca="1">HLOOKUP($A112&amp;"-"&amp;$B112&amp;"-"&amp;L$7,Weights_All_Spaces,$C112+1,FALSE)*'Freezer Impacts'!K111</f>
        <v>3.9717926065367679E-3</v>
      </c>
      <c r="M112" s="41">
        <f ca="1">HLOOKUP($A112&amp;"-"&amp;$B112&amp;"-"&amp;M$7,Weights_All_Spaces,$C112+1,FALSE)*'Freezer Impacts'!L111</f>
        <v>9.3430390798657504E-7</v>
      </c>
      <c r="N112" s="41">
        <f ca="1">HLOOKUP($A112&amp;"-"&amp;$B112&amp;"-"&amp;N$7,Weights_All_Spaces,$C112+1,FALSE)*'Freezer Impacts'!M111</f>
        <v>0</v>
      </c>
      <c r="O112" s="41">
        <f ca="1">HLOOKUP($A112&amp;"-"&amp;$B112&amp;"-"&amp;O$7,Weights_All_Spaces,$C112+1,FALSE)*'Freezer Impacts'!N111</f>
        <v>6.2473432596941202E-3</v>
      </c>
      <c r="P112" s="41">
        <f ca="1">HLOOKUP($A112&amp;"-"&amp;$B112&amp;"-"&amp;P$7,Weights_All_Spaces,$C112+1,FALSE)*'Freezer Impacts'!O111</f>
        <v>8.1960024524722678E-7</v>
      </c>
      <c r="Q112" s="41">
        <f ca="1">HLOOKUP($A112&amp;"-"&amp;$B112&amp;"-"&amp;Q$7,Weights_All_Spaces,$C112+1,FALSE)*'Freezer Impacts'!P111</f>
        <v>7.2665838865885665E-3</v>
      </c>
      <c r="R112" s="41">
        <f ca="1">HLOOKUP($A112&amp;"-"&amp;$B112&amp;"-"&amp;R$7,Weights_All_Spaces,$C112+1,FALSE)*'Freezer Impacts'!Q111</f>
        <v>1.2798553850496968E-6</v>
      </c>
      <c r="S112" s="41">
        <f>HLOOKUP($A112&amp;"-"&amp;$B112&amp;"-"&amp;S$7,Weights_All_Spaces,$C112+1,FALSE)*'Freezer Impacts'!R111</f>
        <v>0</v>
      </c>
      <c r="T112" s="41">
        <f ca="1">HLOOKUP($A112&amp;"-"&amp;$B112&amp;"-"&amp;T$7,Weights_All_Spaces,$C112+1,FALSE)*'Freezer Impacts'!S111</f>
        <v>9.6713209267109516E-3</v>
      </c>
      <c r="U112" s="41">
        <f ca="1">HLOOKUP($A112&amp;"-"&amp;$B112&amp;"-"&amp;U$7,Weights_All_Spaces,$C112+1,FALSE)*'Freezer Impacts'!T111</f>
        <v>1.6398430362805775E-6</v>
      </c>
      <c r="V112" s="41">
        <f ca="1">HLOOKUP($A112&amp;"-"&amp;$B112&amp;"-"&amp;V$7,Weights_All_Spaces,$C112+1,FALSE)*'Freezer Impacts'!U111</f>
        <v>9.6713209267109516E-3</v>
      </c>
      <c r="W112" s="41">
        <f ca="1">HLOOKUP($A112&amp;"-"&amp;$B112&amp;"-"&amp;W$7,Weights_All_Spaces,$C112+1,FALSE)*'Freezer Impacts'!V111</f>
        <v>1.6398430362805775E-6</v>
      </c>
      <c r="X112" s="41">
        <f ca="1">HLOOKUP($A112&amp;"-"&amp;$B112&amp;"-"&amp;X$7,Weights_All_Spaces,$C112+1,FALSE)*'Freezer Impacts'!W111</f>
        <v>-2.4515561337988068E-4</v>
      </c>
      <c r="Y112" s="41">
        <f ca="1">HLOOKUP($A112&amp;"-"&amp;$B112&amp;"-"&amp;Y$7,Weights_All_Spaces,$C112+1,FALSE)*'Freezer Impacts'!X111</f>
        <v>5.732962866816624E-4</v>
      </c>
      <c r="Z112" s="41">
        <f ca="1">HLOOKUP($A112&amp;"-"&amp;$B112&amp;"-"&amp;Z$7,Weights_All_Spaces,$C112+1,FALSE)*'Freezer Impacts'!Y111</f>
        <v>9.0848176407132961E-8</v>
      </c>
      <c r="AA112" s="41">
        <f ca="1">HLOOKUP($A112&amp;"-"&amp;$B112&amp;"-"&amp;AA$7,Weights_All_Spaces,$C112+1,FALSE)*'Freezer Impacts'!Z111</f>
        <v>4.5002477393671163E-4</v>
      </c>
      <c r="AB112" s="41">
        <f ca="1">HLOOKUP($A112&amp;"-"&amp;$B112&amp;"-"&amp;AB$7,Weights_All_Spaces,$C112+1,FALSE)*'Freezer Impacts'!AA111</f>
        <v>9.0846548566168119E-8</v>
      </c>
      <c r="AC112" s="41">
        <f ca="1">HLOOKUP($A112&amp;"-"&amp;$B112&amp;"-"&amp;AC$7,Weights_All_Spaces,$C112+1,FALSE)*'Freezer Impacts'!AB111</f>
        <v>0</v>
      </c>
      <c r="AD112" s="41">
        <f ca="1">HLOOKUP($A112&amp;"-"&amp;$B112&amp;"-"&amp;AD$7,Weights_All_Spaces,$C112+1,FALSE)*'Freezer Impacts'!AC111</f>
        <v>0.10148642354317167</v>
      </c>
      <c r="AE112" s="41">
        <f ca="1">HLOOKUP($A112&amp;"-"&amp;$B112&amp;"-"&amp;AE$7,Weights_All_Spaces,$C112+1,FALSE)*'Freezer Impacts'!AD111</f>
        <v>2.0914099495695947E-5</v>
      </c>
      <c r="AF112" s="41">
        <f ca="1">HLOOKUP($A112&amp;"-"&amp;$B112&amp;"-"&amp;AF$7,Weights_All_Spaces,$C112+1,FALSE)*'Freezer Impacts'!AE111</f>
        <v>0.10195366346721421</v>
      </c>
      <c r="AG112" s="41">
        <f ca="1">HLOOKUP($A112&amp;"-"&amp;$B112&amp;"-"&amp;AG$7,Weights_All_Spaces,$C112+1,FALSE)*'Freezer Impacts'!AF111</f>
        <v>2.1316596254920377E-5</v>
      </c>
      <c r="AH112" s="41">
        <f ca="1">HLOOKUP($A112&amp;"-"&amp;$B112&amp;"-"&amp;AH$7,Weights_All_Spaces,$C112+1,FALSE)*'Freezer Impacts'!AG111</f>
        <v>0</v>
      </c>
      <c r="AK112" s="131">
        <f t="shared" ca="1" si="25"/>
        <v>0.18981155399138788</v>
      </c>
      <c r="AL112" s="131">
        <f t="shared" ca="1" si="25"/>
        <v>3.2890883617508093E-5</v>
      </c>
      <c r="AM112" s="131">
        <f t="shared" ca="1" si="25"/>
        <v>0.20233748542763785</v>
      </c>
      <c r="AN112" s="131">
        <f t="shared" ca="1" si="25"/>
        <v>3.9179872445218851E-5</v>
      </c>
      <c r="AO112" s="131">
        <f t="shared" ca="1" si="25"/>
        <v>-1.9870810594078405E-3</v>
      </c>
    </row>
    <row r="113" spans="1:41">
      <c r="A113" s="4" t="str">
        <f t="shared" si="26"/>
        <v>SD</v>
      </c>
      <c r="B113" s="4" t="str">
        <f t="shared" si="26"/>
        <v>SFM</v>
      </c>
      <c r="C113" s="4">
        <f t="shared" si="27"/>
        <v>9</v>
      </c>
      <c r="D113" s="40" t="str">
        <f t="shared" si="24"/>
        <v>SD9</v>
      </c>
      <c r="E113" s="41">
        <f ca="1">HLOOKUP($A113&amp;"-"&amp;$B113&amp;"-"&amp;E$7,Weights_All_Spaces,$C113+1,FALSE)*'Freezer Impacts'!D112</f>
        <v>0</v>
      </c>
      <c r="F113" s="41">
        <f ca="1">HLOOKUP($A113&amp;"-"&amp;$B113&amp;"-"&amp;F$7,Weights_All_Spaces,$C113+1,FALSE)*'Freezer Impacts'!E112</f>
        <v>0</v>
      </c>
      <c r="G113" s="41">
        <f ca="1">HLOOKUP($A113&amp;"-"&amp;$B113&amp;"-"&amp;G$7,Weights_All_Spaces,$C113+1,FALSE)*'Freezer Impacts'!F112</f>
        <v>0</v>
      </c>
      <c r="H113" s="41">
        <f ca="1">HLOOKUP($A113&amp;"-"&amp;$B113&amp;"-"&amp;H$7,Weights_All_Spaces,$C113+1,FALSE)*'Freezer Impacts'!G112</f>
        <v>0</v>
      </c>
      <c r="I113" s="41">
        <f ca="1">HLOOKUP($A113&amp;"-"&amp;$B113&amp;"-"&amp;I$7,Weights_All_Spaces,$C113+1,FALSE)*'Freezer Impacts'!H112</f>
        <v>0</v>
      </c>
      <c r="J113" s="41">
        <f ca="1">HLOOKUP($A113&amp;"-"&amp;$B113&amp;"-"&amp;J$7,Weights_All_Spaces,$C113+1,FALSE)*'Freezer Impacts'!I112</f>
        <v>0</v>
      </c>
      <c r="K113" s="41">
        <f ca="1">HLOOKUP($A113&amp;"-"&amp;$B113&amp;"-"&amp;K$7,Weights_All_Spaces,$C113+1,FALSE)*'Freezer Impacts'!J112</f>
        <v>0</v>
      </c>
      <c r="L113" s="41">
        <f ca="1">HLOOKUP($A113&amp;"-"&amp;$B113&amp;"-"&amp;L$7,Weights_All_Spaces,$C113+1,FALSE)*'Freezer Impacts'!K112</f>
        <v>0</v>
      </c>
      <c r="M113" s="41">
        <f ca="1">HLOOKUP($A113&amp;"-"&amp;$B113&amp;"-"&amp;M$7,Weights_All_Spaces,$C113+1,FALSE)*'Freezer Impacts'!L112</f>
        <v>0</v>
      </c>
      <c r="N113" s="41">
        <f ca="1">HLOOKUP($A113&amp;"-"&amp;$B113&amp;"-"&amp;N$7,Weights_All_Spaces,$C113+1,FALSE)*'Freezer Impacts'!M112</f>
        <v>0</v>
      </c>
      <c r="O113" s="41">
        <f ca="1">HLOOKUP($A113&amp;"-"&amp;$B113&amp;"-"&amp;O$7,Weights_All_Spaces,$C113+1,FALSE)*'Freezer Impacts'!N112</f>
        <v>0</v>
      </c>
      <c r="P113" s="41">
        <f ca="1">HLOOKUP($A113&amp;"-"&amp;$B113&amp;"-"&amp;P$7,Weights_All_Spaces,$C113+1,FALSE)*'Freezer Impacts'!O112</f>
        <v>0</v>
      </c>
      <c r="Q113" s="41">
        <f ca="1">HLOOKUP($A113&amp;"-"&amp;$B113&amp;"-"&amp;Q$7,Weights_All_Spaces,$C113+1,FALSE)*'Freezer Impacts'!P112</f>
        <v>0</v>
      </c>
      <c r="R113" s="41">
        <f ca="1">HLOOKUP($A113&amp;"-"&amp;$B113&amp;"-"&amp;R$7,Weights_All_Spaces,$C113+1,FALSE)*'Freezer Impacts'!Q112</f>
        <v>0</v>
      </c>
      <c r="S113" s="41">
        <f>HLOOKUP($A113&amp;"-"&amp;$B113&amp;"-"&amp;S$7,Weights_All_Spaces,$C113+1,FALSE)*'Freezer Impacts'!R112</f>
        <v>0</v>
      </c>
      <c r="T113" s="41">
        <f ca="1">HLOOKUP($A113&amp;"-"&amp;$B113&amp;"-"&amp;T$7,Weights_All_Spaces,$C113+1,FALSE)*'Freezer Impacts'!S112</f>
        <v>0</v>
      </c>
      <c r="U113" s="41">
        <f ca="1">HLOOKUP($A113&amp;"-"&amp;$B113&amp;"-"&amp;U$7,Weights_All_Spaces,$C113+1,FALSE)*'Freezer Impacts'!T112</f>
        <v>0</v>
      </c>
      <c r="V113" s="41">
        <f ca="1">HLOOKUP($A113&amp;"-"&amp;$B113&amp;"-"&amp;V$7,Weights_All_Spaces,$C113+1,FALSE)*'Freezer Impacts'!U112</f>
        <v>0</v>
      </c>
      <c r="W113" s="41">
        <f ca="1">HLOOKUP($A113&amp;"-"&amp;$B113&amp;"-"&amp;W$7,Weights_All_Spaces,$C113+1,FALSE)*'Freezer Impacts'!V112</f>
        <v>0</v>
      </c>
      <c r="X113" s="41">
        <f ca="1">HLOOKUP($A113&amp;"-"&amp;$B113&amp;"-"&amp;X$7,Weights_All_Spaces,$C113+1,FALSE)*'Freezer Impacts'!W112</f>
        <v>0</v>
      </c>
      <c r="Y113" s="41">
        <f ca="1">HLOOKUP($A113&amp;"-"&amp;$B113&amp;"-"&amp;Y$7,Weights_All_Spaces,$C113+1,FALSE)*'Freezer Impacts'!X112</f>
        <v>0</v>
      </c>
      <c r="Z113" s="41">
        <f ca="1">HLOOKUP($A113&amp;"-"&amp;$B113&amp;"-"&amp;Z$7,Weights_All_Spaces,$C113+1,FALSE)*'Freezer Impacts'!Y112</f>
        <v>0</v>
      </c>
      <c r="AA113" s="41">
        <f ca="1">HLOOKUP($A113&amp;"-"&amp;$B113&amp;"-"&amp;AA$7,Weights_All_Spaces,$C113+1,FALSE)*'Freezer Impacts'!Z112</f>
        <v>0</v>
      </c>
      <c r="AB113" s="41">
        <f ca="1">HLOOKUP($A113&amp;"-"&amp;$B113&amp;"-"&amp;AB$7,Weights_All_Spaces,$C113+1,FALSE)*'Freezer Impacts'!AA112</f>
        <v>0</v>
      </c>
      <c r="AC113" s="41">
        <f ca="1">HLOOKUP($A113&amp;"-"&amp;$B113&amp;"-"&amp;AC$7,Weights_All_Spaces,$C113+1,FALSE)*'Freezer Impacts'!AB112</f>
        <v>0</v>
      </c>
      <c r="AD113" s="41">
        <f ca="1">HLOOKUP($A113&amp;"-"&amp;$B113&amp;"-"&amp;AD$7,Weights_All_Spaces,$C113+1,FALSE)*'Freezer Impacts'!AC112</f>
        <v>0</v>
      </c>
      <c r="AE113" s="41">
        <f ca="1">HLOOKUP($A113&amp;"-"&amp;$B113&amp;"-"&amp;AE$7,Weights_All_Spaces,$C113+1,FALSE)*'Freezer Impacts'!AD112</f>
        <v>0</v>
      </c>
      <c r="AF113" s="41">
        <f ca="1">HLOOKUP($A113&amp;"-"&amp;$B113&amp;"-"&amp;AF$7,Weights_All_Spaces,$C113+1,FALSE)*'Freezer Impacts'!AE112</f>
        <v>0</v>
      </c>
      <c r="AG113" s="41">
        <f ca="1">HLOOKUP($A113&amp;"-"&amp;$B113&amp;"-"&amp;AG$7,Weights_All_Spaces,$C113+1,FALSE)*'Freezer Impacts'!AF112</f>
        <v>0</v>
      </c>
      <c r="AH113" s="41">
        <f ca="1">HLOOKUP($A113&amp;"-"&amp;$B113&amp;"-"&amp;AH$7,Weights_All_Spaces,$C113+1,FALSE)*'Freezer Impacts'!AG112</f>
        <v>0</v>
      </c>
      <c r="AK113" s="131">
        <f t="shared" ca="1" si="25"/>
        <v>0</v>
      </c>
      <c r="AL113" s="131">
        <f t="shared" ca="1" si="25"/>
        <v>0</v>
      </c>
      <c r="AM113" s="131">
        <f t="shared" ca="1" si="25"/>
        <v>0</v>
      </c>
      <c r="AN113" s="131">
        <f t="shared" ca="1" si="25"/>
        <v>0</v>
      </c>
      <c r="AO113" s="131">
        <f t="shared" ca="1" si="25"/>
        <v>0</v>
      </c>
    </row>
    <row r="114" spans="1:41">
      <c r="A114" s="4" t="str">
        <f t="shared" si="26"/>
        <v>SD</v>
      </c>
      <c r="B114" s="4" t="str">
        <f t="shared" si="26"/>
        <v>SFM</v>
      </c>
      <c r="C114" s="4">
        <f t="shared" si="27"/>
        <v>10</v>
      </c>
      <c r="D114" s="40" t="str">
        <f t="shared" si="24"/>
        <v>SD10</v>
      </c>
      <c r="E114" s="41">
        <f ca="1">HLOOKUP($A114&amp;"-"&amp;$B114&amp;"-"&amp;E$7,Weights_All_Spaces,$C114+1,FALSE)*'Freezer Impacts'!D113</f>
        <v>0.14551074533945718</v>
      </c>
      <c r="F114" s="41">
        <f ca="1">HLOOKUP($A114&amp;"-"&amp;$B114&amp;"-"&amp;F$7,Weights_All_Spaces,$C114+1,FALSE)*'Freezer Impacts'!E113</f>
        <v>1.9981400982434865E-5</v>
      </c>
      <c r="G114" s="41">
        <f ca="1">HLOOKUP($A114&amp;"-"&amp;$B114&amp;"-"&amp;G$7,Weights_All_Spaces,$C114+1,FALSE)*'Freezer Impacts'!F113</f>
        <v>0.16939199151321271</v>
      </c>
      <c r="H114" s="41">
        <f ca="1">HLOOKUP($A114&amp;"-"&amp;$B114&amp;"-"&amp;H$7,Weights_All_Spaces,$C114+1,FALSE)*'Freezer Impacts'!G113</f>
        <v>3.5587148495417761E-5</v>
      </c>
      <c r="I114" s="41">
        <f ca="1">HLOOKUP($A114&amp;"-"&amp;$B114&amp;"-"&amp;I$7,Weights_All_Spaces,$C114+1,FALSE)*'Freezer Impacts'!H113</f>
        <v>-4.1883904415940315E-3</v>
      </c>
      <c r="J114" s="41">
        <f ca="1">HLOOKUP($A114&amp;"-"&amp;$B114&amp;"-"&amp;J$7,Weights_All_Spaces,$C114+1,FALSE)*'Freezer Impacts'!I113</f>
        <v>8.3301941461882655E-3</v>
      </c>
      <c r="K114" s="41">
        <f ca="1">HLOOKUP($A114&amp;"-"&amp;$B114&amp;"-"&amp;K$7,Weights_All_Spaces,$C114+1,FALSE)*'Freezer Impacts'!J113</f>
        <v>1.1504542338649184E-6</v>
      </c>
      <c r="L114" s="41">
        <f ca="1">HLOOKUP($A114&amp;"-"&amp;$B114&amp;"-"&amp;L$7,Weights_All_Spaces,$C114+1,FALSE)*'Freezer Impacts'!K113</f>
        <v>8.1168471140568334E-3</v>
      </c>
      <c r="M114" s="41">
        <f ca="1">HLOOKUP($A114&amp;"-"&amp;$B114&amp;"-"&amp;M$7,Weights_All_Spaces,$C114+1,FALSE)*'Freezer Impacts'!L113</f>
        <v>2.4004590323454749E-6</v>
      </c>
      <c r="N114" s="41">
        <f ca="1">HLOOKUP($A114&amp;"-"&amp;$B114&amp;"-"&amp;N$7,Weights_All_Spaces,$C114+1,FALSE)*'Freezer Impacts'!M113</f>
        <v>0</v>
      </c>
      <c r="O114" s="41">
        <f ca="1">HLOOKUP($A114&amp;"-"&amp;$B114&amp;"-"&amp;O$7,Weights_All_Spaces,$C114+1,FALSE)*'Freezer Impacts'!N113</f>
        <v>1.338029842201905E-2</v>
      </c>
      <c r="P114" s="41">
        <f ca="1">HLOOKUP($A114&amp;"-"&amp;$B114&amp;"-"&amp;P$7,Weights_All_Spaces,$C114+1,FALSE)*'Freezer Impacts'!O113</f>
        <v>1.837370205281367E-6</v>
      </c>
      <c r="Q114" s="41">
        <f ca="1">HLOOKUP($A114&amp;"-"&amp;$B114&amp;"-"&amp;Q$7,Weights_All_Spaces,$C114+1,FALSE)*'Freezer Impacts'!P113</f>
        <v>1.5576275081674732E-2</v>
      </c>
      <c r="R114" s="41">
        <f ca="1">HLOOKUP($A114&amp;"-"&amp;$B114&amp;"-"&amp;R$7,Weights_All_Spaces,$C114+1,FALSE)*'Freezer Impacts'!Q113</f>
        <v>3.2723814708430126E-6</v>
      </c>
      <c r="S114" s="41">
        <f>HLOOKUP($A114&amp;"-"&amp;$B114&amp;"-"&amp;S$7,Weights_All_Spaces,$C114+1,FALSE)*'Freezer Impacts'!R113</f>
        <v>0</v>
      </c>
      <c r="T114" s="41">
        <f ca="1">HLOOKUP($A114&amp;"-"&amp;$B114&amp;"-"&amp;T$7,Weights_All_Spaces,$C114+1,FALSE)*'Freezer Impacts'!S113</f>
        <v>4.8011416605636202E-2</v>
      </c>
      <c r="U114" s="41">
        <f ca="1">HLOOKUP($A114&amp;"-"&amp;$B114&amp;"-"&amp;U$7,Weights_All_Spaces,$C114+1,FALSE)*'Freezer Impacts'!T113</f>
        <v>8.0169022002553277E-6</v>
      </c>
      <c r="V114" s="41">
        <f ca="1">HLOOKUP($A114&amp;"-"&amp;$B114&amp;"-"&amp;V$7,Weights_All_Spaces,$C114+1,FALSE)*'Freezer Impacts'!U113</f>
        <v>4.8011416605636202E-2</v>
      </c>
      <c r="W114" s="41">
        <f ca="1">HLOOKUP($A114&amp;"-"&amp;$B114&amp;"-"&amp;W$7,Weights_All_Spaces,$C114+1,FALSE)*'Freezer Impacts'!V113</f>
        <v>8.0169022002553277E-6</v>
      </c>
      <c r="X114" s="41">
        <f ca="1">HLOOKUP($A114&amp;"-"&amp;$B114&amp;"-"&amp;X$7,Weights_All_Spaces,$C114+1,FALSE)*'Freezer Impacts'!W113</f>
        <v>-1.3462811013408712E-3</v>
      </c>
      <c r="Y114" s="41">
        <f ca="1">HLOOKUP($A114&amp;"-"&amp;$B114&amp;"-"&amp;Y$7,Weights_All_Spaces,$C114+1,FALSE)*'Freezer Impacts'!X113</f>
        <v>2.8762533273155649E-3</v>
      </c>
      <c r="Z114" s="41">
        <f ca="1">HLOOKUP($A114&amp;"-"&amp;$B114&amp;"-"&amp;Z$7,Weights_All_Spaces,$C114+1,FALSE)*'Freezer Impacts'!Y113</f>
        <v>4.5778818482137277E-7</v>
      </c>
      <c r="AA114" s="41">
        <f ca="1">HLOOKUP($A114&amp;"-"&amp;$B114&amp;"-"&amp;AA$7,Weights_All_Spaces,$C114+1,FALSE)*'Freezer Impacts'!Z113</f>
        <v>2.2163111054237534E-3</v>
      </c>
      <c r="AB114" s="41">
        <f ca="1">HLOOKUP($A114&amp;"-"&amp;$B114&amp;"-"&amp;AB$7,Weights_All_Spaces,$C114+1,FALSE)*'Freezer Impacts'!AA113</f>
        <v>4.5779599783973366E-7</v>
      </c>
      <c r="AC114" s="41">
        <f ca="1">HLOOKUP($A114&amp;"-"&amp;$B114&amp;"-"&amp;AC$7,Weights_All_Spaces,$C114+1,FALSE)*'Freezer Impacts'!AB113</f>
        <v>0</v>
      </c>
      <c r="AD114" s="41">
        <f ca="1">HLOOKUP($A114&amp;"-"&amp;$B114&amp;"-"&amp;AD$7,Weights_All_Spaces,$C114+1,FALSE)*'Freezer Impacts'!AC113</f>
        <v>0.10438849052542094</v>
      </c>
      <c r="AE114" s="41">
        <f ca="1">HLOOKUP($A114&amp;"-"&amp;$B114&amp;"-"&amp;AE$7,Weights_All_Spaces,$C114+1,FALSE)*'Freezer Impacts'!AD113</f>
        <v>2.2234739042724277E-5</v>
      </c>
      <c r="AF114" s="41">
        <f ca="1">HLOOKUP($A114&amp;"-"&amp;$B114&amp;"-"&amp;AF$7,Weights_All_Spaces,$C114+1,FALSE)*'Freezer Impacts'!AE113</f>
        <v>0.10531546742730283</v>
      </c>
      <c r="AG114" s="41">
        <f ca="1">HLOOKUP($A114&amp;"-"&amp;$B114&amp;"-"&amp;AG$7,Weights_All_Spaces,$C114+1,FALSE)*'Freezer Impacts'!AF113</f>
        <v>2.2512227036982128E-5</v>
      </c>
      <c r="AH114" s="41">
        <f ca="1">HLOOKUP($A114&amp;"-"&amp;$B114&amp;"-"&amp;AH$7,Weights_All_Spaces,$C114+1,FALSE)*'Freezer Impacts'!AG113</f>
        <v>0</v>
      </c>
      <c r="AK114" s="131">
        <f t="shared" ca="1" si="25"/>
        <v>0.32249739836603719</v>
      </c>
      <c r="AL114" s="131">
        <f t="shared" ca="1" si="25"/>
        <v>5.3678654849382128E-5</v>
      </c>
      <c r="AM114" s="131">
        <f t="shared" ca="1" si="25"/>
        <v>0.34862830884730706</v>
      </c>
      <c r="AN114" s="131">
        <f t="shared" ca="1" si="25"/>
        <v>7.2246914233683427E-5</v>
      </c>
      <c r="AO114" s="131">
        <f t="shared" ca="1" si="25"/>
        <v>-5.5346715429349025E-3</v>
      </c>
    </row>
    <row r="115" spans="1:41">
      <c r="A115" s="4" t="str">
        <f t="shared" si="26"/>
        <v>SD</v>
      </c>
      <c r="B115" s="4" t="str">
        <f t="shared" si="26"/>
        <v>SFM</v>
      </c>
      <c r="C115" s="4">
        <f t="shared" si="27"/>
        <v>11</v>
      </c>
      <c r="D115" s="40" t="str">
        <f t="shared" si="24"/>
        <v>SD11</v>
      </c>
      <c r="E115" s="41">
        <f ca="1">HLOOKUP($A115&amp;"-"&amp;$B115&amp;"-"&amp;E$7,Weights_All_Spaces,$C115+1,FALSE)*'Freezer Impacts'!D114</f>
        <v>0</v>
      </c>
      <c r="F115" s="41">
        <f ca="1">HLOOKUP($A115&amp;"-"&amp;$B115&amp;"-"&amp;F$7,Weights_All_Spaces,$C115+1,FALSE)*'Freezer Impacts'!E114</f>
        <v>0</v>
      </c>
      <c r="G115" s="41">
        <f ca="1">HLOOKUP($A115&amp;"-"&amp;$B115&amp;"-"&amp;G$7,Weights_All_Spaces,$C115+1,FALSE)*'Freezer Impacts'!F114</f>
        <v>0</v>
      </c>
      <c r="H115" s="41">
        <f ca="1">HLOOKUP($A115&amp;"-"&amp;$B115&amp;"-"&amp;H$7,Weights_All_Spaces,$C115+1,FALSE)*'Freezer Impacts'!G114</f>
        <v>0</v>
      </c>
      <c r="I115" s="41">
        <f ca="1">HLOOKUP($A115&amp;"-"&amp;$B115&amp;"-"&amp;I$7,Weights_All_Spaces,$C115+1,FALSE)*'Freezer Impacts'!H114</f>
        <v>0</v>
      </c>
      <c r="J115" s="41">
        <f ca="1">HLOOKUP($A115&amp;"-"&amp;$B115&amp;"-"&amp;J$7,Weights_All_Spaces,$C115+1,FALSE)*'Freezer Impacts'!I114</f>
        <v>0</v>
      </c>
      <c r="K115" s="41">
        <f ca="1">HLOOKUP($A115&amp;"-"&amp;$B115&amp;"-"&amp;K$7,Weights_All_Spaces,$C115+1,FALSE)*'Freezer Impacts'!J114</f>
        <v>0</v>
      </c>
      <c r="L115" s="41">
        <f ca="1">HLOOKUP($A115&amp;"-"&amp;$B115&amp;"-"&amp;L$7,Weights_All_Spaces,$C115+1,FALSE)*'Freezer Impacts'!K114</f>
        <v>0</v>
      </c>
      <c r="M115" s="41">
        <f ca="1">HLOOKUP($A115&amp;"-"&amp;$B115&amp;"-"&amp;M$7,Weights_All_Spaces,$C115+1,FALSE)*'Freezer Impacts'!L114</f>
        <v>0</v>
      </c>
      <c r="N115" s="41">
        <f ca="1">HLOOKUP($A115&amp;"-"&amp;$B115&amp;"-"&amp;N$7,Weights_All_Spaces,$C115+1,FALSE)*'Freezer Impacts'!M114</f>
        <v>0</v>
      </c>
      <c r="O115" s="41">
        <f ca="1">HLOOKUP($A115&amp;"-"&amp;$B115&amp;"-"&amp;O$7,Weights_All_Spaces,$C115+1,FALSE)*'Freezer Impacts'!N114</f>
        <v>0</v>
      </c>
      <c r="P115" s="41">
        <f ca="1">HLOOKUP($A115&amp;"-"&amp;$B115&amp;"-"&amp;P$7,Weights_All_Spaces,$C115+1,FALSE)*'Freezer Impacts'!O114</f>
        <v>0</v>
      </c>
      <c r="Q115" s="41">
        <f ca="1">HLOOKUP($A115&amp;"-"&amp;$B115&amp;"-"&amp;Q$7,Weights_All_Spaces,$C115+1,FALSE)*'Freezer Impacts'!P114</f>
        <v>0</v>
      </c>
      <c r="R115" s="41">
        <f ca="1">HLOOKUP($A115&amp;"-"&amp;$B115&amp;"-"&amp;R$7,Weights_All_Spaces,$C115+1,FALSE)*'Freezer Impacts'!Q114</f>
        <v>0</v>
      </c>
      <c r="S115" s="41">
        <f>HLOOKUP($A115&amp;"-"&amp;$B115&amp;"-"&amp;S$7,Weights_All_Spaces,$C115+1,FALSE)*'Freezer Impacts'!R114</f>
        <v>0</v>
      </c>
      <c r="T115" s="41">
        <f ca="1">HLOOKUP($A115&amp;"-"&amp;$B115&amp;"-"&amp;T$7,Weights_All_Spaces,$C115+1,FALSE)*'Freezer Impacts'!S114</f>
        <v>0</v>
      </c>
      <c r="U115" s="41">
        <f ca="1">HLOOKUP($A115&amp;"-"&amp;$B115&amp;"-"&amp;U$7,Weights_All_Spaces,$C115+1,FALSE)*'Freezer Impacts'!T114</f>
        <v>0</v>
      </c>
      <c r="V115" s="41">
        <f ca="1">HLOOKUP($A115&amp;"-"&amp;$B115&amp;"-"&amp;V$7,Weights_All_Spaces,$C115+1,FALSE)*'Freezer Impacts'!U114</f>
        <v>0</v>
      </c>
      <c r="W115" s="41">
        <f ca="1">HLOOKUP($A115&amp;"-"&amp;$B115&amp;"-"&amp;W$7,Weights_All_Spaces,$C115+1,FALSE)*'Freezer Impacts'!V114</f>
        <v>0</v>
      </c>
      <c r="X115" s="41">
        <f ca="1">HLOOKUP($A115&amp;"-"&amp;$B115&amp;"-"&amp;X$7,Weights_All_Spaces,$C115+1,FALSE)*'Freezer Impacts'!W114</f>
        <v>0</v>
      </c>
      <c r="Y115" s="41">
        <f ca="1">HLOOKUP($A115&amp;"-"&amp;$B115&amp;"-"&amp;Y$7,Weights_All_Spaces,$C115+1,FALSE)*'Freezer Impacts'!X114</f>
        <v>0</v>
      </c>
      <c r="Z115" s="41">
        <f ca="1">HLOOKUP($A115&amp;"-"&amp;$B115&amp;"-"&amp;Z$7,Weights_All_Spaces,$C115+1,FALSE)*'Freezer Impacts'!Y114</f>
        <v>0</v>
      </c>
      <c r="AA115" s="41">
        <f ca="1">HLOOKUP($A115&amp;"-"&amp;$B115&amp;"-"&amp;AA$7,Weights_All_Spaces,$C115+1,FALSE)*'Freezer Impacts'!Z114</f>
        <v>0</v>
      </c>
      <c r="AB115" s="41">
        <f ca="1">HLOOKUP($A115&amp;"-"&amp;$B115&amp;"-"&amp;AB$7,Weights_All_Spaces,$C115+1,FALSE)*'Freezer Impacts'!AA114</f>
        <v>0</v>
      </c>
      <c r="AC115" s="41">
        <f ca="1">HLOOKUP($A115&amp;"-"&amp;$B115&amp;"-"&amp;AC$7,Weights_All_Spaces,$C115+1,FALSE)*'Freezer Impacts'!AB114</f>
        <v>0</v>
      </c>
      <c r="AD115" s="41">
        <f ca="1">HLOOKUP($A115&amp;"-"&amp;$B115&amp;"-"&amp;AD$7,Weights_All_Spaces,$C115+1,FALSE)*'Freezer Impacts'!AC114</f>
        <v>0</v>
      </c>
      <c r="AE115" s="41">
        <f ca="1">HLOOKUP($A115&amp;"-"&amp;$B115&amp;"-"&amp;AE$7,Weights_All_Spaces,$C115+1,FALSE)*'Freezer Impacts'!AD114</f>
        <v>0</v>
      </c>
      <c r="AF115" s="41">
        <f ca="1">HLOOKUP($A115&amp;"-"&amp;$B115&amp;"-"&amp;AF$7,Weights_All_Spaces,$C115+1,FALSE)*'Freezer Impacts'!AE114</f>
        <v>0</v>
      </c>
      <c r="AG115" s="41">
        <f ca="1">HLOOKUP($A115&amp;"-"&amp;$B115&amp;"-"&amp;AG$7,Weights_All_Spaces,$C115+1,FALSE)*'Freezer Impacts'!AF114</f>
        <v>0</v>
      </c>
      <c r="AH115" s="41">
        <f ca="1">HLOOKUP($A115&amp;"-"&amp;$B115&amp;"-"&amp;AH$7,Weights_All_Spaces,$C115+1,FALSE)*'Freezer Impacts'!AG114</f>
        <v>0</v>
      </c>
      <c r="AK115" s="131">
        <f t="shared" ca="1" si="25"/>
        <v>0</v>
      </c>
      <c r="AL115" s="131">
        <f t="shared" ca="1" si="25"/>
        <v>0</v>
      </c>
      <c r="AM115" s="131">
        <f t="shared" ca="1" si="25"/>
        <v>0</v>
      </c>
      <c r="AN115" s="131">
        <f t="shared" ca="1" si="25"/>
        <v>0</v>
      </c>
      <c r="AO115" s="131">
        <f t="shared" ca="1" si="25"/>
        <v>0</v>
      </c>
    </row>
    <row r="116" spans="1:41">
      <c r="A116" s="4" t="str">
        <f t="shared" si="26"/>
        <v>SD</v>
      </c>
      <c r="B116" s="4" t="str">
        <f t="shared" si="26"/>
        <v>SFM</v>
      </c>
      <c r="C116" s="4">
        <f t="shared" si="27"/>
        <v>12</v>
      </c>
      <c r="D116" s="40" t="str">
        <f t="shared" si="24"/>
        <v>SD12</v>
      </c>
      <c r="E116" s="41">
        <f ca="1">HLOOKUP($A116&amp;"-"&amp;$B116&amp;"-"&amp;E$7,Weights_All_Spaces,$C116+1,FALSE)*'Freezer Impacts'!D115</f>
        <v>0</v>
      </c>
      <c r="F116" s="41">
        <f ca="1">HLOOKUP($A116&amp;"-"&amp;$B116&amp;"-"&amp;F$7,Weights_All_Spaces,$C116+1,FALSE)*'Freezer Impacts'!E115</f>
        <v>0</v>
      </c>
      <c r="G116" s="41">
        <f ca="1">HLOOKUP($A116&amp;"-"&amp;$B116&amp;"-"&amp;G$7,Weights_All_Spaces,$C116+1,FALSE)*'Freezer Impacts'!F115</f>
        <v>0</v>
      </c>
      <c r="H116" s="41">
        <f ca="1">HLOOKUP($A116&amp;"-"&amp;$B116&amp;"-"&amp;H$7,Weights_All_Spaces,$C116+1,FALSE)*'Freezer Impacts'!G115</f>
        <v>0</v>
      </c>
      <c r="I116" s="41">
        <f ca="1">HLOOKUP($A116&amp;"-"&amp;$B116&amp;"-"&amp;I$7,Weights_All_Spaces,$C116+1,FALSE)*'Freezer Impacts'!H115</f>
        <v>0</v>
      </c>
      <c r="J116" s="41">
        <f ca="1">HLOOKUP($A116&amp;"-"&amp;$B116&amp;"-"&amp;J$7,Weights_All_Spaces,$C116+1,FALSE)*'Freezer Impacts'!I115</f>
        <v>0</v>
      </c>
      <c r="K116" s="41">
        <f ca="1">HLOOKUP($A116&amp;"-"&amp;$B116&amp;"-"&amp;K$7,Weights_All_Spaces,$C116+1,FALSE)*'Freezer Impacts'!J115</f>
        <v>0</v>
      </c>
      <c r="L116" s="41">
        <f ca="1">HLOOKUP($A116&amp;"-"&amp;$B116&amp;"-"&amp;L$7,Weights_All_Spaces,$C116+1,FALSE)*'Freezer Impacts'!K115</f>
        <v>0</v>
      </c>
      <c r="M116" s="41">
        <f ca="1">HLOOKUP($A116&amp;"-"&amp;$B116&amp;"-"&amp;M$7,Weights_All_Spaces,$C116+1,FALSE)*'Freezer Impacts'!L115</f>
        <v>0</v>
      </c>
      <c r="N116" s="41">
        <f ca="1">HLOOKUP($A116&amp;"-"&amp;$B116&amp;"-"&amp;N$7,Weights_All_Spaces,$C116+1,FALSE)*'Freezer Impacts'!M115</f>
        <v>0</v>
      </c>
      <c r="O116" s="41">
        <f ca="1">HLOOKUP($A116&amp;"-"&amp;$B116&amp;"-"&amp;O$7,Weights_All_Spaces,$C116+1,FALSE)*'Freezer Impacts'!N115</f>
        <v>0</v>
      </c>
      <c r="P116" s="41">
        <f ca="1">HLOOKUP($A116&amp;"-"&amp;$B116&amp;"-"&amp;P$7,Weights_All_Spaces,$C116+1,FALSE)*'Freezer Impacts'!O115</f>
        <v>0</v>
      </c>
      <c r="Q116" s="41">
        <f ca="1">HLOOKUP($A116&amp;"-"&amp;$B116&amp;"-"&amp;Q$7,Weights_All_Spaces,$C116+1,FALSE)*'Freezer Impacts'!P115</f>
        <v>0</v>
      </c>
      <c r="R116" s="41">
        <f ca="1">HLOOKUP($A116&amp;"-"&amp;$B116&amp;"-"&amp;R$7,Weights_All_Spaces,$C116+1,FALSE)*'Freezer Impacts'!Q115</f>
        <v>0</v>
      </c>
      <c r="S116" s="41">
        <f>HLOOKUP($A116&amp;"-"&amp;$B116&amp;"-"&amp;S$7,Weights_All_Spaces,$C116+1,FALSE)*'Freezer Impacts'!R115</f>
        <v>0</v>
      </c>
      <c r="T116" s="41">
        <f ca="1">HLOOKUP($A116&amp;"-"&amp;$B116&amp;"-"&amp;T$7,Weights_All_Spaces,$C116+1,FALSE)*'Freezer Impacts'!S115</f>
        <v>0</v>
      </c>
      <c r="U116" s="41">
        <f ca="1">HLOOKUP($A116&amp;"-"&amp;$B116&amp;"-"&amp;U$7,Weights_All_Spaces,$C116+1,FALSE)*'Freezer Impacts'!T115</f>
        <v>0</v>
      </c>
      <c r="V116" s="41">
        <f ca="1">HLOOKUP($A116&amp;"-"&amp;$B116&amp;"-"&amp;V$7,Weights_All_Spaces,$C116+1,FALSE)*'Freezer Impacts'!U115</f>
        <v>0</v>
      </c>
      <c r="W116" s="41">
        <f ca="1">HLOOKUP($A116&amp;"-"&amp;$B116&amp;"-"&amp;W$7,Weights_All_Spaces,$C116+1,FALSE)*'Freezer Impacts'!V115</f>
        <v>0</v>
      </c>
      <c r="X116" s="41">
        <f ca="1">HLOOKUP($A116&amp;"-"&amp;$B116&amp;"-"&amp;X$7,Weights_All_Spaces,$C116+1,FALSE)*'Freezer Impacts'!W115</f>
        <v>0</v>
      </c>
      <c r="Y116" s="41">
        <f ca="1">HLOOKUP($A116&amp;"-"&amp;$B116&amp;"-"&amp;Y$7,Weights_All_Spaces,$C116+1,FALSE)*'Freezer Impacts'!X115</f>
        <v>0</v>
      </c>
      <c r="Z116" s="41">
        <f ca="1">HLOOKUP($A116&amp;"-"&amp;$B116&amp;"-"&amp;Z$7,Weights_All_Spaces,$C116+1,FALSE)*'Freezer Impacts'!Y115</f>
        <v>0</v>
      </c>
      <c r="AA116" s="41">
        <f ca="1">HLOOKUP($A116&amp;"-"&amp;$B116&amp;"-"&amp;AA$7,Weights_All_Spaces,$C116+1,FALSE)*'Freezer Impacts'!Z115</f>
        <v>0</v>
      </c>
      <c r="AB116" s="41">
        <f ca="1">HLOOKUP($A116&amp;"-"&amp;$B116&amp;"-"&amp;AB$7,Weights_All_Spaces,$C116+1,FALSE)*'Freezer Impacts'!AA115</f>
        <v>0</v>
      </c>
      <c r="AC116" s="41">
        <f ca="1">HLOOKUP($A116&amp;"-"&amp;$B116&amp;"-"&amp;AC$7,Weights_All_Spaces,$C116+1,FALSE)*'Freezer Impacts'!AB115</f>
        <v>0</v>
      </c>
      <c r="AD116" s="41">
        <f ca="1">HLOOKUP($A116&amp;"-"&amp;$B116&amp;"-"&amp;AD$7,Weights_All_Spaces,$C116+1,FALSE)*'Freezer Impacts'!AC115</f>
        <v>0</v>
      </c>
      <c r="AE116" s="41">
        <f ca="1">HLOOKUP($A116&amp;"-"&amp;$B116&amp;"-"&amp;AE$7,Weights_All_Spaces,$C116+1,FALSE)*'Freezer Impacts'!AD115</f>
        <v>0</v>
      </c>
      <c r="AF116" s="41">
        <f ca="1">HLOOKUP($A116&amp;"-"&amp;$B116&amp;"-"&amp;AF$7,Weights_All_Spaces,$C116+1,FALSE)*'Freezer Impacts'!AE115</f>
        <v>0</v>
      </c>
      <c r="AG116" s="41">
        <f ca="1">HLOOKUP($A116&amp;"-"&amp;$B116&amp;"-"&amp;AG$7,Weights_All_Spaces,$C116+1,FALSE)*'Freezer Impacts'!AF115</f>
        <v>0</v>
      </c>
      <c r="AH116" s="41">
        <f ca="1">HLOOKUP($A116&amp;"-"&amp;$B116&amp;"-"&amp;AH$7,Weights_All_Spaces,$C116+1,FALSE)*'Freezer Impacts'!AG115</f>
        <v>0</v>
      </c>
      <c r="AK116" s="131">
        <f t="shared" ca="1" si="25"/>
        <v>0</v>
      </c>
      <c r="AL116" s="131">
        <f t="shared" ca="1" si="25"/>
        <v>0</v>
      </c>
      <c r="AM116" s="131">
        <f t="shared" ca="1" si="25"/>
        <v>0</v>
      </c>
      <c r="AN116" s="131">
        <f t="shared" ca="1" si="25"/>
        <v>0</v>
      </c>
      <c r="AO116" s="131">
        <f t="shared" ca="1" si="25"/>
        <v>0</v>
      </c>
    </row>
    <row r="117" spans="1:41">
      <c r="A117" s="4" t="str">
        <f t="shared" si="26"/>
        <v>SD</v>
      </c>
      <c r="B117" s="4" t="str">
        <f t="shared" si="26"/>
        <v>SFM</v>
      </c>
      <c r="C117" s="4">
        <f t="shared" si="27"/>
        <v>13</v>
      </c>
      <c r="D117" s="40" t="str">
        <f t="shared" si="24"/>
        <v>SD13</v>
      </c>
      <c r="E117" s="41">
        <f ca="1">HLOOKUP($A117&amp;"-"&amp;$B117&amp;"-"&amp;E$7,Weights_All_Spaces,$C117+1,FALSE)*'Freezer Impacts'!D116</f>
        <v>0</v>
      </c>
      <c r="F117" s="41">
        <f ca="1">HLOOKUP($A117&amp;"-"&amp;$B117&amp;"-"&amp;F$7,Weights_All_Spaces,$C117+1,FALSE)*'Freezer Impacts'!E116</f>
        <v>0</v>
      </c>
      <c r="G117" s="41">
        <f ca="1">HLOOKUP($A117&amp;"-"&amp;$B117&amp;"-"&amp;G$7,Weights_All_Spaces,$C117+1,FALSE)*'Freezer Impacts'!F116</f>
        <v>0</v>
      </c>
      <c r="H117" s="41">
        <f ca="1">HLOOKUP($A117&amp;"-"&amp;$B117&amp;"-"&amp;H$7,Weights_All_Spaces,$C117+1,FALSE)*'Freezer Impacts'!G116</f>
        <v>0</v>
      </c>
      <c r="I117" s="41">
        <f ca="1">HLOOKUP($A117&amp;"-"&amp;$B117&amp;"-"&amp;I$7,Weights_All_Spaces,$C117+1,FALSE)*'Freezer Impacts'!H116</f>
        <v>0</v>
      </c>
      <c r="J117" s="41">
        <f ca="1">HLOOKUP($A117&amp;"-"&amp;$B117&amp;"-"&amp;J$7,Weights_All_Spaces,$C117+1,FALSE)*'Freezer Impacts'!I116</f>
        <v>0</v>
      </c>
      <c r="K117" s="41">
        <f ca="1">HLOOKUP($A117&amp;"-"&amp;$B117&amp;"-"&amp;K$7,Weights_All_Spaces,$C117+1,FALSE)*'Freezer Impacts'!J116</f>
        <v>0</v>
      </c>
      <c r="L117" s="41">
        <f ca="1">HLOOKUP($A117&amp;"-"&amp;$B117&amp;"-"&amp;L$7,Weights_All_Spaces,$C117+1,FALSE)*'Freezer Impacts'!K116</f>
        <v>0</v>
      </c>
      <c r="M117" s="41">
        <f ca="1">HLOOKUP($A117&amp;"-"&amp;$B117&amp;"-"&amp;M$7,Weights_All_Spaces,$C117+1,FALSE)*'Freezer Impacts'!L116</f>
        <v>0</v>
      </c>
      <c r="N117" s="41">
        <f ca="1">HLOOKUP($A117&amp;"-"&amp;$B117&amp;"-"&amp;N$7,Weights_All_Spaces,$C117+1,FALSE)*'Freezer Impacts'!M116</f>
        <v>0</v>
      </c>
      <c r="O117" s="41">
        <f ca="1">HLOOKUP($A117&amp;"-"&amp;$B117&amp;"-"&amp;O$7,Weights_All_Spaces,$C117+1,FALSE)*'Freezer Impacts'!N116</f>
        <v>0</v>
      </c>
      <c r="P117" s="41">
        <f ca="1">HLOOKUP($A117&amp;"-"&amp;$B117&amp;"-"&amp;P$7,Weights_All_Spaces,$C117+1,FALSE)*'Freezer Impacts'!O116</f>
        <v>0</v>
      </c>
      <c r="Q117" s="41">
        <f ca="1">HLOOKUP($A117&amp;"-"&amp;$B117&amp;"-"&amp;Q$7,Weights_All_Spaces,$C117+1,FALSE)*'Freezer Impacts'!P116</f>
        <v>0</v>
      </c>
      <c r="R117" s="41">
        <f ca="1">HLOOKUP($A117&amp;"-"&amp;$B117&amp;"-"&amp;R$7,Weights_All_Spaces,$C117+1,FALSE)*'Freezer Impacts'!Q116</f>
        <v>0</v>
      </c>
      <c r="S117" s="41">
        <f>HLOOKUP($A117&amp;"-"&amp;$B117&amp;"-"&amp;S$7,Weights_All_Spaces,$C117+1,FALSE)*'Freezer Impacts'!R116</f>
        <v>0</v>
      </c>
      <c r="T117" s="41">
        <f ca="1">HLOOKUP($A117&amp;"-"&amp;$B117&amp;"-"&amp;T$7,Weights_All_Spaces,$C117+1,FALSE)*'Freezer Impacts'!S116</f>
        <v>0</v>
      </c>
      <c r="U117" s="41">
        <f ca="1">HLOOKUP($A117&amp;"-"&amp;$B117&amp;"-"&amp;U$7,Weights_All_Spaces,$C117+1,FALSE)*'Freezer Impacts'!T116</f>
        <v>0</v>
      </c>
      <c r="V117" s="41">
        <f ca="1">HLOOKUP($A117&amp;"-"&amp;$B117&amp;"-"&amp;V$7,Weights_All_Spaces,$C117+1,FALSE)*'Freezer Impacts'!U116</f>
        <v>0</v>
      </c>
      <c r="W117" s="41">
        <f ca="1">HLOOKUP($A117&amp;"-"&amp;$B117&amp;"-"&amp;W$7,Weights_All_Spaces,$C117+1,FALSE)*'Freezer Impacts'!V116</f>
        <v>0</v>
      </c>
      <c r="X117" s="41">
        <f ca="1">HLOOKUP($A117&amp;"-"&amp;$B117&amp;"-"&amp;X$7,Weights_All_Spaces,$C117+1,FALSE)*'Freezer Impacts'!W116</f>
        <v>0</v>
      </c>
      <c r="Y117" s="41">
        <f ca="1">HLOOKUP($A117&amp;"-"&amp;$B117&amp;"-"&amp;Y$7,Weights_All_Spaces,$C117+1,FALSE)*'Freezer Impacts'!X116</f>
        <v>0</v>
      </c>
      <c r="Z117" s="41">
        <f ca="1">HLOOKUP($A117&amp;"-"&amp;$B117&amp;"-"&amp;Z$7,Weights_All_Spaces,$C117+1,FALSE)*'Freezer Impacts'!Y116</f>
        <v>0</v>
      </c>
      <c r="AA117" s="41">
        <f ca="1">HLOOKUP($A117&amp;"-"&amp;$B117&amp;"-"&amp;AA$7,Weights_All_Spaces,$C117+1,FALSE)*'Freezer Impacts'!Z116</f>
        <v>0</v>
      </c>
      <c r="AB117" s="41">
        <f ca="1">HLOOKUP($A117&amp;"-"&amp;$B117&amp;"-"&amp;AB$7,Weights_All_Spaces,$C117+1,FALSE)*'Freezer Impacts'!AA116</f>
        <v>0</v>
      </c>
      <c r="AC117" s="41">
        <f ca="1">HLOOKUP($A117&amp;"-"&amp;$B117&amp;"-"&amp;AC$7,Weights_All_Spaces,$C117+1,FALSE)*'Freezer Impacts'!AB116</f>
        <v>0</v>
      </c>
      <c r="AD117" s="41">
        <f ca="1">HLOOKUP($A117&amp;"-"&amp;$B117&amp;"-"&amp;AD$7,Weights_All_Spaces,$C117+1,FALSE)*'Freezer Impacts'!AC116</f>
        <v>0</v>
      </c>
      <c r="AE117" s="41">
        <f ca="1">HLOOKUP($A117&amp;"-"&amp;$B117&amp;"-"&amp;AE$7,Weights_All_Spaces,$C117+1,FALSE)*'Freezer Impacts'!AD116</f>
        <v>0</v>
      </c>
      <c r="AF117" s="41">
        <f ca="1">HLOOKUP($A117&amp;"-"&amp;$B117&amp;"-"&amp;AF$7,Weights_All_Spaces,$C117+1,FALSE)*'Freezer Impacts'!AE116</f>
        <v>0</v>
      </c>
      <c r="AG117" s="41">
        <f ca="1">HLOOKUP($A117&amp;"-"&amp;$B117&amp;"-"&amp;AG$7,Weights_All_Spaces,$C117+1,FALSE)*'Freezer Impacts'!AF116</f>
        <v>0</v>
      </c>
      <c r="AH117" s="41">
        <f ca="1">HLOOKUP($A117&amp;"-"&amp;$B117&amp;"-"&amp;AH$7,Weights_All_Spaces,$C117+1,FALSE)*'Freezer Impacts'!AG116</f>
        <v>0</v>
      </c>
      <c r="AK117" s="131">
        <f t="shared" ca="1" si="25"/>
        <v>0</v>
      </c>
      <c r="AL117" s="131">
        <f t="shared" ca="1" si="25"/>
        <v>0</v>
      </c>
      <c r="AM117" s="131">
        <f t="shared" ca="1" si="25"/>
        <v>0</v>
      </c>
      <c r="AN117" s="131">
        <f t="shared" ca="1" si="25"/>
        <v>0</v>
      </c>
      <c r="AO117" s="131">
        <f t="shared" ca="1" si="25"/>
        <v>0</v>
      </c>
    </row>
    <row r="118" spans="1:41">
      <c r="A118" s="4" t="str">
        <f t="shared" si="26"/>
        <v>SD</v>
      </c>
      <c r="B118" s="4" t="str">
        <f t="shared" si="26"/>
        <v>SFM</v>
      </c>
      <c r="C118" s="4">
        <f t="shared" si="27"/>
        <v>14</v>
      </c>
      <c r="D118" s="40" t="str">
        <f t="shared" si="24"/>
        <v>SD14</v>
      </c>
      <c r="E118" s="41">
        <f ca="1">HLOOKUP($A118&amp;"-"&amp;$B118&amp;"-"&amp;E$7,Weights_All_Spaces,$C118+1,FALSE)*'Freezer Impacts'!D117</f>
        <v>0.15479562107574166</v>
      </c>
      <c r="F118" s="41">
        <f ca="1">HLOOKUP($A118&amp;"-"&amp;$B118&amp;"-"&amp;F$7,Weights_All_Spaces,$C118+1,FALSE)*'Freezer Impacts'!E117</f>
        <v>2.1091205046852532E-5</v>
      </c>
      <c r="G118" s="41">
        <f ca="1">HLOOKUP($A118&amp;"-"&amp;$B118&amp;"-"&amp;G$7,Weights_All_Spaces,$C118+1,FALSE)*'Freezer Impacts'!F117</f>
        <v>0.18872709151659756</v>
      </c>
      <c r="H118" s="41">
        <f ca="1">HLOOKUP($A118&amp;"-"&amp;$B118&amp;"-"&amp;H$7,Weights_All_Spaces,$C118+1,FALSE)*'Freezer Impacts'!G117</f>
        <v>3.6514776221951525E-5</v>
      </c>
      <c r="I118" s="41">
        <f ca="1">HLOOKUP($A118&amp;"-"&amp;$B118&amp;"-"&amp;I$7,Weights_All_Spaces,$C118+1,FALSE)*'Freezer Impacts'!H117</f>
        <v>-4.6007169998301808E-3</v>
      </c>
      <c r="J118" s="41">
        <f ca="1">HLOOKUP($A118&amp;"-"&amp;$B118&amp;"-"&amp;J$7,Weights_All_Spaces,$C118+1,FALSE)*'Freezer Impacts'!I117</f>
        <v>8.8694197538731652E-3</v>
      </c>
      <c r="K118" s="41">
        <f ca="1">HLOOKUP($A118&amp;"-"&amp;$B118&amp;"-"&amp;K$7,Weights_All_Spaces,$C118+1,FALSE)*'Freezer Impacts'!J117</f>
        <v>1.2154670517894936E-6</v>
      </c>
      <c r="L118" s="41">
        <f ca="1">HLOOKUP($A118&amp;"-"&amp;$B118&amp;"-"&amp;L$7,Weights_All_Spaces,$C118+1,FALSE)*'Freezer Impacts'!K117</f>
        <v>9.3848891886995373E-3</v>
      </c>
      <c r="M118" s="41">
        <f ca="1">HLOOKUP($A118&amp;"-"&amp;$B118&amp;"-"&amp;M$7,Weights_All_Spaces,$C118+1,FALSE)*'Freezer Impacts'!L117</f>
        <v>2.5682761104579763E-6</v>
      </c>
      <c r="N118" s="41">
        <f ca="1">HLOOKUP($A118&amp;"-"&amp;$B118&amp;"-"&amp;N$7,Weights_All_Spaces,$C118+1,FALSE)*'Freezer Impacts'!M117</f>
        <v>0</v>
      </c>
      <c r="O118" s="41">
        <f ca="1">HLOOKUP($A118&amp;"-"&amp;$B118&amp;"-"&amp;O$7,Weights_All_Spaces,$C118+1,FALSE)*'Freezer Impacts'!N117</f>
        <v>1.4234080098918772E-2</v>
      </c>
      <c r="P118" s="41">
        <f ca="1">HLOOKUP($A118&amp;"-"&amp;$B118&amp;"-"&amp;P$7,Weights_All_Spaces,$C118+1,FALSE)*'Freezer Impacts'!O117</f>
        <v>1.9394211537335661E-6</v>
      </c>
      <c r="Q118" s="41">
        <f ca="1">HLOOKUP($A118&amp;"-"&amp;$B118&amp;"-"&amp;Q$7,Weights_All_Spaces,$C118+1,FALSE)*'Freezer Impacts'!P117</f>
        <v>1.7354215311871039E-2</v>
      </c>
      <c r="R118" s="41">
        <f ca="1">HLOOKUP($A118&amp;"-"&amp;$B118&amp;"-"&amp;R$7,Weights_All_Spaces,$C118+1,FALSE)*'Freezer Impacts'!Q117</f>
        <v>3.3576805721334736E-6</v>
      </c>
      <c r="S118" s="41">
        <f>HLOOKUP($A118&amp;"-"&amp;$B118&amp;"-"&amp;S$7,Weights_All_Spaces,$C118+1,FALSE)*'Freezer Impacts'!R117</f>
        <v>0</v>
      </c>
      <c r="T118" s="41">
        <f ca="1">HLOOKUP($A118&amp;"-"&amp;$B118&amp;"-"&amp;T$7,Weights_All_Spaces,$C118+1,FALSE)*'Freezer Impacts'!S117</f>
        <v>6.1474079533118266E-2</v>
      </c>
      <c r="U118" s="41">
        <f ca="1">HLOOKUP($A118&amp;"-"&amp;$B118&amp;"-"&amp;U$7,Weights_All_Spaces,$C118+1,FALSE)*'Freezer Impacts'!T117</f>
        <v>1.0900617225503747E-5</v>
      </c>
      <c r="V118" s="41">
        <f ca="1">HLOOKUP($A118&amp;"-"&amp;$B118&amp;"-"&amp;V$7,Weights_All_Spaces,$C118+1,FALSE)*'Freezer Impacts'!U117</f>
        <v>6.1474079533118266E-2</v>
      </c>
      <c r="W118" s="41">
        <f ca="1">HLOOKUP($A118&amp;"-"&amp;$B118&amp;"-"&amp;W$7,Weights_All_Spaces,$C118+1,FALSE)*'Freezer Impacts'!V117</f>
        <v>1.0900617225503747E-5</v>
      </c>
      <c r="X118" s="41">
        <f ca="1">HLOOKUP($A118&amp;"-"&amp;$B118&amp;"-"&amp;X$7,Weights_All_Spaces,$C118+1,FALSE)*'Freezer Impacts'!W117</f>
        <v>-1.7666108808575517E-3</v>
      </c>
      <c r="Y118" s="41">
        <f ca="1">HLOOKUP($A118&amp;"-"&amp;$B118&amp;"-"&amp;Y$7,Weights_All_Spaces,$C118+1,FALSE)*'Freezer Impacts'!X117</f>
        <v>3.6918811912680267E-3</v>
      </c>
      <c r="Z118" s="41">
        <f ca="1">HLOOKUP($A118&amp;"-"&amp;$B118&amp;"-"&amp;Z$7,Weights_All_Spaces,$C118+1,FALSE)*'Freezer Impacts'!Y117</f>
        <v>6.2950242466283618E-7</v>
      </c>
      <c r="AA118" s="41">
        <f ca="1">HLOOKUP($A118&amp;"-"&amp;$B118&amp;"-"&amp;AA$7,Weights_All_Spaces,$C118+1,FALSE)*'Freezer Impacts'!Z117</f>
        <v>2.8476077148979328E-3</v>
      </c>
      <c r="AB118" s="41">
        <f ca="1">HLOOKUP($A118&amp;"-"&amp;$B118&amp;"-"&amp;AB$7,Weights_All_Spaces,$C118+1,FALSE)*'Freezer Impacts'!AA117</f>
        <v>6.294921179610555E-7</v>
      </c>
      <c r="AC118" s="41">
        <f ca="1">HLOOKUP($A118&amp;"-"&amp;$B118&amp;"-"&amp;AC$7,Weights_All_Spaces,$C118+1,FALSE)*'Freezer Impacts'!AB117</f>
        <v>0</v>
      </c>
      <c r="AD118" s="41">
        <f ca="1">HLOOKUP($A118&amp;"-"&amp;$B118&amp;"-"&amp;AD$7,Weights_All_Spaces,$C118+1,FALSE)*'Freezer Impacts'!AC117</f>
        <v>9.6747828954791906E-2</v>
      </c>
      <c r="AE118" s="41">
        <f ca="1">HLOOKUP($A118&amp;"-"&amp;$B118&amp;"-"&amp;AE$7,Weights_All_Spaces,$C118+1,FALSE)*'Freezer Impacts'!AD117</f>
        <v>2.2862445203306698E-5</v>
      </c>
      <c r="AF118" s="41">
        <f ca="1">HLOOKUP($A118&amp;"-"&amp;$B118&amp;"-"&amp;AF$7,Weights_All_Spaces,$C118+1,FALSE)*'Freezer Impacts'!AE117</f>
        <v>9.7455889248905594E-2</v>
      </c>
      <c r="AG118" s="41">
        <f ca="1">HLOOKUP($A118&amp;"-"&amp;$B118&amp;"-"&amp;AG$7,Weights_All_Spaces,$C118+1,FALSE)*'Freezer Impacts'!AF117</f>
        <v>2.3147315128506427E-5</v>
      </c>
      <c r="AH118" s="41">
        <f ca="1">HLOOKUP($A118&amp;"-"&amp;$B118&amp;"-"&amp;AH$7,Weights_All_Spaces,$C118+1,FALSE)*'Freezer Impacts'!AG117</f>
        <v>0</v>
      </c>
      <c r="AK118" s="131">
        <f t="shared" ca="1" si="25"/>
        <v>0.33981291060771179</v>
      </c>
      <c r="AL118" s="131">
        <f t="shared" ca="1" si="25"/>
        <v>5.8638658105848872E-5</v>
      </c>
      <c r="AM118" s="131">
        <f t="shared" ca="1" si="25"/>
        <v>0.37724377251408991</v>
      </c>
      <c r="AN118" s="131">
        <f t="shared" ca="1" si="25"/>
        <v>7.7118157376514208E-5</v>
      </c>
      <c r="AO118" s="131">
        <f t="shared" ca="1" si="25"/>
        <v>-6.3673278806877327E-3</v>
      </c>
    </row>
    <row r="119" spans="1:41">
      <c r="A119" s="4" t="str">
        <f t="shared" si="26"/>
        <v>SD</v>
      </c>
      <c r="B119" s="4" t="str">
        <f t="shared" si="26"/>
        <v>SFM</v>
      </c>
      <c r="C119" s="4">
        <f t="shared" si="27"/>
        <v>15</v>
      </c>
      <c r="D119" s="40" t="str">
        <f t="shared" si="24"/>
        <v>SD15</v>
      </c>
      <c r="E119" s="41">
        <f ca="1">HLOOKUP($A119&amp;"-"&amp;$B119&amp;"-"&amp;E$7,Weights_All_Spaces,$C119+1,FALSE)*'Freezer Impacts'!D118</f>
        <v>0.60337775908389346</v>
      </c>
      <c r="F119" s="41">
        <f ca="1">HLOOKUP($A119&amp;"-"&amp;$B119&amp;"-"&amp;F$7,Weights_All_Spaces,$C119+1,FALSE)*'Freezer Impacts'!E118</f>
        <v>7.949451387929309E-5</v>
      </c>
      <c r="G119" s="41">
        <f ca="1">HLOOKUP($A119&amp;"-"&amp;$B119&amp;"-"&amp;G$7,Weights_All_Spaces,$C119+1,FALSE)*'Freezer Impacts'!F118</f>
        <v>0.78928505500589041</v>
      </c>
      <c r="H119" s="41">
        <f ca="1">HLOOKUP($A119&amp;"-"&amp;$B119&amp;"-"&amp;H$7,Weights_All_Spaces,$C119+1,FALSE)*'Freezer Impacts'!G118</f>
        <v>1.397463463058169E-4</v>
      </c>
      <c r="I119" s="41">
        <f ca="1">HLOOKUP($A119&amp;"-"&amp;$B119&amp;"-"&amp;I$7,Weights_All_Spaces,$C119+1,FALSE)*'Freezer Impacts'!H118</f>
        <v>-1.0206910867752151E-2</v>
      </c>
      <c r="J119" s="41">
        <f ca="1">HLOOKUP($A119&amp;"-"&amp;$B119&amp;"-"&amp;J$7,Weights_All_Spaces,$C119+1,FALSE)*'Freezer Impacts'!I118</f>
        <v>3.4563076521265168E-2</v>
      </c>
      <c r="K119" s="41">
        <f ca="1">HLOOKUP($A119&amp;"-"&amp;$B119&amp;"-"&amp;K$7,Weights_All_Spaces,$C119+1,FALSE)*'Freezer Impacts'!J118</f>
        <v>4.5734420623039108E-6</v>
      </c>
      <c r="L119" s="41">
        <f ca="1">HLOOKUP($A119&amp;"-"&amp;$B119&amp;"-"&amp;L$7,Weights_All_Spaces,$C119+1,FALSE)*'Freezer Impacts'!K118</f>
        <v>4.3772070255987693E-2</v>
      </c>
      <c r="M119" s="41">
        <f ca="1">HLOOKUP($A119&amp;"-"&amp;$B119&amp;"-"&amp;M$7,Weights_All_Spaces,$C119+1,FALSE)*'Freezer Impacts'!L118</f>
        <v>1.0092719492882803E-5</v>
      </c>
      <c r="N119" s="41">
        <f ca="1">HLOOKUP($A119&amp;"-"&amp;$B119&amp;"-"&amp;N$7,Weights_All_Spaces,$C119+1,FALSE)*'Freezer Impacts'!M118</f>
        <v>0</v>
      </c>
      <c r="O119" s="41">
        <f ca="1">HLOOKUP($A119&amp;"-"&amp;$B119&amp;"-"&amp;O$7,Weights_All_Spaces,$C119+1,FALSE)*'Freezer Impacts'!N118</f>
        <v>5.5483012329553424E-2</v>
      </c>
      <c r="P119" s="41">
        <f ca="1">HLOOKUP($A119&amp;"-"&amp;$B119&amp;"-"&amp;P$7,Weights_All_Spaces,$C119+1,FALSE)*'Freezer Impacts'!O118</f>
        <v>7.309840356716607E-6</v>
      </c>
      <c r="Q119" s="41">
        <f ca="1">HLOOKUP($A119&amp;"-"&amp;$B119&amp;"-"&amp;Q$7,Weights_All_Spaces,$C119+1,FALSE)*'Freezer Impacts'!P118</f>
        <v>7.2577936092495673E-2</v>
      </c>
      <c r="R119" s="41">
        <f ca="1">HLOOKUP($A119&amp;"-"&amp;$B119&amp;"-"&amp;R$7,Weights_All_Spaces,$C119+1,FALSE)*'Freezer Impacts'!Q118</f>
        <v>1.2850238740764775E-5</v>
      </c>
      <c r="S119" s="41">
        <f>HLOOKUP($A119&amp;"-"&amp;$B119&amp;"-"&amp;S$7,Weights_All_Spaces,$C119+1,FALSE)*'Freezer Impacts'!R118</f>
        <v>0</v>
      </c>
      <c r="T119" s="41">
        <f ca="1">HLOOKUP($A119&amp;"-"&amp;$B119&amp;"-"&amp;T$7,Weights_All_Spaces,$C119+1,FALSE)*'Freezer Impacts'!S118</f>
        <v>0</v>
      </c>
      <c r="U119" s="41">
        <f ca="1">HLOOKUP($A119&amp;"-"&amp;$B119&amp;"-"&amp;U$7,Weights_All_Spaces,$C119+1,FALSE)*'Freezer Impacts'!T118</f>
        <v>0</v>
      </c>
      <c r="V119" s="41">
        <f ca="1">HLOOKUP($A119&amp;"-"&amp;$B119&amp;"-"&amp;V$7,Weights_All_Spaces,$C119+1,FALSE)*'Freezer Impacts'!U118</f>
        <v>0</v>
      </c>
      <c r="W119" s="41">
        <f ca="1">HLOOKUP($A119&amp;"-"&amp;$B119&amp;"-"&amp;W$7,Weights_All_Spaces,$C119+1,FALSE)*'Freezer Impacts'!V118</f>
        <v>0</v>
      </c>
      <c r="X119" s="41">
        <f ca="1">HLOOKUP($A119&amp;"-"&amp;$B119&amp;"-"&amp;X$7,Weights_All_Spaces,$C119+1,FALSE)*'Freezer Impacts'!W118</f>
        <v>0</v>
      </c>
      <c r="Y119" s="41">
        <f ca="1">HLOOKUP($A119&amp;"-"&amp;$B119&amp;"-"&amp;Y$7,Weights_All_Spaces,$C119+1,FALSE)*'Freezer Impacts'!X118</f>
        <v>0</v>
      </c>
      <c r="Z119" s="41">
        <f ca="1">HLOOKUP($A119&amp;"-"&amp;$B119&amp;"-"&amp;Z$7,Weights_All_Spaces,$C119+1,FALSE)*'Freezer Impacts'!Y118</f>
        <v>0</v>
      </c>
      <c r="AA119" s="41">
        <f ca="1">HLOOKUP($A119&amp;"-"&amp;$B119&amp;"-"&amp;AA$7,Weights_All_Spaces,$C119+1,FALSE)*'Freezer Impacts'!Z118</f>
        <v>0</v>
      </c>
      <c r="AB119" s="41">
        <f ca="1">HLOOKUP($A119&amp;"-"&amp;$B119&amp;"-"&amp;AB$7,Weights_All_Spaces,$C119+1,FALSE)*'Freezer Impacts'!AA118</f>
        <v>0</v>
      </c>
      <c r="AC119" s="41">
        <f ca="1">HLOOKUP($A119&amp;"-"&amp;$B119&amp;"-"&amp;AC$7,Weights_All_Spaces,$C119+1,FALSE)*'Freezer Impacts'!AB118</f>
        <v>0</v>
      </c>
      <c r="AD119" s="41">
        <f ca="1">HLOOKUP($A119&amp;"-"&amp;$B119&amp;"-"&amp;AD$7,Weights_All_Spaces,$C119+1,FALSE)*'Freezer Impacts'!AC118</f>
        <v>0.13230477507290403</v>
      </c>
      <c r="AE119" s="41">
        <f ca="1">HLOOKUP($A119&amp;"-"&amp;$B119&amp;"-"&amp;AE$7,Weights_All_Spaces,$C119+1,FALSE)*'Freezer Impacts'!AD118</f>
        <v>2.5085616569425769E-5</v>
      </c>
      <c r="AF119" s="41">
        <f ca="1">HLOOKUP($A119&amp;"-"&amp;$B119&amp;"-"&amp;AF$7,Weights_All_Spaces,$C119+1,FALSE)*'Freezer Impacts'!AE118</f>
        <v>0.13338786166191746</v>
      </c>
      <c r="AG119" s="41">
        <f ca="1">HLOOKUP($A119&amp;"-"&amp;$B119&amp;"-"&amp;AG$7,Weights_All_Spaces,$C119+1,FALSE)*'Freezer Impacts'!AF118</f>
        <v>2.5463305200075028E-5</v>
      </c>
      <c r="AH119" s="41">
        <f ca="1">HLOOKUP($A119&amp;"-"&amp;$B119&amp;"-"&amp;AH$7,Weights_All_Spaces,$C119+1,FALSE)*'Freezer Impacts'!AG118</f>
        <v>0</v>
      </c>
      <c r="AK119" s="131">
        <f t="shared" ca="1" si="25"/>
        <v>0.82572862300761607</v>
      </c>
      <c r="AL119" s="131">
        <f t="shared" ca="1" si="25"/>
        <v>1.1646341286773939E-4</v>
      </c>
      <c r="AM119" s="131">
        <f t="shared" ca="1" si="25"/>
        <v>1.0390229230162913</v>
      </c>
      <c r="AN119" s="131">
        <f t="shared" ca="1" si="25"/>
        <v>1.8815260973953948E-4</v>
      </c>
      <c r="AO119" s="131">
        <f t="shared" ca="1" si="25"/>
        <v>-1.0206910867752151E-2</v>
      </c>
    </row>
    <row r="120" spans="1:41">
      <c r="A120" s="4" t="str">
        <f t="shared" si="26"/>
        <v>SD</v>
      </c>
      <c r="B120" s="4" t="str">
        <f t="shared" si="26"/>
        <v>SFM</v>
      </c>
      <c r="C120" s="4">
        <f t="shared" si="27"/>
        <v>16</v>
      </c>
      <c r="D120" s="40" t="str">
        <f t="shared" si="24"/>
        <v>SD16</v>
      </c>
      <c r="E120" s="41">
        <f ca="1">HLOOKUP($A120&amp;"-"&amp;$B120&amp;"-"&amp;E$7,Weights_All_Spaces,$C120+1,FALSE)*'Freezer Impacts'!D119</f>
        <v>0</v>
      </c>
      <c r="F120" s="41">
        <f ca="1">HLOOKUP($A120&amp;"-"&amp;$B120&amp;"-"&amp;F$7,Weights_All_Spaces,$C120+1,FALSE)*'Freezer Impacts'!E119</f>
        <v>0</v>
      </c>
      <c r="G120" s="41">
        <f ca="1">HLOOKUP($A120&amp;"-"&amp;$B120&amp;"-"&amp;G$7,Weights_All_Spaces,$C120+1,FALSE)*'Freezer Impacts'!F119</f>
        <v>0</v>
      </c>
      <c r="H120" s="41">
        <f ca="1">HLOOKUP($A120&amp;"-"&amp;$B120&amp;"-"&amp;H$7,Weights_All_Spaces,$C120+1,FALSE)*'Freezer Impacts'!G119</f>
        <v>0</v>
      </c>
      <c r="I120" s="41">
        <f ca="1">HLOOKUP($A120&amp;"-"&amp;$B120&amp;"-"&amp;I$7,Weights_All_Spaces,$C120+1,FALSE)*'Freezer Impacts'!H119</f>
        <v>0</v>
      </c>
      <c r="J120" s="41">
        <f ca="1">HLOOKUP($A120&amp;"-"&amp;$B120&amp;"-"&amp;J$7,Weights_All_Spaces,$C120+1,FALSE)*'Freezer Impacts'!I119</f>
        <v>0</v>
      </c>
      <c r="K120" s="41">
        <f ca="1">HLOOKUP($A120&amp;"-"&amp;$B120&amp;"-"&amp;K$7,Weights_All_Spaces,$C120+1,FALSE)*'Freezer Impacts'!J119</f>
        <v>0</v>
      </c>
      <c r="L120" s="41">
        <f ca="1">HLOOKUP($A120&amp;"-"&amp;$B120&amp;"-"&amp;L$7,Weights_All_Spaces,$C120+1,FALSE)*'Freezer Impacts'!K119</f>
        <v>0</v>
      </c>
      <c r="M120" s="41">
        <f ca="1">HLOOKUP($A120&amp;"-"&amp;$B120&amp;"-"&amp;M$7,Weights_All_Spaces,$C120+1,FALSE)*'Freezer Impacts'!L119</f>
        <v>0</v>
      </c>
      <c r="N120" s="41">
        <f ca="1">HLOOKUP($A120&amp;"-"&amp;$B120&amp;"-"&amp;N$7,Weights_All_Spaces,$C120+1,FALSE)*'Freezer Impacts'!M119</f>
        <v>0</v>
      </c>
      <c r="O120" s="41">
        <f ca="1">HLOOKUP($A120&amp;"-"&amp;$B120&amp;"-"&amp;O$7,Weights_All_Spaces,$C120+1,FALSE)*'Freezer Impacts'!N119</f>
        <v>0</v>
      </c>
      <c r="P120" s="41">
        <f ca="1">HLOOKUP($A120&amp;"-"&amp;$B120&amp;"-"&amp;P$7,Weights_All_Spaces,$C120+1,FALSE)*'Freezer Impacts'!O119</f>
        <v>0</v>
      </c>
      <c r="Q120" s="41">
        <f ca="1">HLOOKUP($A120&amp;"-"&amp;$B120&amp;"-"&amp;Q$7,Weights_All_Spaces,$C120+1,FALSE)*'Freezer Impacts'!P119</f>
        <v>0</v>
      </c>
      <c r="R120" s="41">
        <f ca="1">HLOOKUP($A120&amp;"-"&amp;$B120&amp;"-"&amp;R$7,Weights_All_Spaces,$C120+1,FALSE)*'Freezer Impacts'!Q119</f>
        <v>0</v>
      </c>
      <c r="S120" s="41">
        <f>HLOOKUP($A120&amp;"-"&amp;$B120&amp;"-"&amp;S$7,Weights_All_Spaces,$C120+1,FALSE)*'Freezer Impacts'!R119</f>
        <v>0</v>
      </c>
      <c r="T120" s="41">
        <f ca="1">HLOOKUP($A120&amp;"-"&amp;$B120&amp;"-"&amp;T$7,Weights_All_Spaces,$C120+1,FALSE)*'Freezer Impacts'!S119</f>
        <v>0</v>
      </c>
      <c r="U120" s="41">
        <f ca="1">HLOOKUP($A120&amp;"-"&amp;$B120&amp;"-"&amp;U$7,Weights_All_Spaces,$C120+1,FALSE)*'Freezer Impacts'!T119</f>
        <v>0</v>
      </c>
      <c r="V120" s="41">
        <f ca="1">HLOOKUP($A120&amp;"-"&amp;$B120&amp;"-"&amp;V$7,Weights_All_Spaces,$C120+1,FALSE)*'Freezer Impacts'!U119</f>
        <v>0</v>
      </c>
      <c r="W120" s="41">
        <f ca="1">HLOOKUP($A120&amp;"-"&amp;$B120&amp;"-"&amp;W$7,Weights_All_Spaces,$C120+1,FALSE)*'Freezer Impacts'!V119</f>
        <v>0</v>
      </c>
      <c r="X120" s="41">
        <f ca="1">HLOOKUP($A120&amp;"-"&amp;$B120&amp;"-"&amp;X$7,Weights_All_Spaces,$C120+1,FALSE)*'Freezer Impacts'!W119</f>
        <v>0</v>
      </c>
      <c r="Y120" s="41">
        <f ca="1">HLOOKUP($A120&amp;"-"&amp;$B120&amp;"-"&amp;Y$7,Weights_All_Spaces,$C120+1,FALSE)*'Freezer Impacts'!X119</f>
        <v>0</v>
      </c>
      <c r="Z120" s="41">
        <f ca="1">HLOOKUP($A120&amp;"-"&amp;$B120&amp;"-"&amp;Z$7,Weights_All_Spaces,$C120+1,FALSE)*'Freezer Impacts'!Y119</f>
        <v>0</v>
      </c>
      <c r="AA120" s="41">
        <f ca="1">HLOOKUP($A120&amp;"-"&amp;$B120&amp;"-"&amp;AA$7,Weights_All_Spaces,$C120+1,FALSE)*'Freezer Impacts'!Z119</f>
        <v>0</v>
      </c>
      <c r="AB120" s="41">
        <f ca="1">HLOOKUP($A120&amp;"-"&amp;$B120&amp;"-"&amp;AB$7,Weights_All_Spaces,$C120+1,FALSE)*'Freezer Impacts'!AA119</f>
        <v>0</v>
      </c>
      <c r="AC120" s="41">
        <f ca="1">HLOOKUP($A120&amp;"-"&amp;$B120&amp;"-"&amp;AC$7,Weights_All_Spaces,$C120+1,FALSE)*'Freezer Impacts'!AB119</f>
        <v>0</v>
      </c>
      <c r="AD120" s="41">
        <f ca="1">HLOOKUP($A120&amp;"-"&amp;$B120&amp;"-"&amp;AD$7,Weights_All_Spaces,$C120+1,FALSE)*'Freezer Impacts'!AC119</f>
        <v>0</v>
      </c>
      <c r="AE120" s="41">
        <f ca="1">HLOOKUP($A120&amp;"-"&amp;$B120&amp;"-"&amp;AE$7,Weights_All_Spaces,$C120+1,FALSE)*'Freezer Impacts'!AD119</f>
        <v>0</v>
      </c>
      <c r="AF120" s="41">
        <f ca="1">HLOOKUP($A120&amp;"-"&amp;$B120&amp;"-"&amp;AF$7,Weights_All_Spaces,$C120+1,FALSE)*'Freezer Impacts'!AE119</f>
        <v>0</v>
      </c>
      <c r="AG120" s="41">
        <f ca="1">HLOOKUP($A120&amp;"-"&amp;$B120&amp;"-"&amp;AG$7,Weights_All_Spaces,$C120+1,FALSE)*'Freezer Impacts'!AF119</f>
        <v>0</v>
      </c>
      <c r="AH120" s="41">
        <f ca="1">HLOOKUP($A120&amp;"-"&amp;$B120&amp;"-"&amp;AH$7,Weights_All_Spaces,$C120+1,FALSE)*'Freezer Impacts'!AG119</f>
        <v>0</v>
      </c>
      <c r="AK120" s="131">
        <f t="shared" ca="1" si="25"/>
        <v>0</v>
      </c>
      <c r="AL120" s="131">
        <f t="shared" ca="1" si="25"/>
        <v>0</v>
      </c>
      <c r="AM120" s="131">
        <f t="shared" ca="1" si="25"/>
        <v>0</v>
      </c>
      <c r="AN120" s="131">
        <f t="shared" ca="1" si="25"/>
        <v>0</v>
      </c>
      <c r="AO120" s="131">
        <f t="shared" ca="1" si="25"/>
        <v>0</v>
      </c>
    </row>
    <row r="121" spans="1:41">
      <c r="A121" s="4" t="str">
        <f t="shared" si="26"/>
        <v>SD</v>
      </c>
      <c r="B121" s="4" t="s">
        <v>886</v>
      </c>
      <c r="C121" s="4">
        <f>C105</f>
        <v>1</v>
      </c>
      <c r="D121" s="40" t="str">
        <f t="shared" si="24"/>
        <v>SD1</v>
      </c>
      <c r="E121" s="41">
        <f ca="1">HLOOKUP($A121&amp;"-"&amp;$B121&amp;"-"&amp;E$7,Weights_All_Spaces,$C121+1,FALSE)*'Freezer Impacts'!D120</f>
        <v>0</v>
      </c>
      <c r="F121" s="41">
        <f ca="1">HLOOKUP($A121&amp;"-"&amp;$B121&amp;"-"&amp;F$7,Weights_All_Spaces,$C121+1,FALSE)*'Freezer Impacts'!E120</f>
        <v>0</v>
      </c>
      <c r="G121" s="41">
        <f ca="1">HLOOKUP($A121&amp;"-"&amp;$B121&amp;"-"&amp;G$7,Weights_All_Spaces,$C121+1,FALSE)*'Freezer Impacts'!F120</f>
        <v>0</v>
      </c>
      <c r="H121" s="41">
        <f ca="1">HLOOKUP($A121&amp;"-"&amp;$B121&amp;"-"&amp;H$7,Weights_All_Spaces,$C121+1,FALSE)*'Freezer Impacts'!G120</f>
        <v>0</v>
      </c>
      <c r="I121" s="41">
        <f ca="1">HLOOKUP($A121&amp;"-"&amp;$B121&amp;"-"&amp;I$7,Weights_All_Spaces,$C121+1,FALSE)*'Freezer Impacts'!H120</f>
        <v>0</v>
      </c>
      <c r="J121" s="41">
        <f ca="1">HLOOKUP($A121&amp;"-"&amp;$B121&amp;"-"&amp;J$7,Weights_All_Spaces,$C121+1,FALSE)*'Freezer Impacts'!I120</f>
        <v>0</v>
      </c>
      <c r="K121" s="41">
        <f ca="1">HLOOKUP($A121&amp;"-"&amp;$B121&amp;"-"&amp;K$7,Weights_All_Spaces,$C121+1,FALSE)*'Freezer Impacts'!J120</f>
        <v>0</v>
      </c>
      <c r="L121" s="41">
        <f ca="1">HLOOKUP($A121&amp;"-"&amp;$B121&amp;"-"&amp;L$7,Weights_All_Spaces,$C121+1,FALSE)*'Freezer Impacts'!K120</f>
        <v>0</v>
      </c>
      <c r="M121" s="41">
        <f ca="1">HLOOKUP($A121&amp;"-"&amp;$B121&amp;"-"&amp;M$7,Weights_All_Spaces,$C121+1,FALSE)*'Freezer Impacts'!L120</f>
        <v>0</v>
      </c>
      <c r="N121" s="41">
        <f ca="1">HLOOKUP($A121&amp;"-"&amp;$B121&amp;"-"&amp;N$7,Weights_All_Spaces,$C121+1,FALSE)*'Freezer Impacts'!M120</f>
        <v>0</v>
      </c>
      <c r="O121" s="41">
        <f ca="1">HLOOKUP($A121&amp;"-"&amp;$B121&amp;"-"&amp;O$7,Weights_All_Spaces,$C121+1,FALSE)*'Freezer Impacts'!N120</f>
        <v>0</v>
      </c>
      <c r="P121" s="41">
        <f ca="1">HLOOKUP($A121&amp;"-"&amp;$B121&amp;"-"&amp;P$7,Weights_All_Spaces,$C121+1,FALSE)*'Freezer Impacts'!O120</f>
        <v>0</v>
      </c>
      <c r="Q121" s="41">
        <f ca="1">HLOOKUP($A121&amp;"-"&amp;$B121&amp;"-"&amp;Q$7,Weights_All_Spaces,$C121+1,FALSE)*'Freezer Impacts'!P120</f>
        <v>0</v>
      </c>
      <c r="R121" s="41">
        <f ca="1">HLOOKUP($A121&amp;"-"&amp;$B121&amp;"-"&amp;R$7,Weights_All_Spaces,$C121+1,FALSE)*'Freezer Impacts'!Q120</f>
        <v>0</v>
      </c>
      <c r="S121" s="41">
        <f>HLOOKUP($A121&amp;"-"&amp;$B121&amp;"-"&amp;S$7,Weights_All_Spaces,$C121+1,FALSE)*'Freezer Impacts'!R120</f>
        <v>0</v>
      </c>
      <c r="T121" s="41">
        <f ca="1">HLOOKUP($A121&amp;"-"&amp;$B121&amp;"-"&amp;T$7,Weights_All_Spaces,$C121+1,FALSE)*'Freezer Impacts'!S120</f>
        <v>0</v>
      </c>
      <c r="U121" s="41">
        <f ca="1">HLOOKUP($A121&amp;"-"&amp;$B121&amp;"-"&amp;U$7,Weights_All_Spaces,$C121+1,FALSE)*'Freezer Impacts'!T120</f>
        <v>0</v>
      </c>
      <c r="V121" s="41">
        <f ca="1">HLOOKUP($A121&amp;"-"&amp;$B121&amp;"-"&amp;V$7,Weights_All_Spaces,$C121+1,FALSE)*'Freezer Impacts'!U120</f>
        <v>0</v>
      </c>
      <c r="W121" s="41">
        <f ca="1">HLOOKUP($A121&amp;"-"&amp;$B121&amp;"-"&amp;W$7,Weights_All_Spaces,$C121+1,FALSE)*'Freezer Impacts'!V120</f>
        <v>0</v>
      </c>
      <c r="X121" s="41">
        <f ca="1">HLOOKUP($A121&amp;"-"&amp;$B121&amp;"-"&amp;X$7,Weights_All_Spaces,$C121+1,FALSE)*'Freezer Impacts'!W120</f>
        <v>0</v>
      </c>
      <c r="Y121" s="41">
        <f ca="1">HLOOKUP($A121&amp;"-"&amp;$B121&amp;"-"&amp;Y$7,Weights_All_Spaces,$C121+1,FALSE)*'Freezer Impacts'!X120</f>
        <v>0</v>
      </c>
      <c r="Z121" s="41">
        <f ca="1">HLOOKUP($A121&amp;"-"&amp;$B121&amp;"-"&amp;Z$7,Weights_All_Spaces,$C121+1,FALSE)*'Freezer Impacts'!Y120</f>
        <v>0</v>
      </c>
      <c r="AA121" s="41">
        <f ca="1">HLOOKUP($A121&amp;"-"&amp;$B121&amp;"-"&amp;AA$7,Weights_All_Spaces,$C121+1,FALSE)*'Freezer Impacts'!Z120</f>
        <v>0</v>
      </c>
      <c r="AB121" s="41">
        <f ca="1">HLOOKUP($A121&amp;"-"&amp;$B121&amp;"-"&amp;AB$7,Weights_All_Spaces,$C121+1,FALSE)*'Freezer Impacts'!AA120</f>
        <v>0</v>
      </c>
      <c r="AC121" s="41">
        <f ca="1">HLOOKUP($A121&amp;"-"&amp;$B121&amp;"-"&amp;AC$7,Weights_All_Spaces,$C121+1,FALSE)*'Freezer Impacts'!AB120</f>
        <v>0</v>
      </c>
      <c r="AD121" s="130">
        <v>0</v>
      </c>
      <c r="AE121" s="130">
        <v>0</v>
      </c>
      <c r="AF121" s="130">
        <v>0</v>
      </c>
      <c r="AG121" s="130">
        <v>0</v>
      </c>
      <c r="AH121" s="130">
        <v>0</v>
      </c>
      <c r="AK121" s="131">
        <f t="shared" ca="1" si="25"/>
        <v>0</v>
      </c>
      <c r="AL121" s="131">
        <f t="shared" ca="1" si="25"/>
        <v>0</v>
      </c>
      <c r="AM121" s="131">
        <f t="shared" ca="1" si="25"/>
        <v>0</v>
      </c>
      <c r="AN121" s="131">
        <f t="shared" ca="1" si="25"/>
        <v>0</v>
      </c>
      <c r="AO121" s="131">
        <f t="shared" ca="1" si="25"/>
        <v>0</v>
      </c>
    </row>
    <row r="122" spans="1:41">
      <c r="A122" s="4" t="str">
        <f t="shared" si="26"/>
        <v>SD</v>
      </c>
      <c r="B122" s="4" t="str">
        <f>B121</f>
        <v>MFM</v>
      </c>
      <c r="C122" s="4">
        <f t="shared" ref="C122:C152" si="28">C106</f>
        <v>2</v>
      </c>
      <c r="D122" s="40" t="str">
        <f t="shared" si="24"/>
        <v>SD2</v>
      </c>
      <c r="E122" s="41">
        <f ca="1">HLOOKUP($A122&amp;"-"&amp;$B122&amp;"-"&amp;E$7,Weights_All_Spaces,$C122+1,FALSE)*'Freezer Impacts'!D121</f>
        <v>0</v>
      </c>
      <c r="F122" s="41">
        <f ca="1">HLOOKUP($A122&amp;"-"&amp;$B122&amp;"-"&amp;F$7,Weights_All_Spaces,$C122+1,FALSE)*'Freezer Impacts'!E121</f>
        <v>0</v>
      </c>
      <c r="G122" s="41">
        <f ca="1">HLOOKUP($A122&amp;"-"&amp;$B122&amp;"-"&amp;G$7,Weights_All_Spaces,$C122+1,FALSE)*'Freezer Impacts'!F121</f>
        <v>0</v>
      </c>
      <c r="H122" s="41">
        <f ca="1">HLOOKUP($A122&amp;"-"&amp;$B122&amp;"-"&amp;H$7,Weights_All_Spaces,$C122+1,FALSE)*'Freezer Impacts'!G121</f>
        <v>0</v>
      </c>
      <c r="I122" s="41">
        <f ca="1">HLOOKUP($A122&amp;"-"&amp;$B122&amp;"-"&amp;I$7,Weights_All_Spaces,$C122+1,FALSE)*'Freezer Impacts'!H121</f>
        <v>0</v>
      </c>
      <c r="J122" s="41">
        <f ca="1">HLOOKUP($A122&amp;"-"&amp;$B122&amp;"-"&amp;J$7,Weights_All_Spaces,$C122+1,FALSE)*'Freezer Impacts'!I121</f>
        <v>0</v>
      </c>
      <c r="K122" s="41">
        <f ca="1">HLOOKUP($A122&amp;"-"&amp;$B122&amp;"-"&amp;K$7,Weights_All_Spaces,$C122+1,FALSE)*'Freezer Impacts'!J121</f>
        <v>0</v>
      </c>
      <c r="L122" s="41">
        <f ca="1">HLOOKUP($A122&amp;"-"&amp;$B122&amp;"-"&amp;L$7,Weights_All_Spaces,$C122+1,FALSE)*'Freezer Impacts'!K121</f>
        <v>0</v>
      </c>
      <c r="M122" s="41">
        <f ca="1">HLOOKUP($A122&amp;"-"&amp;$B122&amp;"-"&amp;M$7,Weights_All_Spaces,$C122+1,FALSE)*'Freezer Impacts'!L121</f>
        <v>0</v>
      </c>
      <c r="N122" s="41">
        <f ca="1">HLOOKUP($A122&amp;"-"&amp;$B122&amp;"-"&amp;N$7,Weights_All_Spaces,$C122+1,FALSE)*'Freezer Impacts'!M121</f>
        <v>0</v>
      </c>
      <c r="O122" s="41">
        <f ca="1">HLOOKUP($A122&amp;"-"&amp;$B122&amp;"-"&amp;O$7,Weights_All_Spaces,$C122+1,FALSE)*'Freezer Impacts'!N121</f>
        <v>0</v>
      </c>
      <c r="P122" s="41">
        <f ca="1">HLOOKUP($A122&amp;"-"&amp;$B122&amp;"-"&amp;P$7,Weights_All_Spaces,$C122+1,FALSE)*'Freezer Impacts'!O121</f>
        <v>0</v>
      </c>
      <c r="Q122" s="41">
        <f ca="1">HLOOKUP($A122&amp;"-"&amp;$B122&amp;"-"&amp;Q$7,Weights_All_Spaces,$C122+1,FALSE)*'Freezer Impacts'!P121</f>
        <v>0</v>
      </c>
      <c r="R122" s="41">
        <f ca="1">HLOOKUP($A122&amp;"-"&amp;$B122&amp;"-"&amp;R$7,Weights_All_Spaces,$C122+1,FALSE)*'Freezer Impacts'!Q121</f>
        <v>0</v>
      </c>
      <c r="S122" s="41">
        <f>HLOOKUP($A122&amp;"-"&amp;$B122&amp;"-"&amp;S$7,Weights_All_Spaces,$C122+1,FALSE)*'Freezer Impacts'!R121</f>
        <v>0</v>
      </c>
      <c r="T122" s="41">
        <f ca="1">HLOOKUP($A122&amp;"-"&amp;$B122&amp;"-"&amp;T$7,Weights_All_Spaces,$C122+1,FALSE)*'Freezer Impacts'!S121</f>
        <v>0</v>
      </c>
      <c r="U122" s="41">
        <f ca="1">HLOOKUP($A122&amp;"-"&amp;$B122&amp;"-"&amp;U$7,Weights_All_Spaces,$C122+1,FALSE)*'Freezer Impacts'!T121</f>
        <v>0</v>
      </c>
      <c r="V122" s="41">
        <f ca="1">HLOOKUP($A122&amp;"-"&amp;$B122&amp;"-"&amp;V$7,Weights_All_Spaces,$C122+1,FALSE)*'Freezer Impacts'!U121</f>
        <v>0</v>
      </c>
      <c r="W122" s="41">
        <f ca="1">HLOOKUP($A122&amp;"-"&amp;$B122&amp;"-"&amp;W$7,Weights_All_Spaces,$C122+1,FALSE)*'Freezer Impacts'!V121</f>
        <v>0</v>
      </c>
      <c r="X122" s="41">
        <f ca="1">HLOOKUP($A122&amp;"-"&amp;$B122&amp;"-"&amp;X$7,Weights_All_Spaces,$C122+1,FALSE)*'Freezer Impacts'!W121</f>
        <v>0</v>
      </c>
      <c r="Y122" s="41">
        <f ca="1">HLOOKUP($A122&amp;"-"&amp;$B122&amp;"-"&amp;Y$7,Weights_All_Spaces,$C122+1,FALSE)*'Freezer Impacts'!X121</f>
        <v>0</v>
      </c>
      <c r="Z122" s="41">
        <f ca="1">HLOOKUP($A122&amp;"-"&amp;$B122&amp;"-"&amp;Z$7,Weights_All_Spaces,$C122+1,FALSE)*'Freezer Impacts'!Y121</f>
        <v>0</v>
      </c>
      <c r="AA122" s="41">
        <f ca="1">HLOOKUP($A122&amp;"-"&amp;$B122&amp;"-"&amp;AA$7,Weights_All_Spaces,$C122+1,FALSE)*'Freezer Impacts'!Z121</f>
        <v>0</v>
      </c>
      <c r="AB122" s="41">
        <f ca="1">HLOOKUP($A122&amp;"-"&amp;$B122&amp;"-"&amp;AB$7,Weights_All_Spaces,$C122+1,FALSE)*'Freezer Impacts'!AA121</f>
        <v>0</v>
      </c>
      <c r="AC122" s="41">
        <f ca="1">HLOOKUP($A122&amp;"-"&amp;$B122&amp;"-"&amp;AC$7,Weights_All_Spaces,$C122+1,FALSE)*'Freezer Impacts'!AB121</f>
        <v>0</v>
      </c>
      <c r="AD122" s="130">
        <v>0</v>
      </c>
      <c r="AE122" s="130">
        <v>0</v>
      </c>
      <c r="AF122" s="130">
        <v>0</v>
      </c>
      <c r="AG122" s="130">
        <v>0</v>
      </c>
      <c r="AH122" s="130">
        <v>0</v>
      </c>
      <c r="AK122" s="131">
        <f t="shared" ca="1" si="25"/>
        <v>0</v>
      </c>
      <c r="AL122" s="131">
        <f t="shared" ca="1" si="25"/>
        <v>0</v>
      </c>
      <c r="AM122" s="131">
        <f t="shared" ca="1" si="25"/>
        <v>0</v>
      </c>
      <c r="AN122" s="131">
        <f t="shared" ca="1" si="25"/>
        <v>0</v>
      </c>
      <c r="AO122" s="131">
        <f t="shared" ca="1" si="25"/>
        <v>0</v>
      </c>
    </row>
    <row r="123" spans="1:41">
      <c r="A123" s="4" t="str">
        <f t="shared" ref="A123:B138" si="29">A122</f>
        <v>SD</v>
      </c>
      <c r="B123" s="4" t="str">
        <f t="shared" si="29"/>
        <v>MFM</v>
      </c>
      <c r="C123" s="4">
        <f t="shared" si="28"/>
        <v>3</v>
      </c>
      <c r="D123" s="40" t="str">
        <f t="shared" si="24"/>
        <v>SD3</v>
      </c>
      <c r="E123" s="41">
        <f ca="1">HLOOKUP($A123&amp;"-"&amp;$B123&amp;"-"&amp;E$7,Weights_All_Spaces,$C123+1,FALSE)*'Freezer Impacts'!D122</f>
        <v>0</v>
      </c>
      <c r="F123" s="41">
        <f ca="1">HLOOKUP($A123&amp;"-"&amp;$B123&amp;"-"&amp;F$7,Weights_All_Spaces,$C123+1,FALSE)*'Freezer Impacts'!E122</f>
        <v>0</v>
      </c>
      <c r="G123" s="41">
        <f ca="1">HLOOKUP($A123&amp;"-"&amp;$B123&amp;"-"&amp;G$7,Weights_All_Spaces,$C123+1,FALSE)*'Freezer Impacts'!F122</f>
        <v>0</v>
      </c>
      <c r="H123" s="41">
        <f ca="1">HLOOKUP($A123&amp;"-"&amp;$B123&amp;"-"&amp;H$7,Weights_All_Spaces,$C123+1,FALSE)*'Freezer Impacts'!G122</f>
        <v>0</v>
      </c>
      <c r="I123" s="41">
        <f ca="1">HLOOKUP($A123&amp;"-"&amp;$B123&amp;"-"&amp;I$7,Weights_All_Spaces,$C123+1,FALSE)*'Freezer Impacts'!H122</f>
        <v>0</v>
      </c>
      <c r="J123" s="41">
        <f ca="1">HLOOKUP($A123&amp;"-"&amp;$B123&amp;"-"&amp;J$7,Weights_All_Spaces,$C123+1,FALSE)*'Freezer Impacts'!I122</f>
        <v>0</v>
      </c>
      <c r="K123" s="41">
        <f ca="1">HLOOKUP($A123&amp;"-"&amp;$B123&amp;"-"&amp;K$7,Weights_All_Spaces,$C123+1,FALSE)*'Freezer Impacts'!J122</f>
        <v>0</v>
      </c>
      <c r="L123" s="41">
        <f ca="1">HLOOKUP($A123&amp;"-"&amp;$B123&amp;"-"&amp;L$7,Weights_All_Spaces,$C123+1,FALSE)*'Freezer Impacts'!K122</f>
        <v>0</v>
      </c>
      <c r="M123" s="41">
        <f ca="1">HLOOKUP($A123&amp;"-"&amp;$B123&amp;"-"&amp;M$7,Weights_All_Spaces,$C123+1,FALSE)*'Freezer Impacts'!L122</f>
        <v>0</v>
      </c>
      <c r="N123" s="41">
        <f ca="1">HLOOKUP($A123&amp;"-"&amp;$B123&amp;"-"&amp;N$7,Weights_All_Spaces,$C123+1,FALSE)*'Freezer Impacts'!M122</f>
        <v>0</v>
      </c>
      <c r="O123" s="41">
        <f ca="1">HLOOKUP($A123&amp;"-"&amp;$B123&amp;"-"&amp;O$7,Weights_All_Spaces,$C123+1,FALSE)*'Freezer Impacts'!N122</f>
        <v>0</v>
      </c>
      <c r="P123" s="41">
        <f ca="1">HLOOKUP($A123&amp;"-"&amp;$B123&amp;"-"&amp;P$7,Weights_All_Spaces,$C123+1,FALSE)*'Freezer Impacts'!O122</f>
        <v>0</v>
      </c>
      <c r="Q123" s="41">
        <f ca="1">HLOOKUP($A123&amp;"-"&amp;$B123&amp;"-"&amp;Q$7,Weights_All_Spaces,$C123+1,FALSE)*'Freezer Impacts'!P122</f>
        <v>0</v>
      </c>
      <c r="R123" s="41">
        <f ca="1">HLOOKUP($A123&amp;"-"&amp;$B123&amp;"-"&amp;R$7,Weights_All_Spaces,$C123+1,FALSE)*'Freezer Impacts'!Q122</f>
        <v>0</v>
      </c>
      <c r="S123" s="41">
        <f>HLOOKUP($A123&amp;"-"&amp;$B123&amp;"-"&amp;S$7,Weights_All_Spaces,$C123+1,FALSE)*'Freezer Impacts'!R122</f>
        <v>0</v>
      </c>
      <c r="T123" s="41">
        <f ca="1">HLOOKUP($A123&amp;"-"&amp;$B123&amp;"-"&amp;T$7,Weights_All_Spaces,$C123+1,FALSE)*'Freezer Impacts'!S122</f>
        <v>0</v>
      </c>
      <c r="U123" s="41">
        <f ca="1">HLOOKUP($A123&amp;"-"&amp;$B123&amp;"-"&amp;U$7,Weights_All_Spaces,$C123+1,FALSE)*'Freezer Impacts'!T122</f>
        <v>0</v>
      </c>
      <c r="V123" s="41">
        <f ca="1">HLOOKUP($A123&amp;"-"&amp;$B123&amp;"-"&amp;V$7,Weights_All_Spaces,$C123+1,FALSE)*'Freezer Impacts'!U122</f>
        <v>0</v>
      </c>
      <c r="W123" s="41">
        <f ca="1">HLOOKUP($A123&amp;"-"&amp;$B123&amp;"-"&amp;W$7,Weights_All_Spaces,$C123+1,FALSE)*'Freezer Impacts'!V122</f>
        <v>0</v>
      </c>
      <c r="X123" s="41">
        <f ca="1">HLOOKUP($A123&amp;"-"&amp;$B123&amp;"-"&amp;X$7,Weights_All_Spaces,$C123+1,FALSE)*'Freezer Impacts'!W122</f>
        <v>0</v>
      </c>
      <c r="Y123" s="41">
        <f ca="1">HLOOKUP($A123&amp;"-"&amp;$B123&amp;"-"&amp;Y$7,Weights_All_Spaces,$C123+1,FALSE)*'Freezer Impacts'!X122</f>
        <v>0</v>
      </c>
      <c r="Z123" s="41">
        <f ca="1">HLOOKUP($A123&amp;"-"&amp;$B123&amp;"-"&amp;Z$7,Weights_All_Spaces,$C123+1,FALSE)*'Freezer Impacts'!Y122</f>
        <v>0</v>
      </c>
      <c r="AA123" s="41">
        <f ca="1">HLOOKUP($A123&amp;"-"&amp;$B123&amp;"-"&amp;AA$7,Weights_All_Spaces,$C123+1,FALSE)*'Freezer Impacts'!Z122</f>
        <v>0</v>
      </c>
      <c r="AB123" s="41">
        <f ca="1">HLOOKUP($A123&amp;"-"&amp;$B123&amp;"-"&amp;AB$7,Weights_All_Spaces,$C123+1,FALSE)*'Freezer Impacts'!AA122</f>
        <v>0</v>
      </c>
      <c r="AC123" s="41">
        <f ca="1">HLOOKUP($A123&amp;"-"&amp;$B123&amp;"-"&amp;AC$7,Weights_All_Spaces,$C123+1,FALSE)*'Freezer Impacts'!AB122</f>
        <v>0</v>
      </c>
      <c r="AD123" s="130">
        <v>0</v>
      </c>
      <c r="AE123" s="130">
        <v>0</v>
      </c>
      <c r="AF123" s="130">
        <v>0</v>
      </c>
      <c r="AG123" s="130">
        <v>0</v>
      </c>
      <c r="AH123" s="130">
        <v>0</v>
      </c>
      <c r="AK123" s="131">
        <f t="shared" ca="1" si="25"/>
        <v>0</v>
      </c>
      <c r="AL123" s="131">
        <f t="shared" ca="1" si="25"/>
        <v>0</v>
      </c>
      <c r="AM123" s="131">
        <f t="shared" ca="1" si="25"/>
        <v>0</v>
      </c>
      <c r="AN123" s="131">
        <f t="shared" ca="1" si="25"/>
        <v>0</v>
      </c>
      <c r="AO123" s="131">
        <f t="shared" ca="1" si="25"/>
        <v>0</v>
      </c>
    </row>
    <row r="124" spans="1:41">
      <c r="A124" s="4" t="str">
        <f t="shared" si="29"/>
        <v>SD</v>
      </c>
      <c r="B124" s="4" t="str">
        <f t="shared" si="29"/>
        <v>MFM</v>
      </c>
      <c r="C124" s="4">
        <f t="shared" si="28"/>
        <v>4</v>
      </c>
      <c r="D124" s="40" t="str">
        <f t="shared" si="24"/>
        <v>SD4</v>
      </c>
      <c r="E124" s="41">
        <f ca="1">HLOOKUP($A124&amp;"-"&amp;$B124&amp;"-"&amp;E$7,Weights_All_Spaces,$C124+1,FALSE)*'Freezer Impacts'!D123</f>
        <v>0</v>
      </c>
      <c r="F124" s="41">
        <f ca="1">HLOOKUP($A124&amp;"-"&amp;$B124&amp;"-"&amp;F$7,Weights_All_Spaces,$C124+1,FALSE)*'Freezer Impacts'!E123</f>
        <v>0</v>
      </c>
      <c r="G124" s="41">
        <f ca="1">HLOOKUP($A124&amp;"-"&amp;$B124&amp;"-"&amp;G$7,Weights_All_Spaces,$C124+1,FALSE)*'Freezer Impacts'!F123</f>
        <v>0</v>
      </c>
      <c r="H124" s="41">
        <f ca="1">HLOOKUP($A124&amp;"-"&amp;$B124&amp;"-"&amp;H$7,Weights_All_Spaces,$C124+1,FALSE)*'Freezer Impacts'!G123</f>
        <v>0</v>
      </c>
      <c r="I124" s="41">
        <f ca="1">HLOOKUP($A124&amp;"-"&amp;$B124&amp;"-"&amp;I$7,Weights_All_Spaces,$C124+1,FALSE)*'Freezer Impacts'!H123</f>
        <v>0</v>
      </c>
      <c r="J124" s="41">
        <f ca="1">HLOOKUP($A124&amp;"-"&amp;$B124&amp;"-"&amp;J$7,Weights_All_Spaces,$C124+1,FALSE)*'Freezer Impacts'!I123</f>
        <v>0</v>
      </c>
      <c r="K124" s="41">
        <f ca="1">HLOOKUP($A124&amp;"-"&amp;$B124&amp;"-"&amp;K$7,Weights_All_Spaces,$C124+1,FALSE)*'Freezer Impacts'!J123</f>
        <v>0</v>
      </c>
      <c r="L124" s="41">
        <f ca="1">HLOOKUP($A124&amp;"-"&amp;$B124&amp;"-"&amp;L$7,Weights_All_Spaces,$C124+1,FALSE)*'Freezer Impacts'!K123</f>
        <v>0</v>
      </c>
      <c r="M124" s="41">
        <f ca="1">HLOOKUP($A124&amp;"-"&amp;$B124&amp;"-"&amp;M$7,Weights_All_Spaces,$C124+1,FALSE)*'Freezer Impacts'!L123</f>
        <v>0</v>
      </c>
      <c r="N124" s="41">
        <f ca="1">HLOOKUP($A124&amp;"-"&amp;$B124&amp;"-"&amp;N$7,Weights_All_Spaces,$C124+1,FALSE)*'Freezer Impacts'!M123</f>
        <v>0</v>
      </c>
      <c r="O124" s="41">
        <f ca="1">HLOOKUP($A124&amp;"-"&amp;$B124&amp;"-"&amp;O$7,Weights_All_Spaces,$C124+1,FALSE)*'Freezer Impacts'!N123</f>
        <v>0</v>
      </c>
      <c r="P124" s="41">
        <f ca="1">HLOOKUP($A124&amp;"-"&amp;$B124&amp;"-"&amp;P$7,Weights_All_Spaces,$C124+1,FALSE)*'Freezer Impacts'!O123</f>
        <v>0</v>
      </c>
      <c r="Q124" s="41">
        <f ca="1">HLOOKUP($A124&amp;"-"&amp;$B124&amp;"-"&amp;Q$7,Weights_All_Spaces,$C124+1,FALSE)*'Freezer Impacts'!P123</f>
        <v>0</v>
      </c>
      <c r="R124" s="41">
        <f ca="1">HLOOKUP($A124&amp;"-"&amp;$B124&amp;"-"&amp;R$7,Weights_All_Spaces,$C124+1,FALSE)*'Freezer Impacts'!Q123</f>
        <v>0</v>
      </c>
      <c r="S124" s="41">
        <f>HLOOKUP($A124&amp;"-"&amp;$B124&amp;"-"&amp;S$7,Weights_All_Spaces,$C124+1,FALSE)*'Freezer Impacts'!R123</f>
        <v>0</v>
      </c>
      <c r="T124" s="41">
        <f ca="1">HLOOKUP($A124&amp;"-"&amp;$B124&amp;"-"&amp;T$7,Weights_All_Spaces,$C124+1,FALSE)*'Freezer Impacts'!S123</f>
        <v>0</v>
      </c>
      <c r="U124" s="41">
        <f ca="1">HLOOKUP($A124&amp;"-"&amp;$B124&amp;"-"&amp;U$7,Weights_All_Spaces,$C124+1,FALSE)*'Freezer Impacts'!T123</f>
        <v>0</v>
      </c>
      <c r="V124" s="41">
        <f ca="1">HLOOKUP($A124&amp;"-"&amp;$B124&amp;"-"&amp;V$7,Weights_All_Spaces,$C124+1,FALSE)*'Freezer Impacts'!U123</f>
        <v>0</v>
      </c>
      <c r="W124" s="41">
        <f ca="1">HLOOKUP($A124&amp;"-"&amp;$B124&amp;"-"&amp;W$7,Weights_All_Spaces,$C124+1,FALSE)*'Freezer Impacts'!V123</f>
        <v>0</v>
      </c>
      <c r="X124" s="41">
        <f ca="1">HLOOKUP($A124&amp;"-"&amp;$B124&amp;"-"&amp;X$7,Weights_All_Spaces,$C124+1,FALSE)*'Freezer Impacts'!W123</f>
        <v>0</v>
      </c>
      <c r="Y124" s="41">
        <f ca="1">HLOOKUP($A124&amp;"-"&amp;$B124&amp;"-"&amp;Y$7,Weights_All_Spaces,$C124+1,FALSE)*'Freezer Impacts'!X123</f>
        <v>0</v>
      </c>
      <c r="Z124" s="41">
        <f ca="1">HLOOKUP($A124&amp;"-"&amp;$B124&amp;"-"&amp;Z$7,Weights_All_Spaces,$C124+1,FALSE)*'Freezer Impacts'!Y123</f>
        <v>0</v>
      </c>
      <c r="AA124" s="41">
        <f ca="1">HLOOKUP($A124&amp;"-"&amp;$B124&amp;"-"&amp;AA$7,Weights_All_Spaces,$C124+1,FALSE)*'Freezer Impacts'!Z123</f>
        <v>0</v>
      </c>
      <c r="AB124" s="41">
        <f ca="1">HLOOKUP($A124&amp;"-"&amp;$B124&amp;"-"&amp;AB$7,Weights_All_Spaces,$C124+1,FALSE)*'Freezer Impacts'!AA123</f>
        <v>0</v>
      </c>
      <c r="AC124" s="41">
        <f ca="1">HLOOKUP($A124&amp;"-"&amp;$B124&amp;"-"&amp;AC$7,Weights_All_Spaces,$C124+1,FALSE)*'Freezer Impacts'!AB123</f>
        <v>0</v>
      </c>
      <c r="AD124" s="130">
        <v>0</v>
      </c>
      <c r="AE124" s="130">
        <v>0</v>
      </c>
      <c r="AF124" s="130">
        <v>0</v>
      </c>
      <c r="AG124" s="130">
        <v>0</v>
      </c>
      <c r="AH124" s="130">
        <v>0</v>
      </c>
      <c r="AK124" s="131">
        <f t="shared" ca="1" si="25"/>
        <v>0</v>
      </c>
      <c r="AL124" s="131">
        <f t="shared" ca="1" si="25"/>
        <v>0</v>
      </c>
      <c r="AM124" s="131">
        <f t="shared" ca="1" si="25"/>
        <v>0</v>
      </c>
      <c r="AN124" s="131">
        <f t="shared" ca="1" si="25"/>
        <v>0</v>
      </c>
      <c r="AO124" s="131">
        <f t="shared" ca="1" si="25"/>
        <v>0</v>
      </c>
    </row>
    <row r="125" spans="1:41">
      <c r="A125" s="4" t="str">
        <f t="shared" si="29"/>
        <v>SD</v>
      </c>
      <c r="B125" s="4" t="str">
        <f t="shared" si="29"/>
        <v>MFM</v>
      </c>
      <c r="C125" s="4">
        <f t="shared" si="28"/>
        <v>5</v>
      </c>
      <c r="D125" s="40" t="str">
        <f t="shared" si="24"/>
        <v>SD5</v>
      </c>
      <c r="E125" s="41">
        <f ca="1">HLOOKUP($A125&amp;"-"&amp;$B125&amp;"-"&amp;E$7,Weights_All_Spaces,$C125+1,FALSE)*'Freezer Impacts'!D124</f>
        <v>0</v>
      </c>
      <c r="F125" s="41">
        <f ca="1">HLOOKUP($A125&amp;"-"&amp;$B125&amp;"-"&amp;F$7,Weights_All_Spaces,$C125+1,FALSE)*'Freezer Impacts'!E124</f>
        <v>0</v>
      </c>
      <c r="G125" s="41">
        <f ca="1">HLOOKUP($A125&amp;"-"&amp;$B125&amp;"-"&amp;G$7,Weights_All_Spaces,$C125+1,FALSE)*'Freezer Impacts'!F124</f>
        <v>0</v>
      </c>
      <c r="H125" s="41">
        <f ca="1">HLOOKUP($A125&amp;"-"&amp;$B125&amp;"-"&amp;H$7,Weights_All_Spaces,$C125+1,FALSE)*'Freezer Impacts'!G124</f>
        <v>0</v>
      </c>
      <c r="I125" s="41">
        <f ca="1">HLOOKUP($A125&amp;"-"&amp;$B125&amp;"-"&amp;I$7,Weights_All_Spaces,$C125+1,FALSE)*'Freezer Impacts'!H124</f>
        <v>0</v>
      </c>
      <c r="J125" s="41">
        <f ca="1">HLOOKUP($A125&amp;"-"&amp;$B125&amp;"-"&amp;J$7,Weights_All_Spaces,$C125+1,FALSE)*'Freezer Impacts'!I124</f>
        <v>0</v>
      </c>
      <c r="K125" s="41">
        <f ca="1">HLOOKUP($A125&amp;"-"&amp;$B125&amp;"-"&amp;K$7,Weights_All_Spaces,$C125+1,FALSE)*'Freezer Impacts'!J124</f>
        <v>0</v>
      </c>
      <c r="L125" s="41">
        <f ca="1">HLOOKUP($A125&amp;"-"&amp;$B125&amp;"-"&amp;L$7,Weights_All_Spaces,$C125+1,FALSE)*'Freezer Impacts'!K124</f>
        <v>0</v>
      </c>
      <c r="M125" s="41">
        <f ca="1">HLOOKUP($A125&amp;"-"&amp;$B125&amp;"-"&amp;M$7,Weights_All_Spaces,$C125+1,FALSE)*'Freezer Impacts'!L124</f>
        <v>0</v>
      </c>
      <c r="N125" s="41">
        <f ca="1">HLOOKUP($A125&amp;"-"&amp;$B125&amp;"-"&amp;N$7,Weights_All_Spaces,$C125+1,FALSE)*'Freezer Impacts'!M124</f>
        <v>0</v>
      </c>
      <c r="O125" s="41">
        <f ca="1">HLOOKUP($A125&amp;"-"&amp;$B125&amp;"-"&amp;O$7,Weights_All_Spaces,$C125+1,FALSE)*'Freezer Impacts'!N124</f>
        <v>0</v>
      </c>
      <c r="P125" s="41">
        <f ca="1">HLOOKUP($A125&amp;"-"&amp;$B125&amp;"-"&amp;P$7,Weights_All_Spaces,$C125+1,FALSE)*'Freezer Impacts'!O124</f>
        <v>0</v>
      </c>
      <c r="Q125" s="41">
        <f ca="1">HLOOKUP($A125&amp;"-"&amp;$B125&amp;"-"&amp;Q$7,Weights_All_Spaces,$C125+1,FALSE)*'Freezer Impacts'!P124</f>
        <v>0</v>
      </c>
      <c r="R125" s="41">
        <f ca="1">HLOOKUP($A125&amp;"-"&amp;$B125&amp;"-"&amp;R$7,Weights_All_Spaces,$C125+1,FALSE)*'Freezer Impacts'!Q124</f>
        <v>0</v>
      </c>
      <c r="S125" s="41">
        <f>HLOOKUP($A125&amp;"-"&amp;$B125&amp;"-"&amp;S$7,Weights_All_Spaces,$C125+1,FALSE)*'Freezer Impacts'!R124</f>
        <v>0</v>
      </c>
      <c r="T125" s="41">
        <f ca="1">HLOOKUP($A125&amp;"-"&amp;$B125&amp;"-"&amp;T$7,Weights_All_Spaces,$C125+1,FALSE)*'Freezer Impacts'!S124</f>
        <v>0</v>
      </c>
      <c r="U125" s="41">
        <f ca="1">HLOOKUP($A125&amp;"-"&amp;$B125&amp;"-"&amp;U$7,Weights_All_Spaces,$C125+1,FALSE)*'Freezer Impacts'!T124</f>
        <v>0</v>
      </c>
      <c r="V125" s="41">
        <f ca="1">HLOOKUP($A125&amp;"-"&amp;$B125&amp;"-"&amp;V$7,Weights_All_Spaces,$C125+1,FALSE)*'Freezer Impacts'!U124</f>
        <v>0</v>
      </c>
      <c r="W125" s="41">
        <f ca="1">HLOOKUP($A125&amp;"-"&amp;$B125&amp;"-"&amp;W$7,Weights_All_Spaces,$C125+1,FALSE)*'Freezer Impacts'!V124</f>
        <v>0</v>
      </c>
      <c r="X125" s="41">
        <f ca="1">HLOOKUP($A125&amp;"-"&amp;$B125&amp;"-"&amp;X$7,Weights_All_Spaces,$C125+1,FALSE)*'Freezer Impacts'!W124</f>
        <v>0</v>
      </c>
      <c r="Y125" s="41">
        <f ca="1">HLOOKUP($A125&amp;"-"&amp;$B125&amp;"-"&amp;Y$7,Weights_All_Spaces,$C125+1,FALSE)*'Freezer Impacts'!X124</f>
        <v>0</v>
      </c>
      <c r="Z125" s="41">
        <f ca="1">HLOOKUP($A125&amp;"-"&amp;$B125&amp;"-"&amp;Z$7,Weights_All_Spaces,$C125+1,FALSE)*'Freezer Impacts'!Y124</f>
        <v>0</v>
      </c>
      <c r="AA125" s="41">
        <f ca="1">HLOOKUP($A125&amp;"-"&amp;$B125&amp;"-"&amp;AA$7,Weights_All_Spaces,$C125+1,FALSE)*'Freezer Impacts'!Z124</f>
        <v>0</v>
      </c>
      <c r="AB125" s="41">
        <f ca="1">HLOOKUP($A125&amp;"-"&amp;$B125&amp;"-"&amp;AB$7,Weights_All_Spaces,$C125+1,FALSE)*'Freezer Impacts'!AA124</f>
        <v>0</v>
      </c>
      <c r="AC125" s="41">
        <f ca="1">HLOOKUP($A125&amp;"-"&amp;$B125&amp;"-"&amp;AC$7,Weights_All_Spaces,$C125+1,FALSE)*'Freezer Impacts'!AB124</f>
        <v>0</v>
      </c>
      <c r="AD125" s="130">
        <v>0</v>
      </c>
      <c r="AE125" s="130">
        <v>0</v>
      </c>
      <c r="AF125" s="130">
        <v>0</v>
      </c>
      <c r="AG125" s="130">
        <v>0</v>
      </c>
      <c r="AH125" s="130">
        <v>0</v>
      </c>
      <c r="AK125" s="131">
        <f t="shared" ca="1" si="25"/>
        <v>0</v>
      </c>
      <c r="AL125" s="131">
        <f t="shared" ca="1" si="25"/>
        <v>0</v>
      </c>
      <c r="AM125" s="131">
        <f t="shared" ca="1" si="25"/>
        <v>0</v>
      </c>
      <c r="AN125" s="131">
        <f t="shared" ca="1" si="25"/>
        <v>0</v>
      </c>
      <c r="AO125" s="131">
        <f t="shared" ca="1" si="25"/>
        <v>0</v>
      </c>
    </row>
    <row r="126" spans="1:41">
      <c r="A126" s="4" t="str">
        <f t="shared" si="29"/>
        <v>SD</v>
      </c>
      <c r="B126" s="4" t="str">
        <f t="shared" si="29"/>
        <v>MFM</v>
      </c>
      <c r="C126" s="4">
        <f t="shared" si="28"/>
        <v>6</v>
      </c>
      <c r="D126" s="40" t="str">
        <f t="shared" si="24"/>
        <v>SD6</v>
      </c>
      <c r="E126" s="41">
        <f ca="1">HLOOKUP($A126&amp;"-"&amp;$B126&amp;"-"&amp;E$7,Weights_All_Spaces,$C126+1,FALSE)*'Freezer Impacts'!D125</f>
        <v>9.3605299372026413E-2</v>
      </c>
      <c r="F126" s="41">
        <f ca="1">HLOOKUP($A126&amp;"-"&amp;$B126&amp;"-"&amp;F$7,Weights_All_Spaces,$C126+1,FALSE)*'Freezer Impacts'!E125</f>
        <v>1.1759732416086325E-5</v>
      </c>
      <c r="G126" s="41">
        <f ca="1">HLOOKUP($A126&amp;"-"&amp;$B126&amp;"-"&amp;G$7,Weights_All_Spaces,$C126+1,FALSE)*'Freezer Impacts'!F125</f>
        <v>0.10445678193733733</v>
      </c>
      <c r="H126" s="41">
        <f ca="1">HLOOKUP($A126&amp;"-"&amp;$B126&amp;"-"&amp;H$7,Weights_All_Spaces,$C126+1,FALSE)*'Freezer Impacts'!G125</f>
        <v>1.791936969737435E-5</v>
      </c>
      <c r="I126" s="41">
        <f ca="1">HLOOKUP($A126&amp;"-"&amp;$B126&amp;"-"&amp;I$7,Weights_All_Spaces,$C126+1,FALSE)*'Freezer Impacts'!H125</f>
        <v>-1.8732042998672808E-3</v>
      </c>
      <c r="J126" s="41">
        <f ca="1">HLOOKUP($A126&amp;"-"&amp;$B126&amp;"-"&amp;J$7,Weights_All_Spaces,$C126+1,FALSE)*'Freezer Impacts'!I125</f>
        <v>1.3375149934670592E-2</v>
      </c>
      <c r="K126" s="41">
        <f ca="1">HLOOKUP($A126&amp;"-"&amp;$B126&amp;"-"&amp;K$7,Weights_All_Spaces,$C126+1,FALSE)*'Freezer Impacts'!J125</f>
        <v>1.6888956397435893E-6</v>
      </c>
      <c r="L126" s="41">
        <f ca="1">HLOOKUP($A126&amp;"-"&amp;$B126&amp;"-"&amp;L$7,Weights_All_Spaces,$C126+1,FALSE)*'Freezer Impacts'!K125</f>
        <v>1.2593557333313406E-2</v>
      </c>
      <c r="M126" s="41">
        <f ca="1">HLOOKUP($A126&amp;"-"&amp;$B126&amp;"-"&amp;M$7,Weights_All_Spaces,$C126+1,FALSE)*'Freezer Impacts'!L125</f>
        <v>2.3410068643210526E-6</v>
      </c>
      <c r="N126" s="41">
        <f ca="1">HLOOKUP($A126&amp;"-"&amp;$B126&amp;"-"&amp;N$7,Weights_All_Spaces,$C126+1,FALSE)*'Freezer Impacts'!M125</f>
        <v>0</v>
      </c>
      <c r="O126" s="41">
        <f ca="1">HLOOKUP($A126&amp;"-"&amp;$B126&amp;"-"&amp;O$7,Weights_All_Spaces,$C126+1,FALSE)*'Freezer Impacts'!N125</f>
        <v>1.947592985643196E-2</v>
      </c>
      <c r="P126" s="41">
        <f ca="1">HLOOKUP($A126&amp;"-"&amp;$B126&amp;"-"&amp;P$7,Weights_All_Spaces,$C126+1,FALSE)*'Freezer Impacts'!O125</f>
        <v>2.4467815946599242E-6</v>
      </c>
      <c r="Q126" s="41">
        <f ca="1">HLOOKUP($A126&amp;"-"&amp;$B126&amp;"-"&amp;Q$7,Weights_All_Spaces,$C126+1,FALSE)*'Freezer Impacts'!P125</f>
        <v>2.1733736996605996E-2</v>
      </c>
      <c r="R126" s="41">
        <f ca="1">HLOOKUP($A126&amp;"-"&amp;$B126&amp;"-"&amp;R$7,Weights_All_Spaces,$C126+1,FALSE)*'Freezer Impacts'!Q125</f>
        <v>3.7283827907058802E-6</v>
      </c>
      <c r="S126" s="41">
        <f>HLOOKUP($A126&amp;"-"&amp;$B126&amp;"-"&amp;S$7,Weights_All_Spaces,$C126+1,FALSE)*'Freezer Impacts'!R125</f>
        <v>0</v>
      </c>
      <c r="T126" s="41">
        <f ca="1">HLOOKUP($A126&amp;"-"&amp;$B126&amp;"-"&amp;T$7,Weights_All_Spaces,$C126+1,FALSE)*'Freezer Impacts'!S125</f>
        <v>0.10621632581959699</v>
      </c>
      <c r="U126" s="41">
        <f ca="1">HLOOKUP($A126&amp;"-"&amp;$B126&amp;"-"&amp;U$7,Weights_All_Spaces,$C126+1,FALSE)*'Freezer Impacts'!T125</f>
        <v>1.3714317446422847E-5</v>
      </c>
      <c r="V126" s="41">
        <f ca="1">HLOOKUP($A126&amp;"-"&amp;$B126&amp;"-"&amp;V$7,Weights_All_Spaces,$C126+1,FALSE)*'Freezer Impacts'!U125</f>
        <v>0.10621632581959699</v>
      </c>
      <c r="W126" s="41">
        <f ca="1">HLOOKUP($A126&amp;"-"&amp;$B126&amp;"-"&amp;W$7,Weights_All_Spaces,$C126+1,FALSE)*'Freezer Impacts'!V125</f>
        <v>1.3714317446422847E-5</v>
      </c>
      <c r="X126" s="41">
        <f ca="1">HLOOKUP($A126&amp;"-"&amp;$B126&amp;"-"&amp;X$7,Weights_All_Spaces,$C126+1,FALSE)*'Freezer Impacts'!W125</f>
        <v>-2.5658874356425652E-3</v>
      </c>
      <c r="Y126" s="41">
        <f ca="1">HLOOKUP($A126&amp;"-"&amp;$B126&amp;"-"&amp;Y$7,Weights_All_Spaces,$C126+1,FALSE)*'Freezer Impacts'!X125</f>
        <v>1.6626904671325389E-2</v>
      </c>
      <c r="Z126" s="41">
        <f ca="1">HLOOKUP($A126&amp;"-"&amp;$B126&amp;"-"&amp;Z$7,Weights_All_Spaces,$C126+1,FALSE)*'Freezer Impacts'!Y125</f>
        <v>2.2180095809058698E-6</v>
      </c>
      <c r="AA126" s="41">
        <f ca="1">HLOOKUP($A126&amp;"-"&amp;$B126&amp;"-"&amp;AA$7,Weights_All_Spaces,$C126+1,FALSE)*'Freezer Impacts'!Z125</f>
        <v>1.3049141206714953E-2</v>
      </c>
      <c r="AB126" s="41">
        <f ca="1">HLOOKUP($A126&amp;"-"&amp;$B126&amp;"-"&amp;AB$7,Weights_All_Spaces,$C126+1,FALSE)*'Freezer Impacts'!AA125</f>
        <v>2.2180095809058698E-6</v>
      </c>
      <c r="AC126" s="41">
        <f ca="1">HLOOKUP($A126&amp;"-"&amp;$B126&amp;"-"&amp;AC$7,Weights_All_Spaces,$C126+1,FALSE)*'Freezer Impacts'!AB125</f>
        <v>0</v>
      </c>
      <c r="AD126" s="130">
        <v>0</v>
      </c>
      <c r="AE126" s="130">
        <v>0</v>
      </c>
      <c r="AF126" s="130">
        <v>0</v>
      </c>
      <c r="AG126" s="130">
        <v>0</v>
      </c>
      <c r="AH126" s="130">
        <v>0</v>
      </c>
      <c r="AK126" s="131">
        <f t="shared" ca="1" si="25"/>
        <v>0.24929960965405135</v>
      </c>
      <c r="AL126" s="131">
        <f t="shared" ca="1" si="25"/>
        <v>3.1827736677818558E-5</v>
      </c>
      <c r="AM126" s="131">
        <f t="shared" ca="1" si="25"/>
        <v>0.25804954329356872</v>
      </c>
      <c r="AN126" s="131">
        <f t="shared" ca="1" si="25"/>
        <v>3.9921086379730001E-5</v>
      </c>
      <c r="AO126" s="131">
        <f t="shared" ca="1" si="25"/>
        <v>-4.4390917355098458E-3</v>
      </c>
    </row>
    <row r="127" spans="1:41">
      <c r="A127" s="4" t="str">
        <f t="shared" si="29"/>
        <v>SD</v>
      </c>
      <c r="B127" s="4" t="str">
        <f t="shared" si="29"/>
        <v>MFM</v>
      </c>
      <c r="C127" s="4">
        <f t="shared" si="28"/>
        <v>7</v>
      </c>
      <c r="D127" s="40" t="str">
        <f t="shared" si="24"/>
        <v>SD7</v>
      </c>
      <c r="E127" s="41">
        <f ca="1">HLOOKUP($A127&amp;"-"&amp;$B127&amp;"-"&amp;E$7,Weights_All_Spaces,$C127+1,FALSE)*'Freezer Impacts'!D126</f>
        <v>7.9939204198945124E-2</v>
      </c>
      <c r="F127" s="41">
        <f ca="1">HLOOKUP($A127&amp;"-"&amp;$B127&amp;"-"&amp;F$7,Weights_All_Spaces,$C127+1,FALSE)*'Freezer Impacts'!E126</f>
        <v>1.0043639112824907E-5</v>
      </c>
      <c r="G127" s="41">
        <f ca="1">HLOOKUP($A127&amp;"-"&amp;$B127&amp;"-"&amp;G$7,Weights_All_Spaces,$C127+1,FALSE)*'Freezer Impacts'!F126</f>
        <v>8.9410898047910706E-2</v>
      </c>
      <c r="H127" s="41">
        <f ca="1">HLOOKUP($A127&amp;"-"&amp;$B127&amp;"-"&amp;H$7,Weights_All_Spaces,$C127+1,FALSE)*'Freezer Impacts'!G126</f>
        <v>1.7238500322583361E-5</v>
      </c>
      <c r="I127" s="41">
        <f ca="1">HLOOKUP($A127&amp;"-"&amp;$B127&amp;"-"&amp;I$7,Weights_All_Spaces,$C127+1,FALSE)*'Freezer Impacts'!H126</f>
        <v>-1.3978280937590557E-3</v>
      </c>
      <c r="J127" s="41">
        <f ca="1">HLOOKUP($A127&amp;"-"&amp;$B127&amp;"-"&amp;J$7,Weights_All_Spaces,$C127+1,FALSE)*'Freezer Impacts'!I126</f>
        <v>1.1417718508881066E-2</v>
      </c>
      <c r="K127" s="41">
        <f ca="1">HLOOKUP($A127&amp;"-"&amp;$B127&amp;"-"&amp;K$7,Weights_All_Spaces,$C127+1,FALSE)*'Freezer Impacts'!J126</f>
        <v>1.4417654989387434E-6</v>
      </c>
      <c r="L127" s="41">
        <f ca="1">HLOOKUP($A127&amp;"-"&amp;$B127&amp;"-"&amp;L$7,Weights_All_Spaces,$C127+1,FALSE)*'Freezer Impacts'!K126</f>
        <v>1.0979048997389156E-2</v>
      </c>
      <c r="M127" s="41">
        <f ca="1">HLOOKUP($A127&amp;"-"&amp;$B127&amp;"-"&amp;M$7,Weights_All_Spaces,$C127+1,FALSE)*'Freezer Impacts'!L126</f>
        <v>2.3994894819310945E-6</v>
      </c>
      <c r="N127" s="41">
        <f ca="1">HLOOKUP($A127&amp;"-"&amp;$B127&amp;"-"&amp;N$7,Weights_All_Spaces,$C127+1,FALSE)*'Freezer Impacts'!M126</f>
        <v>0</v>
      </c>
      <c r="O127" s="41">
        <f ca="1">HLOOKUP($A127&amp;"-"&amp;$B127&amp;"-"&amp;O$7,Weights_All_Spaces,$C127+1,FALSE)*'Freezer Impacts'!N126</f>
        <v>1.6632502050657583E-2</v>
      </c>
      <c r="P127" s="41">
        <f ca="1">HLOOKUP($A127&amp;"-"&amp;$B127&amp;"-"&amp;P$7,Weights_All_Spaces,$C127+1,FALSE)*'Freezer Impacts'!O126</f>
        <v>2.0897236820669946E-6</v>
      </c>
      <c r="Q127" s="41">
        <f ca="1">HLOOKUP($A127&amp;"-"&amp;$B127&amp;"-"&amp;Q$7,Weights_All_Spaces,$C127+1,FALSE)*'Freezer Impacts'!P126</f>
        <v>1.8603224288197693E-2</v>
      </c>
      <c r="R127" s="41">
        <f ca="1">HLOOKUP($A127&amp;"-"&amp;$B127&amp;"-"&amp;R$7,Weights_All_Spaces,$C127+1,FALSE)*'Freezer Impacts'!Q126</f>
        <v>3.5867181170839417E-6</v>
      </c>
      <c r="S127" s="41">
        <f>HLOOKUP($A127&amp;"-"&amp;$B127&amp;"-"&amp;S$7,Weights_All_Spaces,$C127+1,FALSE)*'Freezer Impacts'!R126</f>
        <v>0</v>
      </c>
      <c r="T127" s="41">
        <f ca="1">HLOOKUP($A127&amp;"-"&amp;$B127&amp;"-"&amp;T$7,Weights_All_Spaces,$C127+1,FALSE)*'Freezer Impacts'!S126</f>
        <v>0.14431733443292014</v>
      </c>
      <c r="U127" s="41">
        <f ca="1">HLOOKUP($A127&amp;"-"&amp;$B127&amp;"-"&amp;U$7,Weights_All_Spaces,$C127+1,FALSE)*'Freezer Impacts'!T126</f>
        <v>1.8757443729841638E-5</v>
      </c>
      <c r="V127" s="41">
        <f ca="1">HLOOKUP($A127&amp;"-"&amp;$B127&amp;"-"&amp;V$7,Weights_All_Spaces,$C127+1,FALSE)*'Freezer Impacts'!U126</f>
        <v>0.14431733443292014</v>
      </c>
      <c r="W127" s="41">
        <f ca="1">HLOOKUP($A127&amp;"-"&amp;$B127&amp;"-"&amp;W$7,Weights_All_Spaces,$C127+1,FALSE)*'Freezer Impacts'!V126</f>
        <v>1.8757443729841638E-5</v>
      </c>
      <c r="X127" s="41">
        <f ca="1">HLOOKUP($A127&amp;"-"&amp;$B127&amp;"-"&amp;X$7,Weights_All_Spaces,$C127+1,FALSE)*'Freezer Impacts'!W126</f>
        <v>-2.7856911947407273E-3</v>
      </c>
      <c r="Y127" s="41">
        <f ca="1">HLOOKUP($A127&amp;"-"&amp;$B127&amp;"-"&amp;Y$7,Weights_All_Spaces,$C127+1,FALSE)*'Freezer Impacts'!X126</f>
        <v>2.2511038489227302E-2</v>
      </c>
      <c r="Z127" s="41">
        <f ca="1">HLOOKUP($A127&amp;"-"&amp;$B127&amp;"-"&amp;Z$7,Weights_All_Spaces,$C127+1,FALSE)*'Freezer Impacts'!Y126</f>
        <v>3.0570512076242341E-6</v>
      </c>
      <c r="AA127" s="41">
        <f ca="1">HLOOKUP($A127&amp;"-"&amp;$B127&amp;"-"&amp;AA$7,Weights_All_Spaces,$C127+1,FALSE)*'Freezer Impacts'!Z126</f>
        <v>1.8117887975207882E-2</v>
      </c>
      <c r="AB127" s="41">
        <f ca="1">HLOOKUP($A127&amp;"-"&amp;$B127&amp;"-"&amp;AB$7,Weights_All_Spaces,$C127+1,FALSE)*'Freezer Impacts'!AA126</f>
        <v>3.0570512076242341E-6</v>
      </c>
      <c r="AC127" s="41">
        <f ca="1">HLOOKUP($A127&amp;"-"&amp;$B127&amp;"-"&amp;AC$7,Weights_All_Spaces,$C127+1,FALSE)*'Freezer Impacts'!AB126</f>
        <v>0</v>
      </c>
      <c r="AD127" s="130">
        <v>0</v>
      </c>
      <c r="AE127" s="130">
        <v>0</v>
      </c>
      <c r="AF127" s="130">
        <v>0</v>
      </c>
      <c r="AG127" s="130">
        <v>0</v>
      </c>
      <c r="AH127" s="130">
        <v>0</v>
      </c>
      <c r="AK127" s="131">
        <f t="shared" ca="1" si="25"/>
        <v>0.27481779768063119</v>
      </c>
      <c r="AL127" s="131">
        <f t="shared" ca="1" si="25"/>
        <v>3.5389623231296523E-5</v>
      </c>
      <c r="AM127" s="131">
        <f t="shared" ca="1" si="25"/>
        <v>0.28142839374162554</v>
      </c>
      <c r="AN127" s="131">
        <f t="shared" ca="1" si="25"/>
        <v>4.503920285906427E-5</v>
      </c>
      <c r="AO127" s="131">
        <f t="shared" ca="1" si="25"/>
        <v>-4.1835192884997832E-3</v>
      </c>
    </row>
    <row r="128" spans="1:41">
      <c r="A128" s="4" t="str">
        <f t="shared" si="29"/>
        <v>SD</v>
      </c>
      <c r="B128" s="4" t="str">
        <f t="shared" si="29"/>
        <v>MFM</v>
      </c>
      <c r="C128" s="4">
        <f t="shared" si="28"/>
        <v>8</v>
      </c>
      <c r="D128" s="40" t="str">
        <f t="shared" si="24"/>
        <v>SD8</v>
      </c>
      <c r="E128" s="41">
        <f ca="1">HLOOKUP($A128&amp;"-"&amp;$B128&amp;"-"&amp;E$7,Weights_All_Spaces,$C128+1,FALSE)*'Freezer Impacts'!D127</f>
        <v>0.20437986021815066</v>
      </c>
      <c r="F128" s="41">
        <f ca="1">HLOOKUP($A128&amp;"-"&amp;$B128&amp;"-"&amp;F$7,Weights_All_Spaces,$C128+1,FALSE)*'Freezer Impacts'!E127</f>
        <v>2.5559998031952492E-5</v>
      </c>
      <c r="G128" s="41">
        <f ca="1">HLOOKUP($A128&amp;"-"&amp;$B128&amp;"-"&amp;G$7,Weights_All_Spaces,$C128+1,FALSE)*'Freezer Impacts'!F127</f>
        <v>0.24026654022575544</v>
      </c>
      <c r="H128" s="41">
        <f ca="1">HLOOKUP($A128&amp;"-"&amp;$B128&amp;"-"&amp;H$7,Weights_All_Spaces,$C128+1,FALSE)*'Freezer Impacts'!G127</f>
        <v>3.9329834407243219E-5</v>
      </c>
      <c r="I128" s="41">
        <f ca="1">HLOOKUP($A128&amp;"-"&amp;$B128&amp;"-"&amp;I$7,Weights_All_Spaces,$C128+1,FALSE)*'Freezer Impacts'!H127</f>
        <v>-3.2253790556962029E-3</v>
      </c>
      <c r="J128" s="41">
        <f ca="1">HLOOKUP($A128&amp;"-"&amp;$B128&amp;"-"&amp;J$7,Weights_All_Spaces,$C128+1,FALSE)*'Freezer Impacts'!I127</f>
        <v>2.9253873170053957E-2</v>
      </c>
      <c r="K128" s="41">
        <f ca="1">HLOOKUP($A128&amp;"-"&amp;$B128&amp;"-"&amp;K$7,Weights_All_Spaces,$C128+1,FALSE)*'Freezer Impacts'!J127</f>
        <v>3.678270106991462E-6</v>
      </c>
      <c r="L128" s="41">
        <f ca="1">HLOOKUP($A128&amp;"-"&amp;$B128&amp;"-"&amp;L$7,Weights_All_Spaces,$C128+1,FALSE)*'Freezer Impacts'!K127</f>
        <v>3.0682645190868284E-2</v>
      </c>
      <c r="M128" s="41">
        <f ca="1">HLOOKUP($A128&amp;"-"&amp;$B128&amp;"-"&amp;M$7,Weights_All_Spaces,$C128+1,FALSE)*'Freezer Impacts'!L127</f>
        <v>6.1759616422301687E-6</v>
      </c>
      <c r="N128" s="41">
        <f ca="1">HLOOKUP($A128&amp;"-"&amp;$B128&amp;"-"&amp;N$7,Weights_All_Spaces,$C128+1,FALSE)*'Freezer Impacts'!M127</f>
        <v>0</v>
      </c>
      <c r="O128" s="41">
        <f ca="1">HLOOKUP($A128&amp;"-"&amp;$B128&amp;"-"&amp;O$7,Weights_All_Spaces,$C128+1,FALSE)*'Freezer Impacts'!N127</f>
        <v>4.252417169092057E-2</v>
      </c>
      <c r="P128" s="41">
        <f ca="1">HLOOKUP($A128&amp;"-"&amp;$B128&amp;"-"&amp;P$7,Weights_All_Spaces,$C128+1,FALSE)*'Freezer Impacts'!O127</f>
        <v>5.3181254922583227E-6</v>
      </c>
      <c r="Q128" s="41">
        <f ca="1">HLOOKUP($A128&amp;"-"&amp;$B128&amp;"-"&amp;Q$7,Weights_All_Spaces,$C128+1,FALSE)*'Freezer Impacts'!P127</f>
        <v>4.9990912006877525E-2</v>
      </c>
      <c r="R128" s="41">
        <f ca="1">HLOOKUP($A128&amp;"-"&amp;$B128&amp;"-"&amp;R$7,Weights_All_Spaces,$C128+1,FALSE)*'Freezer Impacts'!Q127</f>
        <v>8.1831381483671078E-6</v>
      </c>
      <c r="S128" s="41">
        <f>HLOOKUP($A128&amp;"-"&amp;$B128&amp;"-"&amp;S$7,Weights_All_Spaces,$C128+1,FALSE)*'Freezer Impacts'!R127</f>
        <v>0</v>
      </c>
      <c r="T128" s="41">
        <f ca="1">HLOOKUP($A128&amp;"-"&amp;$B128&amp;"-"&amp;T$7,Weights_All_Spaces,$C128+1,FALSE)*'Freezer Impacts'!S127</f>
        <v>6.920516637109711E-2</v>
      </c>
      <c r="U128" s="41">
        <f ca="1">HLOOKUP($A128&amp;"-"&amp;$B128&amp;"-"&amp;U$7,Weights_All_Spaces,$C128+1,FALSE)*'Freezer Impacts'!T127</f>
        <v>9.940335846735445E-6</v>
      </c>
      <c r="V128" s="41">
        <f ca="1">HLOOKUP($A128&amp;"-"&amp;$B128&amp;"-"&amp;V$7,Weights_All_Spaces,$C128+1,FALSE)*'Freezer Impacts'!U127</f>
        <v>6.920516637109711E-2</v>
      </c>
      <c r="W128" s="41">
        <f ca="1">HLOOKUP($A128&amp;"-"&amp;$B128&amp;"-"&amp;W$7,Weights_All_Spaces,$C128+1,FALSE)*'Freezer Impacts'!V127</f>
        <v>9.940335846735445E-6</v>
      </c>
      <c r="X128" s="41">
        <f ca="1">HLOOKUP($A128&amp;"-"&amp;$B128&amp;"-"&amp;X$7,Weights_All_Spaces,$C128+1,FALSE)*'Freezer Impacts'!W127</f>
        <v>-1.2140314778844299E-3</v>
      </c>
      <c r="Y128" s="41">
        <f ca="1">HLOOKUP($A128&amp;"-"&amp;$B128&amp;"-"&amp;Y$7,Weights_All_Spaces,$C128+1,FALSE)*'Freezer Impacts'!X127</f>
        <v>1.1053488051945079E-2</v>
      </c>
      <c r="Z128" s="41">
        <f ca="1">HLOOKUP($A128&amp;"-"&amp;$B128&amp;"-"&amp;Z$7,Weights_All_Spaces,$C128+1,FALSE)*'Freezer Impacts'!Y127</f>
        <v>1.5964577318033451E-6</v>
      </c>
      <c r="AA128" s="41">
        <f ca="1">HLOOKUP($A128&amp;"-"&amp;$B128&amp;"-"&amp;AA$7,Weights_All_Spaces,$C128+1,FALSE)*'Freezer Impacts'!Z127</f>
        <v>9.0897571948012883E-3</v>
      </c>
      <c r="AB128" s="41">
        <f ca="1">HLOOKUP($A128&amp;"-"&amp;$B128&amp;"-"&amp;AB$7,Weights_All_Spaces,$C128+1,FALSE)*'Freezer Impacts'!AA127</f>
        <v>1.5964577318033451E-6</v>
      </c>
      <c r="AC128" s="41">
        <f ca="1">HLOOKUP($A128&amp;"-"&amp;$B128&amp;"-"&amp;AC$7,Weights_All_Spaces,$C128+1,FALSE)*'Freezer Impacts'!AB127</f>
        <v>0</v>
      </c>
      <c r="AD128" s="130">
        <v>0</v>
      </c>
      <c r="AE128" s="130">
        <v>0</v>
      </c>
      <c r="AF128" s="130">
        <v>0</v>
      </c>
      <c r="AG128" s="130">
        <v>0</v>
      </c>
      <c r="AH128" s="130">
        <v>0</v>
      </c>
      <c r="AK128" s="131">
        <f t="shared" ca="1" si="25"/>
        <v>0.35641655950216733</v>
      </c>
      <c r="AL128" s="131">
        <f t="shared" ca="1" si="25"/>
        <v>4.6093187209741064E-5</v>
      </c>
      <c r="AM128" s="131">
        <f t="shared" ca="1" si="25"/>
        <v>0.39923502098939961</v>
      </c>
      <c r="AN128" s="131">
        <f t="shared" ca="1" si="25"/>
        <v>6.5225727776379295E-5</v>
      </c>
      <c r="AO128" s="131">
        <f t="shared" ca="1" si="25"/>
        <v>-4.4394105335806323E-3</v>
      </c>
    </row>
    <row r="129" spans="1:41">
      <c r="A129" s="4" t="str">
        <f t="shared" si="29"/>
        <v>SD</v>
      </c>
      <c r="B129" s="4" t="str">
        <f t="shared" si="29"/>
        <v>MFM</v>
      </c>
      <c r="C129" s="4">
        <f t="shared" si="28"/>
        <v>9</v>
      </c>
      <c r="D129" s="40" t="str">
        <f t="shared" si="24"/>
        <v>SD9</v>
      </c>
      <c r="E129" s="41">
        <f ca="1">HLOOKUP($A129&amp;"-"&amp;$B129&amp;"-"&amp;E$7,Weights_All_Spaces,$C129+1,FALSE)*'Freezer Impacts'!D128</f>
        <v>0</v>
      </c>
      <c r="F129" s="41">
        <f ca="1">HLOOKUP($A129&amp;"-"&amp;$B129&amp;"-"&amp;F$7,Weights_All_Spaces,$C129+1,FALSE)*'Freezer Impacts'!E128</f>
        <v>0</v>
      </c>
      <c r="G129" s="41">
        <f ca="1">HLOOKUP($A129&amp;"-"&amp;$B129&amp;"-"&amp;G$7,Weights_All_Spaces,$C129+1,FALSE)*'Freezer Impacts'!F128</f>
        <v>0</v>
      </c>
      <c r="H129" s="41">
        <f ca="1">HLOOKUP($A129&amp;"-"&amp;$B129&amp;"-"&amp;H$7,Weights_All_Spaces,$C129+1,FALSE)*'Freezer Impacts'!G128</f>
        <v>0</v>
      </c>
      <c r="I129" s="41">
        <f ca="1">HLOOKUP($A129&amp;"-"&amp;$B129&amp;"-"&amp;I$7,Weights_All_Spaces,$C129+1,FALSE)*'Freezer Impacts'!H128</f>
        <v>0</v>
      </c>
      <c r="J129" s="41">
        <f ca="1">HLOOKUP($A129&amp;"-"&amp;$B129&amp;"-"&amp;J$7,Weights_All_Spaces,$C129+1,FALSE)*'Freezer Impacts'!I128</f>
        <v>0</v>
      </c>
      <c r="K129" s="41">
        <f ca="1">HLOOKUP($A129&amp;"-"&amp;$B129&amp;"-"&amp;K$7,Weights_All_Spaces,$C129+1,FALSE)*'Freezer Impacts'!J128</f>
        <v>0</v>
      </c>
      <c r="L129" s="41">
        <f ca="1">HLOOKUP($A129&amp;"-"&amp;$B129&amp;"-"&amp;L$7,Weights_All_Spaces,$C129+1,FALSE)*'Freezer Impacts'!K128</f>
        <v>0</v>
      </c>
      <c r="M129" s="41">
        <f ca="1">HLOOKUP($A129&amp;"-"&amp;$B129&amp;"-"&amp;M$7,Weights_All_Spaces,$C129+1,FALSE)*'Freezer Impacts'!L128</f>
        <v>0</v>
      </c>
      <c r="N129" s="41">
        <f ca="1">HLOOKUP($A129&amp;"-"&amp;$B129&amp;"-"&amp;N$7,Weights_All_Spaces,$C129+1,FALSE)*'Freezer Impacts'!M128</f>
        <v>0</v>
      </c>
      <c r="O129" s="41">
        <f ca="1">HLOOKUP($A129&amp;"-"&amp;$B129&amp;"-"&amp;O$7,Weights_All_Spaces,$C129+1,FALSE)*'Freezer Impacts'!N128</f>
        <v>0</v>
      </c>
      <c r="P129" s="41">
        <f ca="1">HLOOKUP($A129&amp;"-"&amp;$B129&amp;"-"&amp;P$7,Weights_All_Spaces,$C129+1,FALSE)*'Freezer Impacts'!O128</f>
        <v>0</v>
      </c>
      <c r="Q129" s="41">
        <f ca="1">HLOOKUP($A129&amp;"-"&amp;$B129&amp;"-"&amp;Q$7,Weights_All_Spaces,$C129+1,FALSE)*'Freezer Impacts'!P128</f>
        <v>0</v>
      </c>
      <c r="R129" s="41">
        <f ca="1">HLOOKUP($A129&amp;"-"&amp;$B129&amp;"-"&amp;R$7,Weights_All_Spaces,$C129+1,FALSE)*'Freezer Impacts'!Q128</f>
        <v>0</v>
      </c>
      <c r="S129" s="41">
        <f>HLOOKUP($A129&amp;"-"&amp;$B129&amp;"-"&amp;S$7,Weights_All_Spaces,$C129+1,FALSE)*'Freezer Impacts'!R128</f>
        <v>0</v>
      </c>
      <c r="T129" s="41">
        <f ca="1">HLOOKUP($A129&amp;"-"&amp;$B129&amp;"-"&amp;T$7,Weights_All_Spaces,$C129+1,FALSE)*'Freezer Impacts'!S128</f>
        <v>0</v>
      </c>
      <c r="U129" s="41">
        <f ca="1">HLOOKUP($A129&amp;"-"&amp;$B129&amp;"-"&amp;U$7,Weights_All_Spaces,$C129+1,FALSE)*'Freezer Impacts'!T128</f>
        <v>0</v>
      </c>
      <c r="V129" s="41">
        <f ca="1">HLOOKUP($A129&amp;"-"&amp;$B129&amp;"-"&amp;V$7,Weights_All_Spaces,$C129+1,FALSE)*'Freezer Impacts'!U128</f>
        <v>0</v>
      </c>
      <c r="W129" s="41">
        <f ca="1">HLOOKUP($A129&amp;"-"&amp;$B129&amp;"-"&amp;W$7,Weights_All_Spaces,$C129+1,FALSE)*'Freezer Impacts'!V128</f>
        <v>0</v>
      </c>
      <c r="X129" s="41">
        <f ca="1">HLOOKUP($A129&amp;"-"&amp;$B129&amp;"-"&amp;X$7,Weights_All_Spaces,$C129+1,FALSE)*'Freezer Impacts'!W128</f>
        <v>0</v>
      </c>
      <c r="Y129" s="41">
        <f ca="1">HLOOKUP($A129&amp;"-"&amp;$B129&amp;"-"&amp;Y$7,Weights_All_Spaces,$C129+1,FALSE)*'Freezer Impacts'!X128</f>
        <v>0</v>
      </c>
      <c r="Z129" s="41">
        <f ca="1">HLOOKUP($A129&amp;"-"&amp;$B129&amp;"-"&amp;Z$7,Weights_All_Spaces,$C129+1,FALSE)*'Freezer Impacts'!Y128</f>
        <v>0</v>
      </c>
      <c r="AA129" s="41">
        <f ca="1">HLOOKUP($A129&amp;"-"&amp;$B129&amp;"-"&amp;AA$7,Weights_All_Spaces,$C129+1,FALSE)*'Freezer Impacts'!Z128</f>
        <v>0</v>
      </c>
      <c r="AB129" s="41">
        <f ca="1">HLOOKUP($A129&amp;"-"&amp;$B129&amp;"-"&amp;AB$7,Weights_All_Spaces,$C129+1,FALSE)*'Freezer Impacts'!AA128</f>
        <v>0</v>
      </c>
      <c r="AC129" s="41">
        <f ca="1">HLOOKUP($A129&amp;"-"&amp;$B129&amp;"-"&amp;AC$7,Weights_All_Spaces,$C129+1,FALSE)*'Freezer Impacts'!AB128</f>
        <v>0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K129" s="131">
        <f t="shared" ca="1" si="25"/>
        <v>0</v>
      </c>
      <c r="AL129" s="131">
        <f t="shared" ca="1" si="25"/>
        <v>0</v>
      </c>
      <c r="AM129" s="131">
        <f t="shared" ca="1" si="25"/>
        <v>0</v>
      </c>
      <c r="AN129" s="131">
        <f t="shared" ca="1" si="25"/>
        <v>0</v>
      </c>
      <c r="AO129" s="131">
        <f t="shared" ca="1" si="25"/>
        <v>0</v>
      </c>
    </row>
    <row r="130" spans="1:41">
      <c r="A130" s="4" t="str">
        <f t="shared" si="29"/>
        <v>SD</v>
      </c>
      <c r="B130" s="4" t="str">
        <f t="shared" si="29"/>
        <v>MFM</v>
      </c>
      <c r="C130" s="4">
        <f t="shared" si="28"/>
        <v>10</v>
      </c>
      <c r="D130" s="40" t="str">
        <f t="shared" si="24"/>
        <v>SD10</v>
      </c>
      <c r="E130" s="41">
        <f ca="1">HLOOKUP($A130&amp;"-"&amp;$B130&amp;"-"&amp;E$7,Weights_All_Spaces,$C130+1,FALSE)*'Freezer Impacts'!D129</f>
        <v>0.1207659803280493</v>
      </c>
      <c r="F130" s="41">
        <f ca="1">HLOOKUP($A130&amp;"-"&amp;$B130&amp;"-"&amp;F$7,Weights_All_Spaces,$C130+1,FALSE)*'Freezer Impacts'!E129</f>
        <v>1.5848589981706377E-5</v>
      </c>
      <c r="G130" s="41">
        <f ca="1">HLOOKUP($A130&amp;"-"&amp;$B130&amp;"-"&amp;G$7,Weights_All_Spaces,$C130+1,FALSE)*'Freezer Impacts'!F129</f>
        <v>0.13794449057285102</v>
      </c>
      <c r="H130" s="41">
        <f ca="1">HLOOKUP($A130&amp;"-"&amp;$B130&amp;"-"&amp;H$7,Weights_All_Spaces,$C130+1,FALSE)*'Freezer Impacts'!G129</f>
        <v>2.6687728264651875E-5</v>
      </c>
      <c r="I130" s="41">
        <f ca="1">HLOOKUP($A130&amp;"-"&amp;$B130&amp;"-"&amp;I$7,Weights_All_Spaces,$C130+1,FALSE)*'Freezer Impacts'!H129</f>
        <v>-2.5517724990342318E-3</v>
      </c>
      <c r="J130" s="41">
        <f ca="1">HLOOKUP($A130&amp;"-"&amp;$B130&amp;"-"&amp;J$7,Weights_All_Spaces,$C130+1,FALSE)*'Freezer Impacts'!I129</f>
        <v>1.7272092391118505E-2</v>
      </c>
      <c r="K130" s="41">
        <f ca="1">HLOOKUP($A130&amp;"-"&amp;$B130&amp;"-"&amp;K$7,Weights_All_Spaces,$C130+1,FALSE)*'Freezer Impacts'!J129</f>
        <v>2.2792645036802763E-6</v>
      </c>
      <c r="L130" s="41">
        <f ca="1">HLOOKUP($A130&amp;"-"&amp;$B130&amp;"-"&amp;L$7,Weights_All_Spaces,$C130+1,FALSE)*'Freezer Impacts'!K129</f>
        <v>1.6578875568326795E-2</v>
      </c>
      <c r="M130" s="41">
        <f ca="1">HLOOKUP($A130&amp;"-"&amp;$B130&amp;"-"&amp;M$7,Weights_All_Spaces,$C130+1,FALSE)*'Freezer Impacts'!L129</f>
        <v>4.1369272233834979E-6</v>
      </c>
      <c r="N130" s="41">
        <f ca="1">HLOOKUP($A130&amp;"-"&amp;$B130&amp;"-"&amp;N$7,Weights_All_Spaces,$C130+1,FALSE)*'Freezer Impacts'!M129</f>
        <v>0</v>
      </c>
      <c r="O130" s="41">
        <f ca="1">HLOOKUP($A130&amp;"-"&amp;$B130&amp;"-"&amp;O$7,Weights_All_Spaces,$C130+1,FALSE)*'Freezer Impacts'!N129</f>
        <v>2.5127100470715709E-2</v>
      </c>
      <c r="P130" s="41">
        <f ca="1">HLOOKUP($A130&amp;"-"&amp;$B130&amp;"-"&amp;P$7,Weights_All_Spaces,$C130+1,FALSE)*'Freezer Impacts'!O129</f>
        <v>3.2975272647790628E-6</v>
      </c>
      <c r="Q130" s="41">
        <f ca="1">HLOOKUP($A130&amp;"-"&amp;$B130&amp;"-"&amp;Q$7,Weights_All_Spaces,$C130+1,FALSE)*'Freezer Impacts'!P129</f>
        <v>2.8701336788640893E-2</v>
      </c>
      <c r="R130" s="41">
        <f ca="1">HLOOKUP($A130&amp;"-"&amp;$B130&amp;"-"&amp;R$7,Weights_All_Spaces,$C130+1,FALSE)*'Freezer Impacts'!Q129</f>
        <v>5.5527659993276751E-6</v>
      </c>
      <c r="S130" s="41">
        <f>HLOOKUP($A130&amp;"-"&amp;$B130&amp;"-"&amp;S$7,Weights_All_Spaces,$C130+1,FALSE)*'Freezer Impacts'!R129</f>
        <v>0</v>
      </c>
      <c r="T130" s="41">
        <f ca="1">HLOOKUP($A130&amp;"-"&amp;$B130&amp;"-"&amp;T$7,Weights_All_Spaces,$C130+1,FALSE)*'Freezer Impacts'!S129</f>
        <v>2.3917539587451988E-2</v>
      </c>
      <c r="U130" s="41">
        <f ca="1">HLOOKUP($A130&amp;"-"&amp;$B130&amp;"-"&amp;U$7,Weights_All_Spaces,$C130+1,FALSE)*'Freezer Impacts'!T129</f>
        <v>3.6406970060512748E-6</v>
      </c>
      <c r="V130" s="41">
        <f ca="1">HLOOKUP($A130&amp;"-"&amp;$B130&amp;"-"&amp;V$7,Weights_All_Spaces,$C130+1,FALSE)*'Freezer Impacts'!U129</f>
        <v>2.3917539587451988E-2</v>
      </c>
      <c r="W130" s="41">
        <f ca="1">HLOOKUP($A130&amp;"-"&amp;$B130&amp;"-"&amp;W$7,Weights_All_Spaces,$C130+1,FALSE)*'Freezer Impacts'!V129</f>
        <v>3.6406970060512748E-6</v>
      </c>
      <c r="X130" s="41">
        <f ca="1">HLOOKUP($A130&amp;"-"&amp;$B130&amp;"-"&amp;X$7,Weights_All_Spaces,$C130+1,FALSE)*'Freezer Impacts'!W129</f>
        <v>-4.3821985588182906E-4</v>
      </c>
      <c r="Y130" s="41">
        <f ca="1">HLOOKUP($A130&amp;"-"&amp;$B130&amp;"-"&amp;Y$7,Weights_All_Spaces,$C130+1,FALSE)*'Freezer Impacts'!X129</f>
        <v>3.6979001278715472E-3</v>
      </c>
      <c r="Z130" s="41">
        <f ca="1">HLOOKUP($A130&amp;"-"&amp;$B130&amp;"-"&amp;Z$7,Weights_All_Spaces,$C130+1,FALSE)*'Freezer Impacts'!Y129</f>
        <v>5.8518872108976271E-7</v>
      </c>
      <c r="AA130" s="41">
        <f ca="1">HLOOKUP($A130&amp;"-"&amp;$B130&amp;"-"&amp;AA$7,Weights_All_Spaces,$C130+1,FALSE)*'Freezer Impacts'!Z129</f>
        <v>2.880701450833681E-3</v>
      </c>
      <c r="AB130" s="41">
        <f ca="1">HLOOKUP($A130&amp;"-"&amp;$B130&amp;"-"&amp;AB$7,Weights_All_Spaces,$C130+1,FALSE)*'Freezer Impacts'!AA129</f>
        <v>5.8518872108976271E-7</v>
      </c>
      <c r="AC130" s="41">
        <f ca="1">HLOOKUP($A130&amp;"-"&amp;$B130&amp;"-"&amp;AC$7,Weights_All_Spaces,$C130+1,FALSE)*'Freezer Impacts'!AB129</f>
        <v>0</v>
      </c>
      <c r="AD130" s="130">
        <v>0</v>
      </c>
      <c r="AE130" s="130">
        <v>0</v>
      </c>
      <c r="AF130" s="130">
        <v>0</v>
      </c>
      <c r="AG130" s="130">
        <v>0</v>
      </c>
      <c r="AH130" s="130">
        <v>0</v>
      </c>
      <c r="AK130" s="131">
        <f t="shared" ca="1" si="25"/>
        <v>0.19078061290520706</v>
      </c>
      <c r="AL130" s="131">
        <f t="shared" ca="1" si="25"/>
        <v>2.5651267477306755E-5</v>
      </c>
      <c r="AM130" s="131">
        <f t="shared" ca="1" si="25"/>
        <v>0.21002294396810439</v>
      </c>
      <c r="AN130" s="131">
        <f t="shared" ca="1" si="25"/>
        <v>4.0603307214504084E-5</v>
      </c>
      <c r="AO130" s="131">
        <f t="shared" ca="1" si="25"/>
        <v>-2.9899923549160609E-3</v>
      </c>
    </row>
    <row r="131" spans="1:41">
      <c r="A131" s="4" t="str">
        <f t="shared" si="29"/>
        <v>SD</v>
      </c>
      <c r="B131" s="4" t="str">
        <f t="shared" si="29"/>
        <v>MFM</v>
      </c>
      <c r="C131" s="4">
        <f t="shared" si="28"/>
        <v>11</v>
      </c>
      <c r="D131" s="40" t="str">
        <f t="shared" si="24"/>
        <v>SD11</v>
      </c>
      <c r="E131" s="41">
        <f ca="1">HLOOKUP($A131&amp;"-"&amp;$B131&amp;"-"&amp;E$7,Weights_All_Spaces,$C131+1,FALSE)*'Freezer Impacts'!D130</f>
        <v>0</v>
      </c>
      <c r="F131" s="41">
        <f ca="1">HLOOKUP($A131&amp;"-"&amp;$B131&amp;"-"&amp;F$7,Weights_All_Spaces,$C131+1,FALSE)*'Freezer Impacts'!E130</f>
        <v>0</v>
      </c>
      <c r="G131" s="41">
        <f ca="1">HLOOKUP($A131&amp;"-"&amp;$B131&amp;"-"&amp;G$7,Weights_All_Spaces,$C131+1,FALSE)*'Freezer Impacts'!F130</f>
        <v>0</v>
      </c>
      <c r="H131" s="41">
        <f ca="1">HLOOKUP($A131&amp;"-"&amp;$B131&amp;"-"&amp;H$7,Weights_All_Spaces,$C131+1,FALSE)*'Freezer Impacts'!G130</f>
        <v>0</v>
      </c>
      <c r="I131" s="41">
        <f ca="1">HLOOKUP($A131&amp;"-"&amp;$B131&amp;"-"&amp;I$7,Weights_All_Spaces,$C131+1,FALSE)*'Freezer Impacts'!H130</f>
        <v>0</v>
      </c>
      <c r="J131" s="41">
        <f ca="1">HLOOKUP($A131&amp;"-"&amp;$B131&amp;"-"&amp;J$7,Weights_All_Spaces,$C131+1,FALSE)*'Freezer Impacts'!I130</f>
        <v>0</v>
      </c>
      <c r="K131" s="41">
        <f ca="1">HLOOKUP($A131&amp;"-"&amp;$B131&amp;"-"&amp;K$7,Weights_All_Spaces,$C131+1,FALSE)*'Freezer Impacts'!J130</f>
        <v>0</v>
      </c>
      <c r="L131" s="41">
        <f ca="1">HLOOKUP($A131&amp;"-"&amp;$B131&amp;"-"&amp;L$7,Weights_All_Spaces,$C131+1,FALSE)*'Freezer Impacts'!K130</f>
        <v>0</v>
      </c>
      <c r="M131" s="41">
        <f ca="1">HLOOKUP($A131&amp;"-"&amp;$B131&amp;"-"&amp;M$7,Weights_All_Spaces,$C131+1,FALSE)*'Freezer Impacts'!L130</f>
        <v>0</v>
      </c>
      <c r="N131" s="41">
        <f ca="1">HLOOKUP($A131&amp;"-"&amp;$B131&amp;"-"&amp;N$7,Weights_All_Spaces,$C131+1,FALSE)*'Freezer Impacts'!M130</f>
        <v>0</v>
      </c>
      <c r="O131" s="41">
        <f ca="1">HLOOKUP($A131&amp;"-"&amp;$B131&amp;"-"&amp;O$7,Weights_All_Spaces,$C131+1,FALSE)*'Freezer Impacts'!N130</f>
        <v>0</v>
      </c>
      <c r="P131" s="41">
        <f ca="1">HLOOKUP($A131&amp;"-"&amp;$B131&amp;"-"&amp;P$7,Weights_All_Spaces,$C131+1,FALSE)*'Freezer Impacts'!O130</f>
        <v>0</v>
      </c>
      <c r="Q131" s="41">
        <f ca="1">HLOOKUP($A131&amp;"-"&amp;$B131&amp;"-"&amp;Q$7,Weights_All_Spaces,$C131+1,FALSE)*'Freezer Impacts'!P130</f>
        <v>0</v>
      </c>
      <c r="R131" s="41">
        <f ca="1">HLOOKUP($A131&amp;"-"&amp;$B131&amp;"-"&amp;R$7,Weights_All_Spaces,$C131+1,FALSE)*'Freezer Impacts'!Q130</f>
        <v>0</v>
      </c>
      <c r="S131" s="41">
        <f>HLOOKUP($A131&amp;"-"&amp;$B131&amp;"-"&amp;S$7,Weights_All_Spaces,$C131+1,FALSE)*'Freezer Impacts'!R130</f>
        <v>0</v>
      </c>
      <c r="T131" s="41">
        <f ca="1">HLOOKUP($A131&amp;"-"&amp;$B131&amp;"-"&amp;T$7,Weights_All_Spaces,$C131+1,FALSE)*'Freezer Impacts'!S130</f>
        <v>0</v>
      </c>
      <c r="U131" s="41">
        <f ca="1">HLOOKUP($A131&amp;"-"&amp;$B131&amp;"-"&amp;U$7,Weights_All_Spaces,$C131+1,FALSE)*'Freezer Impacts'!T130</f>
        <v>0</v>
      </c>
      <c r="V131" s="41">
        <f ca="1">HLOOKUP($A131&amp;"-"&amp;$B131&amp;"-"&amp;V$7,Weights_All_Spaces,$C131+1,FALSE)*'Freezer Impacts'!U130</f>
        <v>0</v>
      </c>
      <c r="W131" s="41">
        <f ca="1">HLOOKUP($A131&amp;"-"&amp;$B131&amp;"-"&amp;W$7,Weights_All_Spaces,$C131+1,FALSE)*'Freezer Impacts'!V130</f>
        <v>0</v>
      </c>
      <c r="X131" s="41">
        <f ca="1">HLOOKUP($A131&amp;"-"&amp;$B131&amp;"-"&amp;X$7,Weights_All_Spaces,$C131+1,FALSE)*'Freezer Impacts'!W130</f>
        <v>0</v>
      </c>
      <c r="Y131" s="41">
        <f ca="1">HLOOKUP($A131&amp;"-"&amp;$B131&amp;"-"&amp;Y$7,Weights_All_Spaces,$C131+1,FALSE)*'Freezer Impacts'!X130</f>
        <v>0</v>
      </c>
      <c r="Z131" s="41">
        <f ca="1">HLOOKUP($A131&amp;"-"&amp;$B131&amp;"-"&amp;Z$7,Weights_All_Spaces,$C131+1,FALSE)*'Freezer Impacts'!Y130</f>
        <v>0</v>
      </c>
      <c r="AA131" s="41">
        <f ca="1">HLOOKUP($A131&amp;"-"&amp;$B131&amp;"-"&amp;AA$7,Weights_All_Spaces,$C131+1,FALSE)*'Freezer Impacts'!Z130</f>
        <v>0</v>
      </c>
      <c r="AB131" s="41">
        <f ca="1">HLOOKUP($A131&amp;"-"&amp;$B131&amp;"-"&amp;AB$7,Weights_All_Spaces,$C131+1,FALSE)*'Freezer Impacts'!AA130</f>
        <v>0</v>
      </c>
      <c r="AC131" s="41">
        <f ca="1">HLOOKUP($A131&amp;"-"&amp;$B131&amp;"-"&amp;AC$7,Weights_All_Spaces,$C131+1,FALSE)*'Freezer Impacts'!AB130</f>
        <v>0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K131" s="131">
        <f t="shared" ca="1" si="25"/>
        <v>0</v>
      </c>
      <c r="AL131" s="131">
        <f t="shared" ca="1" si="25"/>
        <v>0</v>
      </c>
      <c r="AM131" s="131">
        <f t="shared" ca="1" si="25"/>
        <v>0</v>
      </c>
      <c r="AN131" s="131">
        <f t="shared" ca="1" si="25"/>
        <v>0</v>
      </c>
      <c r="AO131" s="131">
        <f t="shared" ca="1" si="25"/>
        <v>0</v>
      </c>
    </row>
    <row r="132" spans="1:41">
      <c r="A132" s="4" t="str">
        <f t="shared" si="29"/>
        <v>SD</v>
      </c>
      <c r="B132" s="4" t="str">
        <f t="shared" si="29"/>
        <v>MFM</v>
      </c>
      <c r="C132" s="4">
        <f t="shared" si="28"/>
        <v>12</v>
      </c>
      <c r="D132" s="40" t="str">
        <f t="shared" si="24"/>
        <v>SD12</v>
      </c>
      <c r="E132" s="41">
        <f ca="1">HLOOKUP($A132&amp;"-"&amp;$B132&amp;"-"&amp;E$7,Weights_All_Spaces,$C132+1,FALSE)*'Freezer Impacts'!D131</f>
        <v>0</v>
      </c>
      <c r="F132" s="41">
        <f ca="1">HLOOKUP($A132&amp;"-"&amp;$B132&amp;"-"&amp;F$7,Weights_All_Spaces,$C132+1,FALSE)*'Freezer Impacts'!E131</f>
        <v>0</v>
      </c>
      <c r="G132" s="41">
        <f ca="1">HLOOKUP($A132&amp;"-"&amp;$B132&amp;"-"&amp;G$7,Weights_All_Spaces,$C132+1,FALSE)*'Freezer Impacts'!F131</f>
        <v>0</v>
      </c>
      <c r="H132" s="41">
        <f ca="1">HLOOKUP($A132&amp;"-"&amp;$B132&amp;"-"&amp;H$7,Weights_All_Spaces,$C132+1,FALSE)*'Freezer Impacts'!G131</f>
        <v>0</v>
      </c>
      <c r="I132" s="41">
        <f ca="1">HLOOKUP($A132&amp;"-"&amp;$B132&amp;"-"&amp;I$7,Weights_All_Spaces,$C132+1,FALSE)*'Freezer Impacts'!H131</f>
        <v>0</v>
      </c>
      <c r="J132" s="41">
        <f ca="1">HLOOKUP($A132&amp;"-"&amp;$B132&amp;"-"&amp;J$7,Weights_All_Spaces,$C132+1,FALSE)*'Freezer Impacts'!I131</f>
        <v>0</v>
      </c>
      <c r="K132" s="41">
        <f ca="1">HLOOKUP($A132&amp;"-"&amp;$B132&amp;"-"&amp;K$7,Weights_All_Spaces,$C132+1,FALSE)*'Freezer Impacts'!J131</f>
        <v>0</v>
      </c>
      <c r="L132" s="41">
        <f ca="1">HLOOKUP($A132&amp;"-"&amp;$B132&amp;"-"&amp;L$7,Weights_All_Spaces,$C132+1,FALSE)*'Freezer Impacts'!K131</f>
        <v>0</v>
      </c>
      <c r="M132" s="41">
        <f ca="1">HLOOKUP($A132&amp;"-"&amp;$B132&amp;"-"&amp;M$7,Weights_All_Spaces,$C132+1,FALSE)*'Freezer Impacts'!L131</f>
        <v>0</v>
      </c>
      <c r="N132" s="41">
        <f ca="1">HLOOKUP($A132&amp;"-"&amp;$B132&amp;"-"&amp;N$7,Weights_All_Spaces,$C132+1,FALSE)*'Freezer Impacts'!M131</f>
        <v>0</v>
      </c>
      <c r="O132" s="41">
        <f ca="1">HLOOKUP($A132&amp;"-"&amp;$B132&amp;"-"&amp;O$7,Weights_All_Spaces,$C132+1,FALSE)*'Freezer Impacts'!N131</f>
        <v>0</v>
      </c>
      <c r="P132" s="41">
        <f ca="1">HLOOKUP($A132&amp;"-"&amp;$B132&amp;"-"&amp;P$7,Weights_All_Spaces,$C132+1,FALSE)*'Freezer Impacts'!O131</f>
        <v>0</v>
      </c>
      <c r="Q132" s="41">
        <f ca="1">HLOOKUP($A132&amp;"-"&amp;$B132&amp;"-"&amp;Q$7,Weights_All_Spaces,$C132+1,FALSE)*'Freezer Impacts'!P131</f>
        <v>0</v>
      </c>
      <c r="R132" s="41">
        <f ca="1">HLOOKUP($A132&amp;"-"&amp;$B132&amp;"-"&amp;R$7,Weights_All_Spaces,$C132+1,FALSE)*'Freezer Impacts'!Q131</f>
        <v>0</v>
      </c>
      <c r="S132" s="41">
        <f>HLOOKUP($A132&amp;"-"&amp;$B132&amp;"-"&amp;S$7,Weights_All_Spaces,$C132+1,FALSE)*'Freezer Impacts'!R131</f>
        <v>0</v>
      </c>
      <c r="T132" s="41">
        <f ca="1">HLOOKUP($A132&amp;"-"&amp;$B132&amp;"-"&amp;T$7,Weights_All_Spaces,$C132+1,FALSE)*'Freezer Impacts'!S131</f>
        <v>0</v>
      </c>
      <c r="U132" s="41">
        <f ca="1">HLOOKUP($A132&amp;"-"&amp;$B132&amp;"-"&amp;U$7,Weights_All_Spaces,$C132+1,FALSE)*'Freezer Impacts'!T131</f>
        <v>0</v>
      </c>
      <c r="V132" s="41">
        <f ca="1">HLOOKUP($A132&amp;"-"&amp;$B132&amp;"-"&amp;V$7,Weights_All_Spaces,$C132+1,FALSE)*'Freezer Impacts'!U131</f>
        <v>0</v>
      </c>
      <c r="W132" s="41">
        <f ca="1">HLOOKUP($A132&amp;"-"&amp;$B132&amp;"-"&amp;W$7,Weights_All_Spaces,$C132+1,FALSE)*'Freezer Impacts'!V131</f>
        <v>0</v>
      </c>
      <c r="X132" s="41">
        <f ca="1">HLOOKUP($A132&amp;"-"&amp;$B132&amp;"-"&amp;X$7,Weights_All_Spaces,$C132+1,FALSE)*'Freezer Impacts'!W131</f>
        <v>0</v>
      </c>
      <c r="Y132" s="41">
        <f ca="1">HLOOKUP($A132&amp;"-"&amp;$B132&amp;"-"&amp;Y$7,Weights_All_Spaces,$C132+1,FALSE)*'Freezer Impacts'!X131</f>
        <v>0</v>
      </c>
      <c r="Z132" s="41">
        <f ca="1">HLOOKUP($A132&amp;"-"&amp;$B132&amp;"-"&amp;Z$7,Weights_All_Spaces,$C132+1,FALSE)*'Freezer Impacts'!Y131</f>
        <v>0</v>
      </c>
      <c r="AA132" s="41">
        <f ca="1">HLOOKUP($A132&amp;"-"&amp;$B132&amp;"-"&amp;AA$7,Weights_All_Spaces,$C132+1,FALSE)*'Freezer Impacts'!Z131</f>
        <v>0</v>
      </c>
      <c r="AB132" s="41">
        <f ca="1">HLOOKUP($A132&amp;"-"&amp;$B132&amp;"-"&amp;AB$7,Weights_All_Spaces,$C132+1,FALSE)*'Freezer Impacts'!AA131</f>
        <v>0</v>
      </c>
      <c r="AC132" s="41">
        <f ca="1">HLOOKUP($A132&amp;"-"&amp;$B132&amp;"-"&amp;AC$7,Weights_All_Spaces,$C132+1,FALSE)*'Freezer Impacts'!AB131</f>
        <v>0</v>
      </c>
      <c r="AD132" s="130">
        <v>0</v>
      </c>
      <c r="AE132" s="130">
        <v>0</v>
      </c>
      <c r="AF132" s="130">
        <v>0</v>
      </c>
      <c r="AG132" s="130">
        <v>0</v>
      </c>
      <c r="AH132" s="130">
        <v>0</v>
      </c>
      <c r="AK132" s="131">
        <f t="shared" ca="1" si="25"/>
        <v>0</v>
      </c>
      <c r="AL132" s="131">
        <f t="shared" ca="1" si="25"/>
        <v>0</v>
      </c>
      <c r="AM132" s="131">
        <f t="shared" ca="1" si="25"/>
        <v>0</v>
      </c>
      <c r="AN132" s="131">
        <f t="shared" ca="1" si="25"/>
        <v>0</v>
      </c>
      <c r="AO132" s="131">
        <f t="shared" ca="1" si="25"/>
        <v>0</v>
      </c>
    </row>
    <row r="133" spans="1:41">
      <c r="A133" s="4" t="str">
        <f t="shared" si="29"/>
        <v>SD</v>
      </c>
      <c r="B133" s="4" t="str">
        <f t="shared" si="29"/>
        <v>MFM</v>
      </c>
      <c r="C133" s="4">
        <f t="shared" si="28"/>
        <v>13</v>
      </c>
      <c r="D133" s="40" t="str">
        <f t="shared" si="24"/>
        <v>SD13</v>
      </c>
      <c r="E133" s="41">
        <f ca="1">HLOOKUP($A133&amp;"-"&amp;$B133&amp;"-"&amp;E$7,Weights_All_Spaces,$C133+1,FALSE)*'Freezer Impacts'!D132</f>
        <v>0</v>
      </c>
      <c r="F133" s="41">
        <f ca="1">HLOOKUP($A133&amp;"-"&amp;$B133&amp;"-"&amp;F$7,Weights_All_Spaces,$C133+1,FALSE)*'Freezer Impacts'!E132</f>
        <v>0</v>
      </c>
      <c r="G133" s="41">
        <f ca="1">HLOOKUP($A133&amp;"-"&amp;$B133&amp;"-"&amp;G$7,Weights_All_Spaces,$C133+1,FALSE)*'Freezer Impacts'!F132</f>
        <v>0</v>
      </c>
      <c r="H133" s="41">
        <f ca="1">HLOOKUP($A133&amp;"-"&amp;$B133&amp;"-"&amp;H$7,Weights_All_Spaces,$C133+1,FALSE)*'Freezer Impacts'!G132</f>
        <v>0</v>
      </c>
      <c r="I133" s="41">
        <f ca="1">HLOOKUP($A133&amp;"-"&amp;$B133&amp;"-"&amp;I$7,Weights_All_Spaces,$C133+1,FALSE)*'Freezer Impacts'!H132</f>
        <v>0</v>
      </c>
      <c r="J133" s="41">
        <f ca="1">HLOOKUP($A133&amp;"-"&amp;$B133&amp;"-"&amp;J$7,Weights_All_Spaces,$C133+1,FALSE)*'Freezer Impacts'!I132</f>
        <v>0</v>
      </c>
      <c r="K133" s="41">
        <f ca="1">HLOOKUP($A133&amp;"-"&amp;$B133&amp;"-"&amp;K$7,Weights_All_Spaces,$C133+1,FALSE)*'Freezer Impacts'!J132</f>
        <v>0</v>
      </c>
      <c r="L133" s="41">
        <f ca="1">HLOOKUP($A133&amp;"-"&amp;$B133&amp;"-"&amp;L$7,Weights_All_Spaces,$C133+1,FALSE)*'Freezer Impacts'!K132</f>
        <v>0</v>
      </c>
      <c r="M133" s="41">
        <f ca="1">HLOOKUP($A133&amp;"-"&amp;$B133&amp;"-"&amp;M$7,Weights_All_Spaces,$C133+1,FALSE)*'Freezer Impacts'!L132</f>
        <v>0</v>
      </c>
      <c r="N133" s="41">
        <f ca="1">HLOOKUP($A133&amp;"-"&amp;$B133&amp;"-"&amp;N$7,Weights_All_Spaces,$C133+1,FALSE)*'Freezer Impacts'!M132</f>
        <v>0</v>
      </c>
      <c r="O133" s="41">
        <f ca="1">HLOOKUP($A133&amp;"-"&amp;$B133&amp;"-"&amp;O$7,Weights_All_Spaces,$C133+1,FALSE)*'Freezer Impacts'!N132</f>
        <v>0</v>
      </c>
      <c r="P133" s="41">
        <f ca="1">HLOOKUP($A133&amp;"-"&amp;$B133&amp;"-"&amp;P$7,Weights_All_Spaces,$C133+1,FALSE)*'Freezer Impacts'!O132</f>
        <v>0</v>
      </c>
      <c r="Q133" s="41">
        <f ca="1">HLOOKUP($A133&amp;"-"&amp;$B133&amp;"-"&amp;Q$7,Weights_All_Spaces,$C133+1,FALSE)*'Freezer Impacts'!P132</f>
        <v>0</v>
      </c>
      <c r="R133" s="41">
        <f ca="1">HLOOKUP($A133&amp;"-"&amp;$B133&amp;"-"&amp;R$7,Weights_All_Spaces,$C133+1,FALSE)*'Freezer Impacts'!Q132</f>
        <v>0</v>
      </c>
      <c r="S133" s="41">
        <f>HLOOKUP($A133&amp;"-"&amp;$B133&amp;"-"&amp;S$7,Weights_All_Spaces,$C133+1,FALSE)*'Freezer Impacts'!R132</f>
        <v>0</v>
      </c>
      <c r="T133" s="41">
        <f ca="1">HLOOKUP($A133&amp;"-"&amp;$B133&amp;"-"&amp;T$7,Weights_All_Spaces,$C133+1,FALSE)*'Freezer Impacts'!S132</f>
        <v>0</v>
      </c>
      <c r="U133" s="41">
        <f ca="1">HLOOKUP($A133&amp;"-"&amp;$B133&amp;"-"&amp;U$7,Weights_All_Spaces,$C133+1,FALSE)*'Freezer Impacts'!T132</f>
        <v>0</v>
      </c>
      <c r="V133" s="41">
        <f ca="1">HLOOKUP($A133&amp;"-"&amp;$B133&amp;"-"&amp;V$7,Weights_All_Spaces,$C133+1,FALSE)*'Freezer Impacts'!U132</f>
        <v>0</v>
      </c>
      <c r="W133" s="41">
        <f ca="1">HLOOKUP($A133&amp;"-"&amp;$B133&amp;"-"&amp;W$7,Weights_All_Spaces,$C133+1,FALSE)*'Freezer Impacts'!V132</f>
        <v>0</v>
      </c>
      <c r="X133" s="41">
        <f ca="1">HLOOKUP($A133&amp;"-"&amp;$B133&amp;"-"&amp;X$7,Weights_All_Spaces,$C133+1,FALSE)*'Freezer Impacts'!W132</f>
        <v>0</v>
      </c>
      <c r="Y133" s="41">
        <f ca="1">HLOOKUP($A133&amp;"-"&amp;$B133&amp;"-"&amp;Y$7,Weights_All_Spaces,$C133+1,FALSE)*'Freezer Impacts'!X132</f>
        <v>0</v>
      </c>
      <c r="Z133" s="41">
        <f ca="1">HLOOKUP($A133&amp;"-"&amp;$B133&amp;"-"&amp;Z$7,Weights_All_Spaces,$C133+1,FALSE)*'Freezer Impacts'!Y132</f>
        <v>0</v>
      </c>
      <c r="AA133" s="41">
        <f ca="1">HLOOKUP($A133&amp;"-"&amp;$B133&amp;"-"&amp;AA$7,Weights_All_Spaces,$C133+1,FALSE)*'Freezer Impacts'!Z132</f>
        <v>0</v>
      </c>
      <c r="AB133" s="41">
        <f ca="1">HLOOKUP($A133&amp;"-"&amp;$B133&amp;"-"&amp;AB$7,Weights_All_Spaces,$C133+1,FALSE)*'Freezer Impacts'!AA132</f>
        <v>0</v>
      </c>
      <c r="AC133" s="41">
        <f ca="1">HLOOKUP($A133&amp;"-"&amp;$B133&amp;"-"&amp;AC$7,Weights_All_Spaces,$C133+1,FALSE)*'Freezer Impacts'!AB132</f>
        <v>0</v>
      </c>
      <c r="AD133" s="130">
        <v>0</v>
      </c>
      <c r="AE133" s="130">
        <v>0</v>
      </c>
      <c r="AF133" s="130">
        <v>0</v>
      </c>
      <c r="AG133" s="130">
        <v>0</v>
      </c>
      <c r="AH133" s="130">
        <v>0</v>
      </c>
      <c r="AK133" s="131">
        <f t="shared" ca="1" si="25"/>
        <v>0</v>
      </c>
      <c r="AL133" s="131">
        <f t="shared" ca="1" si="25"/>
        <v>0</v>
      </c>
      <c r="AM133" s="131">
        <f t="shared" ca="1" si="25"/>
        <v>0</v>
      </c>
      <c r="AN133" s="131">
        <f t="shared" ca="1" si="25"/>
        <v>0</v>
      </c>
      <c r="AO133" s="131">
        <f t="shared" ca="1" si="25"/>
        <v>0</v>
      </c>
    </row>
    <row r="134" spans="1:41">
      <c r="A134" s="4" t="str">
        <f t="shared" si="29"/>
        <v>SD</v>
      </c>
      <c r="B134" s="4" t="str">
        <f t="shared" si="29"/>
        <v>MFM</v>
      </c>
      <c r="C134" s="4">
        <f t="shared" si="28"/>
        <v>14</v>
      </c>
      <c r="D134" s="40" t="str">
        <f t="shared" si="24"/>
        <v>SD14</v>
      </c>
      <c r="E134" s="41">
        <f ca="1">HLOOKUP($A134&amp;"-"&amp;$B134&amp;"-"&amp;E$7,Weights_All_Spaces,$C134+1,FALSE)*'Freezer Impacts'!D133</f>
        <v>1.7069645062085363E-2</v>
      </c>
      <c r="F134" s="41">
        <f ca="1">HLOOKUP($A134&amp;"-"&amp;$B134&amp;"-"&amp;F$7,Weights_All_Spaces,$C134+1,FALSE)*'Freezer Impacts'!E133</f>
        <v>2.1069138479091548E-6</v>
      </c>
      <c r="G134" s="41">
        <f ca="1">HLOOKUP($A134&amp;"-"&amp;$B134&amp;"-"&amp;G$7,Weights_All_Spaces,$C134+1,FALSE)*'Freezer Impacts'!F133</f>
        <v>2.0360277639781901E-2</v>
      </c>
      <c r="H134" s="41">
        <f ca="1">HLOOKUP($A134&amp;"-"&amp;$B134&amp;"-"&amp;H$7,Weights_All_Spaces,$C134+1,FALSE)*'Freezer Impacts'!G133</f>
        <v>3.0991218432933396E-6</v>
      </c>
      <c r="I134" s="41">
        <f ca="1">HLOOKUP($A134&amp;"-"&amp;$B134&amp;"-"&amp;I$7,Weights_All_Spaces,$C134+1,FALSE)*'Freezer Impacts'!H133</f>
        <v>-4.175279074376019E-4</v>
      </c>
      <c r="J134" s="41">
        <f ca="1">HLOOKUP($A134&amp;"-"&amp;$B134&amp;"-"&amp;J$7,Weights_All_Spaces,$C134+1,FALSE)*'Freezer Impacts'!I133</f>
        <v>2.4468396560478009E-3</v>
      </c>
      <c r="K134" s="41">
        <f ca="1">HLOOKUP($A134&amp;"-"&amp;$B134&amp;"-"&amp;K$7,Weights_All_Spaces,$C134+1,FALSE)*'Freezer Impacts'!J133</f>
        <v>3.0305506110995525E-7</v>
      </c>
      <c r="L134" s="41">
        <f ca="1">HLOOKUP($A134&amp;"-"&amp;$B134&amp;"-"&amp;L$7,Weights_All_Spaces,$C134+1,FALSE)*'Freezer Impacts'!K133</f>
        <v>2.4579329144712721E-3</v>
      </c>
      <c r="M134" s="41">
        <f ca="1">HLOOKUP($A134&amp;"-"&amp;$B134&amp;"-"&amp;M$7,Weights_All_Spaces,$C134+1,FALSE)*'Freezer Impacts'!L133</f>
        <v>4.8431819491506769E-7</v>
      </c>
      <c r="N134" s="41">
        <f ca="1">HLOOKUP($A134&amp;"-"&amp;$B134&amp;"-"&amp;N$7,Weights_All_Spaces,$C134+1,FALSE)*'Freezer Impacts'!M133</f>
        <v>0</v>
      </c>
      <c r="O134" s="41">
        <f ca="1">HLOOKUP($A134&amp;"-"&amp;$B134&amp;"-"&amp;O$7,Weights_All_Spaces,$C134+1,FALSE)*'Freezer Impacts'!N133</f>
        <v>3.5515853496935158E-3</v>
      </c>
      <c r="P134" s="41">
        <f ca="1">HLOOKUP($A134&amp;"-"&amp;$B134&amp;"-"&amp;P$7,Weights_All_Spaces,$C134+1,FALSE)*'Freezer Impacts'!O133</f>
        <v>4.3837375224171057E-7</v>
      </c>
      <c r="Q134" s="41">
        <f ca="1">HLOOKUP($A134&amp;"-"&amp;$B134&amp;"-"&amp;Q$7,Weights_All_Spaces,$C134+1,FALSE)*'Freezer Impacts'!P133</f>
        <v>4.2362488217026675E-3</v>
      </c>
      <c r="R134" s="41">
        <f ca="1">HLOOKUP($A134&amp;"-"&amp;$B134&amp;"-"&amp;R$7,Weights_All_Spaces,$C134+1,FALSE)*'Freezer Impacts'!Q133</f>
        <v>6.4481690717774719E-7</v>
      </c>
      <c r="S134" s="41">
        <f>HLOOKUP($A134&amp;"-"&amp;$B134&amp;"-"&amp;S$7,Weights_All_Spaces,$C134+1,FALSE)*'Freezer Impacts'!R133</f>
        <v>0</v>
      </c>
      <c r="T134" s="41">
        <f ca="1">HLOOKUP($A134&amp;"-"&amp;$B134&amp;"-"&amp;T$7,Weights_All_Spaces,$C134+1,FALSE)*'Freezer Impacts'!S133</f>
        <v>0</v>
      </c>
      <c r="U134" s="41">
        <f ca="1">HLOOKUP($A134&amp;"-"&amp;$B134&amp;"-"&amp;U$7,Weights_All_Spaces,$C134+1,FALSE)*'Freezer Impacts'!T133</f>
        <v>0</v>
      </c>
      <c r="V134" s="41">
        <f ca="1">HLOOKUP($A134&amp;"-"&amp;$B134&amp;"-"&amp;V$7,Weights_All_Spaces,$C134+1,FALSE)*'Freezer Impacts'!U133</f>
        <v>0</v>
      </c>
      <c r="W134" s="41">
        <f ca="1">HLOOKUP($A134&amp;"-"&amp;$B134&amp;"-"&amp;W$7,Weights_All_Spaces,$C134+1,FALSE)*'Freezer Impacts'!V133</f>
        <v>0</v>
      </c>
      <c r="X134" s="41">
        <f ca="1">HLOOKUP($A134&amp;"-"&amp;$B134&amp;"-"&amp;X$7,Weights_All_Spaces,$C134+1,FALSE)*'Freezer Impacts'!W133</f>
        <v>0</v>
      </c>
      <c r="Y134" s="41">
        <f ca="1">HLOOKUP($A134&amp;"-"&amp;$B134&amp;"-"&amp;Y$7,Weights_All_Spaces,$C134+1,FALSE)*'Freezer Impacts'!X133</f>
        <v>0</v>
      </c>
      <c r="Z134" s="41">
        <f ca="1">HLOOKUP($A134&amp;"-"&amp;$B134&amp;"-"&amp;Z$7,Weights_All_Spaces,$C134+1,FALSE)*'Freezer Impacts'!Y133</f>
        <v>0</v>
      </c>
      <c r="AA134" s="41">
        <f ca="1">HLOOKUP($A134&amp;"-"&amp;$B134&amp;"-"&amp;AA$7,Weights_All_Spaces,$C134+1,FALSE)*'Freezer Impacts'!Z133</f>
        <v>0</v>
      </c>
      <c r="AB134" s="41">
        <f ca="1">HLOOKUP($A134&amp;"-"&amp;$B134&amp;"-"&amp;AB$7,Weights_All_Spaces,$C134+1,FALSE)*'Freezer Impacts'!AA133</f>
        <v>0</v>
      </c>
      <c r="AC134" s="41">
        <f ca="1">HLOOKUP($A134&amp;"-"&amp;$B134&amp;"-"&amp;AC$7,Weights_All_Spaces,$C134+1,FALSE)*'Freezer Impacts'!AB133</f>
        <v>0</v>
      </c>
      <c r="AD134" s="130">
        <v>0</v>
      </c>
      <c r="AE134" s="130">
        <v>0</v>
      </c>
      <c r="AF134" s="130">
        <v>0</v>
      </c>
      <c r="AG134" s="130">
        <v>0</v>
      </c>
      <c r="AH134" s="130">
        <v>0</v>
      </c>
      <c r="AK134" s="131">
        <f t="shared" ca="1" si="25"/>
        <v>2.3068070067826681E-2</v>
      </c>
      <c r="AL134" s="131">
        <f t="shared" ca="1" si="25"/>
        <v>2.8483426612608205E-6</v>
      </c>
      <c r="AM134" s="131">
        <f t="shared" ca="1" si="25"/>
        <v>2.7054459375955839E-2</v>
      </c>
      <c r="AN134" s="131">
        <f t="shared" ca="1" si="25"/>
        <v>4.2282569453861545E-6</v>
      </c>
      <c r="AO134" s="131">
        <f t="shared" ca="1" si="25"/>
        <v>-4.175279074376019E-4</v>
      </c>
    </row>
    <row r="135" spans="1:41">
      <c r="A135" s="4" t="str">
        <f t="shared" si="29"/>
        <v>SD</v>
      </c>
      <c r="B135" s="4" t="str">
        <f t="shared" si="29"/>
        <v>MFM</v>
      </c>
      <c r="C135" s="4">
        <f t="shared" si="28"/>
        <v>15</v>
      </c>
      <c r="D135" s="40" t="str">
        <f t="shared" si="24"/>
        <v>SD15</v>
      </c>
      <c r="E135" s="41">
        <f ca="1">HLOOKUP($A135&amp;"-"&amp;$B135&amp;"-"&amp;E$7,Weights_All_Spaces,$C135+1,FALSE)*'Freezer Impacts'!D134</f>
        <v>8.4281687028771049E-2</v>
      </c>
      <c r="F135" s="41">
        <f ca="1">HLOOKUP($A135&amp;"-"&amp;$B135&amp;"-"&amp;F$7,Weights_All_Spaces,$C135+1,FALSE)*'Freezer Impacts'!E134</f>
        <v>1.0301769124315101E-5</v>
      </c>
      <c r="G135" s="41">
        <f ca="1">HLOOKUP($A135&amp;"-"&amp;$B135&amp;"-"&amp;G$7,Weights_All_Spaces,$C135+1,FALSE)*'Freezer Impacts'!F134</f>
        <v>0.10937478666280108</v>
      </c>
      <c r="H135" s="41">
        <f ca="1">HLOOKUP($A135&amp;"-"&amp;$B135&amp;"-"&amp;H$7,Weights_All_Spaces,$C135+1,FALSE)*'Freezer Impacts'!G134</f>
        <v>1.5516687773454452E-5</v>
      </c>
      <c r="I135" s="41">
        <f ca="1">HLOOKUP($A135&amp;"-"&amp;$B135&amp;"-"&amp;I$7,Weights_All_Spaces,$C135+1,FALSE)*'Freezer Impacts'!H134</f>
        <v>-9.9562677178156671E-4</v>
      </c>
      <c r="J135" s="41">
        <f ca="1">HLOOKUP($A135&amp;"-"&amp;$B135&amp;"-"&amp;J$7,Weights_All_Spaces,$C135+1,FALSE)*'Freezer Impacts'!I134</f>
        <v>1.2085112439299611E-2</v>
      </c>
      <c r="K135" s="41">
        <f ca="1">HLOOKUP($A135&amp;"-"&amp;$B135&amp;"-"&amp;K$7,Weights_All_Spaces,$C135+1,FALSE)*'Freezer Impacts'!J134</f>
        <v>1.4805575117276938E-6</v>
      </c>
      <c r="L135" s="41">
        <f ca="1">HLOOKUP($A135&amp;"-"&amp;$B135&amp;"-"&amp;L$7,Weights_All_Spaces,$C135+1,FALSE)*'Freezer Impacts'!K134</f>
        <v>1.4736946833747726E-2</v>
      </c>
      <c r="M135" s="41">
        <f ca="1">HLOOKUP($A135&amp;"-"&amp;$B135&amp;"-"&amp;M$7,Weights_All_Spaces,$C135+1,FALSE)*'Freezer Impacts'!L134</f>
        <v>2.403303084300643E-6</v>
      </c>
      <c r="N135" s="41">
        <f ca="1">HLOOKUP($A135&amp;"-"&amp;$B135&amp;"-"&amp;N$7,Weights_All_Spaces,$C135+1,FALSE)*'Freezer Impacts'!M134</f>
        <v>0</v>
      </c>
      <c r="O135" s="41">
        <f ca="1">HLOOKUP($A135&amp;"-"&amp;$B135&amp;"-"&amp;O$7,Weights_All_Spaces,$C135+1,FALSE)*'Freezer Impacts'!N134</f>
        <v>1.7536018107588484E-2</v>
      </c>
      <c r="P135" s="41">
        <f ca="1">HLOOKUP($A135&amp;"-"&amp;$B135&amp;"-"&amp;P$7,Weights_All_Spaces,$C135+1,FALSE)*'Freezer Impacts'!O134</f>
        <v>2.1434313463910231E-6</v>
      </c>
      <c r="Q135" s="41">
        <f ca="1">HLOOKUP($A135&amp;"-"&amp;$B135&amp;"-"&amp;Q$7,Weights_All_Spaces,$C135+1,FALSE)*'Freezer Impacts'!P134</f>
        <v>2.2756998667786091E-2</v>
      </c>
      <c r="R135" s="41">
        <f ca="1">HLOOKUP($A135&amp;"-"&amp;$B135&amp;"-"&amp;R$7,Weights_All_Spaces,$C135+1,FALSE)*'Freezer Impacts'!Q134</f>
        <v>3.2284702330674471E-6</v>
      </c>
      <c r="S135" s="41">
        <f>HLOOKUP($A135&amp;"-"&amp;$B135&amp;"-"&amp;S$7,Weights_All_Spaces,$C135+1,FALSE)*'Freezer Impacts'!R134</f>
        <v>0</v>
      </c>
      <c r="T135" s="41">
        <f ca="1">HLOOKUP($A135&amp;"-"&amp;$B135&amp;"-"&amp;T$7,Weights_All_Spaces,$C135+1,FALSE)*'Freezer Impacts'!S134</f>
        <v>0</v>
      </c>
      <c r="U135" s="41">
        <f ca="1">HLOOKUP($A135&amp;"-"&amp;$B135&amp;"-"&amp;U$7,Weights_All_Spaces,$C135+1,FALSE)*'Freezer Impacts'!T134</f>
        <v>0</v>
      </c>
      <c r="V135" s="41">
        <f ca="1">HLOOKUP($A135&amp;"-"&amp;$B135&amp;"-"&amp;V$7,Weights_All_Spaces,$C135+1,FALSE)*'Freezer Impacts'!U134</f>
        <v>0</v>
      </c>
      <c r="W135" s="41">
        <f ca="1">HLOOKUP($A135&amp;"-"&amp;$B135&amp;"-"&amp;W$7,Weights_All_Spaces,$C135+1,FALSE)*'Freezer Impacts'!V134</f>
        <v>0</v>
      </c>
      <c r="X135" s="41">
        <f ca="1">HLOOKUP($A135&amp;"-"&amp;$B135&amp;"-"&amp;X$7,Weights_All_Spaces,$C135+1,FALSE)*'Freezer Impacts'!W134</f>
        <v>0</v>
      </c>
      <c r="Y135" s="41">
        <f ca="1">HLOOKUP($A135&amp;"-"&amp;$B135&amp;"-"&amp;Y$7,Weights_All_Spaces,$C135+1,FALSE)*'Freezer Impacts'!X134</f>
        <v>0</v>
      </c>
      <c r="Z135" s="41">
        <f ca="1">HLOOKUP($A135&amp;"-"&amp;$B135&amp;"-"&amp;Z$7,Weights_All_Spaces,$C135+1,FALSE)*'Freezer Impacts'!Y134</f>
        <v>0</v>
      </c>
      <c r="AA135" s="41">
        <f ca="1">HLOOKUP($A135&amp;"-"&amp;$B135&amp;"-"&amp;AA$7,Weights_All_Spaces,$C135+1,FALSE)*'Freezer Impacts'!Z134</f>
        <v>0</v>
      </c>
      <c r="AB135" s="41">
        <f ca="1">HLOOKUP($A135&amp;"-"&amp;$B135&amp;"-"&amp;AB$7,Weights_All_Spaces,$C135+1,FALSE)*'Freezer Impacts'!AA134</f>
        <v>0</v>
      </c>
      <c r="AC135" s="41">
        <f ca="1">HLOOKUP($A135&amp;"-"&amp;$B135&amp;"-"&amp;AC$7,Weights_All_Spaces,$C135+1,FALSE)*'Freezer Impacts'!AB134</f>
        <v>0</v>
      </c>
      <c r="AD135" s="130">
        <v>0</v>
      </c>
      <c r="AE135" s="130">
        <v>0</v>
      </c>
      <c r="AF135" s="130">
        <v>0</v>
      </c>
      <c r="AG135" s="130">
        <v>0</v>
      </c>
      <c r="AH135" s="130">
        <v>0</v>
      </c>
      <c r="AK135" s="131">
        <f t="shared" ca="1" si="25"/>
        <v>0.11390281757565913</v>
      </c>
      <c r="AL135" s="131">
        <f t="shared" ca="1" si="25"/>
        <v>1.3925757982433817E-5</v>
      </c>
      <c r="AM135" s="131">
        <f t="shared" ca="1" si="25"/>
        <v>0.14686873216433488</v>
      </c>
      <c r="AN135" s="131">
        <f t="shared" ca="1" si="25"/>
        <v>2.1148461090822541E-5</v>
      </c>
      <c r="AO135" s="131">
        <f t="shared" ca="1" si="25"/>
        <v>-9.9562677178156671E-4</v>
      </c>
    </row>
    <row r="136" spans="1:41">
      <c r="A136" s="4" t="str">
        <f t="shared" si="29"/>
        <v>SD</v>
      </c>
      <c r="B136" s="4" t="str">
        <f t="shared" si="29"/>
        <v>MFM</v>
      </c>
      <c r="C136" s="4">
        <f t="shared" si="28"/>
        <v>16</v>
      </c>
      <c r="D136" s="40" t="str">
        <f t="shared" si="24"/>
        <v>SD16</v>
      </c>
      <c r="E136" s="41">
        <f ca="1">HLOOKUP($A136&amp;"-"&amp;$B136&amp;"-"&amp;E$7,Weights_All_Spaces,$C136+1,FALSE)*'Freezer Impacts'!D135</f>
        <v>0</v>
      </c>
      <c r="F136" s="41">
        <f ca="1">HLOOKUP($A136&amp;"-"&amp;$B136&amp;"-"&amp;F$7,Weights_All_Spaces,$C136+1,FALSE)*'Freezer Impacts'!E135</f>
        <v>0</v>
      </c>
      <c r="G136" s="41">
        <f ca="1">HLOOKUP($A136&amp;"-"&amp;$B136&amp;"-"&amp;G$7,Weights_All_Spaces,$C136+1,FALSE)*'Freezer Impacts'!F135</f>
        <v>0</v>
      </c>
      <c r="H136" s="41">
        <f ca="1">HLOOKUP($A136&amp;"-"&amp;$B136&amp;"-"&amp;H$7,Weights_All_Spaces,$C136+1,FALSE)*'Freezer Impacts'!G135</f>
        <v>0</v>
      </c>
      <c r="I136" s="41">
        <f ca="1">HLOOKUP($A136&amp;"-"&amp;$B136&amp;"-"&amp;I$7,Weights_All_Spaces,$C136+1,FALSE)*'Freezer Impacts'!H135</f>
        <v>0</v>
      </c>
      <c r="J136" s="41">
        <f ca="1">HLOOKUP($A136&amp;"-"&amp;$B136&amp;"-"&amp;J$7,Weights_All_Spaces,$C136+1,FALSE)*'Freezer Impacts'!I135</f>
        <v>0</v>
      </c>
      <c r="K136" s="41">
        <f ca="1">HLOOKUP($A136&amp;"-"&amp;$B136&amp;"-"&amp;K$7,Weights_All_Spaces,$C136+1,FALSE)*'Freezer Impacts'!J135</f>
        <v>0</v>
      </c>
      <c r="L136" s="41">
        <f ca="1">HLOOKUP($A136&amp;"-"&amp;$B136&amp;"-"&amp;L$7,Weights_All_Spaces,$C136+1,FALSE)*'Freezer Impacts'!K135</f>
        <v>0</v>
      </c>
      <c r="M136" s="41">
        <f ca="1">HLOOKUP($A136&amp;"-"&amp;$B136&amp;"-"&amp;M$7,Weights_All_Spaces,$C136+1,FALSE)*'Freezer Impacts'!L135</f>
        <v>0</v>
      </c>
      <c r="N136" s="41">
        <f ca="1">HLOOKUP($A136&amp;"-"&amp;$B136&amp;"-"&amp;N$7,Weights_All_Spaces,$C136+1,FALSE)*'Freezer Impacts'!M135</f>
        <v>0</v>
      </c>
      <c r="O136" s="41">
        <f ca="1">HLOOKUP($A136&amp;"-"&amp;$B136&amp;"-"&amp;O$7,Weights_All_Spaces,$C136+1,FALSE)*'Freezer Impacts'!N135</f>
        <v>0</v>
      </c>
      <c r="P136" s="41">
        <f ca="1">HLOOKUP($A136&amp;"-"&amp;$B136&amp;"-"&amp;P$7,Weights_All_Spaces,$C136+1,FALSE)*'Freezer Impacts'!O135</f>
        <v>0</v>
      </c>
      <c r="Q136" s="41">
        <f ca="1">HLOOKUP($A136&amp;"-"&amp;$B136&amp;"-"&amp;Q$7,Weights_All_Spaces,$C136+1,FALSE)*'Freezer Impacts'!P135</f>
        <v>0</v>
      </c>
      <c r="R136" s="41">
        <f ca="1">HLOOKUP($A136&amp;"-"&amp;$B136&amp;"-"&amp;R$7,Weights_All_Spaces,$C136+1,FALSE)*'Freezer Impacts'!Q135</f>
        <v>0</v>
      </c>
      <c r="S136" s="41">
        <f>HLOOKUP($A136&amp;"-"&amp;$B136&amp;"-"&amp;S$7,Weights_All_Spaces,$C136+1,FALSE)*'Freezer Impacts'!R135</f>
        <v>0</v>
      </c>
      <c r="T136" s="41">
        <f ca="1">HLOOKUP($A136&amp;"-"&amp;$B136&amp;"-"&amp;T$7,Weights_All_Spaces,$C136+1,FALSE)*'Freezer Impacts'!S135</f>
        <v>0</v>
      </c>
      <c r="U136" s="41">
        <f ca="1">HLOOKUP($A136&amp;"-"&amp;$B136&amp;"-"&amp;U$7,Weights_All_Spaces,$C136+1,FALSE)*'Freezer Impacts'!T135</f>
        <v>0</v>
      </c>
      <c r="V136" s="41">
        <f ca="1">HLOOKUP($A136&amp;"-"&amp;$B136&amp;"-"&amp;V$7,Weights_All_Spaces,$C136+1,FALSE)*'Freezer Impacts'!U135</f>
        <v>0</v>
      </c>
      <c r="W136" s="41">
        <f ca="1">HLOOKUP($A136&amp;"-"&amp;$B136&amp;"-"&amp;W$7,Weights_All_Spaces,$C136+1,FALSE)*'Freezer Impacts'!V135</f>
        <v>0</v>
      </c>
      <c r="X136" s="41">
        <f ca="1">HLOOKUP($A136&amp;"-"&amp;$B136&amp;"-"&amp;X$7,Weights_All_Spaces,$C136+1,FALSE)*'Freezer Impacts'!W135</f>
        <v>0</v>
      </c>
      <c r="Y136" s="41">
        <f ca="1">HLOOKUP($A136&amp;"-"&amp;$B136&amp;"-"&amp;Y$7,Weights_All_Spaces,$C136+1,FALSE)*'Freezer Impacts'!X135</f>
        <v>0</v>
      </c>
      <c r="Z136" s="41">
        <f ca="1">HLOOKUP($A136&amp;"-"&amp;$B136&amp;"-"&amp;Z$7,Weights_All_Spaces,$C136+1,FALSE)*'Freezer Impacts'!Y135</f>
        <v>0</v>
      </c>
      <c r="AA136" s="41">
        <f ca="1">HLOOKUP($A136&amp;"-"&amp;$B136&amp;"-"&amp;AA$7,Weights_All_Spaces,$C136+1,FALSE)*'Freezer Impacts'!Z135</f>
        <v>0</v>
      </c>
      <c r="AB136" s="41">
        <f ca="1">HLOOKUP($A136&amp;"-"&amp;$B136&amp;"-"&amp;AB$7,Weights_All_Spaces,$C136+1,FALSE)*'Freezer Impacts'!AA135</f>
        <v>0</v>
      </c>
      <c r="AC136" s="41">
        <f ca="1">HLOOKUP($A136&amp;"-"&amp;$B136&amp;"-"&amp;AC$7,Weights_All_Spaces,$C136+1,FALSE)*'Freezer Impacts'!AB135</f>
        <v>0</v>
      </c>
      <c r="AD136" s="130">
        <v>0</v>
      </c>
      <c r="AE136" s="130">
        <v>0</v>
      </c>
      <c r="AF136" s="130">
        <v>0</v>
      </c>
      <c r="AG136" s="130">
        <v>0</v>
      </c>
      <c r="AH136" s="130">
        <v>0</v>
      </c>
      <c r="AK136" s="131">
        <f t="shared" ca="1" si="25"/>
        <v>0</v>
      </c>
      <c r="AL136" s="131">
        <f t="shared" ca="1" si="25"/>
        <v>0</v>
      </c>
      <c r="AM136" s="131">
        <f t="shared" ca="1" si="25"/>
        <v>0</v>
      </c>
      <c r="AN136" s="131">
        <f t="shared" ca="1" si="25"/>
        <v>0</v>
      </c>
      <c r="AO136" s="131">
        <f t="shared" ca="1" si="25"/>
        <v>0</v>
      </c>
    </row>
    <row r="137" spans="1:41">
      <c r="A137" s="4" t="str">
        <f t="shared" si="29"/>
        <v>SD</v>
      </c>
      <c r="B137" s="4" t="s">
        <v>887</v>
      </c>
      <c r="C137" s="4">
        <f t="shared" si="28"/>
        <v>1</v>
      </c>
      <c r="D137" s="40" t="str">
        <f t="shared" si="24"/>
        <v>SD1</v>
      </c>
      <c r="E137" s="41">
        <f ca="1">HLOOKUP($A137&amp;"-"&amp;$B137&amp;"-"&amp;E$7,Weights_All_Spaces,$C137+1,FALSE)*'Freezer Impacts'!D136</f>
        <v>0</v>
      </c>
      <c r="F137" s="41">
        <f ca="1">HLOOKUP($A137&amp;"-"&amp;$B137&amp;"-"&amp;F$7,Weights_All_Spaces,$C137+1,FALSE)*'Freezer Impacts'!E136</f>
        <v>0</v>
      </c>
      <c r="G137" s="41">
        <f ca="1">HLOOKUP($A137&amp;"-"&amp;$B137&amp;"-"&amp;G$7,Weights_All_Spaces,$C137+1,FALSE)*'Freezer Impacts'!F136</f>
        <v>0</v>
      </c>
      <c r="H137" s="41">
        <f ca="1">HLOOKUP($A137&amp;"-"&amp;$B137&amp;"-"&amp;H$7,Weights_All_Spaces,$C137+1,FALSE)*'Freezer Impacts'!G136</f>
        <v>0</v>
      </c>
      <c r="I137" s="41">
        <f ca="1">HLOOKUP($A137&amp;"-"&amp;$B137&amp;"-"&amp;I$7,Weights_All_Spaces,$C137+1,FALSE)*'Freezer Impacts'!H136</f>
        <v>0</v>
      </c>
      <c r="J137" s="41">
        <f ca="1">HLOOKUP($A137&amp;"-"&amp;$B137&amp;"-"&amp;J$7,Weights_All_Spaces,$C137+1,FALSE)*'Freezer Impacts'!I136</f>
        <v>0</v>
      </c>
      <c r="K137" s="41">
        <f ca="1">HLOOKUP($A137&amp;"-"&amp;$B137&amp;"-"&amp;K$7,Weights_All_Spaces,$C137+1,FALSE)*'Freezer Impacts'!J136</f>
        <v>0</v>
      </c>
      <c r="L137" s="41">
        <f ca="1">HLOOKUP($A137&amp;"-"&amp;$B137&amp;"-"&amp;L$7,Weights_All_Spaces,$C137+1,FALSE)*'Freezer Impacts'!K136</f>
        <v>0</v>
      </c>
      <c r="M137" s="41">
        <f ca="1">HLOOKUP($A137&amp;"-"&amp;$B137&amp;"-"&amp;M$7,Weights_All_Spaces,$C137+1,FALSE)*'Freezer Impacts'!L136</f>
        <v>0</v>
      </c>
      <c r="N137" s="41">
        <f ca="1">HLOOKUP($A137&amp;"-"&amp;$B137&amp;"-"&amp;N$7,Weights_All_Spaces,$C137+1,FALSE)*'Freezer Impacts'!M136</f>
        <v>0</v>
      </c>
      <c r="O137" s="41">
        <f ca="1">HLOOKUP($A137&amp;"-"&amp;$B137&amp;"-"&amp;O$7,Weights_All_Spaces,$C137+1,FALSE)*'Freezer Impacts'!N136</f>
        <v>0</v>
      </c>
      <c r="P137" s="41">
        <f ca="1">HLOOKUP($A137&amp;"-"&amp;$B137&amp;"-"&amp;P$7,Weights_All_Spaces,$C137+1,FALSE)*'Freezer Impacts'!O136</f>
        <v>0</v>
      </c>
      <c r="Q137" s="41">
        <f ca="1">HLOOKUP($A137&amp;"-"&amp;$B137&amp;"-"&amp;Q$7,Weights_All_Spaces,$C137+1,FALSE)*'Freezer Impacts'!P136</f>
        <v>0</v>
      </c>
      <c r="R137" s="41">
        <f ca="1">HLOOKUP($A137&amp;"-"&amp;$B137&amp;"-"&amp;R$7,Weights_All_Spaces,$C137+1,FALSE)*'Freezer Impacts'!Q136</f>
        <v>0</v>
      </c>
      <c r="S137" s="41">
        <f>HLOOKUP($A137&amp;"-"&amp;$B137&amp;"-"&amp;S$7,Weights_All_Spaces,$C137+1,FALSE)*'Freezer Impacts'!R136</f>
        <v>0</v>
      </c>
      <c r="T137" s="41">
        <f ca="1">HLOOKUP($A137&amp;"-"&amp;$B137&amp;"-"&amp;T$7,Weights_All_Spaces,$C137+1,FALSE)*'Freezer Impacts'!S136</f>
        <v>0</v>
      </c>
      <c r="U137" s="41">
        <f ca="1">HLOOKUP($A137&amp;"-"&amp;$B137&amp;"-"&amp;U$7,Weights_All_Spaces,$C137+1,FALSE)*'Freezer Impacts'!T136</f>
        <v>0</v>
      </c>
      <c r="V137" s="41">
        <f ca="1">HLOOKUP($A137&amp;"-"&amp;$B137&amp;"-"&amp;V$7,Weights_All_Spaces,$C137+1,FALSE)*'Freezer Impacts'!U136</f>
        <v>0</v>
      </c>
      <c r="W137" s="41">
        <f ca="1">HLOOKUP($A137&amp;"-"&amp;$B137&amp;"-"&amp;W$7,Weights_All_Spaces,$C137+1,FALSE)*'Freezer Impacts'!V136</f>
        <v>0</v>
      </c>
      <c r="X137" s="41">
        <f ca="1">HLOOKUP($A137&amp;"-"&amp;$B137&amp;"-"&amp;X$7,Weights_All_Spaces,$C137+1,FALSE)*'Freezer Impacts'!W136</f>
        <v>0</v>
      </c>
      <c r="Y137" s="41">
        <f ca="1">HLOOKUP($A137&amp;"-"&amp;$B137&amp;"-"&amp;Y$7,Weights_All_Spaces,$C137+1,FALSE)*'Freezer Impacts'!X136</f>
        <v>0</v>
      </c>
      <c r="Z137" s="41">
        <f ca="1">HLOOKUP($A137&amp;"-"&amp;$B137&amp;"-"&amp;Z$7,Weights_All_Spaces,$C137+1,FALSE)*'Freezer Impacts'!Y136</f>
        <v>0</v>
      </c>
      <c r="AA137" s="41">
        <f ca="1">HLOOKUP($A137&amp;"-"&amp;$B137&amp;"-"&amp;AA$7,Weights_All_Spaces,$C137+1,FALSE)*'Freezer Impacts'!Z136</f>
        <v>0</v>
      </c>
      <c r="AB137" s="41">
        <f ca="1">HLOOKUP($A137&amp;"-"&amp;$B137&amp;"-"&amp;AB$7,Weights_All_Spaces,$C137+1,FALSE)*'Freezer Impacts'!AA136</f>
        <v>0</v>
      </c>
      <c r="AC137" s="41">
        <f ca="1">HLOOKUP($A137&amp;"-"&amp;$B137&amp;"-"&amp;AC$7,Weights_All_Spaces,$C137+1,FALSE)*'Freezer Impacts'!AB136</f>
        <v>0</v>
      </c>
      <c r="AD137" s="130">
        <v>0</v>
      </c>
      <c r="AE137" s="130">
        <v>0</v>
      </c>
      <c r="AF137" s="130">
        <v>0</v>
      </c>
      <c r="AG137" s="130">
        <v>0</v>
      </c>
      <c r="AH137" s="130">
        <v>0</v>
      </c>
      <c r="AK137" s="131">
        <f t="shared" ca="1" si="25"/>
        <v>0</v>
      </c>
      <c r="AL137" s="131">
        <f t="shared" ca="1" si="25"/>
        <v>0</v>
      </c>
      <c r="AM137" s="131">
        <f t="shared" ca="1" si="25"/>
        <v>0</v>
      </c>
      <c r="AN137" s="131">
        <f t="shared" ca="1" si="25"/>
        <v>0</v>
      </c>
      <c r="AO137" s="131">
        <f t="shared" ca="1" si="25"/>
        <v>0</v>
      </c>
    </row>
    <row r="138" spans="1:41">
      <c r="A138" s="4" t="str">
        <f t="shared" si="29"/>
        <v>SD</v>
      </c>
      <c r="B138" s="4" t="str">
        <f>B137</f>
        <v>DMO</v>
      </c>
      <c r="C138" s="4">
        <f t="shared" si="28"/>
        <v>2</v>
      </c>
      <c r="D138" s="40" t="str">
        <f t="shared" si="24"/>
        <v>SD2</v>
      </c>
      <c r="E138" s="41">
        <f ca="1">HLOOKUP($A138&amp;"-"&amp;$B138&amp;"-"&amp;E$7,Weights_All_Spaces,$C138+1,FALSE)*'Freezer Impacts'!D137</f>
        <v>0</v>
      </c>
      <c r="F138" s="41">
        <f ca="1">HLOOKUP($A138&amp;"-"&amp;$B138&amp;"-"&amp;F$7,Weights_All_Spaces,$C138+1,FALSE)*'Freezer Impacts'!E137</f>
        <v>0</v>
      </c>
      <c r="G138" s="41">
        <f ca="1">HLOOKUP($A138&amp;"-"&amp;$B138&amp;"-"&amp;G$7,Weights_All_Spaces,$C138+1,FALSE)*'Freezer Impacts'!F137</f>
        <v>0</v>
      </c>
      <c r="H138" s="41">
        <f ca="1">HLOOKUP($A138&amp;"-"&amp;$B138&amp;"-"&amp;H$7,Weights_All_Spaces,$C138+1,FALSE)*'Freezer Impacts'!G137</f>
        <v>0</v>
      </c>
      <c r="I138" s="41">
        <f ca="1">HLOOKUP($A138&amp;"-"&amp;$B138&amp;"-"&amp;I$7,Weights_All_Spaces,$C138+1,FALSE)*'Freezer Impacts'!H137</f>
        <v>0</v>
      </c>
      <c r="J138" s="41">
        <f ca="1">HLOOKUP($A138&amp;"-"&amp;$B138&amp;"-"&amp;J$7,Weights_All_Spaces,$C138+1,FALSE)*'Freezer Impacts'!I137</f>
        <v>0</v>
      </c>
      <c r="K138" s="41">
        <f ca="1">HLOOKUP($A138&amp;"-"&amp;$B138&amp;"-"&amp;K$7,Weights_All_Spaces,$C138+1,FALSE)*'Freezer Impacts'!J137</f>
        <v>0</v>
      </c>
      <c r="L138" s="41">
        <f ca="1">HLOOKUP($A138&amp;"-"&amp;$B138&amp;"-"&amp;L$7,Weights_All_Spaces,$C138+1,FALSE)*'Freezer Impacts'!K137</f>
        <v>0</v>
      </c>
      <c r="M138" s="41">
        <f ca="1">HLOOKUP($A138&amp;"-"&amp;$B138&amp;"-"&amp;M$7,Weights_All_Spaces,$C138+1,FALSE)*'Freezer Impacts'!L137</f>
        <v>0</v>
      </c>
      <c r="N138" s="41">
        <f ca="1">HLOOKUP($A138&amp;"-"&amp;$B138&amp;"-"&amp;N$7,Weights_All_Spaces,$C138+1,FALSE)*'Freezer Impacts'!M137</f>
        <v>0</v>
      </c>
      <c r="O138" s="41">
        <f ca="1">HLOOKUP($A138&amp;"-"&amp;$B138&amp;"-"&amp;O$7,Weights_All_Spaces,$C138+1,FALSE)*'Freezer Impacts'!N137</f>
        <v>0</v>
      </c>
      <c r="P138" s="41">
        <f ca="1">HLOOKUP($A138&amp;"-"&amp;$B138&amp;"-"&amp;P$7,Weights_All_Spaces,$C138+1,FALSE)*'Freezer Impacts'!O137</f>
        <v>0</v>
      </c>
      <c r="Q138" s="41">
        <f ca="1">HLOOKUP($A138&amp;"-"&amp;$B138&amp;"-"&amp;Q$7,Weights_All_Spaces,$C138+1,FALSE)*'Freezer Impacts'!P137</f>
        <v>0</v>
      </c>
      <c r="R138" s="41">
        <f ca="1">HLOOKUP($A138&amp;"-"&amp;$B138&amp;"-"&amp;R$7,Weights_All_Spaces,$C138+1,FALSE)*'Freezer Impacts'!Q137</f>
        <v>0</v>
      </c>
      <c r="S138" s="41">
        <f>HLOOKUP($A138&amp;"-"&amp;$B138&amp;"-"&amp;S$7,Weights_All_Spaces,$C138+1,FALSE)*'Freezer Impacts'!R137</f>
        <v>0</v>
      </c>
      <c r="T138" s="41">
        <f ca="1">HLOOKUP($A138&amp;"-"&amp;$B138&amp;"-"&amp;T$7,Weights_All_Spaces,$C138+1,FALSE)*'Freezer Impacts'!S137</f>
        <v>0</v>
      </c>
      <c r="U138" s="41">
        <f ca="1">HLOOKUP($A138&amp;"-"&amp;$B138&amp;"-"&amp;U$7,Weights_All_Spaces,$C138+1,FALSE)*'Freezer Impacts'!T137</f>
        <v>0</v>
      </c>
      <c r="V138" s="41">
        <f ca="1">HLOOKUP($A138&amp;"-"&amp;$B138&amp;"-"&amp;V$7,Weights_All_Spaces,$C138+1,FALSE)*'Freezer Impacts'!U137</f>
        <v>0</v>
      </c>
      <c r="W138" s="41">
        <f ca="1">HLOOKUP($A138&amp;"-"&amp;$B138&amp;"-"&amp;W$7,Weights_All_Spaces,$C138+1,FALSE)*'Freezer Impacts'!V137</f>
        <v>0</v>
      </c>
      <c r="X138" s="41">
        <f ca="1">HLOOKUP($A138&amp;"-"&amp;$B138&amp;"-"&amp;X$7,Weights_All_Spaces,$C138+1,FALSE)*'Freezer Impacts'!W137</f>
        <v>0</v>
      </c>
      <c r="Y138" s="41">
        <f ca="1">HLOOKUP($A138&amp;"-"&amp;$B138&amp;"-"&amp;Y$7,Weights_All_Spaces,$C138+1,FALSE)*'Freezer Impacts'!X137</f>
        <v>0</v>
      </c>
      <c r="Z138" s="41">
        <f ca="1">HLOOKUP($A138&amp;"-"&amp;$B138&amp;"-"&amp;Z$7,Weights_All_Spaces,$C138+1,FALSE)*'Freezer Impacts'!Y137</f>
        <v>0</v>
      </c>
      <c r="AA138" s="41">
        <f ca="1">HLOOKUP($A138&amp;"-"&amp;$B138&amp;"-"&amp;AA$7,Weights_All_Spaces,$C138+1,FALSE)*'Freezer Impacts'!Z137</f>
        <v>0</v>
      </c>
      <c r="AB138" s="41">
        <f ca="1">HLOOKUP($A138&amp;"-"&amp;$B138&amp;"-"&amp;AB$7,Weights_All_Spaces,$C138+1,FALSE)*'Freezer Impacts'!AA137</f>
        <v>0</v>
      </c>
      <c r="AC138" s="41">
        <f ca="1">HLOOKUP($A138&amp;"-"&amp;$B138&amp;"-"&amp;AC$7,Weights_All_Spaces,$C138+1,FALSE)*'Freezer Impacts'!AB137</f>
        <v>0</v>
      </c>
      <c r="AD138" s="130">
        <v>0</v>
      </c>
      <c r="AE138" s="130">
        <v>0</v>
      </c>
      <c r="AF138" s="130">
        <v>0</v>
      </c>
      <c r="AG138" s="130">
        <v>0</v>
      </c>
      <c r="AH138" s="130">
        <v>0</v>
      </c>
      <c r="AK138" s="131">
        <f t="shared" ca="1" si="25"/>
        <v>0</v>
      </c>
      <c r="AL138" s="131">
        <f t="shared" ca="1" si="25"/>
        <v>0</v>
      </c>
      <c r="AM138" s="131">
        <f t="shared" ca="1" si="25"/>
        <v>0</v>
      </c>
      <c r="AN138" s="131">
        <f t="shared" ca="1" si="25"/>
        <v>0</v>
      </c>
      <c r="AO138" s="131">
        <f t="shared" ca="1" si="25"/>
        <v>0</v>
      </c>
    </row>
    <row r="139" spans="1:41">
      <c r="A139" s="4" t="str">
        <f t="shared" ref="A139:B152" si="30">A138</f>
        <v>SD</v>
      </c>
      <c r="B139" s="4" t="str">
        <f t="shared" si="30"/>
        <v>DMO</v>
      </c>
      <c r="C139" s="4">
        <f t="shared" si="28"/>
        <v>3</v>
      </c>
      <c r="D139" s="40" t="str">
        <f t="shared" si="24"/>
        <v>SD3</v>
      </c>
      <c r="E139" s="41">
        <f ca="1">HLOOKUP($A139&amp;"-"&amp;$B139&amp;"-"&amp;E$7,Weights_All_Spaces,$C139+1,FALSE)*'Freezer Impacts'!D138</f>
        <v>0</v>
      </c>
      <c r="F139" s="41">
        <f ca="1">HLOOKUP($A139&amp;"-"&amp;$B139&amp;"-"&amp;F$7,Weights_All_Spaces,$C139+1,FALSE)*'Freezer Impacts'!E138</f>
        <v>0</v>
      </c>
      <c r="G139" s="41">
        <f ca="1">HLOOKUP($A139&amp;"-"&amp;$B139&amp;"-"&amp;G$7,Weights_All_Spaces,$C139+1,FALSE)*'Freezer Impacts'!F138</f>
        <v>0</v>
      </c>
      <c r="H139" s="41">
        <f ca="1">HLOOKUP($A139&amp;"-"&amp;$B139&amp;"-"&amp;H$7,Weights_All_Spaces,$C139+1,FALSE)*'Freezer Impacts'!G138</f>
        <v>0</v>
      </c>
      <c r="I139" s="41">
        <f ca="1">HLOOKUP($A139&amp;"-"&amp;$B139&amp;"-"&amp;I$7,Weights_All_Spaces,$C139+1,FALSE)*'Freezer Impacts'!H138</f>
        <v>0</v>
      </c>
      <c r="J139" s="41">
        <f ca="1">HLOOKUP($A139&amp;"-"&amp;$B139&amp;"-"&amp;J$7,Weights_All_Spaces,$C139+1,FALSE)*'Freezer Impacts'!I138</f>
        <v>0</v>
      </c>
      <c r="K139" s="41">
        <f ca="1">HLOOKUP($A139&amp;"-"&amp;$B139&amp;"-"&amp;K$7,Weights_All_Spaces,$C139+1,FALSE)*'Freezer Impacts'!J138</f>
        <v>0</v>
      </c>
      <c r="L139" s="41">
        <f ca="1">HLOOKUP($A139&amp;"-"&amp;$B139&amp;"-"&amp;L$7,Weights_All_Spaces,$C139+1,FALSE)*'Freezer Impacts'!K138</f>
        <v>0</v>
      </c>
      <c r="M139" s="41">
        <f ca="1">HLOOKUP($A139&amp;"-"&amp;$B139&amp;"-"&amp;M$7,Weights_All_Spaces,$C139+1,FALSE)*'Freezer Impacts'!L138</f>
        <v>0</v>
      </c>
      <c r="N139" s="41">
        <f ca="1">HLOOKUP($A139&amp;"-"&amp;$B139&amp;"-"&amp;N$7,Weights_All_Spaces,$C139+1,FALSE)*'Freezer Impacts'!M138</f>
        <v>0</v>
      </c>
      <c r="O139" s="41">
        <f ca="1">HLOOKUP($A139&amp;"-"&amp;$B139&amp;"-"&amp;O$7,Weights_All_Spaces,$C139+1,FALSE)*'Freezer Impacts'!N138</f>
        <v>0</v>
      </c>
      <c r="P139" s="41">
        <f ca="1">HLOOKUP($A139&amp;"-"&amp;$B139&amp;"-"&amp;P$7,Weights_All_Spaces,$C139+1,FALSE)*'Freezer Impacts'!O138</f>
        <v>0</v>
      </c>
      <c r="Q139" s="41">
        <f ca="1">HLOOKUP($A139&amp;"-"&amp;$B139&amp;"-"&amp;Q$7,Weights_All_Spaces,$C139+1,FALSE)*'Freezer Impacts'!P138</f>
        <v>0</v>
      </c>
      <c r="R139" s="41">
        <f ca="1">HLOOKUP($A139&amp;"-"&amp;$B139&amp;"-"&amp;R$7,Weights_All_Spaces,$C139+1,FALSE)*'Freezer Impacts'!Q138</f>
        <v>0</v>
      </c>
      <c r="S139" s="41">
        <f>HLOOKUP($A139&amp;"-"&amp;$B139&amp;"-"&amp;S$7,Weights_All_Spaces,$C139+1,FALSE)*'Freezer Impacts'!R138</f>
        <v>0</v>
      </c>
      <c r="T139" s="41">
        <f ca="1">HLOOKUP($A139&amp;"-"&amp;$B139&amp;"-"&amp;T$7,Weights_All_Spaces,$C139+1,FALSE)*'Freezer Impacts'!S138</f>
        <v>0</v>
      </c>
      <c r="U139" s="41">
        <f ca="1">HLOOKUP($A139&amp;"-"&amp;$B139&amp;"-"&amp;U$7,Weights_All_Spaces,$C139+1,FALSE)*'Freezer Impacts'!T138</f>
        <v>0</v>
      </c>
      <c r="V139" s="41">
        <f ca="1">HLOOKUP($A139&amp;"-"&amp;$B139&amp;"-"&amp;V$7,Weights_All_Spaces,$C139+1,FALSE)*'Freezer Impacts'!U138</f>
        <v>0</v>
      </c>
      <c r="W139" s="41">
        <f ca="1">HLOOKUP($A139&amp;"-"&amp;$B139&amp;"-"&amp;W$7,Weights_All_Spaces,$C139+1,FALSE)*'Freezer Impacts'!V138</f>
        <v>0</v>
      </c>
      <c r="X139" s="41">
        <f ca="1">HLOOKUP($A139&amp;"-"&amp;$B139&amp;"-"&amp;X$7,Weights_All_Spaces,$C139+1,FALSE)*'Freezer Impacts'!W138</f>
        <v>0</v>
      </c>
      <c r="Y139" s="41">
        <f ca="1">HLOOKUP($A139&amp;"-"&amp;$B139&amp;"-"&amp;Y$7,Weights_All_Spaces,$C139+1,FALSE)*'Freezer Impacts'!X138</f>
        <v>0</v>
      </c>
      <c r="Z139" s="41">
        <f ca="1">HLOOKUP($A139&amp;"-"&amp;$B139&amp;"-"&amp;Z$7,Weights_All_Spaces,$C139+1,FALSE)*'Freezer Impacts'!Y138</f>
        <v>0</v>
      </c>
      <c r="AA139" s="41">
        <f ca="1">HLOOKUP($A139&amp;"-"&amp;$B139&amp;"-"&amp;AA$7,Weights_All_Spaces,$C139+1,FALSE)*'Freezer Impacts'!Z138</f>
        <v>0</v>
      </c>
      <c r="AB139" s="41">
        <f ca="1">HLOOKUP($A139&amp;"-"&amp;$B139&amp;"-"&amp;AB$7,Weights_All_Spaces,$C139+1,FALSE)*'Freezer Impacts'!AA138</f>
        <v>0</v>
      </c>
      <c r="AC139" s="41">
        <f ca="1">HLOOKUP($A139&amp;"-"&amp;$B139&amp;"-"&amp;AC$7,Weights_All_Spaces,$C139+1,FALSE)*'Freezer Impacts'!AB138</f>
        <v>0</v>
      </c>
      <c r="AD139" s="130">
        <v>0</v>
      </c>
      <c r="AE139" s="130">
        <v>0</v>
      </c>
      <c r="AF139" s="130">
        <v>0</v>
      </c>
      <c r="AG139" s="130">
        <v>0</v>
      </c>
      <c r="AH139" s="130">
        <v>0</v>
      </c>
      <c r="AK139" s="131">
        <f t="shared" ca="1" si="25"/>
        <v>0</v>
      </c>
      <c r="AL139" s="131">
        <f t="shared" ca="1" si="25"/>
        <v>0</v>
      </c>
      <c r="AM139" s="131">
        <f t="shared" ca="1" si="25"/>
        <v>0</v>
      </c>
      <c r="AN139" s="131">
        <f t="shared" ca="1" si="25"/>
        <v>0</v>
      </c>
      <c r="AO139" s="131">
        <f t="shared" ca="1" si="25"/>
        <v>0</v>
      </c>
    </row>
    <row r="140" spans="1:41">
      <c r="A140" s="4" t="str">
        <f t="shared" si="30"/>
        <v>SD</v>
      </c>
      <c r="B140" s="4" t="str">
        <f t="shared" si="30"/>
        <v>DMO</v>
      </c>
      <c r="C140" s="4">
        <f t="shared" si="28"/>
        <v>4</v>
      </c>
      <c r="D140" s="40" t="str">
        <f t="shared" si="24"/>
        <v>SD4</v>
      </c>
      <c r="E140" s="41">
        <f ca="1">HLOOKUP($A140&amp;"-"&amp;$B140&amp;"-"&amp;E$7,Weights_All_Spaces,$C140+1,FALSE)*'Freezer Impacts'!D139</f>
        <v>0</v>
      </c>
      <c r="F140" s="41">
        <f ca="1">HLOOKUP($A140&amp;"-"&amp;$B140&amp;"-"&amp;F$7,Weights_All_Spaces,$C140+1,FALSE)*'Freezer Impacts'!E139</f>
        <v>0</v>
      </c>
      <c r="G140" s="41">
        <f ca="1">HLOOKUP($A140&amp;"-"&amp;$B140&amp;"-"&amp;G$7,Weights_All_Spaces,$C140+1,FALSE)*'Freezer Impacts'!F139</f>
        <v>0</v>
      </c>
      <c r="H140" s="41">
        <f ca="1">HLOOKUP($A140&amp;"-"&amp;$B140&amp;"-"&amp;H$7,Weights_All_Spaces,$C140+1,FALSE)*'Freezer Impacts'!G139</f>
        <v>0</v>
      </c>
      <c r="I140" s="41">
        <f ca="1">HLOOKUP($A140&amp;"-"&amp;$B140&amp;"-"&amp;I$7,Weights_All_Spaces,$C140+1,FALSE)*'Freezer Impacts'!H139</f>
        <v>0</v>
      </c>
      <c r="J140" s="41">
        <f ca="1">HLOOKUP($A140&amp;"-"&amp;$B140&amp;"-"&amp;J$7,Weights_All_Spaces,$C140+1,FALSE)*'Freezer Impacts'!I139</f>
        <v>0</v>
      </c>
      <c r="K140" s="41">
        <f ca="1">HLOOKUP($A140&amp;"-"&amp;$B140&amp;"-"&amp;K$7,Weights_All_Spaces,$C140+1,FALSE)*'Freezer Impacts'!J139</f>
        <v>0</v>
      </c>
      <c r="L140" s="41">
        <f ca="1">HLOOKUP($A140&amp;"-"&amp;$B140&amp;"-"&amp;L$7,Weights_All_Spaces,$C140+1,FALSE)*'Freezer Impacts'!K139</f>
        <v>0</v>
      </c>
      <c r="M140" s="41">
        <f ca="1">HLOOKUP($A140&amp;"-"&amp;$B140&amp;"-"&amp;M$7,Weights_All_Spaces,$C140+1,FALSE)*'Freezer Impacts'!L139</f>
        <v>0</v>
      </c>
      <c r="N140" s="41">
        <f ca="1">HLOOKUP($A140&amp;"-"&amp;$B140&amp;"-"&amp;N$7,Weights_All_Spaces,$C140+1,FALSE)*'Freezer Impacts'!M139</f>
        <v>0</v>
      </c>
      <c r="O140" s="41">
        <f ca="1">HLOOKUP($A140&amp;"-"&amp;$B140&amp;"-"&amp;O$7,Weights_All_Spaces,$C140+1,FALSE)*'Freezer Impacts'!N139</f>
        <v>0</v>
      </c>
      <c r="P140" s="41">
        <f ca="1">HLOOKUP($A140&amp;"-"&amp;$B140&amp;"-"&amp;P$7,Weights_All_Spaces,$C140+1,FALSE)*'Freezer Impacts'!O139</f>
        <v>0</v>
      </c>
      <c r="Q140" s="41">
        <f ca="1">HLOOKUP($A140&amp;"-"&amp;$B140&amp;"-"&amp;Q$7,Weights_All_Spaces,$C140+1,FALSE)*'Freezer Impacts'!P139</f>
        <v>0</v>
      </c>
      <c r="R140" s="41">
        <f ca="1">HLOOKUP($A140&amp;"-"&amp;$B140&amp;"-"&amp;R$7,Weights_All_Spaces,$C140+1,FALSE)*'Freezer Impacts'!Q139</f>
        <v>0</v>
      </c>
      <c r="S140" s="41">
        <f>HLOOKUP($A140&amp;"-"&amp;$B140&amp;"-"&amp;S$7,Weights_All_Spaces,$C140+1,FALSE)*'Freezer Impacts'!R139</f>
        <v>0</v>
      </c>
      <c r="T140" s="41">
        <f ca="1">HLOOKUP($A140&amp;"-"&amp;$B140&amp;"-"&amp;T$7,Weights_All_Spaces,$C140+1,FALSE)*'Freezer Impacts'!S139</f>
        <v>0</v>
      </c>
      <c r="U140" s="41">
        <f ca="1">HLOOKUP($A140&amp;"-"&amp;$B140&amp;"-"&amp;U$7,Weights_All_Spaces,$C140+1,FALSE)*'Freezer Impacts'!T139</f>
        <v>0</v>
      </c>
      <c r="V140" s="41">
        <f ca="1">HLOOKUP($A140&amp;"-"&amp;$B140&amp;"-"&amp;V$7,Weights_All_Spaces,$C140+1,FALSE)*'Freezer Impacts'!U139</f>
        <v>0</v>
      </c>
      <c r="W140" s="41">
        <f ca="1">HLOOKUP($A140&amp;"-"&amp;$B140&amp;"-"&amp;W$7,Weights_All_Spaces,$C140+1,FALSE)*'Freezer Impacts'!V139</f>
        <v>0</v>
      </c>
      <c r="X140" s="41">
        <f ca="1">HLOOKUP($A140&amp;"-"&amp;$B140&amp;"-"&amp;X$7,Weights_All_Spaces,$C140+1,FALSE)*'Freezer Impacts'!W139</f>
        <v>0</v>
      </c>
      <c r="Y140" s="41">
        <f ca="1">HLOOKUP($A140&amp;"-"&amp;$B140&amp;"-"&amp;Y$7,Weights_All_Spaces,$C140+1,FALSE)*'Freezer Impacts'!X139</f>
        <v>0</v>
      </c>
      <c r="Z140" s="41">
        <f ca="1">HLOOKUP($A140&amp;"-"&amp;$B140&amp;"-"&amp;Z$7,Weights_All_Spaces,$C140+1,FALSE)*'Freezer Impacts'!Y139</f>
        <v>0</v>
      </c>
      <c r="AA140" s="41">
        <f ca="1">HLOOKUP($A140&amp;"-"&amp;$B140&amp;"-"&amp;AA$7,Weights_All_Spaces,$C140+1,FALSE)*'Freezer Impacts'!Z139</f>
        <v>0</v>
      </c>
      <c r="AB140" s="41">
        <f ca="1">HLOOKUP($A140&amp;"-"&amp;$B140&amp;"-"&amp;AB$7,Weights_All_Spaces,$C140+1,FALSE)*'Freezer Impacts'!AA139</f>
        <v>0</v>
      </c>
      <c r="AC140" s="41">
        <f ca="1">HLOOKUP($A140&amp;"-"&amp;$B140&amp;"-"&amp;AC$7,Weights_All_Spaces,$C140+1,FALSE)*'Freezer Impacts'!AB139</f>
        <v>0</v>
      </c>
      <c r="AD140" s="130">
        <v>0</v>
      </c>
      <c r="AE140" s="130">
        <v>0</v>
      </c>
      <c r="AF140" s="130">
        <v>0</v>
      </c>
      <c r="AG140" s="130">
        <v>0</v>
      </c>
      <c r="AH140" s="130">
        <v>0</v>
      </c>
      <c r="AK140" s="131">
        <f t="shared" ca="1" si="25"/>
        <v>0</v>
      </c>
      <c r="AL140" s="131">
        <f t="shared" ca="1" si="25"/>
        <v>0</v>
      </c>
      <c r="AM140" s="131">
        <f t="shared" ca="1" si="25"/>
        <v>0</v>
      </c>
      <c r="AN140" s="131">
        <f t="shared" ca="1" si="25"/>
        <v>0</v>
      </c>
      <c r="AO140" s="131">
        <f t="shared" ca="1" si="25"/>
        <v>0</v>
      </c>
    </row>
    <row r="141" spans="1:41">
      <c r="A141" s="4" t="str">
        <f t="shared" si="30"/>
        <v>SD</v>
      </c>
      <c r="B141" s="4" t="str">
        <f t="shared" si="30"/>
        <v>DMO</v>
      </c>
      <c r="C141" s="4">
        <f t="shared" si="28"/>
        <v>5</v>
      </c>
      <c r="D141" s="40" t="str">
        <f t="shared" si="24"/>
        <v>SD5</v>
      </c>
      <c r="E141" s="41">
        <f ca="1">HLOOKUP($A141&amp;"-"&amp;$B141&amp;"-"&amp;E$7,Weights_All_Spaces,$C141+1,FALSE)*'Freezer Impacts'!D140</f>
        <v>0</v>
      </c>
      <c r="F141" s="41">
        <f ca="1">HLOOKUP($A141&amp;"-"&amp;$B141&amp;"-"&amp;F$7,Weights_All_Spaces,$C141+1,FALSE)*'Freezer Impacts'!E140</f>
        <v>0</v>
      </c>
      <c r="G141" s="41">
        <f ca="1">HLOOKUP($A141&amp;"-"&amp;$B141&amp;"-"&amp;G$7,Weights_All_Spaces,$C141+1,FALSE)*'Freezer Impacts'!F140</f>
        <v>0</v>
      </c>
      <c r="H141" s="41">
        <f ca="1">HLOOKUP($A141&amp;"-"&amp;$B141&amp;"-"&amp;H$7,Weights_All_Spaces,$C141+1,FALSE)*'Freezer Impacts'!G140</f>
        <v>0</v>
      </c>
      <c r="I141" s="41">
        <f ca="1">HLOOKUP($A141&amp;"-"&amp;$B141&amp;"-"&amp;I$7,Weights_All_Spaces,$C141+1,FALSE)*'Freezer Impacts'!H140</f>
        <v>0</v>
      </c>
      <c r="J141" s="41">
        <f ca="1">HLOOKUP($A141&amp;"-"&amp;$B141&amp;"-"&amp;J$7,Weights_All_Spaces,$C141+1,FALSE)*'Freezer Impacts'!I140</f>
        <v>0</v>
      </c>
      <c r="K141" s="41">
        <f ca="1">HLOOKUP($A141&amp;"-"&amp;$B141&amp;"-"&amp;K$7,Weights_All_Spaces,$C141+1,FALSE)*'Freezer Impacts'!J140</f>
        <v>0</v>
      </c>
      <c r="L141" s="41">
        <f ca="1">HLOOKUP($A141&amp;"-"&amp;$B141&amp;"-"&amp;L$7,Weights_All_Spaces,$C141+1,FALSE)*'Freezer Impacts'!K140</f>
        <v>0</v>
      </c>
      <c r="M141" s="41">
        <f ca="1">HLOOKUP($A141&amp;"-"&amp;$B141&amp;"-"&amp;M$7,Weights_All_Spaces,$C141+1,FALSE)*'Freezer Impacts'!L140</f>
        <v>0</v>
      </c>
      <c r="N141" s="41">
        <f ca="1">HLOOKUP($A141&amp;"-"&amp;$B141&amp;"-"&amp;N$7,Weights_All_Spaces,$C141+1,FALSE)*'Freezer Impacts'!M140</f>
        <v>0</v>
      </c>
      <c r="O141" s="41">
        <f ca="1">HLOOKUP($A141&amp;"-"&amp;$B141&amp;"-"&amp;O$7,Weights_All_Spaces,$C141+1,FALSE)*'Freezer Impacts'!N140</f>
        <v>0</v>
      </c>
      <c r="P141" s="41">
        <f ca="1">HLOOKUP($A141&amp;"-"&amp;$B141&amp;"-"&amp;P$7,Weights_All_Spaces,$C141+1,FALSE)*'Freezer Impacts'!O140</f>
        <v>0</v>
      </c>
      <c r="Q141" s="41">
        <f ca="1">HLOOKUP($A141&amp;"-"&amp;$B141&amp;"-"&amp;Q$7,Weights_All_Spaces,$C141+1,FALSE)*'Freezer Impacts'!P140</f>
        <v>0</v>
      </c>
      <c r="R141" s="41">
        <f ca="1">HLOOKUP($A141&amp;"-"&amp;$B141&amp;"-"&amp;R$7,Weights_All_Spaces,$C141+1,FALSE)*'Freezer Impacts'!Q140</f>
        <v>0</v>
      </c>
      <c r="S141" s="41">
        <f>HLOOKUP($A141&amp;"-"&amp;$B141&amp;"-"&amp;S$7,Weights_All_Spaces,$C141+1,FALSE)*'Freezer Impacts'!R140</f>
        <v>0</v>
      </c>
      <c r="T141" s="41">
        <f ca="1">HLOOKUP($A141&amp;"-"&amp;$B141&amp;"-"&amp;T$7,Weights_All_Spaces,$C141+1,FALSE)*'Freezer Impacts'!S140</f>
        <v>0</v>
      </c>
      <c r="U141" s="41">
        <f ca="1">HLOOKUP($A141&amp;"-"&amp;$B141&amp;"-"&amp;U$7,Weights_All_Spaces,$C141+1,FALSE)*'Freezer Impacts'!T140</f>
        <v>0</v>
      </c>
      <c r="V141" s="41">
        <f ca="1">HLOOKUP($A141&amp;"-"&amp;$B141&amp;"-"&amp;V$7,Weights_All_Spaces,$C141+1,FALSE)*'Freezer Impacts'!U140</f>
        <v>0</v>
      </c>
      <c r="W141" s="41">
        <f ca="1">HLOOKUP($A141&amp;"-"&amp;$B141&amp;"-"&amp;W$7,Weights_All_Spaces,$C141+1,FALSE)*'Freezer Impacts'!V140</f>
        <v>0</v>
      </c>
      <c r="X141" s="41">
        <f ca="1">HLOOKUP($A141&amp;"-"&amp;$B141&amp;"-"&amp;X$7,Weights_All_Spaces,$C141+1,FALSE)*'Freezer Impacts'!W140</f>
        <v>0</v>
      </c>
      <c r="Y141" s="41">
        <f ca="1">HLOOKUP($A141&amp;"-"&amp;$B141&amp;"-"&amp;Y$7,Weights_All_Spaces,$C141+1,FALSE)*'Freezer Impacts'!X140</f>
        <v>0</v>
      </c>
      <c r="Z141" s="41">
        <f ca="1">HLOOKUP($A141&amp;"-"&amp;$B141&amp;"-"&amp;Z$7,Weights_All_Spaces,$C141+1,FALSE)*'Freezer Impacts'!Y140</f>
        <v>0</v>
      </c>
      <c r="AA141" s="41">
        <f ca="1">HLOOKUP($A141&amp;"-"&amp;$B141&amp;"-"&amp;AA$7,Weights_All_Spaces,$C141+1,FALSE)*'Freezer Impacts'!Z140</f>
        <v>0</v>
      </c>
      <c r="AB141" s="41">
        <f ca="1">HLOOKUP($A141&amp;"-"&amp;$B141&amp;"-"&amp;AB$7,Weights_All_Spaces,$C141+1,FALSE)*'Freezer Impacts'!AA140</f>
        <v>0</v>
      </c>
      <c r="AC141" s="41">
        <f ca="1">HLOOKUP($A141&amp;"-"&amp;$B141&amp;"-"&amp;AC$7,Weights_All_Spaces,$C141+1,FALSE)*'Freezer Impacts'!AB140</f>
        <v>0</v>
      </c>
      <c r="AD141" s="130">
        <v>0</v>
      </c>
      <c r="AE141" s="130">
        <v>0</v>
      </c>
      <c r="AF141" s="130">
        <v>0</v>
      </c>
      <c r="AG141" s="130">
        <v>0</v>
      </c>
      <c r="AH141" s="130">
        <v>0</v>
      </c>
      <c r="AK141" s="131">
        <f t="shared" ca="1" si="25"/>
        <v>0</v>
      </c>
      <c r="AL141" s="131">
        <f t="shared" ca="1" si="25"/>
        <v>0</v>
      </c>
      <c r="AM141" s="131">
        <f t="shared" ca="1" si="25"/>
        <v>0</v>
      </c>
      <c r="AN141" s="131">
        <f t="shared" ca="1" si="25"/>
        <v>0</v>
      </c>
      <c r="AO141" s="131">
        <f t="shared" ca="1" si="25"/>
        <v>0</v>
      </c>
    </row>
    <row r="142" spans="1:41">
      <c r="A142" s="4" t="str">
        <f t="shared" si="30"/>
        <v>SD</v>
      </c>
      <c r="B142" s="4" t="str">
        <f t="shared" si="30"/>
        <v>DMO</v>
      </c>
      <c r="C142" s="4">
        <f t="shared" si="28"/>
        <v>6</v>
      </c>
      <c r="D142" s="40" t="str">
        <f t="shared" si="24"/>
        <v>SD6</v>
      </c>
      <c r="E142" s="41">
        <f ca="1">HLOOKUP($A142&amp;"-"&amp;$B142&amp;"-"&amp;E$7,Weights_All_Spaces,$C142+1,FALSE)*'Freezer Impacts'!D141</f>
        <v>0</v>
      </c>
      <c r="F142" s="41">
        <f ca="1">HLOOKUP($A142&amp;"-"&amp;$B142&amp;"-"&amp;F$7,Weights_All_Spaces,$C142+1,FALSE)*'Freezer Impacts'!E141</f>
        <v>0</v>
      </c>
      <c r="G142" s="41">
        <f ca="1">HLOOKUP($A142&amp;"-"&amp;$B142&amp;"-"&amp;G$7,Weights_All_Spaces,$C142+1,FALSE)*'Freezer Impacts'!F141</f>
        <v>0</v>
      </c>
      <c r="H142" s="41">
        <f ca="1">HLOOKUP($A142&amp;"-"&amp;$B142&amp;"-"&amp;H$7,Weights_All_Spaces,$C142+1,FALSE)*'Freezer Impacts'!G141</f>
        <v>0</v>
      </c>
      <c r="I142" s="41">
        <f ca="1">HLOOKUP($A142&amp;"-"&amp;$B142&amp;"-"&amp;I$7,Weights_All_Spaces,$C142+1,FALSE)*'Freezer Impacts'!H141</f>
        <v>0</v>
      </c>
      <c r="J142" s="41">
        <f ca="1">HLOOKUP($A142&amp;"-"&amp;$B142&amp;"-"&amp;J$7,Weights_All_Spaces,$C142+1,FALSE)*'Freezer Impacts'!I141</f>
        <v>0</v>
      </c>
      <c r="K142" s="41">
        <f ca="1">HLOOKUP($A142&amp;"-"&amp;$B142&amp;"-"&amp;K$7,Weights_All_Spaces,$C142+1,FALSE)*'Freezer Impacts'!J141</f>
        <v>0</v>
      </c>
      <c r="L142" s="41">
        <f ca="1">HLOOKUP($A142&amp;"-"&amp;$B142&amp;"-"&amp;L$7,Weights_All_Spaces,$C142+1,FALSE)*'Freezer Impacts'!K141</f>
        <v>0</v>
      </c>
      <c r="M142" s="41">
        <f ca="1">HLOOKUP($A142&amp;"-"&amp;$B142&amp;"-"&amp;M$7,Weights_All_Spaces,$C142+1,FALSE)*'Freezer Impacts'!L141</f>
        <v>0</v>
      </c>
      <c r="N142" s="41">
        <f ca="1">HLOOKUP($A142&amp;"-"&amp;$B142&amp;"-"&amp;N$7,Weights_All_Spaces,$C142+1,FALSE)*'Freezer Impacts'!M141</f>
        <v>0</v>
      </c>
      <c r="O142" s="41">
        <f ca="1">HLOOKUP($A142&amp;"-"&amp;$B142&amp;"-"&amp;O$7,Weights_All_Spaces,$C142+1,FALSE)*'Freezer Impacts'!N141</f>
        <v>0</v>
      </c>
      <c r="P142" s="41">
        <f ca="1">HLOOKUP($A142&amp;"-"&amp;$B142&amp;"-"&amp;P$7,Weights_All_Spaces,$C142+1,FALSE)*'Freezer Impacts'!O141</f>
        <v>0</v>
      </c>
      <c r="Q142" s="41">
        <f ca="1">HLOOKUP($A142&amp;"-"&amp;$B142&amp;"-"&amp;Q$7,Weights_All_Spaces,$C142+1,FALSE)*'Freezer Impacts'!P141</f>
        <v>0</v>
      </c>
      <c r="R142" s="41">
        <f ca="1">HLOOKUP($A142&amp;"-"&amp;$B142&amp;"-"&amp;R$7,Weights_All_Spaces,$C142+1,FALSE)*'Freezer Impacts'!Q141</f>
        <v>0</v>
      </c>
      <c r="S142" s="41">
        <f>HLOOKUP($A142&amp;"-"&amp;$B142&amp;"-"&amp;S$7,Weights_All_Spaces,$C142+1,FALSE)*'Freezer Impacts'!R141</f>
        <v>0</v>
      </c>
      <c r="T142" s="41">
        <f ca="1">HLOOKUP($A142&amp;"-"&amp;$B142&amp;"-"&amp;T$7,Weights_All_Spaces,$C142+1,FALSE)*'Freezer Impacts'!S141</f>
        <v>0</v>
      </c>
      <c r="U142" s="41">
        <f ca="1">HLOOKUP($A142&amp;"-"&amp;$B142&amp;"-"&amp;U$7,Weights_All_Spaces,$C142+1,FALSE)*'Freezer Impacts'!T141</f>
        <v>0</v>
      </c>
      <c r="V142" s="41">
        <f ca="1">HLOOKUP($A142&amp;"-"&amp;$B142&amp;"-"&amp;V$7,Weights_All_Spaces,$C142+1,FALSE)*'Freezer Impacts'!U141</f>
        <v>0</v>
      </c>
      <c r="W142" s="41">
        <f ca="1">HLOOKUP($A142&amp;"-"&amp;$B142&amp;"-"&amp;W$7,Weights_All_Spaces,$C142+1,FALSE)*'Freezer Impacts'!V141</f>
        <v>0</v>
      </c>
      <c r="X142" s="41">
        <f ca="1">HLOOKUP($A142&amp;"-"&amp;$B142&amp;"-"&amp;X$7,Weights_All_Spaces,$C142+1,FALSE)*'Freezer Impacts'!W141</f>
        <v>0</v>
      </c>
      <c r="Y142" s="41">
        <f ca="1">HLOOKUP($A142&amp;"-"&amp;$B142&amp;"-"&amp;Y$7,Weights_All_Spaces,$C142+1,FALSE)*'Freezer Impacts'!X141</f>
        <v>0</v>
      </c>
      <c r="Z142" s="41">
        <f ca="1">HLOOKUP($A142&amp;"-"&amp;$B142&amp;"-"&amp;Z$7,Weights_All_Spaces,$C142+1,FALSE)*'Freezer Impacts'!Y141</f>
        <v>0</v>
      </c>
      <c r="AA142" s="41">
        <f ca="1">HLOOKUP($A142&amp;"-"&amp;$B142&amp;"-"&amp;AA$7,Weights_All_Spaces,$C142+1,FALSE)*'Freezer Impacts'!Z141</f>
        <v>0</v>
      </c>
      <c r="AB142" s="41">
        <f ca="1">HLOOKUP($A142&amp;"-"&amp;$B142&amp;"-"&amp;AB$7,Weights_All_Spaces,$C142+1,FALSE)*'Freezer Impacts'!AA141</f>
        <v>0</v>
      </c>
      <c r="AC142" s="41">
        <f ca="1">HLOOKUP($A142&amp;"-"&amp;$B142&amp;"-"&amp;AC$7,Weights_All_Spaces,$C142+1,FALSE)*'Freezer Impacts'!AB141</f>
        <v>0</v>
      </c>
      <c r="AD142" s="130">
        <v>0</v>
      </c>
      <c r="AE142" s="130">
        <v>0</v>
      </c>
      <c r="AF142" s="130">
        <v>0</v>
      </c>
      <c r="AG142" s="130">
        <v>0</v>
      </c>
      <c r="AH142" s="130">
        <v>0</v>
      </c>
      <c r="AK142" s="131">
        <f t="shared" ca="1" si="25"/>
        <v>0</v>
      </c>
      <c r="AL142" s="131">
        <f t="shared" ca="1" si="25"/>
        <v>0</v>
      </c>
      <c r="AM142" s="131">
        <f t="shared" ca="1" si="25"/>
        <v>0</v>
      </c>
      <c r="AN142" s="131">
        <f t="shared" ca="1" si="25"/>
        <v>0</v>
      </c>
      <c r="AO142" s="131">
        <f t="shared" ca="1" si="25"/>
        <v>0</v>
      </c>
    </row>
    <row r="143" spans="1:41">
      <c r="A143" s="4" t="str">
        <f t="shared" si="30"/>
        <v>SD</v>
      </c>
      <c r="B143" s="4" t="str">
        <f t="shared" si="30"/>
        <v>DMO</v>
      </c>
      <c r="C143" s="4">
        <f t="shared" si="28"/>
        <v>7</v>
      </c>
      <c r="D143" s="40" t="str">
        <f t="shared" si="24"/>
        <v>SD7</v>
      </c>
      <c r="E143" s="41">
        <f ca="1">HLOOKUP($A143&amp;"-"&amp;$B143&amp;"-"&amp;E$7,Weights_All_Spaces,$C143+1,FALSE)*'Freezer Impacts'!D142</f>
        <v>2.9290366484440635E-2</v>
      </c>
      <c r="F143" s="41">
        <f ca="1">HLOOKUP($A143&amp;"-"&amp;$B143&amp;"-"&amp;F$7,Weights_All_Spaces,$C143+1,FALSE)*'Freezer Impacts'!E142</f>
        <v>3.80527795452155E-6</v>
      </c>
      <c r="G143" s="41">
        <f ca="1">HLOOKUP($A143&amp;"-"&amp;$B143&amp;"-"&amp;G$7,Weights_All_Spaces,$C143+1,FALSE)*'Freezer Impacts'!F142</f>
        <v>3.7800266677854584E-2</v>
      </c>
      <c r="H143" s="41">
        <f ca="1">HLOOKUP($A143&amp;"-"&amp;$B143&amp;"-"&amp;H$7,Weights_All_Spaces,$C143+1,FALSE)*'Freezer Impacts'!G142</f>
        <v>6.167464362777062E-6</v>
      </c>
      <c r="I143" s="41">
        <f ca="1">HLOOKUP($A143&amp;"-"&amp;$B143&amp;"-"&amp;I$7,Weights_All_Spaces,$C143+1,FALSE)*'Freezer Impacts'!H142</f>
        <v>-6.9232531329830726E-4</v>
      </c>
      <c r="J143" s="41">
        <f ca="1">HLOOKUP($A143&amp;"-"&amp;$B143&amp;"-"&amp;J$7,Weights_All_Spaces,$C143+1,FALSE)*'Freezer Impacts'!I142</f>
        <v>4.1843380692058061E-3</v>
      </c>
      <c r="K143" s="41">
        <f ca="1">HLOOKUP($A143&amp;"-"&amp;$B143&amp;"-"&amp;K$7,Weights_All_Spaces,$C143+1,FALSE)*'Freezer Impacts'!J142</f>
        <v>5.4543026850930545E-7</v>
      </c>
      <c r="L143" s="41">
        <f ca="1">HLOOKUP($A143&amp;"-"&amp;$B143&amp;"-"&amp;L$7,Weights_All_Spaces,$C143+1,FALSE)*'Freezer Impacts'!K142</f>
        <v>4.739049624190029E-3</v>
      </c>
      <c r="M143" s="41">
        <f ca="1">HLOOKUP($A143&amp;"-"&amp;$B143&amp;"-"&amp;M$7,Weights_All_Spaces,$C143+1,FALSE)*'Freezer Impacts'!L142</f>
        <v>1.0495154995350126E-6</v>
      </c>
      <c r="N143" s="41">
        <f ca="1">HLOOKUP($A143&amp;"-"&amp;$B143&amp;"-"&amp;N$7,Weights_All_Spaces,$C143+1,FALSE)*'Freezer Impacts'!M142</f>
        <v>0</v>
      </c>
      <c r="O143" s="41">
        <f ca="1">HLOOKUP($A143&amp;"-"&amp;$B143&amp;"-"&amp;O$7,Weights_All_Spaces,$C143+1,FALSE)*'Freezer Impacts'!N142</f>
        <v>8.3686761384116123E-3</v>
      </c>
      <c r="P143" s="41">
        <f ca="1">HLOOKUP($A143&amp;"-"&amp;$B143&amp;"-"&amp;P$7,Weights_All_Spaces,$C143+1,FALSE)*'Freezer Impacts'!O142</f>
        <v>1.0872222727204433E-6</v>
      </c>
      <c r="Q143" s="41">
        <f ca="1">HLOOKUP($A143&amp;"-"&amp;$B143&amp;"-"&amp;Q$7,Weights_All_Spaces,$C143+1,FALSE)*'Freezer Impacts'!P142</f>
        <v>1.0800076193672742E-2</v>
      </c>
      <c r="R143" s="41">
        <f ca="1">HLOOKUP($A143&amp;"-"&amp;$B143&amp;"-"&amp;R$7,Weights_All_Spaces,$C143+1,FALSE)*'Freezer Impacts'!Q142</f>
        <v>1.762132675079161E-6</v>
      </c>
      <c r="S143" s="41">
        <f>HLOOKUP($A143&amp;"-"&amp;$B143&amp;"-"&amp;S$7,Weights_All_Spaces,$C143+1,FALSE)*'Freezer Impacts'!R142</f>
        <v>0</v>
      </c>
      <c r="T143" s="41">
        <f ca="1">HLOOKUP($A143&amp;"-"&amp;$B143&amp;"-"&amp;T$7,Weights_All_Spaces,$C143+1,FALSE)*'Freezer Impacts'!S142</f>
        <v>0.12120168801566218</v>
      </c>
      <c r="U143" s="41">
        <f ca="1">HLOOKUP($A143&amp;"-"&amp;$B143&amp;"-"&amp;U$7,Weights_All_Spaces,$C143+1,FALSE)*'Freezer Impacts'!T142</f>
        <v>1.8716057332185449E-5</v>
      </c>
      <c r="V143" s="41">
        <f ca="1">HLOOKUP($A143&amp;"-"&amp;$B143&amp;"-"&amp;V$7,Weights_All_Spaces,$C143+1,FALSE)*'Freezer Impacts'!U142</f>
        <v>0.12120168801566218</v>
      </c>
      <c r="W143" s="41">
        <f ca="1">HLOOKUP($A143&amp;"-"&amp;$B143&amp;"-"&amp;W$7,Weights_All_Spaces,$C143+1,FALSE)*'Freezer Impacts'!V142</f>
        <v>1.8716057332185449E-5</v>
      </c>
      <c r="X143" s="41">
        <f ca="1">HLOOKUP($A143&amp;"-"&amp;$B143&amp;"-"&amp;X$7,Weights_All_Spaces,$C143+1,FALSE)*'Freezer Impacts'!W142</f>
        <v>-3.0185358291932806E-3</v>
      </c>
      <c r="Y143" s="41">
        <f ca="1">HLOOKUP($A143&amp;"-"&amp;$B143&amp;"-"&amp;Y$7,Weights_All_Spaces,$C143+1,FALSE)*'Freezer Impacts'!X142</f>
        <v>1.8379835506304548E-2</v>
      </c>
      <c r="Z143" s="41">
        <f ca="1">HLOOKUP($A143&amp;"-"&amp;$B143&amp;"-"&amp;Z$7,Weights_All_Spaces,$C143+1,FALSE)*'Freezer Impacts'!Y142</f>
        <v>2.84515535565854E-6</v>
      </c>
      <c r="AA143" s="41">
        <f ca="1">HLOOKUP($A143&amp;"-"&amp;$B143&amp;"-"&amp;AA$7,Weights_All_Spaces,$C143+1,FALSE)*'Freezer Impacts'!Z142</f>
        <v>1.4823051840682598E-2</v>
      </c>
      <c r="AB143" s="41">
        <f ca="1">HLOOKUP($A143&amp;"-"&amp;$B143&amp;"-"&amp;AB$7,Weights_All_Spaces,$C143+1,FALSE)*'Freezer Impacts'!AA142</f>
        <v>2.84515535565854E-6</v>
      </c>
      <c r="AC143" s="41">
        <f ca="1">HLOOKUP($A143&amp;"-"&amp;$B143&amp;"-"&amp;AC$7,Weights_All_Spaces,$C143+1,FALSE)*'Freezer Impacts'!AB142</f>
        <v>0</v>
      </c>
      <c r="AD143" s="130">
        <v>0</v>
      </c>
      <c r="AE143" s="130">
        <v>0</v>
      </c>
      <c r="AF143" s="130">
        <v>0</v>
      </c>
      <c r="AG143" s="130">
        <v>0</v>
      </c>
      <c r="AH143" s="130">
        <v>0</v>
      </c>
      <c r="AK143" s="131">
        <f t="shared" ca="1" si="25"/>
        <v>0.18142490421402477</v>
      </c>
      <c r="AL143" s="131">
        <f t="shared" ca="1" si="25"/>
        <v>2.6999143183595291E-5</v>
      </c>
      <c r="AM143" s="131">
        <f t="shared" ca="1" si="25"/>
        <v>0.18936413235206215</v>
      </c>
      <c r="AN143" s="131">
        <f t="shared" ca="1" si="25"/>
        <v>3.054032522523522E-5</v>
      </c>
      <c r="AO143" s="131">
        <f t="shared" ca="1" si="25"/>
        <v>-3.7108611424915877E-3</v>
      </c>
    </row>
    <row r="144" spans="1:41">
      <c r="A144" s="4" t="str">
        <f t="shared" si="30"/>
        <v>SD</v>
      </c>
      <c r="B144" s="4" t="str">
        <f t="shared" si="30"/>
        <v>DMO</v>
      </c>
      <c r="C144" s="4">
        <f t="shared" si="28"/>
        <v>8</v>
      </c>
      <c r="D144" s="40" t="str">
        <f t="shared" si="24"/>
        <v>SD8</v>
      </c>
      <c r="E144" s="41">
        <f ca="1">HLOOKUP($A144&amp;"-"&amp;$B144&amp;"-"&amp;E$7,Weights_All_Spaces,$C144+1,FALSE)*'Freezer Impacts'!D143</f>
        <v>0.11847359444070718</v>
      </c>
      <c r="F144" s="41">
        <f ca="1">HLOOKUP($A144&amp;"-"&amp;$B144&amp;"-"&amp;F$7,Weights_All_Spaces,$C144+1,FALSE)*'Freezer Impacts'!E143</f>
        <v>1.542896687892173E-5</v>
      </c>
      <c r="G144" s="41">
        <f ca="1">HLOOKUP($A144&amp;"-"&amp;$B144&amp;"-"&amp;G$7,Weights_All_Spaces,$C144+1,FALSE)*'Freezer Impacts'!F143</f>
        <v>0.16076593826535138</v>
      </c>
      <c r="H144" s="41">
        <f ca="1">HLOOKUP($A144&amp;"-"&amp;$B144&amp;"-"&amp;H$7,Weights_All_Spaces,$C144+1,FALSE)*'Freezer Impacts'!G143</f>
        <v>2.7818857460316943E-5</v>
      </c>
      <c r="I144" s="41">
        <f ca="1">HLOOKUP($A144&amp;"-"&amp;$B144&amp;"-"&amp;I$7,Weights_All_Spaces,$C144+1,FALSE)*'Freezer Impacts'!H143</f>
        <v>-2.87489712355859E-3</v>
      </c>
      <c r="J144" s="41">
        <f ca="1">HLOOKUP($A144&amp;"-"&amp;$B144&amp;"-"&amp;J$7,Weights_All_Spaces,$C144+1,FALSE)*'Freezer Impacts'!I143</f>
        <v>1.6937029597990115E-2</v>
      </c>
      <c r="K144" s="41">
        <f ca="1">HLOOKUP($A144&amp;"-"&amp;$B144&amp;"-"&amp;K$7,Weights_All_Spaces,$C144+1,FALSE)*'Freezer Impacts'!J143</f>
        <v>2.2121910586794591E-6</v>
      </c>
      <c r="L144" s="41">
        <f ca="1">HLOOKUP($A144&amp;"-"&amp;$B144&amp;"-"&amp;L$7,Weights_All_Spaces,$C144+1,FALSE)*'Freezer Impacts'!K143</f>
        <v>2.0558987260851577E-2</v>
      </c>
      <c r="M144" s="41">
        <f ca="1">HLOOKUP($A144&amp;"-"&amp;$B144&amp;"-"&amp;M$7,Weights_All_Spaces,$C144+1,FALSE)*'Freezer Impacts'!L143</f>
        <v>5.2332992491837363E-6</v>
      </c>
      <c r="N144" s="41">
        <f ca="1">HLOOKUP($A144&amp;"-"&amp;$B144&amp;"-"&amp;N$7,Weights_All_Spaces,$C144+1,FALSE)*'Freezer Impacts'!M143</f>
        <v>0</v>
      </c>
      <c r="O144" s="41">
        <f ca="1">HLOOKUP($A144&amp;"-"&amp;$B144&amp;"-"&amp;O$7,Weights_All_Spaces,$C144+1,FALSE)*'Freezer Impacts'!N143</f>
        <v>3.3849598411630627E-2</v>
      </c>
      <c r="P144" s="41">
        <f ca="1">HLOOKUP($A144&amp;"-"&amp;$B144&amp;"-"&amp;P$7,Weights_All_Spaces,$C144+1,FALSE)*'Freezer Impacts'!O143</f>
        <v>4.4082762511204948E-6</v>
      </c>
      <c r="Q144" s="41">
        <f ca="1">HLOOKUP($A144&amp;"-"&amp;$B144&amp;"-"&amp;Q$7,Weights_All_Spaces,$C144+1,FALSE)*'Freezer Impacts'!P143</f>
        <v>4.5933125218671829E-2</v>
      </c>
      <c r="R144" s="41">
        <f ca="1">HLOOKUP($A144&amp;"-"&amp;$B144&amp;"-"&amp;R$7,Weights_All_Spaces,$C144+1,FALSE)*'Freezer Impacts'!Q143</f>
        <v>7.9482449886619839E-6</v>
      </c>
      <c r="S144" s="41">
        <f>HLOOKUP($A144&amp;"-"&amp;$B144&amp;"-"&amp;S$7,Weights_All_Spaces,$C144+1,FALSE)*'Freezer Impacts'!R143</f>
        <v>0</v>
      </c>
      <c r="T144" s="41">
        <f ca="1">HLOOKUP($A144&amp;"-"&amp;$B144&amp;"-"&amp;T$7,Weights_All_Spaces,$C144+1,FALSE)*'Freezer Impacts'!S143</f>
        <v>9.4895238663404782E-2</v>
      </c>
      <c r="U144" s="41">
        <f ca="1">HLOOKUP($A144&amp;"-"&amp;$B144&amp;"-"&amp;U$7,Weights_All_Spaces,$C144+1,FALSE)*'Freezer Impacts'!T143</f>
        <v>1.6774538574939575E-5</v>
      </c>
      <c r="V144" s="41">
        <f ca="1">HLOOKUP($A144&amp;"-"&amp;$B144&amp;"-"&amp;V$7,Weights_All_Spaces,$C144+1,FALSE)*'Freezer Impacts'!U143</f>
        <v>9.4895238663404782E-2</v>
      </c>
      <c r="W144" s="41">
        <f ca="1">HLOOKUP($A144&amp;"-"&amp;$B144&amp;"-"&amp;W$7,Weights_All_Spaces,$C144+1,FALSE)*'Freezer Impacts'!V143</f>
        <v>1.6774538574939575E-5</v>
      </c>
      <c r="X144" s="41">
        <f ca="1">HLOOKUP($A144&amp;"-"&amp;$B144&amp;"-"&amp;X$7,Weights_All_Spaces,$C144+1,FALSE)*'Freezer Impacts'!W143</f>
        <v>-2.2059539931052878E-3</v>
      </c>
      <c r="Y144" s="41">
        <f ca="1">HLOOKUP($A144&amp;"-"&amp;$B144&amp;"-"&amp;Y$7,Weights_All_Spaces,$C144+1,FALSE)*'Freezer Impacts'!X143</f>
        <v>1.4390523366450967E-2</v>
      </c>
      <c r="Z144" s="41">
        <f ca="1">HLOOKUP($A144&amp;"-"&amp;$B144&amp;"-"&amp;Z$7,Weights_All_Spaces,$C144+1,FALSE)*'Freezer Impacts'!Y143</f>
        <v>2.5872873266502716E-6</v>
      </c>
      <c r="AA144" s="41">
        <f ca="1">HLOOKUP($A144&amp;"-"&amp;$B144&amp;"-"&amp;AA$7,Weights_All_Spaces,$C144+1,FALSE)*'Freezer Impacts'!Z143</f>
        <v>1.1600332502089007E-2</v>
      </c>
      <c r="AB144" s="41">
        <f ca="1">HLOOKUP($A144&amp;"-"&amp;$B144&amp;"-"&amp;AB$7,Weights_All_Spaces,$C144+1,FALSE)*'Freezer Impacts'!AA143</f>
        <v>2.587324184695269E-6</v>
      </c>
      <c r="AC144" s="41">
        <f ca="1">HLOOKUP($A144&amp;"-"&amp;$B144&amp;"-"&amp;AC$7,Weights_All_Spaces,$C144+1,FALSE)*'Freezer Impacts'!AB143</f>
        <v>0</v>
      </c>
      <c r="AD144" s="130">
        <v>0</v>
      </c>
      <c r="AE144" s="130">
        <v>0</v>
      </c>
      <c r="AF144" s="130">
        <v>0</v>
      </c>
      <c r="AG144" s="130">
        <v>0</v>
      </c>
      <c r="AH144" s="130">
        <v>0</v>
      </c>
      <c r="AK144" s="131">
        <f t="shared" ca="1" si="25"/>
        <v>0.27854598448018369</v>
      </c>
      <c r="AL144" s="131">
        <f t="shared" ca="1" si="25"/>
        <v>4.1411260090311532E-5</v>
      </c>
      <c r="AM144" s="131">
        <f t="shared" ca="1" si="25"/>
        <v>0.33375362191036856</v>
      </c>
      <c r="AN144" s="131">
        <f t="shared" ca="1" si="25"/>
        <v>6.0362264457797508E-5</v>
      </c>
      <c r="AO144" s="131">
        <f t="shared" ca="1" si="25"/>
        <v>-5.0808511166638773E-3</v>
      </c>
    </row>
    <row r="145" spans="1:47">
      <c r="A145" s="4" t="str">
        <f t="shared" si="30"/>
        <v>SD</v>
      </c>
      <c r="B145" s="4" t="str">
        <f t="shared" si="30"/>
        <v>DMO</v>
      </c>
      <c r="C145" s="4">
        <f t="shared" si="28"/>
        <v>9</v>
      </c>
      <c r="D145" s="40" t="str">
        <f t="shared" si="24"/>
        <v>SD9</v>
      </c>
      <c r="E145" s="41">
        <f ca="1">HLOOKUP($A145&amp;"-"&amp;$B145&amp;"-"&amp;E$7,Weights_All_Spaces,$C145+1,FALSE)*'Freezer Impacts'!D144</f>
        <v>0</v>
      </c>
      <c r="F145" s="41">
        <f ca="1">HLOOKUP($A145&amp;"-"&amp;$B145&amp;"-"&amp;F$7,Weights_All_Spaces,$C145+1,FALSE)*'Freezer Impacts'!E144</f>
        <v>0</v>
      </c>
      <c r="G145" s="41">
        <f ca="1">HLOOKUP($A145&amp;"-"&amp;$B145&amp;"-"&amp;G$7,Weights_All_Spaces,$C145+1,FALSE)*'Freezer Impacts'!F144</f>
        <v>0</v>
      </c>
      <c r="H145" s="41">
        <f ca="1">HLOOKUP($A145&amp;"-"&amp;$B145&amp;"-"&amp;H$7,Weights_All_Spaces,$C145+1,FALSE)*'Freezer Impacts'!G144</f>
        <v>0</v>
      </c>
      <c r="I145" s="41">
        <f ca="1">HLOOKUP($A145&amp;"-"&amp;$B145&amp;"-"&amp;I$7,Weights_All_Spaces,$C145+1,FALSE)*'Freezer Impacts'!H144</f>
        <v>0</v>
      </c>
      <c r="J145" s="41">
        <f ca="1">HLOOKUP($A145&amp;"-"&amp;$B145&amp;"-"&amp;J$7,Weights_All_Spaces,$C145+1,FALSE)*'Freezer Impacts'!I144</f>
        <v>0</v>
      </c>
      <c r="K145" s="41">
        <f ca="1">HLOOKUP($A145&amp;"-"&amp;$B145&amp;"-"&amp;K$7,Weights_All_Spaces,$C145+1,FALSE)*'Freezer Impacts'!J144</f>
        <v>0</v>
      </c>
      <c r="L145" s="41">
        <f ca="1">HLOOKUP($A145&amp;"-"&amp;$B145&amp;"-"&amp;L$7,Weights_All_Spaces,$C145+1,FALSE)*'Freezer Impacts'!K144</f>
        <v>0</v>
      </c>
      <c r="M145" s="41">
        <f ca="1">HLOOKUP($A145&amp;"-"&amp;$B145&amp;"-"&amp;M$7,Weights_All_Spaces,$C145+1,FALSE)*'Freezer Impacts'!L144</f>
        <v>0</v>
      </c>
      <c r="N145" s="41">
        <f ca="1">HLOOKUP($A145&amp;"-"&amp;$B145&amp;"-"&amp;N$7,Weights_All_Spaces,$C145+1,FALSE)*'Freezer Impacts'!M144</f>
        <v>0</v>
      </c>
      <c r="O145" s="41">
        <f ca="1">HLOOKUP($A145&amp;"-"&amp;$B145&amp;"-"&amp;O$7,Weights_All_Spaces,$C145+1,FALSE)*'Freezer Impacts'!N144</f>
        <v>0</v>
      </c>
      <c r="P145" s="41">
        <f ca="1">HLOOKUP($A145&amp;"-"&amp;$B145&amp;"-"&amp;P$7,Weights_All_Spaces,$C145+1,FALSE)*'Freezer Impacts'!O144</f>
        <v>0</v>
      </c>
      <c r="Q145" s="41">
        <f ca="1">HLOOKUP($A145&amp;"-"&amp;$B145&amp;"-"&amp;Q$7,Weights_All_Spaces,$C145+1,FALSE)*'Freezer Impacts'!P144</f>
        <v>0</v>
      </c>
      <c r="R145" s="41">
        <f ca="1">HLOOKUP($A145&amp;"-"&amp;$B145&amp;"-"&amp;R$7,Weights_All_Spaces,$C145+1,FALSE)*'Freezer Impacts'!Q144</f>
        <v>0</v>
      </c>
      <c r="S145" s="41">
        <f>HLOOKUP($A145&amp;"-"&amp;$B145&amp;"-"&amp;S$7,Weights_All_Spaces,$C145+1,FALSE)*'Freezer Impacts'!R144</f>
        <v>0</v>
      </c>
      <c r="T145" s="41">
        <f ca="1">HLOOKUP($A145&amp;"-"&amp;$B145&amp;"-"&amp;T$7,Weights_All_Spaces,$C145+1,FALSE)*'Freezer Impacts'!S144</f>
        <v>0</v>
      </c>
      <c r="U145" s="41">
        <f ca="1">HLOOKUP($A145&amp;"-"&amp;$B145&amp;"-"&amp;U$7,Weights_All_Spaces,$C145+1,FALSE)*'Freezer Impacts'!T144</f>
        <v>0</v>
      </c>
      <c r="V145" s="41">
        <f ca="1">HLOOKUP($A145&amp;"-"&amp;$B145&amp;"-"&amp;V$7,Weights_All_Spaces,$C145+1,FALSE)*'Freezer Impacts'!U144</f>
        <v>0</v>
      </c>
      <c r="W145" s="41">
        <f ca="1">HLOOKUP($A145&amp;"-"&amp;$B145&amp;"-"&amp;W$7,Weights_All_Spaces,$C145+1,FALSE)*'Freezer Impacts'!V144</f>
        <v>0</v>
      </c>
      <c r="X145" s="41">
        <f ca="1">HLOOKUP($A145&amp;"-"&amp;$B145&amp;"-"&amp;X$7,Weights_All_Spaces,$C145+1,FALSE)*'Freezer Impacts'!W144</f>
        <v>0</v>
      </c>
      <c r="Y145" s="41">
        <f ca="1">HLOOKUP($A145&amp;"-"&amp;$B145&amp;"-"&amp;Y$7,Weights_All_Spaces,$C145+1,FALSE)*'Freezer Impacts'!X144</f>
        <v>0</v>
      </c>
      <c r="Z145" s="41">
        <f ca="1">HLOOKUP($A145&amp;"-"&amp;$B145&amp;"-"&amp;Z$7,Weights_All_Spaces,$C145+1,FALSE)*'Freezer Impacts'!Y144</f>
        <v>0</v>
      </c>
      <c r="AA145" s="41">
        <f ca="1">HLOOKUP($A145&amp;"-"&amp;$B145&amp;"-"&amp;AA$7,Weights_All_Spaces,$C145+1,FALSE)*'Freezer Impacts'!Z144</f>
        <v>0</v>
      </c>
      <c r="AB145" s="41">
        <f ca="1">HLOOKUP($A145&amp;"-"&amp;$B145&amp;"-"&amp;AB$7,Weights_All_Spaces,$C145+1,FALSE)*'Freezer Impacts'!AA144</f>
        <v>0</v>
      </c>
      <c r="AC145" s="41">
        <f ca="1">HLOOKUP($A145&amp;"-"&amp;$B145&amp;"-"&amp;AC$7,Weights_All_Spaces,$C145+1,FALSE)*'Freezer Impacts'!AB144</f>
        <v>0</v>
      </c>
      <c r="AD145" s="130">
        <v>0</v>
      </c>
      <c r="AE145" s="130">
        <v>0</v>
      </c>
      <c r="AF145" s="130">
        <v>0</v>
      </c>
      <c r="AG145" s="130">
        <v>0</v>
      </c>
      <c r="AH145" s="130">
        <v>0</v>
      </c>
      <c r="AK145" s="131">
        <f t="shared" ca="1" si="25"/>
        <v>0</v>
      </c>
      <c r="AL145" s="131">
        <f t="shared" ca="1" si="25"/>
        <v>0</v>
      </c>
      <c r="AM145" s="131">
        <f t="shared" ca="1" si="25"/>
        <v>0</v>
      </c>
      <c r="AN145" s="131">
        <f t="shared" ca="1" si="25"/>
        <v>0</v>
      </c>
      <c r="AO145" s="131">
        <f t="shared" ca="1" si="25"/>
        <v>0</v>
      </c>
    </row>
    <row r="146" spans="1:47">
      <c r="A146" s="4" t="str">
        <f t="shared" si="30"/>
        <v>SD</v>
      </c>
      <c r="B146" s="4" t="str">
        <f t="shared" si="30"/>
        <v>DMO</v>
      </c>
      <c r="C146" s="4">
        <f t="shared" si="28"/>
        <v>10</v>
      </c>
      <c r="D146" s="40" t="str">
        <f t="shared" si="24"/>
        <v>SD10</v>
      </c>
      <c r="E146" s="41">
        <f ca="1">HLOOKUP($A146&amp;"-"&amp;$B146&amp;"-"&amp;E$7,Weights_All_Spaces,$C146+1,FALSE)*'Freezer Impacts'!D145</f>
        <v>0.19943607044885717</v>
      </c>
      <c r="F146" s="41">
        <f ca="1">HLOOKUP($A146&amp;"-"&amp;$B146&amp;"-"&amp;F$7,Weights_All_Spaces,$C146+1,FALSE)*'Freezer Impacts'!E145</f>
        <v>2.6913275716128949E-5</v>
      </c>
      <c r="G146" s="41">
        <f ca="1">HLOOKUP($A146&amp;"-"&amp;$B146&amp;"-"&amp;G$7,Weights_All_Spaces,$C146+1,FALSE)*'Freezer Impacts'!F145</f>
        <v>0.26725604287504706</v>
      </c>
      <c r="H146" s="41">
        <f ca="1">HLOOKUP($A146&amp;"-"&amp;$B146&amp;"-"&amp;H$7,Weights_All_Spaces,$C146+1,FALSE)*'Freezer Impacts'!G145</f>
        <v>5.0900591145808401E-5</v>
      </c>
      <c r="I146" s="41">
        <f ca="1">HLOOKUP($A146&amp;"-"&amp;$B146&amp;"-"&amp;I$7,Weights_All_Spaces,$C146+1,FALSE)*'Freezer Impacts'!H145</f>
        <v>-4.9973699273550398E-3</v>
      </c>
      <c r="J146" s="41">
        <f ca="1">HLOOKUP($A146&amp;"-"&amp;$B146&amp;"-"&amp;J$7,Weights_All_Spaces,$C146+1,FALSE)*'Freezer Impacts'!I145</f>
        <v>2.8491694427099604E-2</v>
      </c>
      <c r="K146" s="41">
        <f ca="1">HLOOKUP($A146&amp;"-"&amp;$B146&amp;"-"&amp;K$7,Weights_All_Spaces,$C146+1,FALSE)*'Freezer Impacts'!J145</f>
        <v>3.8533567629806997E-6</v>
      </c>
      <c r="L146" s="41">
        <f ca="1">HLOOKUP($A146&amp;"-"&amp;$B146&amp;"-"&amp;L$7,Weights_All_Spaces,$C146+1,FALSE)*'Freezer Impacts'!K145</f>
        <v>3.2490972819248183E-2</v>
      </c>
      <c r="M146" s="41">
        <f ca="1">HLOOKUP($A146&amp;"-"&amp;$B146&amp;"-"&amp;M$7,Weights_All_Spaces,$C146+1,FALSE)*'Freezer Impacts'!L145</f>
        <v>8.8826069265403945E-6</v>
      </c>
      <c r="N146" s="41">
        <f ca="1">HLOOKUP($A146&amp;"-"&amp;$B146&amp;"-"&amp;N$7,Weights_All_Spaces,$C146+1,FALSE)*'Freezer Impacts'!M145</f>
        <v>0</v>
      </c>
      <c r="O146" s="41">
        <f ca="1">HLOOKUP($A146&amp;"-"&amp;$B146&amp;"-"&amp;O$7,Weights_All_Spaces,$C146+1,FALSE)*'Freezer Impacts'!N145</f>
        <v>5.6981734413959199E-2</v>
      </c>
      <c r="P146" s="41">
        <f ca="1">HLOOKUP($A146&amp;"-"&amp;$B146&amp;"-"&amp;P$7,Weights_All_Spaces,$C146+1,FALSE)*'Freezer Impacts'!O145</f>
        <v>7.6895073474654144E-6</v>
      </c>
      <c r="Q146" s="41">
        <f ca="1">HLOOKUP($A146&amp;"-"&amp;$B146&amp;"-"&amp;Q$7,Weights_All_Spaces,$C146+1,FALSE)*'Freezer Impacts'!P145</f>
        <v>7.6358869392870607E-2</v>
      </c>
      <c r="R146" s="41">
        <f ca="1">HLOOKUP($A146&amp;"-"&amp;$B146&amp;"-"&amp;R$7,Weights_All_Spaces,$C146+1,FALSE)*'Freezer Impacts'!Q145</f>
        <v>1.4543026041659546E-5</v>
      </c>
      <c r="S146" s="41">
        <f>HLOOKUP($A146&amp;"-"&amp;$B146&amp;"-"&amp;S$7,Weights_All_Spaces,$C146+1,FALSE)*'Freezer Impacts'!R145</f>
        <v>0</v>
      </c>
      <c r="T146" s="41">
        <f ca="1">HLOOKUP($A146&amp;"-"&amp;$B146&amp;"-"&amp;T$7,Weights_All_Spaces,$C146+1,FALSE)*'Freezer Impacts'!S145</f>
        <v>4.0353517521334877E-2</v>
      </c>
      <c r="U146" s="41">
        <f ca="1">HLOOKUP($A146&amp;"-"&amp;$B146&amp;"-"&amp;U$7,Weights_All_Spaces,$C146+1,FALSE)*'Freezer Impacts'!T145</f>
        <v>7.4408074455308988E-6</v>
      </c>
      <c r="V146" s="41">
        <f ca="1">HLOOKUP($A146&amp;"-"&amp;$B146&amp;"-"&amp;V$7,Weights_All_Spaces,$C146+1,FALSE)*'Freezer Impacts'!U145</f>
        <v>4.0353517521334877E-2</v>
      </c>
      <c r="W146" s="41">
        <f ca="1">HLOOKUP($A146&amp;"-"&amp;$B146&amp;"-"&amp;W$7,Weights_All_Spaces,$C146+1,FALSE)*'Freezer Impacts'!V145</f>
        <v>7.4408074455308988E-6</v>
      </c>
      <c r="X146" s="41">
        <f ca="1">HLOOKUP($A146&amp;"-"&amp;$B146&amp;"-"&amp;X$7,Weights_All_Spaces,$C146+1,FALSE)*'Freezer Impacts'!W145</f>
        <v>-8.5650586658323478E-4</v>
      </c>
      <c r="Y146" s="41">
        <f ca="1">HLOOKUP($A146&amp;"-"&amp;$B146&amp;"-"&amp;Y$7,Weights_All_Spaces,$C146+1,FALSE)*'Freezer Impacts'!X145</f>
        <v>6.1543219716251032E-3</v>
      </c>
      <c r="Z146" s="41">
        <f ca="1">HLOOKUP($A146&amp;"-"&amp;$B146&amp;"-"&amp;Z$7,Weights_All_Spaces,$C146+1,FALSE)*'Freezer Impacts'!Y145</f>
        <v>1.1292861764406483E-6</v>
      </c>
      <c r="AA146" s="41">
        <f ca="1">HLOOKUP($A146&amp;"-"&amp;$B146&amp;"-"&amp;AA$7,Weights_All_Spaces,$C146+1,FALSE)*'Freezer Impacts'!Z145</f>
        <v>4.9286710996315486E-3</v>
      </c>
      <c r="AB146" s="41">
        <f ca="1">HLOOKUP($A146&amp;"-"&amp;$B146&amp;"-"&amp;AB$7,Weights_All_Spaces,$C146+1,FALSE)*'Freezer Impacts'!AA145</f>
        <v>1.1292861764406483E-6</v>
      </c>
      <c r="AC146" s="41">
        <f ca="1">HLOOKUP($A146&amp;"-"&amp;$B146&amp;"-"&amp;AC$7,Weights_All_Spaces,$C146+1,FALSE)*'Freezer Impacts'!AB145</f>
        <v>0</v>
      </c>
      <c r="AD146" s="130">
        <v>0</v>
      </c>
      <c r="AE146" s="130">
        <v>0</v>
      </c>
      <c r="AF146" s="130">
        <v>0</v>
      </c>
      <c r="AG146" s="130">
        <v>0</v>
      </c>
      <c r="AH146" s="130">
        <v>0</v>
      </c>
      <c r="AK146" s="131">
        <f t="shared" ca="1" si="25"/>
        <v>0.33141733878287594</v>
      </c>
      <c r="AL146" s="131">
        <f t="shared" ca="1" si="25"/>
        <v>4.7026233448546613E-5</v>
      </c>
      <c r="AM146" s="131">
        <f t="shared" ca="1" si="25"/>
        <v>0.42138807370813225</v>
      </c>
      <c r="AN146" s="131">
        <f t="shared" ca="1" si="25"/>
        <v>8.2896317735979902E-5</v>
      </c>
      <c r="AO146" s="131">
        <f t="shared" ca="1" si="25"/>
        <v>-5.8538757939382742E-3</v>
      </c>
    </row>
    <row r="147" spans="1:47">
      <c r="A147" s="4" t="str">
        <f t="shared" si="30"/>
        <v>SD</v>
      </c>
      <c r="B147" s="4" t="str">
        <f t="shared" si="30"/>
        <v>DMO</v>
      </c>
      <c r="C147" s="4">
        <f t="shared" si="28"/>
        <v>11</v>
      </c>
      <c r="D147" s="40" t="str">
        <f t="shared" si="24"/>
        <v>SD11</v>
      </c>
      <c r="E147" s="41">
        <f ca="1">HLOOKUP($A147&amp;"-"&amp;$B147&amp;"-"&amp;E$7,Weights_All_Spaces,$C147+1,FALSE)*'Freezer Impacts'!D146</f>
        <v>0</v>
      </c>
      <c r="F147" s="41">
        <f ca="1">HLOOKUP($A147&amp;"-"&amp;$B147&amp;"-"&amp;F$7,Weights_All_Spaces,$C147+1,FALSE)*'Freezer Impacts'!E146</f>
        <v>0</v>
      </c>
      <c r="G147" s="41">
        <f ca="1">HLOOKUP($A147&amp;"-"&amp;$B147&amp;"-"&amp;G$7,Weights_All_Spaces,$C147+1,FALSE)*'Freezer Impacts'!F146</f>
        <v>0</v>
      </c>
      <c r="H147" s="41">
        <f ca="1">HLOOKUP($A147&amp;"-"&amp;$B147&amp;"-"&amp;H$7,Weights_All_Spaces,$C147+1,FALSE)*'Freezer Impacts'!G146</f>
        <v>0</v>
      </c>
      <c r="I147" s="41">
        <f ca="1">HLOOKUP($A147&amp;"-"&amp;$B147&amp;"-"&amp;I$7,Weights_All_Spaces,$C147+1,FALSE)*'Freezer Impacts'!H146</f>
        <v>0</v>
      </c>
      <c r="J147" s="41">
        <f ca="1">HLOOKUP($A147&amp;"-"&amp;$B147&amp;"-"&amp;J$7,Weights_All_Spaces,$C147+1,FALSE)*'Freezer Impacts'!I146</f>
        <v>0</v>
      </c>
      <c r="K147" s="41">
        <f ca="1">HLOOKUP($A147&amp;"-"&amp;$B147&amp;"-"&amp;K$7,Weights_All_Spaces,$C147+1,FALSE)*'Freezer Impacts'!J146</f>
        <v>0</v>
      </c>
      <c r="L147" s="41">
        <f ca="1">HLOOKUP($A147&amp;"-"&amp;$B147&amp;"-"&amp;L$7,Weights_All_Spaces,$C147+1,FALSE)*'Freezer Impacts'!K146</f>
        <v>0</v>
      </c>
      <c r="M147" s="41">
        <f ca="1">HLOOKUP($A147&amp;"-"&amp;$B147&amp;"-"&amp;M$7,Weights_All_Spaces,$C147+1,FALSE)*'Freezer Impacts'!L146</f>
        <v>0</v>
      </c>
      <c r="N147" s="41">
        <f ca="1">HLOOKUP($A147&amp;"-"&amp;$B147&amp;"-"&amp;N$7,Weights_All_Spaces,$C147+1,FALSE)*'Freezer Impacts'!M146</f>
        <v>0</v>
      </c>
      <c r="O147" s="41">
        <f ca="1">HLOOKUP($A147&amp;"-"&amp;$B147&amp;"-"&amp;O$7,Weights_All_Spaces,$C147+1,FALSE)*'Freezer Impacts'!N146</f>
        <v>0</v>
      </c>
      <c r="P147" s="41">
        <f ca="1">HLOOKUP($A147&amp;"-"&amp;$B147&amp;"-"&amp;P$7,Weights_All_Spaces,$C147+1,FALSE)*'Freezer Impacts'!O146</f>
        <v>0</v>
      </c>
      <c r="Q147" s="41">
        <f ca="1">HLOOKUP($A147&amp;"-"&amp;$B147&amp;"-"&amp;Q$7,Weights_All_Spaces,$C147+1,FALSE)*'Freezer Impacts'!P146</f>
        <v>0</v>
      </c>
      <c r="R147" s="41">
        <f ca="1">HLOOKUP($A147&amp;"-"&amp;$B147&amp;"-"&amp;R$7,Weights_All_Spaces,$C147+1,FALSE)*'Freezer Impacts'!Q146</f>
        <v>0</v>
      </c>
      <c r="S147" s="41">
        <f>HLOOKUP($A147&amp;"-"&amp;$B147&amp;"-"&amp;S$7,Weights_All_Spaces,$C147+1,FALSE)*'Freezer Impacts'!R146</f>
        <v>0</v>
      </c>
      <c r="T147" s="41">
        <f ca="1">HLOOKUP($A147&amp;"-"&amp;$B147&amp;"-"&amp;T$7,Weights_All_Spaces,$C147+1,FALSE)*'Freezer Impacts'!S146</f>
        <v>0</v>
      </c>
      <c r="U147" s="41">
        <f ca="1">HLOOKUP($A147&amp;"-"&amp;$B147&amp;"-"&amp;U$7,Weights_All_Spaces,$C147+1,FALSE)*'Freezer Impacts'!T146</f>
        <v>0</v>
      </c>
      <c r="V147" s="41">
        <f ca="1">HLOOKUP($A147&amp;"-"&amp;$B147&amp;"-"&amp;V$7,Weights_All_Spaces,$C147+1,FALSE)*'Freezer Impacts'!U146</f>
        <v>0</v>
      </c>
      <c r="W147" s="41">
        <f ca="1">HLOOKUP($A147&amp;"-"&amp;$B147&amp;"-"&amp;W$7,Weights_All_Spaces,$C147+1,FALSE)*'Freezer Impacts'!V146</f>
        <v>0</v>
      </c>
      <c r="X147" s="41">
        <f ca="1">HLOOKUP($A147&amp;"-"&amp;$B147&amp;"-"&amp;X$7,Weights_All_Spaces,$C147+1,FALSE)*'Freezer Impacts'!W146</f>
        <v>0</v>
      </c>
      <c r="Y147" s="41">
        <f ca="1">HLOOKUP($A147&amp;"-"&amp;$B147&amp;"-"&amp;Y$7,Weights_All_Spaces,$C147+1,FALSE)*'Freezer Impacts'!X146</f>
        <v>0</v>
      </c>
      <c r="Z147" s="41">
        <f ca="1">HLOOKUP($A147&amp;"-"&amp;$B147&amp;"-"&amp;Z$7,Weights_All_Spaces,$C147+1,FALSE)*'Freezer Impacts'!Y146</f>
        <v>0</v>
      </c>
      <c r="AA147" s="41">
        <f ca="1">HLOOKUP($A147&amp;"-"&amp;$B147&amp;"-"&amp;AA$7,Weights_All_Spaces,$C147+1,FALSE)*'Freezer Impacts'!Z146</f>
        <v>0</v>
      </c>
      <c r="AB147" s="41">
        <f ca="1">HLOOKUP($A147&amp;"-"&amp;$B147&amp;"-"&amp;AB$7,Weights_All_Spaces,$C147+1,FALSE)*'Freezer Impacts'!AA146</f>
        <v>0</v>
      </c>
      <c r="AC147" s="41">
        <f ca="1">HLOOKUP($A147&amp;"-"&amp;$B147&amp;"-"&amp;AC$7,Weights_All_Spaces,$C147+1,FALSE)*'Freezer Impacts'!AB146</f>
        <v>0</v>
      </c>
      <c r="AD147" s="130">
        <v>0</v>
      </c>
      <c r="AE147" s="130">
        <v>0</v>
      </c>
      <c r="AF147" s="130">
        <v>0</v>
      </c>
      <c r="AG147" s="130">
        <v>0</v>
      </c>
      <c r="AH147" s="130">
        <v>0</v>
      </c>
      <c r="AK147" s="131">
        <f t="shared" ca="1" si="25"/>
        <v>0</v>
      </c>
      <c r="AL147" s="131">
        <f t="shared" ca="1" si="25"/>
        <v>0</v>
      </c>
      <c r="AM147" s="131">
        <f t="shared" ca="1" si="25"/>
        <v>0</v>
      </c>
      <c r="AN147" s="131">
        <f t="shared" ca="1" si="25"/>
        <v>0</v>
      </c>
      <c r="AO147" s="131">
        <f t="shared" ca="1" si="25"/>
        <v>0</v>
      </c>
    </row>
    <row r="148" spans="1:47">
      <c r="A148" s="4" t="str">
        <f t="shared" si="30"/>
        <v>SD</v>
      </c>
      <c r="B148" s="4" t="str">
        <f t="shared" si="30"/>
        <v>DMO</v>
      </c>
      <c r="C148" s="4">
        <f t="shared" si="28"/>
        <v>12</v>
      </c>
      <c r="D148" s="40" t="str">
        <f t="shared" si="24"/>
        <v>SD12</v>
      </c>
      <c r="E148" s="41">
        <f ca="1">HLOOKUP($A148&amp;"-"&amp;$B148&amp;"-"&amp;E$7,Weights_All_Spaces,$C148+1,FALSE)*'Freezer Impacts'!D147</f>
        <v>0</v>
      </c>
      <c r="F148" s="41">
        <f ca="1">HLOOKUP($A148&amp;"-"&amp;$B148&amp;"-"&amp;F$7,Weights_All_Spaces,$C148+1,FALSE)*'Freezer Impacts'!E147</f>
        <v>0</v>
      </c>
      <c r="G148" s="41">
        <f ca="1">HLOOKUP($A148&amp;"-"&amp;$B148&amp;"-"&amp;G$7,Weights_All_Spaces,$C148+1,FALSE)*'Freezer Impacts'!F147</f>
        <v>0</v>
      </c>
      <c r="H148" s="41">
        <f ca="1">HLOOKUP($A148&amp;"-"&amp;$B148&amp;"-"&amp;H$7,Weights_All_Spaces,$C148+1,FALSE)*'Freezer Impacts'!G147</f>
        <v>0</v>
      </c>
      <c r="I148" s="41">
        <f ca="1">HLOOKUP($A148&amp;"-"&amp;$B148&amp;"-"&amp;I$7,Weights_All_Spaces,$C148+1,FALSE)*'Freezer Impacts'!H147</f>
        <v>0</v>
      </c>
      <c r="J148" s="41">
        <f ca="1">HLOOKUP($A148&amp;"-"&amp;$B148&amp;"-"&amp;J$7,Weights_All_Spaces,$C148+1,FALSE)*'Freezer Impacts'!I147</f>
        <v>0</v>
      </c>
      <c r="K148" s="41">
        <f ca="1">HLOOKUP($A148&amp;"-"&amp;$B148&amp;"-"&amp;K$7,Weights_All_Spaces,$C148+1,FALSE)*'Freezer Impacts'!J147</f>
        <v>0</v>
      </c>
      <c r="L148" s="41">
        <f ca="1">HLOOKUP($A148&amp;"-"&amp;$B148&amp;"-"&amp;L$7,Weights_All_Spaces,$C148+1,FALSE)*'Freezer Impacts'!K147</f>
        <v>0</v>
      </c>
      <c r="M148" s="41">
        <f ca="1">HLOOKUP($A148&amp;"-"&amp;$B148&amp;"-"&amp;M$7,Weights_All_Spaces,$C148+1,FALSE)*'Freezer Impacts'!L147</f>
        <v>0</v>
      </c>
      <c r="N148" s="41">
        <f ca="1">HLOOKUP($A148&amp;"-"&amp;$B148&amp;"-"&amp;N$7,Weights_All_Spaces,$C148+1,FALSE)*'Freezer Impacts'!M147</f>
        <v>0</v>
      </c>
      <c r="O148" s="41">
        <f ca="1">HLOOKUP($A148&amp;"-"&amp;$B148&amp;"-"&amp;O$7,Weights_All_Spaces,$C148+1,FALSE)*'Freezer Impacts'!N147</f>
        <v>0</v>
      </c>
      <c r="P148" s="41">
        <f ca="1">HLOOKUP($A148&amp;"-"&amp;$B148&amp;"-"&amp;P$7,Weights_All_Spaces,$C148+1,FALSE)*'Freezer Impacts'!O147</f>
        <v>0</v>
      </c>
      <c r="Q148" s="41">
        <f ca="1">HLOOKUP($A148&amp;"-"&amp;$B148&amp;"-"&amp;Q$7,Weights_All_Spaces,$C148+1,FALSE)*'Freezer Impacts'!P147</f>
        <v>0</v>
      </c>
      <c r="R148" s="41">
        <f ca="1">HLOOKUP($A148&amp;"-"&amp;$B148&amp;"-"&amp;R$7,Weights_All_Spaces,$C148+1,FALSE)*'Freezer Impacts'!Q147</f>
        <v>0</v>
      </c>
      <c r="S148" s="41">
        <f>HLOOKUP($A148&amp;"-"&amp;$B148&amp;"-"&amp;S$7,Weights_All_Spaces,$C148+1,FALSE)*'Freezer Impacts'!R147</f>
        <v>0</v>
      </c>
      <c r="T148" s="41">
        <f ca="1">HLOOKUP($A148&amp;"-"&amp;$B148&amp;"-"&amp;T$7,Weights_All_Spaces,$C148+1,FALSE)*'Freezer Impacts'!S147</f>
        <v>0</v>
      </c>
      <c r="U148" s="41">
        <f ca="1">HLOOKUP($A148&amp;"-"&amp;$B148&amp;"-"&amp;U$7,Weights_All_Spaces,$C148+1,FALSE)*'Freezer Impacts'!T147</f>
        <v>0</v>
      </c>
      <c r="V148" s="41">
        <f ca="1">HLOOKUP($A148&amp;"-"&amp;$B148&amp;"-"&amp;V$7,Weights_All_Spaces,$C148+1,FALSE)*'Freezer Impacts'!U147</f>
        <v>0</v>
      </c>
      <c r="W148" s="41">
        <f ca="1">HLOOKUP($A148&amp;"-"&amp;$B148&amp;"-"&amp;W$7,Weights_All_Spaces,$C148+1,FALSE)*'Freezer Impacts'!V147</f>
        <v>0</v>
      </c>
      <c r="X148" s="41">
        <f ca="1">HLOOKUP($A148&amp;"-"&amp;$B148&amp;"-"&amp;X$7,Weights_All_Spaces,$C148+1,FALSE)*'Freezer Impacts'!W147</f>
        <v>0</v>
      </c>
      <c r="Y148" s="41">
        <f ca="1">HLOOKUP($A148&amp;"-"&amp;$B148&amp;"-"&amp;Y$7,Weights_All_Spaces,$C148+1,FALSE)*'Freezer Impacts'!X147</f>
        <v>0</v>
      </c>
      <c r="Z148" s="41">
        <f ca="1">HLOOKUP($A148&amp;"-"&amp;$B148&amp;"-"&amp;Z$7,Weights_All_Spaces,$C148+1,FALSE)*'Freezer Impacts'!Y147</f>
        <v>0</v>
      </c>
      <c r="AA148" s="41">
        <f ca="1">HLOOKUP($A148&amp;"-"&amp;$B148&amp;"-"&amp;AA$7,Weights_All_Spaces,$C148+1,FALSE)*'Freezer Impacts'!Z147</f>
        <v>0</v>
      </c>
      <c r="AB148" s="41">
        <f ca="1">HLOOKUP($A148&amp;"-"&amp;$B148&amp;"-"&amp;AB$7,Weights_All_Spaces,$C148+1,FALSE)*'Freezer Impacts'!AA147</f>
        <v>0</v>
      </c>
      <c r="AC148" s="41">
        <f ca="1">HLOOKUP($A148&amp;"-"&amp;$B148&amp;"-"&amp;AC$7,Weights_All_Spaces,$C148+1,FALSE)*'Freezer Impacts'!AB147</f>
        <v>0</v>
      </c>
      <c r="AD148" s="130">
        <v>0</v>
      </c>
      <c r="AE148" s="130">
        <v>0</v>
      </c>
      <c r="AF148" s="130">
        <v>0</v>
      </c>
      <c r="AG148" s="130">
        <v>0</v>
      </c>
      <c r="AH148" s="130">
        <v>0</v>
      </c>
      <c r="AK148" s="131">
        <f t="shared" ca="1" si="25"/>
        <v>0</v>
      </c>
      <c r="AL148" s="131">
        <f t="shared" ca="1" si="25"/>
        <v>0</v>
      </c>
      <c r="AM148" s="131">
        <f t="shared" ca="1" si="25"/>
        <v>0</v>
      </c>
      <c r="AN148" s="131">
        <f t="shared" ca="1" si="25"/>
        <v>0</v>
      </c>
      <c r="AO148" s="131">
        <f t="shared" ca="1" si="25"/>
        <v>0</v>
      </c>
    </row>
    <row r="149" spans="1:47">
      <c r="A149" s="4" t="str">
        <f t="shared" si="30"/>
        <v>SD</v>
      </c>
      <c r="B149" s="4" t="str">
        <f t="shared" si="30"/>
        <v>DMO</v>
      </c>
      <c r="C149" s="4">
        <f t="shared" si="28"/>
        <v>13</v>
      </c>
      <c r="D149" s="40" t="str">
        <f t="shared" si="24"/>
        <v>SD13</v>
      </c>
      <c r="E149" s="41">
        <f ca="1">HLOOKUP($A149&amp;"-"&amp;$B149&amp;"-"&amp;E$7,Weights_All_Spaces,$C149+1,FALSE)*'Freezer Impacts'!D148</f>
        <v>0</v>
      </c>
      <c r="F149" s="41">
        <f ca="1">HLOOKUP($A149&amp;"-"&amp;$B149&amp;"-"&amp;F$7,Weights_All_Spaces,$C149+1,FALSE)*'Freezer Impacts'!E148</f>
        <v>0</v>
      </c>
      <c r="G149" s="41">
        <f ca="1">HLOOKUP($A149&amp;"-"&amp;$B149&amp;"-"&amp;G$7,Weights_All_Spaces,$C149+1,FALSE)*'Freezer Impacts'!F148</f>
        <v>0</v>
      </c>
      <c r="H149" s="41">
        <f ca="1">HLOOKUP($A149&amp;"-"&amp;$B149&amp;"-"&amp;H$7,Weights_All_Spaces,$C149+1,FALSE)*'Freezer Impacts'!G148</f>
        <v>0</v>
      </c>
      <c r="I149" s="41">
        <f ca="1">HLOOKUP($A149&amp;"-"&amp;$B149&amp;"-"&amp;I$7,Weights_All_Spaces,$C149+1,FALSE)*'Freezer Impacts'!H148</f>
        <v>0</v>
      </c>
      <c r="J149" s="41">
        <f ca="1">HLOOKUP($A149&amp;"-"&amp;$B149&amp;"-"&amp;J$7,Weights_All_Spaces,$C149+1,FALSE)*'Freezer Impacts'!I148</f>
        <v>0</v>
      </c>
      <c r="K149" s="41">
        <f ca="1">HLOOKUP($A149&amp;"-"&amp;$B149&amp;"-"&amp;K$7,Weights_All_Spaces,$C149+1,FALSE)*'Freezer Impacts'!J148</f>
        <v>0</v>
      </c>
      <c r="L149" s="41">
        <f ca="1">HLOOKUP($A149&amp;"-"&amp;$B149&amp;"-"&amp;L$7,Weights_All_Spaces,$C149+1,FALSE)*'Freezer Impacts'!K148</f>
        <v>0</v>
      </c>
      <c r="M149" s="41">
        <f ca="1">HLOOKUP($A149&amp;"-"&amp;$B149&amp;"-"&amp;M$7,Weights_All_Spaces,$C149+1,FALSE)*'Freezer Impacts'!L148</f>
        <v>0</v>
      </c>
      <c r="N149" s="41">
        <f ca="1">HLOOKUP($A149&amp;"-"&amp;$B149&amp;"-"&amp;N$7,Weights_All_Spaces,$C149+1,FALSE)*'Freezer Impacts'!M148</f>
        <v>0</v>
      </c>
      <c r="O149" s="41">
        <f ca="1">HLOOKUP($A149&amp;"-"&amp;$B149&amp;"-"&amp;O$7,Weights_All_Spaces,$C149+1,FALSE)*'Freezer Impacts'!N148</f>
        <v>0</v>
      </c>
      <c r="P149" s="41">
        <f ca="1">HLOOKUP($A149&amp;"-"&amp;$B149&amp;"-"&amp;P$7,Weights_All_Spaces,$C149+1,FALSE)*'Freezer Impacts'!O148</f>
        <v>0</v>
      </c>
      <c r="Q149" s="41">
        <f ca="1">HLOOKUP($A149&amp;"-"&amp;$B149&amp;"-"&amp;Q$7,Weights_All_Spaces,$C149+1,FALSE)*'Freezer Impacts'!P148</f>
        <v>0</v>
      </c>
      <c r="R149" s="41">
        <f ca="1">HLOOKUP($A149&amp;"-"&amp;$B149&amp;"-"&amp;R$7,Weights_All_Spaces,$C149+1,FALSE)*'Freezer Impacts'!Q148</f>
        <v>0</v>
      </c>
      <c r="S149" s="41">
        <f>HLOOKUP($A149&amp;"-"&amp;$B149&amp;"-"&amp;S$7,Weights_All_Spaces,$C149+1,FALSE)*'Freezer Impacts'!R148</f>
        <v>0</v>
      </c>
      <c r="T149" s="41">
        <f ca="1">HLOOKUP($A149&amp;"-"&amp;$B149&amp;"-"&amp;T$7,Weights_All_Spaces,$C149+1,FALSE)*'Freezer Impacts'!S148</f>
        <v>0</v>
      </c>
      <c r="U149" s="41">
        <f ca="1">HLOOKUP($A149&amp;"-"&amp;$B149&amp;"-"&amp;U$7,Weights_All_Spaces,$C149+1,FALSE)*'Freezer Impacts'!T148</f>
        <v>0</v>
      </c>
      <c r="V149" s="41">
        <f ca="1">HLOOKUP($A149&amp;"-"&amp;$B149&amp;"-"&amp;V$7,Weights_All_Spaces,$C149+1,FALSE)*'Freezer Impacts'!U148</f>
        <v>0</v>
      </c>
      <c r="W149" s="41">
        <f ca="1">HLOOKUP($A149&amp;"-"&amp;$B149&amp;"-"&amp;W$7,Weights_All_Spaces,$C149+1,FALSE)*'Freezer Impacts'!V148</f>
        <v>0</v>
      </c>
      <c r="X149" s="41">
        <f ca="1">HLOOKUP($A149&amp;"-"&amp;$B149&amp;"-"&amp;X$7,Weights_All_Spaces,$C149+1,FALSE)*'Freezer Impacts'!W148</f>
        <v>0</v>
      </c>
      <c r="Y149" s="41">
        <f ca="1">HLOOKUP($A149&amp;"-"&amp;$B149&amp;"-"&amp;Y$7,Weights_All_Spaces,$C149+1,FALSE)*'Freezer Impacts'!X148</f>
        <v>0</v>
      </c>
      <c r="Z149" s="41">
        <f ca="1">HLOOKUP($A149&amp;"-"&amp;$B149&amp;"-"&amp;Z$7,Weights_All_Spaces,$C149+1,FALSE)*'Freezer Impacts'!Y148</f>
        <v>0</v>
      </c>
      <c r="AA149" s="41">
        <f ca="1">HLOOKUP($A149&amp;"-"&amp;$B149&amp;"-"&amp;AA$7,Weights_All_Spaces,$C149+1,FALSE)*'Freezer Impacts'!Z148</f>
        <v>0</v>
      </c>
      <c r="AB149" s="41">
        <f ca="1">HLOOKUP($A149&amp;"-"&amp;$B149&amp;"-"&amp;AB$7,Weights_All_Spaces,$C149+1,FALSE)*'Freezer Impacts'!AA148</f>
        <v>0</v>
      </c>
      <c r="AC149" s="41">
        <f ca="1">HLOOKUP($A149&amp;"-"&amp;$B149&amp;"-"&amp;AC$7,Weights_All_Spaces,$C149+1,FALSE)*'Freezer Impacts'!AB148</f>
        <v>0</v>
      </c>
      <c r="AD149" s="130">
        <v>0</v>
      </c>
      <c r="AE149" s="130">
        <v>0</v>
      </c>
      <c r="AF149" s="130">
        <v>0</v>
      </c>
      <c r="AG149" s="130">
        <v>0</v>
      </c>
      <c r="AH149" s="130">
        <v>0</v>
      </c>
      <c r="AK149" s="131">
        <f t="shared" ca="1" si="25"/>
        <v>0</v>
      </c>
      <c r="AL149" s="131">
        <f t="shared" ca="1" si="25"/>
        <v>0</v>
      </c>
      <c r="AM149" s="131">
        <f t="shared" ca="1" si="25"/>
        <v>0</v>
      </c>
      <c r="AN149" s="131">
        <f t="shared" ca="1" si="25"/>
        <v>0</v>
      </c>
      <c r="AO149" s="131">
        <f t="shared" ca="1" si="25"/>
        <v>0</v>
      </c>
    </row>
    <row r="150" spans="1:47">
      <c r="A150" s="4" t="str">
        <f t="shared" si="30"/>
        <v>SD</v>
      </c>
      <c r="B150" s="4" t="str">
        <f t="shared" si="30"/>
        <v>DMO</v>
      </c>
      <c r="C150" s="4">
        <f t="shared" si="28"/>
        <v>14</v>
      </c>
      <c r="D150" s="40" t="str">
        <f t="shared" si="24"/>
        <v>SD14</v>
      </c>
      <c r="E150" s="41">
        <f ca="1">HLOOKUP($A150&amp;"-"&amp;$B150&amp;"-"&amp;E$7,Weights_All_Spaces,$C150+1,FALSE)*'Freezer Impacts'!D149</f>
        <v>4.8251650379609733E-2</v>
      </c>
      <c r="F150" s="41">
        <f ca="1">HLOOKUP($A150&amp;"-"&amp;$B150&amp;"-"&amp;F$7,Weights_All_Spaces,$C150+1,FALSE)*'Freezer Impacts'!E149</f>
        <v>6.6950532646113803E-6</v>
      </c>
      <c r="G150" s="41">
        <f ca="1">HLOOKUP($A150&amp;"-"&amp;$B150&amp;"-"&amp;G$7,Weights_All_Spaces,$C150+1,FALSE)*'Freezer Impacts'!F149</f>
        <v>6.6030844998838045E-2</v>
      </c>
      <c r="H150" s="41">
        <f ca="1">HLOOKUP($A150&amp;"-"&amp;$B150&amp;"-"&amp;H$7,Weights_All_Spaces,$C150+1,FALSE)*'Freezer Impacts'!G149</f>
        <v>1.182665235535158E-5</v>
      </c>
      <c r="I150" s="41">
        <f ca="1">HLOOKUP($A150&amp;"-"&amp;$B150&amp;"-"&amp;I$7,Weights_All_Spaces,$C150+1,FALSE)*'Freezer Impacts'!H149</f>
        <v>-1.0882649251981471E-3</v>
      </c>
      <c r="J150" s="41">
        <f ca="1">HLOOKUP($A150&amp;"-"&amp;$B150&amp;"-"&amp;J$7,Weights_All_Spaces,$C150+1,FALSE)*'Freezer Impacts'!I149</f>
        <v>6.8995742089031928E-3</v>
      </c>
      <c r="K150" s="41">
        <f ca="1">HLOOKUP($A150&amp;"-"&amp;$B150&amp;"-"&amp;K$7,Weights_All_Spaces,$C150+1,FALSE)*'Freezer Impacts'!J149</f>
        <v>9.62176153308218E-7</v>
      </c>
      <c r="L150" s="41">
        <f ca="1">HLOOKUP($A150&amp;"-"&amp;$B150&amp;"-"&amp;L$7,Weights_All_Spaces,$C150+1,FALSE)*'Freezer Impacts'!K149</f>
        <v>8.0823051046420916E-3</v>
      </c>
      <c r="M150" s="41">
        <f ca="1">HLOOKUP($A150&amp;"-"&amp;$B150&amp;"-"&amp;M$7,Weights_All_Spaces,$C150+1,FALSE)*'Freezer Impacts'!L149</f>
        <v>1.8737727690264558E-6</v>
      </c>
      <c r="N150" s="41">
        <f ca="1">HLOOKUP($A150&amp;"-"&amp;$B150&amp;"-"&amp;N$7,Weights_All_Spaces,$C150+1,FALSE)*'Freezer Impacts'!M149</f>
        <v>0</v>
      </c>
      <c r="O150" s="41">
        <f ca="1">HLOOKUP($A150&amp;"-"&amp;$B150&amp;"-"&amp;O$7,Weights_All_Spaces,$C150+1,FALSE)*'Freezer Impacts'!N149</f>
        <v>1.3786185822745638E-2</v>
      </c>
      <c r="P150" s="41">
        <f ca="1">HLOOKUP($A150&amp;"-"&amp;$B150&amp;"-"&amp;P$7,Weights_All_Spaces,$C150+1,FALSE)*'Freezer Impacts'!O149</f>
        <v>1.9128723613175373E-6</v>
      </c>
      <c r="Q150" s="41">
        <f ca="1">HLOOKUP($A150&amp;"-"&amp;$B150&amp;"-"&amp;Q$7,Weights_All_Spaces,$C150+1,FALSE)*'Freezer Impacts'!P149</f>
        <v>1.886595571395373E-2</v>
      </c>
      <c r="R150" s="41">
        <f ca="1">HLOOKUP($A150&amp;"-"&amp;$B150&amp;"-"&amp;R$7,Weights_All_Spaces,$C150+1,FALSE)*'Freezer Impacts'!Q149</f>
        <v>3.3790435301004521E-6</v>
      </c>
      <c r="S150" s="41">
        <f>HLOOKUP($A150&amp;"-"&amp;$B150&amp;"-"&amp;S$7,Weights_All_Spaces,$C150+1,FALSE)*'Freezer Impacts'!R149</f>
        <v>0</v>
      </c>
      <c r="T150" s="41">
        <f ca="1">HLOOKUP($A150&amp;"-"&amp;$B150&amp;"-"&amp;T$7,Weights_All_Spaces,$C150+1,FALSE)*'Freezer Impacts'!S149</f>
        <v>0.28351492232687603</v>
      </c>
      <c r="U150" s="41">
        <f ca="1">HLOOKUP($A150&amp;"-"&amp;$B150&amp;"-"&amp;U$7,Weights_All_Spaces,$C150+1,FALSE)*'Freezer Impacts'!T149</f>
        <v>5.5210642960437152E-5</v>
      </c>
      <c r="V150" s="41">
        <f ca="1">HLOOKUP($A150&amp;"-"&amp;$B150&amp;"-"&amp;V$7,Weights_All_Spaces,$C150+1,FALSE)*'Freezer Impacts'!U149</f>
        <v>0.28351492232687603</v>
      </c>
      <c r="W150" s="41">
        <f ca="1">HLOOKUP($A150&amp;"-"&amp;$B150&amp;"-"&amp;W$7,Weights_All_Spaces,$C150+1,FALSE)*'Freezer Impacts'!V149</f>
        <v>5.5210642960437152E-5</v>
      </c>
      <c r="X150" s="41">
        <f ca="1">HLOOKUP($A150&amp;"-"&amp;$B150&amp;"-"&amp;X$7,Weights_All_Spaces,$C150+1,FALSE)*'Freezer Impacts'!W149</f>
        <v>-7.0183690042982276E-3</v>
      </c>
      <c r="Y150" s="41">
        <f ca="1">HLOOKUP($A150&amp;"-"&amp;$B150&amp;"-"&amp;Y$7,Weights_All_Spaces,$C150+1,FALSE)*'Freezer Impacts'!X149</f>
        <v>4.3064514437368188E-2</v>
      </c>
      <c r="Z150" s="41">
        <f ca="1">HLOOKUP($A150&amp;"-"&amp;$B150&amp;"-"&amp;Z$7,Weights_All_Spaces,$C150+1,FALSE)*'Freezer Impacts'!Y149</f>
        <v>8.5845197743016442E-6</v>
      </c>
      <c r="AA150" s="41">
        <f ca="1">HLOOKUP($A150&amp;"-"&amp;$B150&amp;"-"&amp;AA$7,Weights_All_Spaces,$C150+1,FALSE)*'Freezer Impacts'!Z149</f>
        <v>3.5298341499146957E-2</v>
      </c>
      <c r="AB150" s="41">
        <f ca="1">HLOOKUP($A150&amp;"-"&amp;$B150&amp;"-"&amp;AB$7,Weights_All_Spaces,$C150+1,FALSE)*'Freezer Impacts'!AA149</f>
        <v>8.5845197743016442E-6</v>
      </c>
      <c r="AC150" s="41">
        <f ca="1">HLOOKUP($A150&amp;"-"&amp;$B150&amp;"-"&amp;AC$7,Weights_All_Spaces,$C150+1,FALSE)*'Freezer Impacts'!AB149</f>
        <v>0</v>
      </c>
      <c r="AD150" s="130">
        <v>0</v>
      </c>
      <c r="AE150" s="130">
        <v>0</v>
      </c>
      <c r="AF150" s="130">
        <v>0</v>
      </c>
      <c r="AG150" s="130">
        <v>0</v>
      </c>
      <c r="AH150" s="130">
        <v>0</v>
      </c>
      <c r="AK150" s="131">
        <f t="shared" ca="1" si="25"/>
        <v>0.39551684717550278</v>
      </c>
      <c r="AL150" s="131">
        <f t="shared" ca="1" si="25"/>
        <v>7.3365264513975935E-5</v>
      </c>
      <c r="AM150" s="131">
        <f t="shared" ca="1" si="25"/>
        <v>0.41179236964345683</v>
      </c>
      <c r="AN150" s="131">
        <f t="shared" ca="1" si="25"/>
        <v>8.0874631389217275E-5</v>
      </c>
      <c r="AO150" s="131">
        <f t="shared" ca="1" si="25"/>
        <v>-8.1066339294963742E-3</v>
      </c>
    </row>
    <row r="151" spans="1:47">
      <c r="A151" s="4" t="str">
        <f t="shared" si="30"/>
        <v>SD</v>
      </c>
      <c r="B151" s="4" t="str">
        <f t="shared" si="30"/>
        <v>DMO</v>
      </c>
      <c r="C151" s="4">
        <f t="shared" si="28"/>
        <v>15</v>
      </c>
      <c r="D151" s="40" t="str">
        <f t="shared" si="24"/>
        <v>SD15</v>
      </c>
      <c r="E151" s="41">
        <f ca="1">HLOOKUP($A151&amp;"-"&amp;$B151&amp;"-"&amp;E$7,Weights_All_Spaces,$C151+1,FALSE)*'Freezer Impacts'!D150</f>
        <v>0</v>
      </c>
      <c r="F151" s="41">
        <f ca="1">HLOOKUP($A151&amp;"-"&amp;$B151&amp;"-"&amp;F$7,Weights_All_Spaces,$C151+1,FALSE)*'Freezer Impacts'!E150</f>
        <v>0</v>
      </c>
      <c r="G151" s="41">
        <f ca="1">HLOOKUP($A151&amp;"-"&amp;$B151&amp;"-"&amp;G$7,Weights_All_Spaces,$C151+1,FALSE)*'Freezer Impacts'!F150</f>
        <v>0</v>
      </c>
      <c r="H151" s="41">
        <f ca="1">HLOOKUP($A151&amp;"-"&amp;$B151&amp;"-"&amp;H$7,Weights_All_Spaces,$C151+1,FALSE)*'Freezer Impacts'!G150</f>
        <v>0</v>
      </c>
      <c r="I151" s="41">
        <f ca="1">HLOOKUP($A151&amp;"-"&amp;$B151&amp;"-"&amp;I$7,Weights_All_Spaces,$C151+1,FALSE)*'Freezer Impacts'!H150</f>
        <v>0</v>
      </c>
      <c r="J151" s="41">
        <f ca="1">HLOOKUP($A151&amp;"-"&amp;$B151&amp;"-"&amp;J$7,Weights_All_Spaces,$C151+1,FALSE)*'Freezer Impacts'!I150</f>
        <v>0</v>
      </c>
      <c r="K151" s="41">
        <f ca="1">HLOOKUP($A151&amp;"-"&amp;$B151&amp;"-"&amp;K$7,Weights_All_Spaces,$C151+1,FALSE)*'Freezer Impacts'!J150</f>
        <v>0</v>
      </c>
      <c r="L151" s="41">
        <f ca="1">HLOOKUP($A151&amp;"-"&amp;$B151&amp;"-"&amp;L$7,Weights_All_Spaces,$C151+1,FALSE)*'Freezer Impacts'!K150</f>
        <v>0</v>
      </c>
      <c r="M151" s="41">
        <f ca="1">HLOOKUP($A151&amp;"-"&amp;$B151&amp;"-"&amp;M$7,Weights_All_Spaces,$C151+1,FALSE)*'Freezer Impacts'!L150</f>
        <v>0</v>
      </c>
      <c r="N151" s="41">
        <f ca="1">HLOOKUP($A151&amp;"-"&amp;$B151&amp;"-"&amp;N$7,Weights_All_Spaces,$C151+1,FALSE)*'Freezer Impacts'!M150</f>
        <v>0</v>
      </c>
      <c r="O151" s="41">
        <f ca="1">HLOOKUP($A151&amp;"-"&amp;$B151&amp;"-"&amp;O$7,Weights_All_Spaces,$C151+1,FALSE)*'Freezer Impacts'!N150</f>
        <v>0</v>
      </c>
      <c r="P151" s="41">
        <f ca="1">HLOOKUP($A151&amp;"-"&amp;$B151&amp;"-"&amp;P$7,Weights_All_Spaces,$C151+1,FALSE)*'Freezer Impacts'!O150</f>
        <v>0</v>
      </c>
      <c r="Q151" s="41">
        <f ca="1">HLOOKUP($A151&amp;"-"&amp;$B151&amp;"-"&amp;Q$7,Weights_All_Spaces,$C151+1,FALSE)*'Freezer Impacts'!P150</f>
        <v>0</v>
      </c>
      <c r="R151" s="41">
        <f ca="1">HLOOKUP($A151&amp;"-"&amp;$B151&amp;"-"&amp;R$7,Weights_All_Spaces,$C151+1,FALSE)*'Freezer Impacts'!Q150</f>
        <v>0</v>
      </c>
      <c r="S151" s="41">
        <f>HLOOKUP($A151&amp;"-"&amp;$B151&amp;"-"&amp;S$7,Weights_All_Spaces,$C151+1,FALSE)*'Freezer Impacts'!R150</f>
        <v>0</v>
      </c>
      <c r="T151" s="41">
        <f ca="1">HLOOKUP($A151&amp;"-"&amp;$B151&amp;"-"&amp;T$7,Weights_All_Spaces,$C151+1,FALSE)*'Freezer Impacts'!S150</f>
        <v>0</v>
      </c>
      <c r="U151" s="41">
        <f ca="1">HLOOKUP($A151&amp;"-"&amp;$B151&amp;"-"&amp;U$7,Weights_All_Spaces,$C151+1,FALSE)*'Freezer Impacts'!T150</f>
        <v>0</v>
      </c>
      <c r="V151" s="41">
        <f ca="1">HLOOKUP($A151&amp;"-"&amp;$B151&amp;"-"&amp;V$7,Weights_All_Spaces,$C151+1,FALSE)*'Freezer Impacts'!U150</f>
        <v>0</v>
      </c>
      <c r="W151" s="41">
        <f ca="1">HLOOKUP($A151&amp;"-"&amp;$B151&amp;"-"&amp;W$7,Weights_All_Spaces,$C151+1,FALSE)*'Freezer Impacts'!V150</f>
        <v>0</v>
      </c>
      <c r="X151" s="41">
        <f ca="1">HLOOKUP($A151&amp;"-"&amp;$B151&amp;"-"&amp;X$7,Weights_All_Spaces,$C151+1,FALSE)*'Freezer Impacts'!W150</f>
        <v>0</v>
      </c>
      <c r="Y151" s="41">
        <f ca="1">HLOOKUP($A151&amp;"-"&amp;$B151&amp;"-"&amp;Y$7,Weights_All_Spaces,$C151+1,FALSE)*'Freezer Impacts'!X150</f>
        <v>0</v>
      </c>
      <c r="Z151" s="41">
        <f ca="1">HLOOKUP($A151&amp;"-"&amp;$B151&amp;"-"&amp;Z$7,Weights_All_Spaces,$C151+1,FALSE)*'Freezer Impacts'!Y150</f>
        <v>0</v>
      </c>
      <c r="AA151" s="41">
        <f ca="1">HLOOKUP($A151&amp;"-"&amp;$B151&amp;"-"&amp;AA$7,Weights_All_Spaces,$C151+1,FALSE)*'Freezer Impacts'!Z150</f>
        <v>0</v>
      </c>
      <c r="AB151" s="41">
        <f ca="1">HLOOKUP($A151&amp;"-"&amp;$B151&amp;"-"&amp;AB$7,Weights_All_Spaces,$C151+1,FALSE)*'Freezer Impacts'!AA150</f>
        <v>0</v>
      </c>
      <c r="AC151" s="41">
        <f ca="1">HLOOKUP($A151&amp;"-"&amp;$B151&amp;"-"&amp;AC$7,Weights_All_Spaces,$C151+1,FALSE)*'Freezer Impacts'!AB150</f>
        <v>0</v>
      </c>
      <c r="AD151" s="130">
        <v>0</v>
      </c>
      <c r="AE151" s="130">
        <v>0</v>
      </c>
      <c r="AF151" s="130">
        <v>0</v>
      </c>
      <c r="AG151" s="130">
        <v>0</v>
      </c>
      <c r="AH151" s="130">
        <v>0</v>
      </c>
      <c r="AK151" s="131">
        <f t="shared" ca="1" si="25"/>
        <v>0</v>
      </c>
      <c r="AL151" s="131">
        <f t="shared" ca="1" si="25"/>
        <v>0</v>
      </c>
      <c r="AM151" s="131">
        <f t="shared" ca="1" si="25"/>
        <v>0</v>
      </c>
      <c r="AN151" s="131">
        <f t="shared" ca="1" si="25"/>
        <v>0</v>
      </c>
      <c r="AO151" s="131">
        <f t="shared" ca="1" si="25"/>
        <v>0</v>
      </c>
    </row>
    <row r="152" spans="1:47">
      <c r="A152" s="4" t="str">
        <f t="shared" si="30"/>
        <v>SD</v>
      </c>
      <c r="B152" s="4" t="str">
        <f t="shared" si="30"/>
        <v>DMO</v>
      </c>
      <c r="C152" s="4">
        <f t="shared" si="28"/>
        <v>16</v>
      </c>
      <c r="D152" s="40" t="str">
        <f t="shared" si="24"/>
        <v>SD16</v>
      </c>
      <c r="E152" s="41">
        <f ca="1">HLOOKUP($A152&amp;"-"&amp;$B152&amp;"-"&amp;E$7,Weights_All_Spaces,$C152+1,FALSE)*'Freezer Impacts'!D151</f>
        <v>0</v>
      </c>
      <c r="F152" s="41">
        <f ca="1">HLOOKUP($A152&amp;"-"&amp;$B152&amp;"-"&amp;F$7,Weights_All_Spaces,$C152+1,FALSE)*'Freezer Impacts'!E151</f>
        <v>0</v>
      </c>
      <c r="G152" s="41">
        <f ca="1">HLOOKUP($A152&amp;"-"&amp;$B152&amp;"-"&amp;G$7,Weights_All_Spaces,$C152+1,FALSE)*'Freezer Impacts'!F151</f>
        <v>0</v>
      </c>
      <c r="H152" s="41">
        <f ca="1">HLOOKUP($A152&amp;"-"&amp;$B152&amp;"-"&amp;H$7,Weights_All_Spaces,$C152+1,FALSE)*'Freezer Impacts'!G151</f>
        <v>0</v>
      </c>
      <c r="I152" s="41">
        <f ca="1">HLOOKUP($A152&amp;"-"&amp;$B152&amp;"-"&amp;I$7,Weights_All_Spaces,$C152+1,FALSE)*'Freezer Impacts'!H151</f>
        <v>0</v>
      </c>
      <c r="J152" s="41">
        <f ca="1">HLOOKUP($A152&amp;"-"&amp;$B152&amp;"-"&amp;J$7,Weights_All_Spaces,$C152+1,FALSE)*'Freezer Impacts'!I151</f>
        <v>0</v>
      </c>
      <c r="K152" s="41">
        <f ca="1">HLOOKUP($A152&amp;"-"&amp;$B152&amp;"-"&amp;K$7,Weights_All_Spaces,$C152+1,FALSE)*'Freezer Impacts'!J151</f>
        <v>0</v>
      </c>
      <c r="L152" s="41">
        <f ca="1">HLOOKUP($A152&amp;"-"&amp;$B152&amp;"-"&amp;L$7,Weights_All_Spaces,$C152+1,FALSE)*'Freezer Impacts'!K151</f>
        <v>0</v>
      </c>
      <c r="M152" s="41">
        <f ca="1">HLOOKUP($A152&amp;"-"&amp;$B152&amp;"-"&amp;M$7,Weights_All_Spaces,$C152+1,FALSE)*'Freezer Impacts'!L151</f>
        <v>0</v>
      </c>
      <c r="N152" s="41">
        <f ca="1">HLOOKUP($A152&amp;"-"&amp;$B152&amp;"-"&amp;N$7,Weights_All_Spaces,$C152+1,FALSE)*'Freezer Impacts'!M151</f>
        <v>0</v>
      </c>
      <c r="O152" s="41">
        <f ca="1">HLOOKUP($A152&amp;"-"&amp;$B152&amp;"-"&amp;O$7,Weights_All_Spaces,$C152+1,FALSE)*'Freezer Impacts'!N151</f>
        <v>0</v>
      </c>
      <c r="P152" s="41">
        <f ca="1">HLOOKUP($A152&amp;"-"&amp;$B152&amp;"-"&amp;P$7,Weights_All_Spaces,$C152+1,FALSE)*'Freezer Impacts'!O151</f>
        <v>0</v>
      </c>
      <c r="Q152" s="41">
        <f ca="1">HLOOKUP($A152&amp;"-"&amp;$B152&amp;"-"&amp;Q$7,Weights_All_Spaces,$C152+1,FALSE)*'Freezer Impacts'!P151</f>
        <v>0</v>
      </c>
      <c r="R152" s="41">
        <f ca="1">HLOOKUP($A152&amp;"-"&amp;$B152&amp;"-"&amp;R$7,Weights_All_Spaces,$C152+1,FALSE)*'Freezer Impacts'!Q151</f>
        <v>0</v>
      </c>
      <c r="S152" s="41">
        <f>HLOOKUP($A152&amp;"-"&amp;$B152&amp;"-"&amp;S$7,Weights_All_Spaces,$C152+1,FALSE)*'Freezer Impacts'!R151</f>
        <v>0</v>
      </c>
      <c r="T152" s="41">
        <f ca="1">HLOOKUP($A152&amp;"-"&amp;$B152&amp;"-"&amp;T$7,Weights_All_Spaces,$C152+1,FALSE)*'Freezer Impacts'!S151</f>
        <v>0</v>
      </c>
      <c r="U152" s="41">
        <f ca="1">HLOOKUP($A152&amp;"-"&amp;$B152&amp;"-"&amp;U$7,Weights_All_Spaces,$C152+1,FALSE)*'Freezer Impacts'!T151</f>
        <v>0</v>
      </c>
      <c r="V152" s="41">
        <f ca="1">HLOOKUP($A152&amp;"-"&amp;$B152&amp;"-"&amp;V$7,Weights_All_Spaces,$C152+1,FALSE)*'Freezer Impacts'!U151</f>
        <v>0</v>
      </c>
      <c r="W152" s="41">
        <f ca="1">HLOOKUP($A152&amp;"-"&amp;$B152&amp;"-"&amp;W$7,Weights_All_Spaces,$C152+1,FALSE)*'Freezer Impacts'!V151</f>
        <v>0</v>
      </c>
      <c r="X152" s="41">
        <f ca="1">HLOOKUP($A152&amp;"-"&amp;$B152&amp;"-"&amp;X$7,Weights_All_Spaces,$C152+1,FALSE)*'Freezer Impacts'!W151</f>
        <v>0</v>
      </c>
      <c r="Y152" s="41">
        <f ca="1">HLOOKUP($A152&amp;"-"&amp;$B152&amp;"-"&amp;Y$7,Weights_All_Spaces,$C152+1,FALSE)*'Freezer Impacts'!X151</f>
        <v>0</v>
      </c>
      <c r="Z152" s="41">
        <f ca="1">HLOOKUP($A152&amp;"-"&amp;$B152&amp;"-"&amp;Z$7,Weights_All_Spaces,$C152+1,FALSE)*'Freezer Impacts'!Y151</f>
        <v>0</v>
      </c>
      <c r="AA152" s="41">
        <f ca="1">HLOOKUP($A152&amp;"-"&amp;$B152&amp;"-"&amp;AA$7,Weights_All_Spaces,$C152+1,FALSE)*'Freezer Impacts'!Z151</f>
        <v>0</v>
      </c>
      <c r="AB152" s="41">
        <f ca="1">HLOOKUP($A152&amp;"-"&amp;$B152&amp;"-"&amp;AB$7,Weights_All_Spaces,$C152+1,FALSE)*'Freezer Impacts'!AA151</f>
        <v>0</v>
      </c>
      <c r="AC152" s="41">
        <f ca="1">HLOOKUP($A152&amp;"-"&amp;$B152&amp;"-"&amp;AC$7,Weights_All_Spaces,$C152+1,FALSE)*'Freezer Impacts'!AB151</f>
        <v>0</v>
      </c>
      <c r="AD152" s="130">
        <v>0</v>
      </c>
      <c r="AE152" s="130">
        <v>0</v>
      </c>
      <c r="AF152" s="130">
        <v>0</v>
      </c>
      <c r="AG152" s="130">
        <v>0</v>
      </c>
      <c r="AH152" s="130">
        <v>0</v>
      </c>
      <c r="AK152" s="131">
        <f t="shared" ca="1" si="25"/>
        <v>0</v>
      </c>
      <c r="AL152" s="131">
        <f t="shared" ca="1" si="25"/>
        <v>0</v>
      </c>
      <c r="AM152" s="131">
        <f t="shared" ca="1" si="25"/>
        <v>0</v>
      </c>
      <c r="AN152" s="131">
        <f t="shared" ca="1" si="25"/>
        <v>0</v>
      </c>
      <c r="AO152" s="131">
        <f t="shared" ca="1" si="25"/>
        <v>0</v>
      </c>
    </row>
    <row r="154" spans="1:47">
      <c r="AK154" s="12" t="s">
        <v>1116</v>
      </c>
    </row>
    <row r="155" spans="1:47" ht="12" thickBot="1">
      <c r="AM155" s="188" t="s">
        <v>1115</v>
      </c>
      <c r="AS155" s="188" t="s">
        <v>994</v>
      </c>
    </row>
    <row r="156" spans="1:47" ht="23.25" thickTop="1">
      <c r="AJ156" s="189"/>
      <c r="AK156" s="190" t="s">
        <v>888</v>
      </c>
      <c r="AL156" s="190" t="s">
        <v>889</v>
      </c>
      <c r="AM156" s="190" t="s">
        <v>890</v>
      </c>
      <c r="AN156" s="190" t="s">
        <v>891</v>
      </c>
      <c r="AO156" s="190" t="s">
        <v>892</v>
      </c>
      <c r="AP156" s="191"/>
      <c r="AQ156" s="190" t="s">
        <v>888</v>
      </c>
      <c r="AR156" s="190" t="s">
        <v>889</v>
      </c>
      <c r="AS156" s="190" t="s">
        <v>890</v>
      </c>
      <c r="AT156" s="190" t="s">
        <v>891</v>
      </c>
      <c r="AU156" s="192" t="s">
        <v>892</v>
      </c>
    </row>
    <row r="157" spans="1:47">
      <c r="A157" s="4" t="s">
        <v>893</v>
      </c>
      <c r="C157" s="4">
        <v>1</v>
      </c>
      <c r="D157" s="4" t="str">
        <f>A157&amp;C157</f>
        <v>PG1</v>
      </c>
      <c r="AJ157" s="193" t="str">
        <f>D157</f>
        <v>PG1</v>
      </c>
      <c r="AK157" s="175">
        <f ca="1">SUMIF($D$9:$D$152,$D157,AK$9:AK$152)</f>
        <v>0.62130466712385524</v>
      </c>
      <c r="AL157" s="175">
        <f ca="1">SUMIF($D$9:$D$152,$D157,AL$9:AL$152)</f>
        <v>9.2627882536566253E-5</v>
      </c>
      <c r="AM157" s="175">
        <f ca="1">SUMIF($D$9:$D$152,$D157,AM$9:AM$152)</f>
        <v>0.59651254856671843</v>
      </c>
      <c r="AN157" s="175">
        <f ca="1">SUMIF($D$9:$D$152,$D157,AN$9:AN$152)</f>
        <v>9.3813371332918805E-5</v>
      </c>
      <c r="AO157" s="175">
        <f ca="1">SUMIF($D$9:$D$152,$D157,AO$9:AO$152)</f>
        <v>-2.1175879111745025E-2</v>
      </c>
      <c r="AP157" s="175"/>
      <c r="AQ157" s="175">
        <f ca="1">IF(SUM($AK157:$AO157)&lt;=0,0,'Freezer Impacts'!AC8)</f>
        <v>0.47962499999999997</v>
      </c>
      <c r="AR157" s="175">
        <f ca="1">IF(SUM($AK157:$AO157)&lt;=0,0,'Freezer Impacts'!AD8)</f>
        <v>8.8879166666666661E-5</v>
      </c>
      <c r="AS157" s="175">
        <f ca="1">IF(SUM($AK157:$AO157)&lt;=0,0,'Freezer Impacts'!AE8)</f>
        <v>0.47919583333333332</v>
      </c>
      <c r="AT157" s="175">
        <f ca="1">IF(SUM($AK157:$AO157)&lt;=0,0,'Freezer Impacts'!AF8)</f>
        <v>9.0635000000000002E-5</v>
      </c>
      <c r="AU157" s="194">
        <f ca="1">IF(SUM($AK157:$AO157)&lt;=0,0,'Freezer Impacts'!AG8)</f>
        <v>0</v>
      </c>
    </row>
    <row r="158" spans="1:47">
      <c r="A158" s="4" t="str">
        <f>A157</f>
        <v>PG</v>
      </c>
      <c r="C158" s="4">
        <f>C157+1</f>
        <v>2</v>
      </c>
      <c r="D158" s="4" t="str">
        <f>A158&amp;C158</f>
        <v>PG2</v>
      </c>
      <c r="AJ158" s="193" t="str">
        <f t="shared" ref="AJ158:AJ204" si="31">D158</f>
        <v>PG2</v>
      </c>
      <c r="AK158" s="175">
        <f t="shared" ref="AK158:AO204" ca="1" si="32">SUMIF($D$9:$D$152,$D158,AK$9:AK$152)</f>
        <v>0.74622076040147378</v>
      </c>
      <c r="AL158" s="175">
        <f t="shared" ca="1" si="32"/>
        <v>1.2557912849591563E-4</v>
      </c>
      <c r="AM158" s="175">
        <f t="shared" ca="1" si="32"/>
        <v>0.77466235826291785</v>
      </c>
      <c r="AN158" s="175">
        <f t="shared" ca="1" si="32"/>
        <v>1.7085502975328054E-4</v>
      </c>
      <c r="AO158" s="175">
        <f t="shared" ca="1" si="32"/>
        <v>-1.8963653887649812E-2</v>
      </c>
      <c r="AP158" s="175"/>
      <c r="AQ158" s="175">
        <f ca="1">IF(SUM($AK158:$AO158)&lt;=0,0,'Freezer Impacts'!AC9)</f>
        <v>0.57975416666666668</v>
      </c>
      <c r="AR158" s="175">
        <f ca="1">IF(SUM($AK158:$AO158)&lt;=0,0,'Freezer Impacts'!AD9)</f>
        <v>1.3932166666666667E-4</v>
      </c>
      <c r="AS158" s="175">
        <f ca="1">IF(SUM($AK158:$AO158)&lt;=0,0,'Freezer Impacts'!AE9)</f>
        <v>0.58038500000000004</v>
      </c>
      <c r="AT158" s="175">
        <f ca="1">IF(SUM($AK158:$AO158)&lt;=0,0,'Freezer Impacts'!AF9)</f>
        <v>1.40665E-4</v>
      </c>
      <c r="AU158" s="194">
        <f ca="1">IF(SUM($AK158:$AO158)&lt;=0,0,'Freezer Impacts'!AG9)</f>
        <v>0</v>
      </c>
    </row>
    <row r="159" spans="1:47">
      <c r="A159" s="4" t="str">
        <f t="shared" ref="A159:A172" si="33">A158</f>
        <v>PG</v>
      </c>
      <c r="C159" s="4">
        <f t="shared" ref="C159:C172" si="34">C158+1</f>
        <v>3</v>
      </c>
      <c r="D159" s="4" t="str">
        <f t="shared" ref="D159:D172" si="35">A159&amp;C159</f>
        <v>PG3</v>
      </c>
      <c r="AJ159" s="193" t="str">
        <f t="shared" si="31"/>
        <v>PG3</v>
      </c>
      <c r="AK159" s="175">
        <f t="shared" ca="1" si="32"/>
        <v>0.71527243481982195</v>
      </c>
      <c r="AL159" s="175">
        <f t="shared" ca="1" si="32"/>
        <v>1.0514406588302193E-4</v>
      </c>
      <c r="AM159" s="175">
        <f t="shared" ca="1" si="32"/>
        <v>0.69623747777001621</v>
      </c>
      <c r="AN159" s="175">
        <f t="shared" ca="1" si="32"/>
        <v>1.1405041482076009E-4</v>
      </c>
      <c r="AO159" s="175">
        <f t="shared" ca="1" si="32"/>
        <v>-2.1799054729047466E-2</v>
      </c>
      <c r="AP159" s="175"/>
      <c r="AQ159" s="175">
        <f ca="1">IF(SUM($AK159:$AO159)&lt;=0,0,'Freezer Impacts'!AC10)</f>
        <v>0.56990166666666664</v>
      </c>
      <c r="AR159" s="175">
        <f ca="1">IF(SUM($AK159:$AO159)&lt;=0,0,'Freezer Impacts'!AD10)</f>
        <v>1.1350499999999999E-4</v>
      </c>
      <c r="AS159" s="175">
        <f ca="1">IF(SUM($AK159:$AO159)&lt;=0,0,'Freezer Impacts'!AE10)</f>
        <v>0.5682558333333334</v>
      </c>
      <c r="AT159" s="175">
        <f ca="1">IF(SUM($AK159:$AO159)&lt;=0,0,'Freezer Impacts'!AF10)</f>
        <v>1.1733E-4</v>
      </c>
      <c r="AU159" s="194">
        <f ca="1">IF(SUM($AK159:$AO159)&lt;=0,0,'Freezer Impacts'!AG10)</f>
        <v>0</v>
      </c>
    </row>
    <row r="160" spans="1:47">
      <c r="A160" s="4" t="str">
        <f t="shared" si="33"/>
        <v>PG</v>
      </c>
      <c r="C160" s="4">
        <f t="shared" si="34"/>
        <v>4</v>
      </c>
      <c r="D160" s="4" t="str">
        <f t="shared" si="35"/>
        <v>PG4</v>
      </c>
      <c r="AJ160" s="193" t="str">
        <f t="shared" si="31"/>
        <v>PG4</v>
      </c>
      <c r="AK160" s="175">
        <f t="shared" ca="1" si="32"/>
        <v>0.76179664004203651</v>
      </c>
      <c r="AL160" s="175">
        <f t="shared" ca="1" si="32"/>
        <v>1.1684810230985876E-4</v>
      </c>
      <c r="AM160" s="175">
        <f t="shared" ca="1" si="32"/>
        <v>0.7838707139773291</v>
      </c>
      <c r="AN160" s="175">
        <f t="shared" ca="1" si="32"/>
        <v>1.5232677645421954E-4</v>
      </c>
      <c r="AO160" s="175">
        <f t="shared" ca="1" si="32"/>
        <v>-1.6781132185755526E-2</v>
      </c>
      <c r="AP160" s="175"/>
      <c r="AQ160" s="175">
        <f ca="1">IF(SUM($AK160:$AO160)&lt;=0,0,'Freezer Impacts'!AC11)</f>
        <v>0.60834666666666659</v>
      </c>
      <c r="AR160" s="175">
        <f ca="1">IF(SUM($AK160:$AO160)&lt;=0,0,'Freezer Impacts'!AD11)</f>
        <v>1.2980333333333335E-4</v>
      </c>
      <c r="AS160" s="175">
        <f ca="1">IF(SUM($AK160:$AO160)&lt;=0,0,'Freezer Impacts'!AE11)</f>
        <v>0.60788833333333336</v>
      </c>
      <c r="AT160" s="175">
        <f ca="1">IF(SUM($AK160:$AO160)&lt;=0,0,'Freezer Impacts'!AF11)</f>
        <v>1.3355499999999999E-4</v>
      </c>
      <c r="AU160" s="194">
        <f ca="1">IF(SUM($AK160:$AO160)&lt;=0,0,'Freezer Impacts'!AG11)</f>
        <v>0</v>
      </c>
    </row>
    <row r="161" spans="1:47">
      <c r="A161" s="4" t="str">
        <f t="shared" si="33"/>
        <v>PG</v>
      </c>
      <c r="C161" s="4">
        <f t="shared" si="34"/>
        <v>5</v>
      </c>
      <c r="D161" s="4" t="str">
        <f t="shared" si="35"/>
        <v>PG5</v>
      </c>
      <c r="AJ161" s="193" t="str">
        <f t="shared" si="31"/>
        <v>PG5</v>
      </c>
      <c r="AK161" s="175">
        <f t="shared" ca="1" si="32"/>
        <v>0.68608583020572445</v>
      </c>
      <c r="AL161" s="175">
        <f t="shared" ca="1" si="32"/>
        <v>1.1209428169970312E-4</v>
      </c>
      <c r="AM161" s="175">
        <f t="shared" ca="1" si="32"/>
        <v>0.66291689469404746</v>
      </c>
      <c r="AN161" s="175">
        <f t="shared" ca="1" si="32"/>
        <v>1.1784977020131538E-4</v>
      </c>
      <c r="AO161" s="175">
        <f t="shared" ca="1" si="32"/>
        <v>-2.2925838220245163E-2</v>
      </c>
      <c r="AP161" s="175"/>
      <c r="AQ161" s="175">
        <f ca="1">IF(SUM($AK161:$AO161)&lt;=0,0,'Freezer Impacts'!AC12)</f>
        <v>0.5808658333333333</v>
      </c>
      <c r="AR161" s="175">
        <f ca="1">IF(SUM($AK161:$AO161)&lt;=0,0,'Freezer Impacts'!AD12)</f>
        <v>1.1881833333333332E-4</v>
      </c>
      <c r="AS161" s="175">
        <f ca="1">IF(SUM($AK161:$AO161)&lt;=0,0,'Freezer Impacts'!AE12)</f>
        <v>0.57943333333333336</v>
      </c>
      <c r="AT161" s="175">
        <f ca="1">IF(SUM($AK161:$AO161)&lt;=0,0,'Freezer Impacts'!AF12)</f>
        <v>1.2480916666666666E-4</v>
      </c>
      <c r="AU161" s="194">
        <f ca="1">IF(SUM($AK161:$AO161)&lt;=0,0,'Freezer Impacts'!AG12)</f>
        <v>0</v>
      </c>
    </row>
    <row r="162" spans="1:47">
      <c r="A162" s="4" t="str">
        <f t="shared" si="33"/>
        <v>PG</v>
      </c>
      <c r="C162" s="4">
        <f t="shared" si="34"/>
        <v>6</v>
      </c>
      <c r="D162" s="4" t="str">
        <f t="shared" si="35"/>
        <v>PG6</v>
      </c>
      <c r="AJ162" s="193" t="str">
        <f t="shared" si="31"/>
        <v>PG6</v>
      </c>
      <c r="AK162" s="175">
        <f t="shared" ca="1" si="32"/>
        <v>0</v>
      </c>
      <c r="AL162" s="175">
        <f t="shared" ca="1" si="32"/>
        <v>0</v>
      </c>
      <c r="AM162" s="175">
        <f t="shared" ca="1" si="32"/>
        <v>0</v>
      </c>
      <c r="AN162" s="175">
        <f t="shared" ca="1" si="32"/>
        <v>0</v>
      </c>
      <c r="AO162" s="175">
        <f t="shared" ca="1" si="32"/>
        <v>0</v>
      </c>
      <c r="AP162" s="175"/>
      <c r="AQ162" s="175">
        <f ca="1">IF(SUM($AK162:$AO162)&lt;=0,0,'Freezer Impacts'!AC13)</f>
        <v>0</v>
      </c>
      <c r="AR162" s="175">
        <f ca="1">IF(SUM($AK162:$AO162)&lt;=0,0,'Freezer Impacts'!AD13)</f>
        <v>0</v>
      </c>
      <c r="AS162" s="175">
        <f ca="1">IF(SUM($AK162:$AO162)&lt;=0,0,'Freezer Impacts'!AE13)</f>
        <v>0</v>
      </c>
      <c r="AT162" s="175">
        <f ca="1">IF(SUM($AK162:$AO162)&lt;=0,0,'Freezer Impacts'!AF13)</f>
        <v>0</v>
      </c>
      <c r="AU162" s="194">
        <f ca="1">IF(SUM($AK162:$AO162)&lt;=0,0,'Freezer Impacts'!AG13)</f>
        <v>0</v>
      </c>
    </row>
    <row r="163" spans="1:47">
      <c r="A163" s="4" t="str">
        <f t="shared" si="33"/>
        <v>PG</v>
      </c>
      <c r="C163" s="4">
        <f t="shared" si="34"/>
        <v>7</v>
      </c>
      <c r="D163" s="4" t="str">
        <f t="shared" si="35"/>
        <v>PG7</v>
      </c>
      <c r="AJ163" s="193" t="str">
        <f t="shared" si="31"/>
        <v>PG7</v>
      </c>
      <c r="AK163" s="175">
        <f t="shared" ca="1" si="32"/>
        <v>0</v>
      </c>
      <c r="AL163" s="175">
        <f t="shared" ca="1" si="32"/>
        <v>0</v>
      </c>
      <c r="AM163" s="175">
        <f t="shared" ca="1" si="32"/>
        <v>0</v>
      </c>
      <c r="AN163" s="175">
        <f t="shared" ca="1" si="32"/>
        <v>0</v>
      </c>
      <c r="AO163" s="175">
        <f t="shared" ca="1" si="32"/>
        <v>0</v>
      </c>
      <c r="AP163" s="175"/>
      <c r="AQ163" s="175">
        <f ca="1">IF(SUM($AK163:$AO163)&lt;=0,0,'Freezer Impacts'!AC14)</f>
        <v>0</v>
      </c>
      <c r="AR163" s="175">
        <f ca="1">IF(SUM($AK163:$AO163)&lt;=0,0,'Freezer Impacts'!AD14)</f>
        <v>0</v>
      </c>
      <c r="AS163" s="175">
        <f ca="1">IF(SUM($AK163:$AO163)&lt;=0,0,'Freezer Impacts'!AE14)</f>
        <v>0</v>
      </c>
      <c r="AT163" s="175">
        <f ca="1">IF(SUM($AK163:$AO163)&lt;=0,0,'Freezer Impacts'!AF14)</f>
        <v>0</v>
      </c>
      <c r="AU163" s="194">
        <f ca="1">IF(SUM($AK163:$AO163)&lt;=0,0,'Freezer Impacts'!AG14)</f>
        <v>0</v>
      </c>
    </row>
    <row r="164" spans="1:47">
      <c r="A164" s="4" t="str">
        <f t="shared" si="33"/>
        <v>PG</v>
      </c>
      <c r="C164" s="4">
        <f t="shared" si="34"/>
        <v>8</v>
      </c>
      <c r="D164" s="4" t="str">
        <f t="shared" si="35"/>
        <v>PG8</v>
      </c>
      <c r="AJ164" s="193" t="str">
        <f t="shared" si="31"/>
        <v>PG8</v>
      </c>
      <c r="AK164" s="175">
        <f t="shared" ca="1" si="32"/>
        <v>0</v>
      </c>
      <c r="AL164" s="175">
        <f t="shared" ca="1" si="32"/>
        <v>0</v>
      </c>
      <c r="AM164" s="175">
        <f t="shared" ca="1" si="32"/>
        <v>0</v>
      </c>
      <c r="AN164" s="175">
        <f t="shared" ca="1" si="32"/>
        <v>0</v>
      </c>
      <c r="AO164" s="175">
        <f t="shared" ca="1" si="32"/>
        <v>0</v>
      </c>
      <c r="AP164" s="175"/>
      <c r="AQ164" s="175">
        <f ca="1">IF(SUM($AK164:$AO164)&lt;=0,0,'Freezer Impacts'!AC15)</f>
        <v>0</v>
      </c>
      <c r="AR164" s="175">
        <f ca="1">IF(SUM($AK164:$AO164)&lt;=0,0,'Freezer Impacts'!AD15)</f>
        <v>0</v>
      </c>
      <c r="AS164" s="175">
        <f ca="1">IF(SUM($AK164:$AO164)&lt;=0,0,'Freezer Impacts'!AE15)</f>
        <v>0</v>
      </c>
      <c r="AT164" s="175">
        <f ca="1">IF(SUM($AK164:$AO164)&lt;=0,0,'Freezer Impacts'!AF15)</f>
        <v>0</v>
      </c>
      <c r="AU164" s="194">
        <f ca="1">IF(SUM($AK164:$AO164)&lt;=0,0,'Freezer Impacts'!AG15)</f>
        <v>0</v>
      </c>
    </row>
    <row r="165" spans="1:47">
      <c r="A165" s="4" t="str">
        <f t="shared" si="33"/>
        <v>PG</v>
      </c>
      <c r="C165" s="4">
        <f t="shared" si="34"/>
        <v>9</v>
      </c>
      <c r="D165" s="4" t="str">
        <f t="shared" si="35"/>
        <v>PG9</v>
      </c>
      <c r="AJ165" s="193" t="str">
        <f t="shared" si="31"/>
        <v>PG9</v>
      </c>
      <c r="AK165" s="175">
        <f t="shared" ca="1" si="32"/>
        <v>0</v>
      </c>
      <c r="AL165" s="175">
        <f t="shared" ca="1" si="32"/>
        <v>0</v>
      </c>
      <c r="AM165" s="175">
        <f t="shared" ca="1" si="32"/>
        <v>0</v>
      </c>
      <c r="AN165" s="175">
        <f t="shared" ca="1" si="32"/>
        <v>0</v>
      </c>
      <c r="AO165" s="175">
        <f t="shared" ca="1" si="32"/>
        <v>0</v>
      </c>
      <c r="AP165" s="175"/>
      <c r="AQ165" s="175">
        <f ca="1">IF(SUM($AK165:$AO165)&lt;=0,0,'Freezer Impacts'!AC16)</f>
        <v>0</v>
      </c>
      <c r="AR165" s="175">
        <f ca="1">IF(SUM($AK165:$AO165)&lt;=0,0,'Freezer Impacts'!AD16)</f>
        <v>0</v>
      </c>
      <c r="AS165" s="175">
        <f ca="1">IF(SUM($AK165:$AO165)&lt;=0,0,'Freezer Impacts'!AE16)</f>
        <v>0</v>
      </c>
      <c r="AT165" s="175">
        <f ca="1">IF(SUM($AK165:$AO165)&lt;=0,0,'Freezer Impacts'!AF16)</f>
        <v>0</v>
      </c>
      <c r="AU165" s="194">
        <f ca="1">IF(SUM($AK165:$AO165)&lt;=0,0,'Freezer Impacts'!AG16)</f>
        <v>0</v>
      </c>
    </row>
    <row r="166" spans="1:47">
      <c r="A166" s="4" t="str">
        <f t="shared" si="33"/>
        <v>PG</v>
      </c>
      <c r="C166" s="4">
        <f t="shared" si="34"/>
        <v>10</v>
      </c>
      <c r="D166" s="4" t="str">
        <f t="shared" si="35"/>
        <v>PG10</v>
      </c>
      <c r="AJ166" s="193" t="str">
        <f t="shared" si="31"/>
        <v>PG10</v>
      </c>
      <c r="AK166" s="175">
        <f t="shared" ca="1" si="32"/>
        <v>0</v>
      </c>
      <c r="AL166" s="175">
        <f t="shared" ca="1" si="32"/>
        <v>0</v>
      </c>
      <c r="AM166" s="175">
        <f t="shared" ca="1" si="32"/>
        <v>0</v>
      </c>
      <c r="AN166" s="175">
        <f t="shared" ca="1" si="32"/>
        <v>0</v>
      </c>
      <c r="AO166" s="175">
        <f t="shared" ca="1" si="32"/>
        <v>0</v>
      </c>
      <c r="AP166" s="175"/>
      <c r="AQ166" s="175">
        <f ca="1">IF(SUM($AK166:$AO166)&lt;=0,0,'Freezer Impacts'!AC17)</f>
        <v>0</v>
      </c>
      <c r="AR166" s="175">
        <f ca="1">IF(SUM($AK166:$AO166)&lt;=0,0,'Freezer Impacts'!AD17)</f>
        <v>0</v>
      </c>
      <c r="AS166" s="175">
        <f ca="1">IF(SUM($AK166:$AO166)&lt;=0,0,'Freezer Impacts'!AE17)</f>
        <v>0</v>
      </c>
      <c r="AT166" s="175">
        <f ca="1">IF(SUM($AK166:$AO166)&lt;=0,0,'Freezer Impacts'!AF17)</f>
        <v>0</v>
      </c>
      <c r="AU166" s="194">
        <f ca="1">IF(SUM($AK166:$AO166)&lt;=0,0,'Freezer Impacts'!AG17)</f>
        <v>0</v>
      </c>
    </row>
    <row r="167" spans="1:47">
      <c r="A167" s="4" t="str">
        <f t="shared" si="33"/>
        <v>PG</v>
      </c>
      <c r="C167" s="4">
        <f t="shared" si="34"/>
        <v>11</v>
      </c>
      <c r="D167" s="4" t="str">
        <f t="shared" si="35"/>
        <v>PG11</v>
      </c>
      <c r="AJ167" s="193" t="str">
        <f t="shared" si="31"/>
        <v>PG11</v>
      </c>
      <c r="AK167" s="175">
        <f t="shared" ca="1" si="32"/>
        <v>0.79106386933831563</v>
      </c>
      <c r="AL167" s="175">
        <f t="shared" ca="1" si="32"/>
        <v>1.2449617385605898E-4</v>
      </c>
      <c r="AM167" s="175">
        <f t="shared" ca="1" si="32"/>
        <v>0.90612942860699486</v>
      </c>
      <c r="AN167" s="175">
        <f t="shared" ca="1" si="32"/>
        <v>1.9695453396164015E-4</v>
      </c>
      <c r="AO167" s="175">
        <f t="shared" ca="1" si="32"/>
        <v>-1.6848995061808401E-2</v>
      </c>
      <c r="AP167" s="175"/>
      <c r="AQ167" s="175">
        <f ca="1">IF(SUM($AK167:$AO167)&lt;=0,0,'Freezer Impacts'!AC18)</f>
        <v>0.64151166666666659</v>
      </c>
      <c r="AR167" s="175">
        <f ca="1">IF(SUM($AK167:$AO167)&lt;=0,0,'Freezer Impacts'!AD18)</f>
        <v>1.4771916666666667E-4</v>
      </c>
      <c r="AS167" s="175">
        <f ca="1">IF(SUM($AK167:$AO167)&lt;=0,0,'Freezer Impacts'!AE18)</f>
        <v>0.64453916666666666</v>
      </c>
      <c r="AT167" s="175">
        <f ca="1">IF(SUM($AK167:$AO167)&lt;=0,0,'Freezer Impacts'!AF18)</f>
        <v>1.4970333333333332E-4</v>
      </c>
      <c r="AU167" s="194">
        <f ca="1">IF(SUM($AK167:$AO167)&lt;=0,0,'Freezer Impacts'!AG18)</f>
        <v>0</v>
      </c>
    </row>
    <row r="168" spans="1:47">
      <c r="A168" s="4" t="str">
        <f t="shared" si="33"/>
        <v>PG</v>
      </c>
      <c r="C168" s="4">
        <f t="shared" si="34"/>
        <v>12</v>
      </c>
      <c r="D168" s="4" t="str">
        <f t="shared" si="35"/>
        <v>PG12</v>
      </c>
      <c r="AJ168" s="193" t="str">
        <f t="shared" si="31"/>
        <v>PG12</v>
      </c>
      <c r="AK168" s="175">
        <f t="shared" ca="1" si="32"/>
        <v>0.79892719168194137</v>
      </c>
      <c r="AL168" s="175">
        <f t="shared" ca="1" si="32"/>
        <v>1.2403728400637421E-4</v>
      </c>
      <c r="AM168" s="175">
        <f t="shared" ca="1" si="32"/>
        <v>0.87724807794006043</v>
      </c>
      <c r="AN168" s="175">
        <f t="shared" ca="1" si="32"/>
        <v>1.9297633490872101E-4</v>
      </c>
      <c r="AO168" s="175">
        <f t="shared" ca="1" si="32"/>
        <v>-1.7224173386326942E-2</v>
      </c>
      <c r="AP168" s="175"/>
      <c r="AQ168" s="175">
        <f ca="1">IF(SUM($AK168:$AO168)&lt;=0,0,'Freezer Impacts'!AC19)</f>
        <v>0.61371249999999999</v>
      </c>
      <c r="AR168" s="175">
        <f ca="1">IF(SUM($AK168:$AO168)&lt;=0,0,'Freezer Impacts'!AD19)</f>
        <v>1.4890083333333334E-4</v>
      </c>
      <c r="AS168" s="175">
        <f ca="1">IF(SUM($AK168:$AO168)&lt;=0,0,'Freezer Impacts'!AE19)</f>
        <v>0.61612916666666673</v>
      </c>
      <c r="AT168" s="175">
        <f ca="1">IF(SUM($AK168:$AO168)&lt;=0,0,'Freezer Impacts'!AF19)</f>
        <v>1.5122833333333334E-4</v>
      </c>
      <c r="AU168" s="194">
        <f ca="1">IF(SUM($AK168:$AO168)&lt;=0,0,'Freezer Impacts'!AG19)</f>
        <v>0</v>
      </c>
    </row>
    <row r="169" spans="1:47">
      <c r="A169" s="4" t="str">
        <f t="shared" si="33"/>
        <v>PG</v>
      </c>
      <c r="C169" s="4">
        <f t="shared" si="34"/>
        <v>13</v>
      </c>
      <c r="D169" s="4" t="str">
        <f t="shared" si="35"/>
        <v>PG13</v>
      </c>
      <c r="AJ169" s="193" t="str">
        <f t="shared" si="31"/>
        <v>PG13</v>
      </c>
      <c r="AK169" s="175">
        <f t="shared" ca="1" si="32"/>
        <v>0.85633934787851462</v>
      </c>
      <c r="AL169" s="175">
        <f t="shared" ca="1" si="32"/>
        <v>1.2950205355501368E-4</v>
      </c>
      <c r="AM169" s="175">
        <f t="shared" ca="1" si="32"/>
        <v>0.99558685915212553</v>
      </c>
      <c r="AN169" s="175">
        <f t="shared" ca="1" si="32"/>
        <v>1.9941261583489897E-4</v>
      </c>
      <c r="AO169" s="175">
        <f t="shared" ca="1" si="32"/>
        <v>-1.5626089008523407E-2</v>
      </c>
      <c r="AP169" s="175"/>
      <c r="AQ169" s="175">
        <f ca="1">IF(SUM($AK169:$AO169)&lt;=0,0,'Freezer Impacts'!AC20)</f>
        <v>0.71214250000000001</v>
      </c>
      <c r="AR169" s="175">
        <f ca="1">IF(SUM($AK169:$AO169)&lt;=0,0,'Freezer Impacts'!AD20)</f>
        <v>1.5925416666666666E-4</v>
      </c>
      <c r="AS169" s="175">
        <f ca="1">IF(SUM($AK169:$AO169)&lt;=0,0,'Freezer Impacts'!AE20)</f>
        <v>0.7156325</v>
      </c>
      <c r="AT169" s="175">
        <f ca="1">IF(SUM($AK169:$AO169)&lt;=0,0,'Freezer Impacts'!AF20)</f>
        <v>1.6139916666666666E-4</v>
      </c>
      <c r="AU169" s="194">
        <f ca="1">IF(SUM($AK169:$AO169)&lt;=0,0,'Freezer Impacts'!AG20)</f>
        <v>0</v>
      </c>
    </row>
    <row r="170" spans="1:47">
      <c r="A170" s="4" t="str">
        <f t="shared" si="33"/>
        <v>PG</v>
      </c>
      <c r="C170" s="4">
        <f t="shared" si="34"/>
        <v>14</v>
      </c>
      <c r="D170" s="4" t="str">
        <f t="shared" si="35"/>
        <v>PG14</v>
      </c>
      <c r="AJ170" s="193" t="str">
        <f t="shared" si="31"/>
        <v>PG14</v>
      </c>
      <c r="AK170" s="175">
        <f t="shared" ca="1" si="32"/>
        <v>0</v>
      </c>
      <c r="AL170" s="175">
        <f t="shared" ca="1" si="32"/>
        <v>0</v>
      </c>
      <c r="AM170" s="175">
        <f t="shared" ca="1" si="32"/>
        <v>0</v>
      </c>
      <c r="AN170" s="175">
        <f t="shared" ca="1" si="32"/>
        <v>0</v>
      </c>
      <c r="AO170" s="175">
        <f t="shared" ca="1" si="32"/>
        <v>0</v>
      </c>
      <c r="AP170" s="175"/>
      <c r="AQ170" s="175">
        <f ca="1">IF(SUM($AK170:$AO170)&lt;=0,0,'Freezer Impacts'!AC21)</f>
        <v>0</v>
      </c>
      <c r="AR170" s="175">
        <f ca="1">IF(SUM($AK170:$AO170)&lt;=0,0,'Freezer Impacts'!AD21)</f>
        <v>0</v>
      </c>
      <c r="AS170" s="175">
        <f ca="1">IF(SUM($AK170:$AO170)&lt;=0,0,'Freezer Impacts'!AE21)</f>
        <v>0</v>
      </c>
      <c r="AT170" s="175">
        <f ca="1">IF(SUM($AK170:$AO170)&lt;=0,0,'Freezer Impacts'!AF21)</f>
        <v>0</v>
      </c>
      <c r="AU170" s="194">
        <f ca="1">IF(SUM($AK170:$AO170)&lt;=0,0,'Freezer Impacts'!AG21)</f>
        <v>0</v>
      </c>
    </row>
    <row r="171" spans="1:47">
      <c r="A171" s="4" t="str">
        <f t="shared" si="33"/>
        <v>PG</v>
      </c>
      <c r="C171" s="4">
        <f t="shared" si="34"/>
        <v>15</v>
      </c>
      <c r="D171" s="4" t="str">
        <f t="shared" si="35"/>
        <v>PG15</v>
      </c>
      <c r="AJ171" s="193" t="str">
        <f t="shared" si="31"/>
        <v>PG15</v>
      </c>
      <c r="AK171" s="175">
        <f t="shared" ca="1" si="32"/>
        <v>0</v>
      </c>
      <c r="AL171" s="175">
        <f t="shared" ca="1" si="32"/>
        <v>0</v>
      </c>
      <c r="AM171" s="175">
        <f t="shared" ca="1" si="32"/>
        <v>0</v>
      </c>
      <c r="AN171" s="175">
        <f t="shared" ca="1" si="32"/>
        <v>0</v>
      </c>
      <c r="AO171" s="175">
        <f t="shared" ca="1" si="32"/>
        <v>0</v>
      </c>
      <c r="AP171" s="175"/>
      <c r="AQ171" s="175">
        <f ca="1">IF(SUM($AK171:$AO171)&lt;=0,0,'Freezer Impacts'!AC22)</f>
        <v>0</v>
      </c>
      <c r="AR171" s="175">
        <f ca="1">IF(SUM($AK171:$AO171)&lt;=0,0,'Freezer Impacts'!AD22)</f>
        <v>0</v>
      </c>
      <c r="AS171" s="175">
        <f ca="1">IF(SUM($AK171:$AO171)&lt;=0,0,'Freezer Impacts'!AE22)</f>
        <v>0</v>
      </c>
      <c r="AT171" s="175">
        <f ca="1">IF(SUM($AK171:$AO171)&lt;=0,0,'Freezer Impacts'!AF22)</f>
        <v>0</v>
      </c>
      <c r="AU171" s="194">
        <f ca="1">IF(SUM($AK171:$AO171)&lt;=0,0,'Freezer Impacts'!AG22)</f>
        <v>0</v>
      </c>
    </row>
    <row r="172" spans="1:47">
      <c r="A172" s="4" t="str">
        <f t="shared" si="33"/>
        <v>PG</v>
      </c>
      <c r="C172" s="4">
        <f t="shared" si="34"/>
        <v>16</v>
      </c>
      <c r="D172" s="4" t="str">
        <f t="shared" si="35"/>
        <v>PG16</v>
      </c>
      <c r="AJ172" s="193" t="str">
        <f t="shared" si="31"/>
        <v>PG16</v>
      </c>
      <c r="AK172" s="175">
        <f t="shared" ca="1" si="32"/>
        <v>0.61337089874047224</v>
      </c>
      <c r="AL172" s="175">
        <f t="shared" ca="1" si="32"/>
        <v>1.1954013678195966E-4</v>
      </c>
      <c r="AM172" s="175">
        <f t="shared" ca="1" si="32"/>
        <v>0.61517700511600037</v>
      </c>
      <c r="AN172" s="175">
        <f t="shared" ca="1" si="32"/>
        <v>1.4301695414941889E-4</v>
      </c>
      <c r="AO172" s="175">
        <f t="shared" ca="1" si="32"/>
        <v>-2.1898173063236027E-2</v>
      </c>
      <c r="AP172" s="175"/>
      <c r="AQ172" s="175">
        <f ca="1">IF(SUM($AK172:$AO172)&lt;=0,0,'Freezer Impacts'!AC23)</f>
        <v>0.42491249999999997</v>
      </c>
      <c r="AR172" s="175">
        <f ca="1">IF(SUM($AK172:$AO172)&lt;=0,0,'Freezer Impacts'!AD23)</f>
        <v>1.3544000000000002E-4</v>
      </c>
      <c r="AS172" s="175">
        <f ca="1">IF(SUM($AK172:$AO172)&lt;=0,0,'Freezer Impacts'!AE23)</f>
        <v>0.42497916666666669</v>
      </c>
      <c r="AT172" s="175">
        <f ca="1">IF(SUM($AK172:$AO172)&lt;=0,0,'Freezer Impacts'!AF23)</f>
        <v>1.3793083333333333E-4</v>
      </c>
      <c r="AU172" s="194">
        <f ca="1">IF(SUM($AK172:$AO172)&lt;=0,0,'Freezer Impacts'!AG23)</f>
        <v>0</v>
      </c>
    </row>
    <row r="173" spans="1:47">
      <c r="A173" s="4" t="s">
        <v>904</v>
      </c>
      <c r="C173" s="4">
        <v>1</v>
      </c>
      <c r="D173" s="4" t="str">
        <f>A173&amp;C173</f>
        <v>SC1</v>
      </c>
      <c r="AJ173" s="193" t="str">
        <f t="shared" si="31"/>
        <v>SC1</v>
      </c>
      <c r="AK173" s="175">
        <f t="shared" ca="1" si="32"/>
        <v>0</v>
      </c>
      <c r="AL173" s="175">
        <f t="shared" ca="1" si="32"/>
        <v>0</v>
      </c>
      <c r="AM173" s="175">
        <f t="shared" ca="1" si="32"/>
        <v>0</v>
      </c>
      <c r="AN173" s="175">
        <f t="shared" ca="1" si="32"/>
        <v>0</v>
      </c>
      <c r="AO173" s="175">
        <f t="shared" ca="1" si="32"/>
        <v>0</v>
      </c>
      <c r="AP173" s="175"/>
      <c r="AQ173" s="175">
        <f ca="1">IF(SUM($AK173:$AO173)&lt;=0,0,'Freezer Impacts'!AC24)</f>
        <v>0</v>
      </c>
      <c r="AR173" s="175">
        <f ca="1">IF(SUM($AK173:$AO173)&lt;=0,0,'Freezer Impacts'!AD24)</f>
        <v>0</v>
      </c>
      <c r="AS173" s="175">
        <f ca="1">IF(SUM($AK173:$AO173)&lt;=0,0,'Freezer Impacts'!AE24)</f>
        <v>0</v>
      </c>
      <c r="AT173" s="175">
        <f ca="1">IF(SUM($AK173:$AO173)&lt;=0,0,'Freezer Impacts'!AF24)</f>
        <v>0</v>
      </c>
      <c r="AU173" s="194">
        <f ca="1">IF(SUM($AK173:$AO173)&lt;=0,0,'Freezer Impacts'!AG24)</f>
        <v>0</v>
      </c>
    </row>
    <row r="174" spans="1:47">
      <c r="A174" s="4" t="str">
        <f>A173</f>
        <v>SC</v>
      </c>
      <c r="C174" s="4">
        <f>C173+1</f>
        <v>2</v>
      </c>
      <c r="D174" s="4" t="str">
        <f>A174&amp;C174</f>
        <v>SC2</v>
      </c>
      <c r="AJ174" s="193" t="str">
        <f t="shared" si="31"/>
        <v>SC2</v>
      </c>
      <c r="AK174" s="175">
        <f t="shared" ca="1" si="32"/>
        <v>0</v>
      </c>
      <c r="AL174" s="175">
        <f t="shared" ca="1" si="32"/>
        <v>0</v>
      </c>
      <c r="AM174" s="175">
        <f t="shared" ca="1" si="32"/>
        <v>0</v>
      </c>
      <c r="AN174" s="175">
        <f t="shared" ca="1" si="32"/>
        <v>0</v>
      </c>
      <c r="AO174" s="175">
        <f t="shared" ca="1" si="32"/>
        <v>0</v>
      </c>
      <c r="AP174" s="175"/>
      <c r="AQ174" s="175">
        <f ca="1">IF(SUM($AK174:$AO174)&lt;=0,0,'Freezer Impacts'!AC25)</f>
        <v>0</v>
      </c>
      <c r="AR174" s="175">
        <f ca="1">IF(SUM($AK174:$AO174)&lt;=0,0,'Freezer Impacts'!AD25)</f>
        <v>0</v>
      </c>
      <c r="AS174" s="175">
        <f ca="1">IF(SUM($AK174:$AO174)&lt;=0,0,'Freezer Impacts'!AE25)</f>
        <v>0</v>
      </c>
      <c r="AT174" s="175">
        <f ca="1">IF(SUM($AK174:$AO174)&lt;=0,0,'Freezer Impacts'!AF25)</f>
        <v>0</v>
      </c>
      <c r="AU174" s="194">
        <f ca="1">IF(SUM($AK174:$AO174)&lt;=0,0,'Freezer Impacts'!AG25)</f>
        <v>0</v>
      </c>
    </row>
    <row r="175" spans="1:47">
      <c r="A175" s="4" t="str">
        <f t="shared" ref="A175:A188" si="36">A174</f>
        <v>SC</v>
      </c>
      <c r="C175" s="4">
        <f t="shared" ref="C175:C188" si="37">C174+1</f>
        <v>3</v>
      </c>
      <c r="D175" s="4" t="str">
        <f t="shared" ref="D175:D188" si="38">A175&amp;C175</f>
        <v>SC3</v>
      </c>
      <c r="AJ175" s="193" t="str">
        <f t="shared" si="31"/>
        <v>SC3</v>
      </c>
      <c r="AK175" s="175">
        <f t="shared" ca="1" si="32"/>
        <v>0</v>
      </c>
      <c r="AL175" s="175">
        <f t="shared" ca="1" si="32"/>
        <v>0</v>
      </c>
      <c r="AM175" s="175">
        <f t="shared" ca="1" si="32"/>
        <v>0</v>
      </c>
      <c r="AN175" s="175">
        <f t="shared" ca="1" si="32"/>
        <v>0</v>
      </c>
      <c r="AO175" s="175">
        <f t="shared" ca="1" si="32"/>
        <v>0</v>
      </c>
      <c r="AP175" s="175"/>
      <c r="AQ175" s="175">
        <f ca="1">IF(SUM($AK175:$AO175)&lt;=0,0,'Freezer Impacts'!AC26)</f>
        <v>0</v>
      </c>
      <c r="AR175" s="175">
        <f ca="1">IF(SUM($AK175:$AO175)&lt;=0,0,'Freezer Impacts'!AD26)</f>
        <v>0</v>
      </c>
      <c r="AS175" s="175">
        <f ca="1">IF(SUM($AK175:$AO175)&lt;=0,0,'Freezer Impacts'!AE26)</f>
        <v>0</v>
      </c>
      <c r="AT175" s="175">
        <f ca="1">IF(SUM($AK175:$AO175)&lt;=0,0,'Freezer Impacts'!AF26)</f>
        <v>0</v>
      </c>
      <c r="AU175" s="194">
        <f ca="1">IF(SUM($AK175:$AO175)&lt;=0,0,'Freezer Impacts'!AG26)</f>
        <v>0</v>
      </c>
    </row>
    <row r="176" spans="1:47">
      <c r="A176" s="4" t="str">
        <f t="shared" si="36"/>
        <v>SC</v>
      </c>
      <c r="C176" s="4">
        <f t="shared" si="37"/>
        <v>4</v>
      </c>
      <c r="D176" s="4" t="str">
        <f t="shared" si="38"/>
        <v>SC4</v>
      </c>
      <c r="AJ176" s="193" t="str">
        <f t="shared" si="31"/>
        <v>SC4</v>
      </c>
      <c r="AK176" s="175">
        <f t="shared" ca="1" si="32"/>
        <v>0</v>
      </c>
      <c r="AL176" s="175">
        <f t="shared" ca="1" si="32"/>
        <v>0</v>
      </c>
      <c r="AM176" s="175">
        <f t="shared" ca="1" si="32"/>
        <v>0</v>
      </c>
      <c r="AN176" s="175">
        <f t="shared" ca="1" si="32"/>
        <v>0</v>
      </c>
      <c r="AO176" s="175">
        <f t="shared" ca="1" si="32"/>
        <v>0</v>
      </c>
      <c r="AP176" s="175"/>
      <c r="AQ176" s="175">
        <f ca="1">IF(SUM($AK176:$AO176)&lt;=0,0,'Freezer Impacts'!AC27)</f>
        <v>0</v>
      </c>
      <c r="AR176" s="175">
        <f ca="1">IF(SUM($AK176:$AO176)&lt;=0,0,'Freezer Impacts'!AD27)</f>
        <v>0</v>
      </c>
      <c r="AS176" s="175">
        <f ca="1">IF(SUM($AK176:$AO176)&lt;=0,0,'Freezer Impacts'!AE27)</f>
        <v>0</v>
      </c>
      <c r="AT176" s="175">
        <f ca="1">IF(SUM($AK176:$AO176)&lt;=0,0,'Freezer Impacts'!AF27)</f>
        <v>0</v>
      </c>
      <c r="AU176" s="194">
        <f ca="1">IF(SUM($AK176:$AO176)&lt;=0,0,'Freezer Impacts'!AG27)</f>
        <v>0</v>
      </c>
    </row>
    <row r="177" spans="1:47">
      <c r="A177" s="4" t="str">
        <f t="shared" si="36"/>
        <v>SC</v>
      </c>
      <c r="C177" s="4">
        <f t="shared" si="37"/>
        <v>5</v>
      </c>
      <c r="D177" s="4" t="str">
        <f t="shared" si="38"/>
        <v>SC5</v>
      </c>
      <c r="AJ177" s="193" t="str">
        <f t="shared" si="31"/>
        <v>SC5</v>
      </c>
      <c r="AK177" s="175">
        <f t="shared" ca="1" si="32"/>
        <v>0.69258154183996334</v>
      </c>
      <c r="AL177" s="175">
        <f t="shared" ca="1" si="32"/>
        <v>1.0598419648982091E-4</v>
      </c>
      <c r="AM177" s="175">
        <f t="shared" ca="1" si="32"/>
        <v>0.68590637016005152</v>
      </c>
      <c r="AN177" s="175">
        <f t="shared" ca="1" si="32"/>
        <v>1.1213479914956252E-4</v>
      </c>
      <c r="AO177" s="175">
        <f t="shared" ca="1" si="32"/>
        <v>-2.4788161375982286E-2</v>
      </c>
      <c r="AP177" s="175"/>
      <c r="AQ177" s="175">
        <f ca="1">IF(SUM($AK177:$AO177)&lt;=0,0,'Freezer Impacts'!AC28)</f>
        <v>0.5808658333333333</v>
      </c>
      <c r="AR177" s="175">
        <f ca="1">IF(SUM($AK177:$AO177)&lt;=0,0,'Freezer Impacts'!AD28)</f>
        <v>1.1881833333333332E-4</v>
      </c>
      <c r="AS177" s="175">
        <f ca="1">IF(SUM($AK177:$AO177)&lt;=0,0,'Freezer Impacts'!AE28)</f>
        <v>0.57943333333333336</v>
      </c>
      <c r="AT177" s="175">
        <f ca="1">IF(SUM($AK177:$AO177)&lt;=0,0,'Freezer Impacts'!AF28)</f>
        <v>1.2480916666666666E-4</v>
      </c>
      <c r="AU177" s="194">
        <f ca="1">IF(SUM($AK177:$AO177)&lt;=0,0,'Freezer Impacts'!AG28)</f>
        <v>0</v>
      </c>
    </row>
    <row r="178" spans="1:47">
      <c r="A178" s="4" t="str">
        <f t="shared" si="36"/>
        <v>SC</v>
      </c>
      <c r="C178" s="4">
        <f t="shared" si="37"/>
        <v>6</v>
      </c>
      <c r="D178" s="4" t="str">
        <f t="shared" si="38"/>
        <v>SC6</v>
      </c>
      <c r="AJ178" s="193" t="str">
        <f t="shared" si="31"/>
        <v>SC6</v>
      </c>
      <c r="AK178" s="175">
        <f t="shared" ca="1" si="32"/>
        <v>0.75510980107839376</v>
      </c>
      <c r="AL178" s="175">
        <f t="shared" ca="1" si="32"/>
        <v>1.0604534379811955E-4</v>
      </c>
      <c r="AM178" s="175">
        <f t="shared" ca="1" si="32"/>
        <v>0.76038689067815057</v>
      </c>
      <c r="AN178" s="175">
        <f t="shared" ca="1" si="32"/>
        <v>1.2613788345063284E-4</v>
      </c>
      <c r="AO178" s="175">
        <f t="shared" ca="1" si="32"/>
        <v>-1.4988828134221284E-2</v>
      </c>
      <c r="AP178" s="175"/>
      <c r="AQ178" s="175">
        <f ca="1">IF(SUM($AK178:$AO178)&lt;=0,0,'Freezer Impacts'!AC29)</f>
        <v>0.65839166666666671</v>
      </c>
      <c r="AR178" s="175">
        <f ca="1">IF(SUM($AK178:$AO178)&lt;=0,0,'Freezer Impacts'!AD29)</f>
        <v>1.1321416666666668E-4</v>
      </c>
      <c r="AS178" s="175">
        <f ca="1">IF(SUM($AK178:$AO178)&lt;=0,0,'Freezer Impacts'!AE29)</f>
        <v>0.66254833333333329</v>
      </c>
      <c r="AT178" s="175">
        <f ca="1">IF(SUM($AK178:$AO178)&lt;=0,0,'Freezer Impacts'!AF29)</f>
        <v>1.6411833333333334E-4</v>
      </c>
      <c r="AU178" s="194">
        <f ca="1">IF(SUM($AK178:$AO178)&lt;=0,0,'Freezer Impacts'!AG29)</f>
        <v>0</v>
      </c>
    </row>
    <row r="179" spans="1:47">
      <c r="A179" s="4" t="str">
        <f t="shared" si="36"/>
        <v>SC</v>
      </c>
      <c r="C179" s="4">
        <f t="shared" si="37"/>
        <v>7</v>
      </c>
      <c r="D179" s="4" t="str">
        <f t="shared" si="38"/>
        <v>SC7</v>
      </c>
      <c r="AJ179" s="193" t="str">
        <f t="shared" si="31"/>
        <v>SC7</v>
      </c>
      <c r="AK179" s="175">
        <f t="shared" ca="1" si="32"/>
        <v>0</v>
      </c>
      <c r="AL179" s="175">
        <f t="shared" ca="1" si="32"/>
        <v>0</v>
      </c>
      <c r="AM179" s="175">
        <f t="shared" ca="1" si="32"/>
        <v>0</v>
      </c>
      <c r="AN179" s="175">
        <f t="shared" ca="1" si="32"/>
        <v>0</v>
      </c>
      <c r="AO179" s="175">
        <f t="shared" ca="1" si="32"/>
        <v>0</v>
      </c>
      <c r="AP179" s="175"/>
      <c r="AQ179" s="175">
        <f ca="1">IF(SUM($AK179:$AO179)&lt;=0,0,'Freezer Impacts'!AC30)</f>
        <v>0</v>
      </c>
      <c r="AR179" s="175">
        <f ca="1">IF(SUM($AK179:$AO179)&lt;=0,0,'Freezer Impacts'!AD30)</f>
        <v>0</v>
      </c>
      <c r="AS179" s="175">
        <f ca="1">IF(SUM($AK179:$AO179)&lt;=0,0,'Freezer Impacts'!AE30)</f>
        <v>0</v>
      </c>
      <c r="AT179" s="175">
        <f ca="1">IF(SUM($AK179:$AO179)&lt;=0,0,'Freezer Impacts'!AF30)</f>
        <v>0</v>
      </c>
      <c r="AU179" s="194">
        <f ca="1">IF(SUM($AK179:$AO179)&lt;=0,0,'Freezer Impacts'!AG30)</f>
        <v>0</v>
      </c>
    </row>
    <row r="180" spans="1:47">
      <c r="A180" s="4" t="str">
        <f t="shared" si="36"/>
        <v>SC</v>
      </c>
      <c r="C180" s="4">
        <f t="shared" si="37"/>
        <v>8</v>
      </c>
      <c r="D180" s="4" t="str">
        <f t="shared" si="38"/>
        <v>SC8</v>
      </c>
      <c r="AJ180" s="193" t="str">
        <f t="shared" si="31"/>
        <v>SC8</v>
      </c>
      <c r="AK180" s="175">
        <f t="shared" ca="1" si="32"/>
        <v>0.80271156278741995</v>
      </c>
      <c r="AL180" s="175">
        <f t="shared" ca="1" si="32"/>
        <v>1.2503597042673158E-4</v>
      </c>
      <c r="AM180" s="175">
        <f t="shared" ca="1" si="32"/>
        <v>0.8533046081872725</v>
      </c>
      <c r="AN180" s="175">
        <f t="shared" ca="1" si="32"/>
        <v>1.4926900406491837E-4</v>
      </c>
      <c r="AO180" s="175">
        <f t="shared" ca="1" si="32"/>
        <v>-1.3339703853063578E-2</v>
      </c>
      <c r="AP180" s="175"/>
      <c r="AQ180" s="175">
        <f ca="1">IF(SUM($AK180:$AO180)&lt;=0,0,'Freezer Impacts'!AC31)</f>
        <v>0.69885416666666667</v>
      </c>
      <c r="AR180" s="175">
        <f ca="1">IF(SUM($AK180:$AO180)&lt;=0,0,'Freezer Impacts'!AD31)</f>
        <v>1.4401833333333334E-4</v>
      </c>
      <c r="AS180" s="175">
        <f ca="1">IF(SUM($AK180:$AO180)&lt;=0,0,'Freezer Impacts'!AE31)</f>
        <v>0.70207166666666665</v>
      </c>
      <c r="AT180" s="175">
        <f ca="1">IF(SUM($AK180:$AO180)&lt;=0,0,'Freezer Impacts'!AF31)</f>
        <v>1.4679E-4</v>
      </c>
      <c r="AU180" s="194">
        <f ca="1">IF(SUM($AK180:$AO180)&lt;=0,0,'Freezer Impacts'!AG31)</f>
        <v>0</v>
      </c>
    </row>
    <row r="181" spans="1:47">
      <c r="A181" s="4" t="str">
        <f t="shared" si="36"/>
        <v>SC</v>
      </c>
      <c r="C181" s="4">
        <f t="shared" si="37"/>
        <v>9</v>
      </c>
      <c r="D181" s="4" t="str">
        <f t="shared" si="38"/>
        <v>SC9</v>
      </c>
      <c r="AJ181" s="193" t="str">
        <f t="shared" si="31"/>
        <v>SC9</v>
      </c>
      <c r="AK181" s="175">
        <f t="shared" ca="1" si="32"/>
        <v>0.82394062960258718</v>
      </c>
      <c r="AL181" s="175">
        <f t="shared" ca="1" si="32"/>
        <v>1.2154828121580927E-4</v>
      </c>
      <c r="AM181" s="175">
        <f t="shared" ca="1" si="32"/>
        <v>0.91085816296439759</v>
      </c>
      <c r="AN181" s="175">
        <f t="shared" ca="1" si="32"/>
        <v>1.6519555290127449E-4</v>
      </c>
      <c r="AO181" s="175">
        <f t="shared" ca="1" si="32"/>
        <v>-1.5395623847450031E-2</v>
      </c>
      <c r="AP181" s="175"/>
      <c r="AQ181" s="175">
        <f ca="1">IF(SUM($AK181:$AO181)&lt;=0,0,'Freezer Impacts'!AC32)</f>
        <v>0.71474916666666666</v>
      </c>
      <c r="AR181" s="175">
        <f ca="1">IF(SUM($AK181:$AO181)&lt;=0,0,'Freezer Impacts'!AD32)</f>
        <v>1.4287499999999999E-4</v>
      </c>
      <c r="AS181" s="175">
        <f ca="1">IF(SUM($AK181:$AO181)&lt;=0,0,'Freezer Impacts'!AE32)</f>
        <v>0.71980916666666661</v>
      </c>
      <c r="AT181" s="175">
        <f ca="1">IF(SUM($AK181:$AO181)&lt;=0,0,'Freezer Impacts'!AF32)</f>
        <v>1.414725E-4</v>
      </c>
      <c r="AU181" s="194">
        <f ca="1">IF(SUM($AK181:$AO181)&lt;=0,0,'Freezer Impacts'!AG32)</f>
        <v>0</v>
      </c>
    </row>
    <row r="182" spans="1:47">
      <c r="A182" s="4" t="str">
        <f t="shared" si="36"/>
        <v>SC</v>
      </c>
      <c r="C182" s="4">
        <f t="shared" si="37"/>
        <v>10</v>
      </c>
      <c r="D182" s="4" t="str">
        <f t="shared" si="38"/>
        <v>SC10</v>
      </c>
      <c r="AJ182" s="193" t="str">
        <f t="shared" si="31"/>
        <v>SC10</v>
      </c>
      <c r="AK182" s="175">
        <f t="shared" ca="1" si="32"/>
        <v>0.83956319084452469</v>
      </c>
      <c r="AL182" s="175">
        <f t="shared" ca="1" si="32"/>
        <v>1.2538790763049225E-4</v>
      </c>
      <c r="AM182" s="175">
        <f t="shared" ca="1" si="32"/>
        <v>0.98857317375709797</v>
      </c>
      <c r="AN182" s="175">
        <f t="shared" ca="1" si="32"/>
        <v>2.0102372541368725E-4</v>
      </c>
      <c r="AO182" s="175">
        <f t="shared" ca="1" si="32"/>
        <v>-1.5104170528356499E-2</v>
      </c>
      <c r="AP182" s="175"/>
      <c r="AQ182" s="175">
        <f ca="1">IF(SUM($AK182:$AO182)&lt;=0,0,'Freezer Impacts'!AC33)</f>
        <v>0.71883833333333336</v>
      </c>
      <c r="AR182" s="175">
        <f ca="1">IF(SUM($AK182:$AO182)&lt;=0,0,'Freezer Impacts'!AD33)</f>
        <v>1.5311250000000002E-4</v>
      </c>
      <c r="AS182" s="175">
        <f ca="1">IF(SUM($AK182:$AO182)&lt;=0,0,'Freezer Impacts'!AE33)</f>
        <v>0.72522166666666665</v>
      </c>
      <c r="AT182" s="175">
        <f ca="1">IF(SUM($AK182:$AO182)&lt;=0,0,'Freezer Impacts'!AF33)</f>
        <v>1.5502333333333333E-4</v>
      </c>
      <c r="AU182" s="194">
        <f ca="1">IF(SUM($AK182:$AO182)&lt;=0,0,'Freezer Impacts'!AG33)</f>
        <v>0</v>
      </c>
    </row>
    <row r="183" spans="1:47">
      <c r="A183" s="4" t="str">
        <f t="shared" si="36"/>
        <v>SC</v>
      </c>
      <c r="C183" s="4">
        <f t="shared" si="37"/>
        <v>11</v>
      </c>
      <c r="D183" s="4" t="str">
        <f t="shared" si="38"/>
        <v>SC11</v>
      </c>
      <c r="AJ183" s="193" t="str">
        <f t="shared" si="31"/>
        <v>SC11</v>
      </c>
      <c r="AK183" s="175">
        <f t="shared" ca="1" si="32"/>
        <v>0</v>
      </c>
      <c r="AL183" s="175">
        <f t="shared" ca="1" si="32"/>
        <v>0</v>
      </c>
      <c r="AM183" s="175">
        <f t="shared" ca="1" si="32"/>
        <v>0</v>
      </c>
      <c r="AN183" s="175">
        <f t="shared" ca="1" si="32"/>
        <v>0</v>
      </c>
      <c r="AO183" s="175">
        <f t="shared" ca="1" si="32"/>
        <v>0</v>
      </c>
      <c r="AP183" s="175"/>
      <c r="AQ183" s="175">
        <f ca="1">IF(SUM($AK183:$AO183)&lt;=0,0,'Freezer Impacts'!AC34)</f>
        <v>0</v>
      </c>
      <c r="AR183" s="175">
        <f ca="1">IF(SUM($AK183:$AO183)&lt;=0,0,'Freezer Impacts'!AD34)</f>
        <v>0</v>
      </c>
      <c r="AS183" s="175">
        <f ca="1">IF(SUM($AK183:$AO183)&lt;=0,0,'Freezer Impacts'!AE34)</f>
        <v>0</v>
      </c>
      <c r="AT183" s="175">
        <f ca="1">IF(SUM($AK183:$AO183)&lt;=0,0,'Freezer Impacts'!AF34)</f>
        <v>0</v>
      </c>
      <c r="AU183" s="194">
        <f ca="1">IF(SUM($AK183:$AO183)&lt;=0,0,'Freezer Impacts'!AG34)</f>
        <v>0</v>
      </c>
    </row>
    <row r="184" spans="1:47">
      <c r="A184" s="4" t="str">
        <f t="shared" si="36"/>
        <v>SC</v>
      </c>
      <c r="C184" s="4">
        <f t="shared" si="37"/>
        <v>12</v>
      </c>
      <c r="D184" s="4" t="str">
        <f t="shared" si="38"/>
        <v>SC12</v>
      </c>
      <c r="AJ184" s="193" t="str">
        <f t="shared" si="31"/>
        <v>SC12</v>
      </c>
      <c r="AK184" s="175">
        <f t="shared" ca="1" si="32"/>
        <v>0</v>
      </c>
      <c r="AL184" s="175">
        <f t="shared" ca="1" si="32"/>
        <v>0</v>
      </c>
      <c r="AM184" s="175">
        <f t="shared" ca="1" si="32"/>
        <v>0</v>
      </c>
      <c r="AN184" s="175">
        <f t="shared" ca="1" si="32"/>
        <v>0</v>
      </c>
      <c r="AO184" s="175">
        <f t="shared" ca="1" si="32"/>
        <v>0</v>
      </c>
      <c r="AP184" s="175"/>
      <c r="AQ184" s="175">
        <f ca="1">IF(SUM($AK184:$AO184)&lt;=0,0,'Freezer Impacts'!AC35)</f>
        <v>0</v>
      </c>
      <c r="AR184" s="175">
        <f ca="1">IF(SUM($AK184:$AO184)&lt;=0,0,'Freezer Impacts'!AD35)</f>
        <v>0</v>
      </c>
      <c r="AS184" s="175">
        <f ca="1">IF(SUM($AK184:$AO184)&lt;=0,0,'Freezer Impacts'!AE35)</f>
        <v>0</v>
      </c>
      <c r="AT184" s="175">
        <f ca="1">IF(SUM($AK184:$AO184)&lt;=0,0,'Freezer Impacts'!AF35)</f>
        <v>0</v>
      </c>
      <c r="AU184" s="194">
        <f ca="1">IF(SUM($AK184:$AO184)&lt;=0,0,'Freezer Impacts'!AG35)</f>
        <v>0</v>
      </c>
    </row>
    <row r="185" spans="1:47">
      <c r="A185" s="4" t="str">
        <f t="shared" si="36"/>
        <v>SC</v>
      </c>
      <c r="C185" s="4">
        <f t="shared" si="37"/>
        <v>13</v>
      </c>
      <c r="D185" s="4" t="str">
        <f t="shared" si="38"/>
        <v>SC13</v>
      </c>
      <c r="AJ185" s="193" t="str">
        <f t="shared" si="31"/>
        <v>SC13</v>
      </c>
      <c r="AK185" s="175">
        <f t="shared" ca="1" si="32"/>
        <v>0.85082885546832143</v>
      </c>
      <c r="AL185" s="175">
        <f t="shared" ca="1" si="32"/>
        <v>1.2792271659182498E-4</v>
      </c>
      <c r="AM185" s="175">
        <f t="shared" ca="1" si="32"/>
        <v>1.015550790284288</v>
      </c>
      <c r="AN185" s="175">
        <f t="shared" ca="1" si="32"/>
        <v>2.1060561933026865E-4</v>
      </c>
      <c r="AO185" s="175">
        <f t="shared" ca="1" si="32"/>
        <v>-1.6338159276757025E-2</v>
      </c>
      <c r="AP185" s="175"/>
      <c r="AQ185" s="175">
        <f ca="1">IF(SUM($AK185:$AO185)&lt;=0,0,'Freezer Impacts'!AC36)</f>
        <v>0.71214250000000001</v>
      </c>
      <c r="AR185" s="175">
        <f ca="1">IF(SUM($AK185:$AO185)&lt;=0,0,'Freezer Impacts'!AD36)</f>
        <v>1.5925416666666666E-4</v>
      </c>
      <c r="AS185" s="175">
        <f ca="1">IF(SUM($AK185:$AO185)&lt;=0,0,'Freezer Impacts'!AE36)</f>
        <v>0.7156325</v>
      </c>
      <c r="AT185" s="175">
        <f ca="1">IF(SUM($AK185:$AO185)&lt;=0,0,'Freezer Impacts'!AF36)</f>
        <v>1.6139916666666666E-4</v>
      </c>
      <c r="AU185" s="194">
        <f ca="1">IF(SUM($AK185:$AO185)&lt;=0,0,'Freezer Impacts'!AG36)</f>
        <v>0</v>
      </c>
    </row>
    <row r="186" spans="1:47">
      <c r="A186" s="4" t="str">
        <f t="shared" si="36"/>
        <v>SC</v>
      </c>
      <c r="C186" s="4">
        <f t="shared" si="37"/>
        <v>14</v>
      </c>
      <c r="D186" s="4" t="str">
        <f t="shared" si="38"/>
        <v>SC14</v>
      </c>
      <c r="AJ186" s="193" t="str">
        <f t="shared" si="31"/>
        <v>SC14</v>
      </c>
      <c r="AK186" s="175">
        <f t="shared" ca="1" si="32"/>
        <v>0.79201947995341981</v>
      </c>
      <c r="AL186" s="175">
        <f t="shared" ca="1" si="32"/>
        <v>1.2082815981207616E-4</v>
      </c>
      <c r="AM186" s="175">
        <f t="shared" ca="1" si="32"/>
        <v>0.94453336758699535</v>
      </c>
      <c r="AN186" s="175">
        <f t="shared" ca="1" si="32"/>
        <v>1.7761947721618525E-4</v>
      </c>
      <c r="AO186" s="175">
        <f t="shared" ca="1" si="32"/>
        <v>-1.5775075930352368E-2</v>
      </c>
      <c r="AP186" s="175"/>
      <c r="AQ186" s="175">
        <f ca="1">IF(SUM($AK186:$AO186)&lt;=0,0,'Freezer Impacts'!AC37)</f>
        <v>0.66622333333333328</v>
      </c>
      <c r="AR186" s="175">
        <f ca="1">IF(SUM($AK186:$AO186)&lt;=0,0,'Freezer Impacts'!AD37)</f>
        <v>1.5743500000000001E-4</v>
      </c>
      <c r="AS186" s="175">
        <f ca="1">IF(SUM($AK186:$AO186)&lt;=0,0,'Freezer Impacts'!AE37)</f>
        <v>0.67109916666666658</v>
      </c>
      <c r="AT186" s="175">
        <f ca="1">IF(SUM($AK186:$AO186)&lt;=0,0,'Freezer Impacts'!AF37)</f>
        <v>1.5939666666666666E-4</v>
      </c>
      <c r="AU186" s="194">
        <f ca="1">IF(SUM($AK186:$AO186)&lt;=0,0,'Freezer Impacts'!AG37)</f>
        <v>0</v>
      </c>
    </row>
    <row r="187" spans="1:47">
      <c r="A187" s="4" t="str">
        <f t="shared" si="36"/>
        <v>SC</v>
      </c>
      <c r="C187" s="4">
        <f t="shared" si="37"/>
        <v>15</v>
      </c>
      <c r="D187" s="4" t="str">
        <f t="shared" si="38"/>
        <v>SC15</v>
      </c>
      <c r="AJ187" s="193" t="str">
        <f t="shared" si="31"/>
        <v>SC15</v>
      </c>
      <c r="AK187" s="175">
        <f t="shared" ca="1" si="32"/>
        <v>0.95722948484501558</v>
      </c>
      <c r="AL187" s="175">
        <f t="shared" ca="1" si="32"/>
        <v>1.2899725687395681E-4</v>
      </c>
      <c r="AM187" s="175">
        <f t="shared" ca="1" si="32"/>
        <v>1.2313989386058692</v>
      </c>
      <c r="AN187" s="175">
        <f t="shared" ca="1" si="32"/>
        <v>1.9500567473146503E-4</v>
      </c>
      <c r="AO187" s="175">
        <f t="shared" ca="1" si="32"/>
        <v>-8.8633999672456162E-3</v>
      </c>
      <c r="AP187" s="175"/>
      <c r="AQ187" s="175">
        <f ca="1">IF(SUM($AK187:$AO187)&lt;=0,0,'Freezer Impacts'!AC38)</f>
        <v>0.91107499999999997</v>
      </c>
      <c r="AR187" s="175">
        <f ca="1">IF(SUM($AK187:$AO187)&lt;=0,0,'Freezer Impacts'!AD38)</f>
        <v>1.7274416666666667E-4</v>
      </c>
      <c r="AS187" s="175">
        <f ca="1">IF(SUM($AK187:$AO187)&lt;=0,0,'Freezer Impacts'!AE38)</f>
        <v>0.91853333333333331</v>
      </c>
      <c r="AT187" s="175">
        <f ca="1">IF(SUM($AK187:$AO187)&lt;=0,0,'Freezer Impacts'!AF38)</f>
        <v>1.7534499999999998E-4</v>
      </c>
      <c r="AU187" s="194">
        <f ca="1">IF(SUM($AK187:$AO187)&lt;=0,0,'Freezer Impacts'!AG38)</f>
        <v>0</v>
      </c>
    </row>
    <row r="188" spans="1:47">
      <c r="A188" s="4" t="str">
        <f t="shared" si="36"/>
        <v>SC</v>
      </c>
      <c r="C188" s="4">
        <f t="shared" si="37"/>
        <v>16</v>
      </c>
      <c r="D188" s="4" t="str">
        <f t="shared" si="38"/>
        <v>SC16</v>
      </c>
      <c r="AJ188" s="193" t="str">
        <f t="shared" si="31"/>
        <v>SC16</v>
      </c>
      <c r="AK188" s="175">
        <f t="shared" ca="1" si="32"/>
        <v>0.66963152140396698</v>
      </c>
      <c r="AL188" s="175">
        <f t="shared" ca="1" si="32"/>
        <v>1.1390188988855335E-4</v>
      </c>
      <c r="AM188" s="175">
        <f t="shared" ca="1" si="32"/>
        <v>0.7123631041858276</v>
      </c>
      <c r="AN188" s="175">
        <f t="shared" ca="1" si="32"/>
        <v>1.6972501350324108E-4</v>
      </c>
      <c r="AO188" s="175">
        <f t="shared" ca="1" si="32"/>
        <v>-2.2087186926628685E-2</v>
      </c>
      <c r="AP188" s="175"/>
      <c r="AQ188" s="175">
        <f ca="1">IF(SUM($AK188:$AO188)&lt;=0,0,'Freezer Impacts'!AC39)</f>
        <v>0.42491249999999997</v>
      </c>
      <c r="AR188" s="175">
        <f ca="1">IF(SUM($AK188:$AO188)&lt;=0,0,'Freezer Impacts'!AD39)</f>
        <v>1.3544000000000002E-4</v>
      </c>
      <c r="AS188" s="175">
        <f ca="1">IF(SUM($AK188:$AO188)&lt;=0,0,'Freezer Impacts'!AE39)</f>
        <v>0.42497916666666669</v>
      </c>
      <c r="AT188" s="175">
        <f ca="1">IF(SUM($AK188:$AO188)&lt;=0,0,'Freezer Impacts'!AF39)</f>
        <v>1.3793083333333333E-4</v>
      </c>
      <c r="AU188" s="194">
        <f ca="1">IF(SUM($AK188:$AO188)&lt;=0,0,'Freezer Impacts'!AG39)</f>
        <v>0</v>
      </c>
    </row>
    <row r="189" spans="1:47">
      <c r="A189" s="4" t="s">
        <v>905</v>
      </c>
      <c r="C189" s="4">
        <v>1</v>
      </c>
      <c r="D189" s="4" t="str">
        <f>A189&amp;C189</f>
        <v>SD1</v>
      </c>
      <c r="AJ189" s="193" t="str">
        <f t="shared" si="31"/>
        <v>SD1</v>
      </c>
      <c r="AK189" s="175">
        <f t="shared" ca="1" si="32"/>
        <v>0</v>
      </c>
      <c r="AL189" s="175">
        <f t="shared" ca="1" si="32"/>
        <v>0</v>
      </c>
      <c r="AM189" s="175">
        <f t="shared" ca="1" si="32"/>
        <v>0</v>
      </c>
      <c r="AN189" s="175">
        <f t="shared" ca="1" si="32"/>
        <v>0</v>
      </c>
      <c r="AO189" s="175">
        <f t="shared" ca="1" si="32"/>
        <v>0</v>
      </c>
      <c r="AP189" s="175"/>
      <c r="AQ189" s="175">
        <f ca="1">IF(SUM($AK189:$AO189)&lt;=0,0,'Freezer Impacts'!AC40)</f>
        <v>0</v>
      </c>
      <c r="AR189" s="175">
        <f ca="1">IF(SUM($AK189:$AO189)&lt;=0,0,'Freezer Impacts'!AD40)</f>
        <v>0</v>
      </c>
      <c r="AS189" s="175">
        <f ca="1">IF(SUM($AK189:$AO189)&lt;=0,0,'Freezer Impacts'!AE40)</f>
        <v>0</v>
      </c>
      <c r="AT189" s="175">
        <f ca="1">IF(SUM($AK189:$AO189)&lt;=0,0,'Freezer Impacts'!AF40)</f>
        <v>0</v>
      </c>
      <c r="AU189" s="194">
        <f ca="1">IF(SUM($AK189:$AO189)&lt;=0,0,'Freezer Impacts'!AG40)</f>
        <v>0</v>
      </c>
    </row>
    <row r="190" spans="1:47">
      <c r="A190" s="4" t="str">
        <f>A189</f>
        <v>SD</v>
      </c>
      <c r="C190" s="4">
        <f>C189+1</f>
        <v>2</v>
      </c>
      <c r="D190" s="4" t="str">
        <f>A190&amp;C190</f>
        <v>SD2</v>
      </c>
      <c r="AJ190" s="193" t="str">
        <f t="shared" si="31"/>
        <v>SD2</v>
      </c>
      <c r="AK190" s="175">
        <f t="shared" ca="1" si="32"/>
        <v>0</v>
      </c>
      <c r="AL190" s="175">
        <f t="shared" ca="1" si="32"/>
        <v>0</v>
      </c>
      <c r="AM190" s="175">
        <f t="shared" ca="1" si="32"/>
        <v>0</v>
      </c>
      <c r="AN190" s="175">
        <f t="shared" ca="1" si="32"/>
        <v>0</v>
      </c>
      <c r="AO190" s="175">
        <f t="shared" ca="1" si="32"/>
        <v>0</v>
      </c>
      <c r="AP190" s="175"/>
      <c r="AQ190" s="175">
        <f ca="1">IF(SUM($AK190:$AO190)&lt;=0,0,'Freezer Impacts'!AC41)</f>
        <v>0</v>
      </c>
      <c r="AR190" s="175">
        <f ca="1">IF(SUM($AK190:$AO190)&lt;=0,0,'Freezer Impacts'!AD41)</f>
        <v>0</v>
      </c>
      <c r="AS190" s="175">
        <f ca="1">IF(SUM($AK190:$AO190)&lt;=0,0,'Freezer Impacts'!AE41)</f>
        <v>0</v>
      </c>
      <c r="AT190" s="175">
        <f ca="1">IF(SUM($AK190:$AO190)&lt;=0,0,'Freezer Impacts'!AF41)</f>
        <v>0</v>
      </c>
      <c r="AU190" s="194">
        <f ca="1">IF(SUM($AK190:$AO190)&lt;=0,0,'Freezer Impacts'!AG41)</f>
        <v>0</v>
      </c>
    </row>
    <row r="191" spans="1:47">
      <c r="A191" s="4" t="str">
        <f t="shared" ref="A191:A204" si="39">A190</f>
        <v>SD</v>
      </c>
      <c r="C191" s="4">
        <f t="shared" ref="C191:C204" si="40">C190+1</f>
        <v>3</v>
      </c>
      <c r="D191" s="4" t="str">
        <f t="shared" ref="D191:D204" si="41">A191&amp;C191</f>
        <v>SD3</v>
      </c>
      <c r="AJ191" s="193" t="str">
        <f t="shared" si="31"/>
        <v>SD3</v>
      </c>
      <c r="AK191" s="175">
        <f t="shared" ca="1" si="32"/>
        <v>0</v>
      </c>
      <c r="AL191" s="175">
        <f t="shared" ca="1" si="32"/>
        <v>0</v>
      </c>
      <c r="AM191" s="175">
        <f t="shared" ca="1" si="32"/>
        <v>0</v>
      </c>
      <c r="AN191" s="175">
        <f t="shared" ca="1" si="32"/>
        <v>0</v>
      </c>
      <c r="AO191" s="175">
        <f t="shared" ca="1" si="32"/>
        <v>0</v>
      </c>
      <c r="AP191" s="175"/>
      <c r="AQ191" s="175">
        <f ca="1">IF(SUM($AK191:$AO191)&lt;=0,0,'Freezer Impacts'!AC42)</f>
        <v>0</v>
      </c>
      <c r="AR191" s="175">
        <f ca="1">IF(SUM($AK191:$AO191)&lt;=0,0,'Freezer Impacts'!AD42)</f>
        <v>0</v>
      </c>
      <c r="AS191" s="175">
        <f ca="1">IF(SUM($AK191:$AO191)&lt;=0,0,'Freezer Impacts'!AE42)</f>
        <v>0</v>
      </c>
      <c r="AT191" s="175">
        <f ca="1">IF(SUM($AK191:$AO191)&lt;=0,0,'Freezer Impacts'!AF42)</f>
        <v>0</v>
      </c>
      <c r="AU191" s="194">
        <f ca="1">IF(SUM($AK191:$AO191)&lt;=0,0,'Freezer Impacts'!AG42)</f>
        <v>0</v>
      </c>
    </row>
    <row r="192" spans="1:47">
      <c r="A192" s="4" t="str">
        <f t="shared" si="39"/>
        <v>SD</v>
      </c>
      <c r="C192" s="4">
        <f t="shared" si="40"/>
        <v>4</v>
      </c>
      <c r="D192" s="4" t="str">
        <f t="shared" si="41"/>
        <v>SD4</v>
      </c>
      <c r="AJ192" s="193" t="str">
        <f t="shared" si="31"/>
        <v>SD4</v>
      </c>
      <c r="AK192" s="175">
        <f t="shared" ca="1" si="32"/>
        <v>0</v>
      </c>
      <c r="AL192" s="175">
        <f t="shared" ca="1" si="32"/>
        <v>0</v>
      </c>
      <c r="AM192" s="175">
        <f t="shared" ca="1" si="32"/>
        <v>0</v>
      </c>
      <c r="AN192" s="175">
        <f t="shared" ca="1" si="32"/>
        <v>0</v>
      </c>
      <c r="AO192" s="175">
        <f t="shared" ca="1" si="32"/>
        <v>0</v>
      </c>
      <c r="AP192" s="175"/>
      <c r="AQ192" s="175">
        <f ca="1">IF(SUM($AK192:$AO192)&lt;=0,0,'Freezer Impacts'!AC43)</f>
        <v>0</v>
      </c>
      <c r="AR192" s="175">
        <f ca="1">IF(SUM($AK192:$AO192)&lt;=0,0,'Freezer Impacts'!AD43)</f>
        <v>0</v>
      </c>
      <c r="AS192" s="175">
        <f ca="1">IF(SUM($AK192:$AO192)&lt;=0,0,'Freezer Impacts'!AE43)</f>
        <v>0</v>
      </c>
      <c r="AT192" s="175">
        <f ca="1">IF(SUM($AK192:$AO192)&lt;=0,0,'Freezer Impacts'!AF43)</f>
        <v>0</v>
      </c>
      <c r="AU192" s="194">
        <f ca="1">IF(SUM($AK192:$AO192)&lt;=0,0,'Freezer Impacts'!AG43)</f>
        <v>0</v>
      </c>
    </row>
    <row r="193" spans="1:47">
      <c r="A193" s="4" t="str">
        <f t="shared" si="39"/>
        <v>SD</v>
      </c>
      <c r="C193" s="4">
        <f t="shared" si="40"/>
        <v>5</v>
      </c>
      <c r="D193" s="4" t="str">
        <f t="shared" si="41"/>
        <v>SD5</v>
      </c>
      <c r="AJ193" s="193" t="str">
        <f t="shared" si="31"/>
        <v>SD5</v>
      </c>
      <c r="AK193" s="175">
        <f t="shared" ca="1" si="32"/>
        <v>0</v>
      </c>
      <c r="AL193" s="175">
        <f t="shared" ca="1" si="32"/>
        <v>0</v>
      </c>
      <c r="AM193" s="175">
        <f t="shared" ca="1" si="32"/>
        <v>0</v>
      </c>
      <c r="AN193" s="175">
        <f t="shared" ca="1" si="32"/>
        <v>0</v>
      </c>
      <c r="AO193" s="175">
        <f t="shared" ca="1" si="32"/>
        <v>0</v>
      </c>
      <c r="AP193" s="175"/>
      <c r="AQ193" s="175">
        <f ca="1">IF(SUM($AK193:$AO193)&lt;=0,0,'Freezer Impacts'!AC44)</f>
        <v>0</v>
      </c>
      <c r="AR193" s="175">
        <f ca="1">IF(SUM($AK193:$AO193)&lt;=0,0,'Freezer Impacts'!AD44)</f>
        <v>0</v>
      </c>
      <c r="AS193" s="175">
        <f ca="1">IF(SUM($AK193:$AO193)&lt;=0,0,'Freezer Impacts'!AE44)</f>
        <v>0</v>
      </c>
      <c r="AT193" s="175">
        <f ca="1">IF(SUM($AK193:$AO193)&lt;=0,0,'Freezer Impacts'!AF44)</f>
        <v>0</v>
      </c>
      <c r="AU193" s="194">
        <f ca="1">IF(SUM($AK193:$AO193)&lt;=0,0,'Freezer Impacts'!AG44)</f>
        <v>0</v>
      </c>
    </row>
    <row r="194" spans="1:47">
      <c r="A194" s="4" t="str">
        <f t="shared" si="39"/>
        <v>SD</v>
      </c>
      <c r="C194" s="4">
        <f t="shared" si="40"/>
        <v>6</v>
      </c>
      <c r="D194" s="4" t="str">
        <f t="shared" si="41"/>
        <v>SD6</v>
      </c>
      <c r="AJ194" s="193" t="str">
        <f t="shared" si="31"/>
        <v>SD6</v>
      </c>
      <c r="AK194" s="175">
        <f t="shared" ca="1" si="32"/>
        <v>0.78622620174939839</v>
      </c>
      <c r="AL194" s="175">
        <f t="shared" ca="1" si="32"/>
        <v>1.0592580367423945E-4</v>
      </c>
      <c r="AM194" s="175">
        <f t="shared" ca="1" si="32"/>
        <v>0.8213313865246652</v>
      </c>
      <c r="AN194" s="175">
        <f t="shared" ca="1" si="32"/>
        <v>1.4022170258665224E-4</v>
      </c>
      <c r="AO194" s="175">
        <f t="shared" ca="1" si="32"/>
        <v>-1.6718645933914936E-2</v>
      </c>
      <c r="AP194" s="175"/>
      <c r="AQ194" s="175">
        <f ca="1">IF(SUM($AK194:$AO194)&lt;=0,0,'Freezer Impacts'!AC45)</f>
        <v>0.65839166666666671</v>
      </c>
      <c r="AR194" s="175">
        <f ca="1">IF(SUM($AK194:$AO194)&lt;=0,0,'Freezer Impacts'!AD45)</f>
        <v>1.1321416666666668E-4</v>
      </c>
      <c r="AS194" s="175">
        <f ca="1">IF(SUM($AK194:$AO194)&lt;=0,0,'Freezer Impacts'!AE45)</f>
        <v>0.66254833333333329</v>
      </c>
      <c r="AT194" s="175">
        <f ca="1">IF(SUM($AK194:$AO194)&lt;=0,0,'Freezer Impacts'!AF45)</f>
        <v>1.6411833333333334E-4</v>
      </c>
      <c r="AU194" s="194">
        <f ca="1">IF(SUM($AK194:$AO194)&lt;=0,0,'Freezer Impacts'!AG45)</f>
        <v>0</v>
      </c>
    </row>
    <row r="195" spans="1:47">
      <c r="A195" s="4" t="str">
        <f t="shared" si="39"/>
        <v>SD</v>
      </c>
      <c r="C195" s="4">
        <f t="shared" si="40"/>
        <v>7</v>
      </c>
      <c r="D195" s="4" t="str">
        <f t="shared" si="41"/>
        <v>SD7</v>
      </c>
      <c r="AJ195" s="193" t="str">
        <f t="shared" si="31"/>
        <v>SD7</v>
      </c>
      <c r="AK195" s="175">
        <f t="shared" ca="1" si="32"/>
        <v>0.77931339436345626</v>
      </c>
      <c r="AL195" s="175">
        <f t="shared" ca="1" si="32"/>
        <v>1.1088176767734506E-4</v>
      </c>
      <c r="AM195" s="175">
        <f t="shared" ca="1" si="32"/>
        <v>0.80359330275359797</v>
      </c>
      <c r="AN195" s="175">
        <f t="shared" ca="1" si="32"/>
        <v>1.2585656935547318E-4</v>
      </c>
      <c r="AO195" s="175">
        <f t="shared" ca="1" si="32"/>
        <v>-1.3053281409550033E-2</v>
      </c>
      <c r="AP195" s="175"/>
      <c r="AQ195" s="175">
        <f ca="1">IF(SUM($AK195:$AO195)&lt;=0,0,'Freezer Impacts'!AC46)</f>
        <v>0.68213000000000001</v>
      </c>
      <c r="AR195" s="175">
        <f ca="1">IF(SUM($AK195:$AO195)&lt;=0,0,'Freezer Impacts'!AD46)</f>
        <v>1.1950916666666667E-4</v>
      </c>
      <c r="AS195" s="175">
        <f ca="1">IF(SUM($AK195:$AO195)&lt;=0,0,'Freezer Impacts'!AE46)</f>
        <v>0.69078000000000006</v>
      </c>
      <c r="AT195" s="175">
        <f ca="1">IF(SUM($AK195:$AO195)&lt;=0,0,'Freezer Impacts'!AF46)</f>
        <v>1.0228333333333333E-4</v>
      </c>
      <c r="AU195" s="194">
        <f ca="1">IF(SUM($AK195:$AO195)&lt;=0,0,'Freezer Impacts'!AG46)</f>
        <v>0</v>
      </c>
    </row>
    <row r="196" spans="1:47">
      <c r="A196" s="4" t="str">
        <f t="shared" si="39"/>
        <v>SD</v>
      </c>
      <c r="C196" s="4">
        <f t="shared" si="40"/>
        <v>8</v>
      </c>
      <c r="D196" s="4" t="str">
        <f t="shared" si="41"/>
        <v>SD8</v>
      </c>
      <c r="AJ196" s="193" t="str">
        <f t="shared" si="31"/>
        <v>SD8</v>
      </c>
      <c r="AK196" s="175">
        <f t="shared" ca="1" si="32"/>
        <v>0.8247740979737388</v>
      </c>
      <c r="AL196" s="175">
        <f t="shared" ca="1" si="32"/>
        <v>1.2039533091756069E-4</v>
      </c>
      <c r="AM196" s="175">
        <f t="shared" ca="1" si="32"/>
        <v>0.93532612832740591</v>
      </c>
      <c r="AN196" s="175">
        <f t="shared" ca="1" si="32"/>
        <v>1.6476786467939565E-4</v>
      </c>
      <c r="AO196" s="175">
        <f t="shared" ca="1" si="32"/>
        <v>-1.1507342709652351E-2</v>
      </c>
      <c r="AP196" s="175"/>
      <c r="AQ196" s="175">
        <f ca="1">IF(SUM($AK196:$AO196)&lt;=0,0,'Freezer Impacts'!AC47)</f>
        <v>0.69885416666666667</v>
      </c>
      <c r="AR196" s="175">
        <f ca="1">IF(SUM($AK196:$AO196)&lt;=0,0,'Freezer Impacts'!AD47)</f>
        <v>1.4401833333333334E-4</v>
      </c>
      <c r="AS196" s="175">
        <f ca="1">IF(SUM($AK196:$AO196)&lt;=0,0,'Freezer Impacts'!AE47)</f>
        <v>0.70207166666666665</v>
      </c>
      <c r="AT196" s="175">
        <f ca="1">IF(SUM($AK196:$AO196)&lt;=0,0,'Freezer Impacts'!AF47)</f>
        <v>1.4679E-4</v>
      </c>
      <c r="AU196" s="194">
        <f ca="1">IF(SUM($AK196:$AO196)&lt;=0,0,'Freezer Impacts'!AG47)</f>
        <v>0</v>
      </c>
    </row>
    <row r="197" spans="1:47">
      <c r="A197" s="4" t="str">
        <f t="shared" si="39"/>
        <v>SD</v>
      </c>
      <c r="C197" s="4">
        <f t="shared" si="40"/>
        <v>9</v>
      </c>
      <c r="D197" s="4" t="str">
        <f t="shared" si="41"/>
        <v>SD9</v>
      </c>
      <c r="AJ197" s="193" t="str">
        <f t="shared" si="31"/>
        <v>SD9</v>
      </c>
      <c r="AK197" s="175">
        <f t="shared" ca="1" si="32"/>
        <v>0</v>
      </c>
      <c r="AL197" s="175">
        <f t="shared" ca="1" si="32"/>
        <v>0</v>
      </c>
      <c r="AM197" s="175">
        <f t="shared" ca="1" si="32"/>
        <v>0</v>
      </c>
      <c r="AN197" s="175">
        <f t="shared" ca="1" si="32"/>
        <v>0</v>
      </c>
      <c r="AO197" s="175">
        <f t="shared" ca="1" si="32"/>
        <v>0</v>
      </c>
      <c r="AP197" s="175"/>
      <c r="AQ197" s="175">
        <f ca="1">IF(SUM($AK197:$AO197)&lt;=0,0,'Freezer Impacts'!AC48)</f>
        <v>0</v>
      </c>
      <c r="AR197" s="175">
        <f ca="1">IF(SUM($AK197:$AO197)&lt;=0,0,'Freezer Impacts'!AD48)</f>
        <v>0</v>
      </c>
      <c r="AS197" s="175">
        <f ca="1">IF(SUM($AK197:$AO197)&lt;=0,0,'Freezer Impacts'!AE48)</f>
        <v>0</v>
      </c>
      <c r="AT197" s="175">
        <f ca="1">IF(SUM($AK197:$AO197)&lt;=0,0,'Freezer Impacts'!AF48)</f>
        <v>0</v>
      </c>
      <c r="AU197" s="194">
        <f ca="1">IF(SUM($AK197:$AO197)&lt;=0,0,'Freezer Impacts'!AG48)</f>
        <v>0</v>
      </c>
    </row>
    <row r="198" spans="1:47">
      <c r="A198" s="4" t="str">
        <f t="shared" si="39"/>
        <v>SD</v>
      </c>
      <c r="C198" s="4">
        <f t="shared" si="40"/>
        <v>10</v>
      </c>
      <c r="D198" s="4" t="str">
        <f t="shared" si="41"/>
        <v>SD10</v>
      </c>
      <c r="AJ198" s="193" t="str">
        <f t="shared" si="31"/>
        <v>SD10</v>
      </c>
      <c r="AK198" s="175">
        <f t="shared" ca="1" si="32"/>
        <v>0.84469535005412022</v>
      </c>
      <c r="AL198" s="175">
        <f t="shared" ca="1" si="32"/>
        <v>1.2635615577523551E-4</v>
      </c>
      <c r="AM198" s="175">
        <f t="shared" ca="1" si="32"/>
        <v>0.98003932652354375</v>
      </c>
      <c r="AN198" s="175">
        <f t="shared" ca="1" si="32"/>
        <v>1.9574653918416743E-4</v>
      </c>
      <c r="AO198" s="175">
        <f t="shared" ca="1" si="32"/>
        <v>-1.4378539691789238E-2</v>
      </c>
      <c r="AP198" s="175"/>
      <c r="AQ198" s="175">
        <f ca="1">IF(SUM($AK198:$AO198)&lt;=0,0,'Freezer Impacts'!AC49)</f>
        <v>0.71883833333333336</v>
      </c>
      <c r="AR198" s="175">
        <f ca="1">IF(SUM($AK198:$AO198)&lt;=0,0,'Freezer Impacts'!AD49)</f>
        <v>1.5311250000000002E-4</v>
      </c>
      <c r="AS198" s="175">
        <f ca="1">IF(SUM($AK198:$AO198)&lt;=0,0,'Freezer Impacts'!AE49)</f>
        <v>0.72522166666666665</v>
      </c>
      <c r="AT198" s="175">
        <f ca="1">IF(SUM($AK198:$AO198)&lt;=0,0,'Freezer Impacts'!AF49)</f>
        <v>1.5502333333333333E-4</v>
      </c>
      <c r="AU198" s="194">
        <f ca="1">IF(SUM($AK198:$AO198)&lt;=0,0,'Freezer Impacts'!AG49)</f>
        <v>0</v>
      </c>
    </row>
    <row r="199" spans="1:47">
      <c r="A199" s="4" t="str">
        <f t="shared" si="39"/>
        <v>SD</v>
      </c>
      <c r="C199" s="4">
        <f t="shared" si="40"/>
        <v>11</v>
      </c>
      <c r="D199" s="4" t="str">
        <f t="shared" si="41"/>
        <v>SD11</v>
      </c>
      <c r="AJ199" s="193" t="str">
        <f t="shared" si="31"/>
        <v>SD11</v>
      </c>
      <c r="AK199" s="175">
        <f t="shared" ca="1" si="32"/>
        <v>0</v>
      </c>
      <c r="AL199" s="175">
        <f t="shared" ca="1" si="32"/>
        <v>0</v>
      </c>
      <c r="AM199" s="175">
        <f t="shared" ca="1" si="32"/>
        <v>0</v>
      </c>
      <c r="AN199" s="175">
        <f t="shared" ca="1" si="32"/>
        <v>0</v>
      </c>
      <c r="AO199" s="175">
        <f t="shared" ca="1" si="32"/>
        <v>0</v>
      </c>
      <c r="AP199" s="175"/>
      <c r="AQ199" s="175">
        <f ca="1">IF(SUM($AK199:$AO199)&lt;=0,0,'Freezer Impacts'!AC50)</f>
        <v>0</v>
      </c>
      <c r="AR199" s="175">
        <f ca="1">IF(SUM($AK199:$AO199)&lt;=0,0,'Freezer Impacts'!AD50)</f>
        <v>0</v>
      </c>
      <c r="AS199" s="175">
        <f ca="1">IF(SUM($AK199:$AO199)&lt;=0,0,'Freezer Impacts'!AE50)</f>
        <v>0</v>
      </c>
      <c r="AT199" s="175">
        <f ca="1">IF(SUM($AK199:$AO199)&lt;=0,0,'Freezer Impacts'!AF50)</f>
        <v>0</v>
      </c>
      <c r="AU199" s="194">
        <f ca="1">IF(SUM($AK199:$AO199)&lt;=0,0,'Freezer Impacts'!AG50)</f>
        <v>0</v>
      </c>
    </row>
    <row r="200" spans="1:47">
      <c r="A200" s="4" t="str">
        <f t="shared" si="39"/>
        <v>SD</v>
      </c>
      <c r="C200" s="4">
        <f t="shared" si="40"/>
        <v>12</v>
      </c>
      <c r="D200" s="4" t="str">
        <f t="shared" si="41"/>
        <v>SD12</v>
      </c>
      <c r="AJ200" s="193" t="str">
        <f t="shared" si="31"/>
        <v>SD12</v>
      </c>
      <c r="AK200" s="175">
        <f t="shared" ca="1" si="32"/>
        <v>0</v>
      </c>
      <c r="AL200" s="175">
        <f t="shared" ca="1" si="32"/>
        <v>0</v>
      </c>
      <c r="AM200" s="175">
        <f t="shared" ca="1" si="32"/>
        <v>0</v>
      </c>
      <c r="AN200" s="175">
        <f t="shared" ca="1" si="32"/>
        <v>0</v>
      </c>
      <c r="AO200" s="175">
        <f t="shared" ca="1" si="32"/>
        <v>0</v>
      </c>
      <c r="AP200" s="175"/>
      <c r="AQ200" s="175">
        <f ca="1">IF(SUM($AK200:$AO200)&lt;=0,0,'Freezer Impacts'!AC51)</f>
        <v>0</v>
      </c>
      <c r="AR200" s="175">
        <f ca="1">IF(SUM($AK200:$AO200)&lt;=0,0,'Freezer Impacts'!AD51)</f>
        <v>0</v>
      </c>
      <c r="AS200" s="175">
        <f ca="1">IF(SUM($AK200:$AO200)&lt;=0,0,'Freezer Impacts'!AE51)</f>
        <v>0</v>
      </c>
      <c r="AT200" s="175">
        <f ca="1">IF(SUM($AK200:$AO200)&lt;=0,0,'Freezer Impacts'!AF51)</f>
        <v>0</v>
      </c>
      <c r="AU200" s="194">
        <f ca="1">IF(SUM($AK200:$AO200)&lt;=0,0,'Freezer Impacts'!AG51)</f>
        <v>0</v>
      </c>
    </row>
    <row r="201" spans="1:47">
      <c r="A201" s="4" t="str">
        <f t="shared" si="39"/>
        <v>SD</v>
      </c>
      <c r="C201" s="4">
        <f t="shared" si="40"/>
        <v>13</v>
      </c>
      <c r="D201" s="4" t="str">
        <f t="shared" si="41"/>
        <v>SD13</v>
      </c>
      <c r="AJ201" s="193" t="str">
        <f t="shared" si="31"/>
        <v>SD13</v>
      </c>
      <c r="AK201" s="175">
        <f t="shared" ca="1" si="32"/>
        <v>0</v>
      </c>
      <c r="AL201" s="175">
        <f t="shared" ca="1" si="32"/>
        <v>0</v>
      </c>
      <c r="AM201" s="175">
        <f t="shared" ca="1" si="32"/>
        <v>0</v>
      </c>
      <c r="AN201" s="175">
        <f t="shared" ca="1" si="32"/>
        <v>0</v>
      </c>
      <c r="AO201" s="175">
        <f t="shared" ca="1" si="32"/>
        <v>0</v>
      </c>
      <c r="AP201" s="175"/>
      <c r="AQ201" s="175">
        <f ca="1">IF(SUM($AK201:$AO201)&lt;=0,0,'Freezer Impacts'!AC52)</f>
        <v>0</v>
      </c>
      <c r="AR201" s="175">
        <f ca="1">IF(SUM($AK201:$AO201)&lt;=0,0,'Freezer Impacts'!AD52)</f>
        <v>0</v>
      </c>
      <c r="AS201" s="175">
        <f ca="1">IF(SUM($AK201:$AO201)&lt;=0,0,'Freezer Impacts'!AE52)</f>
        <v>0</v>
      </c>
      <c r="AT201" s="175">
        <f ca="1">IF(SUM($AK201:$AO201)&lt;=0,0,'Freezer Impacts'!AF52)</f>
        <v>0</v>
      </c>
      <c r="AU201" s="194">
        <f ca="1">IF(SUM($AK201:$AO201)&lt;=0,0,'Freezer Impacts'!AG52)</f>
        <v>0</v>
      </c>
    </row>
    <row r="202" spans="1:47">
      <c r="A202" s="4" t="str">
        <f t="shared" si="39"/>
        <v>SD</v>
      </c>
      <c r="C202" s="4">
        <f t="shared" si="40"/>
        <v>14</v>
      </c>
      <c r="D202" s="4" t="str">
        <f t="shared" si="41"/>
        <v>SD14</v>
      </c>
      <c r="AJ202" s="193" t="str">
        <f t="shared" si="31"/>
        <v>SD14</v>
      </c>
      <c r="AK202" s="175">
        <f t="shared" ca="1" si="32"/>
        <v>0.75839782785104126</v>
      </c>
      <c r="AL202" s="175">
        <f t="shared" ca="1" si="32"/>
        <v>1.3485226528108565E-4</v>
      </c>
      <c r="AM202" s="175">
        <f t="shared" ca="1" si="32"/>
        <v>0.81609060153350255</v>
      </c>
      <c r="AN202" s="175">
        <f t="shared" ca="1" si="32"/>
        <v>1.6222104571111763E-4</v>
      </c>
      <c r="AO202" s="175">
        <f t="shared" ca="1" si="32"/>
        <v>-1.4891489717621709E-2</v>
      </c>
      <c r="AP202" s="175"/>
      <c r="AQ202" s="175">
        <f ca="1">IF(SUM($AK202:$AO202)&lt;=0,0,'Freezer Impacts'!AC53)</f>
        <v>0.66622333333333328</v>
      </c>
      <c r="AR202" s="175">
        <f ca="1">IF(SUM($AK202:$AO202)&lt;=0,0,'Freezer Impacts'!AD53)</f>
        <v>1.5743500000000001E-4</v>
      </c>
      <c r="AS202" s="175">
        <f ca="1">IF(SUM($AK202:$AO202)&lt;=0,0,'Freezer Impacts'!AE53)</f>
        <v>0.67109916666666658</v>
      </c>
      <c r="AT202" s="175">
        <f ca="1">IF(SUM($AK202:$AO202)&lt;=0,0,'Freezer Impacts'!AF53)</f>
        <v>1.5939666666666666E-4</v>
      </c>
      <c r="AU202" s="194">
        <f ca="1">IF(SUM($AK202:$AO202)&lt;=0,0,'Freezer Impacts'!AG53)</f>
        <v>0</v>
      </c>
    </row>
    <row r="203" spans="1:47">
      <c r="A203" s="4" t="str">
        <f t="shared" si="39"/>
        <v>SD</v>
      </c>
      <c r="C203" s="4">
        <f t="shared" si="40"/>
        <v>15</v>
      </c>
      <c r="D203" s="4" t="str">
        <f t="shared" si="41"/>
        <v>SD15</v>
      </c>
      <c r="AJ203" s="193" t="str">
        <f t="shared" si="31"/>
        <v>SD15</v>
      </c>
      <c r="AK203" s="175">
        <f t="shared" ca="1" si="32"/>
        <v>0.93963144058327519</v>
      </c>
      <c r="AL203" s="175">
        <f t="shared" ca="1" si="32"/>
        <v>1.3038917085017322E-4</v>
      </c>
      <c r="AM203" s="175">
        <f t="shared" ca="1" si="32"/>
        <v>1.1858916551806262</v>
      </c>
      <c r="AN203" s="175">
        <f t="shared" ca="1" si="32"/>
        <v>2.0930107083036204E-4</v>
      </c>
      <c r="AO203" s="175">
        <f t="shared" ca="1" si="32"/>
        <v>-1.1202537639533718E-2</v>
      </c>
      <c r="AP203" s="175"/>
      <c r="AQ203" s="175">
        <f ca="1">IF(SUM($AK203:$AO203)&lt;=0,0,'Freezer Impacts'!AC54)</f>
        <v>0.91107499999999997</v>
      </c>
      <c r="AR203" s="175">
        <f ca="1">IF(SUM($AK203:$AO203)&lt;=0,0,'Freezer Impacts'!AD54)</f>
        <v>1.7274416666666667E-4</v>
      </c>
      <c r="AS203" s="175">
        <f ca="1">IF(SUM($AK203:$AO203)&lt;=0,0,'Freezer Impacts'!AE54)</f>
        <v>0.91853333333333331</v>
      </c>
      <c r="AT203" s="175">
        <f ca="1">IF(SUM($AK203:$AO203)&lt;=0,0,'Freezer Impacts'!AF54)</f>
        <v>1.7534499999999998E-4</v>
      </c>
      <c r="AU203" s="194">
        <f ca="1">IF(SUM($AK203:$AO203)&lt;=0,0,'Freezer Impacts'!AG54)</f>
        <v>0</v>
      </c>
    </row>
    <row r="204" spans="1:47" ht="12" thickBot="1">
      <c r="A204" s="4" t="str">
        <f t="shared" si="39"/>
        <v>SD</v>
      </c>
      <c r="C204" s="4">
        <f t="shared" si="40"/>
        <v>16</v>
      </c>
      <c r="D204" s="4" t="str">
        <f t="shared" si="41"/>
        <v>SD16</v>
      </c>
      <c r="AJ204" s="195" t="str">
        <f t="shared" si="31"/>
        <v>SD16</v>
      </c>
      <c r="AK204" s="196">
        <f t="shared" ca="1" si="32"/>
        <v>0</v>
      </c>
      <c r="AL204" s="196">
        <f t="shared" ca="1" si="32"/>
        <v>0</v>
      </c>
      <c r="AM204" s="196">
        <f t="shared" ca="1" si="32"/>
        <v>0</v>
      </c>
      <c r="AN204" s="196">
        <f t="shared" ca="1" si="32"/>
        <v>0</v>
      </c>
      <c r="AO204" s="196">
        <f t="shared" ca="1" si="32"/>
        <v>0</v>
      </c>
      <c r="AP204" s="196"/>
      <c r="AQ204" s="196">
        <f ca="1">IF(SUM($AK204:$AO204)&lt;=0,0,'Freezer Impacts'!AC55)</f>
        <v>0</v>
      </c>
      <c r="AR204" s="196">
        <f ca="1">IF(SUM($AK204:$AO204)&lt;=0,0,'Freezer Impacts'!AD55)</f>
        <v>0</v>
      </c>
      <c r="AS204" s="196">
        <f ca="1">IF(SUM($AK204:$AO204)&lt;=0,0,'Freezer Impacts'!AE55)</f>
        <v>0</v>
      </c>
      <c r="AT204" s="196">
        <f ca="1">IF(SUM($AK204:$AO204)&lt;=0,0,'Freezer Impacts'!AF55)</f>
        <v>0</v>
      </c>
      <c r="AU204" s="197">
        <f ca="1">IF(SUM($AK204:$AO204)&lt;=0,0,'Freezer Impacts'!AG55)</f>
        <v>0</v>
      </c>
    </row>
    <row r="205" spans="1:47" ht="12" thickTop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AJ205"/>
  <sheetViews>
    <sheetView topLeftCell="K1" workbookViewId="0"/>
  </sheetViews>
  <sheetFormatPr defaultRowHeight="11.25"/>
  <cols>
    <col min="1" max="4" width="9.140625" style="4"/>
    <col min="5" max="29" width="11.140625" style="4" customWidth="1"/>
    <col min="30" max="31" width="9.140625" style="4"/>
    <col min="32" max="36" width="10.7109375" style="4" customWidth="1"/>
    <col min="37" max="16384" width="9.140625" style="4"/>
  </cols>
  <sheetData>
    <row r="3" spans="1:36">
      <c r="E3" s="4" t="s">
        <v>906</v>
      </c>
    </row>
    <row r="4" spans="1:36">
      <c r="E4" s="4" t="s">
        <v>894</v>
      </c>
      <c r="F4" s="4" t="str">
        <f>E4</f>
        <v>GFDX</v>
      </c>
      <c r="G4" s="4" t="str">
        <f t="shared" ref="G4:I6" si="0">F4</f>
        <v>GFDX</v>
      </c>
      <c r="H4" s="4" t="str">
        <f t="shared" si="0"/>
        <v>GFDX</v>
      </c>
      <c r="I4" s="4" t="str">
        <f t="shared" si="0"/>
        <v>GFDX</v>
      </c>
      <c r="J4" s="4" t="s">
        <v>878</v>
      </c>
      <c r="K4" s="4" t="str">
        <f>J4</f>
        <v>HP</v>
      </c>
      <c r="L4" s="4" t="str">
        <f t="shared" ref="L4:N5" si="1">K4</f>
        <v>HP</v>
      </c>
      <c r="M4" s="4" t="str">
        <f t="shared" si="1"/>
        <v>HP</v>
      </c>
      <c r="N4" s="4" t="str">
        <f t="shared" si="1"/>
        <v>HP</v>
      </c>
      <c r="O4" s="4" t="s">
        <v>894</v>
      </c>
      <c r="P4" s="4" t="str">
        <f>O4</f>
        <v>GFDX</v>
      </c>
      <c r="Q4" s="4" t="str">
        <f t="shared" ref="Q4:S6" si="2">P4</f>
        <v>GFDX</v>
      </c>
      <c r="R4" s="4" t="str">
        <f t="shared" si="2"/>
        <v>GFDX</v>
      </c>
      <c r="S4" s="4" t="str">
        <f t="shared" si="2"/>
        <v>GFDX</v>
      </c>
      <c r="T4" s="4" t="s">
        <v>896</v>
      </c>
      <c r="U4" s="4" t="str">
        <f>T4</f>
        <v>GFNC</v>
      </c>
      <c r="V4" s="4" t="str">
        <f t="shared" ref="V4:X6" si="3">U4</f>
        <v>GFNC</v>
      </c>
      <c r="W4" s="4" t="str">
        <f t="shared" si="3"/>
        <v>GFNC</v>
      </c>
      <c r="X4" s="4" t="str">
        <f t="shared" si="3"/>
        <v>GFNC</v>
      </c>
      <c r="Y4" s="4" t="s">
        <v>897</v>
      </c>
      <c r="Z4" s="4" t="str">
        <f>Y4</f>
        <v>ERNC</v>
      </c>
      <c r="AA4" s="4" t="str">
        <f t="shared" ref="AA4:AC6" si="4">Z4</f>
        <v>ERNC</v>
      </c>
      <c r="AB4" s="4" t="str">
        <f t="shared" si="4"/>
        <v>ERNC</v>
      </c>
      <c r="AC4" s="4" t="str">
        <f t="shared" si="4"/>
        <v>ERNC</v>
      </c>
    </row>
    <row r="5" spans="1:36">
      <c r="C5" s="33" t="s">
        <v>881</v>
      </c>
      <c r="D5" s="33"/>
      <c r="E5" s="15" t="s">
        <v>877</v>
      </c>
      <c r="F5" s="15" t="str">
        <f>E5</f>
        <v>GF</v>
      </c>
      <c r="G5" s="15" t="str">
        <f t="shared" si="0"/>
        <v>GF</v>
      </c>
      <c r="H5" s="15" t="str">
        <f t="shared" si="0"/>
        <v>GF</v>
      </c>
      <c r="I5" s="15" t="str">
        <f t="shared" si="0"/>
        <v>GF</v>
      </c>
      <c r="J5" s="15" t="s">
        <v>878</v>
      </c>
      <c r="K5" s="15" t="str">
        <f>J5</f>
        <v>HP</v>
      </c>
      <c r="L5" s="15" t="str">
        <f t="shared" si="1"/>
        <v>HP</v>
      </c>
      <c r="M5" s="15" t="str">
        <f t="shared" si="1"/>
        <v>HP</v>
      </c>
      <c r="N5" s="15" t="str">
        <f t="shared" si="1"/>
        <v>HP</v>
      </c>
      <c r="O5" s="15" t="s">
        <v>973</v>
      </c>
      <c r="P5" s="15" t="str">
        <f>O5</f>
        <v>OH</v>
      </c>
      <c r="Q5" s="15" t="str">
        <f t="shared" si="2"/>
        <v>OH</v>
      </c>
      <c r="R5" s="15" t="str">
        <f t="shared" si="2"/>
        <v>OH</v>
      </c>
      <c r="S5" s="15" t="str">
        <f t="shared" si="2"/>
        <v>OH</v>
      </c>
      <c r="T5" s="15" t="s">
        <v>877</v>
      </c>
      <c r="U5" s="15" t="str">
        <f>T5</f>
        <v>GF</v>
      </c>
      <c r="V5" s="15" t="str">
        <f t="shared" si="3"/>
        <v>GF</v>
      </c>
      <c r="W5" s="15" t="str">
        <f t="shared" si="3"/>
        <v>GF</v>
      </c>
      <c r="X5" s="15" t="str">
        <f t="shared" si="3"/>
        <v>GF</v>
      </c>
      <c r="Y5" s="15" t="s">
        <v>880</v>
      </c>
      <c r="Z5" s="15" t="str">
        <f>Y5</f>
        <v>ER</v>
      </c>
      <c r="AA5" s="15" t="str">
        <f t="shared" si="4"/>
        <v>ER</v>
      </c>
      <c r="AB5" s="15" t="str">
        <f t="shared" si="4"/>
        <v>ER</v>
      </c>
      <c r="AC5" s="15" t="str">
        <f t="shared" si="4"/>
        <v>ER</v>
      </c>
    </row>
    <row r="6" spans="1:36">
      <c r="C6" s="33" t="s">
        <v>882</v>
      </c>
      <c r="D6" s="33"/>
      <c r="E6" s="15" t="s">
        <v>876</v>
      </c>
      <c r="F6" s="15" t="str">
        <f>E6</f>
        <v>AC</v>
      </c>
      <c r="G6" s="15" t="str">
        <f t="shared" si="0"/>
        <v>AC</v>
      </c>
      <c r="H6" s="15" t="str">
        <f t="shared" si="0"/>
        <v>AC</v>
      </c>
      <c r="I6" s="15" t="str">
        <f t="shared" si="0"/>
        <v>AC</v>
      </c>
      <c r="J6" s="15"/>
      <c r="K6" s="15"/>
      <c r="L6" s="15"/>
      <c r="M6" s="15"/>
      <c r="N6" s="15"/>
      <c r="O6" s="15" t="s">
        <v>876</v>
      </c>
      <c r="P6" s="15" t="str">
        <f>O6</f>
        <v>AC</v>
      </c>
      <c r="Q6" s="15" t="str">
        <f t="shared" si="2"/>
        <v>AC</v>
      </c>
      <c r="R6" s="15" t="str">
        <f t="shared" si="2"/>
        <v>AC</v>
      </c>
      <c r="S6" s="15" t="str">
        <f t="shared" si="2"/>
        <v>AC</v>
      </c>
      <c r="T6" s="15" t="s">
        <v>988</v>
      </c>
      <c r="U6" s="15" t="str">
        <f>T6</f>
        <v>NC</v>
      </c>
      <c r="V6" s="15" t="str">
        <f t="shared" si="3"/>
        <v>NC</v>
      </c>
      <c r="W6" s="15" t="str">
        <f t="shared" si="3"/>
        <v>NC</v>
      </c>
      <c r="X6" s="15" t="str">
        <f t="shared" si="3"/>
        <v>NC</v>
      </c>
      <c r="Y6" s="15" t="s">
        <v>988</v>
      </c>
      <c r="Z6" s="15" t="str">
        <f>Y6</f>
        <v>NC</v>
      </c>
      <c r="AA6" s="15" t="str">
        <f t="shared" si="4"/>
        <v>NC</v>
      </c>
      <c r="AB6" s="15" t="str">
        <f t="shared" si="4"/>
        <v>NC</v>
      </c>
      <c r="AC6" s="15" t="str">
        <f t="shared" si="4"/>
        <v>NC</v>
      </c>
    </row>
    <row r="7" spans="1:36">
      <c r="C7" s="33" t="s">
        <v>67</v>
      </c>
      <c r="D7" s="33"/>
      <c r="E7" s="15" t="str">
        <f>E6&amp;E5</f>
        <v>ACGF</v>
      </c>
      <c r="F7" s="15" t="str">
        <f t="shared" ref="F7:AC7" si="5">F6&amp;F5</f>
        <v>ACGF</v>
      </c>
      <c r="G7" s="15" t="str">
        <f t="shared" si="5"/>
        <v>ACGF</v>
      </c>
      <c r="H7" s="15" t="str">
        <f t="shared" si="5"/>
        <v>ACGF</v>
      </c>
      <c r="I7" s="15" t="str">
        <f t="shared" si="5"/>
        <v>ACGF</v>
      </c>
      <c r="J7" s="15" t="str">
        <f t="shared" si="5"/>
        <v>HP</v>
      </c>
      <c r="K7" s="15" t="str">
        <f t="shared" si="5"/>
        <v>HP</v>
      </c>
      <c r="L7" s="15" t="str">
        <f t="shared" si="5"/>
        <v>HP</v>
      </c>
      <c r="M7" s="15" t="str">
        <f t="shared" si="5"/>
        <v>HP</v>
      </c>
      <c r="N7" s="15" t="str">
        <f t="shared" si="5"/>
        <v>HP</v>
      </c>
      <c r="O7" s="15" t="str">
        <f t="shared" si="5"/>
        <v>ACOH</v>
      </c>
      <c r="P7" s="15" t="str">
        <f t="shared" si="5"/>
        <v>ACOH</v>
      </c>
      <c r="Q7" s="15" t="str">
        <f t="shared" si="5"/>
        <v>ACOH</v>
      </c>
      <c r="R7" s="15" t="str">
        <f t="shared" si="5"/>
        <v>ACOH</v>
      </c>
      <c r="S7" s="15" t="str">
        <f t="shared" si="5"/>
        <v>ACOH</v>
      </c>
      <c r="T7" s="15" t="str">
        <f t="shared" si="5"/>
        <v>NCGF</v>
      </c>
      <c r="U7" s="15" t="str">
        <f t="shared" si="5"/>
        <v>NCGF</v>
      </c>
      <c r="V7" s="15" t="str">
        <f t="shared" si="5"/>
        <v>NCGF</v>
      </c>
      <c r="W7" s="15" t="str">
        <f t="shared" si="5"/>
        <v>NCGF</v>
      </c>
      <c r="X7" s="15" t="str">
        <f t="shared" si="5"/>
        <v>NCGF</v>
      </c>
      <c r="Y7" s="15" t="str">
        <f t="shared" si="5"/>
        <v>NCER</v>
      </c>
      <c r="Z7" s="15" t="str">
        <f t="shared" si="5"/>
        <v>NCER</v>
      </c>
      <c r="AA7" s="15" t="str">
        <f t="shared" si="5"/>
        <v>NCER</v>
      </c>
      <c r="AB7" s="15" t="str">
        <f t="shared" si="5"/>
        <v>NCER</v>
      </c>
      <c r="AC7" s="15" t="str">
        <f t="shared" si="5"/>
        <v>NCER</v>
      </c>
      <c r="AF7" s="12" t="s">
        <v>993</v>
      </c>
    </row>
    <row r="8" spans="1:36" ht="22.5">
      <c r="A8" s="34" t="s">
        <v>883</v>
      </c>
      <c r="B8" s="34" t="s">
        <v>884</v>
      </c>
      <c r="C8" s="34" t="s">
        <v>885</v>
      </c>
      <c r="D8" s="34"/>
      <c r="E8" s="35" t="s">
        <v>888</v>
      </c>
      <c r="F8" s="35" t="s">
        <v>889</v>
      </c>
      <c r="G8" s="35" t="s">
        <v>890</v>
      </c>
      <c r="H8" s="35" t="s">
        <v>891</v>
      </c>
      <c r="I8" s="35" t="s">
        <v>892</v>
      </c>
      <c r="J8" s="35" t="str">
        <f>E8</f>
        <v>Direct kWh</v>
      </c>
      <c r="K8" s="35" t="str">
        <f t="shared" ref="K8:AC8" si="6">F8</f>
        <v>Direct KW</v>
      </c>
      <c r="L8" s="35" t="str">
        <f t="shared" si="6"/>
        <v>Whole Bldg kWh</v>
      </c>
      <c r="M8" s="35" t="str">
        <f t="shared" si="6"/>
        <v>Whole Bldg KW</v>
      </c>
      <c r="N8" s="35" t="str">
        <f t="shared" si="6"/>
        <v>Whole Bldg Gas</v>
      </c>
      <c r="O8" s="35" t="str">
        <f t="shared" si="6"/>
        <v>Direct kWh</v>
      </c>
      <c r="P8" s="35" t="str">
        <f t="shared" si="6"/>
        <v>Direct KW</v>
      </c>
      <c r="Q8" s="35" t="str">
        <f t="shared" si="6"/>
        <v>Whole Bldg kWh</v>
      </c>
      <c r="R8" s="35" t="str">
        <f t="shared" si="6"/>
        <v>Whole Bldg KW</v>
      </c>
      <c r="S8" s="35" t="str">
        <f t="shared" si="6"/>
        <v>Whole Bldg Gas</v>
      </c>
      <c r="T8" s="35" t="str">
        <f t="shared" si="6"/>
        <v>Direct kWh</v>
      </c>
      <c r="U8" s="35" t="str">
        <f t="shared" si="6"/>
        <v>Direct KW</v>
      </c>
      <c r="V8" s="35" t="str">
        <f t="shared" si="6"/>
        <v>Whole Bldg kWh</v>
      </c>
      <c r="W8" s="35" t="str">
        <f t="shared" si="6"/>
        <v>Whole Bldg KW</v>
      </c>
      <c r="X8" s="35" t="str">
        <f t="shared" si="6"/>
        <v>Whole Bldg Gas</v>
      </c>
      <c r="Y8" s="35" t="str">
        <f t="shared" si="6"/>
        <v>Direct kWh</v>
      </c>
      <c r="Z8" s="35" t="str">
        <f t="shared" si="6"/>
        <v>Direct KW</v>
      </c>
      <c r="AA8" s="35" t="str">
        <f t="shared" si="6"/>
        <v>Whole Bldg kWh</v>
      </c>
      <c r="AB8" s="35" t="str">
        <f t="shared" si="6"/>
        <v>Whole Bldg KW</v>
      </c>
      <c r="AC8" s="35" t="str">
        <f t="shared" si="6"/>
        <v>Whole Bldg Gas</v>
      </c>
      <c r="AF8" s="35" t="s">
        <v>888</v>
      </c>
      <c r="AG8" s="35" t="s">
        <v>889</v>
      </c>
      <c r="AH8" s="35" t="s">
        <v>890</v>
      </c>
      <c r="AI8" s="35" t="s">
        <v>891</v>
      </c>
      <c r="AJ8" s="35" t="s">
        <v>892</v>
      </c>
    </row>
    <row r="9" spans="1:36">
      <c r="A9" s="4" t="s">
        <v>893</v>
      </c>
      <c r="B9" s="4" t="s">
        <v>875</v>
      </c>
      <c r="C9" s="40">
        <v>1</v>
      </c>
      <c r="D9" s="40" t="str">
        <f>A9&amp;C9</f>
        <v>PG1</v>
      </c>
      <c r="E9" s="41">
        <f ca="1">HLOOKUP($A9&amp;"-"&amp;$B9&amp;"-"&amp;E$7,Weights_Cond_Spaces,$C9+1,FALSE)*'Freezer Impacts'!D8</f>
        <v>2.0781043121056403E-3</v>
      </c>
      <c r="F9" s="41">
        <f ca="1">HLOOKUP($A9&amp;"-"&amp;$B9&amp;"-"&amp;F$7,Weights_Cond_Spaces,$C9+1,FALSE)*'Freezer Impacts'!E8</f>
        <v>2.8978406023274089E-7</v>
      </c>
      <c r="G9" s="41">
        <f ca="1">HLOOKUP($A9&amp;"-"&amp;$B9&amp;"-"&amp;G$7,Weights_Cond_Spaces,$C9+1,FALSE)*'Freezer Impacts'!F8</f>
        <v>2.0638225209980558E-3</v>
      </c>
      <c r="H9" s="41">
        <f ca="1">HLOOKUP($A9&amp;"-"&amp;$B9&amp;"-"&amp;H$7,Weights_Cond_Spaces,$C9+1,FALSE)*'Freezer Impacts'!G8</f>
        <v>4.0693474818214768E-7</v>
      </c>
      <c r="I9" s="41">
        <f ca="1">HLOOKUP($A9&amp;"-"&amp;$B9&amp;"-"&amp;I$7,Weights_Cond_Spaces,$C9+1,FALSE)*'Freezer Impacts'!H8</f>
        <v>-9.400203794359614E-5</v>
      </c>
      <c r="J9" s="41">
        <f ca="1">HLOOKUP($A9&amp;"-"&amp;$B9&amp;"-"&amp;J$7,Weights_Cond_Spaces,$C9+1,FALSE)*'Freezer Impacts'!I8</f>
        <v>1.1822989397726398E-4</v>
      </c>
      <c r="K9" s="41">
        <f ca="1">HLOOKUP($A9&amp;"-"&amp;$B9&amp;"-"&amp;K$7,Weights_Cond_Spaces,$C9+1,FALSE)*'Freezer Impacts'!J8</f>
        <v>1.6599763880948438E-8</v>
      </c>
      <c r="L9" s="41">
        <f ca="1">HLOOKUP($A9&amp;"-"&amp;$B9&amp;"-"&amp;L$7,Weights_Cond_Spaces,$C9+1,FALSE)*'Freezer Impacts'!K8</f>
        <v>8.2082665017385795E-5</v>
      </c>
      <c r="M9" s="41">
        <f ca="1">HLOOKUP($A9&amp;"-"&amp;$B9&amp;"-"&amp;M$7,Weights_Cond_Spaces,$C9+1,FALSE)*'Freezer Impacts'!L8</f>
        <v>2.5157633534590867E-8</v>
      </c>
      <c r="N9" s="41">
        <f ca="1">HLOOKUP($A9&amp;"-"&amp;$B9&amp;"-"&amp;N$7,Weights_Cond_Spaces,$C9+1,FALSE)*'Freezer Impacts'!M8</f>
        <v>0</v>
      </c>
      <c r="O9" s="41">
        <f ca="1">HLOOKUP($A9&amp;"-"&amp;$B9&amp;"-"&amp;O$7,Weights_Cond_Spaces,$C9+1,FALSE)*'Freezer Impacts'!N8</f>
        <v>1.91090051687875E-4</v>
      </c>
      <c r="P9" s="41">
        <f ca="1">HLOOKUP($A9&amp;"-"&amp;$B9&amp;"-"&amp;P$7,Weights_Cond_Spaces,$C9+1,FALSE)*'Freezer Impacts'!O8</f>
        <v>2.6646810136343991E-8</v>
      </c>
      <c r="Q9" s="41">
        <f ca="1">HLOOKUP($A9&amp;"-"&amp;$B9&amp;"-"&amp;Q$7,Weights_Cond_Spaces,$C9+1,FALSE)*'Freezer Impacts'!P8</f>
        <v>1.8977678354005113E-4</v>
      </c>
      <c r="R9" s="41">
        <f ca="1">HLOOKUP($A9&amp;"-"&amp;$B9&amp;"-"&amp;R$7,Weights_Cond_Spaces,$C9+1,FALSE)*'Freezer Impacts'!Q8</f>
        <v>3.7419287189163012E-8</v>
      </c>
      <c r="S9" s="41">
        <f>HLOOKUP($A9&amp;"-"&amp;$B9&amp;"-"&amp;S$7,Weights_Cond_Spaces,$C9+1,FALSE)*'Freezer Impacts'!R8</f>
        <v>0</v>
      </c>
      <c r="T9" s="41">
        <f ca="1">HLOOKUP($A9&amp;"-"&amp;$B9&amp;"-"&amp;T$7,Weights_Cond_Spaces,$C9+1,FALSE)*'Freezer Impacts'!S8</f>
        <v>0.22075707582757648</v>
      </c>
      <c r="U9" s="41">
        <f ca="1">HLOOKUP($A9&amp;"-"&amp;$B9&amp;"-"&amp;U$7,Weights_Cond_Spaces,$C9+1,FALSE)*'Freezer Impacts'!T8</f>
        <v>3.1307248485168948E-5</v>
      </c>
      <c r="V9" s="41">
        <f ca="1">HLOOKUP($A9&amp;"-"&amp;$B9&amp;"-"&amp;V$7,Weights_Cond_Spaces,$C9+1,FALSE)*'Freezer Impacts'!U8</f>
        <v>0.22075707582757648</v>
      </c>
      <c r="W9" s="41">
        <f ca="1">HLOOKUP($A9&amp;"-"&amp;$B9&amp;"-"&amp;W$7,Weights_Cond_Spaces,$C9+1,FALSE)*'Freezer Impacts'!V8</f>
        <v>3.1307248485168948E-5</v>
      </c>
      <c r="X9" s="41">
        <f ca="1">HLOOKUP($A9&amp;"-"&amp;$B9&amp;"-"&amp;X$7,Weights_Cond_Spaces,$C9+1,FALSE)*'Freezer Impacts'!W8</f>
        <v>-9.9857733370744689E-3</v>
      </c>
      <c r="Y9" s="41">
        <f ca="1">HLOOKUP($A9&amp;"-"&amp;$B9&amp;"-"&amp;Y$7,Weights_Cond_Spaces,$C9+1,FALSE)*'Freezer Impacts'!X8</f>
        <v>1.2403135743860162E-2</v>
      </c>
      <c r="Z9" s="41">
        <f ca="1">HLOOKUP($A9&amp;"-"&amp;$B9&amp;"-"&amp;Z$7,Weights_Cond_Spaces,$C9+1,FALSE)*'Freezer Impacts'!Y8</f>
        <v>1.7612774173562444E-6</v>
      </c>
      <c r="AA9" s="41">
        <f ca="1">HLOOKUP($A9&amp;"-"&amp;$B9&amp;"-"&amp;AA$7,Weights_Cond_Spaces,$C9+1,FALSE)*'Freezer Impacts'!Z8</f>
        <v>7.4148288251644316E-3</v>
      </c>
      <c r="AB9" s="41">
        <f ca="1">HLOOKUP($A9&amp;"-"&amp;$B9&amp;"-"&amp;AB$7,Weights_Cond_Spaces,$C9+1,FALSE)*'Freezer Impacts'!AA8</f>
        <v>1.7579739619680867E-6</v>
      </c>
      <c r="AC9" s="41">
        <f ca="1">HLOOKUP($A9&amp;"-"&amp;$B9&amp;"-"&amp;AC$7,Weights_Cond_Spaces,$C9+1,FALSE)*'Freezer Impacts'!AB8</f>
        <v>0</v>
      </c>
      <c r="AF9" s="131">
        <f ca="1">SUMIF($E$8:$AC$8,AF$8,$E9:$AC9)</f>
        <v>0.2355476358292074</v>
      </c>
      <c r="AG9" s="131">
        <f ca="1">SUMIF($E$8:$AC$8,AG$8,$E9:$AC9)</f>
        <v>3.3401556536775223E-5</v>
      </c>
      <c r="AH9" s="131">
        <f ca="1">SUMIF($E$8:$AC$8,AH$8,$E9:$AC9)</f>
        <v>0.2305075866222964</v>
      </c>
      <c r="AI9" s="131">
        <f ca="1">SUMIF($E$8:$AC$8,AI$8,$E9:$AC9)</f>
        <v>3.3534734116042933E-5</v>
      </c>
      <c r="AJ9" s="131">
        <f ca="1">SUMIF($E$8:$AC$8,AJ$8,$E9:$AC9)</f>
        <v>-1.0079775375018064E-2</v>
      </c>
    </row>
    <row r="10" spans="1:36">
      <c r="A10" s="4" t="str">
        <f>A9</f>
        <v>PG</v>
      </c>
      <c r="B10" s="4" t="str">
        <f>B9</f>
        <v>SFM</v>
      </c>
      <c r="C10" s="4">
        <f>C9+1</f>
        <v>2</v>
      </c>
      <c r="D10" s="40" t="str">
        <f t="shared" ref="D10:D56" si="7">A10&amp;C10</f>
        <v>PG2</v>
      </c>
      <c r="E10" s="41">
        <f ca="1">HLOOKUP($A10&amp;"-"&amp;$B10&amp;"-"&amp;E$7,Weights_Cond_Spaces,$C10+1,FALSE)*'Freezer Impacts'!D9</f>
        <v>8.3853911959847954E-2</v>
      </c>
      <c r="F10" s="41">
        <f ca="1">HLOOKUP($A10&amp;"-"&amp;$B10&amp;"-"&amp;F$7,Weights_Cond_Spaces,$C10+1,FALSE)*'Freezer Impacts'!E9</f>
        <v>1.280822713991444E-5</v>
      </c>
      <c r="G10" s="41">
        <f ca="1">HLOOKUP($A10&amp;"-"&amp;$B10&amp;"-"&amp;G$7,Weights_Cond_Spaces,$C10+1,FALSE)*'Freezer Impacts'!F9</f>
        <v>8.9381591900602742E-2</v>
      </c>
      <c r="H10" s="41">
        <f ca="1">HLOOKUP($A10&amp;"-"&amp;$B10&amp;"-"&amp;H$7,Weights_Cond_Spaces,$C10+1,FALSE)*'Freezer Impacts'!G9</f>
        <v>2.3656521924697761E-5</v>
      </c>
      <c r="I10" s="41">
        <f ca="1">HLOOKUP($A10&amp;"-"&amp;$B10&amp;"-"&amp;I$7,Weights_Cond_Spaces,$C10+1,FALSE)*'Freezer Impacts'!H9</f>
        <v>-3.1576628799221363E-3</v>
      </c>
      <c r="J10" s="41">
        <f ca="1">HLOOKUP($A10&amp;"-"&amp;$B10&amp;"-"&amp;J$7,Weights_Cond_Spaces,$C10+1,FALSE)*'Freezer Impacts'!I9</f>
        <v>4.7936307159628412E-3</v>
      </c>
      <c r="K10" s="41">
        <f ca="1">HLOOKUP($A10&amp;"-"&amp;$B10&amp;"-"&amp;K$7,Weights_Cond_Spaces,$C10+1,FALSE)*'Freezer Impacts'!J9</f>
        <v>7.3576849590206655E-7</v>
      </c>
      <c r="L10" s="41">
        <f ca="1">HLOOKUP($A10&amp;"-"&amp;$B10&amp;"-"&amp;L$7,Weights_Cond_Spaces,$C10+1,FALSE)*'Freezer Impacts'!K9</f>
        <v>3.6763339344742028E-3</v>
      </c>
      <c r="M10" s="41">
        <f ca="1">HLOOKUP($A10&amp;"-"&amp;$B10&amp;"-"&amp;M$7,Weights_Cond_Spaces,$C10+1,FALSE)*'Freezer Impacts'!L9</f>
        <v>1.5083391830049227E-6</v>
      </c>
      <c r="N10" s="41">
        <f ca="1">HLOOKUP($A10&amp;"-"&amp;$B10&amp;"-"&amp;N$7,Weights_Cond_Spaces,$C10+1,FALSE)*'Freezer Impacts'!M9</f>
        <v>0</v>
      </c>
      <c r="O10" s="41">
        <f ca="1">HLOOKUP($A10&amp;"-"&amp;$B10&amp;"-"&amp;O$7,Weights_Cond_Spaces,$C10+1,FALSE)*'Freezer Impacts'!N9</f>
        <v>7.7107045480319953E-3</v>
      </c>
      <c r="P10" s="41">
        <f ca="1">HLOOKUP($A10&amp;"-"&amp;$B10&amp;"-"&amp;P$7,Weights_Cond_Spaces,$C10+1,FALSE)*'Freezer Impacts'!O9</f>
        <v>1.1777680128656956E-6</v>
      </c>
      <c r="Q10" s="41">
        <f ca="1">HLOOKUP($A10&amp;"-"&amp;$B10&amp;"-"&amp;Q$7,Weights_Cond_Spaces,$C10+1,FALSE)*'Freezer Impacts'!P9</f>
        <v>8.2189969563772631E-3</v>
      </c>
      <c r="R10" s="41">
        <f ca="1">HLOOKUP($A10&amp;"-"&amp;$B10&amp;"-"&amp;R$7,Weights_Cond_Spaces,$C10+1,FALSE)*'Freezer Impacts'!Q9</f>
        <v>2.1753123608917479E-6</v>
      </c>
      <c r="S10" s="41">
        <f>HLOOKUP($A10&amp;"-"&amp;$B10&amp;"-"&amp;S$7,Weights_Cond_Spaces,$C10+1,FALSE)*'Freezer Impacts'!R9</f>
        <v>0</v>
      </c>
      <c r="T10" s="41">
        <f ca="1">HLOOKUP($A10&amp;"-"&amp;$B10&amp;"-"&amp;T$7,Weights_Cond_Spaces,$C10+1,FALSE)*'Freezer Impacts'!S9</f>
        <v>0.18344809791544839</v>
      </c>
      <c r="U10" s="41">
        <f ca="1">HLOOKUP($A10&amp;"-"&amp;$B10&amp;"-"&amp;U$7,Weights_Cond_Spaces,$C10+1,FALSE)*'Freezer Impacts'!T9</f>
        <v>3.154818632675746E-5</v>
      </c>
      <c r="V10" s="41">
        <f ca="1">HLOOKUP($A10&amp;"-"&amp;$B10&amp;"-"&amp;V$7,Weights_Cond_Spaces,$C10+1,FALSE)*'Freezer Impacts'!U9</f>
        <v>0.18344809791544839</v>
      </c>
      <c r="W10" s="41">
        <f ca="1">HLOOKUP($A10&amp;"-"&amp;$B10&amp;"-"&amp;W$7,Weights_Cond_Spaces,$C10+1,FALSE)*'Freezer Impacts'!V9</f>
        <v>3.154818632675746E-5</v>
      </c>
      <c r="X10" s="41">
        <f ca="1">HLOOKUP($A10&amp;"-"&amp;$B10&amp;"-"&amp;X$7,Weights_Cond_Spaces,$C10+1,FALSE)*'Freezer Impacts'!W9</f>
        <v>-7.0962694149296198E-3</v>
      </c>
      <c r="Y10" s="41">
        <f ca="1">HLOOKUP($A10&amp;"-"&amp;$B10&amp;"-"&amp;Y$7,Weights_Cond_Spaces,$C10+1,FALSE)*'Freezer Impacts'!X9</f>
        <v>1.0685694157850782E-2</v>
      </c>
      <c r="Z10" s="41">
        <f ca="1">HLOOKUP($A10&amp;"-"&amp;$B10&amp;"-"&amp;Z$7,Weights_Cond_Spaces,$C10+1,FALSE)*'Freezer Impacts'!Y9</f>
        <v>1.8118238017446574E-6</v>
      </c>
      <c r="AA10" s="41">
        <f ca="1">HLOOKUP($A10&amp;"-"&amp;$B10&amp;"-"&amp;AA$7,Weights_Cond_Spaces,$C10+1,FALSE)*'Freezer Impacts'!Z9</f>
        <v>7.1427433687449738E-3</v>
      </c>
      <c r="AB10" s="41">
        <f ca="1">HLOOKUP($A10&amp;"-"&amp;$B10&amp;"-"&amp;AB$7,Weights_Cond_Spaces,$C10+1,FALSE)*'Freezer Impacts'!AA9</f>
        <v>1.8118238017446574E-6</v>
      </c>
      <c r="AC10" s="41">
        <f ca="1">HLOOKUP($A10&amp;"-"&amp;$B10&amp;"-"&amp;AC$7,Weights_Cond_Spaces,$C10+1,FALSE)*'Freezer Impacts'!AB9</f>
        <v>0</v>
      </c>
      <c r="AF10" s="131">
        <f t="shared" ref="AF10:AJ41" ca="1" si="8">SUMIF($E$8:$AC$8,AF$8,$E10:$AC10)</f>
        <v>0.2904920392971419</v>
      </c>
      <c r="AG10" s="131">
        <f t="shared" ca="1" si="8"/>
        <v>4.8081773777184317E-5</v>
      </c>
      <c r="AH10" s="131">
        <f t="shared" ca="1" si="8"/>
        <v>0.29186776407564757</v>
      </c>
      <c r="AI10" s="131">
        <f t="shared" ca="1" si="8"/>
        <v>6.0700183597096542E-5</v>
      </c>
      <c r="AJ10" s="131">
        <f t="shared" ca="1" si="8"/>
        <v>-1.0253932294851756E-2</v>
      </c>
    </row>
    <row r="11" spans="1:36">
      <c r="A11" s="4" t="str">
        <f t="shared" ref="A11:B26" si="9">A10</f>
        <v>PG</v>
      </c>
      <c r="B11" s="4" t="str">
        <f t="shared" si="9"/>
        <v>SFM</v>
      </c>
      <c r="C11" s="4">
        <f t="shared" ref="C11:C24" si="10">C10+1</f>
        <v>3</v>
      </c>
      <c r="D11" s="40" t="str">
        <f t="shared" si="7"/>
        <v>PG3</v>
      </c>
      <c r="E11" s="41">
        <f ca="1">HLOOKUP($A11&amp;"-"&amp;$B11&amp;"-"&amp;E$7,Weights_Cond_Spaces,$C11+1,FALSE)*'Freezer Impacts'!D10</f>
        <v>2.3279810750483083E-2</v>
      </c>
      <c r="F11" s="41">
        <f ca="1">HLOOKUP($A11&amp;"-"&amp;$B11&amp;"-"&amp;F$7,Weights_Cond_Spaces,$C11+1,FALSE)*'Freezer Impacts'!E10</f>
        <v>3.2396560038138858E-6</v>
      </c>
      <c r="G11" s="41">
        <f ca="1">HLOOKUP($A11&amp;"-"&amp;$B11&amp;"-"&amp;G$7,Weights_Cond_Spaces,$C11+1,FALSE)*'Freezer Impacts'!F10</f>
        <v>2.3920160735852323E-2</v>
      </c>
      <c r="H11" s="41">
        <f ca="1">HLOOKUP($A11&amp;"-"&amp;$B11&amp;"-"&amp;H$7,Weights_Cond_Spaces,$C11+1,FALSE)*'Freezer Impacts'!G10</f>
        <v>6.2836265766281699E-6</v>
      </c>
      <c r="I11" s="41">
        <f ca="1">HLOOKUP($A11&amp;"-"&amp;$B11&amp;"-"&amp;I$7,Weights_Cond_Spaces,$C11+1,FALSE)*'Freezer Impacts'!H10</f>
        <v>-1.0488198658501081E-3</v>
      </c>
      <c r="J11" s="41">
        <f ca="1">HLOOKUP($A11&amp;"-"&amp;$B11&amp;"-"&amp;J$7,Weights_Cond_Spaces,$C11+1,FALSE)*'Freezer Impacts'!I10</f>
        <v>1.3303751792850176E-3</v>
      </c>
      <c r="K11" s="41">
        <f ca="1">HLOOKUP($A11&amp;"-"&amp;$B11&amp;"-"&amp;K$7,Weights_Cond_Spaces,$C11+1,FALSE)*'Freezer Impacts'!J10</f>
        <v>1.855572999531954E-7</v>
      </c>
      <c r="L11" s="41">
        <f ca="1">HLOOKUP($A11&amp;"-"&amp;$B11&amp;"-"&amp;L$7,Weights_Cond_Spaces,$C11+1,FALSE)*'Freezer Impacts'!K10</f>
        <v>9.3124623274971408E-4</v>
      </c>
      <c r="M11" s="41">
        <f ca="1">HLOOKUP($A11&amp;"-"&amp;$B11&amp;"-"&amp;M$7,Weights_Cond_Spaces,$C11+1,FALSE)*'Freezer Impacts'!L10</f>
        <v>4.0060860789867238E-7</v>
      </c>
      <c r="N11" s="41">
        <f ca="1">HLOOKUP($A11&amp;"-"&amp;$B11&amp;"-"&amp;N$7,Weights_Cond_Spaces,$C11+1,FALSE)*'Freezer Impacts'!M10</f>
        <v>0</v>
      </c>
      <c r="O11" s="41">
        <f ca="1">HLOOKUP($A11&amp;"-"&amp;$B11&amp;"-"&amp;O$7,Weights_Cond_Spaces,$C11+1,FALSE)*'Freezer Impacts'!N10</f>
        <v>2.1406722529179849E-3</v>
      </c>
      <c r="P11" s="41">
        <f ca="1">HLOOKUP($A11&amp;"-"&amp;$B11&amp;"-"&amp;P$7,Weights_Cond_Spaces,$C11+1,FALSE)*'Freezer Impacts'!O10</f>
        <v>2.9789940264955271E-7</v>
      </c>
      <c r="Q11" s="41">
        <f ca="1">HLOOKUP($A11&amp;"-"&amp;$B11&amp;"-"&amp;Q$7,Weights_Cond_Spaces,$C11+1,FALSE)*'Freezer Impacts'!P10</f>
        <v>2.1995550101933173E-3</v>
      </c>
      <c r="R11" s="41">
        <f ca="1">HLOOKUP($A11&amp;"-"&amp;$B11&amp;"-"&amp;R$7,Weights_Cond_Spaces,$C11+1,FALSE)*'Freezer Impacts'!Q10</f>
        <v>5.7780474267845247E-7</v>
      </c>
      <c r="S11" s="41">
        <f>HLOOKUP($A11&amp;"-"&amp;$B11&amp;"-"&amp;S$7,Weights_Cond_Spaces,$C11+1,FALSE)*'Freezer Impacts'!R10</f>
        <v>0</v>
      </c>
      <c r="T11" s="41">
        <f ca="1">HLOOKUP($A11&amp;"-"&amp;$B11&amp;"-"&amp;T$7,Weights_Cond_Spaces,$C11+1,FALSE)*'Freezer Impacts'!S10</f>
        <v>0.21868904148557566</v>
      </c>
      <c r="U11" s="41">
        <f ca="1">HLOOKUP($A11&amp;"-"&amp;$B11&amp;"-"&amp;U$7,Weights_Cond_Spaces,$C11+1,FALSE)*'Freezer Impacts'!T10</f>
        <v>3.2100872153406801E-5</v>
      </c>
      <c r="V11" s="41">
        <f ca="1">HLOOKUP($A11&amp;"-"&amp;$B11&amp;"-"&amp;V$7,Weights_Cond_Spaces,$C11+1,FALSE)*'Freezer Impacts'!U10</f>
        <v>0.21868904148557566</v>
      </c>
      <c r="W11" s="41">
        <f ca="1">HLOOKUP($A11&amp;"-"&amp;$B11&amp;"-"&amp;W$7,Weights_Cond_Spaces,$C11+1,FALSE)*'Freezer Impacts'!V10</f>
        <v>3.2100872153406801E-5</v>
      </c>
      <c r="X11" s="41">
        <f ca="1">HLOOKUP($A11&amp;"-"&amp;$B11&amp;"-"&amp;X$7,Weights_Cond_Spaces,$C11+1,FALSE)*'Freezer Impacts'!W10</f>
        <v>-1.0052329973852452E-2</v>
      </c>
      <c r="Y11" s="41">
        <f ca="1">HLOOKUP($A11&amp;"-"&amp;$B11&amp;"-"&amp;Y$7,Weights_Cond_Spaces,$C11+1,FALSE)*'Freezer Impacts'!X10</f>
        <v>1.2672426512613685E-2</v>
      </c>
      <c r="Z11" s="41">
        <f ca="1">HLOOKUP($A11&amp;"-"&amp;$B11&amp;"-"&amp;Z$7,Weights_Cond_Spaces,$C11+1,FALSE)*'Freezer Impacts'!Y10</f>
        <v>1.8086281918447339E-6</v>
      </c>
      <c r="AA11" s="41">
        <f ca="1">HLOOKUP($A11&amp;"-"&amp;$B11&amp;"-"&amp;AA$7,Weights_Cond_Spaces,$C11+1,FALSE)*'Freezer Impacts'!Z10</f>
        <v>7.7722612054737178E-3</v>
      </c>
      <c r="AB11" s="41">
        <f ca="1">HLOOKUP($A11&amp;"-"&amp;$B11&amp;"-"&amp;AB$7,Weights_Cond_Spaces,$C11+1,FALSE)*'Freezer Impacts'!AA10</f>
        <v>1.8086281918447339E-6</v>
      </c>
      <c r="AC11" s="41">
        <f ca="1">HLOOKUP($A11&amp;"-"&amp;$B11&amp;"-"&amp;AC$7,Weights_Cond_Spaces,$C11+1,FALSE)*'Freezer Impacts'!AB10</f>
        <v>0</v>
      </c>
      <c r="AF11" s="131">
        <f t="shared" ca="1" si="8"/>
        <v>0.25811232618087543</v>
      </c>
      <c r="AG11" s="131">
        <f t="shared" ca="1" si="8"/>
        <v>3.7632613051668168E-5</v>
      </c>
      <c r="AH11" s="131">
        <f t="shared" ca="1" si="8"/>
        <v>0.25351226466984472</v>
      </c>
      <c r="AI11" s="131">
        <f t="shared" ca="1" si="8"/>
        <v>4.1171540272456828E-5</v>
      </c>
      <c r="AJ11" s="131">
        <f t="shared" ca="1" si="8"/>
        <v>-1.110114983970256E-2</v>
      </c>
    </row>
    <row r="12" spans="1:36">
      <c r="A12" s="4" t="str">
        <f t="shared" si="9"/>
        <v>PG</v>
      </c>
      <c r="B12" s="4" t="str">
        <f t="shared" si="9"/>
        <v>SFM</v>
      </c>
      <c r="C12" s="4">
        <f t="shared" si="10"/>
        <v>4</v>
      </c>
      <c r="D12" s="40" t="str">
        <f t="shared" si="7"/>
        <v>PG4</v>
      </c>
      <c r="E12" s="41">
        <f ca="1">HLOOKUP($A12&amp;"-"&amp;$B12&amp;"-"&amp;E$7,Weights_Cond_Spaces,$C12+1,FALSE)*'Freezer Impacts'!D11</f>
        <v>0.1058278565037246</v>
      </c>
      <c r="F12" s="41">
        <f ca="1">HLOOKUP($A12&amp;"-"&amp;$B12&amp;"-"&amp;F$7,Weights_Cond_Spaces,$C12+1,FALSE)*'Freezer Impacts'!E11</f>
        <v>1.4812561110107623E-5</v>
      </c>
      <c r="G12" s="41">
        <f ca="1">HLOOKUP($A12&amp;"-"&amp;$B12&amp;"-"&amp;G$7,Weights_Cond_Spaces,$C12+1,FALSE)*'Freezer Impacts'!F11</f>
        <v>0.11812924927839678</v>
      </c>
      <c r="H12" s="41">
        <f ca="1">HLOOKUP($A12&amp;"-"&amp;$B12&amp;"-"&amp;H$7,Weights_Cond_Spaces,$C12+1,FALSE)*'Freezer Impacts'!G11</f>
        <v>2.776387561855891E-5</v>
      </c>
      <c r="I12" s="41">
        <f ca="1">HLOOKUP($A12&amp;"-"&amp;$B12&amp;"-"&amp;I$7,Weights_Cond_Spaces,$C12+1,FALSE)*'Freezer Impacts'!H11</f>
        <v>-3.4982348650335286E-3</v>
      </c>
      <c r="J12" s="41">
        <f ca="1">HLOOKUP($A12&amp;"-"&amp;$B12&amp;"-"&amp;J$7,Weights_Cond_Spaces,$C12+1,FALSE)*'Freezer Impacts'!I11</f>
        <v>6.0504151548012629E-3</v>
      </c>
      <c r="K12" s="41">
        <f ca="1">HLOOKUP($A12&amp;"-"&amp;$B12&amp;"-"&amp;K$7,Weights_Cond_Spaces,$C12+1,FALSE)*'Freezer Impacts'!J11</f>
        <v>8.5237983775631255E-7</v>
      </c>
      <c r="L12" s="41">
        <f ca="1">HLOOKUP($A12&amp;"-"&amp;$B12&amp;"-"&amp;L$7,Weights_Cond_Spaces,$C12+1,FALSE)*'Freezer Impacts'!K11</f>
        <v>5.2287330613947731E-3</v>
      </c>
      <c r="M12" s="41">
        <f ca="1">HLOOKUP($A12&amp;"-"&amp;$B12&amp;"-"&amp;M$7,Weights_Cond_Spaces,$C12+1,FALSE)*'Freezer Impacts'!L11</f>
        <v>1.8512461392562947E-6</v>
      </c>
      <c r="N12" s="41">
        <f ca="1">HLOOKUP($A12&amp;"-"&amp;$B12&amp;"-"&amp;N$7,Weights_Cond_Spaces,$C12+1,FALSE)*'Freezer Impacts'!M11</f>
        <v>0</v>
      </c>
      <c r="O12" s="41">
        <f ca="1">HLOOKUP($A12&amp;"-"&amp;$B12&amp;"-"&amp;O$7,Weights_Cond_Spaces,$C12+1,FALSE)*'Freezer Impacts'!N11</f>
        <v>9.7312971497677796E-3</v>
      </c>
      <c r="P12" s="41">
        <f ca="1">HLOOKUP($A12&amp;"-"&amp;$B12&amp;"-"&amp;P$7,Weights_Cond_Spaces,$C12+1,FALSE)*'Freezer Impacts'!O11</f>
        <v>1.3620745848374826E-6</v>
      </c>
      <c r="Q12" s="41">
        <f ca="1">HLOOKUP($A12&amp;"-"&amp;$B12&amp;"-"&amp;Q$7,Weights_Cond_Spaces,$C12+1,FALSE)*'Freezer Impacts'!P11</f>
        <v>1.0862459703760624E-2</v>
      </c>
      <c r="R12" s="41">
        <f ca="1">HLOOKUP($A12&amp;"-"&amp;$B12&amp;"-"&amp;R$7,Weights_Cond_Spaces,$C12+1,FALSE)*'Freezer Impacts'!Q11</f>
        <v>2.5530000568789802E-6</v>
      </c>
      <c r="S12" s="41">
        <f>HLOOKUP($A12&amp;"-"&amp;$B12&amp;"-"&amp;S$7,Weights_Cond_Spaces,$C12+1,FALSE)*'Freezer Impacts'!R11</f>
        <v>0</v>
      </c>
      <c r="T12" s="41">
        <f ca="1">HLOOKUP($A12&amp;"-"&amp;$B12&amp;"-"&amp;T$7,Weights_Cond_Spaces,$C12+1,FALSE)*'Freezer Impacts'!S11</f>
        <v>0.14426005390301452</v>
      </c>
      <c r="U12" s="41">
        <f ca="1">HLOOKUP($A12&amp;"-"&amp;$B12&amp;"-"&amp;U$7,Weights_Cond_Spaces,$C12+1,FALSE)*'Freezer Impacts'!T11</f>
        <v>2.3081427955013774E-5</v>
      </c>
      <c r="V12" s="41">
        <f ca="1">HLOOKUP($A12&amp;"-"&amp;$B12&amp;"-"&amp;V$7,Weights_Cond_Spaces,$C12+1,FALSE)*'Freezer Impacts'!U11</f>
        <v>0.14426005390301452</v>
      </c>
      <c r="W12" s="41">
        <f ca="1">HLOOKUP($A12&amp;"-"&amp;$B12&amp;"-"&amp;W$7,Weights_Cond_Spaces,$C12+1,FALSE)*'Freezer Impacts'!V11</f>
        <v>2.3081427955013774E-5</v>
      </c>
      <c r="X12" s="41">
        <f ca="1">HLOOKUP($A12&amp;"-"&amp;$B12&amp;"-"&amp;X$7,Weights_Cond_Spaces,$C12+1,FALSE)*'Freezer Impacts'!W11</f>
        <v>-4.8048141814380167E-3</v>
      </c>
      <c r="Y12" s="41">
        <f ca="1">HLOOKUP($A12&amp;"-"&amp;$B12&amp;"-"&amp;Y$7,Weights_Cond_Spaces,$C12+1,FALSE)*'Freezer Impacts'!X11</f>
        <v>8.4457784897224737E-3</v>
      </c>
      <c r="Z12" s="41">
        <f ca="1">HLOOKUP($A12&amp;"-"&amp;$B12&amp;"-"&amp;Z$7,Weights_Cond_Spaces,$C12+1,FALSE)*'Freezer Impacts'!Y11</f>
        <v>1.2995741772481741E-6</v>
      </c>
      <c r="AA12" s="41">
        <f ca="1">HLOOKUP($A12&amp;"-"&amp;$B12&amp;"-"&amp;AA$7,Weights_Cond_Spaces,$C12+1,FALSE)*'Freezer Impacts'!Z11</f>
        <v>6.154053772593298E-3</v>
      </c>
      <c r="AB12" s="41">
        <f ca="1">HLOOKUP($A12&amp;"-"&amp;$B12&amp;"-"&amp;AB$7,Weights_Cond_Spaces,$C12+1,FALSE)*'Freezer Impacts'!AA11</f>
        <v>1.2995482189911984E-6</v>
      </c>
      <c r="AC12" s="41">
        <f ca="1">HLOOKUP($A12&amp;"-"&amp;$B12&amp;"-"&amp;AC$7,Weights_Cond_Spaces,$C12+1,FALSE)*'Freezer Impacts'!AB11</f>
        <v>0</v>
      </c>
      <c r="AF12" s="131">
        <f t="shared" ca="1" si="8"/>
        <v>0.27431540120103065</v>
      </c>
      <c r="AG12" s="131">
        <f t="shared" ca="1" si="8"/>
        <v>4.1408017664963372E-5</v>
      </c>
      <c r="AH12" s="131">
        <f t="shared" ca="1" si="8"/>
        <v>0.28463454971916002</v>
      </c>
      <c r="AI12" s="131">
        <f t="shared" ca="1" si="8"/>
        <v>5.6549097988699162E-5</v>
      </c>
      <c r="AJ12" s="131">
        <f t="shared" ca="1" si="8"/>
        <v>-8.3030490464715452E-3</v>
      </c>
    </row>
    <row r="13" spans="1:36">
      <c r="A13" s="4" t="str">
        <f t="shared" si="9"/>
        <v>PG</v>
      </c>
      <c r="B13" s="4" t="str">
        <f t="shared" si="9"/>
        <v>SFM</v>
      </c>
      <c r="C13" s="4">
        <f t="shared" si="10"/>
        <v>5</v>
      </c>
      <c r="D13" s="40" t="str">
        <f t="shared" si="7"/>
        <v>PG5</v>
      </c>
      <c r="E13" s="41">
        <f ca="1">HLOOKUP($A13&amp;"-"&amp;$B13&amp;"-"&amp;E$7,Weights_Cond_Spaces,$C13+1,FALSE)*'Freezer Impacts'!D12</f>
        <v>1.7693242984044948E-2</v>
      </c>
      <c r="F13" s="41">
        <f ca="1">HLOOKUP($A13&amp;"-"&amp;$B13&amp;"-"&amp;F$7,Weights_Cond_Spaces,$C13+1,FALSE)*'Freezer Impacts'!E12</f>
        <v>2.4800542545485818E-6</v>
      </c>
      <c r="G13" s="41">
        <f ca="1">HLOOKUP($A13&amp;"-"&amp;$B13&amp;"-"&amp;G$7,Weights_Cond_Spaces,$C13+1,FALSE)*'Freezer Impacts'!F12</f>
        <v>1.8013484192340709E-2</v>
      </c>
      <c r="H13" s="41">
        <f ca="1">HLOOKUP($A13&amp;"-"&amp;$B13&amp;"-"&amp;H$7,Weights_Cond_Spaces,$C13+1,FALSE)*'Freezer Impacts'!G12</f>
        <v>3.6921007670066578E-6</v>
      </c>
      <c r="I13" s="41">
        <f ca="1">HLOOKUP($A13&amp;"-"&amp;$B13&amp;"-"&amp;I$7,Weights_Cond_Spaces,$C13+1,FALSE)*'Freezer Impacts'!H12</f>
        <v>-8.5612303908031947E-4</v>
      </c>
      <c r="J13" s="41">
        <f ca="1">HLOOKUP($A13&amp;"-"&amp;$B13&amp;"-"&amp;J$7,Weights_Cond_Spaces,$C13+1,FALSE)*'Freezer Impacts'!I12</f>
        <v>1.0110498294696585E-3</v>
      </c>
      <c r="K13" s="41">
        <f ca="1">HLOOKUP($A13&amp;"-"&amp;$B13&amp;"-"&amp;K$7,Weights_Cond_Spaces,$C13+1,FALSE)*'Freezer Impacts'!J12</f>
        <v>1.4259604857241423E-7</v>
      </c>
      <c r="L13" s="41">
        <f ca="1">HLOOKUP($A13&amp;"-"&amp;$B13&amp;"-"&amp;L$7,Weights_Cond_Spaces,$C13+1,FALSE)*'Freezer Impacts'!K12</f>
        <v>6.6870504604021278E-4</v>
      </c>
      <c r="M13" s="41">
        <f ca="1">HLOOKUP($A13&amp;"-"&amp;$B13&amp;"-"&amp;M$7,Weights_Cond_Spaces,$C13+1,FALSE)*'Freezer Impacts'!L12</f>
        <v>2.45487574549034E-7</v>
      </c>
      <c r="N13" s="41">
        <f ca="1">HLOOKUP($A13&amp;"-"&amp;$B13&amp;"-"&amp;N$7,Weights_Cond_Spaces,$C13+1,FALSE)*'Freezer Impacts'!M12</f>
        <v>0</v>
      </c>
      <c r="O13" s="41">
        <f ca="1">HLOOKUP($A13&amp;"-"&amp;$B13&amp;"-"&amp;O$7,Weights_Cond_Spaces,$C13+1,FALSE)*'Freezer Impacts'!N12</f>
        <v>1.6269648720960868E-3</v>
      </c>
      <c r="P13" s="41">
        <f ca="1">HLOOKUP($A13&amp;"-"&amp;$B13&amp;"-"&amp;P$7,Weights_Cond_Spaces,$C13+1,FALSE)*'Freezer Impacts'!O12</f>
        <v>2.2805096593550177E-7</v>
      </c>
      <c r="Q13" s="41">
        <f ca="1">HLOOKUP($A13&amp;"-"&amp;$B13&amp;"-"&amp;Q$7,Weights_Cond_Spaces,$C13+1,FALSE)*'Freezer Impacts'!P12</f>
        <v>1.656412339525582E-3</v>
      </c>
      <c r="R13" s="41">
        <f ca="1">HLOOKUP($A13&amp;"-"&amp;$B13&amp;"-"&amp;R$7,Weights_Cond_Spaces,$C13+1,FALSE)*'Freezer Impacts'!Q12</f>
        <v>3.3950351880520984E-7</v>
      </c>
      <c r="S13" s="41">
        <f>HLOOKUP($A13&amp;"-"&amp;$B13&amp;"-"&amp;S$7,Weights_Cond_Spaces,$C13+1,FALSE)*'Freezer Impacts'!R12</f>
        <v>0</v>
      </c>
      <c r="T13" s="41">
        <f ca="1">HLOOKUP($A13&amp;"-"&amp;$B13&amp;"-"&amp;T$7,Weights_Cond_Spaces,$C13+1,FALSE)*'Freezer Impacts'!S12</f>
        <v>9.6037111993487995E-2</v>
      </c>
      <c r="U13" s="41">
        <f ca="1">HLOOKUP($A13&amp;"-"&amp;$B13&amp;"-"&amp;U$7,Weights_Cond_Spaces,$C13+1,FALSE)*'Freezer Impacts'!T12</f>
        <v>1.4569077010921829E-5</v>
      </c>
      <c r="V13" s="41">
        <f ca="1">HLOOKUP($A13&amp;"-"&amp;$B13&amp;"-"&amp;V$7,Weights_Cond_Spaces,$C13+1,FALSE)*'Freezer Impacts'!U12</f>
        <v>9.6037111993487995E-2</v>
      </c>
      <c r="W13" s="41">
        <f ca="1">HLOOKUP($A13&amp;"-"&amp;$B13&amp;"-"&amp;W$7,Weights_Cond_Spaces,$C13+1,FALSE)*'Freezer Impacts'!V12</f>
        <v>1.4569077010921829E-5</v>
      </c>
      <c r="X13" s="41">
        <f ca="1">HLOOKUP($A13&amp;"-"&amp;$B13&amp;"-"&amp;X$7,Weights_Cond_Spaces,$C13+1,FALSE)*'Freezer Impacts'!W12</f>
        <v>-4.7559392748880843E-3</v>
      </c>
      <c r="Y13" s="41">
        <f ca="1">HLOOKUP($A13&amp;"-"&amp;$B13&amp;"-"&amp;Y$7,Weights_Cond_Spaces,$C13+1,FALSE)*'Freezer Impacts'!X12</f>
        <v>5.5042925317331064E-3</v>
      </c>
      <c r="Z13" s="41">
        <f ca="1">HLOOKUP($A13&amp;"-"&amp;$B13&amp;"-"&amp;Z$7,Weights_Cond_Spaces,$C13+1,FALSE)*'Freezer Impacts'!Y12</f>
        <v>8.2441557466663595E-7</v>
      </c>
      <c r="AA13" s="41">
        <f ca="1">HLOOKUP($A13&amp;"-"&amp;$B13&amp;"-"&amp;AA$7,Weights_Cond_Spaces,$C13+1,FALSE)*'Freezer Impacts'!Z12</f>
        <v>3.1969447361614315E-3</v>
      </c>
      <c r="AB13" s="41">
        <f ca="1">HLOOKUP($A13&amp;"-"&amp;$B13&amp;"-"&amp;AB$7,Weights_Cond_Spaces,$C13+1,FALSE)*'Freezer Impacts'!AA12</f>
        <v>8.2439829892692675E-7</v>
      </c>
      <c r="AC13" s="41">
        <f ca="1">HLOOKUP($A13&amp;"-"&amp;$B13&amp;"-"&amp;AC$7,Weights_Cond_Spaces,$C13+1,FALSE)*'Freezer Impacts'!AB12</f>
        <v>0</v>
      </c>
      <c r="AF13" s="131">
        <f t="shared" ca="1" si="8"/>
        <v>0.1218726622108318</v>
      </c>
      <c r="AG13" s="131">
        <f t="shared" ca="1" si="8"/>
        <v>1.8244193854644963E-5</v>
      </c>
      <c r="AH13" s="131">
        <f t="shared" ca="1" si="8"/>
        <v>0.11957265830755592</v>
      </c>
      <c r="AI13" s="131">
        <f t="shared" ca="1" si="8"/>
        <v>1.9670567170209655E-5</v>
      </c>
      <c r="AJ13" s="131">
        <f t="shared" ca="1" si="8"/>
        <v>-5.6120623139684035E-3</v>
      </c>
    </row>
    <row r="14" spans="1:36">
      <c r="A14" s="4" t="str">
        <f t="shared" si="9"/>
        <v>PG</v>
      </c>
      <c r="B14" s="4" t="str">
        <f t="shared" si="9"/>
        <v>SFM</v>
      </c>
      <c r="C14" s="4">
        <f t="shared" si="10"/>
        <v>6</v>
      </c>
      <c r="D14" s="40" t="str">
        <f t="shared" si="7"/>
        <v>PG6</v>
      </c>
      <c r="E14" s="41">
        <f ca="1">HLOOKUP($A14&amp;"-"&amp;$B14&amp;"-"&amp;E$7,Weights_Cond_Spaces,$C14+1,FALSE)*'Freezer Impacts'!D13</f>
        <v>0</v>
      </c>
      <c r="F14" s="41">
        <f ca="1">HLOOKUP($A14&amp;"-"&amp;$B14&amp;"-"&amp;F$7,Weights_Cond_Spaces,$C14+1,FALSE)*'Freezer Impacts'!E13</f>
        <v>0</v>
      </c>
      <c r="G14" s="41">
        <f ca="1">HLOOKUP($A14&amp;"-"&amp;$B14&amp;"-"&amp;G$7,Weights_Cond_Spaces,$C14+1,FALSE)*'Freezer Impacts'!F13</f>
        <v>0</v>
      </c>
      <c r="H14" s="41">
        <f ca="1">HLOOKUP($A14&amp;"-"&amp;$B14&amp;"-"&amp;H$7,Weights_Cond_Spaces,$C14+1,FALSE)*'Freezer Impacts'!G13</f>
        <v>0</v>
      </c>
      <c r="I14" s="41">
        <f ca="1">HLOOKUP($A14&amp;"-"&amp;$B14&amp;"-"&amp;I$7,Weights_Cond_Spaces,$C14+1,FALSE)*'Freezer Impacts'!H13</f>
        <v>0</v>
      </c>
      <c r="J14" s="41">
        <f ca="1">HLOOKUP($A14&amp;"-"&amp;$B14&amp;"-"&amp;J$7,Weights_Cond_Spaces,$C14+1,FALSE)*'Freezer Impacts'!I13</f>
        <v>0</v>
      </c>
      <c r="K14" s="41">
        <f ca="1">HLOOKUP($A14&amp;"-"&amp;$B14&amp;"-"&amp;K$7,Weights_Cond_Spaces,$C14+1,FALSE)*'Freezer Impacts'!J13</f>
        <v>0</v>
      </c>
      <c r="L14" s="41">
        <f ca="1">HLOOKUP($A14&amp;"-"&amp;$B14&amp;"-"&amp;L$7,Weights_Cond_Spaces,$C14+1,FALSE)*'Freezer Impacts'!K13</f>
        <v>0</v>
      </c>
      <c r="M14" s="41">
        <f ca="1">HLOOKUP($A14&amp;"-"&amp;$B14&amp;"-"&amp;M$7,Weights_Cond_Spaces,$C14+1,FALSE)*'Freezer Impacts'!L13</f>
        <v>0</v>
      </c>
      <c r="N14" s="41">
        <f ca="1">HLOOKUP($A14&amp;"-"&amp;$B14&amp;"-"&amp;N$7,Weights_Cond_Spaces,$C14+1,FALSE)*'Freezer Impacts'!M13</f>
        <v>0</v>
      </c>
      <c r="O14" s="41">
        <f ca="1">HLOOKUP($A14&amp;"-"&amp;$B14&amp;"-"&amp;O$7,Weights_Cond_Spaces,$C14+1,FALSE)*'Freezer Impacts'!N13</f>
        <v>0</v>
      </c>
      <c r="P14" s="41">
        <f ca="1">HLOOKUP($A14&amp;"-"&amp;$B14&amp;"-"&amp;P$7,Weights_Cond_Spaces,$C14+1,FALSE)*'Freezer Impacts'!O13</f>
        <v>0</v>
      </c>
      <c r="Q14" s="41">
        <f ca="1">HLOOKUP($A14&amp;"-"&amp;$B14&amp;"-"&amp;Q$7,Weights_Cond_Spaces,$C14+1,FALSE)*'Freezer Impacts'!P13</f>
        <v>0</v>
      </c>
      <c r="R14" s="41">
        <f ca="1">HLOOKUP($A14&amp;"-"&amp;$B14&amp;"-"&amp;R$7,Weights_Cond_Spaces,$C14+1,FALSE)*'Freezer Impacts'!Q13</f>
        <v>0</v>
      </c>
      <c r="S14" s="41">
        <f>HLOOKUP($A14&amp;"-"&amp;$B14&amp;"-"&amp;S$7,Weights_Cond_Spaces,$C14+1,FALSE)*'Freezer Impacts'!R13</f>
        <v>0</v>
      </c>
      <c r="T14" s="41">
        <f ca="1">HLOOKUP($A14&amp;"-"&amp;$B14&amp;"-"&amp;T$7,Weights_Cond_Spaces,$C14+1,FALSE)*'Freezer Impacts'!S13</f>
        <v>0</v>
      </c>
      <c r="U14" s="41">
        <f ca="1">HLOOKUP($A14&amp;"-"&amp;$B14&amp;"-"&amp;U$7,Weights_Cond_Spaces,$C14+1,FALSE)*'Freezer Impacts'!T13</f>
        <v>0</v>
      </c>
      <c r="V14" s="41">
        <f ca="1">HLOOKUP($A14&amp;"-"&amp;$B14&amp;"-"&amp;V$7,Weights_Cond_Spaces,$C14+1,FALSE)*'Freezer Impacts'!U13</f>
        <v>0</v>
      </c>
      <c r="W14" s="41">
        <f ca="1">HLOOKUP($A14&amp;"-"&amp;$B14&amp;"-"&amp;W$7,Weights_Cond_Spaces,$C14+1,FALSE)*'Freezer Impacts'!V13</f>
        <v>0</v>
      </c>
      <c r="X14" s="41">
        <f ca="1">HLOOKUP($A14&amp;"-"&amp;$B14&amp;"-"&amp;X$7,Weights_Cond_Spaces,$C14+1,FALSE)*'Freezer Impacts'!W13</f>
        <v>0</v>
      </c>
      <c r="Y14" s="41">
        <f ca="1">HLOOKUP($A14&amp;"-"&amp;$B14&amp;"-"&amp;Y$7,Weights_Cond_Spaces,$C14+1,FALSE)*'Freezer Impacts'!X13</f>
        <v>0</v>
      </c>
      <c r="Z14" s="41">
        <f ca="1">HLOOKUP($A14&amp;"-"&amp;$B14&amp;"-"&amp;Z$7,Weights_Cond_Spaces,$C14+1,FALSE)*'Freezer Impacts'!Y13</f>
        <v>0</v>
      </c>
      <c r="AA14" s="41">
        <f ca="1">HLOOKUP($A14&amp;"-"&amp;$B14&amp;"-"&amp;AA$7,Weights_Cond_Spaces,$C14+1,FALSE)*'Freezer Impacts'!Z13</f>
        <v>0</v>
      </c>
      <c r="AB14" s="41">
        <f ca="1">HLOOKUP($A14&amp;"-"&amp;$B14&amp;"-"&amp;AB$7,Weights_Cond_Spaces,$C14+1,FALSE)*'Freezer Impacts'!AA13</f>
        <v>0</v>
      </c>
      <c r="AC14" s="41">
        <f ca="1">HLOOKUP($A14&amp;"-"&amp;$B14&amp;"-"&amp;AC$7,Weights_Cond_Spaces,$C14+1,FALSE)*'Freezer Impacts'!AB13</f>
        <v>0</v>
      </c>
      <c r="AF14" s="131">
        <f t="shared" ca="1" si="8"/>
        <v>0</v>
      </c>
      <c r="AG14" s="131">
        <f t="shared" ca="1" si="8"/>
        <v>0</v>
      </c>
      <c r="AH14" s="131">
        <f t="shared" ca="1" si="8"/>
        <v>0</v>
      </c>
      <c r="AI14" s="131">
        <f t="shared" ca="1" si="8"/>
        <v>0</v>
      </c>
      <c r="AJ14" s="131">
        <f t="shared" ca="1" si="8"/>
        <v>0</v>
      </c>
    </row>
    <row r="15" spans="1:36">
      <c r="A15" s="4" t="str">
        <f t="shared" si="9"/>
        <v>PG</v>
      </c>
      <c r="B15" s="4" t="str">
        <f t="shared" si="9"/>
        <v>SFM</v>
      </c>
      <c r="C15" s="4">
        <f t="shared" si="10"/>
        <v>7</v>
      </c>
      <c r="D15" s="40" t="str">
        <f t="shared" si="7"/>
        <v>PG7</v>
      </c>
      <c r="E15" s="41">
        <f ca="1">HLOOKUP($A15&amp;"-"&amp;$B15&amp;"-"&amp;E$7,Weights_Cond_Spaces,$C15+1,FALSE)*'Freezer Impacts'!D14</f>
        <v>0</v>
      </c>
      <c r="F15" s="41">
        <f ca="1">HLOOKUP($A15&amp;"-"&amp;$B15&amp;"-"&amp;F$7,Weights_Cond_Spaces,$C15+1,FALSE)*'Freezer Impacts'!E14</f>
        <v>0</v>
      </c>
      <c r="G15" s="41">
        <f ca="1">HLOOKUP($A15&amp;"-"&amp;$B15&amp;"-"&amp;G$7,Weights_Cond_Spaces,$C15+1,FALSE)*'Freezer Impacts'!F14</f>
        <v>0</v>
      </c>
      <c r="H15" s="41">
        <f ca="1">HLOOKUP($A15&amp;"-"&amp;$B15&amp;"-"&amp;H$7,Weights_Cond_Spaces,$C15+1,FALSE)*'Freezer Impacts'!G14</f>
        <v>0</v>
      </c>
      <c r="I15" s="41">
        <f ca="1">HLOOKUP($A15&amp;"-"&amp;$B15&amp;"-"&amp;I$7,Weights_Cond_Spaces,$C15+1,FALSE)*'Freezer Impacts'!H14</f>
        <v>0</v>
      </c>
      <c r="J15" s="41">
        <f ca="1">HLOOKUP($A15&amp;"-"&amp;$B15&amp;"-"&amp;J$7,Weights_Cond_Spaces,$C15+1,FALSE)*'Freezer Impacts'!I14</f>
        <v>0</v>
      </c>
      <c r="K15" s="41">
        <f ca="1">HLOOKUP($A15&amp;"-"&amp;$B15&amp;"-"&amp;K$7,Weights_Cond_Spaces,$C15+1,FALSE)*'Freezer Impacts'!J14</f>
        <v>0</v>
      </c>
      <c r="L15" s="41">
        <f ca="1">HLOOKUP($A15&amp;"-"&amp;$B15&amp;"-"&amp;L$7,Weights_Cond_Spaces,$C15+1,FALSE)*'Freezer Impacts'!K14</f>
        <v>0</v>
      </c>
      <c r="M15" s="41">
        <f ca="1">HLOOKUP($A15&amp;"-"&amp;$B15&amp;"-"&amp;M$7,Weights_Cond_Spaces,$C15+1,FALSE)*'Freezer Impacts'!L14</f>
        <v>0</v>
      </c>
      <c r="N15" s="41">
        <f ca="1">HLOOKUP($A15&amp;"-"&amp;$B15&amp;"-"&amp;N$7,Weights_Cond_Spaces,$C15+1,FALSE)*'Freezer Impacts'!M14</f>
        <v>0</v>
      </c>
      <c r="O15" s="41">
        <f ca="1">HLOOKUP($A15&amp;"-"&amp;$B15&amp;"-"&amp;O$7,Weights_Cond_Spaces,$C15+1,FALSE)*'Freezer Impacts'!N14</f>
        <v>0</v>
      </c>
      <c r="P15" s="41">
        <f ca="1">HLOOKUP($A15&amp;"-"&amp;$B15&amp;"-"&amp;P$7,Weights_Cond_Spaces,$C15+1,FALSE)*'Freezer Impacts'!O14</f>
        <v>0</v>
      </c>
      <c r="Q15" s="41">
        <f ca="1">HLOOKUP($A15&amp;"-"&amp;$B15&amp;"-"&amp;Q$7,Weights_Cond_Spaces,$C15+1,FALSE)*'Freezer Impacts'!P14</f>
        <v>0</v>
      </c>
      <c r="R15" s="41">
        <f ca="1">HLOOKUP($A15&amp;"-"&amp;$B15&amp;"-"&amp;R$7,Weights_Cond_Spaces,$C15+1,FALSE)*'Freezer Impacts'!Q14</f>
        <v>0</v>
      </c>
      <c r="S15" s="41">
        <f>HLOOKUP($A15&amp;"-"&amp;$B15&amp;"-"&amp;S$7,Weights_Cond_Spaces,$C15+1,FALSE)*'Freezer Impacts'!R14</f>
        <v>0</v>
      </c>
      <c r="T15" s="41">
        <f ca="1">HLOOKUP($A15&amp;"-"&amp;$B15&amp;"-"&amp;T$7,Weights_Cond_Spaces,$C15+1,FALSE)*'Freezer Impacts'!S14</f>
        <v>0</v>
      </c>
      <c r="U15" s="41">
        <f ca="1">HLOOKUP($A15&amp;"-"&amp;$B15&amp;"-"&amp;U$7,Weights_Cond_Spaces,$C15+1,FALSE)*'Freezer Impacts'!T14</f>
        <v>0</v>
      </c>
      <c r="V15" s="41">
        <f ca="1">HLOOKUP($A15&amp;"-"&amp;$B15&amp;"-"&amp;V$7,Weights_Cond_Spaces,$C15+1,FALSE)*'Freezer Impacts'!U14</f>
        <v>0</v>
      </c>
      <c r="W15" s="41">
        <f ca="1">HLOOKUP($A15&amp;"-"&amp;$B15&amp;"-"&amp;W$7,Weights_Cond_Spaces,$C15+1,FALSE)*'Freezer Impacts'!V14</f>
        <v>0</v>
      </c>
      <c r="X15" s="41">
        <f ca="1">HLOOKUP($A15&amp;"-"&amp;$B15&amp;"-"&amp;X$7,Weights_Cond_Spaces,$C15+1,FALSE)*'Freezer Impacts'!W14</f>
        <v>0</v>
      </c>
      <c r="Y15" s="41">
        <f ca="1">HLOOKUP($A15&amp;"-"&amp;$B15&amp;"-"&amp;Y$7,Weights_Cond_Spaces,$C15+1,FALSE)*'Freezer Impacts'!X14</f>
        <v>0</v>
      </c>
      <c r="Z15" s="41">
        <f ca="1">HLOOKUP($A15&amp;"-"&amp;$B15&amp;"-"&amp;Z$7,Weights_Cond_Spaces,$C15+1,FALSE)*'Freezer Impacts'!Y14</f>
        <v>0</v>
      </c>
      <c r="AA15" s="41">
        <f ca="1">HLOOKUP($A15&amp;"-"&amp;$B15&amp;"-"&amp;AA$7,Weights_Cond_Spaces,$C15+1,FALSE)*'Freezer Impacts'!Z14</f>
        <v>0</v>
      </c>
      <c r="AB15" s="41">
        <f ca="1">HLOOKUP($A15&amp;"-"&amp;$B15&amp;"-"&amp;AB$7,Weights_Cond_Spaces,$C15+1,FALSE)*'Freezer Impacts'!AA14</f>
        <v>0</v>
      </c>
      <c r="AC15" s="41">
        <f ca="1">HLOOKUP($A15&amp;"-"&amp;$B15&amp;"-"&amp;AC$7,Weights_Cond_Spaces,$C15+1,FALSE)*'Freezer Impacts'!AB14</f>
        <v>0</v>
      </c>
      <c r="AF15" s="131">
        <f t="shared" ca="1" si="8"/>
        <v>0</v>
      </c>
      <c r="AG15" s="131">
        <f t="shared" ca="1" si="8"/>
        <v>0</v>
      </c>
      <c r="AH15" s="131">
        <f t="shared" ca="1" si="8"/>
        <v>0</v>
      </c>
      <c r="AI15" s="131">
        <f t="shared" ca="1" si="8"/>
        <v>0</v>
      </c>
      <c r="AJ15" s="131">
        <f t="shared" ca="1" si="8"/>
        <v>0</v>
      </c>
    </row>
    <row r="16" spans="1:36">
      <c r="A16" s="4" t="str">
        <f t="shared" si="9"/>
        <v>PG</v>
      </c>
      <c r="B16" s="4" t="str">
        <f t="shared" si="9"/>
        <v>SFM</v>
      </c>
      <c r="C16" s="4">
        <f t="shared" si="10"/>
        <v>8</v>
      </c>
      <c r="D16" s="40" t="str">
        <f t="shared" si="7"/>
        <v>PG8</v>
      </c>
      <c r="E16" s="41">
        <f ca="1">HLOOKUP($A16&amp;"-"&amp;$B16&amp;"-"&amp;E$7,Weights_Cond_Spaces,$C16+1,FALSE)*'Freezer Impacts'!D15</f>
        <v>0</v>
      </c>
      <c r="F16" s="41">
        <f ca="1">HLOOKUP($A16&amp;"-"&amp;$B16&amp;"-"&amp;F$7,Weights_Cond_Spaces,$C16+1,FALSE)*'Freezer Impacts'!E15</f>
        <v>0</v>
      </c>
      <c r="G16" s="41">
        <f ca="1">HLOOKUP($A16&amp;"-"&amp;$B16&amp;"-"&amp;G$7,Weights_Cond_Spaces,$C16+1,FALSE)*'Freezer Impacts'!F15</f>
        <v>0</v>
      </c>
      <c r="H16" s="41">
        <f ca="1">HLOOKUP($A16&amp;"-"&amp;$B16&amp;"-"&amp;H$7,Weights_Cond_Spaces,$C16+1,FALSE)*'Freezer Impacts'!G15</f>
        <v>0</v>
      </c>
      <c r="I16" s="41">
        <f ca="1">HLOOKUP($A16&amp;"-"&amp;$B16&amp;"-"&amp;I$7,Weights_Cond_Spaces,$C16+1,FALSE)*'Freezer Impacts'!H15</f>
        <v>0</v>
      </c>
      <c r="J16" s="41">
        <f ca="1">HLOOKUP($A16&amp;"-"&amp;$B16&amp;"-"&amp;J$7,Weights_Cond_Spaces,$C16+1,FALSE)*'Freezer Impacts'!I15</f>
        <v>0</v>
      </c>
      <c r="K16" s="41">
        <f ca="1">HLOOKUP($A16&amp;"-"&amp;$B16&amp;"-"&amp;K$7,Weights_Cond_Spaces,$C16+1,FALSE)*'Freezer Impacts'!J15</f>
        <v>0</v>
      </c>
      <c r="L16" s="41">
        <f ca="1">HLOOKUP($A16&amp;"-"&amp;$B16&amp;"-"&amp;L$7,Weights_Cond_Spaces,$C16+1,FALSE)*'Freezer Impacts'!K15</f>
        <v>0</v>
      </c>
      <c r="M16" s="41">
        <f ca="1">HLOOKUP($A16&amp;"-"&amp;$B16&amp;"-"&amp;M$7,Weights_Cond_Spaces,$C16+1,FALSE)*'Freezer Impacts'!L15</f>
        <v>0</v>
      </c>
      <c r="N16" s="41">
        <f ca="1">HLOOKUP($A16&amp;"-"&amp;$B16&amp;"-"&amp;N$7,Weights_Cond_Spaces,$C16+1,FALSE)*'Freezer Impacts'!M15</f>
        <v>0</v>
      </c>
      <c r="O16" s="41">
        <f ca="1">HLOOKUP($A16&amp;"-"&amp;$B16&amp;"-"&amp;O$7,Weights_Cond_Spaces,$C16+1,FALSE)*'Freezer Impacts'!N15</f>
        <v>0</v>
      </c>
      <c r="P16" s="41">
        <f ca="1">HLOOKUP($A16&amp;"-"&amp;$B16&amp;"-"&amp;P$7,Weights_Cond_Spaces,$C16+1,FALSE)*'Freezer Impacts'!O15</f>
        <v>0</v>
      </c>
      <c r="Q16" s="41">
        <f ca="1">HLOOKUP($A16&amp;"-"&amp;$B16&amp;"-"&amp;Q$7,Weights_Cond_Spaces,$C16+1,FALSE)*'Freezer Impacts'!P15</f>
        <v>0</v>
      </c>
      <c r="R16" s="41">
        <f ca="1">HLOOKUP($A16&amp;"-"&amp;$B16&amp;"-"&amp;R$7,Weights_Cond_Spaces,$C16+1,FALSE)*'Freezer Impacts'!Q15</f>
        <v>0</v>
      </c>
      <c r="S16" s="41">
        <f>HLOOKUP($A16&amp;"-"&amp;$B16&amp;"-"&amp;S$7,Weights_Cond_Spaces,$C16+1,FALSE)*'Freezer Impacts'!R15</f>
        <v>0</v>
      </c>
      <c r="T16" s="41">
        <f ca="1">HLOOKUP($A16&amp;"-"&amp;$B16&amp;"-"&amp;T$7,Weights_Cond_Spaces,$C16+1,FALSE)*'Freezer Impacts'!S15</f>
        <v>0</v>
      </c>
      <c r="U16" s="41">
        <f ca="1">HLOOKUP($A16&amp;"-"&amp;$B16&amp;"-"&amp;U$7,Weights_Cond_Spaces,$C16+1,FALSE)*'Freezer Impacts'!T15</f>
        <v>0</v>
      </c>
      <c r="V16" s="41">
        <f ca="1">HLOOKUP($A16&amp;"-"&amp;$B16&amp;"-"&amp;V$7,Weights_Cond_Spaces,$C16+1,FALSE)*'Freezer Impacts'!U15</f>
        <v>0</v>
      </c>
      <c r="W16" s="41">
        <f ca="1">HLOOKUP($A16&amp;"-"&amp;$B16&amp;"-"&amp;W$7,Weights_Cond_Spaces,$C16+1,FALSE)*'Freezer Impacts'!V15</f>
        <v>0</v>
      </c>
      <c r="X16" s="41">
        <f ca="1">HLOOKUP($A16&amp;"-"&amp;$B16&amp;"-"&amp;X$7,Weights_Cond_Spaces,$C16+1,FALSE)*'Freezer Impacts'!W15</f>
        <v>0</v>
      </c>
      <c r="Y16" s="41">
        <f ca="1">HLOOKUP($A16&amp;"-"&amp;$B16&amp;"-"&amp;Y$7,Weights_Cond_Spaces,$C16+1,FALSE)*'Freezer Impacts'!X15</f>
        <v>0</v>
      </c>
      <c r="Z16" s="41">
        <f ca="1">HLOOKUP($A16&amp;"-"&amp;$B16&amp;"-"&amp;Z$7,Weights_Cond_Spaces,$C16+1,FALSE)*'Freezer Impacts'!Y15</f>
        <v>0</v>
      </c>
      <c r="AA16" s="41">
        <f ca="1">HLOOKUP($A16&amp;"-"&amp;$B16&amp;"-"&amp;AA$7,Weights_Cond_Spaces,$C16+1,FALSE)*'Freezer Impacts'!Z15</f>
        <v>0</v>
      </c>
      <c r="AB16" s="41">
        <f ca="1">HLOOKUP($A16&amp;"-"&amp;$B16&amp;"-"&amp;AB$7,Weights_Cond_Spaces,$C16+1,FALSE)*'Freezer Impacts'!AA15</f>
        <v>0</v>
      </c>
      <c r="AC16" s="41">
        <f ca="1">HLOOKUP($A16&amp;"-"&amp;$B16&amp;"-"&amp;AC$7,Weights_Cond_Spaces,$C16+1,FALSE)*'Freezer Impacts'!AB15</f>
        <v>0</v>
      </c>
      <c r="AF16" s="131">
        <f t="shared" ca="1" si="8"/>
        <v>0</v>
      </c>
      <c r="AG16" s="131">
        <f t="shared" ca="1" si="8"/>
        <v>0</v>
      </c>
      <c r="AH16" s="131">
        <f t="shared" ca="1" si="8"/>
        <v>0</v>
      </c>
      <c r="AI16" s="131">
        <f t="shared" ca="1" si="8"/>
        <v>0</v>
      </c>
      <c r="AJ16" s="131">
        <f t="shared" ca="1" si="8"/>
        <v>0</v>
      </c>
    </row>
    <row r="17" spans="1:36">
      <c r="A17" s="4" t="str">
        <f t="shared" si="9"/>
        <v>PG</v>
      </c>
      <c r="B17" s="4" t="str">
        <f t="shared" si="9"/>
        <v>SFM</v>
      </c>
      <c r="C17" s="4">
        <f t="shared" si="10"/>
        <v>9</v>
      </c>
      <c r="D17" s="40" t="str">
        <f t="shared" si="7"/>
        <v>PG9</v>
      </c>
      <c r="E17" s="41">
        <f ca="1">HLOOKUP($A17&amp;"-"&amp;$B17&amp;"-"&amp;E$7,Weights_Cond_Spaces,$C17+1,FALSE)*'Freezer Impacts'!D16</f>
        <v>0</v>
      </c>
      <c r="F17" s="41">
        <f ca="1">HLOOKUP($A17&amp;"-"&amp;$B17&amp;"-"&amp;F$7,Weights_Cond_Spaces,$C17+1,FALSE)*'Freezer Impacts'!E16</f>
        <v>0</v>
      </c>
      <c r="G17" s="41">
        <f ca="1">HLOOKUP($A17&amp;"-"&amp;$B17&amp;"-"&amp;G$7,Weights_Cond_Spaces,$C17+1,FALSE)*'Freezer Impacts'!F16</f>
        <v>0</v>
      </c>
      <c r="H17" s="41">
        <f ca="1">HLOOKUP($A17&amp;"-"&amp;$B17&amp;"-"&amp;H$7,Weights_Cond_Spaces,$C17+1,FALSE)*'Freezer Impacts'!G16</f>
        <v>0</v>
      </c>
      <c r="I17" s="41">
        <f ca="1">HLOOKUP($A17&amp;"-"&amp;$B17&amp;"-"&amp;I$7,Weights_Cond_Spaces,$C17+1,FALSE)*'Freezer Impacts'!H16</f>
        <v>0</v>
      </c>
      <c r="J17" s="41">
        <f ca="1">HLOOKUP($A17&amp;"-"&amp;$B17&amp;"-"&amp;J$7,Weights_Cond_Spaces,$C17+1,FALSE)*'Freezer Impacts'!I16</f>
        <v>0</v>
      </c>
      <c r="K17" s="41">
        <f ca="1">HLOOKUP($A17&amp;"-"&amp;$B17&amp;"-"&amp;K$7,Weights_Cond_Spaces,$C17+1,FALSE)*'Freezer Impacts'!J16</f>
        <v>0</v>
      </c>
      <c r="L17" s="41">
        <f ca="1">HLOOKUP($A17&amp;"-"&amp;$B17&amp;"-"&amp;L$7,Weights_Cond_Spaces,$C17+1,FALSE)*'Freezer Impacts'!K16</f>
        <v>0</v>
      </c>
      <c r="M17" s="41">
        <f ca="1">HLOOKUP($A17&amp;"-"&amp;$B17&amp;"-"&amp;M$7,Weights_Cond_Spaces,$C17+1,FALSE)*'Freezer Impacts'!L16</f>
        <v>0</v>
      </c>
      <c r="N17" s="41">
        <f ca="1">HLOOKUP($A17&amp;"-"&amp;$B17&amp;"-"&amp;N$7,Weights_Cond_Spaces,$C17+1,FALSE)*'Freezer Impacts'!M16</f>
        <v>0</v>
      </c>
      <c r="O17" s="41">
        <f ca="1">HLOOKUP($A17&amp;"-"&amp;$B17&amp;"-"&amp;O$7,Weights_Cond_Spaces,$C17+1,FALSE)*'Freezer Impacts'!N16</f>
        <v>0</v>
      </c>
      <c r="P17" s="41">
        <f ca="1">HLOOKUP($A17&amp;"-"&amp;$B17&amp;"-"&amp;P$7,Weights_Cond_Spaces,$C17+1,FALSE)*'Freezer Impacts'!O16</f>
        <v>0</v>
      </c>
      <c r="Q17" s="41">
        <f ca="1">HLOOKUP($A17&amp;"-"&amp;$B17&amp;"-"&amp;Q$7,Weights_Cond_Spaces,$C17+1,FALSE)*'Freezer Impacts'!P16</f>
        <v>0</v>
      </c>
      <c r="R17" s="41">
        <f ca="1">HLOOKUP($A17&amp;"-"&amp;$B17&amp;"-"&amp;R$7,Weights_Cond_Spaces,$C17+1,FALSE)*'Freezer Impacts'!Q16</f>
        <v>0</v>
      </c>
      <c r="S17" s="41">
        <f>HLOOKUP($A17&amp;"-"&amp;$B17&amp;"-"&amp;S$7,Weights_Cond_Spaces,$C17+1,FALSE)*'Freezer Impacts'!R16</f>
        <v>0</v>
      </c>
      <c r="T17" s="41">
        <f ca="1">HLOOKUP($A17&amp;"-"&amp;$B17&amp;"-"&amp;T$7,Weights_Cond_Spaces,$C17+1,FALSE)*'Freezer Impacts'!S16</f>
        <v>0</v>
      </c>
      <c r="U17" s="41">
        <f ca="1">HLOOKUP($A17&amp;"-"&amp;$B17&amp;"-"&amp;U$7,Weights_Cond_Spaces,$C17+1,FALSE)*'Freezer Impacts'!T16</f>
        <v>0</v>
      </c>
      <c r="V17" s="41">
        <f ca="1">HLOOKUP($A17&amp;"-"&amp;$B17&amp;"-"&amp;V$7,Weights_Cond_Spaces,$C17+1,FALSE)*'Freezer Impacts'!U16</f>
        <v>0</v>
      </c>
      <c r="W17" s="41">
        <f ca="1">HLOOKUP($A17&amp;"-"&amp;$B17&amp;"-"&amp;W$7,Weights_Cond_Spaces,$C17+1,FALSE)*'Freezer Impacts'!V16</f>
        <v>0</v>
      </c>
      <c r="X17" s="41">
        <f ca="1">HLOOKUP($A17&amp;"-"&amp;$B17&amp;"-"&amp;X$7,Weights_Cond_Spaces,$C17+1,FALSE)*'Freezer Impacts'!W16</f>
        <v>0</v>
      </c>
      <c r="Y17" s="41">
        <f ca="1">HLOOKUP($A17&amp;"-"&amp;$B17&amp;"-"&amp;Y$7,Weights_Cond_Spaces,$C17+1,FALSE)*'Freezer Impacts'!X16</f>
        <v>0</v>
      </c>
      <c r="Z17" s="41">
        <f ca="1">HLOOKUP($A17&amp;"-"&amp;$B17&amp;"-"&amp;Z$7,Weights_Cond_Spaces,$C17+1,FALSE)*'Freezer Impacts'!Y16</f>
        <v>0</v>
      </c>
      <c r="AA17" s="41">
        <f ca="1">HLOOKUP($A17&amp;"-"&amp;$B17&amp;"-"&amp;AA$7,Weights_Cond_Spaces,$C17+1,FALSE)*'Freezer Impacts'!Z16</f>
        <v>0</v>
      </c>
      <c r="AB17" s="41">
        <f ca="1">HLOOKUP($A17&amp;"-"&amp;$B17&amp;"-"&amp;AB$7,Weights_Cond_Spaces,$C17+1,FALSE)*'Freezer Impacts'!AA16</f>
        <v>0</v>
      </c>
      <c r="AC17" s="41">
        <f ca="1">HLOOKUP($A17&amp;"-"&amp;$B17&amp;"-"&amp;AC$7,Weights_Cond_Spaces,$C17+1,FALSE)*'Freezer Impacts'!AB16</f>
        <v>0</v>
      </c>
      <c r="AF17" s="131">
        <f t="shared" ca="1" si="8"/>
        <v>0</v>
      </c>
      <c r="AG17" s="131">
        <f t="shared" ca="1" si="8"/>
        <v>0</v>
      </c>
      <c r="AH17" s="131">
        <f t="shared" ca="1" si="8"/>
        <v>0</v>
      </c>
      <c r="AI17" s="131">
        <f t="shared" ca="1" si="8"/>
        <v>0</v>
      </c>
      <c r="AJ17" s="131">
        <f t="shared" ca="1" si="8"/>
        <v>0</v>
      </c>
    </row>
    <row r="18" spans="1:36">
      <c r="A18" s="4" t="str">
        <f t="shared" si="9"/>
        <v>PG</v>
      </c>
      <c r="B18" s="4" t="str">
        <f t="shared" si="9"/>
        <v>SFM</v>
      </c>
      <c r="C18" s="4">
        <f t="shared" si="10"/>
        <v>10</v>
      </c>
      <c r="D18" s="40" t="str">
        <f t="shared" si="7"/>
        <v>PG10</v>
      </c>
      <c r="E18" s="41">
        <f ca="1">HLOOKUP($A18&amp;"-"&amp;$B18&amp;"-"&amp;E$7,Weights_Cond_Spaces,$C18+1,FALSE)*'Freezer Impacts'!D17</f>
        <v>0</v>
      </c>
      <c r="F18" s="41">
        <f ca="1">HLOOKUP($A18&amp;"-"&amp;$B18&amp;"-"&amp;F$7,Weights_Cond_Spaces,$C18+1,FALSE)*'Freezer Impacts'!E17</f>
        <v>0</v>
      </c>
      <c r="G18" s="41">
        <f ca="1">HLOOKUP($A18&amp;"-"&amp;$B18&amp;"-"&amp;G$7,Weights_Cond_Spaces,$C18+1,FALSE)*'Freezer Impacts'!F17</f>
        <v>0</v>
      </c>
      <c r="H18" s="41">
        <f ca="1">HLOOKUP($A18&amp;"-"&amp;$B18&amp;"-"&amp;H$7,Weights_Cond_Spaces,$C18+1,FALSE)*'Freezer Impacts'!G17</f>
        <v>0</v>
      </c>
      <c r="I18" s="41">
        <f ca="1">HLOOKUP($A18&amp;"-"&amp;$B18&amp;"-"&amp;I$7,Weights_Cond_Spaces,$C18+1,FALSE)*'Freezer Impacts'!H17</f>
        <v>0</v>
      </c>
      <c r="J18" s="41">
        <f ca="1">HLOOKUP($A18&amp;"-"&amp;$B18&amp;"-"&amp;J$7,Weights_Cond_Spaces,$C18+1,FALSE)*'Freezer Impacts'!I17</f>
        <v>0</v>
      </c>
      <c r="K18" s="41">
        <f ca="1">HLOOKUP($A18&amp;"-"&amp;$B18&amp;"-"&amp;K$7,Weights_Cond_Spaces,$C18+1,FALSE)*'Freezer Impacts'!J17</f>
        <v>0</v>
      </c>
      <c r="L18" s="41">
        <f ca="1">HLOOKUP($A18&amp;"-"&amp;$B18&amp;"-"&amp;L$7,Weights_Cond_Spaces,$C18+1,FALSE)*'Freezer Impacts'!K17</f>
        <v>0</v>
      </c>
      <c r="M18" s="41">
        <f ca="1">HLOOKUP($A18&amp;"-"&amp;$B18&amp;"-"&amp;M$7,Weights_Cond_Spaces,$C18+1,FALSE)*'Freezer Impacts'!L17</f>
        <v>0</v>
      </c>
      <c r="N18" s="41">
        <f ca="1">HLOOKUP($A18&amp;"-"&amp;$B18&amp;"-"&amp;N$7,Weights_Cond_Spaces,$C18+1,FALSE)*'Freezer Impacts'!M17</f>
        <v>0</v>
      </c>
      <c r="O18" s="41">
        <f ca="1">HLOOKUP($A18&amp;"-"&amp;$B18&amp;"-"&amp;O$7,Weights_Cond_Spaces,$C18+1,FALSE)*'Freezer Impacts'!N17</f>
        <v>0</v>
      </c>
      <c r="P18" s="41">
        <f ca="1">HLOOKUP($A18&amp;"-"&amp;$B18&amp;"-"&amp;P$7,Weights_Cond_Spaces,$C18+1,FALSE)*'Freezer Impacts'!O17</f>
        <v>0</v>
      </c>
      <c r="Q18" s="41">
        <f ca="1">HLOOKUP($A18&amp;"-"&amp;$B18&amp;"-"&amp;Q$7,Weights_Cond_Spaces,$C18+1,FALSE)*'Freezer Impacts'!P17</f>
        <v>0</v>
      </c>
      <c r="R18" s="41">
        <f ca="1">HLOOKUP($A18&amp;"-"&amp;$B18&amp;"-"&amp;R$7,Weights_Cond_Spaces,$C18+1,FALSE)*'Freezer Impacts'!Q17</f>
        <v>0</v>
      </c>
      <c r="S18" s="41">
        <f>HLOOKUP($A18&amp;"-"&amp;$B18&amp;"-"&amp;S$7,Weights_Cond_Spaces,$C18+1,FALSE)*'Freezer Impacts'!R17</f>
        <v>0</v>
      </c>
      <c r="T18" s="41">
        <f ca="1">HLOOKUP($A18&amp;"-"&amp;$B18&amp;"-"&amp;T$7,Weights_Cond_Spaces,$C18+1,FALSE)*'Freezer Impacts'!S17</f>
        <v>0</v>
      </c>
      <c r="U18" s="41">
        <f ca="1">HLOOKUP($A18&amp;"-"&amp;$B18&amp;"-"&amp;U$7,Weights_Cond_Spaces,$C18+1,FALSE)*'Freezer Impacts'!T17</f>
        <v>0</v>
      </c>
      <c r="V18" s="41">
        <f ca="1">HLOOKUP($A18&amp;"-"&amp;$B18&amp;"-"&amp;V$7,Weights_Cond_Spaces,$C18+1,FALSE)*'Freezer Impacts'!U17</f>
        <v>0</v>
      </c>
      <c r="W18" s="41">
        <f ca="1">HLOOKUP($A18&amp;"-"&amp;$B18&amp;"-"&amp;W$7,Weights_Cond_Spaces,$C18+1,FALSE)*'Freezer Impacts'!V17</f>
        <v>0</v>
      </c>
      <c r="X18" s="41">
        <f ca="1">HLOOKUP($A18&amp;"-"&amp;$B18&amp;"-"&amp;X$7,Weights_Cond_Spaces,$C18+1,FALSE)*'Freezer Impacts'!W17</f>
        <v>0</v>
      </c>
      <c r="Y18" s="41">
        <f ca="1">HLOOKUP($A18&amp;"-"&amp;$B18&amp;"-"&amp;Y$7,Weights_Cond_Spaces,$C18+1,FALSE)*'Freezer Impacts'!X17</f>
        <v>0</v>
      </c>
      <c r="Z18" s="41">
        <f ca="1">HLOOKUP($A18&amp;"-"&amp;$B18&amp;"-"&amp;Z$7,Weights_Cond_Spaces,$C18+1,FALSE)*'Freezer Impacts'!Y17</f>
        <v>0</v>
      </c>
      <c r="AA18" s="41">
        <f ca="1">HLOOKUP($A18&amp;"-"&amp;$B18&amp;"-"&amp;AA$7,Weights_Cond_Spaces,$C18+1,FALSE)*'Freezer Impacts'!Z17</f>
        <v>0</v>
      </c>
      <c r="AB18" s="41">
        <f ca="1">HLOOKUP($A18&amp;"-"&amp;$B18&amp;"-"&amp;AB$7,Weights_Cond_Spaces,$C18+1,FALSE)*'Freezer Impacts'!AA17</f>
        <v>0</v>
      </c>
      <c r="AC18" s="41">
        <f ca="1">HLOOKUP($A18&amp;"-"&amp;$B18&amp;"-"&amp;AC$7,Weights_Cond_Spaces,$C18+1,FALSE)*'Freezer Impacts'!AB17</f>
        <v>0</v>
      </c>
      <c r="AF18" s="131">
        <f t="shared" ca="1" si="8"/>
        <v>0</v>
      </c>
      <c r="AG18" s="131">
        <f t="shared" ca="1" si="8"/>
        <v>0</v>
      </c>
      <c r="AH18" s="131">
        <f t="shared" ca="1" si="8"/>
        <v>0</v>
      </c>
      <c r="AI18" s="131">
        <f t="shared" ca="1" si="8"/>
        <v>0</v>
      </c>
      <c r="AJ18" s="131">
        <f t="shared" ca="1" si="8"/>
        <v>0</v>
      </c>
    </row>
    <row r="19" spans="1:36">
      <c r="A19" s="4" t="str">
        <f t="shared" si="9"/>
        <v>PG</v>
      </c>
      <c r="B19" s="4" t="str">
        <f t="shared" si="9"/>
        <v>SFM</v>
      </c>
      <c r="C19" s="4">
        <f t="shared" si="10"/>
        <v>11</v>
      </c>
      <c r="D19" s="40" t="str">
        <f t="shared" si="7"/>
        <v>PG11</v>
      </c>
      <c r="E19" s="41">
        <f ca="1">HLOOKUP($A19&amp;"-"&amp;$B19&amp;"-"&amp;E$7,Weights_Cond_Spaces,$C19+1,FALSE)*'Freezer Impacts'!D18</f>
        <v>0.14458538923409467</v>
      </c>
      <c r="F19" s="41">
        <f ca="1">HLOOKUP($A19&amp;"-"&amp;$B19&amp;"-"&amp;F$7,Weights_Cond_Spaces,$C19+1,FALSE)*'Freezer Impacts'!E18</f>
        <v>2.0514206310455628E-5</v>
      </c>
      <c r="G19" s="41">
        <f ca="1">HLOOKUP($A19&amp;"-"&amp;$B19&amp;"-"&amp;G$7,Weights_Cond_Spaces,$C19+1,FALSE)*'Freezer Impacts'!F18</f>
        <v>0.16730070219325924</v>
      </c>
      <c r="H19" s="41">
        <f ca="1">HLOOKUP($A19&amp;"-"&amp;$B19&amp;"-"&amp;H$7,Weights_Cond_Spaces,$C19+1,FALSE)*'Freezer Impacts'!G18</f>
        <v>3.6754937372847258E-5</v>
      </c>
      <c r="I19" s="41">
        <f ca="1">HLOOKUP($A19&amp;"-"&amp;$B19&amp;"-"&amp;I$7,Weights_Cond_Spaces,$C19+1,FALSE)*'Freezer Impacts'!H18</f>
        <v>-4.4421848917660378E-3</v>
      </c>
      <c r="J19" s="41">
        <f ca="1">HLOOKUP($A19&amp;"-"&amp;$B19&amp;"-"&amp;J$7,Weights_Cond_Spaces,$C19+1,FALSE)*'Freezer Impacts'!I18</f>
        <v>8.2723309790173581E-3</v>
      </c>
      <c r="K19" s="41">
        <f ca="1">HLOOKUP($A19&amp;"-"&amp;$B19&amp;"-"&amp;K$7,Weights_Cond_Spaces,$C19+1,FALSE)*'Freezer Impacts'!J18</f>
        <v>1.1812201973235915E-6</v>
      </c>
      <c r="L19" s="41">
        <f ca="1">HLOOKUP($A19&amp;"-"&amp;$B19&amp;"-"&amp;L$7,Weights_Cond_Spaces,$C19+1,FALSE)*'Freezer Impacts'!K18</f>
        <v>8.0010782746035899E-3</v>
      </c>
      <c r="M19" s="41">
        <f ca="1">HLOOKUP($A19&amp;"-"&amp;$B19&amp;"-"&amp;M$7,Weights_Cond_Spaces,$C19+1,FALSE)*'Freezer Impacts'!L18</f>
        <v>2.5784990256766253E-6</v>
      </c>
      <c r="N19" s="41">
        <f ca="1">HLOOKUP($A19&amp;"-"&amp;$B19&amp;"-"&amp;N$7,Weights_Cond_Spaces,$C19+1,FALSE)*'Freezer Impacts'!M18</f>
        <v>0</v>
      </c>
      <c r="O19" s="41">
        <f ca="1">HLOOKUP($A19&amp;"-"&amp;$B19&amp;"-"&amp;O$7,Weights_Cond_Spaces,$C19+1,FALSE)*'Freezer Impacts'!N18</f>
        <v>1.3295208205433994E-2</v>
      </c>
      <c r="P19" s="41">
        <f ca="1">HLOOKUP($A19&amp;"-"&amp;$B19&amp;"-"&amp;P$7,Weights_Cond_Spaces,$C19+1,FALSE)*'Freezer Impacts'!O18</f>
        <v>1.8863637986625865E-6</v>
      </c>
      <c r="Q19" s="41">
        <f ca="1">HLOOKUP($A19&amp;"-"&amp;$B19&amp;"-"&amp;Q$7,Weights_Cond_Spaces,$C19+1,FALSE)*'Freezer Impacts'!P18</f>
        <v>1.5383972615472112E-2</v>
      </c>
      <c r="R19" s="41">
        <f ca="1">HLOOKUP($A19&amp;"-"&amp;$B19&amp;"-"&amp;R$7,Weights_Cond_Spaces,$C19+1,FALSE)*'Freezer Impacts'!Q18</f>
        <v>3.3797643561238859E-6</v>
      </c>
      <c r="S19" s="41">
        <f>HLOOKUP($A19&amp;"-"&amp;$B19&amp;"-"&amp;S$7,Weights_Cond_Spaces,$C19+1,FALSE)*'Freezer Impacts'!R18</f>
        <v>0</v>
      </c>
      <c r="T19" s="41">
        <f ca="1">HLOOKUP($A19&amp;"-"&amp;$B19&amp;"-"&amp;T$7,Weights_Cond_Spaces,$C19+1,FALSE)*'Freezer Impacts'!S18</f>
        <v>1.5458914980730074E-2</v>
      </c>
      <c r="U19" s="41">
        <f ca="1">HLOOKUP($A19&amp;"-"&amp;$B19&amp;"-"&amp;U$7,Weights_Cond_Spaces,$C19+1,FALSE)*'Freezer Impacts'!T18</f>
        <v>2.6284076740375411E-6</v>
      </c>
      <c r="V19" s="41">
        <f ca="1">HLOOKUP($A19&amp;"-"&amp;$B19&amp;"-"&amp;V$7,Weights_Cond_Spaces,$C19+1,FALSE)*'Freezer Impacts'!U18</f>
        <v>1.5458914980730074E-2</v>
      </c>
      <c r="W19" s="41">
        <f ca="1">HLOOKUP($A19&amp;"-"&amp;$B19&amp;"-"&amp;W$7,Weights_Cond_Spaces,$C19+1,FALSE)*'Freezer Impacts'!V18</f>
        <v>2.6284076740375411E-6</v>
      </c>
      <c r="X19" s="41">
        <f ca="1">HLOOKUP($A19&amp;"-"&amp;$B19&amp;"-"&amp;X$7,Weights_Cond_Spaces,$C19+1,FALSE)*'Freezer Impacts'!W18</f>
        <v>-4.5851552989187468E-4</v>
      </c>
      <c r="Y19" s="41">
        <f ca="1">HLOOKUP($A19&amp;"-"&amp;$B19&amp;"-"&amp;Y$7,Weights_Cond_Spaces,$C19+1,FALSE)*'Freezer Impacts'!X18</f>
        <v>9.1993812030533115E-4</v>
      </c>
      <c r="Z19" s="41">
        <f ca="1">HLOOKUP($A19&amp;"-"&amp;$B19&amp;"-"&amp;Z$7,Weights_Cond_Spaces,$C19+1,FALSE)*'Freezer Impacts'!Y18</f>
        <v>1.5120655999709405E-7</v>
      </c>
      <c r="AA19" s="41">
        <f ca="1">HLOOKUP($A19&amp;"-"&amp;$B19&amp;"-"&amp;AA$7,Weights_Cond_Spaces,$C19+1,FALSE)*'Freezer Impacts'!Z18</f>
        <v>6.8089404403719157E-4</v>
      </c>
      <c r="AB19" s="41">
        <f ca="1">HLOOKUP($A19&amp;"-"&amp;$B19&amp;"-"&amp;AB$7,Weights_Cond_Spaces,$C19+1,FALSE)*'Freezer Impacts'!AA18</f>
        <v>1.5120655999709405E-7</v>
      </c>
      <c r="AC19" s="41">
        <f ca="1">HLOOKUP($A19&amp;"-"&amp;$B19&amp;"-"&amp;AC$7,Weights_Cond_Spaces,$C19+1,FALSE)*'Freezer Impacts'!AB18</f>
        <v>0</v>
      </c>
      <c r="AF19" s="131">
        <f t="shared" ca="1" si="8"/>
        <v>0.18253178151958144</v>
      </c>
      <c r="AG19" s="131">
        <f t="shared" ca="1" si="8"/>
        <v>2.6361404540476442E-5</v>
      </c>
      <c r="AH19" s="131">
        <f t="shared" ca="1" si="8"/>
        <v>0.20682556210810218</v>
      </c>
      <c r="AI19" s="131">
        <f t="shared" ca="1" si="8"/>
        <v>4.5492814988682407E-5</v>
      </c>
      <c r="AJ19" s="131">
        <f t="shared" ca="1" si="8"/>
        <v>-4.9007004216579126E-3</v>
      </c>
    </row>
    <row r="20" spans="1:36">
      <c r="A20" s="4" t="str">
        <f t="shared" si="9"/>
        <v>PG</v>
      </c>
      <c r="B20" s="4" t="str">
        <f t="shared" si="9"/>
        <v>SFM</v>
      </c>
      <c r="C20" s="4">
        <f t="shared" si="10"/>
        <v>12</v>
      </c>
      <c r="D20" s="40" t="str">
        <f t="shared" si="7"/>
        <v>PG12</v>
      </c>
      <c r="E20" s="41">
        <f ca="1">HLOOKUP($A20&amp;"-"&amp;$B20&amp;"-"&amp;E$7,Weights_Cond_Spaces,$C20+1,FALSE)*'Freezer Impacts'!D19</f>
        <v>0.23962746786814376</v>
      </c>
      <c r="F20" s="41">
        <f ca="1">HLOOKUP($A20&amp;"-"&amp;$B20&amp;"-"&amp;F$7,Weights_Cond_Spaces,$C20+1,FALSE)*'Freezer Impacts'!E19</f>
        <v>3.4540367867447765E-5</v>
      </c>
      <c r="G20" s="41">
        <f ca="1">HLOOKUP($A20&amp;"-"&amp;$B20&amp;"-"&amp;G$7,Weights_Cond_Spaces,$C20+1,FALSE)*'Freezer Impacts'!F19</f>
        <v>0.27293312323421237</v>
      </c>
      <c r="H20" s="41">
        <f ca="1">HLOOKUP($A20&amp;"-"&amp;$B20&amp;"-"&amp;H$7,Weights_Cond_Spaces,$C20+1,FALSE)*'Freezer Impacts'!G19</f>
        <v>6.1083678821273658E-5</v>
      </c>
      <c r="I20" s="41">
        <f ca="1">HLOOKUP($A20&amp;"-"&amp;$B20&amp;"-"&amp;I$7,Weights_Cond_Spaces,$C20+1,FALSE)*'Freezer Impacts'!H19</f>
        <v>-7.8747135981685305E-3</v>
      </c>
      <c r="J20" s="41">
        <f ca="1">HLOOKUP($A20&amp;"-"&amp;$B20&amp;"-"&amp;J$7,Weights_Cond_Spaces,$C20+1,FALSE)*'Freezer Impacts'!I19</f>
        <v>1.3704319985784153E-2</v>
      </c>
      <c r="K20" s="41">
        <f ca="1">HLOOKUP($A20&amp;"-"&amp;$B20&amp;"-"&amp;K$7,Weights_Cond_Spaces,$C20+1,FALSE)*'Freezer Impacts'!J19</f>
        <v>1.9886655318004293E-6</v>
      </c>
      <c r="L20" s="41">
        <f ca="1">HLOOKUP($A20&amp;"-"&amp;$B20&amp;"-"&amp;L$7,Weights_Cond_Spaces,$C20+1,FALSE)*'Freezer Impacts'!K19</f>
        <v>1.2494404761110302E-2</v>
      </c>
      <c r="M20" s="41">
        <f ca="1">HLOOKUP($A20&amp;"-"&amp;$B20&amp;"-"&amp;M$7,Weights_Cond_Spaces,$C20+1,FALSE)*'Freezer Impacts'!L19</f>
        <v>4.2934985023876534E-6</v>
      </c>
      <c r="N20" s="41">
        <f ca="1">HLOOKUP($A20&amp;"-"&amp;$B20&amp;"-"&amp;N$7,Weights_Cond_Spaces,$C20+1,FALSE)*'Freezer Impacts'!M19</f>
        <v>0</v>
      </c>
      <c r="O20" s="41">
        <f ca="1">HLOOKUP($A20&amp;"-"&amp;$B20&amp;"-"&amp;O$7,Weights_Cond_Spaces,$C20+1,FALSE)*'Freezer Impacts'!N19</f>
        <v>2.2034709689024712E-2</v>
      </c>
      <c r="P20" s="41">
        <f ca="1">HLOOKUP($A20&amp;"-"&amp;$B20&amp;"-"&amp;P$7,Weights_Cond_Spaces,$C20+1,FALSE)*'Freezer Impacts'!O19</f>
        <v>3.1761257809147374E-6</v>
      </c>
      <c r="Q20" s="41">
        <f ca="1">HLOOKUP($A20&amp;"-"&amp;$B20&amp;"-"&amp;Q$7,Weights_Cond_Spaces,$C20+1,FALSE)*'Freezer Impacts'!P19</f>
        <v>2.5097298688203436E-2</v>
      </c>
      <c r="R20" s="41">
        <f ca="1">HLOOKUP($A20&amp;"-"&amp;$B20&amp;"-"&amp;R$7,Weights_Cond_Spaces,$C20+1,FALSE)*'Freezer Impacts'!Q19</f>
        <v>5.6168900065539002E-6</v>
      </c>
      <c r="S20" s="41">
        <f>HLOOKUP($A20&amp;"-"&amp;$B20&amp;"-"&amp;S$7,Weights_Cond_Spaces,$C20+1,FALSE)*'Freezer Impacts'!R19</f>
        <v>0</v>
      </c>
      <c r="T20" s="41">
        <f ca="1">HLOOKUP($A20&amp;"-"&amp;$B20&amp;"-"&amp;T$7,Weights_Cond_Spaces,$C20+1,FALSE)*'Freezer Impacts'!S19</f>
        <v>4.7987853097630734E-2</v>
      </c>
      <c r="U20" s="41">
        <f ca="1">HLOOKUP($A20&amp;"-"&amp;$B20&amp;"-"&amp;U$7,Weights_Cond_Spaces,$C20+1,FALSE)*'Freezer Impacts'!T19</f>
        <v>8.5723511597477207E-6</v>
      </c>
      <c r="V20" s="41">
        <f ca="1">HLOOKUP($A20&amp;"-"&amp;$B20&amp;"-"&amp;V$7,Weights_Cond_Spaces,$C20+1,FALSE)*'Freezer Impacts'!U19</f>
        <v>4.7987853097630734E-2</v>
      </c>
      <c r="W20" s="41">
        <f ca="1">HLOOKUP($A20&amp;"-"&amp;$B20&amp;"-"&amp;W$7,Weights_Cond_Spaces,$C20+1,FALSE)*'Freezer Impacts'!V19</f>
        <v>8.5723511597477207E-6</v>
      </c>
      <c r="X20" s="41">
        <f ca="1">HLOOKUP($A20&amp;"-"&amp;$B20&amp;"-"&amp;X$7,Weights_Cond_Spaces,$C20+1,FALSE)*'Freezer Impacts'!W19</f>
        <v>-1.4924592109764815E-3</v>
      </c>
      <c r="Y20" s="41">
        <f ca="1">HLOOKUP($A20&amp;"-"&amp;$B20&amp;"-"&amp;Y$7,Weights_Cond_Spaces,$C20+1,FALSE)*'Freezer Impacts'!X19</f>
        <v>2.8499579498409079E-3</v>
      </c>
      <c r="Z20" s="41">
        <f ca="1">HLOOKUP($A20&amp;"-"&amp;$B20&amp;"-"&amp;Z$7,Weights_Cond_Spaces,$C20+1,FALSE)*'Freezer Impacts'!Y19</f>
        <v>4.7943941125017885E-7</v>
      </c>
      <c r="AA20" s="41">
        <f ca="1">HLOOKUP($A20&amp;"-"&amp;$B20&amp;"-"&amp;AA$7,Weights_Cond_Spaces,$C20+1,FALSE)*'Freezer Impacts'!Z19</f>
        <v>2.0594676034869546E-3</v>
      </c>
      <c r="AB20" s="41">
        <f ca="1">HLOOKUP($A20&amp;"-"&amp;$B20&amp;"-"&amp;AB$7,Weights_Cond_Spaces,$C20+1,FALSE)*'Freezer Impacts'!AA19</f>
        <v>4.7944791571867122E-7</v>
      </c>
      <c r="AC20" s="41">
        <f ca="1">HLOOKUP($A20&amp;"-"&amp;$B20&amp;"-"&amp;AC$7,Weights_Cond_Spaces,$C20+1,FALSE)*'Freezer Impacts'!AB19</f>
        <v>0</v>
      </c>
      <c r="AF20" s="131">
        <f t="shared" ca="1" si="8"/>
        <v>0.32620430859042426</v>
      </c>
      <c r="AG20" s="131">
        <f t="shared" ca="1" si="8"/>
        <v>4.8756949751160827E-5</v>
      </c>
      <c r="AH20" s="131">
        <f t="shared" ca="1" si="8"/>
        <v>0.36057214738464383</v>
      </c>
      <c r="AI20" s="131">
        <f t="shared" ca="1" si="8"/>
        <v>8.0045866405681598E-5</v>
      </c>
      <c r="AJ20" s="131">
        <f t="shared" ca="1" si="8"/>
        <v>-9.3671728091450114E-3</v>
      </c>
    </row>
    <row r="21" spans="1:36">
      <c r="A21" s="4" t="str">
        <f t="shared" si="9"/>
        <v>PG</v>
      </c>
      <c r="B21" s="4" t="str">
        <f t="shared" si="9"/>
        <v>SFM</v>
      </c>
      <c r="C21" s="4">
        <f t="shared" si="10"/>
        <v>13</v>
      </c>
      <c r="D21" s="40" t="str">
        <f t="shared" si="7"/>
        <v>PG13</v>
      </c>
      <c r="E21" s="41">
        <f ca="1">HLOOKUP($A21&amp;"-"&amp;$B21&amp;"-"&amp;E$7,Weights_Cond_Spaces,$C21+1,FALSE)*'Freezer Impacts'!D20</f>
        <v>0.22739570170993317</v>
      </c>
      <c r="F21" s="41">
        <f ca="1">HLOOKUP($A21&amp;"-"&amp;$B21&amp;"-"&amp;F$7,Weights_Cond_Spaces,$C21+1,FALSE)*'Freezer Impacts'!E20</f>
        <v>3.1821256633460589E-5</v>
      </c>
      <c r="G21" s="41">
        <f ca="1">HLOOKUP($A21&amp;"-"&amp;$B21&amp;"-"&amp;G$7,Weights_Cond_Spaces,$C21+1,FALSE)*'Freezer Impacts'!F20</f>
        <v>0.2706035944079192</v>
      </c>
      <c r="H21" s="41">
        <f ca="1">HLOOKUP($A21&amp;"-"&amp;$B21&amp;"-"&amp;H$7,Weights_Cond_Spaces,$C21+1,FALSE)*'Freezer Impacts'!G20</f>
        <v>5.4379100560025573E-5</v>
      </c>
      <c r="I21" s="41">
        <f ca="1">HLOOKUP($A21&amp;"-"&amp;$B21&amp;"-"&amp;I$7,Weights_Cond_Spaces,$C21+1,FALSE)*'Freezer Impacts'!H20</f>
        <v>-6.6505858056404594E-3</v>
      </c>
      <c r="J21" s="41">
        <f ca="1">HLOOKUP($A21&amp;"-"&amp;$B21&amp;"-"&amp;J$7,Weights_Cond_Spaces,$C21+1,FALSE)*'Freezer Impacts'!I20</f>
        <v>1.3015548845983689E-2</v>
      </c>
      <c r="K21" s="41">
        <f ca="1">HLOOKUP($A21&amp;"-"&amp;$B21&amp;"-"&amp;K$7,Weights_Cond_Spaces,$C21+1,FALSE)*'Freezer Impacts'!J20</f>
        <v>1.8331373805781586E-6</v>
      </c>
      <c r="L21" s="41">
        <f ca="1">HLOOKUP($A21&amp;"-"&amp;$B21&amp;"-"&amp;L$7,Weights_Cond_Spaces,$C21+1,FALSE)*'Freezer Impacts'!K20</f>
        <v>1.3008105095950682E-2</v>
      </c>
      <c r="M21" s="41">
        <f ca="1">HLOOKUP($A21&amp;"-"&amp;$B21&amp;"-"&amp;M$7,Weights_Cond_Spaces,$C21+1,FALSE)*'Freezer Impacts'!L20</f>
        <v>3.8071363370360801E-6</v>
      </c>
      <c r="N21" s="41">
        <f ca="1">HLOOKUP($A21&amp;"-"&amp;$B21&amp;"-"&amp;N$7,Weights_Cond_Spaces,$C21+1,FALSE)*'Freezer Impacts'!M20</f>
        <v>0</v>
      </c>
      <c r="O21" s="41">
        <f ca="1">HLOOKUP($A21&amp;"-"&amp;$B21&amp;"-"&amp;O$7,Weights_Cond_Spaces,$C21+1,FALSE)*'Freezer Impacts'!N20</f>
        <v>2.090994958252259E-2</v>
      </c>
      <c r="P21" s="41">
        <f ca="1">HLOOKUP($A21&amp;"-"&amp;$B21&amp;"-"&amp;P$7,Weights_Cond_Spaces,$C21+1,FALSE)*'Freezer Impacts'!O20</f>
        <v>2.9260925639963759E-6</v>
      </c>
      <c r="Q21" s="41">
        <f ca="1">HLOOKUP($A21&amp;"-"&amp;$B21&amp;"-"&amp;Q$7,Weights_Cond_Spaces,$C21+1,FALSE)*'Freezer Impacts'!P20</f>
        <v>2.488308914095809E-2</v>
      </c>
      <c r="R21" s="41">
        <f ca="1">HLOOKUP($A21&amp;"-"&amp;$B21&amp;"-"&amp;R$7,Weights_Cond_Spaces,$C21+1,FALSE)*'Freezer Impacts'!Q20</f>
        <v>5.0003770629908579E-6</v>
      </c>
      <c r="S21" s="41">
        <f>HLOOKUP($A21&amp;"-"&amp;$B21&amp;"-"&amp;S$7,Weights_Cond_Spaces,$C21+1,FALSE)*'Freezer Impacts'!R20</f>
        <v>0</v>
      </c>
      <c r="T21" s="41">
        <f ca="1">HLOOKUP($A21&amp;"-"&amp;$B21&amp;"-"&amp;T$7,Weights_Cond_Spaces,$C21+1,FALSE)*'Freezer Impacts'!S20</f>
        <v>1.3623016504531725E-2</v>
      </c>
      <c r="U21" s="41">
        <f ca="1">HLOOKUP($A21&amp;"-"&amp;$B21&amp;"-"&amp;U$7,Weights_Cond_Spaces,$C21+1,FALSE)*'Freezer Impacts'!T20</f>
        <v>2.408629810923086E-6</v>
      </c>
      <c r="V21" s="41">
        <f ca="1">HLOOKUP($A21&amp;"-"&amp;$B21&amp;"-"&amp;V$7,Weights_Cond_Spaces,$C21+1,FALSE)*'Freezer Impacts'!U20</f>
        <v>1.3623016504531725E-2</v>
      </c>
      <c r="W21" s="41">
        <f ca="1">HLOOKUP($A21&amp;"-"&amp;$B21&amp;"-"&amp;W$7,Weights_Cond_Spaces,$C21+1,FALSE)*'Freezer Impacts'!V20</f>
        <v>2.408629810923086E-6</v>
      </c>
      <c r="X21" s="41">
        <f ca="1">HLOOKUP($A21&amp;"-"&amp;$B21&amp;"-"&amp;X$7,Weights_Cond_Spaces,$C21+1,FALSE)*'Freezer Impacts'!W20</f>
        <v>-3.675112346592701E-4</v>
      </c>
      <c r="Y21" s="41">
        <f ca="1">HLOOKUP($A21&amp;"-"&amp;$B21&amp;"-"&amp;Y$7,Weights_Cond_Spaces,$C21+1,FALSE)*'Freezer Impacts'!X20</f>
        <v>8.1840054316476387E-4</v>
      </c>
      <c r="Z21" s="41">
        <f ca="1">HLOOKUP($A21&amp;"-"&amp;$B21&amp;"-"&amp;Z$7,Weights_Cond_Spaces,$C21+1,FALSE)*'Freezer Impacts'!Y20</f>
        <v>1.3754225273055932E-7</v>
      </c>
      <c r="AA21" s="41">
        <f ca="1">HLOOKUP($A21&amp;"-"&amp;$B21&amp;"-"&amp;AA$7,Weights_Cond_Spaces,$C21+1,FALSE)*'Freezer Impacts'!Z20</f>
        <v>6.1638529119917025E-4</v>
      </c>
      <c r="AB21" s="41">
        <f ca="1">HLOOKUP($A21&amp;"-"&amp;$B21&amp;"-"&amp;AB$7,Weights_Cond_Spaces,$C21+1,FALSE)*'Freezer Impacts'!AA20</f>
        <v>1.3754225273055932E-7</v>
      </c>
      <c r="AC21" s="41">
        <f ca="1">HLOOKUP($A21&amp;"-"&amp;$B21&amp;"-"&amp;AC$7,Weights_Cond_Spaces,$C21+1,FALSE)*'Freezer Impacts'!AB20</f>
        <v>0</v>
      </c>
      <c r="AF21" s="131">
        <f t="shared" ca="1" si="8"/>
        <v>0.27576261718613598</v>
      </c>
      <c r="AG21" s="131">
        <f t="shared" ca="1" si="8"/>
        <v>3.9126658641688774E-5</v>
      </c>
      <c r="AH21" s="131">
        <f t="shared" ca="1" si="8"/>
        <v>0.3227341904405589</v>
      </c>
      <c r="AI21" s="131">
        <f t="shared" ca="1" si="8"/>
        <v>6.5732786023706152E-5</v>
      </c>
      <c r="AJ21" s="131">
        <f t="shared" ca="1" si="8"/>
        <v>-7.0180970402997297E-3</v>
      </c>
    </row>
    <row r="22" spans="1:36">
      <c r="A22" s="4" t="str">
        <f t="shared" si="9"/>
        <v>PG</v>
      </c>
      <c r="B22" s="4" t="str">
        <f t="shared" si="9"/>
        <v>SFM</v>
      </c>
      <c r="C22" s="4">
        <f t="shared" si="10"/>
        <v>14</v>
      </c>
      <c r="D22" s="40" t="str">
        <f t="shared" si="7"/>
        <v>PG14</v>
      </c>
      <c r="E22" s="41">
        <f ca="1">HLOOKUP($A22&amp;"-"&amp;$B22&amp;"-"&amp;E$7,Weights_Cond_Spaces,$C22+1,FALSE)*'Freezer Impacts'!D21</f>
        <v>0</v>
      </c>
      <c r="F22" s="41">
        <f ca="1">HLOOKUP($A22&amp;"-"&amp;$B22&amp;"-"&amp;F$7,Weights_Cond_Spaces,$C22+1,FALSE)*'Freezer Impacts'!E21</f>
        <v>0</v>
      </c>
      <c r="G22" s="41">
        <f ca="1">HLOOKUP($A22&amp;"-"&amp;$B22&amp;"-"&amp;G$7,Weights_Cond_Spaces,$C22+1,FALSE)*'Freezer Impacts'!F21</f>
        <v>0</v>
      </c>
      <c r="H22" s="41">
        <f ca="1">HLOOKUP($A22&amp;"-"&amp;$B22&amp;"-"&amp;H$7,Weights_Cond_Spaces,$C22+1,FALSE)*'Freezer Impacts'!G21</f>
        <v>0</v>
      </c>
      <c r="I22" s="41">
        <f ca="1">HLOOKUP($A22&amp;"-"&amp;$B22&amp;"-"&amp;I$7,Weights_Cond_Spaces,$C22+1,FALSE)*'Freezer Impacts'!H21</f>
        <v>0</v>
      </c>
      <c r="J22" s="41">
        <f ca="1">HLOOKUP($A22&amp;"-"&amp;$B22&amp;"-"&amp;J$7,Weights_Cond_Spaces,$C22+1,FALSE)*'Freezer Impacts'!I21</f>
        <v>0</v>
      </c>
      <c r="K22" s="41">
        <f ca="1">HLOOKUP($A22&amp;"-"&amp;$B22&amp;"-"&amp;K$7,Weights_Cond_Spaces,$C22+1,FALSE)*'Freezer Impacts'!J21</f>
        <v>0</v>
      </c>
      <c r="L22" s="41">
        <f ca="1">HLOOKUP($A22&amp;"-"&amp;$B22&amp;"-"&amp;L$7,Weights_Cond_Spaces,$C22+1,FALSE)*'Freezer Impacts'!K21</f>
        <v>0</v>
      </c>
      <c r="M22" s="41">
        <f ca="1">HLOOKUP($A22&amp;"-"&amp;$B22&amp;"-"&amp;M$7,Weights_Cond_Spaces,$C22+1,FALSE)*'Freezer Impacts'!L21</f>
        <v>0</v>
      </c>
      <c r="N22" s="41">
        <f ca="1">HLOOKUP($A22&amp;"-"&amp;$B22&amp;"-"&amp;N$7,Weights_Cond_Spaces,$C22+1,FALSE)*'Freezer Impacts'!M21</f>
        <v>0</v>
      </c>
      <c r="O22" s="41">
        <f ca="1">HLOOKUP($A22&amp;"-"&amp;$B22&amp;"-"&amp;O$7,Weights_Cond_Spaces,$C22+1,FALSE)*'Freezer Impacts'!N21</f>
        <v>0</v>
      </c>
      <c r="P22" s="41">
        <f ca="1">HLOOKUP($A22&amp;"-"&amp;$B22&amp;"-"&amp;P$7,Weights_Cond_Spaces,$C22+1,FALSE)*'Freezer Impacts'!O21</f>
        <v>0</v>
      </c>
      <c r="Q22" s="41">
        <f ca="1">HLOOKUP($A22&amp;"-"&amp;$B22&amp;"-"&amp;Q$7,Weights_Cond_Spaces,$C22+1,FALSE)*'Freezer Impacts'!P21</f>
        <v>0</v>
      </c>
      <c r="R22" s="41">
        <f ca="1">HLOOKUP($A22&amp;"-"&amp;$B22&amp;"-"&amp;R$7,Weights_Cond_Spaces,$C22+1,FALSE)*'Freezer Impacts'!Q21</f>
        <v>0</v>
      </c>
      <c r="S22" s="41">
        <f>HLOOKUP($A22&amp;"-"&amp;$B22&amp;"-"&amp;S$7,Weights_Cond_Spaces,$C22+1,FALSE)*'Freezer Impacts'!R21</f>
        <v>0</v>
      </c>
      <c r="T22" s="41">
        <f ca="1">HLOOKUP($A22&amp;"-"&amp;$B22&amp;"-"&amp;T$7,Weights_Cond_Spaces,$C22+1,FALSE)*'Freezer Impacts'!S21</f>
        <v>0</v>
      </c>
      <c r="U22" s="41">
        <f ca="1">HLOOKUP($A22&amp;"-"&amp;$B22&amp;"-"&amp;U$7,Weights_Cond_Spaces,$C22+1,FALSE)*'Freezer Impacts'!T21</f>
        <v>0</v>
      </c>
      <c r="V22" s="41">
        <f ca="1">HLOOKUP($A22&amp;"-"&amp;$B22&amp;"-"&amp;V$7,Weights_Cond_Spaces,$C22+1,FALSE)*'Freezer Impacts'!U21</f>
        <v>0</v>
      </c>
      <c r="W22" s="41">
        <f ca="1">HLOOKUP($A22&amp;"-"&amp;$B22&amp;"-"&amp;W$7,Weights_Cond_Spaces,$C22+1,FALSE)*'Freezer Impacts'!V21</f>
        <v>0</v>
      </c>
      <c r="X22" s="41">
        <f ca="1">HLOOKUP($A22&amp;"-"&amp;$B22&amp;"-"&amp;X$7,Weights_Cond_Spaces,$C22+1,FALSE)*'Freezer Impacts'!W21</f>
        <v>0</v>
      </c>
      <c r="Y22" s="41">
        <f ca="1">HLOOKUP($A22&amp;"-"&amp;$B22&amp;"-"&amp;Y$7,Weights_Cond_Spaces,$C22+1,FALSE)*'Freezer Impacts'!X21</f>
        <v>0</v>
      </c>
      <c r="Z22" s="41">
        <f ca="1">HLOOKUP($A22&amp;"-"&amp;$B22&amp;"-"&amp;Z$7,Weights_Cond_Spaces,$C22+1,FALSE)*'Freezer Impacts'!Y21</f>
        <v>0</v>
      </c>
      <c r="AA22" s="41">
        <f ca="1">HLOOKUP($A22&amp;"-"&amp;$B22&amp;"-"&amp;AA$7,Weights_Cond_Spaces,$C22+1,FALSE)*'Freezer Impacts'!Z21</f>
        <v>0</v>
      </c>
      <c r="AB22" s="41">
        <f ca="1">HLOOKUP($A22&amp;"-"&amp;$B22&amp;"-"&amp;AB$7,Weights_Cond_Spaces,$C22+1,FALSE)*'Freezer Impacts'!AA21</f>
        <v>0</v>
      </c>
      <c r="AC22" s="41">
        <f ca="1">HLOOKUP($A22&amp;"-"&amp;$B22&amp;"-"&amp;AC$7,Weights_Cond_Spaces,$C22+1,FALSE)*'Freezer Impacts'!AB21</f>
        <v>0</v>
      </c>
      <c r="AF22" s="131">
        <f t="shared" ca="1" si="8"/>
        <v>0</v>
      </c>
      <c r="AG22" s="131">
        <f t="shared" ca="1" si="8"/>
        <v>0</v>
      </c>
      <c r="AH22" s="131">
        <f t="shared" ca="1" si="8"/>
        <v>0</v>
      </c>
      <c r="AI22" s="131">
        <f t="shared" ca="1" si="8"/>
        <v>0</v>
      </c>
      <c r="AJ22" s="131">
        <f t="shared" ca="1" si="8"/>
        <v>0</v>
      </c>
    </row>
    <row r="23" spans="1:36">
      <c r="A23" s="4" t="str">
        <f t="shared" si="9"/>
        <v>PG</v>
      </c>
      <c r="B23" s="4" t="str">
        <f t="shared" si="9"/>
        <v>SFM</v>
      </c>
      <c r="C23" s="4">
        <f t="shared" si="10"/>
        <v>15</v>
      </c>
      <c r="D23" s="40" t="str">
        <f t="shared" si="7"/>
        <v>PG15</v>
      </c>
      <c r="E23" s="41">
        <f ca="1">HLOOKUP($A23&amp;"-"&amp;$B23&amp;"-"&amp;E$7,Weights_Cond_Spaces,$C23+1,FALSE)*'Freezer Impacts'!D22</f>
        <v>0</v>
      </c>
      <c r="F23" s="41">
        <f ca="1">HLOOKUP($A23&amp;"-"&amp;$B23&amp;"-"&amp;F$7,Weights_Cond_Spaces,$C23+1,FALSE)*'Freezer Impacts'!E22</f>
        <v>0</v>
      </c>
      <c r="G23" s="41">
        <f ca="1">HLOOKUP($A23&amp;"-"&amp;$B23&amp;"-"&amp;G$7,Weights_Cond_Spaces,$C23+1,FALSE)*'Freezer Impacts'!F22</f>
        <v>0</v>
      </c>
      <c r="H23" s="41">
        <f ca="1">HLOOKUP($A23&amp;"-"&amp;$B23&amp;"-"&amp;H$7,Weights_Cond_Spaces,$C23+1,FALSE)*'Freezer Impacts'!G22</f>
        <v>0</v>
      </c>
      <c r="I23" s="41">
        <f ca="1">HLOOKUP($A23&amp;"-"&amp;$B23&amp;"-"&amp;I$7,Weights_Cond_Spaces,$C23+1,FALSE)*'Freezer Impacts'!H22</f>
        <v>0</v>
      </c>
      <c r="J23" s="41">
        <f ca="1">HLOOKUP($A23&amp;"-"&amp;$B23&amp;"-"&amp;J$7,Weights_Cond_Spaces,$C23+1,FALSE)*'Freezer Impacts'!I22</f>
        <v>0</v>
      </c>
      <c r="K23" s="41">
        <f ca="1">HLOOKUP($A23&amp;"-"&amp;$B23&amp;"-"&amp;K$7,Weights_Cond_Spaces,$C23+1,FALSE)*'Freezer Impacts'!J22</f>
        <v>0</v>
      </c>
      <c r="L23" s="41">
        <f ca="1">HLOOKUP($A23&amp;"-"&amp;$B23&amp;"-"&amp;L$7,Weights_Cond_Spaces,$C23+1,FALSE)*'Freezer Impacts'!K22</f>
        <v>0</v>
      </c>
      <c r="M23" s="41">
        <f ca="1">HLOOKUP($A23&amp;"-"&amp;$B23&amp;"-"&amp;M$7,Weights_Cond_Spaces,$C23+1,FALSE)*'Freezer Impacts'!L22</f>
        <v>0</v>
      </c>
      <c r="N23" s="41">
        <f ca="1">HLOOKUP($A23&amp;"-"&amp;$B23&amp;"-"&amp;N$7,Weights_Cond_Spaces,$C23+1,FALSE)*'Freezer Impacts'!M22</f>
        <v>0</v>
      </c>
      <c r="O23" s="41">
        <f ca="1">HLOOKUP($A23&amp;"-"&amp;$B23&amp;"-"&amp;O$7,Weights_Cond_Spaces,$C23+1,FALSE)*'Freezer Impacts'!N22</f>
        <v>0</v>
      </c>
      <c r="P23" s="41">
        <f ca="1">HLOOKUP($A23&amp;"-"&amp;$B23&amp;"-"&amp;P$7,Weights_Cond_Spaces,$C23+1,FALSE)*'Freezer Impacts'!O22</f>
        <v>0</v>
      </c>
      <c r="Q23" s="41">
        <f ca="1">HLOOKUP($A23&amp;"-"&amp;$B23&amp;"-"&amp;Q$7,Weights_Cond_Spaces,$C23+1,FALSE)*'Freezer Impacts'!P22</f>
        <v>0</v>
      </c>
      <c r="R23" s="41">
        <f ca="1">HLOOKUP($A23&amp;"-"&amp;$B23&amp;"-"&amp;R$7,Weights_Cond_Spaces,$C23+1,FALSE)*'Freezer Impacts'!Q22</f>
        <v>0</v>
      </c>
      <c r="S23" s="41">
        <f>HLOOKUP($A23&amp;"-"&amp;$B23&amp;"-"&amp;S$7,Weights_Cond_Spaces,$C23+1,FALSE)*'Freezer Impacts'!R22</f>
        <v>0</v>
      </c>
      <c r="T23" s="41">
        <f ca="1">HLOOKUP($A23&amp;"-"&amp;$B23&amp;"-"&amp;T$7,Weights_Cond_Spaces,$C23+1,FALSE)*'Freezer Impacts'!S22</f>
        <v>0</v>
      </c>
      <c r="U23" s="41">
        <f ca="1">HLOOKUP($A23&amp;"-"&amp;$B23&amp;"-"&amp;U$7,Weights_Cond_Spaces,$C23+1,FALSE)*'Freezer Impacts'!T22</f>
        <v>0</v>
      </c>
      <c r="V23" s="41">
        <f ca="1">HLOOKUP($A23&amp;"-"&amp;$B23&amp;"-"&amp;V$7,Weights_Cond_Spaces,$C23+1,FALSE)*'Freezer Impacts'!U22</f>
        <v>0</v>
      </c>
      <c r="W23" s="41">
        <f ca="1">HLOOKUP($A23&amp;"-"&amp;$B23&amp;"-"&amp;W$7,Weights_Cond_Spaces,$C23+1,FALSE)*'Freezer Impacts'!V22</f>
        <v>0</v>
      </c>
      <c r="X23" s="41">
        <f ca="1">HLOOKUP($A23&amp;"-"&amp;$B23&amp;"-"&amp;X$7,Weights_Cond_Spaces,$C23+1,FALSE)*'Freezer Impacts'!W22</f>
        <v>0</v>
      </c>
      <c r="Y23" s="41">
        <f ca="1">HLOOKUP($A23&amp;"-"&amp;$B23&amp;"-"&amp;Y$7,Weights_Cond_Spaces,$C23+1,FALSE)*'Freezer Impacts'!X22</f>
        <v>0</v>
      </c>
      <c r="Z23" s="41">
        <f ca="1">HLOOKUP($A23&amp;"-"&amp;$B23&amp;"-"&amp;Z$7,Weights_Cond_Spaces,$C23+1,FALSE)*'Freezer Impacts'!Y22</f>
        <v>0</v>
      </c>
      <c r="AA23" s="41">
        <f ca="1">HLOOKUP($A23&amp;"-"&amp;$B23&amp;"-"&amp;AA$7,Weights_Cond_Spaces,$C23+1,FALSE)*'Freezer Impacts'!Z22</f>
        <v>0</v>
      </c>
      <c r="AB23" s="41">
        <f ca="1">HLOOKUP($A23&amp;"-"&amp;$B23&amp;"-"&amp;AB$7,Weights_Cond_Spaces,$C23+1,FALSE)*'Freezer Impacts'!AA22</f>
        <v>0</v>
      </c>
      <c r="AC23" s="41">
        <f ca="1">HLOOKUP($A23&amp;"-"&amp;$B23&amp;"-"&amp;AC$7,Weights_Cond_Spaces,$C23+1,FALSE)*'Freezer Impacts'!AB22</f>
        <v>0</v>
      </c>
      <c r="AF23" s="131">
        <f t="shared" ca="1" si="8"/>
        <v>0</v>
      </c>
      <c r="AG23" s="131">
        <f t="shared" ca="1" si="8"/>
        <v>0</v>
      </c>
      <c r="AH23" s="131">
        <f t="shared" ca="1" si="8"/>
        <v>0</v>
      </c>
      <c r="AI23" s="131">
        <f t="shared" ca="1" si="8"/>
        <v>0</v>
      </c>
      <c r="AJ23" s="131">
        <f t="shared" ca="1" si="8"/>
        <v>0</v>
      </c>
    </row>
    <row r="24" spans="1:36">
      <c r="A24" s="4" t="str">
        <f t="shared" si="9"/>
        <v>PG</v>
      </c>
      <c r="B24" s="4" t="str">
        <f t="shared" si="9"/>
        <v>SFM</v>
      </c>
      <c r="C24" s="4">
        <f t="shared" si="10"/>
        <v>16</v>
      </c>
      <c r="D24" s="40" t="str">
        <f t="shared" si="7"/>
        <v>PG16</v>
      </c>
      <c r="E24" s="41">
        <f ca="1">HLOOKUP($A24&amp;"-"&amp;$B24&amp;"-"&amp;E$7,Weights_Cond_Spaces,$C24+1,FALSE)*'Freezer Impacts'!D23</f>
        <v>5.62655581122989E-2</v>
      </c>
      <c r="F24" s="41">
        <f ca="1">HLOOKUP($A24&amp;"-"&amp;$B24&amp;"-"&amp;F$7,Weights_Cond_Spaces,$C24+1,FALSE)*'Freezer Impacts'!E23</f>
        <v>8.4922402485328355E-6</v>
      </c>
      <c r="G24" s="41">
        <f ca="1">HLOOKUP($A24&amp;"-"&amp;$B24&amp;"-"&amp;G$7,Weights_Cond_Spaces,$C24+1,FALSE)*'Freezer Impacts'!F23</f>
        <v>6.1335096014754058E-2</v>
      </c>
      <c r="H24" s="41">
        <f ca="1">HLOOKUP($A24&amp;"-"&amp;$B24&amp;"-"&amp;H$7,Weights_Cond_Spaces,$C24+1,FALSE)*'Freezer Impacts'!G23</f>
        <v>1.5437495264321014E-5</v>
      </c>
      <c r="I24" s="41">
        <f ca="1">HLOOKUP($A24&amp;"-"&amp;$B24&amp;"-"&amp;I$7,Weights_Cond_Spaces,$C24+1,FALSE)*'Freezer Impacts'!H23</f>
        <v>-2.62372109838437E-3</v>
      </c>
      <c r="J24" s="41">
        <f ca="1">HLOOKUP($A24&amp;"-"&amp;$B24&amp;"-"&amp;J$7,Weights_Cond_Spaces,$C24+1,FALSE)*'Freezer Impacts'!I23</f>
        <v>3.2168022671420519E-3</v>
      </c>
      <c r="K24" s="41">
        <f ca="1">HLOOKUP($A24&amp;"-"&amp;$B24&amp;"-"&amp;K$7,Weights_Cond_Spaces,$C24+1,FALSE)*'Freezer Impacts'!J23</f>
        <v>4.8821950475798942E-7</v>
      </c>
      <c r="L24" s="41">
        <f ca="1">HLOOKUP($A24&amp;"-"&amp;$B24&amp;"-"&amp;L$7,Weights_Cond_Spaces,$C24+1,FALSE)*'Freezer Impacts'!K23</f>
        <v>2.1986990609775669E-3</v>
      </c>
      <c r="M24" s="41">
        <f ca="1">HLOOKUP($A24&amp;"-"&amp;$B24&amp;"-"&amp;M$7,Weights_Cond_Spaces,$C24+1,FALSE)*'Freezer Impacts'!L23</f>
        <v>9.9461290471342407E-7</v>
      </c>
      <c r="N24" s="41">
        <f ca="1">HLOOKUP($A24&amp;"-"&amp;$B24&amp;"-"&amp;N$7,Weights_Cond_Spaces,$C24+1,FALSE)*'Freezer Impacts'!M23</f>
        <v>0</v>
      </c>
      <c r="O24" s="41">
        <f ca="1">HLOOKUP($A24&amp;"-"&amp;$B24&amp;"-"&amp;O$7,Weights_Cond_Spaces,$C24+1,FALSE)*'Freezer Impacts'!N23</f>
        <v>5.1738444241194387E-3</v>
      </c>
      <c r="P24" s="41">
        <f ca="1">HLOOKUP($A24&amp;"-"&amp;$B24&amp;"-"&amp;P$7,Weights_Cond_Spaces,$C24+1,FALSE)*'Freezer Impacts'!O23</f>
        <v>7.8089565503750209E-7</v>
      </c>
      <c r="Q24" s="41">
        <f ca="1">HLOOKUP($A24&amp;"-"&amp;$B24&amp;"-"&amp;Q$7,Weights_Cond_Spaces,$C24+1,FALSE)*'Freezer Impacts'!P23</f>
        <v>5.6400088289429015E-3</v>
      </c>
      <c r="R24" s="41">
        <f ca="1">HLOOKUP($A24&amp;"-"&amp;$B24&amp;"-"&amp;R$7,Weights_Cond_Spaces,$C24+1,FALSE)*'Freezer Impacts'!Q23</f>
        <v>1.4195397944203232E-6</v>
      </c>
      <c r="S24" s="41">
        <f>HLOOKUP($A24&amp;"-"&amp;$B24&amp;"-"&amp;S$7,Weights_Cond_Spaces,$C24+1,FALSE)*'Freezer Impacts'!R23</f>
        <v>0</v>
      </c>
      <c r="T24" s="41">
        <f ca="1">HLOOKUP($A24&amp;"-"&amp;$B24&amp;"-"&amp;T$7,Weights_Cond_Spaces,$C24+1,FALSE)*'Freezer Impacts'!S23</f>
        <v>6.4368790755127706E-2</v>
      </c>
      <c r="U24" s="41">
        <f ca="1">HLOOKUP($A24&amp;"-"&amp;$B24&amp;"-"&amp;U$7,Weights_Cond_Spaces,$C24+1,FALSE)*'Freezer Impacts'!T23</f>
        <v>1.1563605200385963E-5</v>
      </c>
      <c r="V24" s="41">
        <f ca="1">HLOOKUP($A24&amp;"-"&amp;$B24&amp;"-"&amp;V$7,Weights_Cond_Spaces,$C24+1,FALSE)*'Freezer Impacts'!U23</f>
        <v>6.4368790755127706E-2</v>
      </c>
      <c r="W24" s="41">
        <f ca="1">HLOOKUP($A24&amp;"-"&amp;$B24&amp;"-"&amp;W$7,Weights_Cond_Spaces,$C24+1,FALSE)*'Freezer Impacts'!V23</f>
        <v>1.1563605200385963E-5</v>
      </c>
      <c r="X24" s="41">
        <f ca="1">HLOOKUP($A24&amp;"-"&amp;$B24&amp;"-"&amp;X$7,Weights_Cond_Spaces,$C24+1,FALSE)*'Freezer Impacts'!W23</f>
        <v>-3.0423331750004399E-3</v>
      </c>
      <c r="Y24" s="41">
        <f ca="1">HLOOKUP($A24&amp;"-"&amp;$B24&amp;"-"&amp;Y$7,Weights_Cond_Spaces,$C24+1,FALSE)*'Freezer Impacts'!X23</f>
        <v>3.6898593020882448E-3</v>
      </c>
      <c r="Z24" s="41">
        <f ca="1">HLOOKUP($A24&amp;"-"&amp;$B24&amp;"-"&amp;Z$7,Weights_Cond_Spaces,$C24+1,FALSE)*'Freezer Impacts'!Y23</f>
        <v>6.608506474531278E-7</v>
      </c>
      <c r="AA24" s="41">
        <f ca="1">HLOOKUP($A24&amp;"-"&amp;$B24&amp;"-"&amp;AA$7,Weights_Cond_Spaces,$C24+1,FALSE)*'Freezer Impacts'!Z23</f>
        <v>2.0773632446995159E-3</v>
      </c>
      <c r="AB24" s="41">
        <f ca="1">HLOOKUP($A24&amp;"-"&amp;$B24&amp;"-"&amp;AB$7,Weights_Cond_Spaces,$C24+1,FALSE)*'Freezer Impacts'!AA23</f>
        <v>6.608506474531278E-7</v>
      </c>
      <c r="AC24" s="41">
        <f ca="1">HLOOKUP($A24&amp;"-"&amp;$B24&amp;"-"&amp;AC$7,Weights_Cond_Spaces,$C24+1,FALSE)*'Freezer Impacts'!AB23</f>
        <v>0</v>
      </c>
      <c r="AF24" s="131">
        <f t="shared" ca="1" si="8"/>
        <v>0.13271485486077633</v>
      </c>
      <c r="AG24" s="131">
        <f t="shared" ca="1" si="8"/>
        <v>2.1985811256167421E-5</v>
      </c>
      <c r="AH24" s="131">
        <f t="shared" ca="1" si="8"/>
        <v>0.13561995790450174</v>
      </c>
      <c r="AI24" s="131">
        <f t="shared" ca="1" si="8"/>
        <v>3.0076103811293852E-5</v>
      </c>
      <c r="AJ24" s="131">
        <f t="shared" ca="1" si="8"/>
        <v>-5.6660542733848098E-3</v>
      </c>
    </row>
    <row r="25" spans="1:36">
      <c r="A25" s="4" t="str">
        <f t="shared" si="9"/>
        <v>PG</v>
      </c>
      <c r="B25" s="4" t="s">
        <v>886</v>
      </c>
      <c r="C25" s="4">
        <f>C9</f>
        <v>1</v>
      </c>
      <c r="D25" s="40" t="str">
        <f t="shared" si="7"/>
        <v>PG1</v>
      </c>
      <c r="E25" s="41">
        <f ca="1">HLOOKUP($A25&amp;"-"&amp;$B25&amp;"-"&amp;E$7,Weights_Cond_Spaces,$C25+1,FALSE)*'Freezer Impacts'!D24</f>
        <v>5.1947072341355163E-3</v>
      </c>
      <c r="F25" s="41">
        <f ca="1">HLOOKUP($A25&amp;"-"&amp;$B25&amp;"-"&amp;F$7,Weights_Cond_Spaces,$C25+1,FALSE)*'Freezer Impacts'!E24</f>
        <v>6.4282417777587492E-7</v>
      </c>
      <c r="G25" s="41">
        <f ca="1">HLOOKUP($A25&amp;"-"&amp;$B25&amp;"-"&amp;G$7,Weights_Cond_Spaces,$C25+1,FALSE)*'Freezer Impacts'!F24</f>
        <v>5.2183184210629879E-3</v>
      </c>
      <c r="H25" s="41">
        <f ca="1">HLOOKUP($A25&amp;"-"&amp;$B25&amp;"-"&amp;H$7,Weights_Cond_Spaces,$C25+1,FALSE)*'Freezer Impacts'!G24</f>
        <v>8.0102682113030228E-7</v>
      </c>
      <c r="I25" s="41">
        <f ca="1">HLOOKUP($A25&amp;"-"&amp;$B25&amp;"-"&amp;I$7,Weights_Cond_Spaces,$C25+1,FALSE)*'Freezer Impacts'!H24</f>
        <v>-2.2622131996242713E-4</v>
      </c>
      <c r="J25" s="41">
        <f ca="1">HLOOKUP($A25&amp;"-"&amp;$B25&amp;"-"&amp;J$7,Weights_Cond_Spaces,$C25+1,FALSE)*'Freezer Impacts'!I24</f>
        <v>7.4175775481424833E-4</v>
      </c>
      <c r="K25" s="41">
        <f ca="1">HLOOKUP($A25&amp;"-"&amp;$B25&amp;"-"&amp;K$7,Weights_Cond_Spaces,$C25+1,FALSE)*'Freezer Impacts'!J24</f>
        <v>9.2049810746407808E-8</v>
      </c>
      <c r="L25" s="41">
        <f ca="1">HLOOKUP($A25&amp;"-"&amp;$B25&amp;"-"&amp;L$7,Weights_Cond_Spaces,$C25+1,FALSE)*'Freezer Impacts'!K24</f>
        <v>4.585348839617898E-4</v>
      </c>
      <c r="M25" s="41">
        <f ca="1">HLOOKUP($A25&amp;"-"&amp;$B25&amp;"-"&amp;M$7,Weights_Cond_Spaces,$C25+1,FALSE)*'Freezer Impacts'!L24</f>
        <v>1.1160682895098137E-7</v>
      </c>
      <c r="N25" s="41">
        <f ca="1">HLOOKUP($A25&amp;"-"&amp;$B25&amp;"-"&amp;N$7,Weights_Cond_Spaces,$C25+1,FALSE)*'Freezer Impacts'!M24</f>
        <v>0</v>
      </c>
      <c r="O25" s="41">
        <f ca="1">HLOOKUP($A25&amp;"-"&amp;$B25&amp;"-"&amp;O$7,Weights_Cond_Spaces,$C25+1,FALSE)*'Freezer Impacts'!N24</f>
        <v>1.0808336108688069E-3</v>
      </c>
      <c r="P25" s="41">
        <f ca="1">HLOOKUP($A25&amp;"-"&amp;$B25&amp;"-"&amp;P$7,Weights_Cond_Spaces,$C25+1,FALSE)*'Freezer Impacts'!O24</f>
        <v>1.3374882277362728E-7</v>
      </c>
      <c r="Q25" s="41">
        <f ca="1">HLOOKUP($A25&amp;"-"&amp;$B25&amp;"-"&amp;Q$7,Weights_Cond_Spaces,$C25+1,FALSE)*'Freezer Impacts'!P24</f>
        <v>1.0857462581602695E-3</v>
      </c>
      <c r="R25" s="41">
        <f ca="1">HLOOKUP($A25&amp;"-"&amp;$B25&amp;"-"&amp;R$7,Weights_Cond_Spaces,$C25+1,FALSE)*'Freezer Impacts'!Q24</f>
        <v>1.6666515983727151E-7</v>
      </c>
      <c r="S25" s="41">
        <f>HLOOKUP($A25&amp;"-"&amp;$B25&amp;"-"&amp;S$7,Weights_Cond_Spaces,$C25+1,FALSE)*'Freezer Impacts'!R24</f>
        <v>0</v>
      </c>
      <c r="T25" s="41">
        <f ca="1">HLOOKUP($A25&amp;"-"&amp;$B25&amp;"-"&amp;T$7,Weights_Cond_Spaces,$C25+1,FALSE)*'Freezer Impacts'!S24</f>
        <v>0.11819186317223414</v>
      </c>
      <c r="U25" s="41">
        <f ca="1">HLOOKUP($A25&amp;"-"&amp;$B25&amp;"-"&amp;U$7,Weights_Cond_Spaces,$C25+1,FALSE)*'Freezer Impacts'!T24</f>
        <v>1.4913115075624056E-5</v>
      </c>
      <c r="V25" s="41">
        <f ca="1">HLOOKUP($A25&amp;"-"&amp;$B25&amp;"-"&amp;V$7,Weights_Cond_Spaces,$C25+1,FALSE)*'Freezer Impacts'!U24</f>
        <v>0.11819186317223414</v>
      </c>
      <c r="W25" s="41">
        <f ca="1">HLOOKUP($A25&amp;"-"&amp;$B25&amp;"-"&amp;W$7,Weights_Cond_Spaces,$C25+1,FALSE)*'Freezer Impacts'!V24</f>
        <v>1.4913115075624056E-5</v>
      </c>
      <c r="X25" s="41">
        <f ca="1">HLOOKUP($A25&amp;"-"&amp;$B25&amp;"-"&amp;X$7,Weights_Cond_Spaces,$C25+1,FALSE)*'Freezer Impacts'!W24</f>
        <v>-4.6367891461410893E-3</v>
      </c>
      <c r="Y25" s="41">
        <f ca="1">HLOOKUP($A25&amp;"-"&amp;$B25&amp;"-"&amp;Y$7,Weights_Cond_Spaces,$C25+1,FALSE)*'Freezer Impacts'!X24</f>
        <v>1.7375065276971465E-2</v>
      </c>
      <c r="Z25" s="41">
        <f ca="1">HLOOKUP($A25&amp;"-"&amp;$B25&amp;"-"&amp;Z$7,Weights_Cond_Spaces,$C25+1,FALSE)*'Freezer Impacts'!Y24</f>
        <v>2.2009699986622934E-6</v>
      </c>
      <c r="AA25" s="41">
        <f ca="1">HLOOKUP($A25&amp;"-"&amp;$B25&amp;"-"&amp;AA$7,Weights_Cond_Spaces,$C25+1,FALSE)*'Freezer Impacts'!Z24</f>
        <v>6.7013311678178374E-3</v>
      </c>
      <c r="AB25" s="41">
        <f ca="1">HLOOKUP($A25&amp;"-"&amp;$B25&amp;"-"&amp;AB$7,Weights_Cond_Spaces,$C25+1,FALSE)*'Freezer Impacts'!AA24</f>
        <v>2.1380061280729951E-6</v>
      </c>
      <c r="AC25" s="41">
        <f ca="1">HLOOKUP($A25&amp;"-"&amp;$B25&amp;"-"&amp;AC$7,Weights_Cond_Spaces,$C25+1,FALSE)*'Freezer Impacts'!AB24</f>
        <v>0</v>
      </c>
      <c r="AF25" s="131">
        <f t="shared" ca="1" si="8"/>
        <v>0.14258422704902418</v>
      </c>
      <c r="AG25" s="131">
        <f t="shared" ca="1" si="8"/>
        <v>1.7982707885582259E-5</v>
      </c>
      <c r="AH25" s="131">
        <f t="shared" ca="1" si="8"/>
        <v>0.13165579390323703</v>
      </c>
      <c r="AI25" s="131">
        <f t="shared" ca="1" si="8"/>
        <v>1.8130420013615607E-5</v>
      </c>
      <c r="AJ25" s="131">
        <f t="shared" ca="1" si="8"/>
        <v>-4.8630104661035161E-3</v>
      </c>
    </row>
    <row r="26" spans="1:36">
      <c r="A26" s="4" t="str">
        <f t="shared" si="9"/>
        <v>PG</v>
      </c>
      <c r="B26" s="4" t="str">
        <f>B25</f>
        <v>MFM</v>
      </c>
      <c r="C26" s="4">
        <f t="shared" ref="C26:C56" si="11">C10</f>
        <v>2</v>
      </c>
      <c r="D26" s="40" t="str">
        <f t="shared" si="7"/>
        <v>PG2</v>
      </c>
      <c r="E26" s="41">
        <f ca="1">HLOOKUP($A26&amp;"-"&amp;$B26&amp;"-"&amp;E$7,Weights_Cond_Spaces,$C26+1,FALSE)*'Freezer Impacts'!D25</f>
        <v>7.3233783721957407E-2</v>
      </c>
      <c r="F26" s="41">
        <f ca="1">HLOOKUP($A26&amp;"-"&amp;$B26&amp;"-"&amp;F$7,Weights_Cond_Spaces,$C26+1,FALSE)*'Freezer Impacts'!E25</f>
        <v>1.0188075769150502E-5</v>
      </c>
      <c r="G26" s="41">
        <f ca="1">HLOOKUP($A26&amp;"-"&amp;$B26&amp;"-"&amp;G$7,Weights_Cond_Spaces,$C26+1,FALSE)*'Freezer Impacts'!F25</f>
        <v>7.7601567519470283E-2</v>
      </c>
      <c r="H26" s="41">
        <f ca="1">HLOOKUP($A26&amp;"-"&amp;$B26&amp;"-"&amp;H$7,Weights_Cond_Spaces,$C26+1,FALSE)*'Freezer Impacts'!G25</f>
        <v>1.7210549601530739E-5</v>
      </c>
      <c r="I26" s="41">
        <f ca="1">HLOOKUP($A26&amp;"-"&amp;$B26&amp;"-"&amp;I$7,Weights_Cond_Spaces,$C26+1,FALSE)*'Freezer Impacts'!H25</f>
        <v>-2.1251062522121872E-3</v>
      </c>
      <c r="J26" s="41">
        <f ca="1">HLOOKUP($A26&amp;"-"&amp;$B26&amp;"-"&amp;J$7,Weights_Cond_Spaces,$C26+1,FALSE)*'Freezer Impacts'!I25</f>
        <v>1.0456834428352452E-2</v>
      </c>
      <c r="K26" s="41">
        <f ca="1">HLOOKUP($A26&amp;"-"&amp;$B26&amp;"-"&amp;K$7,Weights_Cond_Spaces,$C26+1,FALSE)*'Freezer Impacts'!J25</f>
        <v>1.4633384040782716E-6</v>
      </c>
      <c r="L26" s="41">
        <f ca="1">HLOOKUP($A26&amp;"-"&amp;$B26&amp;"-"&amp;L$7,Weights_Cond_Spaces,$C26+1,FALSE)*'Freezer Impacts'!K25</f>
        <v>8.1391025427067758E-3</v>
      </c>
      <c r="M26" s="41">
        <f ca="1">HLOOKUP($A26&amp;"-"&amp;$B26&amp;"-"&amp;M$7,Weights_Cond_Spaces,$C26+1,FALSE)*'Freezer Impacts'!L25</f>
        <v>2.5499033859721467E-6</v>
      </c>
      <c r="N26" s="41">
        <f ca="1">HLOOKUP($A26&amp;"-"&amp;$B26&amp;"-"&amp;N$7,Weights_Cond_Spaces,$C26+1,FALSE)*'Freezer Impacts'!M25</f>
        <v>0</v>
      </c>
      <c r="O26" s="41">
        <f ca="1">HLOOKUP($A26&amp;"-"&amp;$B26&amp;"-"&amp;O$7,Weights_Cond_Spaces,$C26+1,FALSE)*'Freezer Impacts'!N25</f>
        <v>1.5237342804933052E-2</v>
      </c>
      <c r="P26" s="41">
        <f ca="1">HLOOKUP($A26&amp;"-"&amp;$B26&amp;"-"&amp;P$7,Weights_Cond_Spaces,$C26+1,FALSE)*'Freezer Impacts'!O25</f>
        <v>2.1197758073864669E-6</v>
      </c>
      <c r="Q26" s="41">
        <f ca="1">HLOOKUP($A26&amp;"-"&amp;$B26&amp;"-"&amp;Q$7,Weights_Cond_Spaces,$C26+1,FALSE)*'Freezer Impacts'!P25</f>
        <v>1.6146123092364541E-2</v>
      </c>
      <c r="R26" s="41">
        <f ca="1">HLOOKUP($A26&amp;"-"&amp;$B26&amp;"-"&amp;R$7,Weights_Cond_Spaces,$C26+1,FALSE)*'Freezer Impacts'!Q25</f>
        <v>3.5809025672559975E-6</v>
      </c>
      <c r="S26" s="41">
        <f>HLOOKUP($A26&amp;"-"&amp;$B26&amp;"-"&amp;S$7,Weights_Cond_Spaces,$C26+1,FALSE)*'Freezer Impacts'!R25</f>
        <v>0</v>
      </c>
      <c r="T26" s="41">
        <f ca="1">HLOOKUP($A26&amp;"-"&amp;$B26&amp;"-"&amp;T$7,Weights_Cond_Spaces,$C26+1,FALSE)*'Freezer Impacts'!S25</f>
        <v>8.4230669173582198E-2</v>
      </c>
      <c r="U26" s="41">
        <f ca="1">HLOOKUP($A26&amp;"-"&amp;$B26&amp;"-"&amp;U$7,Weights_Cond_Spaces,$C26+1,FALSE)*'Freezer Impacts'!T25</f>
        <v>1.3211455633126583E-5</v>
      </c>
      <c r="V26" s="41">
        <f ca="1">HLOOKUP($A26&amp;"-"&amp;$B26&amp;"-"&amp;V$7,Weights_Cond_Spaces,$C26+1,FALSE)*'Freezer Impacts'!U25</f>
        <v>8.4230669173582198E-2</v>
      </c>
      <c r="W26" s="41">
        <f ca="1">HLOOKUP($A26&amp;"-"&amp;$B26&amp;"-"&amp;W$7,Weights_Cond_Spaces,$C26+1,FALSE)*'Freezer Impacts'!V25</f>
        <v>1.3211455633126583E-5</v>
      </c>
      <c r="X26" s="41">
        <f ca="1">HLOOKUP($A26&amp;"-"&amp;$B26&amp;"-"&amp;X$7,Weights_Cond_Spaces,$C26+1,FALSE)*'Freezer Impacts'!W25</f>
        <v>-2.4223654202143968E-3</v>
      </c>
      <c r="Y26" s="41">
        <f ca="1">HLOOKUP($A26&amp;"-"&amp;$B26&amp;"-"&amp;Y$7,Weights_Cond_Spaces,$C26+1,FALSE)*'Freezer Impacts'!X25</f>
        <v>1.3143218251218924E-2</v>
      </c>
      <c r="Z26" s="41">
        <f ca="1">HLOOKUP($A26&amp;"-"&amp;$B26&amp;"-"&amp;Z$7,Weights_Cond_Spaces,$C26+1,FALSE)*'Freezer Impacts'!Y25</f>
        <v>2.1516749887732636E-6</v>
      </c>
      <c r="AA26" s="41">
        <f ca="1">HLOOKUP($A26&amp;"-"&amp;$B26&amp;"-"&amp;AA$7,Weights_Cond_Spaces,$C26+1,FALSE)*'Freezer Impacts'!Z25</f>
        <v>8.7783179395402294E-3</v>
      </c>
      <c r="AB26" s="41">
        <f ca="1">HLOOKUP($A26&amp;"-"&amp;$B26&amp;"-"&amp;AB$7,Weights_Cond_Spaces,$C26+1,FALSE)*'Freezer Impacts'!AA25</f>
        <v>2.1516749887732636E-6</v>
      </c>
      <c r="AC26" s="41">
        <f ca="1">HLOOKUP($A26&amp;"-"&amp;$B26&amp;"-"&amp;AC$7,Weights_Cond_Spaces,$C26+1,FALSE)*'Freezer Impacts'!AB25</f>
        <v>0</v>
      </c>
      <c r="AF26" s="131">
        <f t="shared" ca="1" si="8"/>
        <v>0.19630184838004403</v>
      </c>
      <c r="AG26" s="131">
        <f t="shared" ca="1" si="8"/>
        <v>2.9134320602515086E-5</v>
      </c>
      <c r="AH26" s="131">
        <f t="shared" ca="1" si="8"/>
        <v>0.19489578026766405</v>
      </c>
      <c r="AI26" s="131">
        <f t="shared" ca="1" si="8"/>
        <v>3.8704486176658727E-5</v>
      </c>
      <c r="AJ26" s="131">
        <f t="shared" ca="1" si="8"/>
        <v>-4.547471672426584E-3</v>
      </c>
    </row>
    <row r="27" spans="1:36">
      <c r="A27" s="4" t="str">
        <f t="shared" ref="A27:B42" si="12">A26</f>
        <v>PG</v>
      </c>
      <c r="B27" s="4" t="str">
        <f t="shared" si="12"/>
        <v>MFM</v>
      </c>
      <c r="C27" s="4">
        <f t="shared" si="11"/>
        <v>3</v>
      </c>
      <c r="D27" s="40" t="str">
        <f t="shared" si="7"/>
        <v>PG3</v>
      </c>
      <c r="E27" s="41">
        <f ca="1">HLOOKUP($A27&amp;"-"&amp;$B27&amp;"-"&amp;E$7,Weights_Cond_Spaces,$C27+1,FALSE)*'Freezer Impacts'!D26</f>
        <v>3.4467345863940228E-2</v>
      </c>
      <c r="F27" s="41">
        <f ca="1">HLOOKUP($A27&amp;"-"&amp;$B27&amp;"-"&amp;F$7,Weights_Cond_Spaces,$C27+1,FALSE)*'Freezer Impacts'!E26</f>
        <v>4.5106244436517659E-6</v>
      </c>
      <c r="G27" s="41">
        <f ca="1">HLOOKUP($A27&amp;"-"&amp;$B27&amp;"-"&amp;G$7,Weights_Cond_Spaces,$C27+1,FALSE)*'Freezer Impacts'!F26</f>
        <v>3.512642808474857E-2</v>
      </c>
      <c r="H27" s="41">
        <f ca="1">HLOOKUP($A27&amp;"-"&amp;$B27&amp;"-"&amp;H$7,Weights_Cond_Spaces,$C27+1,FALSE)*'Freezer Impacts'!G26</f>
        <v>6.4300038041906011E-6</v>
      </c>
      <c r="I27" s="41">
        <f ca="1">HLOOKUP($A27&amp;"-"&amp;$B27&amp;"-"&amp;I$7,Weights_Cond_Spaces,$C27+1,FALSE)*'Freezer Impacts'!H26</f>
        <v>-1.1499882054098304E-3</v>
      </c>
      <c r="J27" s="41">
        <f ca="1">HLOOKUP($A27&amp;"-"&amp;$B27&amp;"-"&amp;J$7,Weights_Cond_Spaces,$C27+1,FALSE)*'Freezer Impacts'!I26</f>
        <v>4.9167052356216233E-3</v>
      </c>
      <c r="K27" s="41">
        <f ca="1">HLOOKUP($A27&amp;"-"&amp;$B27&amp;"-"&amp;K$7,Weights_Cond_Spaces,$C27+1,FALSE)*'Freezer Impacts'!J26</f>
        <v>6.4435189379791415E-7</v>
      </c>
      <c r="L27" s="41">
        <f ca="1">HLOOKUP($A27&amp;"-"&amp;$B27&amp;"-"&amp;L$7,Weights_Cond_Spaces,$C27+1,FALSE)*'Freezer Impacts'!K26</f>
        <v>3.5729817665018045E-3</v>
      </c>
      <c r="M27" s="41">
        <f ca="1">HLOOKUP($A27&amp;"-"&amp;$B27&amp;"-"&amp;M$7,Weights_Cond_Spaces,$C27+1,FALSE)*'Freezer Impacts'!L26</f>
        <v>9.1089074882168108E-7</v>
      </c>
      <c r="N27" s="41">
        <f ca="1">HLOOKUP($A27&amp;"-"&amp;$B27&amp;"-"&amp;N$7,Weights_Cond_Spaces,$C27+1,FALSE)*'Freezer Impacts'!M26</f>
        <v>0</v>
      </c>
      <c r="O27" s="41">
        <f ca="1">HLOOKUP($A27&amp;"-"&amp;$B27&amp;"-"&amp;O$7,Weights_Cond_Spaces,$C27+1,FALSE)*'Freezer Impacts'!N26</f>
        <v>7.1714274179661541E-3</v>
      </c>
      <c r="P27" s="41">
        <f ca="1">HLOOKUP($A27&amp;"-"&amp;$B27&amp;"-"&amp;P$7,Weights_Cond_Spaces,$C27+1,FALSE)*'Freezer Impacts'!O26</f>
        <v>9.3850033985920307E-7</v>
      </c>
      <c r="Q27" s="41">
        <f ca="1">HLOOKUP($A27&amp;"-"&amp;$B27&amp;"-"&amp;Q$7,Weights_Cond_Spaces,$C27+1,FALSE)*'Freezer Impacts'!P26</f>
        <v>7.3085589606052964E-3</v>
      </c>
      <c r="R27" s="41">
        <f ca="1">HLOOKUP($A27&amp;"-"&amp;$B27&amp;"-"&amp;R$7,Weights_Cond_Spaces,$C27+1,FALSE)*'Freezer Impacts'!Q26</f>
        <v>1.3378548426974148E-6</v>
      </c>
      <c r="S27" s="41">
        <f>HLOOKUP($A27&amp;"-"&amp;$B27&amp;"-"&amp;S$7,Weights_Cond_Spaces,$C27+1,FALSE)*'Freezer Impacts'!R26</f>
        <v>0</v>
      </c>
      <c r="T27" s="41">
        <f ca="1">HLOOKUP($A27&amp;"-"&amp;$B27&amp;"-"&amp;T$7,Weights_Cond_Spaces,$C27+1,FALSE)*'Freezer Impacts'!S26</f>
        <v>0.28469217391648866</v>
      </c>
      <c r="U27" s="41">
        <f ca="1">HLOOKUP($A27&amp;"-"&amp;$B27&amp;"-"&amp;U$7,Weights_Cond_Spaces,$C27+1,FALSE)*'Freezer Impacts'!T26</f>
        <v>3.7754571992760222E-5</v>
      </c>
      <c r="V27" s="41">
        <f ca="1">HLOOKUP($A27&amp;"-"&amp;$B27&amp;"-"&amp;V$7,Weights_Cond_Spaces,$C27+1,FALSE)*'Freezer Impacts'!U26</f>
        <v>0.28469217391648866</v>
      </c>
      <c r="W27" s="41">
        <f ca="1">HLOOKUP($A27&amp;"-"&amp;$B27&amp;"-"&amp;W$7,Weights_Cond_Spaces,$C27+1,FALSE)*'Freezer Impacts'!V26</f>
        <v>3.7754571992760222E-5</v>
      </c>
      <c r="X27" s="41">
        <f ca="1">HLOOKUP($A27&amp;"-"&amp;$B27&amp;"-"&amp;X$7,Weights_Cond_Spaces,$C27+1,FALSE)*'Freezer Impacts'!W26</f>
        <v>-9.6800622178189518E-3</v>
      </c>
      <c r="Y27" s="41">
        <f ca="1">HLOOKUP($A27&amp;"-"&amp;$B27&amp;"-"&amp;Y$7,Weights_Cond_Spaces,$C27+1,FALSE)*'Freezer Impacts'!X26</f>
        <v>4.3420765606984026E-2</v>
      </c>
      <c r="Z27" s="41">
        <f ca="1">HLOOKUP($A27&amp;"-"&amp;$B27&amp;"-"&amp;Z$7,Weights_Cond_Spaces,$C27+1,FALSE)*'Freezer Impacts'!Y26</f>
        <v>5.935008859133428E-6</v>
      </c>
      <c r="AA27" s="41">
        <f ca="1">HLOOKUP($A27&amp;"-"&amp;$B27&amp;"-"&amp;AA$7,Weights_Cond_Spaces,$C27+1,FALSE)*'Freezer Impacts'!Z26</f>
        <v>2.5963117125056549E-2</v>
      </c>
      <c r="AB27" s="41">
        <f ca="1">HLOOKUP($A27&amp;"-"&amp;$B27&amp;"-"&amp;AB$7,Weights_Cond_Spaces,$C27+1,FALSE)*'Freezer Impacts'!AA26</f>
        <v>5.935008859133428E-6</v>
      </c>
      <c r="AC27" s="41">
        <f ca="1">HLOOKUP($A27&amp;"-"&amp;$B27&amp;"-"&amp;AC$7,Weights_Cond_Spaces,$C27+1,FALSE)*'Freezer Impacts'!AB26</f>
        <v>0</v>
      </c>
      <c r="AF27" s="131">
        <f t="shared" ca="1" si="8"/>
        <v>0.37466841804100071</v>
      </c>
      <c r="AG27" s="131">
        <f t="shared" ca="1" si="8"/>
        <v>4.9783057529202533E-5</v>
      </c>
      <c r="AH27" s="131">
        <f t="shared" ca="1" si="8"/>
        <v>0.35666325985340086</v>
      </c>
      <c r="AI27" s="131">
        <f t="shared" ca="1" si="8"/>
        <v>5.236833024760335E-5</v>
      </c>
      <c r="AJ27" s="131">
        <f t="shared" ca="1" si="8"/>
        <v>-1.0830050423228783E-2</v>
      </c>
    </row>
    <row r="28" spans="1:36">
      <c r="A28" s="4" t="str">
        <f t="shared" si="12"/>
        <v>PG</v>
      </c>
      <c r="B28" s="4" t="str">
        <f t="shared" si="12"/>
        <v>MFM</v>
      </c>
      <c r="C28" s="4">
        <f t="shared" si="11"/>
        <v>4</v>
      </c>
      <c r="D28" s="40" t="str">
        <f t="shared" si="7"/>
        <v>PG4</v>
      </c>
      <c r="E28" s="41">
        <f ca="1">HLOOKUP($A28&amp;"-"&amp;$B28&amp;"-"&amp;E$7,Weights_Cond_Spaces,$C28+1,FALSE)*'Freezer Impacts'!D27</f>
        <v>0.14653068035914762</v>
      </c>
      <c r="F28" s="41">
        <f ca="1">HLOOKUP($A28&amp;"-"&amp;$B28&amp;"-"&amp;F$7,Weights_Cond_Spaces,$C28+1,FALSE)*'Freezer Impacts'!E27</f>
        <v>1.9444835451170249E-5</v>
      </c>
      <c r="G28" s="41">
        <f ca="1">HLOOKUP($A28&amp;"-"&amp;$B28&amp;"-"&amp;G$7,Weights_Cond_Spaces,$C28+1,FALSE)*'Freezer Impacts'!F27</f>
        <v>0.15769953862909081</v>
      </c>
      <c r="H28" s="41">
        <f ca="1">HLOOKUP($A28&amp;"-"&amp;$B28&amp;"-"&amp;H$7,Weights_Cond_Spaces,$C28+1,FALSE)*'Freezer Impacts'!G27</f>
        <v>3.2553215698381626E-5</v>
      </c>
      <c r="I28" s="41">
        <f ca="1">HLOOKUP($A28&amp;"-"&amp;$B28&amp;"-"&amp;I$7,Weights_Cond_Spaces,$C28+1,FALSE)*'Freezer Impacts'!H27</f>
        <v>-3.7079928778308109E-3</v>
      </c>
      <c r="J28" s="41">
        <f ca="1">HLOOKUP($A28&amp;"-"&amp;$B28&amp;"-"&amp;J$7,Weights_Cond_Spaces,$C28+1,FALSE)*'Freezer Impacts'!I27</f>
        <v>2.0910596492695686E-2</v>
      </c>
      <c r="K28" s="41">
        <f ca="1">HLOOKUP($A28&amp;"-"&amp;$B28&amp;"-"&amp;K$7,Weights_Cond_Spaces,$C28+1,FALSE)*'Freezer Impacts'!J27</f>
        <v>2.7922894583963259E-6</v>
      </c>
      <c r="L28" s="41">
        <f ca="1">HLOOKUP($A28&amp;"-"&amp;$B28&amp;"-"&amp;L$7,Weights_Cond_Spaces,$C28+1,FALSE)*'Freezer Impacts'!K27</f>
        <v>1.7709578640912885E-2</v>
      </c>
      <c r="M28" s="41">
        <f ca="1">HLOOKUP($A28&amp;"-"&amp;$B28&amp;"-"&amp;M$7,Weights_Cond_Spaces,$C28+1,FALSE)*'Freezer Impacts'!L27</f>
        <v>4.7691858192534741E-6</v>
      </c>
      <c r="N28" s="41">
        <f ca="1">HLOOKUP($A28&amp;"-"&amp;$B28&amp;"-"&amp;N$7,Weights_Cond_Spaces,$C28+1,FALSE)*'Freezer Impacts'!M27</f>
        <v>0</v>
      </c>
      <c r="O28" s="41">
        <f ca="1">HLOOKUP($A28&amp;"-"&amp;$B28&amp;"-"&amp;O$7,Weights_Cond_Spaces,$C28+1,FALSE)*'Freezer Impacts'!N27</f>
        <v>3.0487817160305616E-2</v>
      </c>
      <c r="P28" s="41">
        <f ca="1">HLOOKUP($A28&amp;"-"&amp;$B28&amp;"-"&amp;P$7,Weights_Cond_Spaces,$C28+1,FALSE)*'Freezer Impacts'!O27</f>
        <v>4.045777897805946E-6</v>
      </c>
      <c r="Q28" s="41">
        <f ca="1">HLOOKUP($A28&amp;"-"&amp;$B28&amp;"-"&amp;Q$7,Weights_Cond_Spaces,$C28+1,FALSE)*'Freezer Impacts'!P27</f>
        <v>3.2811658884023764E-2</v>
      </c>
      <c r="R28" s="41">
        <f ca="1">HLOOKUP($A28&amp;"-"&amp;$B28&amp;"-"&amp;R$7,Weights_Cond_Spaces,$C28+1,FALSE)*'Freezer Impacts'!Q27</f>
        <v>6.7731650856986617E-6</v>
      </c>
      <c r="S28" s="41">
        <f>HLOOKUP($A28&amp;"-"&amp;$B28&amp;"-"&amp;S$7,Weights_Cond_Spaces,$C28+1,FALSE)*'Freezer Impacts'!R27</f>
        <v>0</v>
      </c>
      <c r="T28" s="41">
        <f ca="1">HLOOKUP($A28&amp;"-"&amp;$B28&amp;"-"&amp;T$7,Weights_Cond_Spaces,$C28+1,FALSE)*'Freezer Impacts'!S27</f>
        <v>0.15085308366241659</v>
      </c>
      <c r="U28" s="41">
        <f ca="1">HLOOKUP($A28&amp;"-"&amp;$B28&amp;"-"&amp;U$7,Weights_Cond_Spaces,$C28+1,FALSE)*'Freezer Impacts'!T27</f>
        <v>2.1336935589902298E-5</v>
      </c>
      <c r="V28" s="41">
        <f ca="1">HLOOKUP($A28&amp;"-"&amp;$B28&amp;"-"&amp;V$7,Weights_Cond_Spaces,$C28+1,FALSE)*'Freezer Impacts'!U27</f>
        <v>0.15085308366241659</v>
      </c>
      <c r="W28" s="41">
        <f ca="1">HLOOKUP($A28&amp;"-"&amp;$B28&amp;"-"&amp;W$7,Weights_Cond_Spaces,$C28+1,FALSE)*'Freezer Impacts'!V27</f>
        <v>2.1336935589902298E-5</v>
      </c>
      <c r="X28" s="41">
        <f ca="1">HLOOKUP($A28&amp;"-"&amp;$B28&amp;"-"&amp;X$7,Weights_Cond_Spaces,$C28+1,FALSE)*'Freezer Impacts'!W27</f>
        <v>-4.0586680669373295E-3</v>
      </c>
      <c r="Y28" s="41">
        <f ca="1">HLOOKUP($A28&amp;"-"&amp;$B28&amp;"-"&amp;Y$7,Weights_Cond_Spaces,$C28+1,FALSE)*'Freezer Impacts'!X27</f>
        <v>2.3494120474622432E-2</v>
      </c>
      <c r="Z28" s="41">
        <f ca="1">HLOOKUP($A28&amp;"-"&amp;$B28&amp;"-"&amp;Z$7,Weights_Cond_Spaces,$C28+1,FALSE)*'Freezer Impacts'!Y27</f>
        <v>3.4504228583713246E-6</v>
      </c>
      <c r="AA28" s="41">
        <f ca="1">HLOOKUP($A28&amp;"-"&amp;$B28&amp;"-"&amp;AA$7,Weights_Cond_Spaces,$C28+1,FALSE)*'Freezer Impacts'!Z27</f>
        <v>1.6775784700829417E-2</v>
      </c>
      <c r="AB28" s="41">
        <f ca="1">HLOOKUP($A28&amp;"-"&amp;$B28&amp;"-"&amp;AB$7,Weights_Cond_Spaces,$C28+1,FALSE)*'Freezer Impacts'!AA27</f>
        <v>3.4504228583713246E-6</v>
      </c>
      <c r="AC28" s="41">
        <f ca="1">HLOOKUP($A28&amp;"-"&amp;$B28&amp;"-"&amp;AC$7,Weights_Cond_Spaces,$C28+1,FALSE)*'Freezer Impacts'!AB27</f>
        <v>0</v>
      </c>
      <c r="AF28" s="131">
        <f t="shared" ca="1" si="8"/>
        <v>0.37227629814918795</v>
      </c>
      <c r="AG28" s="131">
        <f t="shared" ca="1" si="8"/>
        <v>5.1070261255646142E-5</v>
      </c>
      <c r="AH28" s="131">
        <f t="shared" ca="1" si="8"/>
        <v>0.37584964451727343</v>
      </c>
      <c r="AI28" s="131">
        <f t="shared" ca="1" si="8"/>
        <v>6.8882925051607386E-5</v>
      </c>
      <c r="AJ28" s="131">
        <f t="shared" ca="1" si="8"/>
        <v>-7.7666609447681403E-3</v>
      </c>
    </row>
    <row r="29" spans="1:36">
      <c r="A29" s="4" t="str">
        <f t="shared" si="12"/>
        <v>PG</v>
      </c>
      <c r="B29" s="4" t="str">
        <f t="shared" si="12"/>
        <v>MFM</v>
      </c>
      <c r="C29" s="4">
        <f t="shared" si="11"/>
        <v>5</v>
      </c>
      <c r="D29" s="40" t="str">
        <f t="shared" si="7"/>
        <v>PG5</v>
      </c>
      <c r="E29" s="41">
        <f ca="1">HLOOKUP($A29&amp;"-"&amp;$B29&amp;"-"&amp;E$7,Weights_Cond_Spaces,$C29+1,FALSE)*'Freezer Impacts'!D28</f>
        <v>2.0783890140544329E-2</v>
      </c>
      <c r="F29" s="41">
        <f ca="1">HLOOKUP($A29&amp;"-"&amp;$B29&amp;"-"&amp;F$7,Weights_Cond_Spaces,$C29+1,FALSE)*'Freezer Impacts'!E28</f>
        <v>2.7202364532551092E-6</v>
      </c>
      <c r="G29" s="41">
        <f ca="1">HLOOKUP($A29&amp;"-"&amp;$B29&amp;"-"&amp;G$7,Weights_Cond_Spaces,$C29+1,FALSE)*'Freezer Impacts'!F28</f>
        <v>2.1282758418898155E-2</v>
      </c>
      <c r="H29" s="41">
        <f ca="1">HLOOKUP($A29&amp;"-"&amp;$B29&amp;"-"&amp;H$7,Weights_Cond_Spaces,$C29+1,FALSE)*'Freezer Impacts'!G28</f>
        <v>3.5071223650811864E-6</v>
      </c>
      <c r="I29" s="41">
        <f ca="1">HLOOKUP($A29&amp;"-"&amp;$B29&amp;"-"&amp;I$7,Weights_Cond_Spaces,$C29+1,FALSE)*'Freezer Impacts'!H28</f>
        <v>-5.8923774356921038E-4</v>
      </c>
      <c r="J29" s="41">
        <f ca="1">HLOOKUP($A29&amp;"-"&amp;$B29&amp;"-"&amp;J$7,Weights_Cond_Spaces,$C29+1,FALSE)*'Freezer Impacts'!I28</f>
        <v>2.9626275913328518E-3</v>
      </c>
      <c r="K29" s="41">
        <f ca="1">HLOOKUP($A29&amp;"-"&amp;$B29&amp;"-"&amp;K$7,Weights_Cond_Spaces,$C29+1,FALSE)*'Freezer Impacts'!J28</f>
        <v>3.8958434378830863E-7</v>
      </c>
      <c r="L29" s="41">
        <f ca="1">HLOOKUP($A29&amp;"-"&amp;$B29&amp;"-"&amp;L$7,Weights_Cond_Spaces,$C29+1,FALSE)*'Freezer Impacts'!K28</f>
        <v>2.228756730778218E-3</v>
      </c>
      <c r="M29" s="41">
        <f ca="1">HLOOKUP($A29&amp;"-"&amp;$B29&amp;"-"&amp;M$7,Weights_Cond_Spaces,$C29+1,FALSE)*'Freezer Impacts'!L28</f>
        <v>5.1600204916344351E-7</v>
      </c>
      <c r="N29" s="41">
        <f ca="1">HLOOKUP($A29&amp;"-"&amp;$B29&amp;"-"&amp;N$7,Weights_Cond_Spaces,$C29+1,FALSE)*'Freezer Impacts'!M28</f>
        <v>0</v>
      </c>
      <c r="O29" s="41">
        <f ca="1">HLOOKUP($A29&amp;"-"&amp;$B29&amp;"-"&amp;O$7,Weights_Cond_Spaces,$C29+1,FALSE)*'Freezer Impacts'!N28</f>
        <v>4.3243874998171068E-3</v>
      </c>
      <c r="P29" s="41">
        <f ca="1">HLOOKUP($A29&amp;"-"&amp;$B29&amp;"-"&amp;P$7,Weights_Cond_Spaces,$C29+1,FALSE)*'Freezer Impacts'!O28</f>
        <v>5.6598434823593302E-7</v>
      </c>
      <c r="Q29" s="41">
        <f ca="1">HLOOKUP($A29&amp;"-"&amp;$B29&amp;"-"&amp;Q$7,Weights_Cond_Spaces,$C29+1,FALSE)*'Freezer Impacts'!P28</f>
        <v>4.4281842256648921E-3</v>
      </c>
      <c r="R29" s="41">
        <f ca="1">HLOOKUP($A29&amp;"-"&amp;$B29&amp;"-"&amp;R$7,Weights_Cond_Spaces,$C29+1,FALSE)*'Freezer Impacts'!Q28</f>
        <v>7.2970728835313656E-7</v>
      </c>
      <c r="S29" s="41">
        <f>HLOOKUP($A29&amp;"-"&amp;$B29&amp;"-"&amp;S$7,Weights_Cond_Spaces,$C29+1,FALSE)*'Freezer Impacts'!R28</f>
        <v>0</v>
      </c>
      <c r="T29" s="41">
        <f ca="1">HLOOKUP($A29&amp;"-"&amp;$B29&amp;"-"&amp;T$7,Weights_Cond_Spaces,$C29+1,FALSE)*'Freezer Impacts'!S28</f>
        <v>3.7313671879539295E-2</v>
      </c>
      <c r="U29" s="41">
        <f ca="1">HLOOKUP($A29&amp;"-"&amp;$B29&amp;"-"&amp;U$7,Weights_Cond_Spaces,$C29+1,FALSE)*'Freezer Impacts'!T28</f>
        <v>5.108808585409882E-6</v>
      </c>
      <c r="V29" s="41">
        <f ca="1">HLOOKUP($A29&amp;"-"&amp;$B29&amp;"-"&amp;V$7,Weights_Cond_Spaces,$C29+1,FALSE)*'Freezer Impacts'!U28</f>
        <v>3.7313671879539295E-2</v>
      </c>
      <c r="W29" s="41">
        <f ca="1">HLOOKUP($A29&amp;"-"&amp;$B29&amp;"-"&amp;W$7,Weights_Cond_Spaces,$C29+1,FALSE)*'Freezer Impacts'!V28</f>
        <v>5.108808585409882E-6</v>
      </c>
      <c r="X29" s="41">
        <f ca="1">HLOOKUP($A29&amp;"-"&amp;$B29&amp;"-"&amp;X$7,Weights_Cond_Spaces,$C29+1,FALSE)*'Freezer Impacts'!W28</f>
        <v>-1.2942301331383382E-3</v>
      </c>
      <c r="Y29" s="41">
        <f ca="1">HLOOKUP($A29&amp;"-"&amp;$B29&amp;"-"&amp;Y$7,Weights_Cond_Spaces,$C29+1,FALSE)*'Freezer Impacts'!X28</f>
        <v>5.8530324528757996E-3</v>
      </c>
      <c r="Z29" s="41">
        <f ca="1">HLOOKUP($A29&amp;"-"&amp;$B29&amp;"-"&amp;Z$7,Weights_Cond_Spaces,$C29+1,FALSE)*'Freezer Impacts'!Y28</f>
        <v>8.2002874232403558E-7</v>
      </c>
      <c r="AA29" s="41">
        <f ca="1">HLOOKUP($A29&amp;"-"&amp;$B29&amp;"-"&amp;AA$7,Weights_Cond_Spaces,$C29+1,FALSE)*'Freezer Impacts'!Z28</f>
        <v>3.909214479553196E-3</v>
      </c>
      <c r="AB29" s="41">
        <f ca="1">HLOOKUP($A29&amp;"-"&amp;$B29&amp;"-"&amp;AB$7,Weights_Cond_Spaces,$C29+1,FALSE)*'Freezer Impacts'!AA28</f>
        <v>8.2002874232403558E-7</v>
      </c>
      <c r="AC29" s="41">
        <f ca="1">HLOOKUP($A29&amp;"-"&amp;$B29&amp;"-"&amp;AC$7,Weights_Cond_Spaces,$C29+1,FALSE)*'Freezer Impacts'!AB28</f>
        <v>0</v>
      </c>
      <c r="AF29" s="131">
        <f t="shared" ca="1" si="8"/>
        <v>7.1237609564109378E-2</v>
      </c>
      <c r="AG29" s="131">
        <f t="shared" ca="1" si="8"/>
        <v>9.6046424730132685E-6</v>
      </c>
      <c r="AH29" s="131">
        <f t="shared" ca="1" si="8"/>
        <v>6.9162585734433762E-2</v>
      </c>
      <c r="AI29" s="131">
        <f t="shared" ca="1" si="8"/>
        <v>1.0681669030331684E-5</v>
      </c>
      <c r="AJ29" s="131">
        <f t="shared" ca="1" si="8"/>
        <v>-1.8834678767075486E-3</v>
      </c>
    </row>
    <row r="30" spans="1:36">
      <c r="A30" s="4" t="str">
        <f t="shared" si="12"/>
        <v>PG</v>
      </c>
      <c r="B30" s="4" t="str">
        <f t="shared" si="12"/>
        <v>MFM</v>
      </c>
      <c r="C30" s="4">
        <f t="shared" si="11"/>
        <v>6</v>
      </c>
      <c r="D30" s="40" t="str">
        <f t="shared" si="7"/>
        <v>PG6</v>
      </c>
      <c r="E30" s="41">
        <f ca="1">HLOOKUP($A30&amp;"-"&amp;$B30&amp;"-"&amp;E$7,Weights_Cond_Spaces,$C30+1,FALSE)*'Freezer Impacts'!D29</f>
        <v>0</v>
      </c>
      <c r="F30" s="41">
        <f ca="1">HLOOKUP($A30&amp;"-"&amp;$B30&amp;"-"&amp;F$7,Weights_Cond_Spaces,$C30+1,FALSE)*'Freezer Impacts'!E29</f>
        <v>0</v>
      </c>
      <c r="G30" s="41">
        <f ca="1">HLOOKUP($A30&amp;"-"&amp;$B30&amp;"-"&amp;G$7,Weights_Cond_Spaces,$C30+1,FALSE)*'Freezer Impacts'!F29</f>
        <v>0</v>
      </c>
      <c r="H30" s="41">
        <f ca="1">HLOOKUP($A30&amp;"-"&amp;$B30&amp;"-"&amp;H$7,Weights_Cond_Spaces,$C30+1,FALSE)*'Freezer Impacts'!G29</f>
        <v>0</v>
      </c>
      <c r="I30" s="41">
        <f ca="1">HLOOKUP($A30&amp;"-"&amp;$B30&amp;"-"&amp;I$7,Weights_Cond_Spaces,$C30+1,FALSE)*'Freezer Impacts'!H29</f>
        <v>0</v>
      </c>
      <c r="J30" s="41">
        <f ca="1">HLOOKUP($A30&amp;"-"&amp;$B30&amp;"-"&amp;J$7,Weights_Cond_Spaces,$C30+1,FALSE)*'Freezer Impacts'!I29</f>
        <v>0</v>
      </c>
      <c r="K30" s="41">
        <f ca="1">HLOOKUP($A30&amp;"-"&amp;$B30&amp;"-"&amp;K$7,Weights_Cond_Spaces,$C30+1,FALSE)*'Freezer Impacts'!J29</f>
        <v>0</v>
      </c>
      <c r="L30" s="41">
        <f ca="1">HLOOKUP($A30&amp;"-"&amp;$B30&amp;"-"&amp;L$7,Weights_Cond_Spaces,$C30+1,FALSE)*'Freezer Impacts'!K29</f>
        <v>0</v>
      </c>
      <c r="M30" s="41">
        <f ca="1">HLOOKUP($A30&amp;"-"&amp;$B30&amp;"-"&amp;M$7,Weights_Cond_Spaces,$C30+1,FALSE)*'Freezer Impacts'!L29</f>
        <v>0</v>
      </c>
      <c r="N30" s="41">
        <f ca="1">HLOOKUP($A30&amp;"-"&amp;$B30&amp;"-"&amp;N$7,Weights_Cond_Spaces,$C30+1,FALSE)*'Freezer Impacts'!M29</f>
        <v>0</v>
      </c>
      <c r="O30" s="41">
        <f ca="1">HLOOKUP($A30&amp;"-"&amp;$B30&amp;"-"&amp;O$7,Weights_Cond_Spaces,$C30+1,FALSE)*'Freezer Impacts'!N29</f>
        <v>0</v>
      </c>
      <c r="P30" s="41">
        <f ca="1">HLOOKUP($A30&amp;"-"&amp;$B30&amp;"-"&amp;P$7,Weights_Cond_Spaces,$C30+1,FALSE)*'Freezer Impacts'!O29</f>
        <v>0</v>
      </c>
      <c r="Q30" s="41">
        <f ca="1">HLOOKUP($A30&amp;"-"&amp;$B30&amp;"-"&amp;Q$7,Weights_Cond_Spaces,$C30+1,FALSE)*'Freezer Impacts'!P29</f>
        <v>0</v>
      </c>
      <c r="R30" s="41">
        <f ca="1">HLOOKUP($A30&amp;"-"&amp;$B30&amp;"-"&amp;R$7,Weights_Cond_Spaces,$C30+1,FALSE)*'Freezer Impacts'!Q29</f>
        <v>0</v>
      </c>
      <c r="S30" s="41">
        <f>HLOOKUP($A30&amp;"-"&amp;$B30&amp;"-"&amp;S$7,Weights_Cond_Spaces,$C30+1,FALSE)*'Freezer Impacts'!R29</f>
        <v>0</v>
      </c>
      <c r="T30" s="41">
        <f ca="1">HLOOKUP($A30&amp;"-"&amp;$B30&amp;"-"&amp;T$7,Weights_Cond_Spaces,$C30+1,FALSE)*'Freezer Impacts'!S29</f>
        <v>0</v>
      </c>
      <c r="U30" s="41">
        <f ca="1">HLOOKUP($A30&amp;"-"&amp;$B30&amp;"-"&amp;U$7,Weights_Cond_Spaces,$C30+1,FALSE)*'Freezer Impacts'!T29</f>
        <v>0</v>
      </c>
      <c r="V30" s="41">
        <f ca="1">HLOOKUP($A30&amp;"-"&amp;$B30&amp;"-"&amp;V$7,Weights_Cond_Spaces,$C30+1,FALSE)*'Freezer Impacts'!U29</f>
        <v>0</v>
      </c>
      <c r="W30" s="41">
        <f ca="1">HLOOKUP($A30&amp;"-"&amp;$B30&amp;"-"&amp;W$7,Weights_Cond_Spaces,$C30+1,FALSE)*'Freezer Impacts'!V29</f>
        <v>0</v>
      </c>
      <c r="X30" s="41">
        <f ca="1">HLOOKUP($A30&amp;"-"&amp;$B30&amp;"-"&amp;X$7,Weights_Cond_Spaces,$C30+1,FALSE)*'Freezer Impacts'!W29</f>
        <v>0</v>
      </c>
      <c r="Y30" s="41">
        <f ca="1">HLOOKUP($A30&amp;"-"&amp;$B30&amp;"-"&amp;Y$7,Weights_Cond_Spaces,$C30+1,FALSE)*'Freezer Impacts'!X29</f>
        <v>0</v>
      </c>
      <c r="Z30" s="41">
        <f ca="1">HLOOKUP($A30&amp;"-"&amp;$B30&amp;"-"&amp;Z$7,Weights_Cond_Spaces,$C30+1,FALSE)*'Freezer Impacts'!Y29</f>
        <v>0</v>
      </c>
      <c r="AA30" s="41">
        <f ca="1">HLOOKUP($A30&amp;"-"&amp;$B30&amp;"-"&amp;AA$7,Weights_Cond_Spaces,$C30+1,FALSE)*'Freezer Impacts'!Z29</f>
        <v>0</v>
      </c>
      <c r="AB30" s="41">
        <f ca="1">HLOOKUP($A30&amp;"-"&amp;$B30&amp;"-"&amp;AB$7,Weights_Cond_Spaces,$C30+1,FALSE)*'Freezer Impacts'!AA29</f>
        <v>0</v>
      </c>
      <c r="AC30" s="41">
        <f ca="1">HLOOKUP($A30&amp;"-"&amp;$B30&amp;"-"&amp;AC$7,Weights_Cond_Spaces,$C30+1,FALSE)*'Freezer Impacts'!AB29</f>
        <v>0</v>
      </c>
      <c r="AF30" s="131">
        <f t="shared" ca="1" si="8"/>
        <v>0</v>
      </c>
      <c r="AG30" s="131">
        <f t="shared" ca="1" si="8"/>
        <v>0</v>
      </c>
      <c r="AH30" s="131">
        <f t="shared" ca="1" si="8"/>
        <v>0</v>
      </c>
      <c r="AI30" s="131">
        <f t="shared" ca="1" si="8"/>
        <v>0</v>
      </c>
      <c r="AJ30" s="131">
        <f t="shared" ca="1" si="8"/>
        <v>0</v>
      </c>
    </row>
    <row r="31" spans="1:36">
      <c r="A31" s="4" t="str">
        <f t="shared" si="12"/>
        <v>PG</v>
      </c>
      <c r="B31" s="4" t="str">
        <f t="shared" si="12"/>
        <v>MFM</v>
      </c>
      <c r="C31" s="4">
        <f t="shared" si="11"/>
        <v>7</v>
      </c>
      <c r="D31" s="40" t="str">
        <f t="shared" si="7"/>
        <v>PG7</v>
      </c>
      <c r="E31" s="41">
        <f ca="1">HLOOKUP($A31&amp;"-"&amp;$B31&amp;"-"&amp;E$7,Weights_Cond_Spaces,$C31+1,FALSE)*'Freezer Impacts'!D30</f>
        <v>0</v>
      </c>
      <c r="F31" s="41">
        <f ca="1">HLOOKUP($A31&amp;"-"&amp;$B31&amp;"-"&amp;F$7,Weights_Cond_Spaces,$C31+1,FALSE)*'Freezer Impacts'!E30</f>
        <v>0</v>
      </c>
      <c r="G31" s="41">
        <f ca="1">HLOOKUP($A31&amp;"-"&amp;$B31&amp;"-"&amp;G$7,Weights_Cond_Spaces,$C31+1,FALSE)*'Freezer Impacts'!F30</f>
        <v>0</v>
      </c>
      <c r="H31" s="41">
        <f ca="1">HLOOKUP($A31&amp;"-"&amp;$B31&amp;"-"&amp;H$7,Weights_Cond_Spaces,$C31+1,FALSE)*'Freezer Impacts'!G30</f>
        <v>0</v>
      </c>
      <c r="I31" s="41">
        <f ca="1">HLOOKUP($A31&amp;"-"&amp;$B31&amp;"-"&amp;I$7,Weights_Cond_Spaces,$C31+1,FALSE)*'Freezer Impacts'!H30</f>
        <v>0</v>
      </c>
      <c r="J31" s="41">
        <f ca="1">HLOOKUP($A31&amp;"-"&amp;$B31&amp;"-"&amp;J$7,Weights_Cond_Spaces,$C31+1,FALSE)*'Freezer Impacts'!I30</f>
        <v>0</v>
      </c>
      <c r="K31" s="41">
        <f ca="1">HLOOKUP($A31&amp;"-"&amp;$B31&amp;"-"&amp;K$7,Weights_Cond_Spaces,$C31+1,FALSE)*'Freezer Impacts'!J30</f>
        <v>0</v>
      </c>
      <c r="L31" s="41">
        <f ca="1">HLOOKUP($A31&amp;"-"&amp;$B31&amp;"-"&amp;L$7,Weights_Cond_Spaces,$C31+1,FALSE)*'Freezer Impacts'!K30</f>
        <v>0</v>
      </c>
      <c r="M31" s="41">
        <f ca="1">HLOOKUP($A31&amp;"-"&amp;$B31&amp;"-"&amp;M$7,Weights_Cond_Spaces,$C31+1,FALSE)*'Freezer Impacts'!L30</f>
        <v>0</v>
      </c>
      <c r="N31" s="41">
        <f ca="1">HLOOKUP($A31&amp;"-"&amp;$B31&amp;"-"&amp;N$7,Weights_Cond_Spaces,$C31+1,FALSE)*'Freezer Impacts'!M30</f>
        <v>0</v>
      </c>
      <c r="O31" s="41">
        <f ca="1">HLOOKUP($A31&amp;"-"&amp;$B31&amp;"-"&amp;O$7,Weights_Cond_Spaces,$C31+1,FALSE)*'Freezer Impacts'!N30</f>
        <v>0</v>
      </c>
      <c r="P31" s="41">
        <f ca="1">HLOOKUP($A31&amp;"-"&amp;$B31&amp;"-"&amp;P$7,Weights_Cond_Spaces,$C31+1,FALSE)*'Freezer Impacts'!O30</f>
        <v>0</v>
      </c>
      <c r="Q31" s="41">
        <f ca="1">HLOOKUP($A31&amp;"-"&amp;$B31&amp;"-"&amp;Q$7,Weights_Cond_Spaces,$C31+1,FALSE)*'Freezer Impacts'!P30</f>
        <v>0</v>
      </c>
      <c r="R31" s="41">
        <f ca="1">HLOOKUP($A31&amp;"-"&amp;$B31&amp;"-"&amp;R$7,Weights_Cond_Spaces,$C31+1,FALSE)*'Freezer Impacts'!Q30</f>
        <v>0</v>
      </c>
      <c r="S31" s="41">
        <f>HLOOKUP($A31&amp;"-"&amp;$B31&amp;"-"&amp;S$7,Weights_Cond_Spaces,$C31+1,FALSE)*'Freezer Impacts'!R30</f>
        <v>0</v>
      </c>
      <c r="T31" s="41">
        <f ca="1">HLOOKUP($A31&amp;"-"&amp;$B31&amp;"-"&amp;T$7,Weights_Cond_Spaces,$C31+1,FALSE)*'Freezer Impacts'!S30</f>
        <v>0</v>
      </c>
      <c r="U31" s="41">
        <f ca="1">HLOOKUP($A31&amp;"-"&amp;$B31&amp;"-"&amp;U$7,Weights_Cond_Spaces,$C31+1,FALSE)*'Freezer Impacts'!T30</f>
        <v>0</v>
      </c>
      <c r="V31" s="41">
        <f ca="1">HLOOKUP($A31&amp;"-"&amp;$B31&amp;"-"&amp;V$7,Weights_Cond_Spaces,$C31+1,FALSE)*'Freezer Impacts'!U30</f>
        <v>0</v>
      </c>
      <c r="W31" s="41">
        <f ca="1">HLOOKUP($A31&amp;"-"&amp;$B31&amp;"-"&amp;W$7,Weights_Cond_Spaces,$C31+1,FALSE)*'Freezer Impacts'!V30</f>
        <v>0</v>
      </c>
      <c r="X31" s="41">
        <f ca="1">HLOOKUP($A31&amp;"-"&amp;$B31&amp;"-"&amp;X$7,Weights_Cond_Spaces,$C31+1,FALSE)*'Freezer Impacts'!W30</f>
        <v>0</v>
      </c>
      <c r="Y31" s="41">
        <f ca="1">HLOOKUP($A31&amp;"-"&amp;$B31&amp;"-"&amp;Y$7,Weights_Cond_Spaces,$C31+1,FALSE)*'Freezer Impacts'!X30</f>
        <v>0</v>
      </c>
      <c r="Z31" s="41">
        <f ca="1">HLOOKUP($A31&amp;"-"&amp;$B31&amp;"-"&amp;Z$7,Weights_Cond_Spaces,$C31+1,FALSE)*'Freezer Impacts'!Y30</f>
        <v>0</v>
      </c>
      <c r="AA31" s="41">
        <f ca="1">HLOOKUP($A31&amp;"-"&amp;$B31&amp;"-"&amp;AA$7,Weights_Cond_Spaces,$C31+1,FALSE)*'Freezer Impacts'!Z30</f>
        <v>0</v>
      </c>
      <c r="AB31" s="41">
        <f ca="1">HLOOKUP($A31&amp;"-"&amp;$B31&amp;"-"&amp;AB$7,Weights_Cond_Spaces,$C31+1,FALSE)*'Freezer Impacts'!AA30</f>
        <v>0</v>
      </c>
      <c r="AC31" s="41">
        <f ca="1">HLOOKUP($A31&amp;"-"&amp;$B31&amp;"-"&amp;AC$7,Weights_Cond_Spaces,$C31+1,FALSE)*'Freezer Impacts'!AB30</f>
        <v>0</v>
      </c>
      <c r="AF31" s="131">
        <f t="shared" ca="1" si="8"/>
        <v>0</v>
      </c>
      <c r="AG31" s="131">
        <f t="shared" ca="1" si="8"/>
        <v>0</v>
      </c>
      <c r="AH31" s="131">
        <f t="shared" ca="1" si="8"/>
        <v>0</v>
      </c>
      <c r="AI31" s="131">
        <f t="shared" ca="1" si="8"/>
        <v>0</v>
      </c>
      <c r="AJ31" s="131">
        <f t="shared" ca="1" si="8"/>
        <v>0</v>
      </c>
    </row>
    <row r="32" spans="1:36">
      <c r="A32" s="4" t="str">
        <f t="shared" si="12"/>
        <v>PG</v>
      </c>
      <c r="B32" s="4" t="str">
        <f t="shared" si="12"/>
        <v>MFM</v>
      </c>
      <c r="C32" s="4">
        <f t="shared" si="11"/>
        <v>8</v>
      </c>
      <c r="D32" s="40" t="str">
        <f t="shared" si="7"/>
        <v>PG8</v>
      </c>
      <c r="E32" s="41">
        <f ca="1">HLOOKUP($A32&amp;"-"&amp;$B32&amp;"-"&amp;E$7,Weights_Cond_Spaces,$C32+1,FALSE)*'Freezer Impacts'!D31</f>
        <v>0</v>
      </c>
      <c r="F32" s="41">
        <f ca="1">HLOOKUP($A32&amp;"-"&amp;$B32&amp;"-"&amp;F$7,Weights_Cond_Spaces,$C32+1,FALSE)*'Freezer Impacts'!E31</f>
        <v>0</v>
      </c>
      <c r="G32" s="41">
        <f ca="1">HLOOKUP($A32&amp;"-"&amp;$B32&amp;"-"&amp;G$7,Weights_Cond_Spaces,$C32+1,FALSE)*'Freezer Impacts'!F31</f>
        <v>0</v>
      </c>
      <c r="H32" s="41">
        <f ca="1">HLOOKUP($A32&amp;"-"&amp;$B32&amp;"-"&amp;H$7,Weights_Cond_Spaces,$C32+1,FALSE)*'Freezer Impacts'!G31</f>
        <v>0</v>
      </c>
      <c r="I32" s="41">
        <f ca="1">HLOOKUP($A32&amp;"-"&amp;$B32&amp;"-"&amp;I$7,Weights_Cond_Spaces,$C32+1,FALSE)*'Freezer Impacts'!H31</f>
        <v>0</v>
      </c>
      <c r="J32" s="41">
        <f ca="1">HLOOKUP($A32&amp;"-"&amp;$B32&amp;"-"&amp;J$7,Weights_Cond_Spaces,$C32+1,FALSE)*'Freezer Impacts'!I31</f>
        <v>0</v>
      </c>
      <c r="K32" s="41">
        <f ca="1">HLOOKUP($A32&amp;"-"&amp;$B32&amp;"-"&amp;K$7,Weights_Cond_Spaces,$C32+1,FALSE)*'Freezer Impacts'!J31</f>
        <v>0</v>
      </c>
      <c r="L32" s="41">
        <f ca="1">HLOOKUP($A32&amp;"-"&amp;$B32&amp;"-"&amp;L$7,Weights_Cond_Spaces,$C32+1,FALSE)*'Freezer Impacts'!K31</f>
        <v>0</v>
      </c>
      <c r="M32" s="41">
        <f ca="1">HLOOKUP($A32&amp;"-"&amp;$B32&amp;"-"&amp;M$7,Weights_Cond_Spaces,$C32+1,FALSE)*'Freezer Impacts'!L31</f>
        <v>0</v>
      </c>
      <c r="N32" s="41">
        <f ca="1">HLOOKUP($A32&amp;"-"&amp;$B32&amp;"-"&amp;N$7,Weights_Cond_Spaces,$C32+1,FALSE)*'Freezer Impacts'!M31</f>
        <v>0</v>
      </c>
      <c r="O32" s="41">
        <f ca="1">HLOOKUP($A32&amp;"-"&amp;$B32&amp;"-"&amp;O$7,Weights_Cond_Spaces,$C32+1,FALSE)*'Freezer Impacts'!N31</f>
        <v>0</v>
      </c>
      <c r="P32" s="41">
        <f ca="1">HLOOKUP($A32&amp;"-"&amp;$B32&amp;"-"&amp;P$7,Weights_Cond_Spaces,$C32+1,FALSE)*'Freezer Impacts'!O31</f>
        <v>0</v>
      </c>
      <c r="Q32" s="41">
        <f ca="1">HLOOKUP($A32&amp;"-"&amp;$B32&amp;"-"&amp;Q$7,Weights_Cond_Spaces,$C32+1,FALSE)*'Freezer Impacts'!P31</f>
        <v>0</v>
      </c>
      <c r="R32" s="41">
        <f ca="1">HLOOKUP($A32&amp;"-"&amp;$B32&amp;"-"&amp;R$7,Weights_Cond_Spaces,$C32+1,FALSE)*'Freezer Impacts'!Q31</f>
        <v>0</v>
      </c>
      <c r="S32" s="41">
        <f>HLOOKUP($A32&amp;"-"&amp;$B32&amp;"-"&amp;S$7,Weights_Cond_Spaces,$C32+1,FALSE)*'Freezer Impacts'!R31</f>
        <v>0</v>
      </c>
      <c r="T32" s="41">
        <f ca="1">HLOOKUP($A32&amp;"-"&amp;$B32&amp;"-"&amp;T$7,Weights_Cond_Spaces,$C32+1,FALSE)*'Freezer Impacts'!S31</f>
        <v>0</v>
      </c>
      <c r="U32" s="41">
        <f ca="1">HLOOKUP($A32&amp;"-"&amp;$B32&amp;"-"&amp;U$7,Weights_Cond_Spaces,$C32+1,FALSE)*'Freezer Impacts'!T31</f>
        <v>0</v>
      </c>
      <c r="V32" s="41">
        <f ca="1">HLOOKUP($A32&amp;"-"&amp;$B32&amp;"-"&amp;V$7,Weights_Cond_Spaces,$C32+1,FALSE)*'Freezer Impacts'!U31</f>
        <v>0</v>
      </c>
      <c r="W32" s="41">
        <f ca="1">HLOOKUP($A32&amp;"-"&amp;$B32&amp;"-"&amp;W$7,Weights_Cond_Spaces,$C32+1,FALSE)*'Freezer Impacts'!V31</f>
        <v>0</v>
      </c>
      <c r="X32" s="41">
        <f ca="1">HLOOKUP($A32&amp;"-"&amp;$B32&amp;"-"&amp;X$7,Weights_Cond_Spaces,$C32+1,FALSE)*'Freezer Impacts'!W31</f>
        <v>0</v>
      </c>
      <c r="Y32" s="41">
        <f ca="1">HLOOKUP($A32&amp;"-"&amp;$B32&amp;"-"&amp;Y$7,Weights_Cond_Spaces,$C32+1,FALSE)*'Freezer Impacts'!X31</f>
        <v>0</v>
      </c>
      <c r="Z32" s="41">
        <f ca="1">HLOOKUP($A32&amp;"-"&amp;$B32&amp;"-"&amp;Z$7,Weights_Cond_Spaces,$C32+1,FALSE)*'Freezer Impacts'!Y31</f>
        <v>0</v>
      </c>
      <c r="AA32" s="41">
        <f ca="1">HLOOKUP($A32&amp;"-"&amp;$B32&amp;"-"&amp;AA$7,Weights_Cond_Spaces,$C32+1,FALSE)*'Freezer Impacts'!Z31</f>
        <v>0</v>
      </c>
      <c r="AB32" s="41">
        <f ca="1">HLOOKUP($A32&amp;"-"&amp;$B32&amp;"-"&amp;AB$7,Weights_Cond_Spaces,$C32+1,FALSE)*'Freezer Impacts'!AA31</f>
        <v>0</v>
      </c>
      <c r="AC32" s="41">
        <f ca="1">HLOOKUP($A32&amp;"-"&amp;$B32&amp;"-"&amp;AC$7,Weights_Cond_Spaces,$C32+1,FALSE)*'Freezer Impacts'!AB31</f>
        <v>0</v>
      </c>
      <c r="AF32" s="131">
        <f t="shared" ca="1" si="8"/>
        <v>0</v>
      </c>
      <c r="AG32" s="131">
        <f t="shared" ca="1" si="8"/>
        <v>0</v>
      </c>
      <c r="AH32" s="131">
        <f t="shared" ca="1" si="8"/>
        <v>0</v>
      </c>
      <c r="AI32" s="131">
        <f t="shared" ca="1" si="8"/>
        <v>0</v>
      </c>
      <c r="AJ32" s="131">
        <f t="shared" ca="1" si="8"/>
        <v>0</v>
      </c>
    </row>
    <row r="33" spans="1:36">
      <c r="A33" s="4" t="str">
        <f t="shared" si="12"/>
        <v>PG</v>
      </c>
      <c r="B33" s="4" t="str">
        <f t="shared" si="12"/>
        <v>MFM</v>
      </c>
      <c r="C33" s="4">
        <f t="shared" si="11"/>
        <v>9</v>
      </c>
      <c r="D33" s="40" t="str">
        <f t="shared" si="7"/>
        <v>PG9</v>
      </c>
      <c r="E33" s="41">
        <f ca="1">HLOOKUP($A33&amp;"-"&amp;$B33&amp;"-"&amp;E$7,Weights_Cond_Spaces,$C33+1,FALSE)*'Freezer Impacts'!D32</f>
        <v>0</v>
      </c>
      <c r="F33" s="41">
        <f ca="1">HLOOKUP($A33&amp;"-"&amp;$B33&amp;"-"&amp;F$7,Weights_Cond_Spaces,$C33+1,FALSE)*'Freezer Impacts'!E32</f>
        <v>0</v>
      </c>
      <c r="G33" s="41">
        <f ca="1">HLOOKUP($A33&amp;"-"&amp;$B33&amp;"-"&amp;G$7,Weights_Cond_Spaces,$C33+1,FALSE)*'Freezer Impacts'!F32</f>
        <v>0</v>
      </c>
      <c r="H33" s="41">
        <f ca="1">HLOOKUP($A33&amp;"-"&amp;$B33&amp;"-"&amp;H$7,Weights_Cond_Spaces,$C33+1,FALSE)*'Freezer Impacts'!G32</f>
        <v>0</v>
      </c>
      <c r="I33" s="41">
        <f ca="1">HLOOKUP($A33&amp;"-"&amp;$B33&amp;"-"&amp;I$7,Weights_Cond_Spaces,$C33+1,FALSE)*'Freezer Impacts'!H32</f>
        <v>0</v>
      </c>
      <c r="J33" s="41">
        <f ca="1">HLOOKUP($A33&amp;"-"&amp;$B33&amp;"-"&amp;J$7,Weights_Cond_Spaces,$C33+1,FALSE)*'Freezer Impacts'!I32</f>
        <v>0</v>
      </c>
      <c r="K33" s="41">
        <f ca="1">HLOOKUP($A33&amp;"-"&amp;$B33&amp;"-"&amp;K$7,Weights_Cond_Spaces,$C33+1,FALSE)*'Freezer Impacts'!J32</f>
        <v>0</v>
      </c>
      <c r="L33" s="41">
        <f ca="1">HLOOKUP($A33&amp;"-"&amp;$B33&amp;"-"&amp;L$7,Weights_Cond_Spaces,$C33+1,FALSE)*'Freezer Impacts'!K32</f>
        <v>0</v>
      </c>
      <c r="M33" s="41">
        <f ca="1">HLOOKUP($A33&amp;"-"&amp;$B33&amp;"-"&amp;M$7,Weights_Cond_Spaces,$C33+1,FALSE)*'Freezer Impacts'!L32</f>
        <v>0</v>
      </c>
      <c r="N33" s="41">
        <f ca="1">HLOOKUP($A33&amp;"-"&amp;$B33&amp;"-"&amp;N$7,Weights_Cond_Spaces,$C33+1,FALSE)*'Freezer Impacts'!M32</f>
        <v>0</v>
      </c>
      <c r="O33" s="41">
        <f ca="1">HLOOKUP($A33&amp;"-"&amp;$B33&amp;"-"&amp;O$7,Weights_Cond_Spaces,$C33+1,FALSE)*'Freezer Impacts'!N32</f>
        <v>0</v>
      </c>
      <c r="P33" s="41">
        <f ca="1">HLOOKUP($A33&amp;"-"&amp;$B33&amp;"-"&amp;P$7,Weights_Cond_Spaces,$C33+1,FALSE)*'Freezer Impacts'!O32</f>
        <v>0</v>
      </c>
      <c r="Q33" s="41">
        <f ca="1">HLOOKUP($A33&amp;"-"&amp;$B33&amp;"-"&amp;Q$7,Weights_Cond_Spaces,$C33+1,FALSE)*'Freezer Impacts'!P32</f>
        <v>0</v>
      </c>
      <c r="R33" s="41">
        <f ca="1">HLOOKUP($A33&amp;"-"&amp;$B33&amp;"-"&amp;R$7,Weights_Cond_Spaces,$C33+1,FALSE)*'Freezer Impacts'!Q32</f>
        <v>0</v>
      </c>
      <c r="S33" s="41">
        <f>HLOOKUP($A33&amp;"-"&amp;$B33&amp;"-"&amp;S$7,Weights_Cond_Spaces,$C33+1,FALSE)*'Freezer Impacts'!R32</f>
        <v>0</v>
      </c>
      <c r="T33" s="41">
        <f ca="1">HLOOKUP($A33&amp;"-"&amp;$B33&amp;"-"&amp;T$7,Weights_Cond_Spaces,$C33+1,FALSE)*'Freezer Impacts'!S32</f>
        <v>0</v>
      </c>
      <c r="U33" s="41">
        <f ca="1">HLOOKUP($A33&amp;"-"&amp;$B33&amp;"-"&amp;U$7,Weights_Cond_Spaces,$C33+1,FALSE)*'Freezer Impacts'!T32</f>
        <v>0</v>
      </c>
      <c r="V33" s="41">
        <f ca="1">HLOOKUP($A33&amp;"-"&amp;$B33&amp;"-"&amp;V$7,Weights_Cond_Spaces,$C33+1,FALSE)*'Freezer Impacts'!U32</f>
        <v>0</v>
      </c>
      <c r="W33" s="41">
        <f ca="1">HLOOKUP($A33&amp;"-"&amp;$B33&amp;"-"&amp;W$7,Weights_Cond_Spaces,$C33+1,FALSE)*'Freezer Impacts'!V32</f>
        <v>0</v>
      </c>
      <c r="X33" s="41">
        <f ca="1">HLOOKUP($A33&amp;"-"&amp;$B33&amp;"-"&amp;X$7,Weights_Cond_Spaces,$C33+1,FALSE)*'Freezer Impacts'!W32</f>
        <v>0</v>
      </c>
      <c r="Y33" s="41">
        <f ca="1">HLOOKUP($A33&amp;"-"&amp;$B33&amp;"-"&amp;Y$7,Weights_Cond_Spaces,$C33+1,FALSE)*'Freezer Impacts'!X32</f>
        <v>0</v>
      </c>
      <c r="Z33" s="41">
        <f ca="1">HLOOKUP($A33&amp;"-"&amp;$B33&amp;"-"&amp;Z$7,Weights_Cond_Spaces,$C33+1,FALSE)*'Freezer Impacts'!Y32</f>
        <v>0</v>
      </c>
      <c r="AA33" s="41">
        <f ca="1">HLOOKUP($A33&amp;"-"&amp;$B33&amp;"-"&amp;AA$7,Weights_Cond_Spaces,$C33+1,FALSE)*'Freezer Impacts'!Z32</f>
        <v>0</v>
      </c>
      <c r="AB33" s="41">
        <f ca="1">HLOOKUP($A33&amp;"-"&amp;$B33&amp;"-"&amp;AB$7,Weights_Cond_Spaces,$C33+1,FALSE)*'Freezer Impacts'!AA32</f>
        <v>0</v>
      </c>
      <c r="AC33" s="41">
        <f ca="1">HLOOKUP($A33&amp;"-"&amp;$B33&amp;"-"&amp;AC$7,Weights_Cond_Spaces,$C33+1,FALSE)*'Freezer Impacts'!AB32</f>
        <v>0</v>
      </c>
      <c r="AF33" s="131">
        <f t="shared" ca="1" si="8"/>
        <v>0</v>
      </c>
      <c r="AG33" s="131">
        <f t="shared" ca="1" si="8"/>
        <v>0</v>
      </c>
      <c r="AH33" s="131">
        <f t="shared" ca="1" si="8"/>
        <v>0</v>
      </c>
      <c r="AI33" s="131">
        <f t="shared" ca="1" si="8"/>
        <v>0</v>
      </c>
      <c r="AJ33" s="131">
        <f t="shared" ca="1" si="8"/>
        <v>0</v>
      </c>
    </row>
    <row r="34" spans="1:36">
      <c r="A34" s="4" t="str">
        <f t="shared" si="12"/>
        <v>PG</v>
      </c>
      <c r="B34" s="4" t="str">
        <f t="shared" si="12"/>
        <v>MFM</v>
      </c>
      <c r="C34" s="4">
        <f t="shared" si="11"/>
        <v>10</v>
      </c>
      <c r="D34" s="40" t="str">
        <f t="shared" si="7"/>
        <v>PG10</v>
      </c>
      <c r="E34" s="41">
        <f ca="1">HLOOKUP($A34&amp;"-"&amp;$B34&amp;"-"&amp;E$7,Weights_Cond_Spaces,$C34+1,FALSE)*'Freezer Impacts'!D33</f>
        <v>0</v>
      </c>
      <c r="F34" s="41">
        <f ca="1">HLOOKUP($A34&amp;"-"&amp;$B34&amp;"-"&amp;F$7,Weights_Cond_Spaces,$C34+1,FALSE)*'Freezer Impacts'!E33</f>
        <v>0</v>
      </c>
      <c r="G34" s="41">
        <f ca="1">HLOOKUP($A34&amp;"-"&amp;$B34&amp;"-"&amp;G$7,Weights_Cond_Spaces,$C34+1,FALSE)*'Freezer Impacts'!F33</f>
        <v>0</v>
      </c>
      <c r="H34" s="41">
        <f ca="1">HLOOKUP($A34&amp;"-"&amp;$B34&amp;"-"&amp;H$7,Weights_Cond_Spaces,$C34+1,FALSE)*'Freezer Impacts'!G33</f>
        <v>0</v>
      </c>
      <c r="I34" s="41">
        <f ca="1">HLOOKUP($A34&amp;"-"&amp;$B34&amp;"-"&amp;I$7,Weights_Cond_Spaces,$C34+1,FALSE)*'Freezer Impacts'!H33</f>
        <v>0</v>
      </c>
      <c r="J34" s="41">
        <f ca="1">HLOOKUP($A34&amp;"-"&amp;$B34&amp;"-"&amp;J$7,Weights_Cond_Spaces,$C34+1,FALSE)*'Freezer Impacts'!I33</f>
        <v>0</v>
      </c>
      <c r="K34" s="41">
        <f ca="1">HLOOKUP($A34&amp;"-"&amp;$B34&amp;"-"&amp;K$7,Weights_Cond_Spaces,$C34+1,FALSE)*'Freezer Impacts'!J33</f>
        <v>0</v>
      </c>
      <c r="L34" s="41">
        <f ca="1">HLOOKUP($A34&amp;"-"&amp;$B34&amp;"-"&amp;L$7,Weights_Cond_Spaces,$C34+1,FALSE)*'Freezer Impacts'!K33</f>
        <v>0</v>
      </c>
      <c r="M34" s="41">
        <f ca="1">HLOOKUP($A34&amp;"-"&amp;$B34&amp;"-"&amp;M$7,Weights_Cond_Spaces,$C34+1,FALSE)*'Freezer Impacts'!L33</f>
        <v>0</v>
      </c>
      <c r="N34" s="41">
        <f ca="1">HLOOKUP($A34&amp;"-"&amp;$B34&amp;"-"&amp;N$7,Weights_Cond_Spaces,$C34+1,FALSE)*'Freezer Impacts'!M33</f>
        <v>0</v>
      </c>
      <c r="O34" s="41">
        <f ca="1">HLOOKUP($A34&amp;"-"&amp;$B34&amp;"-"&amp;O$7,Weights_Cond_Spaces,$C34+1,FALSE)*'Freezer Impacts'!N33</f>
        <v>0</v>
      </c>
      <c r="P34" s="41">
        <f ca="1">HLOOKUP($A34&amp;"-"&amp;$B34&amp;"-"&amp;P$7,Weights_Cond_Spaces,$C34+1,FALSE)*'Freezer Impacts'!O33</f>
        <v>0</v>
      </c>
      <c r="Q34" s="41">
        <f ca="1">HLOOKUP($A34&amp;"-"&amp;$B34&amp;"-"&amp;Q$7,Weights_Cond_Spaces,$C34+1,FALSE)*'Freezer Impacts'!P33</f>
        <v>0</v>
      </c>
      <c r="R34" s="41">
        <f ca="1">HLOOKUP($A34&amp;"-"&amp;$B34&amp;"-"&amp;R$7,Weights_Cond_Spaces,$C34+1,FALSE)*'Freezer Impacts'!Q33</f>
        <v>0</v>
      </c>
      <c r="S34" s="41">
        <f>HLOOKUP($A34&amp;"-"&amp;$B34&amp;"-"&amp;S$7,Weights_Cond_Spaces,$C34+1,FALSE)*'Freezer Impacts'!R33</f>
        <v>0</v>
      </c>
      <c r="T34" s="41">
        <f ca="1">HLOOKUP($A34&amp;"-"&amp;$B34&amp;"-"&amp;T$7,Weights_Cond_Spaces,$C34+1,FALSE)*'Freezer Impacts'!S33</f>
        <v>0</v>
      </c>
      <c r="U34" s="41">
        <f ca="1">HLOOKUP($A34&amp;"-"&amp;$B34&amp;"-"&amp;U$7,Weights_Cond_Spaces,$C34+1,FALSE)*'Freezer Impacts'!T33</f>
        <v>0</v>
      </c>
      <c r="V34" s="41">
        <f ca="1">HLOOKUP($A34&amp;"-"&amp;$B34&amp;"-"&amp;V$7,Weights_Cond_Spaces,$C34+1,FALSE)*'Freezer Impacts'!U33</f>
        <v>0</v>
      </c>
      <c r="W34" s="41">
        <f ca="1">HLOOKUP($A34&amp;"-"&amp;$B34&amp;"-"&amp;W$7,Weights_Cond_Spaces,$C34+1,FALSE)*'Freezer Impacts'!V33</f>
        <v>0</v>
      </c>
      <c r="X34" s="41">
        <f ca="1">HLOOKUP($A34&amp;"-"&amp;$B34&amp;"-"&amp;X$7,Weights_Cond_Spaces,$C34+1,FALSE)*'Freezer Impacts'!W33</f>
        <v>0</v>
      </c>
      <c r="Y34" s="41">
        <f ca="1">HLOOKUP($A34&amp;"-"&amp;$B34&amp;"-"&amp;Y$7,Weights_Cond_Spaces,$C34+1,FALSE)*'Freezer Impacts'!X33</f>
        <v>0</v>
      </c>
      <c r="Z34" s="41">
        <f ca="1">HLOOKUP($A34&amp;"-"&amp;$B34&amp;"-"&amp;Z$7,Weights_Cond_Spaces,$C34+1,FALSE)*'Freezer Impacts'!Y33</f>
        <v>0</v>
      </c>
      <c r="AA34" s="41">
        <f ca="1">HLOOKUP($A34&amp;"-"&amp;$B34&amp;"-"&amp;AA$7,Weights_Cond_Spaces,$C34+1,FALSE)*'Freezer Impacts'!Z33</f>
        <v>0</v>
      </c>
      <c r="AB34" s="41">
        <f ca="1">HLOOKUP($A34&amp;"-"&amp;$B34&amp;"-"&amp;AB$7,Weights_Cond_Spaces,$C34+1,FALSE)*'Freezer Impacts'!AA33</f>
        <v>0</v>
      </c>
      <c r="AC34" s="41">
        <f ca="1">HLOOKUP($A34&amp;"-"&amp;$B34&amp;"-"&amp;AC$7,Weights_Cond_Spaces,$C34+1,FALSE)*'Freezer Impacts'!AB33</f>
        <v>0</v>
      </c>
      <c r="AF34" s="131">
        <f t="shared" ca="1" si="8"/>
        <v>0</v>
      </c>
      <c r="AG34" s="131">
        <f t="shared" ca="1" si="8"/>
        <v>0</v>
      </c>
      <c r="AH34" s="131">
        <f t="shared" ca="1" si="8"/>
        <v>0</v>
      </c>
      <c r="AI34" s="131">
        <f t="shared" ca="1" si="8"/>
        <v>0</v>
      </c>
      <c r="AJ34" s="131">
        <f t="shared" ca="1" si="8"/>
        <v>0</v>
      </c>
    </row>
    <row r="35" spans="1:36">
      <c r="A35" s="4" t="str">
        <f t="shared" si="12"/>
        <v>PG</v>
      </c>
      <c r="B35" s="4" t="str">
        <f t="shared" si="12"/>
        <v>MFM</v>
      </c>
      <c r="C35" s="4">
        <f t="shared" si="11"/>
        <v>11</v>
      </c>
      <c r="D35" s="40" t="str">
        <f t="shared" si="7"/>
        <v>PG11</v>
      </c>
      <c r="E35" s="41">
        <f ca="1">HLOOKUP($A35&amp;"-"&amp;$B35&amp;"-"&amp;E$7,Weights_Cond_Spaces,$C35+1,FALSE)*'Freezer Impacts'!D34</f>
        <v>8.5857422615616213E-2</v>
      </c>
      <c r="F35" s="41">
        <f ca="1">HLOOKUP($A35&amp;"-"&amp;$B35&amp;"-"&amp;F$7,Weights_Cond_Spaces,$C35+1,FALSE)*'Freezer Impacts'!E34</f>
        <v>1.1426720712987832E-5</v>
      </c>
      <c r="G35" s="41">
        <f ca="1">HLOOKUP($A35&amp;"-"&amp;$B35&amp;"-"&amp;G$7,Weights_Cond_Spaces,$C35+1,FALSE)*'Freezer Impacts'!F34</f>
        <v>9.796165917173999E-2</v>
      </c>
      <c r="H35" s="41">
        <f ca="1">HLOOKUP($A35&amp;"-"&amp;$B35&amp;"-"&amp;H$7,Weights_Cond_Spaces,$C35+1,FALSE)*'Freezer Impacts'!G34</f>
        <v>1.9266648779928264E-5</v>
      </c>
      <c r="I35" s="41">
        <f ca="1">HLOOKUP($A35&amp;"-"&amp;$B35&amp;"-"&amp;I$7,Weights_Cond_Spaces,$C35+1,FALSE)*'Freezer Impacts'!H34</f>
        <v>-2.13761478456249E-3</v>
      </c>
      <c r="J35" s="41">
        <f ca="1">HLOOKUP($A35&amp;"-"&amp;$B35&amp;"-"&amp;J$7,Weights_Cond_Spaces,$C35+1,FALSE)*'Freezer Impacts'!I34</f>
        <v>1.2283041747725057E-2</v>
      </c>
      <c r="K35" s="41">
        <f ca="1">HLOOKUP($A35&amp;"-"&amp;$B35&amp;"-"&amp;K$7,Weights_Cond_Spaces,$C35+1,FALSE)*'Freezer Impacts'!J34</f>
        <v>1.6431353443103142E-6</v>
      </c>
      <c r="L35" s="41">
        <f ca="1">HLOOKUP($A35&amp;"-"&amp;$B35&amp;"-"&amp;L$7,Weights_Cond_Spaces,$C35+1,FALSE)*'Freezer Impacts'!K34</f>
        <v>1.1391329411208479E-2</v>
      </c>
      <c r="M35" s="41">
        <f ca="1">HLOOKUP($A35&amp;"-"&amp;$B35&amp;"-"&amp;M$7,Weights_Cond_Spaces,$C35+1,FALSE)*'Freezer Impacts'!L34</f>
        <v>3.0384398813007947E-6</v>
      </c>
      <c r="N35" s="41">
        <f ca="1">HLOOKUP($A35&amp;"-"&amp;$B35&amp;"-"&amp;N$7,Weights_Cond_Spaces,$C35+1,FALSE)*'Freezer Impacts'!M34</f>
        <v>0</v>
      </c>
      <c r="O35" s="41">
        <f ca="1">HLOOKUP($A35&amp;"-"&amp;$B35&amp;"-"&amp;O$7,Weights_Cond_Spaces,$C35+1,FALSE)*'Freezer Impacts'!N34</f>
        <v>1.786387257702092E-2</v>
      </c>
      <c r="P35" s="41">
        <f ca="1">HLOOKUP($A35&amp;"-"&amp;$B35&amp;"-"&amp;P$7,Weights_Cond_Spaces,$C35+1,FALSE)*'Freezer Impacts'!O34</f>
        <v>2.3774937165757971E-6</v>
      </c>
      <c r="Q35" s="41">
        <f ca="1">HLOOKUP($A35&amp;"-"&amp;$B35&amp;"-"&amp;Q$7,Weights_Cond_Spaces,$C35+1,FALSE)*'Freezer Impacts'!P34</f>
        <v>2.0382333216688257E-2</v>
      </c>
      <c r="R35" s="41">
        <f ca="1">HLOOKUP($A35&amp;"-"&amp;$B35&amp;"-"&amp;R$7,Weights_Cond_Spaces,$C35+1,FALSE)*'Freezer Impacts'!Q34</f>
        <v>4.0087035960971574E-6</v>
      </c>
      <c r="S35" s="41">
        <f>HLOOKUP($A35&amp;"-"&amp;$B35&amp;"-"&amp;S$7,Weights_Cond_Spaces,$C35+1,FALSE)*'Freezer Impacts'!R34</f>
        <v>0</v>
      </c>
      <c r="T35" s="41">
        <f ca="1">HLOOKUP($A35&amp;"-"&amp;$B35&amp;"-"&amp;T$7,Weights_Cond_Spaces,$C35+1,FALSE)*'Freezer Impacts'!S34</f>
        <v>1.873132412617939E-3</v>
      </c>
      <c r="U35" s="41">
        <f ca="1">HLOOKUP($A35&amp;"-"&amp;$B35&amp;"-"&amp;U$7,Weights_Cond_Spaces,$C35+1,FALSE)*'Freezer Impacts'!T34</f>
        <v>2.8793022889164383E-7</v>
      </c>
      <c r="V35" s="41">
        <f ca="1">HLOOKUP($A35&amp;"-"&amp;$B35&amp;"-"&amp;V$7,Weights_Cond_Spaces,$C35+1,FALSE)*'Freezer Impacts'!U34</f>
        <v>1.873132412617939E-3</v>
      </c>
      <c r="W35" s="41">
        <f ca="1">HLOOKUP($A35&amp;"-"&amp;$B35&amp;"-"&amp;W$7,Weights_Cond_Spaces,$C35+1,FALSE)*'Freezer Impacts'!V34</f>
        <v>2.8793022889164383E-7</v>
      </c>
      <c r="X35" s="41">
        <f ca="1">HLOOKUP($A35&amp;"-"&amp;$B35&amp;"-"&amp;X$7,Weights_Cond_Spaces,$C35+1,FALSE)*'Freezer Impacts'!W34</f>
        <v>-4.4366853142927386E-5</v>
      </c>
      <c r="Y35" s="41">
        <f ca="1">HLOOKUP($A35&amp;"-"&amp;$B35&amp;"-"&amp;Y$7,Weights_Cond_Spaces,$C35+1,FALSE)*'Freezer Impacts'!X34</f>
        <v>2.9246148424952935E-4</v>
      </c>
      <c r="Z35" s="41">
        <f ca="1">HLOOKUP($A35&amp;"-"&amp;$B35&amp;"-"&amp;Z$7,Weights_Cond_Spaces,$C35+1,FALSE)*'Freezer Impacts'!Y34</f>
        <v>4.6254585378931038E-8</v>
      </c>
      <c r="AA35" s="41">
        <f ca="1">HLOOKUP($A35&amp;"-"&amp;$B35&amp;"-"&amp;AA$7,Weights_Cond_Spaces,$C35+1,FALSE)*'Freezer Impacts'!Z34</f>
        <v>2.0986575384087955E-4</v>
      </c>
      <c r="AB35" s="41">
        <f ca="1">HLOOKUP($A35&amp;"-"&amp;$B35&amp;"-"&amp;AB$7,Weights_Cond_Spaces,$C35+1,FALSE)*'Freezer Impacts'!AA34</f>
        <v>4.6254585378931038E-8</v>
      </c>
      <c r="AC35" s="41">
        <f ca="1">HLOOKUP($A35&amp;"-"&amp;$B35&amp;"-"&amp;AC$7,Weights_Cond_Spaces,$C35+1,FALSE)*'Freezer Impacts'!AB34</f>
        <v>0</v>
      </c>
      <c r="AF35" s="131">
        <f t="shared" ca="1" si="8"/>
        <v>0.11816993083722965</v>
      </c>
      <c r="AG35" s="131">
        <f t="shared" ca="1" si="8"/>
        <v>1.5781534588144517E-5</v>
      </c>
      <c r="AH35" s="131">
        <f t="shared" ca="1" si="8"/>
        <v>0.13181831996609555</v>
      </c>
      <c r="AI35" s="131">
        <f t="shared" ca="1" si="8"/>
        <v>2.6647977071596788E-5</v>
      </c>
      <c r="AJ35" s="131">
        <f t="shared" ca="1" si="8"/>
        <v>-2.1819816377054175E-3</v>
      </c>
    </row>
    <row r="36" spans="1:36">
      <c r="A36" s="4" t="str">
        <f t="shared" si="12"/>
        <v>PG</v>
      </c>
      <c r="B36" s="4" t="str">
        <f t="shared" si="12"/>
        <v>MFM</v>
      </c>
      <c r="C36" s="4">
        <f t="shared" si="11"/>
        <v>12</v>
      </c>
      <c r="D36" s="40" t="str">
        <f t="shared" si="7"/>
        <v>PG12</v>
      </c>
      <c r="E36" s="41">
        <f ca="1">HLOOKUP($A36&amp;"-"&amp;$B36&amp;"-"&amp;E$7,Weights_Cond_Spaces,$C36+1,FALSE)*'Freezer Impacts'!D35</f>
        <v>0.23150690449119732</v>
      </c>
      <c r="F36" s="41">
        <f ca="1">HLOOKUP($A36&amp;"-"&amp;$B36&amp;"-"&amp;F$7,Weights_Cond_Spaces,$C36+1,FALSE)*'Freezer Impacts'!E35</f>
        <v>3.1142432485320073E-5</v>
      </c>
      <c r="G36" s="41">
        <f ca="1">HLOOKUP($A36&amp;"-"&amp;$B36&amp;"-"&amp;G$7,Weights_Cond_Spaces,$C36+1,FALSE)*'Freezer Impacts'!F35</f>
        <v>0.25602511437182546</v>
      </c>
      <c r="H36" s="41">
        <f ca="1">HLOOKUP($A36&amp;"-"&amp;$B36&amp;"-"&amp;H$7,Weights_Cond_Spaces,$C36+1,FALSE)*'Freezer Impacts'!G35</f>
        <v>5.2049934842496914E-5</v>
      </c>
      <c r="I36" s="41">
        <f ca="1">HLOOKUP($A36&amp;"-"&amp;$B36&amp;"-"&amp;I$7,Weights_Cond_Spaces,$C36+1,FALSE)*'Freezer Impacts'!H35</f>
        <v>-6.3566073434374089E-3</v>
      </c>
      <c r="J36" s="41">
        <f ca="1">HLOOKUP($A36&amp;"-"&amp;$B36&amp;"-"&amp;J$7,Weights_Cond_Spaces,$C36+1,FALSE)*'Freezer Impacts'!I35</f>
        <v>3.3091630036464911E-2</v>
      </c>
      <c r="K36" s="41">
        <f ca="1">HLOOKUP($A36&amp;"-"&amp;$B36&amp;"-"&amp;K$7,Weights_Cond_Spaces,$C36+1,FALSE)*'Freezer Impacts'!J35</f>
        <v>4.4775619537521793E-6</v>
      </c>
      <c r="L36" s="41">
        <f ca="1">HLOOKUP($A36&amp;"-"&amp;$B36&amp;"-"&amp;L$7,Weights_Cond_Spaces,$C36+1,FALSE)*'Freezer Impacts'!K35</f>
        <v>2.8659860911155709E-2</v>
      </c>
      <c r="M36" s="41">
        <f ca="1">HLOOKUP($A36&amp;"-"&amp;$B36&amp;"-"&amp;M$7,Weights_Cond_Spaces,$C36+1,FALSE)*'Freezer Impacts'!L35</f>
        <v>8.1840169029988014E-6</v>
      </c>
      <c r="N36" s="41">
        <f ca="1">HLOOKUP($A36&amp;"-"&amp;$B36&amp;"-"&amp;N$7,Weights_Cond_Spaces,$C36+1,FALSE)*'Freezer Impacts'!M35</f>
        <v>0</v>
      </c>
      <c r="O36" s="41">
        <f ca="1">HLOOKUP($A36&amp;"-"&amp;$B36&amp;"-"&amp;O$7,Weights_Cond_Spaces,$C36+1,FALSE)*'Freezer Impacts'!N35</f>
        <v>4.8168343709156416E-2</v>
      </c>
      <c r="P36" s="41">
        <f ca="1">HLOOKUP($A36&amp;"-"&amp;$B36&amp;"-"&amp;P$7,Weights_Cond_Spaces,$C36+1,FALSE)*'Freezer Impacts'!O35</f>
        <v>6.4796313318989315E-6</v>
      </c>
      <c r="Q36" s="41">
        <f ca="1">HLOOKUP($A36&amp;"-"&amp;$B36&amp;"-"&amp;Q$7,Weights_Cond_Spaces,$C36+1,FALSE)*'Freezer Impacts'!P35</f>
        <v>5.3269710181395848E-2</v>
      </c>
      <c r="R36" s="41">
        <f ca="1">HLOOKUP($A36&amp;"-"&amp;$B36&amp;"-"&amp;R$7,Weights_Cond_Spaces,$C36+1,FALSE)*'Freezer Impacts'!Q35</f>
        <v>1.0829738132617631E-5</v>
      </c>
      <c r="S36" s="41">
        <f>HLOOKUP($A36&amp;"-"&amp;$B36&amp;"-"&amp;S$7,Weights_Cond_Spaces,$C36+1,FALSE)*'Freezer Impacts'!R35</f>
        <v>0</v>
      </c>
      <c r="T36" s="41">
        <f ca="1">HLOOKUP($A36&amp;"-"&amp;$B36&amp;"-"&amp;T$7,Weights_Cond_Spaces,$C36+1,FALSE)*'Freezer Impacts'!S35</f>
        <v>2.5485699489008865E-2</v>
      </c>
      <c r="U36" s="41">
        <f ca="1">HLOOKUP($A36&amp;"-"&amp;$B36&amp;"-"&amp;U$7,Weights_Cond_Spaces,$C36+1,FALSE)*'Freezer Impacts'!T35</f>
        <v>3.9982805031748772E-6</v>
      </c>
      <c r="V36" s="41">
        <f ca="1">HLOOKUP($A36&amp;"-"&amp;$B36&amp;"-"&amp;V$7,Weights_Cond_Spaces,$C36+1,FALSE)*'Freezer Impacts'!U35</f>
        <v>2.5485699489008865E-2</v>
      </c>
      <c r="W36" s="41">
        <f ca="1">HLOOKUP($A36&amp;"-"&amp;$B36&amp;"-"&amp;W$7,Weights_Cond_Spaces,$C36+1,FALSE)*'Freezer Impacts'!V35</f>
        <v>3.9982805031748772E-6</v>
      </c>
      <c r="X36" s="41">
        <f ca="1">HLOOKUP($A36&amp;"-"&amp;$B36&amp;"-"&amp;X$7,Weights_Cond_Spaces,$C36+1,FALSE)*'Freezer Impacts'!W35</f>
        <v>-7.0234470568293888E-4</v>
      </c>
      <c r="Y36" s="41">
        <f ca="1">HLOOKUP($A36&amp;"-"&amp;$B36&amp;"-"&amp;Y$7,Weights_Cond_Spaces,$C36+1,FALSE)*'Freezer Impacts'!X35</f>
        <v>3.9850325856524401E-3</v>
      </c>
      <c r="Z36" s="41">
        <f ca="1">HLOOKUP($A36&amp;"-"&amp;$B36&amp;"-"&amp;Z$7,Weights_Cond_Spaces,$C36+1,FALSE)*'Freezer Impacts'!Y35</f>
        <v>6.3795797643297232E-7</v>
      </c>
      <c r="AA36" s="41">
        <f ca="1">HLOOKUP($A36&amp;"-"&amp;$B36&amp;"-"&amp;AA$7,Weights_Cond_Spaces,$C36+1,FALSE)*'Freezer Impacts'!Z35</f>
        <v>2.7742338321611677E-3</v>
      </c>
      <c r="AB36" s="41">
        <f ca="1">HLOOKUP($A36&amp;"-"&amp;$B36&amp;"-"&amp;AB$7,Weights_Cond_Spaces,$C36+1,FALSE)*'Freezer Impacts'!AA35</f>
        <v>6.3795797643297232E-7</v>
      </c>
      <c r="AC36" s="41">
        <f ca="1">HLOOKUP($A36&amp;"-"&amp;$B36&amp;"-"&amp;AC$7,Weights_Cond_Spaces,$C36+1,FALSE)*'Freezer Impacts'!AB35</f>
        <v>0</v>
      </c>
      <c r="AF36" s="131">
        <f t="shared" ca="1" si="8"/>
        <v>0.34223761031147992</v>
      </c>
      <c r="AG36" s="131">
        <f t="shared" ca="1" si="8"/>
        <v>4.6735864250579033E-5</v>
      </c>
      <c r="AH36" s="131">
        <f t="shared" ca="1" si="8"/>
        <v>0.36621461878554706</v>
      </c>
      <c r="AI36" s="131">
        <f t="shared" ca="1" si="8"/>
        <v>7.5699928357721204E-5</v>
      </c>
      <c r="AJ36" s="131">
        <f t="shared" ca="1" si="8"/>
        <v>-7.0589520491203478E-3</v>
      </c>
    </row>
    <row r="37" spans="1:36">
      <c r="A37" s="4" t="str">
        <f t="shared" si="12"/>
        <v>PG</v>
      </c>
      <c r="B37" s="4" t="str">
        <f t="shared" si="12"/>
        <v>MFM</v>
      </c>
      <c r="C37" s="4">
        <f t="shared" si="11"/>
        <v>13</v>
      </c>
      <c r="D37" s="40" t="str">
        <f t="shared" si="7"/>
        <v>PG13</v>
      </c>
      <c r="E37" s="41">
        <f ca="1">HLOOKUP($A37&amp;"-"&amp;$B37&amp;"-"&amp;E$7,Weights_Cond_Spaces,$C37+1,FALSE)*'Freezer Impacts'!D36</f>
        <v>0.20360188619696046</v>
      </c>
      <c r="F37" s="41">
        <f ca="1">HLOOKUP($A37&amp;"-"&amp;$B37&amp;"-"&amp;F$7,Weights_Cond_Spaces,$C37+1,FALSE)*'Freezer Impacts'!E36</f>
        <v>2.635686063905147E-5</v>
      </c>
      <c r="G37" s="41">
        <f ca="1">HLOOKUP($A37&amp;"-"&amp;$B37&amp;"-"&amp;G$7,Weights_Cond_Spaces,$C37+1,FALSE)*'Freezer Impacts'!F36</f>
        <v>0.23967022417081771</v>
      </c>
      <c r="H37" s="41">
        <f ca="1">HLOOKUP($A37&amp;"-"&amp;$B37&amp;"-"&amp;H$7,Weights_Cond_Spaces,$C37+1,FALSE)*'Freezer Impacts'!G36</f>
        <v>4.0434873024539772E-5</v>
      </c>
      <c r="I37" s="41">
        <f ca="1">HLOOKUP($A37&amp;"-"&amp;$B37&amp;"-"&amp;I$7,Weights_Cond_Spaces,$C37+1,FALSE)*'Freezer Impacts'!H36</f>
        <v>-4.5081765629655067E-3</v>
      </c>
      <c r="J37" s="41">
        <f ca="1">HLOOKUP($A37&amp;"-"&amp;$B37&amp;"-"&amp;J$7,Weights_Cond_Spaces,$C37+1,FALSE)*'Freezer Impacts'!I36</f>
        <v>2.9140376340479453E-2</v>
      </c>
      <c r="K37" s="41">
        <f ca="1">HLOOKUP($A37&amp;"-"&amp;$B37&amp;"-"&amp;K$7,Weights_Cond_Spaces,$C37+1,FALSE)*'Freezer Impacts'!J36</f>
        <v>3.7902868217704475E-6</v>
      </c>
      <c r="L37" s="41">
        <f ca="1">HLOOKUP($A37&amp;"-"&amp;$B37&amp;"-"&amp;L$7,Weights_Cond_Spaces,$C37+1,FALSE)*'Freezer Impacts'!K36</f>
        <v>2.8751648948831428E-2</v>
      </c>
      <c r="M37" s="41">
        <f ca="1">HLOOKUP($A37&amp;"-"&amp;$B37&amp;"-"&amp;M$7,Weights_Cond_Spaces,$C37+1,FALSE)*'Freezer Impacts'!L36</f>
        <v>6.2919306550355675E-6</v>
      </c>
      <c r="N37" s="41">
        <f ca="1">HLOOKUP($A37&amp;"-"&amp;$B37&amp;"-"&amp;N$7,Weights_Cond_Spaces,$C37+1,FALSE)*'Freezer Impacts'!M36</f>
        <v>0</v>
      </c>
      <c r="O37" s="41">
        <f ca="1">HLOOKUP($A37&amp;"-"&amp;$B37&amp;"-"&amp;O$7,Weights_Cond_Spaces,$C37+1,FALSE)*'Freezer Impacts'!N36</f>
        <v>4.2362302997924803E-2</v>
      </c>
      <c r="P37" s="41">
        <f ca="1">HLOOKUP($A37&amp;"-"&amp;$B37&amp;"-"&amp;P$7,Weights_Cond_Spaces,$C37+1,FALSE)*'Freezer Impacts'!O36</f>
        <v>5.4839242274281294E-6</v>
      </c>
      <c r="Q37" s="41">
        <f ca="1">HLOOKUP($A37&amp;"-"&amp;$B37&amp;"-"&amp;Q$7,Weights_Cond_Spaces,$C37+1,FALSE)*'Freezer Impacts'!P36</f>
        <v>4.9866839868482088E-2</v>
      </c>
      <c r="R37" s="41">
        <f ca="1">HLOOKUP($A37&amp;"-"&amp;$B37&amp;"-"&amp;R$7,Weights_Cond_Spaces,$C37+1,FALSE)*'Freezer Impacts'!Q36</f>
        <v>8.4130573382366915E-6</v>
      </c>
      <c r="S37" s="41">
        <f>HLOOKUP($A37&amp;"-"&amp;$B37&amp;"-"&amp;S$7,Weights_Cond_Spaces,$C37+1,FALSE)*'Freezer Impacts'!R36</f>
        <v>0</v>
      </c>
      <c r="T37" s="41">
        <f ca="1">HLOOKUP($A37&amp;"-"&amp;$B37&amp;"-"&amp;T$7,Weights_Cond_Spaces,$C37+1,FALSE)*'Freezer Impacts'!S36</f>
        <v>5.3481551314811552E-3</v>
      </c>
      <c r="U37" s="41">
        <f ca="1">HLOOKUP($A37&amp;"-"&amp;$B37&amp;"-"&amp;U$7,Weights_Cond_Spaces,$C37+1,FALSE)*'Freezer Impacts'!T36</f>
        <v>8.570346488183537E-7</v>
      </c>
      <c r="V37" s="41">
        <f ca="1">HLOOKUP($A37&amp;"-"&amp;$B37&amp;"-"&amp;V$7,Weights_Cond_Spaces,$C37+1,FALSE)*'Freezer Impacts'!U36</f>
        <v>5.3481551314811552E-3</v>
      </c>
      <c r="W37" s="41">
        <f ca="1">HLOOKUP($A37&amp;"-"&amp;$B37&amp;"-"&amp;W$7,Weights_Cond_Spaces,$C37+1,FALSE)*'Freezer Impacts'!V36</f>
        <v>8.570346488183537E-7</v>
      </c>
      <c r="X37" s="41">
        <f ca="1">HLOOKUP($A37&amp;"-"&amp;$B37&amp;"-"&amp;X$7,Weights_Cond_Spaces,$C37+1,FALSE)*'Freezer Impacts'!W36</f>
        <v>-1.1523206291501979E-4</v>
      </c>
      <c r="Y37" s="41">
        <f ca="1">HLOOKUP($A37&amp;"-"&amp;$B37&amp;"-"&amp;Y$7,Weights_Cond_Spaces,$C37+1,FALSE)*'Freezer Impacts'!X36</f>
        <v>8.3585765333364106E-4</v>
      </c>
      <c r="Z37" s="41">
        <f ca="1">HLOOKUP($A37&amp;"-"&amp;$B37&amp;"-"&amp;Z$7,Weights_Cond_Spaces,$C37+1,FALSE)*'Freezer Impacts'!Y36</f>
        <v>1.3643376893955991E-7</v>
      </c>
      <c r="AA37" s="41">
        <f ca="1">HLOOKUP($A37&amp;"-"&amp;$B37&amp;"-"&amp;AA$7,Weights_Cond_Spaces,$C37+1,FALSE)*'Freezer Impacts'!Z36</f>
        <v>6.3133265697247248E-4</v>
      </c>
      <c r="AB37" s="41">
        <f ca="1">HLOOKUP($A37&amp;"-"&amp;$B37&amp;"-"&amp;AB$7,Weights_Cond_Spaces,$C37+1,FALSE)*'Freezer Impacts'!AA36</f>
        <v>1.364319073536611E-7</v>
      </c>
      <c r="AC37" s="41">
        <f ca="1">HLOOKUP($A37&amp;"-"&amp;$B37&amp;"-"&amp;AC$7,Weights_Cond_Spaces,$C37+1,FALSE)*'Freezer Impacts'!AB36</f>
        <v>0</v>
      </c>
      <c r="AF37" s="131">
        <f t="shared" ca="1" si="8"/>
        <v>0.28128857832017956</v>
      </c>
      <c r="AG37" s="131">
        <f t="shared" ca="1" si="8"/>
        <v>3.662454010600796E-5</v>
      </c>
      <c r="AH37" s="131">
        <f t="shared" ca="1" si="8"/>
        <v>0.32426820077658486</v>
      </c>
      <c r="AI37" s="131">
        <f t="shared" ca="1" si="8"/>
        <v>5.6133327573984044E-5</v>
      </c>
      <c r="AJ37" s="131">
        <f t="shared" ca="1" si="8"/>
        <v>-4.6234086258805261E-3</v>
      </c>
    </row>
    <row r="38" spans="1:36">
      <c r="A38" s="4" t="str">
        <f t="shared" si="12"/>
        <v>PG</v>
      </c>
      <c r="B38" s="4" t="str">
        <f t="shared" si="12"/>
        <v>MFM</v>
      </c>
      <c r="C38" s="4">
        <f t="shared" si="11"/>
        <v>14</v>
      </c>
      <c r="D38" s="40" t="str">
        <f t="shared" si="7"/>
        <v>PG14</v>
      </c>
      <c r="E38" s="41">
        <f ca="1">HLOOKUP($A38&amp;"-"&amp;$B38&amp;"-"&amp;E$7,Weights_Cond_Spaces,$C38+1,FALSE)*'Freezer Impacts'!D37</f>
        <v>0</v>
      </c>
      <c r="F38" s="41">
        <f ca="1">HLOOKUP($A38&amp;"-"&amp;$B38&amp;"-"&amp;F$7,Weights_Cond_Spaces,$C38+1,FALSE)*'Freezer Impacts'!E37</f>
        <v>0</v>
      </c>
      <c r="G38" s="41">
        <f ca="1">HLOOKUP($A38&amp;"-"&amp;$B38&amp;"-"&amp;G$7,Weights_Cond_Spaces,$C38+1,FALSE)*'Freezer Impacts'!F37</f>
        <v>0</v>
      </c>
      <c r="H38" s="41">
        <f ca="1">HLOOKUP($A38&amp;"-"&amp;$B38&amp;"-"&amp;H$7,Weights_Cond_Spaces,$C38+1,FALSE)*'Freezer Impacts'!G37</f>
        <v>0</v>
      </c>
      <c r="I38" s="41">
        <f ca="1">HLOOKUP($A38&amp;"-"&amp;$B38&amp;"-"&amp;I$7,Weights_Cond_Spaces,$C38+1,FALSE)*'Freezer Impacts'!H37</f>
        <v>0</v>
      </c>
      <c r="J38" s="41">
        <f ca="1">HLOOKUP($A38&amp;"-"&amp;$B38&amp;"-"&amp;J$7,Weights_Cond_Spaces,$C38+1,FALSE)*'Freezer Impacts'!I37</f>
        <v>0</v>
      </c>
      <c r="K38" s="41">
        <f ca="1">HLOOKUP($A38&amp;"-"&amp;$B38&amp;"-"&amp;K$7,Weights_Cond_Spaces,$C38+1,FALSE)*'Freezer Impacts'!J37</f>
        <v>0</v>
      </c>
      <c r="L38" s="41">
        <f ca="1">HLOOKUP($A38&amp;"-"&amp;$B38&amp;"-"&amp;L$7,Weights_Cond_Spaces,$C38+1,FALSE)*'Freezer Impacts'!K37</f>
        <v>0</v>
      </c>
      <c r="M38" s="41">
        <f ca="1">HLOOKUP($A38&amp;"-"&amp;$B38&amp;"-"&amp;M$7,Weights_Cond_Spaces,$C38+1,FALSE)*'Freezer Impacts'!L37</f>
        <v>0</v>
      </c>
      <c r="N38" s="41">
        <f ca="1">HLOOKUP($A38&amp;"-"&amp;$B38&amp;"-"&amp;N$7,Weights_Cond_Spaces,$C38+1,FALSE)*'Freezer Impacts'!M37</f>
        <v>0</v>
      </c>
      <c r="O38" s="41">
        <f ca="1">HLOOKUP($A38&amp;"-"&amp;$B38&amp;"-"&amp;O$7,Weights_Cond_Spaces,$C38+1,FALSE)*'Freezer Impacts'!N37</f>
        <v>0</v>
      </c>
      <c r="P38" s="41">
        <f ca="1">HLOOKUP($A38&amp;"-"&amp;$B38&amp;"-"&amp;P$7,Weights_Cond_Spaces,$C38+1,FALSE)*'Freezer Impacts'!O37</f>
        <v>0</v>
      </c>
      <c r="Q38" s="41">
        <f ca="1">HLOOKUP($A38&amp;"-"&amp;$B38&amp;"-"&amp;Q$7,Weights_Cond_Spaces,$C38+1,FALSE)*'Freezer Impacts'!P37</f>
        <v>0</v>
      </c>
      <c r="R38" s="41">
        <f ca="1">HLOOKUP($A38&amp;"-"&amp;$B38&amp;"-"&amp;R$7,Weights_Cond_Spaces,$C38+1,FALSE)*'Freezer Impacts'!Q37</f>
        <v>0</v>
      </c>
      <c r="S38" s="41">
        <f>HLOOKUP($A38&amp;"-"&amp;$B38&amp;"-"&amp;S$7,Weights_Cond_Spaces,$C38+1,FALSE)*'Freezer Impacts'!R37</f>
        <v>0</v>
      </c>
      <c r="T38" s="41">
        <f ca="1">HLOOKUP($A38&amp;"-"&amp;$B38&amp;"-"&amp;T$7,Weights_Cond_Spaces,$C38+1,FALSE)*'Freezer Impacts'!S37</f>
        <v>0</v>
      </c>
      <c r="U38" s="41">
        <f ca="1">HLOOKUP($A38&amp;"-"&amp;$B38&amp;"-"&amp;U$7,Weights_Cond_Spaces,$C38+1,FALSE)*'Freezer Impacts'!T37</f>
        <v>0</v>
      </c>
      <c r="V38" s="41">
        <f ca="1">HLOOKUP($A38&amp;"-"&amp;$B38&amp;"-"&amp;V$7,Weights_Cond_Spaces,$C38+1,FALSE)*'Freezer Impacts'!U37</f>
        <v>0</v>
      </c>
      <c r="W38" s="41">
        <f ca="1">HLOOKUP($A38&amp;"-"&amp;$B38&amp;"-"&amp;W$7,Weights_Cond_Spaces,$C38+1,FALSE)*'Freezer Impacts'!V37</f>
        <v>0</v>
      </c>
      <c r="X38" s="41">
        <f ca="1">HLOOKUP($A38&amp;"-"&amp;$B38&amp;"-"&amp;X$7,Weights_Cond_Spaces,$C38+1,FALSE)*'Freezer Impacts'!W37</f>
        <v>0</v>
      </c>
      <c r="Y38" s="41">
        <f ca="1">HLOOKUP($A38&amp;"-"&amp;$B38&amp;"-"&amp;Y$7,Weights_Cond_Spaces,$C38+1,FALSE)*'Freezer Impacts'!X37</f>
        <v>0</v>
      </c>
      <c r="Z38" s="41">
        <f ca="1">HLOOKUP($A38&amp;"-"&amp;$B38&amp;"-"&amp;Z$7,Weights_Cond_Spaces,$C38+1,FALSE)*'Freezer Impacts'!Y37</f>
        <v>0</v>
      </c>
      <c r="AA38" s="41">
        <f ca="1">HLOOKUP($A38&amp;"-"&amp;$B38&amp;"-"&amp;AA$7,Weights_Cond_Spaces,$C38+1,FALSE)*'Freezer Impacts'!Z37</f>
        <v>0</v>
      </c>
      <c r="AB38" s="41">
        <f ca="1">HLOOKUP($A38&amp;"-"&amp;$B38&amp;"-"&amp;AB$7,Weights_Cond_Spaces,$C38+1,FALSE)*'Freezer Impacts'!AA37</f>
        <v>0</v>
      </c>
      <c r="AC38" s="41">
        <f ca="1">HLOOKUP($A38&amp;"-"&amp;$B38&amp;"-"&amp;AC$7,Weights_Cond_Spaces,$C38+1,FALSE)*'Freezer Impacts'!AB37</f>
        <v>0</v>
      </c>
      <c r="AF38" s="131">
        <f t="shared" ca="1" si="8"/>
        <v>0</v>
      </c>
      <c r="AG38" s="131">
        <f t="shared" ca="1" si="8"/>
        <v>0</v>
      </c>
      <c r="AH38" s="131">
        <f t="shared" ca="1" si="8"/>
        <v>0</v>
      </c>
      <c r="AI38" s="131">
        <f t="shared" ca="1" si="8"/>
        <v>0</v>
      </c>
      <c r="AJ38" s="131">
        <f t="shared" ca="1" si="8"/>
        <v>0</v>
      </c>
    </row>
    <row r="39" spans="1:36">
      <c r="A39" s="4" t="str">
        <f t="shared" si="12"/>
        <v>PG</v>
      </c>
      <c r="B39" s="4" t="str">
        <f t="shared" si="12"/>
        <v>MFM</v>
      </c>
      <c r="C39" s="4">
        <f t="shared" si="11"/>
        <v>15</v>
      </c>
      <c r="D39" s="40" t="str">
        <f t="shared" si="7"/>
        <v>PG15</v>
      </c>
      <c r="E39" s="41">
        <f ca="1">HLOOKUP($A39&amp;"-"&amp;$B39&amp;"-"&amp;E$7,Weights_Cond_Spaces,$C39+1,FALSE)*'Freezer Impacts'!D38</f>
        <v>0</v>
      </c>
      <c r="F39" s="41">
        <f ca="1">HLOOKUP($A39&amp;"-"&amp;$B39&amp;"-"&amp;F$7,Weights_Cond_Spaces,$C39+1,FALSE)*'Freezer Impacts'!E38</f>
        <v>0</v>
      </c>
      <c r="G39" s="41">
        <f ca="1">HLOOKUP($A39&amp;"-"&amp;$B39&amp;"-"&amp;G$7,Weights_Cond_Spaces,$C39+1,FALSE)*'Freezer Impacts'!F38</f>
        <v>0</v>
      </c>
      <c r="H39" s="41">
        <f ca="1">HLOOKUP($A39&amp;"-"&amp;$B39&amp;"-"&amp;H$7,Weights_Cond_Spaces,$C39+1,FALSE)*'Freezer Impacts'!G38</f>
        <v>0</v>
      </c>
      <c r="I39" s="41">
        <f ca="1">HLOOKUP($A39&amp;"-"&amp;$B39&amp;"-"&amp;I$7,Weights_Cond_Spaces,$C39+1,FALSE)*'Freezer Impacts'!H38</f>
        <v>0</v>
      </c>
      <c r="J39" s="41">
        <f ca="1">HLOOKUP($A39&amp;"-"&amp;$B39&amp;"-"&amp;J$7,Weights_Cond_Spaces,$C39+1,FALSE)*'Freezer Impacts'!I38</f>
        <v>0</v>
      </c>
      <c r="K39" s="41">
        <f ca="1">HLOOKUP($A39&amp;"-"&amp;$B39&amp;"-"&amp;K$7,Weights_Cond_Spaces,$C39+1,FALSE)*'Freezer Impacts'!J38</f>
        <v>0</v>
      </c>
      <c r="L39" s="41">
        <f ca="1">HLOOKUP($A39&amp;"-"&amp;$B39&amp;"-"&amp;L$7,Weights_Cond_Spaces,$C39+1,FALSE)*'Freezer Impacts'!K38</f>
        <v>0</v>
      </c>
      <c r="M39" s="41">
        <f ca="1">HLOOKUP($A39&amp;"-"&amp;$B39&amp;"-"&amp;M$7,Weights_Cond_Spaces,$C39+1,FALSE)*'Freezer Impacts'!L38</f>
        <v>0</v>
      </c>
      <c r="N39" s="41">
        <f ca="1">HLOOKUP($A39&amp;"-"&amp;$B39&amp;"-"&amp;N$7,Weights_Cond_Spaces,$C39+1,FALSE)*'Freezer Impacts'!M38</f>
        <v>0</v>
      </c>
      <c r="O39" s="41">
        <f ca="1">HLOOKUP($A39&amp;"-"&amp;$B39&amp;"-"&amp;O$7,Weights_Cond_Spaces,$C39+1,FALSE)*'Freezer Impacts'!N38</f>
        <v>0</v>
      </c>
      <c r="P39" s="41">
        <f ca="1">HLOOKUP($A39&amp;"-"&amp;$B39&amp;"-"&amp;P$7,Weights_Cond_Spaces,$C39+1,FALSE)*'Freezer Impacts'!O38</f>
        <v>0</v>
      </c>
      <c r="Q39" s="41">
        <f ca="1">HLOOKUP($A39&amp;"-"&amp;$B39&amp;"-"&amp;Q$7,Weights_Cond_Spaces,$C39+1,FALSE)*'Freezer Impacts'!P38</f>
        <v>0</v>
      </c>
      <c r="R39" s="41">
        <f ca="1">HLOOKUP($A39&amp;"-"&amp;$B39&amp;"-"&amp;R$7,Weights_Cond_Spaces,$C39+1,FALSE)*'Freezer Impacts'!Q38</f>
        <v>0</v>
      </c>
      <c r="S39" s="41">
        <f>HLOOKUP($A39&amp;"-"&amp;$B39&amp;"-"&amp;S$7,Weights_Cond_Spaces,$C39+1,FALSE)*'Freezer Impacts'!R38</f>
        <v>0</v>
      </c>
      <c r="T39" s="41">
        <f ca="1">HLOOKUP($A39&amp;"-"&amp;$B39&amp;"-"&amp;T$7,Weights_Cond_Spaces,$C39+1,FALSE)*'Freezer Impacts'!S38</f>
        <v>0</v>
      </c>
      <c r="U39" s="41">
        <f ca="1">HLOOKUP($A39&amp;"-"&amp;$B39&amp;"-"&amp;U$7,Weights_Cond_Spaces,$C39+1,FALSE)*'Freezer Impacts'!T38</f>
        <v>0</v>
      </c>
      <c r="V39" s="41">
        <f ca="1">HLOOKUP($A39&amp;"-"&amp;$B39&amp;"-"&amp;V$7,Weights_Cond_Spaces,$C39+1,FALSE)*'Freezer Impacts'!U38</f>
        <v>0</v>
      </c>
      <c r="W39" s="41">
        <f ca="1">HLOOKUP($A39&amp;"-"&amp;$B39&amp;"-"&amp;W$7,Weights_Cond_Spaces,$C39+1,FALSE)*'Freezer Impacts'!V38</f>
        <v>0</v>
      </c>
      <c r="X39" s="41">
        <f ca="1">HLOOKUP($A39&amp;"-"&amp;$B39&amp;"-"&amp;X$7,Weights_Cond_Spaces,$C39+1,FALSE)*'Freezer Impacts'!W38</f>
        <v>0</v>
      </c>
      <c r="Y39" s="41">
        <f ca="1">HLOOKUP($A39&amp;"-"&amp;$B39&amp;"-"&amp;Y$7,Weights_Cond_Spaces,$C39+1,FALSE)*'Freezer Impacts'!X38</f>
        <v>0</v>
      </c>
      <c r="Z39" s="41">
        <f ca="1">HLOOKUP($A39&amp;"-"&amp;$B39&amp;"-"&amp;Z$7,Weights_Cond_Spaces,$C39+1,FALSE)*'Freezer Impacts'!Y38</f>
        <v>0</v>
      </c>
      <c r="AA39" s="41">
        <f ca="1">HLOOKUP($A39&amp;"-"&amp;$B39&amp;"-"&amp;AA$7,Weights_Cond_Spaces,$C39+1,FALSE)*'Freezer Impacts'!Z38</f>
        <v>0</v>
      </c>
      <c r="AB39" s="41">
        <f ca="1">HLOOKUP($A39&amp;"-"&amp;$B39&amp;"-"&amp;AB$7,Weights_Cond_Spaces,$C39+1,FALSE)*'Freezer Impacts'!AA38</f>
        <v>0</v>
      </c>
      <c r="AC39" s="41">
        <f ca="1">HLOOKUP($A39&amp;"-"&amp;$B39&amp;"-"&amp;AC$7,Weights_Cond_Spaces,$C39+1,FALSE)*'Freezer Impacts'!AB38</f>
        <v>0</v>
      </c>
      <c r="AF39" s="131">
        <f t="shared" ca="1" si="8"/>
        <v>0</v>
      </c>
      <c r="AG39" s="131">
        <f t="shared" ca="1" si="8"/>
        <v>0</v>
      </c>
      <c r="AH39" s="131">
        <f t="shared" ca="1" si="8"/>
        <v>0</v>
      </c>
      <c r="AI39" s="131">
        <f t="shared" ca="1" si="8"/>
        <v>0</v>
      </c>
      <c r="AJ39" s="131">
        <f t="shared" ca="1" si="8"/>
        <v>0</v>
      </c>
    </row>
    <row r="40" spans="1:36">
      <c r="A40" s="4" t="str">
        <f t="shared" si="12"/>
        <v>PG</v>
      </c>
      <c r="B40" s="4" t="str">
        <f t="shared" si="12"/>
        <v>MFM</v>
      </c>
      <c r="C40" s="4">
        <f t="shared" si="11"/>
        <v>16</v>
      </c>
      <c r="D40" s="40" t="str">
        <f t="shared" si="7"/>
        <v>PG16</v>
      </c>
      <c r="E40" s="41">
        <f ca="1">HLOOKUP($A40&amp;"-"&amp;$B40&amp;"-"&amp;E$7,Weights_Cond_Spaces,$C40+1,FALSE)*'Freezer Impacts'!D39</f>
        <v>1.6083413350782136E-3</v>
      </c>
      <c r="F40" s="41">
        <f ca="1">HLOOKUP($A40&amp;"-"&amp;$B40&amp;"-"&amp;F$7,Weights_Cond_Spaces,$C40+1,FALSE)*'Freezer Impacts'!E39</f>
        <v>2.1322485950208285E-7</v>
      </c>
      <c r="G40" s="41">
        <f ca="1">HLOOKUP($A40&amp;"-"&amp;$B40&amp;"-"&amp;G$7,Weights_Cond_Spaces,$C40+1,FALSE)*'Freezer Impacts'!F39</f>
        <v>1.7548698853200027E-3</v>
      </c>
      <c r="H40" s="41">
        <f ca="1">HLOOKUP($A40&amp;"-"&amp;$B40&amp;"-"&amp;H$7,Weights_Cond_Spaces,$C40+1,FALSE)*'Freezer Impacts'!G39</f>
        <v>3.1939439193838645E-7</v>
      </c>
      <c r="I40" s="41">
        <f ca="1">HLOOKUP($A40&amp;"-"&amp;$B40&amp;"-"&amp;I$7,Weights_Cond_Spaces,$C40+1,FALSE)*'Freezer Impacts'!H39</f>
        <v>-5.6570066109696712E-5</v>
      </c>
      <c r="J40" s="41">
        <f ca="1">HLOOKUP($A40&amp;"-"&amp;$B40&amp;"-"&amp;J$7,Weights_Cond_Spaces,$C40+1,FALSE)*'Freezer Impacts'!I39</f>
        <v>2.3009772913975182E-4</v>
      </c>
      <c r="K40" s="41">
        <f ca="1">HLOOKUP($A40&amp;"-"&amp;$B40&amp;"-"&amp;K$7,Weights_Cond_Spaces,$C40+1,FALSE)*'Freezer Impacts'!J39</f>
        <v>3.0679407735639274E-8</v>
      </c>
      <c r="L40" s="41">
        <f ca="1">HLOOKUP($A40&amp;"-"&amp;$B40&amp;"-"&amp;L$7,Weights_Cond_Spaces,$C40+1,FALSE)*'Freezer Impacts'!K39</f>
        <v>1.7231330494056052E-4</v>
      </c>
      <c r="M40" s="41">
        <f ca="1">HLOOKUP($A40&amp;"-"&amp;$B40&amp;"-"&amp;M$7,Weights_Cond_Spaces,$C40+1,FALSE)*'Freezer Impacts'!L39</f>
        <v>4.988877552972951E-8</v>
      </c>
      <c r="N40" s="41">
        <f ca="1">HLOOKUP($A40&amp;"-"&amp;$B40&amp;"-"&amp;N$7,Weights_Cond_Spaces,$C40+1,FALSE)*'Freezer Impacts'!M39</f>
        <v>0</v>
      </c>
      <c r="O40" s="41">
        <f ca="1">HLOOKUP($A40&amp;"-"&amp;$B40&amp;"-"&amp;O$7,Weights_Cond_Spaces,$C40+1,FALSE)*'Freezer Impacts'!N39</f>
        <v>3.3463856466810741E-4</v>
      </c>
      <c r="P40" s="41">
        <f ca="1">HLOOKUP($A40&amp;"-"&amp;$B40&amp;"-"&amp;P$7,Weights_Cond_Spaces,$C40+1,FALSE)*'Freezer Impacts'!O39</f>
        <v>4.4364501103782153E-8</v>
      </c>
      <c r="Q40" s="41">
        <f ca="1">HLOOKUP($A40&amp;"-"&amp;$B40&amp;"-"&amp;Q$7,Weights_Cond_Spaces,$C40+1,FALSE)*'Freezer Impacts'!P39</f>
        <v>3.6512593862683641E-4</v>
      </c>
      <c r="R40" s="41">
        <f ca="1">HLOOKUP($A40&amp;"-"&amp;$B40&amp;"-"&amp;R$7,Weights_Cond_Spaces,$C40+1,FALSE)*'Freezer Impacts'!Q39</f>
        <v>6.6454600494432309E-8</v>
      </c>
      <c r="S40" s="41">
        <f>HLOOKUP($A40&amp;"-"&amp;$B40&amp;"-"&amp;S$7,Weights_Cond_Spaces,$C40+1,FALSE)*'Freezer Impacts'!R39</f>
        <v>0</v>
      </c>
      <c r="T40" s="41">
        <f ca="1">HLOOKUP($A40&amp;"-"&amp;$B40&amp;"-"&amp;T$7,Weights_Cond_Spaces,$C40+1,FALSE)*'Freezer Impacts'!S39</f>
        <v>4.7030378336404495E-4</v>
      </c>
      <c r="U40" s="41">
        <f ca="1">HLOOKUP($A40&amp;"-"&amp;$B40&amp;"-"&amp;U$7,Weights_Cond_Spaces,$C40+1,FALSE)*'Freezer Impacts'!T39</f>
        <v>7.649217587056439E-8</v>
      </c>
      <c r="V40" s="41">
        <f ca="1">HLOOKUP($A40&amp;"-"&amp;$B40&amp;"-"&amp;V$7,Weights_Cond_Spaces,$C40+1,FALSE)*'Freezer Impacts'!U39</f>
        <v>4.7030378336404495E-4</v>
      </c>
      <c r="W40" s="41">
        <f ca="1">HLOOKUP($A40&amp;"-"&amp;$B40&amp;"-"&amp;W$7,Weights_Cond_Spaces,$C40+1,FALSE)*'Freezer Impacts'!V39</f>
        <v>7.649217587056439E-8</v>
      </c>
      <c r="X40" s="41">
        <f ca="1">HLOOKUP($A40&amp;"-"&amp;$B40&amp;"-"&amp;X$7,Weights_Cond_Spaces,$C40+1,FALSE)*'Freezer Impacts'!W39</f>
        <v>-1.5214228841873614E-5</v>
      </c>
      <c r="Y40" s="41">
        <f ca="1">HLOOKUP($A40&amp;"-"&amp;$B40&amp;"-"&amp;Y$7,Weights_Cond_Spaces,$C40+1,FALSE)*'Freezer Impacts'!X39</f>
        <v>7.2715365900714307E-5</v>
      </c>
      <c r="Z40" s="41">
        <f ca="1">HLOOKUP($A40&amp;"-"&amp;$B40&amp;"-"&amp;Z$7,Weights_Cond_Spaces,$C40+1,FALSE)*'Freezer Impacts'!Y39</f>
        <v>1.2332527370216768E-8</v>
      </c>
      <c r="AA40" s="41">
        <f ca="1">HLOOKUP($A40&amp;"-"&amp;$B40&amp;"-"&amp;AA$7,Weights_Cond_Spaces,$C40+1,FALSE)*'Freezer Impacts'!Z39</f>
        <v>4.0341763257852631E-5</v>
      </c>
      <c r="AB40" s="41">
        <f ca="1">HLOOKUP($A40&amp;"-"&amp;$B40&amp;"-"&amp;AB$7,Weights_Cond_Spaces,$C40+1,FALSE)*'Freezer Impacts'!AA39</f>
        <v>1.2332322142776007E-8</v>
      </c>
      <c r="AC40" s="41">
        <f ca="1">HLOOKUP($A40&amp;"-"&amp;$B40&amp;"-"&amp;AC$7,Weights_Cond_Spaces,$C40+1,FALSE)*'Freezer Impacts'!AB39</f>
        <v>0</v>
      </c>
      <c r="AF40" s="131">
        <f t="shared" ca="1" si="8"/>
        <v>2.7160967781508323E-3</v>
      </c>
      <c r="AG40" s="131">
        <f t="shared" ca="1" si="8"/>
        <v>3.7709347158228548E-7</v>
      </c>
      <c r="AH40" s="131">
        <f t="shared" ca="1" si="8"/>
        <v>2.8029546755092972E-3</v>
      </c>
      <c r="AI40" s="131">
        <f t="shared" ca="1" si="8"/>
        <v>5.2456226597588862E-7</v>
      </c>
      <c r="AJ40" s="131">
        <f t="shared" ca="1" si="8"/>
        <v>-7.1784294951570332E-5</v>
      </c>
    </row>
    <row r="41" spans="1:36">
      <c r="A41" s="4" t="str">
        <f t="shared" si="12"/>
        <v>PG</v>
      </c>
      <c r="B41" s="4" t="s">
        <v>887</v>
      </c>
      <c r="C41" s="4">
        <f t="shared" si="11"/>
        <v>1</v>
      </c>
      <c r="D41" s="40" t="str">
        <f t="shared" si="7"/>
        <v>PG1</v>
      </c>
      <c r="E41" s="41">
        <f ca="1">HLOOKUP($A41&amp;"-"&amp;$B41&amp;"-"&amp;E$7,Weights_Cond_Spaces,$C41+1,FALSE)*'Freezer Impacts'!D40</f>
        <v>7.0451067867008145E-3</v>
      </c>
      <c r="F41" s="41">
        <f ca="1">HLOOKUP($A41&amp;"-"&amp;$B41&amp;"-"&amp;F$7,Weights_Cond_Spaces,$C41+1,FALSE)*'Freezer Impacts'!E40</f>
        <v>9.5807755842811596E-7</v>
      </c>
      <c r="G41" s="41">
        <f ca="1">HLOOKUP($A41&amp;"-"&amp;$B41&amp;"-"&amp;G$7,Weights_Cond_Spaces,$C41+1,FALSE)*'Freezer Impacts'!F40</f>
        <v>7.6577164008552927E-3</v>
      </c>
      <c r="H41" s="41">
        <f ca="1">HLOOKUP($A41&amp;"-"&amp;$B41&amp;"-"&amp;H$7,Weights_Cond_Spaces,$C41+1,FALSE)*'Freezer Impacts'!G40</f>
        <v>1.5071072145911435E-6</v>
      </c>
      <c r="I41" s="41">
        <f ca="1">HLOOKUP($A41&amp;"-"&amp;$B41&amp;"-"&amp;I$7,Weights_Cond_Spaces,$C41+1,FALSE)*'Freezer Impacts'!H40</f>
        <v>-3.2210958664605606E-4</v>
      </c>
      <c r="J41" s="41">
        <f ca="1">HLOOKUP($A41&amp;"-"&amp;$B41&amp;"-"&amp;J$7,Weights_Cond_Spaces,$C41+1,FALSE)*'Freezer Impacts'!I40</f>
        <v>1.0057358935140813E-3</v>
      </c>
      <c r="K41" s="41">
        <f ca="1">HLOOKUP($A41&amp;"-"&amp;$B41&amp;"-"&amp;K$7,Weights_Cond_Spaces,$C41+1,FALSE)*'Freezer Impacts'!J40</f>
        <v>1.3629431565542072E-7</v>
      </c>
      <c r="L41" s="41">
        <f ca="1">HLOOKUP($A41&amp;"-"&amp;$B41&amp;"-"&amp;L$7,Weights_Cond_Spaces,$C41+1,FALSE)*'Freezer Impacts'!K40</f>
        <v>6.0510414805787127E-4</v>
      </c>
      <c r="M41" s="41">
        <f ca="1">HLOOKUP($A41&amp;"-"&amp;$B41&amp;"-"&amp;M$7,Weights_Cond_Spaces,$C41+1,FALSE)*'Freezer Impacts'!L40</f>
        <v>2.3810266414991996E-7</v>
      </c>
      <c r="N41" s="41">
        <f ca="1">HLOOKUP($A41&amp;"-"&amp;$B41&amp;"-"&amp;N$7,Weights_Cond_Spaces,$C41+1,FALSE)*'Freezer Impacts'!M40</f>
        <v>0</v>
      </c>
      <c r="O41" s="41">
        <f ca="1">HLOOKUP($A41&amp;"-"&amp;$B41&amp;"-"&amp;O$7,Weights_Cond_Spaces,$C41+1,FALSE)*'Freezer Impacts'!N40</f>
        <v>2.0128876533430907E-3</v>
      </c>
      <c r="P41" s="41">
        <f ca="1">HLOOKUP($A41&amp;"-"&amp;$B41&amp;"-"&amp;P$7,Weights_Cond_Spaces,$C41+1,FALSE)*'Freezer Impacts'!O40</f>
        <v>2.7373644526517609E-7</v>
      </c>
      <c r="Q41" s="41">
        <f ca="1">HLOOKUP($A41&amp;"-"&amp;$B41&amp;"-"&amp;Q$7,Weights_Cond_Spaces,$C41+1,FALSE)*'Freezer Impacts'!P40</f>
        <v>2.1879189716729414E-3</v>
      </c>
      <c r="R41" s="41">
        <f ca="1">HLOOKUP($A41&amp;"-"&amp;$B41&amp;"-"&amp;R$7,Weights_Cond_Spaces,$C41+1,FALSE)*'Freezer Impacts'!Q40</f>
        <v>4.3060206131175536E-7</v>
      </c>
      <c r="S41" s="41">
        <f>HLOOKUP($A41&amp;"-"&amp;$B41&amp;"-"&amp;S$7,Weights_Cond_Spaces,$C41+1,FALSE)*'Freezer Impacts'!R40</f>
        <v>0</v>
      </c>
      <c r="T41" s="41">
        <f ca="1">HLOOKUP($A41&amp;"-"&amp;$B41&amp;"-"&amp;T$7,Weights_Cond_Spaces,$C41+1,FALSE)*'Freezer Impacts'!S40</f>
        <v>0.22445742342844299</v>
      </c>
      <c r="U41" s="41">
        <f ca="1">HLOOKUP($A41&amp;"-"&amp;$B41&amp;"-"&amp;U$7,Weights_Cond_Spaces,$C41+1,FALSE)*'Freezer Impacts'!T40</f>
        <v>3.5453806738502954E-5</v>
      </c>
      <c r="V41" s="41">
        <f ca="1">HLOOKUP($A41&amp;"-"&amp;$B41&amp;"-"&amp;V$7,Weights_Cond_Spaces,$C41+1,FALSE)*'Freezer Impacts'!U40</f>
        <v>0.22445742342844299</v>
      </c>
      <c r="W41" s="41">
        <f ca="1">HLOOKUP($A41&amp;"-"&amp;$B41&amp;"-"&amp;W$7,Weights_Cond_Spaces,$C41+1,FALSE)*'Freezer Impacts'!V40</f>
        <v>3.5453806738502954E-5</v>
      </c>
      <c r="X41" s="41">
        <f ca="1">HLOOKUP($A41&amp;"-"&amp;$B41&amp;"-"&amp;X$7,Weights_Cond_Spaces,$C41+1,FALSE)*'Freezer Impacts'!W40</f>
        <v>-9.5085402329745071E-3</v>
      </c>
      <c r="Y41" s="41">
        <f ca="1">HLOOKUP($A41&amp;"-"&amp;$B41&amp;"-"&amp;Y$7,Weights_Cond_Spaces,$C41+1,FALSE)*'Freezer Impacts'!X40</f>
        <v>3.2721518451392435E-2</v>
      </c>
      <c r="Z41" s="41">
        <f ca="1">HLOOKUP($A41&amp;"-"&amp;$B41&amp;"-"&amp;Z$7,Weights_Cond_Spaces,$C41+1,FALSE)*'Freezer Impacts'!Y40</f>
        <v>5.0585699961861458E-6</v>
      </c>
      <c r="AA41" s="41">
        <f ca="1">HLOOKUP($A41&amp;"-"&amp;$B41&amp;"-"&amp;AA$7,Weights_Cond_Spaces,$C41+1,FALSE)*'Freezer Impacts'!Z40</f>
        <v>1.9371866756388138E-2</v>
      </c>
      <c r="AB41" s="41">
        <f ca="1">HLOOKUP($A41&amp;"-"&amp;$B41&amp;"-"&amp;AB$7,Weights_Cond_Spaces,$C41+1,FALSE)*'Freezer Impacts'!AA40</f>
        <v>5.0585699961861458E-6</v>
      </c>
      <c r="AC41" s="41">
        <f ca="1">HLOOKUP($A41&amp;"-"&amp;$B41&amp;"-"&amp;AC$7,Weights_Cond_Spaces,$C41+1,FALSE)*'Freezer Impacts'!AB40</f>
        <v>0</v>
      </c>
      <c r="AF41" s="131">
        <f t="shared" ca="1" si="8"/>
        <v>0.26724267221339343</v>
      </c>
      <c r="AG41" s="131">
        <f t="shared" ca="1" si="8"/>
        <v>4.1880485054037814E-5</v>
      </c>
      <c r="AH41" s="131">
        <f t="shared" ca="1" si="8"/>
        <v>0.25428002970541724</v>
      </c>
      <c r="AI41" s="131">
        <f t="shared" ca="1" si="8"/>
        <v>4.2688188674741922E-5</v>
      </c>
      <c r="AJ41" s="131">
        <f t="shared" ca="1" si="8"/>
        <v>-9.8306498196205627E-3</v>
      </c>
    </row>
    <row r="42" spans="1:36">
      <c r="A42" s="4" t="str">
        <f t="shared" si="12"/>
        <v>PG</v>
      </c>
      <c r="B42" s="4" t="str">
        <f>B41</f>
        <v>DMO</v>
      </c>
      <c r="C42" s="4">
        <f t="shared" si="11"/>
        <v>2</v>
      </c>
      <c r="D42" s="40" t="str">
        <f t="shared" si="7"/>
        <v>PG2</v>
      </c>
      <c r="E42" s="41">
        <f ca="1">HLOOKUP($A42&amp;"-"&amp;$B42&amp;"-"&amp;E$7,Weights_Cond_Spaces,$C42+1,FALSE)*'Freezer Impacts'!D41</f>
        <v>0.14879781028866251</v>
      </c>
      <c r="F42" s="41">
        <f ca="1">HLOOKUP($A42&amp;"-"&amp;$B42&amp;"-"&amp;F$7,Weights_Cond_Spaces,$C42+1,FALSE)*'Freezer Impacts'!E41</f>
        <v>2.2115702598066143E-5</v>
      </c>
      <c r="G42" s="41">
        <f ca="1">HLOOKUP($A42&amp;"-"&amp;$B42&amp;"-"&amp;G$7,Weights_Cond_Spaces,$C42+1,FALSE)*'Freezer Impacts'!F41</f>
        <v>0.17982424922875795</v>
      </c>
      <c r="H42" s="41">
        <f ca="1">HLOOKUP($A42&amp;"-"&amp;$B42&amp;"-"&amp;H$7,Weights_Cond_Spaces,$C42+1,FALSE)*'Freezer Impacts'!G41</f>
        <v>4.2571657896685355E-5</v>
      </c>
      <c r="I42" s="41">
        <f ca="1">HLOOKUP($A42&amp;"-"&amp;$B42&amp;"-"&amp;I$7,Weights_Cond_Spaces,$C42+1,FALSE)*'Freezer Impacts'!H41</f>
        <v>-5.189907498410677E-3</v>
      </c>
      <c r="J42" s="41">
        <f ca="1">HLOOKUP($A42&amp;"-"&amp;$B42&amp;"-"&amp;J$7,Weights_Cond_Spaces,$C42+1,FALSE)*'Freezer Impacts'!I41</f>
        <v>2.1257760132187043E-2</v>
      </c>
      <c r="K42" s="41">
        <f ca="1">HLOOKUP($A42&amp;"-"&amp;$B42&amp;"-"&amp;K$7,Weights_Cond_Spaces,$C42+1,FALSE)*'Freezer Impacts'!J41</f>
        <v>3.1670261182377804E-6</v>
      </c>
      <c r="L42" s="41">
        <f ca="1">HLOOKUP($A42&amp;"-"&amp;$B42&amp;"-"&amp;L$7,Weights_Cond_Spaces,$C42+1,FALSE)*'Freezer Impacts'!K41</f>
        <v>1.7499461910315685E-2</v>
      </c>
      <c r="M42" s="41">
        <f ca="1">HLOOKUP($A42&amp;"-"&amp;$B42&amp;"-"&amp;M$7,Weights_Cond_Spaces,$C42+1,FALSE)*'Freezer Impacts'!L41</f>
        <v>7.417541757617135E-6</v>
      </c>
      <c r="N42" s="41">
        <f ca="1">HLOOKUP($A42&amp;"-"&amp;$B42&amp;"-"&amp;N$7,Weights_Cond_Spaces,$C42+1,FALSE)*'Freezer Impacts'!M41</f>
        <v>0</v>
      </c>
      <c r="O42" s="41">
        <f ca="1">HLOOKUP($A42&amp;"-"&amp;$B42&amp;"-"&amp;O$7,Weights_Cond_Spaces,$C42+1,FALSE)*'Freezer Impacts'!N41</f>
        <v>4.2513660082475015E-2</v>
      </c>
      <c r="P42" s="41">
        <f ca="1">HLOOKUP($A42&amp;"-"&amp;$B42&amp;"-"&amp;P$7,Weights_Cond_Spaces,$C42+1,FALSE)*'Freezer Impacts'!O41</f>
        <v>6.3187721708760421E-6</v>
      </c>
      <c r="Q42" s="41">
        <f ca="1">HLOOKUP($A42&amp;"-"&amp;$B42&amp;"-"&amp;Q$7,Weights_Cond_Spaces,$C42+1,FALSE)*'Freezer Impacts'!P41</f>
        <v>5.1378356922502276E-2</v>
      </c>
      <c r="R42" s="41">
        <f ca="1">HLOOKUP($A42&amp;"-"&amp;$B42&amp;"-"&amp;R$7,Weights_Cond_Spaces,$C42+1,FALSE)*'Freezer Impacts'!Q41</f>
        <v>1.216333082762439E-5</v>
      </c>
      <c r="S42" s="41">
        <f>HLOOKUP($A42&amp;"-"&amp;$B42&amp;"-"&amp;S$7,Weights_Cond_Spaces,$C42+1,FALSE)*'Freezer Impacts'!R41</f>
        <v>0</v>
      </c>
      <c r="T42" s="41">
        <f ca="1">HLOOKUP($A42&amp;"-"&amp;$B42&amp;"-"&amp;T$7,Weights_Cond_Spaces,$C42+1,FALSE)*'Freezer Impacts'!S41</f>
        <v>6.5316990369236286E-2</v>
      </c>
      <c r="U42" s="41">
        <f ca="1">HLOOKUP($A42&amp;"-"&amp;$B42&amp;"-"&amp;U$7,Weights_Cond_Spaces,$C42+1,FALSE)*'Freezer Impacts'!T41</f>
        <v>1.2555223916955991E-5</v>
      </c>
      <c r="V42" s="41">
        <f ca="1">HLOOKUP($A42&amp;"-"&amp;$B42&amp;"-"&amp;V$7,Weights_Cond_Spaces,$C42+1,FALSE)*'Freezer Impacts'!U41</f>
        <v>6.5316990369236286E-2</v>
      </c>
      <c r="W42" s="41">
        <f ca="1">HLOOKUP($A42&amp;"-"&amp;$B42&amp;"-"&amp;W$7,Weights_Cond_Spaces,$C42+1,FALSE)*'Freezer Impacts'!V41</f>
        <v>1.2555223916955991E-5</v>
      </c>
      <c r="X42" s="41">
        <f ca="1">HLOOKUP($A42&amp;"-"&amp;$B42&amp;"-"&amp;X$7,Weights_Cond_Spaces,$C42+1,FALSE)*'Freezer Impacts'!W41</f>
        <v>-2.1940654435372645E-3</v>
      </c>
      <c r="Y42" s="41">
        <f ca="1">HLOOKUP($A42&amp;"-"&amp;$B42&amp;"-"&amp;Y$7,Weights_Cond_Spaces,$C42+1,FALSE)*'Freezer Impacts'!X41</f>
        <v>9.8215549169383409E-3</v>
      </c>
      <c r="Z42" s="41">
        <f ca="1">HLOOKUP($A42&amp;"-"&amp;$B42&amp;"-"&amp;Z$7,Weights_Cond_Spaces,$C42+1,FALSE)*'Freezer Impacts'!Y41</f>
        <v>1.8715982979525731E-6</v>
      </c>
      <c r="AA42" s="41">
        <f ca="1">HLOOKUP($A42&amp;"-"&amp;$B42&amp;"-"&amp;AA$7,Weights_Cond_Spaces,$C42+1,FALSE)*'Freezer Impacts'!Z41</f>
        <v>6.8854115398320767E-3</v>
      </c>
      <c r="AB42" s="41">
        <f ca="1">HLOOKUP($A42&amp;"-"&amp;$B42&amp;"-"&amp;AB$7,Weights_Cond_Spaces,$C42+1,FALSE)*'Freezer Impacts'!AA41</f>
        <v>1.8715704127608518E-6</v>
      </c>
      <c r="AC42" s="41">
        <f ca="1">HLOOKUP($A42&amp;"-"&amp;$B42&amp;"-"&amp;AC$7,Weights_Cond_Spaces,$C42+1,FALSE)*'Freezer Impacts'!AB41</f>
        <v>0</v>
      </c>
      <c r="AF42" s="131">
        <f t="shared" ref="AF42:AJ73" ca="1" si="13">SUMIF($E$8:$AC$8,AF$8,$E42:$AC42)</f>
        <v>0.28770777578949924</v>
      </c>
      <c r="AG42" s="131">
        <f t="shared" ca="1" si="13"/>
        <v>4.6028323102088528E-5</v>
      </c>
      <c r="AH42" s="131">
        <f t="shared" ca="1" si="13"/>
        <v>0.32090446997064426</v>
      </c>
      <c r="AI42" s="131">
        <f t="shared" ca="1" si="13"/>
        <v>7.6579324811643727E-5</v>
      </c>
      <c r="AJ42" s="131">
        <f t="shared" ca="1" si="13"/>
        <v>-7.3839729419479415E-3</v>
      </c>
    </row>
    <row r="43" spans="1:36">
      <c r="A43" s="4" t="str">
        <f t="shared" ref="A43:B56" si="14">A42</f>
        <v>PG</v>
      </c>
      <c r="B43" s="4" t="str">
        <f t="shared" si="14"/>
        <v>DMO</v>
      </c>
      <c r="C43" s="4">
        <f t="shared" si="11"/>
        <v>3</v>
      </c>
      <c r="D43" s="40" t="str">
        <f t="shared" si="7"/>
        <v>PG3</v>
      </c>
      <c r="E43" s="41">
        <f ca="1">HLOOKUP($A43&amp;"-"&amp;$B43&amp;"-"&amp;E$7,Weights_Cond_Spaces,$C43+1,FALSE)*'Freezer Impacts'!D42</f>
        <v>1.9321240827574655E-2</v>
      </c>
      <c r="F43" s="41">
        <f ca="1">HLOOKUP($A43&amp;"-"&amp;$B43&amp;"-"&amp;F$7,Weights_Cond_Spaces,$C43+1,FALSE)*'Freezer Impacts'!E42</f>
        <v>2.6148951514753177E-6</v>
      </c>
      <c r="G43" s="41">
        <f ca="1">HLOOKUP($A43&amp;"-"&amp;$B43&amp;"-"&amp;G$7,Weights_Cond_Spaces,$C43+1,FALSE)*'Freezer Impacts'!F42</f>
        <v>2.2999364572300569E-2</v>
      </c>
      <c r="H43" s="41">
        <f ca="1">HLOOKUP($A43&amp;"-"&amp;$B43&amp;"-"&amp;H$7,Weights_Cond_Spaces,$C43+1,FALSE)*'Freezer Impacts'!G42</f>
        <v>5.0363652123919486E-6</v>
      </c>
      <c r="I43" s="41">
        <f ca="1">HLOOKUP($A43&amp;"-"&amp;$B43&amp;"-"&amp;I$7,Weights_Cond_Spaces,$C43+1,FALSE)*'Freezer Impacts'!H42</f>
        <v>-7.467281048052309E-4</v>
      </c>
      <c r="J43" s="41">
        <f ca="1">HLOOKUP($A43&amp;"-"&amp;$B43&amp;"-"&amp;J$7,Weights_Cond_Spaces,$C43+1,FALSE)*'Freezer Impacts'!I42</f>
        <v>2.7586363374603063E-3</v>
      </c>
      <c r="K43" s="41">
        <f ca="1">HLOOKUP($A43&amp;"-"&amp;$B43&amp;"-"&amp;K$7,Weights_Cond_Spaces,$C43+1,FALSE)*'Freezer Impacts'!J42</f>
        <v>3.7482749455415557E-7</v>
      </c>
      <c r="L43" s="41">
        <f ca="1">HLOOKUP($A43&amp;"-"&amp;$B43&amp;"-"&amp;L$7,Weights_Cond_Spaces,$C43+1,FALSE)*'Freezer Impacts'!K42</f>
        <v>2.176045327459979E-3</v>
      </c>
      <c r="M43" s="41">
        <f ca="1">HLOOKUP($A43&amp;"-"&amp;$B43&amp;"-"&amp;M$7,Weights_Cond_Spaces,$C43+1,FALSE)*'Freezer Impacts'!L42</f>
        <v>9.0692496214560811E-7</v>
      </c>
      <c r="N43" s="41">
        <f ca="1">HLOOKUP($A43&amp;"-"&amp;$B43&amp;"-"&amp;N$7,Weights_Cond_Spaces,$C43+1,FALSE)*'Freezer Impacts'!M42</f>
        <v>0</v>
      </c>
      <c r="O43" s="41">
        <f ca="1">HLOOKUP($A43&amp;"-"&amp;$B43&amp;"-"&amp;O$7,Weights_Cond_Spaces,$C43+1,FALSE)*'Freezer Impacts'!N42</f>
        <v>5.5203545221641876E-3</v>
      </c>
      <c r="P43" s="41">
        <f ca="1">HLOOKUP($A43&amp;"-"&amp;$B43&amp;"-"&amp;P$7,Weights_Cond_Spaces,$C43+1,FALSE)*'Freezer Impacts'!O42</f>
        <v>7.471129004215195E-7</v>
      </c>
      <c r="Q43" s="41">
        <f ca="1">HLOOKUP($A43&amp;"-"&amp;$B43&amp;"-"&amp;Q$7,Weights_Cond_Spaces,$C43+1,FALSE)*'Freezer Impacts'!P42</f>
        <v>6.5712470206573071E-3</v>
      </c>
      <c r="R43" s="41">
        <f ca="1">HLOOKUP($A43&amp;"-"&amp;$B43&amp;"-"&amp;R$7,Weights_Cond_Spaces,$C43+1,FALSE)*'Freezer Impacts'!Q42</f>
        <v>1.4389614892548426E-6</v>
      </c>
      <c r="S43" s="41">
        <f>HLOOKUP($A43&amp;"-"&amp;$B43&amp;"-"&amp;S$7,Weights_Cond_Spaces,$C43+1,FALSE)*'Freezer Impacts'!R42</f>
        <v>0</v>
      </c>
      <c r="T43" s="41">
        <f ca="1">HLOOKUP($A43&amp;"-"&amp;$B43&amp;"-"&amp;T$7,Weights_Cond_Spaces,$C43+1,FALSE)*'Freezer Impacts'!S42</f>
        <v>6.9309719665663225E-2</v>
      </c>
      <c r="U43" s="41">
        <f ca="1">HLOOKUP($A43&amp;"-"&amp;$B43&amp;"-"&amp;U$7,Weights_Cond_Spaces,$C43+1,FALSE)*'Freezer Impacts'!T42</f>
        <v>1.0901957598309673E-5</v>
      </c>
      <c r="V43" s="41">
        <f ca="1">HLOOKUP($A43&amp;"-"&amp;$B43&amp;"-"&amp;V$7,Weights_Cond_Spaces,$C43+1,FALSE)*'Freezer Impacts'!U42</f>
        <v>6.9309719665663225E-2</v>
      </c>
      <c r="W43" s="41">
        <f ca="1">HLOOKUP($A43&amp;"-"&amp;$B43&amp;"-"&amp;W$7,Weights_Cond_Spaces,$C43+1,FALSE)*'Freezer Impacts'!V42</f>
        <v>1.0901957598309673E-5</v>
      </c>
      <c r="X43" s="41">
        <f ca="1">HLOOKUP($A43&amp;"-"&amp;$B43&amp;"-"&amp;X$7,Weights_Cond_Spaces,$C43+1,FALSE)*'Freezer Impacts'!W42</f>
        <v>-2.8245538170775042E-3</v>
      </c>
      <c r="Y43" s="41">
        <f ca="1">HLOOKUP($A43&amp;"-"&amp;$B43&amp;"-"&amp;Y$7,Weights_Cond_Spaces,$C43+1,FALSE)*'Freezer Impacts'!X42</f>
        <v>1.0278686004288242E-2</v>
      </c>
      <c r="Z43" s="41">
        <f ca="1">HLOOKUP($A43&amp;"-"&amp;$B43&amp;"-"&amp;Z$7,Weights_Cond_Spaces,$C43+1,FALSE)*'Freezer Impacts'!Y42</f>
        <v>1.6691684115450239E-6</v>
      </c>
      <c r="AA43" s="41">
        <f ca="1">HLOOKUP($A43&amp;"-"&amp;$B43&amp;"-"&amp;AA$7,Weights_Cond_Spaces,$C43+1,FALSE)*'Freezer Impacts'!Z42</f>
        <v>6.7482963213450981E-3</v>
      </c>
      <c r="AB43" s="41">
        <f ca="1">HLOOKUP($A43&amp;"-"&amp;$B43&amp;"-"&amp;AB$7,Weights_Cond_Spaces,$C43+1,FALSE)*'Freezer Impacts'!AA42</f>
        <v>1.6691684115450239E-6</v>
      </c>
      <c r="AC43" s="41">
        <f ca="1">HLOOKUP($A43&amp;"-"&amp;$B43&amp;"-"&amp;AC$7,Weights_Cond_Spaces,$C43+1,FALSE)*'Freezer Impacts'!AB42</f>
        <v>0</v>
      </c>
      <c r="AF43" s="131">
        <f t="shared" ca="1" si="13"/>
        <v>0.10718863735715062</v>
      </c>
      <c r="AG43" s="131">
        <f t="shared" ca="1" si="13"/>
        <v>1.630796155630569E-5</v>
      </c>
      <c r="AH43" s="131">
        <f t="shared" ca="1" si="13"/>
        <v>0.10780467290742618</v>
      </c>
      <c r="AI43" s="131">
        <f t="shared" ca="1" si="13"/>
        <v>1.9953377673647097E-5</v>
      </c>
      <c r="AJ43" s="131">
        <f t="shared" ca="1" si="13"/>
        <v>-3.571281921882735E-3</v>
      </c>
    </row>
    <row r="44" spans="1:36">
      <c r="A44" s="4" t="str">
        <f t="shared" si="14"/>
        <v>PG</v>
      </c>
      <c r="B44" s="4" t="str">
        <f t="shared" si="14"/>
        <v>DMO</v>
      </c>
      <c r="C44" s="4">
        <f t="shared" si="11"/>
        <v>4</v>
      </c>
      <c r="D44" s="40" t="str">
        <f t="shared" si="7"/>
        <v>PG4</v>
      </c>
      <c r="E44" s="41">
        <f ca="1">HLOOKUP($A44&amp;"-"&amp;$B44&amp;"-"&amp;E$7,Weights_Cond_Spaces,$C44+1,FALSE)*'Freezer Impacts'!D43</f>
        <v>4.3098946500803481E-2</v>
      </c>
      <c r="F44" s="41">
        <f ca="1">HLOOKUP($A44&amp;"-"&amp;$B44&amp;"-"&amp;F$7,Weights_Cond_Spaces,$C44+1,FALSE)*'Freezer Impacts'!E43</f>
        <v>5.88070777192085E-6</v>
      </c>
      <c r="G44" s="41">
        <f ca="1">HLOOKUP($A44&amp;"-"&amp;$B44&amp;"-"&amp;G$7,Weights_Cond_Spaces,$C44+1,FALSE)*'Freezer Impacts'!F43</f>
        <v>5.4710371903374917E-2</v>
      </c>
      <c r="H44" s="41">
        <f ca="1">HLOOKUP($A44&amp;"-"&amp;$B44&amp;"-"&amp;H$7,Weights_Cond_Spaces,$C44+1,FALSE)*'Freezer Impacts'!G43</f>
        <v>1.1120221034229963E-5</v>
      </c>
      <c r="I44" s="41">
        <f ca="1">HLOOKUP($A44&amp;"-"&amp;$B44&amp;"-"&amp;I$7,Weights_Cond_Spaces,$C44+1,FALSE)*'Freezer Impacts'!H43</f>
        <v>-1.3914387909726355E-3</v>
      </c>
      <c r="J44" s="41">
        <f ca="1">HLOOKUP($A44&amp;"-"&amp;$B44&amp;"-"&amp;J$7,Weights_Cond_Spaces,$C44+1,FALSE)*'Freezer Impacts'!I43</f>
        <v>6.1568589140714568E-3</v>
      </c>
      <c r="K44" s="41">
        <f ca="1">HLOOKUP($A44&amp;"-"&amp;$B44&amp;"-"&amp;K$7,Weights_Cond_Spaces,$C44+1,FALSE)*'Freezer Impacts'!J43</f>
        <v>8.4313217693200408E-7</v>
      </c>
      <c r="L44" s="41">
        <f ca="1">HLOOKUP($A44&amp;"-"&amp;$B44&amp;"-"&amp;L$7,Weights_Cond_Spaces,$C44+1,FALSE)*'Freezer Impacts'!K43</f>
        <v>6.0498946686892222E-3</v>
      </c>
      <c r="M44" s="41">
        <f ca="1">HLOOKUP($A44&amp;"-"&amp;$B44&amp;"-"&amp;M$7,Weights_Cond_Spaces,$C44+1,FALSE)*'Freezer Impacts'!L43</f>
        <v>2.0216261440554661E-6</v>
      </c>
      <c r="N44" s="41">
        <f ca="1">HLOOKUP($A44&amp;"-"&amp;$B44&amp;"-"&amp;N$7,Weights_Cond_Spaces,$C44+1,FALSE)*'Freezer Impacts'!M43</f>
        <v>0</v>
      </c>
      <c r="O44" s="41">
        <f ca="1">HLOOKUP($A44&amp;"-"&amp;$B44&amp;"-"&amp;O$7,Weights_Cond_Spaces,$C44+1,FALSE)*'Freezer Impacts'!N43</f>
        <v>1.2313984714515282E-2</v>
      </c>
      <c r="P44" s="41">
        <f ca="1">HLOOKUP($A44&amp;"-"&amp;$B44&amp;"-"&amp;P$7,Weights_Cond_Spaces,$C44+1,FALSE)*'Freezer Impacts'!O43</f>
        <v>1.6802022205488145E-6</v>
      </c>
      <c r="Q44" s="41">
        <f ca="1">HLOOKUP($A44&amp;"-"&amp;$B44&amp;"-"&amp;Q$7,Weights_Cond_Spaces,$C44+1,FALSE)*'Freezer Impacts'!P43</f>
        <v>1.5631534829535693E-2</v>
      </c>
      <c r="R44" s="41">
        <f ca="1">HLOOKUP($A44&amp;"-"&amp;$B44&amp;"-"&amp;R$7,Weights_Cond_Spaces,$C44+1,FALSE)*'Freezer Impacts'!Q43</f>
        <v>3.1772060097799898E-6</v>
      </c>
      <c r="S44" s="41">
        <f>HLOOKUP($A44&amp;"-"&amp;$B44&amp;"-"&amp;S$7,Weights_Cond_Spaces,$C44+1,FALSE)*'Freezer Impacts'!R43</f>
        <v>0</v>
      </c>
      <c r="T44" s="41">
        <f ca="1">HLOOKUP($A44&amp;"-"&amp;$B44&amp;"-"&amp;T$7,Weights_Cond_Spaces,$C44+1,FALSE)*'Freezer Impacts'!S43</f>
        <v>6.9255710594775519E-2</v>
      </c>
      <c r="U44" s="41">
        <f ca="1">HLOOKUP($A44&amp;"-"&amp;$B44&amp;"-"&amp;U$7,Weights_Cond_Spaces,$C44+1,FALSE)*'Freezer Impacts'!T43</f>
        <v>1.1979987588448681E-5</v>
      </c>
      <c r="V44" s="41">
        <f ca="1">HLOOKUP($A44&amp;"-"&amp;$B44&amp;"-"&amp;V$7,Weights_Cond_Spaces,$C44+1,FALSE)*'Freezer Impacts'!U43</f>
        <v>6.9255710594775519E-2</v>
      </c>
      <c r="W44" s="41">
        <f ca="1">HLOOKUP($A44&amp;"-"&amp;$B44&amp;"-"&amp;W$7,Weights_Cond_Spaces,$C44+1,FALSE)*'Freezer Impacts'!V43</f>
        <v>1.1979987588448681E-5</v>
      </c>
      <c r="X44" s="41">
        <f ca="1">HLOOKUP($A44&amp;"-"&amp;$B44&amp;"-"&amp;X$7,Weights_Cond_Spaces,$C44+1,FALSE)*'Freezer Impacts'!W43</f>
        <v>-2.1709192100744595E-3</v>
      </c>
      <c r="Y44" s="41">
        <f ca="1">HLOOKUP($A44&amp;"-"&amp;$B44&amp;"-"&amp;Y$7,Weights_Cond_Spaces,$C44+1,FALSE)*'Freezer Impacts'!X43</f>
        <v>1.0448957731087387E-2</v>
      </c>
      <c r="Z44" s="41">
        <f ca="1">HLOOKUP($A44&amp;"-"&amp;$B44&amp;"-"&amp;Z$7,Weights_Cond_Spaces,$C44+1,FALSE)*'Freezer Impacts'!Y43</f>
        <v>1.7848377246181008E-6</v>
      </c>
      <c r="AA44" s="41">
        <f ca="1">HLOOKUP($A44&amp;"-"&amp;$B44&amp;"-"&amp;AA$7,Weights_Cond_Spaces,$C44+1,FALSE)*'Freezer Impacts'!Z43</f>
        <v>7.636541757300155E-3</v>
      </c>
      <c r="AB44" s="41">
        <f ca="1">HLOOKUP($A44&amp;"-"&amp;$B44&amp;"-"&amp;AB$7,Weights_Cond_Spaces,$C44+1,FALSE)*'Freezer Impacts'!AA43</f>
        <v>1.7848377246181008E-6</v>
      </c>
      <c r="AC44" s="41">
        <f ca="1">HLOOKUP($A44&amp;"-"&amp;$B44&amp;"-"&amp;AC$7,Weights_Cond_Spaces,$C44+1,FALSE)*'Freezer Impacts'!AB43</f>
        <v>0</v>
      </c>
      <c r="AF44" s="131">
        <f t="shared" ca="1" si="13"/>
        <v>0.14127445845525313</v>
      </c>
      <c r="AG44" s="131">
        <f t="shared" ca="1" si="13"/>
        <v>2.2168867482468452E-5</v>
      </c>
      <c r="AH44" s="131">
        <f t="shared" ca="1" si="13"/>
        <v>0.15328405375367551</v>
      </c>
      <c r="AI44" s="131">
        <f t="shared" ca="1" si="13"/>
        <v>3.0083878501132201E-5</v>
      </c>
      <c r="AJ44" s="131">
        <f t="shared" ca="1" si="13"/>
        <v>-3.562358001047095E-3</v>
      </c>
    </row>
    <row r="45" spans="1:36">
      <c r="A45" s="4" t="str">
        <f t="shared" si="14"/>
        <v>PG</v>
      </c>
      <c r="B45" s="4" t="str">
        <f t="shared" si="14"/>
        <v>DMO</v>
      </c>
      <c r="C45" s="4">
        <f t="shared" si="11"/>
        <v>5</v>
      </c>
      <c r="D45" s="40" t="str">
        <f t="shared" si="7"/>
        <v>PG5</v>
      </c>
      <c r="E45" s="41">
        <f ca="1">HLOOKUP($A45&amp;"-"&amp;$B45&amp;"-"&amp;E$7,Weights_Cond_Spaces,$C45+1,FALSE)*'Freezer Impacts'!D44</f>
        <v>1.4472821384184759E-2</v>
      </c>
      <c r="F45" s="41">
        <f ca="1">HLOOKUP($A45&amp;"-"&amp;$B45&amp;"-"&amp;F$7,Weights_Cond_Spaces,$C45+1,FALSE)*'Freezer Impacts'!E44</f>
        <v>1.956201314406267E-6</v>
      </c>
      <c r="G45" s="41">
        <f ca="1">HLOOKUP($A45&amp;"-"&amp;$B45&amp;"-"&amp;G$7,Weights_Cond_Spaces,$C45+1,FALSE)*'Freezer Impacts'!F44</f>
        <v>1.7278270710169592E-2</v>
      </c>
      <c r="H45" s="41">
        <f ca="1">HLOOKUP($A45&amp;"-"&amp;$B45&amp;"-"&amp;H$7,Weights_Cond_Spaces,$C45+1,FALSE)*'Freezer Impacts'!G44</f>
        <v>4.0820482661695849E-6</v>
      </c>
      <c r="I45" s="41">
        <f ca="1">HLOOKUP($A45&amp;"-"&amp;$B45&amp;"-"&amp;I$7,Weights_Cond_Spaces,$C45+1,FALSE)*'Freezer Impacts'!H44</f>
        <v>-6.3990015161579132E-4</v>
      </c>
      <c r="J45" s="41">
        <f ca="1">HLOOKUP($A45&amp;"-"&amp;$B45&amp;"-"&amp;J$7,Weights_Cond_Spaces,$C45+1,FALSE)*'Freezer Impacts'!I44</f>
        <v>2.0669188147932399E-3</v>
      </c>
      <c r="K45" s="41">
        <f ca="1">HLOOKUP($A45&amp;"-"&amp;$B45&amp;"-"&amp;K$7,Weights_Cond_Spaces,$C45+1,FALSE)*'Freezer Impacts'!J44</f>
        <v>2.8019844554137677E-7</v>
      </c>
      <c r="L45" s="41">
        <f ca="1">HLOOKUP($A45&amp;"-"&amp;$B45&amp;"-"&amp;L$7,Weights_Cond_Spaces,$C45+1,FALSE)*'Freezer Impacts'!K44</f>
        <v>1.4423996480415506E-3</v>
      </c>
      <c r="M45" s="41">
        <f ca="1">HLOOKUP($A45&amp;"-"&amp;$B45&amp;"-"&amp;M$7,Weights_Cond_Spaces,$C45+1,FALSE)*'Freezer Impacts'!L44</f>
        <v>7.5907269631402478E-7</v>
      </c>
      <c r="N45" s="41">
        <f ca="1">HLOOKUP($A45&amp;"-"&amp;$B45&amp;"-"&amp;N$7,Weights_Cond_Spaces,$C45+1,FALSE)*'Freezer Impacts'!M44</f>
        <v>0</v>
      </c>
      <c r="O45" s="41">
        <f ca="1">HLOOKUP($A45&amp;"-"&amp;$B45&amp;"-"&amp;O$7,Weights_Cond_Spaces,$C45+1,FALSE)*'Freezer Impacts'!N44</f>
        <v>4.1350918240527883E-3</v>
      </c>
      <c r="P45" s="41">
        <f ca="1">HLOOKUP($A45&amp;"-"&amp;$B45&amp;"-"&amp;P$7,Weights_Cond_Spaces,$C45+1,FALSE)*'Freezer Impacts'!O44</f>
        <v>5.5891466125893351E-7</v>
      </c>
      <c r="Q45" s="41">
        <f ca="1">HLOOKUP($A45&amp;"-"&amp;$B45&amp;"-"&amp;Q$7,Weights_Cond_Spaces,$C45+1,FALSE)*'Freezer Impacts'!P44</f>
        <v>4.9366487743341698E-3</v>
      </c>
      <c r="R45" s="41">
        <f ca="1">HLOOKUP($A45&amp;"-"&amp;$B45&amp;"-"&amp;R$7,Weights_Cond_Spaces,$C45+1,FALSE)*'Freezer Impacts'!Q44</f>
        <v>1.1662995046198816E-6</v>
      </c>
      <c r="S45" s="41">
        <f>HLOOKUP($A45&amp;"-"&amp;$B45&amp;"-"&amp;S$7,Weights_Cond_Spaces,$C45+1,FALSE)*'Freezer Impacts'!R44</f>
        <v>0</v>
      </c>
      <c r="T45" s="41">
        <f ca="1">HLOOKUP($A45&amp;"-"&amp;$B45&amp;"-"&amp;T$7,Weights_Cond_Spaces,$C45+1,FALSE)*'Freezer Impacts'!S44</f>
        <v>0.42698566826867551</v>
      </c>
      <c r="U45" s="41">
        <f ca="1">HLOOKUP($A45&amp;"-"&amp;$B45&amp;"-"&amp;U$7,Weights_Cond_Spaces,$C45+1,FALSE)*'Freezer Impacts'!T44</f>
        <v>6.9668216835564137E-5</v>
      </c>
      <c r="V45" s="41">
        <f ca="1">HLOOKUP($A45&amp;"-"&amp;$B45&amp;"-"&amp;V$7,Weights_Cond_Spaces,$C45+1,FALSE)*'Freezer Impacts'!U44</f>
        <v>0.42698566826867551</v>
      </c>
      <c r="W45" s="41">
        <f ca="1">HLOOKUP($A45&amp;"-"&amp;$B45&amp;"-"&amp;W$7,Weights_Cond_Spaces,$C45+1,FALSE)*'Freezer Impacts'!V44</f>
        <v>6.9668216835564137E-5</v>
      </c>
      <c r="X45" s="41">
        <f ca="1">HLOOKUP($A45&amp;"-"&amp;$B45&amp;"-"&amp;X$7,Weights_Cond_Spaces,$C45+1,FALSE)*'Freezer Impacts'!W44</f>
        <v>-1.8685263859859084E-2</v>
      </c>
      <c r="Y45" s="41">
        <f ca="1">HLOOKUP($A45&amp;"-"&amp;$B45&amp;"-"&amp;Y$7,Weights_Cond_Spaces,$C45+1,FALSE)*'Freezer Impacts'!X44</f>
        <v>6.3190816063279184E-2</v>
      </c>
      <c r="Z45" s="41">
        <f ca="1">HLOOKUP($A45&amp;"-"&amp;$B45&amp;"-"&amp;Z$7,Weights_Cond_Spaces,$C45+1,FALSE)*'Freezer Impacts'!Y44</f>
        <v>1.063956928686304E-5</v>
      </c>
      <c r="AA45" s="41">
        <f ca="1">HLOOKUP($A45&amp;"-"&amp;$B45&amp;"-"&amp;AA$7,Weights_Cond_Spaces,$C45+1,FALSE)*'Freezer Impacts'!Z44</f>
        <v>3.7721632058033118E-2</v>
      </c>
      <c r="AB45" s="41">
        <f ca="1">HLOOKUP($A45&amp;"-"&amp;$B45&amp;"-"&amp;AB$7,Weights_Cond_Spaces,$C45+1,FALSE)*'Freezer Impacts'!AA44</f>
        <v>1.063956928686304E-5</v>
      </c>
      <c r="AC45" s="41">
        <f ca="1">HLOOKUP($A45&amp;"-"&amp;$B45&amp;"-"&amp;AC$7,Weights_Cond_Spaces,$C45+1,FALSE)*'Freezer Impacts'!AB44</f>
        <v>0</v>
      </c>
      <c r="AF45" s="131">
        <f t="shared" ca="1" si="13"/>
        <v>0.51085131635498549</v>
      </c>
      <c r="AG45" s="131">
        <f t="shared" ca="1" si="13"/>
        <v>8.3103100543633756E-5</v>
      </c>
      <c r="AH45" s="131">
        <f t="shared" ca="1" si="13"/>
        <v>0.48836461945925397</v>
      </c>
      <c r="AI45" s="131">
        <f t="shared" ca="1" si="13"/>
        <v>8.6315206589530669E-5</v>
      </c>
      <c r="AJ45" s="131">
        <f t="shared" ca="1" si="13"/>
        <v>-1.9325164011474875E-2</v>
      </c>
    </row>
    <row r="46" spans="1:36">
      <c r="A46" s="4" t="str">
        <f t="shared" si="14"/>
        <v>PG</v>
      </c>
      <c r="B46" s="4" t="str">
        <f t="shared" si="14"/>
        <v>DMO</v>
      </c>
      <c r="C46" s="4">
        <f t="shared" si="11"/>
        <v>6</v>
      </c>
      <c r="D46" s="40" t="str">
        <f t="shared" si="7"/>
        <v>PG6</v>
      </c>
      <c r="E46" s="41">
        <f ca="1">HLOOKUP($A46&amp;"-"&amp;$B46&amp;"-"&amp;E$7,Weights_Cond_Spaces,$C46+1,FALSE)*'Freezer Impacts'!D45</f>
        <v>0</v>
      </c>
      <c r="F46" s="41">
        <f ca="1">HLOOKUP($A46&amp;"-"&amp;$B46&amp;"-"&amp;F$7,Weights_Cond_Spaces,$C46+1,FALSE)*'Freezer Impacts'!E45</f>
        <v>0</v>
      </c>
      <c r="G46" s="41">
        <f ca="1">HLOOKUP($A46&amp;"-"&amp;$B46&amp;"-"&amp;G$7,Weights_Cond_Spaces,$C46+1,FALSE)*'Freezer Impacts'!F45</f>
        <v>0</v>
      </c>
      <c r="H46" s="41">
        <f ca="1">HLOOKUP($A46&amp;"-"&amp;$B46&amp;"-"&amp;H$7,Weights_Cond_Spaces,$C46+1,FALSE)*'Freezer Impacts'!G45</f>
        <v>0</v>
      </c>
      <c r="I46" s="41">
        <f ca="1">HLOOKUP($A46&amp;"-"&amp;$B46&amp;"-"&amp;I$7,Weights_Cond_Spaces,$C46+1,FALSE)*'Freezer Impacts'!H45</f>
        <v>0</v>
      </c>
      <c r="J46" s="41">
        <f ca="1">HLOOKUP($A46&amp;"-"&amp;$B46&amp;"-"&amp;J$7,Weights_Cond_Spaces,$C46+1,FALSE)*'Freezer Impacts'!I45</f>
        <v>0</v>
      </c>
      <c r="K46" s="41">
        <f ca="1">HLOOKUP($A46&amp;"-"&amp;$B46&amp;"-"&amp;K$7,Weights_Cond_Spaces,$C46+1,FALSE)*'Freezer Impacts'!J45</f>
        <v>0</v>
      </c>
      <c r="L46" s="41">
        <f ca="1">HLOOKUP($A46&amp;"-"&amp;$B46&amp;"-"&amp;L$7,Weights_Cond_Spaces,$C46+1,FALSE)*'Freezer Impacts'!K45</f>
        <v>0</v>
      </c>
      <c r="M46" s="41">
        <f ca="1">HLOOKUP($A46&amp;"-"&amp;$B46&amp;"-"&amp;M$7,Weights_Cond_Spaces,$C46+1,FALSE)*'Freezer Impacts'!L45</f>
        <v>0</v>
      </c>
      <c r="N46" s="41">
        <f ca="1">HLOOKUP($A46&amp;"-"&amp;$B46&amp;"-"&amp;N$7,Weights_Cond_Spaces,$C46+1,FALSE)*'Freezer Impacts'!M45</f>
        <v>0</v>
      </c>
      <c r="O46" s="41">
        <f ca="1">HLOOKUP($A46&amp;"-"&amp;$B46&amp;"-"&amp;O$7,Weights_Cond_Spaces,$C46+1,FALSE)*'Freezer Impacts'!N45</f>
        <v>0</v>
      </c>
      <c r="P46" s="41">
        <f ca="1">HLOOKUP($A46&amp;"-"&amp;$B46&amp;"-"&amp;P$7,Weights_Cond_Spaces,$C46+1,FALSE)*'Freezer Impacts'!O45</f>
        <v>0</v>
      </c>
      <c r="Q46" s="41">
        <f ca="1">HLOOKUP($A46&amp;"-"&amp;$B46&amp;"-"&amp;Q$7,Weights_Cond_Spaces,$C46+1,FALSE)*'Freezer Impacts'!P45</f>
        <v>0</v>
      </c>
      <c r="R46" s="41">
        <f ca="1">HLOOKUP($A46&amp;"-"&amp;$B46&amp;"-"&amp;R$7,Weights_Cond_Spaces,$C46+1,FALSE)*'Freezer Impacts'!Q45</f>
        <v>0</v>
      </c>
      <c r="S46" s="41">
        <f>HLOOKUP($A46&amp;"-"&amp;$B46&amp;"-"&amp;S$7,Weights_Cond_Spaces,$C46+1,FALSE)*'Freezer Impacts'!R45</f>
        <v>0</v>
      </c>
      <c r="T46" s="41">
        <f ca="1">HLOOKUP($A46&amp;"-"&amp;$B46&amp;"-"&amp;T$7,Weights_Cond_Spaces,$C46+1,FALSE)*'Freezer Impacts'!S45</f>
        <v>0</v>
      </c>
      <c r="U46" s="41">
        <f ca="1">HLOOKUP($A46&amp;"-"&amp;$B46&amp;"-"&amp;U$7,Weights_Cond_Spaces,$C46+1,FALSE)*'Freezer Impacts'!T45</f>
        <v>0</v>
      </c>
      <c r="V46" s="41">
        <f ca="1">HLOOKUP($A46&amp;"-"&amp;$B46&amp;"-"&amp;V$7,Weights_Cond_Spaces,$C46+1,FALSE)*'Freezer Impacts'!U45</f>
        <v>0</v>
      </c>
      <c r="W46" s="41">
        <f ca="1">HLOOKUP($A46&amp;"-"&amp;$B46&amp;"-"&amp;W$7,Weights_Cond_Spaces,$C46+1,FALSE)*'Freezer Impacts'!V45</f>
        <v>0</v>
      </c>
      <c r="X46" s="41">
        <f ca="1">HLOOKUP($A46&amp;"-"&amp;$B46&amp;"-"&amp;X$7,Weights_Cond_Spaces,$C46+1,FALSE)*'Freezer Impacts'!W45</f>
        <v>0</v>
      </c>
      <c r="Y46" s="41">
        <f ca="1">HLOOKUP($A46&amp;"-"&amp;$B46&amp;"-"&amp;Y$7,Weights_Cond_Spaces,$C46+1,FALSE)*'Freezer Impacts'!X45</f>
        <v>0</v>
      </c>
      <c r="Z46" s="41">
        <f ca="1">HLOOKUP($A46&amp;"-"&amp;$B46&amp;"-"&amp;Z$7,Weights_Cond_Spaces,$C46+1,FALSE)*'Freezer Impacts'!Y45</f>
        <v>0</v>
      </c>
      <c r="AA46" s="41">
        <f ca="1">HLOOKUP($A46&amp;"-"&amp;$B46&amp;"-"&amp;AA$7,Weights_Cond_Spaces,$C46+1,FALSE)*'Freezer Impacts'!Z45</f>
        <v>0</v>
      </c>
      <c r="AB46" s="41">
        <f ca="1">HLOOKUP($A46&amp;"-"&amp;$B46&amp;"-"&amp;AB$7,Weights_Cond_Spaces,$C46+1,FALSE)*'Freezer Impacts'!AA45</f>
        <v>0</v>
      </c>
      <c r="AC46" s="41">
        <f ca="1">HLOOKUP($A46&amp;"-"&amp;$B46&amp;"-"&amp;AC$7,Weights_Cond_Spaces,$C46+1,FALSE)*'Freezer Impacts'!AB45</f>
        <v>0</v>
      </c>
      <c r="AF46" s="131">
        <f t="shared" ca="1" si="13"/>
        <v>0</v>
      </c>
      <c r="AG46" s="131">
        <f t="shared" ca="1" si="13"/>
        <v>0</v>
      </c>
      <c r="AH46" s="131">
        <f t="shared" ca="1" si="13"/>
        <v>0</v>
      </c>
      <c r="AI46" s="131">
        <f t="shared" ca="1" si="13"/>
        <v>0</v>
      </c>
      <c r="AJ46" s="131">
        <f t="shared" ca="1" si="13"/>
        <v>0</v>
      </c>
    </row>
    <row r="47" spans="1:36">
      <c r="A47" s="4" t="str">
        <f t="shared" si="14"/>
        <v>PG</v>
      </c>
      <c r="B47" s="4" t="str">
        <f t="shared" si="14"/>
        <v>DMO</v>
      </c>
      <c r="C47" s="4">
        <f t="shared" si="11"/>
        <v>7</v>
      </c>
      <c r="D47" s="40" t="str">
        <f t="shared" si="7"/>
        <v>PG7</v>
      </c>
      <c r="E47" s="41">
        <f ca="1">HLOOKUP($A47&amp;"-"&amp;$B47&amp;"-"&amp;E$7,Weights_Cond_Spaces,$C47+1,FALSE)*'Freezer Impacts'!D46</f>
        <v>0</v>
      </c>
      <c r="F47" s="41">
        <f ca="1">HLOOKUP($A47&amp;"-"&amp;$B47&amp;"-"&amp;F$7,Weights_Cond_Spaces,$C47+1,FALSE)*'Freezer Impacts'!E46</f>
        <v>0</v>
      </c>
      <c r="G47" s="41">
        <f ca="1">HLOOKUP($A47&amp;"-"&amp;$B47&amp;"-"&amp;G$7,Weights_Cond_Spaces,$C47+1,FALSE)*'Freezer Impacts'!F46</f>
        <v>0</v>
      </c>
      <c r="H47" s="41">
        <f ca="1">HLOOKUP($A47&amp;"-"&amp;$B47&amp;"-"&amp;H$7,Weights_Cond_Spaces,$C47+1,FALSE)*'Freezer Impacts'!G46</f>
        <v>0</v>
      </c>
      <c r="I47" s="41">
        <f ca="1">HLOOKUP($A47&amp;"-"&amp;$B47&amp;"-"&amp;I$7,Weights_Cond_Spaces,$C47+1,FALSE)*'Freezer Impacts'!H46</f>
        <v>0</v>
      </c>
      <c r="J47" s="41">
        <f ca="1">HLOOKUP($A47&amp;"-"&amp;$B47&amp;"-"&amp;J$7,Weights_Cond_Spaces,$C47+1,FALSE)*'Freezer Impacts'!I46</f>
        <v>0</v>
      </c>
      <c r="K47" s="41">
        <f ca="1">HLOOKUP($A47&amp;"-"&amp;$B47&amp;"-"&amp;K$7,Weights_Cond_Spaces,$C47+1,FALSE)*'Freezer Impacts'!J46</f>
        <v>0</v>
      </c>
      <c r="L47" s="41">
        <f ca="1">HLOOKUP($A47&amp;"-"&amp;$B47&amp;"-"&amp;L$7,Weights_Cond_Spaces,$C47+1,FALSE)*'Freezer Impacts'!K46</f>
        <v>0</v>
      </c>
      <c r="M47" s="41">
        <f ca="1">HLOOKUP($A47&amp;"-"&amp;$B47&amp;"-"&amp;M$7,Weights_Cond_Spaces,$C47+1,FALSE)*'Freezer Impacts'!L46</f>
        <v>0</v>
      </c>
      <c r="N47" s="41">
        <f ca="1">HLOOKUP($A47&amp;"-"&amp;$B47&amp;"-"&amp;N$7,Weights_Cond_Spaces,$C47+1,FALSE)*'Freezer Impacts'!M46</f>
        <v>0</v>
      </c>
      <c r="O47" s="41">
        <f ca="1">HLOOKUP($A47&amp;"-"&amp;$B47&amp;"-"&amp;O$7,Weights_Cond_Spaces,$C47+1,FALSE)*'Freezer Impacts'!N46</f>
        <v>0</v>
      </c>
      <c r="P47" s="41">
        <f ca="1">HLOOKUP($A47&amp;"-"&amp;$B47&amp;"-"&amp;P$7,Weights_Cond_Spaces,$C47+1,FALSE)*'Freezer Impacts'!O46</f>
        <v>0</v>
      </c>
      <c r="Q47" s="41">
        <f ca="1">HLOOKUP($A47&amp;"-"&amp;$B47&amp;"-"&amp;Q$7,Weights_Cond_Spaces,$C47+1,FALSE)*'Freezer Impacts'!P46</f>
        <v>0</v>
      </c>
      <c r="R47" s="41">
        <f ca="1">HLOOKUP($A47&amp;"-"&amp;$B47&amp;"-"&amp;R$7,Weights_Cond_Spaces,$C47+1,FALSE)*'Freezer Impacts'!Q46</f>
        <v>0</v>
      </c>
      <c r="S47" s="41">
        <f>HLOOKUP($A47&amp;"-"&amp;$B47&amp;"-"&amp;S$7,Weights_Cond_Spaces,$C47+1,FALSE)*'Freezer Impacts'!R46</f>
        <v>0</v>
      </c>
      <c r="T47" s="41">
        <f ca="1">HLOOKUP($A47&amp;"-"&amp;$B47&amp;"-"&amp;T$7,Weights_Cond_Spaces,$C47+1,FALSE)*'Freezer Impacts'!S46</f>
        <v>0</v>
      </c>
      <c r="U47" s="41">
        <f ca="1">HLOOKUP($A47&amp;"-"&amp;$B47&amp;"-"&amp;U$7,Weights_Cond_Spaces,$C47+1,FALSE)*'Freezer Impacts'!T46</f>
        <v>0</v>
      </c>
      <c r="V47" s="41">
        <f ca="1">HLOOKUP($A47&amp;"-"&amp;$B47&amp;"-"&amp;V$7,Weights_Cond_Spaces,$C47+1,FALSE)*'Freezer Impacts'!U46</f>
        <v>0</v>
      </c>
      <c r="W47" s="41">
        <f ca="1">HLOOKUP($A47&amp;"-"&amp;$B47&amp;"-"&amp;W$7,Weights_Cond_Spaces,$C47+1,FALSE)*'Freezer Impacts'!V46</f>
        <v>0</v>
      </c>
      <c r="X47" s="41">
        <f ca="1">HLOOKUP($A47&amp;"-"&amp;$B47&amp;"-"&amp;X$7,Weights_Cond_Spaces,$C47+1,FALSE)*'Freezer Impacts'!W46</f>
        <v>0</v>
      </c>
      <c r="Y47" s="41">
        <f ca="1">HLOOKUP($A47&amp;"-"&amp;$B47&amp;"-"&amp;Y$7,Weights_Cond_Spaces,$C47+1,FALSE)*'Freezer Impacts'!X46</f>
        <v>0</v>
      </c>
      <c r="Z47" s="41">
        <f ca="1">HLOOKUP($A47&amp;"-"&amp;$B47&amp;"-"&amp;Z$7,Weights_Cond_Spaces,$C47+1,FALSE)*'Freezer Impacts'!Y46</f>
        <v>0</v>
      </c>
      <c r="AA47" s="41">
        <f ca="1">HLOOKUP($A47&amp;"-"&amp;$B47&amp;"-"&amp;AA$7,Weights_Cond_Spaces,$C47+1,FALSE)*'Freezer Impacts'!Z46</f>
        <v>0</v>
      </c>
      <c r="AB47" s="41">
        <f ca="1">HLOOKUP($A47&amp;"-"&amp;$B47&amp;"-"&amp;AB$7,Weights_Cond_Spaces,$C47+1,FALSE)*'Freezer Impacts'!AA46</f>
        <v>0</v>
      </c>
      <c r="AC47" s="41">
        <f ca="1">HLOOKUP($A47&amp;"-"&amp;$B47&amp;"-"&amp;AC$7,Weights_Cond_Spaces,$C47+1,FALSE)*'Freezer Impacts'!AB46</f>
        <v>0</v>
      </c>
      <c r="AF47" s="131">
        <f t="shared" ca="1" si="13"/>
        <v>0</v>
      </c>
      <c r="AG47" s="131">
        <f t="shared" ca="1" si="13"/>
        <v>0</v>
      </c>
      <c r="AH47" s="131">
        <f t="shared" ca="1" si="13"/>
        <v>0</v>
      </c>
      <c r="AI47" s="131">
        <f t="shared" ca="1" si="13"/>
        <v>0</v>
      </c>
      <c r="AJ47" s="131">
        <f t="shared" ca="1" si="13"/>
        <v>0</v>
      </c>
    </row>
    <row r="48" spans="1:36">
      <c r="A48" s="4" t="str">
        <f t="shared" si="14"/>
        <v>PG</v>
      </c>
      <c r="B48" s="4" t="str">
        <f t="shared" si="14"/>
        <v>DMO</v>
      </c>
      <c r="C48" s="4">
        <f t="shared" si="11"/>
        <v>8</v>
      </c>
      <c r="D48" s="40" t="str">
        <f t="shared" si="7"/>
        <v>PG8</v>
      </c>
      <c r="E48" s="41">
        <f ca="1">HLOOKUP($A48&amp;"-"&amp;$B48&amp;"-"&amp;E$7,Weights_Cond_Spaces,$C48+1,FALSE)*'Freezer Impacts'!D47</f>
        <v>0</v>
      </c>
      <c r="F48" s="41">
        <f ca="1">HLOOKUP($A48&amp;"-"&amp;$B48&amp;"-"&amp;F$7,Weights_Cond_Spaces,$C48+1,FALSE)*'Freezer Impacts'!E47</f>
        <v>0</v>
      </c>
      <c r="G48" s="41">
        <f ca="1">HLOOKUP($A48&amp;"-"&amp;$B48&amp;"-"&amp;G$7,Weights_Cond_Spaces,$C48+1,FALSE)*'Freezer Impacts'!F47</f>
        <v>0</v>
      </c>
      <c r="H48" s="41">
        <f ca="1">HLOOKUP($A48&amp;"-"&amp;$B48&amp;"-"&amp;H$7,Weights_Cond_Spaces,$C48+1,FALSE)*'Freezer Impacts'!G47</f>
        <v>0</v>
      </c>
      <c r="I48" s="41">
        <f ca="1">HLOOKUP($A48&amp;"-"&amp;$B48&amp;"-"&amp;I$7,Weights_Cond_Spaces,$C48+1,FALSE)*'Freezer Impacts'!H47</f>
        <v>0</v>
      </c>
      <c r="J48" s="41">
        <f ca="1">HLOOKUP($A48&amp;"-"&amp;$B48&amp;"-"&amp;J$7,Weights_Cond_Spaces,$C48+1,FALSE)*'Freezer Impacts'!I47</f>
        <v>0</v>
      </c>
      <c r="K48" s="41">
        <f ca="1">HLOOKUP($A48&amp;"-"&amp;$B48&amp;"-"&amp;K$7,Weights_Cond_Spaces,$C48+1,FALSE)*'Freezer Impacts'!J47</f>
        <v>0</v>
      </c>
      <c r="L48" s="41">
        <f ca="1">HLOOKUP($A48&amp;"-"&amp;$B48&amp;"-"&amp;L$7,Weights_Cond_Spaces,$C48+1,FALSE)*'Freezer Impacts'!K47</f>
        <v>0</v>
      </c>
      <c r="M48" s="41">
        <f ca="1">HLOOKUP($A48&amp;"-"&amp;$B48&amp;"-"&amp;M$7,Weights_Cond_Spaces,$C48+1,FALSE)*'Freezer Impacts'!L47</f>
        <v>0</v>
      </c>
      <c r="N48" s="41">
        <f ca="1">HLOOKUP($A48&amp;"-"&amp;$B48&amp;"-"&amp;N$7,Weights_Cond_Spaces,$C48+1,FALSE)*'Freezer Impacts'!M47</f>
        <v>0</v>
      </c>
      <c r="O48" s="41">
        <f ca="1">HLOOKUP($A48&amp;"-"&amp;$B48&amp;"-"&amp;O$7,Weights_Cond_Spaces,$C48+1,FALSE)*'Freezer Impacts'!N47</f>
        <v>0</v>
      </c>
      <c r="P48" s="41">
        <f ca="1">HLOOKUP($A48&amp;"-"&amp;$B48&amp;"-"&amp;P$7,Weights_Cond_Spaces,$C48+1,FALSE)*'Freezer Impacts'!O47</f>
        <v>0</v>
      </c>
      <c r="Q48" s="41">
        <f ca="1">HLOOKUP($A48&amp;"-"&amp;$B48&amp;"-"&amp;Q$7,Weights_Cond_Spaces,$C48+1,FALSE)*'Freezer Impacts'!P47</f>
        <v>0</v>
      </c>
      <c r="R48" s="41">
        <f ca="1">HLOOKUP($A48&amp;"-"&amp;$B48&amp;"-"&amp;R$7,Weights_Cond_Spaces,$C48+1,FALSE)*'Freezer Impacts'!Q47</f>
        <v>0</v>
      </c>
      <c r="S48" s="41">
        <f>HLOOKUP($A48&amp;"-"&amp;$B48&amp;"-"&amp;S$7,Weights_Cond_Spaces,$C48+1,FALSE)*'Freezer Impacts'!R47</f>
        <v>0</v>
      </c>
      <c r="T48" s="41">
        <f ca="1">HLOOKUP($A48&amp;"-"&amp;$B48&amp;"-"&amp;T$7,Weights_Cond_Spaces,$C48+1,FALSE)*'Freezer Impacts'!S47</f>
        <v>0</v>
      </c>
      <c r="U48" s="41">
        <f ca="1">HLOOKUP($A48&amp;"-"&amp;$B48&amp;"-"&amp;U$7,Weights_Cond_Spaces,$C48+1,FALSE)*'Freezer Impacts'!T47</f>
        <v>0</v>
      </c>
      <c r="V48" s="41">
        <f ca="1">HLOOKUP($A48&amp;"-"&amp;$B48&amp;"-"&amp;V$7,Weights_Cond_Spaces,$C48+1,FALSE)*'Freezer Impacts'!U47</f>
        <v>0</v>
      </c>
      <c r="W48" s="41">
        <f ca="1">HLOOKUP($A48&amp;"-"&amp;$B48&amp;"-"&amp;W$7,Weights_Cond_Spaces,$C48+1,FALSE)*'Freezer Impacts'!V47</f>
        <v>0</v>
      </c>
      <c r="X48" s="41">
        <f ca="1">HLOOKUP($A48&amp;"-"&amp;$B48&amp;"-"&amp;X$7,Weights_Cond_Spaces,$C48+1,FALSE)*'Freezer Impacts'!W47</f>
        <v>0</v>
      </c>
      <c r="Y48" s="41">
        <f ca="1">HLOOKUP($A48&amp;"-"&amp;$B48&amp;"-"&amp;Y$7,Weights_Cond_Spaces,$C48+1,FALSE)*'Freezer Impacts'!X47</f>
        <v>0</v>
      </c>
      <c r="Z48" s="41">
        <f ca="1">HLOOKUP($A48&amp;"-"&amp;$B48&amp;"-"&amp;Z$7,Weights_Cond_Spaces,$C48+1,FALSE)*'Freezer Impacts'!Y47</f>
        <v>0</v>
      </c>
      <c r="AA48" s="41">
        <f ca="1">HLOOKUP($A48&amp;"-"&amp;$B48&amp;"-"&amp;AA$7,Weights_Cond_Spaces,$C48+1,FALSE)*'Freezer Impacts'!Z47</f>
        <v>0</v>
      </c>
      <c r="AB48" s="41">
        <f ca="1">HLOOKUP($A48&amp;"-"&amp;$B48&amp;"-"&amp;AB$7,Weights_Cond_Spaces,$C48+1,FALSE)*'Freezer Impacts'!AA47</f>
        <v>0</v>
      </c>
      <c r="AC48" s="41">
        <f ca="1">HLOOKUP($A48&amp;"-"&amp;$B48&amp;"-"&amp;AC$7,Weights_Cond_Spaces,$C48+1,FALSE)*'Freezer Impacts'!AB47</f>
        <v>0</v>
      </c>
      <c r="AF48" s="131">
        <f t="shared" ca="1" si="13"/>
        <v>0</v>
      </c>
      <c r="AG48" s="131">
        <f t="shared" ca="1" si="13"/>
        <v>0</v>
      </c>
      <c r="AH48" s="131">
        <f t="shared" ca="1" si="13"/>
        <v>0</v>
      </c>
      <c r="AI48" s="131">
        <f t="shared" ca="1" si="13"/>
        <v>0</v>
      </c>
      <c r="AJ48" s="131">
        <f t="shared" ca="1" si="13"/>
        <v>0</v>
      </c>
    </row>
    <row r="49" spans="1:36">
      <c r="A49" s="4" t="str">
        <f t="shared" si="14"/>
        <v>PG</v>
      </c>
      <c r="B49" s="4" t="str">
        <f t="shared" si="14"/>
        <v>DMO</v>
      </c>
      <c r="C49" s="4">
        <f t="shared" si="11"/>
        <v>9</v>
      </c>
      <c r="D49" s="40" t="str">
        <f t="shared" si="7"/>
        <v>PG9</v>
      </c>
      <c r="E49" s="41">
        <f ca="1">HLOOKUP($A49&amp;"-"&amp;$B49&amp;"-"&amp;E$7,Weights_Cond_Spaces,$C49+1,FALSE)*'Freezer Impacts'!D48</f>
        <v>0</v>
      </c>
      <c r="F49" s="41">
        <f ca="1">HLOOKUP($A49&amp;"-"&amp;$B49&amp;"-"&amp;F$7,Weights_Cond_Spaces,$C49+1,FALSE)*'Freezer Impacts'!E48</f>
        <v>0</v>
      </c>
      <c r="G49" s="41">
        <f ca="1">HLOOKUP($A49&amp;"-"&amp;$B49&amp;"-"&amp;G$7,Weights_Cond_Spaces,$C49+1,FALSE)*'Freezer Impacts'!F48</f>
        <v>0</v>
      </c>
      <c r="H49" s="41">
        <f ca="1">HLOOKUP($A49&amp;"-"&amp;$B49&amp;"-"&amp;H$7,Weights_Cond_Spaces,$C49+1,FALSE)*'Freezer Impacts'!G48</f>
        <v>0</v>
      </c>
      <c r="I49" s="41">
        <f ca="1">HLOOKUP($A49&amp;"-"&amp;$B49&amp;"-"&amp;I$7,Weights_Cond_Spaces,$C49+1,FALSE)*'Freezer Impacts'!H48</f>
        <v>0</v>
      </c>
      <c r="J49" s="41">
        <f ca="1">HLOOKUP($A49&amp;"-"&amp;$B49&amp;"-"&amp;J$7,Weights_Cond_Spaces,$C49+1,FALSE)*'Freezer Impacts'!I48</f>
        <v>0</v>
      </c>
      <c r="K49" s="41">
        <f ca="1">HLOOKUP($A49&amp;"-"&amp;$B49&amp;"-"&amp;K$7,Weights_Cond_Spaces,$C49+1,FALSE)*'Freezer Impacts'!J48</f>
        <v>0</v>
      </c>
      <c r="L49" s="41">
        <f ca="1">HLOOKUP($A49&amp;"-"&amp;$B49&amp;"-"&amp;L$7,Weights_Cond_Spaces,$C49+1,FALSE)*'Freezer Impacts'!K48</f>
        <v>0</v>
      </c>
      <c r="M49" s="41">
        <f ca="1">HLOOKUP($A49&amp;"-"&amp;$B49&amp;"-"&amp;M$7,Weights_Cond_Spaces,$C49+1,FALSE)*'Freezer Impacts'!L48</f>
        <v>0</v>
      </c>
      <c r="N49" s="41">
        <f ca="1">HLOOKUP($A49&amp;"-"&amp;$B49&amp;"-"&amp;N$7,Weights_Cond_Spaces,$C49+1,FALSE)*'Freezer Impacts'!M48</f>
        <v>0</v>
      </c>
      <c r="O49" s="41">
        <f ca="1">HLOOKUP($A49&amp;"-"&amp;$B49&amp;"-"&amp;O$7,Weights_Cond_Spaces,$C49+1,FALSE)*'Freezer Impacts'!N48</f>
        <v>0</v>
      </c>
      <c r="P49" s="41">
        <f ca="1">HLOOKUP($A49&amp;"-"&amp;$B49&amp;"-"&amp;P$7,Weights_Cond_Spaces,$C49+1,FALSE)*'Freezer Impacts'!O48</f>
        <v>0</v>
      </c>
      <c r="Q49" s="41">
        <f ca="1">HLOOKUP($A49&amp;"-"&amp;$B49&amp;"-"&amp;Q$7,Weights_Cond_Spaces,$C49+1,FALSE)*'Freezer Impacts'!P48</f>
        <v>0</v>
      </c>
      <c r="R49" s="41">
        <f ca="1">HLOOKUP($A49&amp;"-"&amp;$B49&amp;"-"&amp;R$7,Weights_Cond_Spaces,$C49+1,FALSE)*'Freezer Impacts'!Q48</f>
        <v>0</v>
      </c>
      <c r="S49" s="41">
        <f>HLOOKUP($A49&amp;"-"&amp;$B49&amp;"-"&amp;S$7,Weights_Cond_Spaces,$C49+1,FALSE)*'Freezer Impacts'!R48</f>
        <v>0</v>
      </c>
      <c r="T49" s="41">
        <f ca="1">HLOOKUP($A49&amp;"-"&amp;$B49&amp;"-"&amp;T$7,Weights_Cond_Spaces,$C49+1,FALSE)*'Freezer Impacts'!S48</f>
        <v>0</v>
      </c>
      <c r="U49" s="41">
        <f ca="1">HLOOKUP($A49&amp;"-"&amp;$B49&amp;"-"&amp;U$7,Weights_Cond_Spaces,$C49+1,FALSE)*'Freezer Impacts'!T48</f>
        <v>0</v>
      </c>
      <c r="V49" s="41">
        <f ca="1">HLOOKUP($A49&amp;"-"&amp;$B49&amp;"-"&amp;V$7,Weights_Cond_Spaces,$C49+1,FALSE)*'Freezer Impacts'!U48</f>
        <v>0</v>
      </c>
      <c r="W49" s="41">
        <f ca="1">HLOOKUP($A49&amp;"-"&amp;$B49&amp;"-"&amp;W$7,Weights_Cond_Spaces,$C49+1,FALSE)*'Freezer Impacts'!V48</f>
        <v>0</v>
      </c>
      <c r="X49" s="41">
        <f ca="1">HLOOKUP($A49&amp;"-"&amp;$B49&amp;"-"&amp;X$7,Weights_Cond_Spaces,$C49+1,FALSE)*'Freezer Impacts'!W48</f>
        <v>0</v>
      </c>
      <c r="Y49" s="41">
        <f ca="1">HLOOKUP($A49&amp;"-"&amp;$B49&amp;"-"&amp;Y$7,Weights_Cond_Spaces,$C49+1,FALSE)*'Freezer Impacts'!X48</f>
        <v>0</v>
      </c>
      <c r="Z49" s="41">
        <f ca="1">HLOOKUP($A49&amp;"-"&amp;$B49&amp;"-"&amp;Z$7,Weights_Cond_Spaces,$C49+1,FALSE)*'Freezer Impacts'!Y48</f>
        <v>0</v>
      </c>
      <c r="AA49" s="41">
        <f ca="1">HLOOKUP($A49&amp;"-"&amp;$B49&amp;"-"&amp;AA$7,Weights_Cond_Spaces,$C49+1,FALSE)*'Freezer Impacts'!Z48</f>
        <v>0</v>
      </c>
      <c r="AB49" s="41">
        <f ca="1">HLOOKUP($A49&amp;"-"&amp;$B49&amp;"-"&amp;AB$7,Weights_Cond_Spaces,$C49+1,FALSE)*'Freezer Impacts'!AA48</f>
        <v>0</v>
      </c>
      <c r="AC49" s="41">
        <f ca="1">HLOOKUP($A49&amp;"-"&amp;$B49&amp;"-"&amp;AC$7,Weights_Cond_Spaces,$C49+1,FALSE)*'Freezer Impacts'!AB48</f>
        <v>0</v>
      </c>
      <c r="AF49" s="131">
        <f t="shared" ca="1" si="13"/>
        <v>0</v>
      </c>
      <c r="AG49" s="131">
        <f t="shared" ca="1" si="13"/>
        <v>0</v>
      </c>
      <c r="AH49" s="131">
        <f t="shared" ca="1" si="13"/>
        <v>0</v>
      </c>
      <c r="AI49" s="131">
        <f t="shared" ca="1" si="13"/>
        <v>0</v>
      </c>
      <c r="AJ49" s="131">
        <f t="shared" ca="1" si="13"/>
        <v>0</v>
      </c>
    </row>
    <row r="50" spans="1:36">
      <c r="A50" s="4" t="str">
        <f t="shared" si="14"/>
        <v>PG</v>
      </c>
      <c r="B50" s="4" t="str">
        <f t="shared" si="14"/>
        <v>DMO</v>
      </c>
      <c r="C50" s="4">
        <f t="shared" si="11"/>
        <v>10</v>
      </c>
      <c r="D50" s="40" t="str">
        <f t="shared" si="7"/>
        <v>PG10</v>
      </c>
      <c r="E50" s="41">
        <f ca="1">HLOOKUP($A50&amp;"-"&amp;$B50&amp;"-"&amp;E$7,Weights_Cond_Spaces,$C50+1,FALSE)*'Freezer Impacts'!D49</f>
        <v>0</v>
      </c>
      <c r="F50" s="41">
        <f ca="1">HLOOKUP($A50&amp;"-"&amp;$B50&amp;"-"&amp;F$7,Weights_Cond_Spaces,$C50+1,FALSE)*'Freezer Impacts'!E49</f>
        <v>0</v>
      </c>
      <c r="G50" s="41">
        <f ca="1">HLOOKUP($A50&amp;"-"&amp;$B50&amp;"-"&amp;G$7,Weights_Cond_Spaces,$C50+1,FALSE)*'Freezer Impacts'!F49</f>
        <v>0</v>
      </c>
      <c r="H50" s="41">
        <f ca="1">HLOOKUP($A50&amp;"-"&amp;$B50&amp;"-"&amp;H$7,Weights_Cond_Spaces,$C50+1,FALSE)*'Freezer Impacts'!G49</f>
        <v>0</v>
      </c>
      <c r="I50" s="41">
        <f ca="1">HLOOKUP($A50&amp;"-"&amp;$B50&amp;"-"&amp;I$7,Weights_Cond_Spaces,$C50+1,FALSE)*'Freezer Impacts'!H49</f>
        <v>0</v>
      </c>
      <c r="J50" s="41">
        <f ca="1">HLOOKUP($A50&amp;"-"&amp;$B50&amp;"-"&amp;J$7,Weights_Cond_Spaces,$C50+1,FALSE)*'Freezer Impacts'!I49</f>
        <v>0</v>
      </c>
      <c r="K50" s="41">
        <f ca="1">HLOOKUP($A50&amp;"-"&amp;$B50&amp;"-"&amp;K$7,Weights_Cond_Spaces,$C50+1,FALSE)*'Freezer Impacts'!J49</f>
        <v>0</v>
      </c>
      <c r="L50" s="41">
        <f ca="1">HLOOKUP($A50&amp;"-"&amp;$B50&amp;"-"&amp;L$7,Weights_Cond_Spaces,$C50+1,FALSE)*'Freezer Impacts'!K49</f>
        <v>0</v>
      </c>
      <c r="M50" s="41">
        <f ca="1">HLOOKUP($A50&amp;"-"&amp;$B50&amp;"-"&amp;M$7,Weights_Cond_Spaces,$C50+1,FALSE)*'Freezer Impacts'!L49</f>
        <v>0</v>
      </c>
      <c r="N50" s="41">
        <f ca="1">HLOOKUP($A50&amp;"-"&amp;$B50&amp;"-"&amp;N$7,Weights_Cond_Spaces,$C50+1,FALSE)*'Freezer Impacts'!M49</f>
        <v>0</v>
      </c>
      <c r="O50" s="41">
        <f ca="1">HLOOKUP($A50&amp;"-"&amp;$B50&amp;"-"&amp;O$7,Weights_Cond_Spaces,$C50+1,FALSE)*'Freezer Impacts'!N49</f>
        <v>0</v>
      </c>
      <c r="P50" s="41">
        <f ca="1">HLOOKUP($A50&amp;"-"&amp;$B50&amp;"-"&amp;P$7,Weights_Cond_Spaces,$C50+1,FALSE)*'Freezer Impacts'!O49</f>
        <v>0</v>
      </c>
      <c r="Q50" s="41">
        <f ca="1">HLOOKUP($A50&amp;"-"&amp;$B50&amp;"-"&amp;Q$7,Weights_Cond_Spaces,$C50+1,FALSE)*'Freezer Impacts'!P49</f>
        <v>0</v>
      </c>
      <c r="R50" s="41">
        <f ca="1">HLOOKUP($A50&amp;"-"&amp;$B50&amp;"-"&amp;R$7,Weights_Cond_Spaces,$C50+1,FALSE)*'Freezer Impacts'!Q49</f>
        <v>0</v>
      </c>
      <c r="S50" s="41">
        <f>HLOOKUP($A50&amp;"-"&amp;$B50&amp;"-"&amp;S$7,Weights_Cond_Spaces,$C50+1,FALSE)*'Freezer Impacts'!R49</f>
        <v>0</v>
      </c>
      <c r="T50" s="41">
        <f ca="1">HLOOKUP($A50&amp;"-"&amp;$B50&amp;"-"&amp;T$7,Weights_Cond_Spaces,$C50+1,FALSE)*'Freezer Impacts'!S49</f>
        <v>0</v>
      </c>
      <c r="U50" s="41">
        <f ca="1">HLOOKUP($A50&amp;"-"&amp;$B50&amp;"-"&amp;U$7,Weights_Cond_Spaces,$C50+1,FALSE)*'Freezer Impacts'!T49</f>
        <v>0</v>
      </c>
      <c r="V50" s="41">
        <f ca="1">HLOOKUP($A50&amp;"-"&amp;$B50&amp;"-"&amp;V$7,Weights_Cond_Spaces,$C50+1,FALSE)*'Freezer Impacts'!U49</f>
        <v>0</v>
      </c>
      <c r="W50" s="41">
        <f ca="1">HLOOKUP($A50&amp;"-"&amp;$B50&amp;"-"&amp;W$7,Weights_Cond_Spaces,$C50+1,FALSE)*'Freezer Impacts'!V49</f>
        <v>0</v>
      </c>
      <c r="X50" s="41">
        <f ca="1">HLOOKUP($A50&amp;"-"&amp;$B50&amp;"-"&amp;X$7,Weights_Cond_Spaces,$C50+1,FALSE)*'Freezer Impacts'!W49</f>
        <v>0</v>
      </c>
      <c r="Y50" s="41">
        <f ca="1">HLOOKUP($A50&amp;"-"&amp;$B50&amp;"-"&amp;Y$7,Weights_Cond_Spaces,$C50+1,FALSE)*'Freezer Impacts'!X49</f>
        <v>0</v>
      </c>
      <c r="Z50" s="41">
        <f ca="1">HLOOKUP($A50&amp;"-"&amp;$B50&amp;"-"&amp;Z$7,Weights_Cond_Spaces,$C50+1,FALSE)*'Freezer Impacts'!Y49</f>
        <v>0</v>
      </c>
      <c r="AA50" s="41">
        <f ca="1">HLOOKUP($A50&amp;"-"&amp;$B50&amp;"-"&amp;AA$7,Weights_Cond_Spaces,$C50+1,FALSE)*'Freezer Impacts'!Z49</f>
        <v>0</v>
      </c>
      <c r="AB50" s="41">
        <f ca="1">HLOOKUP($A50&amp;"-"&amp;$B50&amp;"-"&amp;AB$7,Weights_Cond_Spaces,$C50+1,FALSE)*'Freezer Impacts'!AA49</f>
        <v>0</v>
      </c>
      <c r="AC50" s="41">
        <f ca="1">HLOOKUP($A50&amp;"-"&amp;$B50&amp;"-"&amp;AC$7,Weights_Cond_Spaces,$C50+1,FALSE)*'Freezer Impacts'!AB49</f>
        <v>0</v>
      </c>
      <c r="AF50" s="131">
        <f t="shared" ca="1" si="13"/>
        <v>0</v>
      </c>
      <c r="AG50" s="131">
        <f t="shared" ca="1" si="13"/>
        <v>0</v>
      </c>
      <c r="AH50" s="131">
        <f t="shared" ca="1" si="13"/>
        <v>0</v>
      </c>
      <c r="AI50" s="131">
        <f t="shared" ca="1" si="13"/>
        <v>0</v>
      </c>
      <c r="AJ50" s="131">
        <f t="shared" ca="1" si="13"/>
        <v>0</v>
      </c>
    </row>
    <row r="51" spans="1:36">
      <c r="A51" s="4" t="str">
        <f t="shared" si="14"/>
        <v>PG</v>
      </c>
      <c r="B51" s="4" t="str">
        <f t="shared" si="14"/>
        <v>DMO</v>
      </c>
      <c r="C51" s="4">
        <f t="shared" si="11"/>
        <v>11</v>
      </c>
      <c r="D51" s="40" t="str">
        <f t="shared" si="7"/>
        <v>PG11</v>
      </c>
      <c r="E51" s="41">
        <f ca="1">HLOOKUP($A51&amp;"-"&amp;$B51&amp;"-"&amp;E$7,Weights_Cond_Spaces,$C51+1,FALSE)*'Freezer Impacts'!D50</f>
        <v>0.27809379980323568</v>
      </c>
      <c r="F51" s="41">
        <f ca="1">HLOOKUP($A51&amp;"-"&amp;$B51&amp;"-"&amp;F$7,Weights_Cond_Spaces,$C51+1,FALSE)*'Freezer Impacts'!E50</f>
        <v>3.9479222972555783E-5</v>
      </c>
      <c r="G51" s="41">
        <f ca="1">HLOOKUP($A51&amp;"-"&amp;$B51&amp;"-"&amp;G$7,Weights_Cond_Spaces,$C51+1,FALSE)*'Freezer Impacts'!F50</f>
        <v>0.35821980589925323</v>
      </c>
      <c r="H51" s="41">
        <f ca="1">HLOOKUP($A51&amp;"-"&amp;$B51&amp;"-"&amp;H$7,Weights_Cond_Spaces,$C51+1,FALSE)*'Freezer Impacts'!G50</f>
        <v>7.5909770297320715E-5</v>
      </c>
      <c r="I51" s="41">
        <f ca="1">HLOOKUP($A51&amp;"-"&amp;$B51&amp;"-"&amp;I$7,Weights_Cond_Spaces,$C51+1,FALSE)*'Freezer Impacts'!H50</f>
        <v>-9.4267755028898982E-3</v>
      </c>
      <c r="J51" s="41">
        <f ca="1">HLOOKUP($A51&amp;"-"&amp;$B51&amp;"-"&amp;J$7,Weights_Cond_Spaces,$C51+1,FALSE)*'Freezer Impacts'!I50</f>
        <v>3.9713021140219074E-2</v>
      </c>
      <c r="K51" s="41">
        <f ca="1">HLOOKUP($A51&amp;"-"&amp;$B51&amp;"-"&amp;K$7,Weights_Cond_Spaces,$C51+1,FALSE)*'Freezer Impacts'!J50</f>
        <v>5.6519306151176391E-6</v>
      </c>
      <c r="L51" s="41">
        <f ca="1">HLOOKUP($A51&amp;"-"&amp;$B51&amp;"-"&amp;L$7,Weights_Cond_Spaces,$C51+1,FALSE)*'Freezer Impacts'!K50</f>
        <v>3.7146367925810504E-2</v>
      </c>
      <c r="M51" s="41">
        <f ca="1">HLOOKUP($A51&amp;"-"&amp;$B51&amp;"-"&amp;M$7,Weights_Cond_Spaces,$C51+1,FALSE)*'Freezer Impacts'!L50</f>
        <v>1.3246019389967516E-5</v>
      </c>
      <c r="N51" s="41">
        <f ca="1">HLOOKUP($A51&amp;"-"&amp;$B51&amp;"-"&amp;N$7,Weights_Cond_Spaces,$C51+1,FALSE)*'Freezer Impacts'!M50</f>
        <v>0</v>
      </c>
      <c r="O51" s="41">
        <f ca="1">HLOOKUP($A51&amp;"-"&amp;$B51&amp;"-"&amp;O$7,Weights_Cond_Spaces,$C51+1,FALSE)*'Freezer Impacts'!N50</f>
        <v>7.9455371372353062E-2</v>
      </c>
      <c r="P51" s="41">
        <f ca="1">HLOOKUP($A51&amp;"-"&amp;$B51&amp;"-"&amp;P$7,Weights_Cond_Spaces,$C51+1,FALSE)*'Freezer Impacts'!O50</f>
        <v>1.1279777992158796E-5</v>
      </c>
      <c r="Q51" s="41">
        <f ca="1">HLOOKUP($A51&amp;"-"&amp;$B51&amp;"-"&amp;Q$7,Weights_Cond_Spaces,$C51+1,FALSE)*'Freezer Impacts'!P50</f>
        <v>0.10234851597121522</v>
      </c>
      <c r="R51" s="41">
        <f ca="1">HLOOKUP($A51&amp;"-"&amp;$B51&amp;"-"&amp;R$7,Weights_Cond_Spaces,$C51+1,FALSE)*'Freezer Impacts'!Q50</f>
        <v>2.168850579923449E-5</v>
      </c>
      <c r="S51" s="41">
        <f>HLOOKUP($A51&amp;"-"&amp;$B51&amp;"-"&amp;S$7,Weights_Cond_Spaces,$C51+1,FALSE)*'Freezer Impacts'!R50</f>
        <v>0</v>
      </c>
      <c r="T51" s="41">
        <f ca="1">HLOOKUP($A51&amp;"-"&amp;$B51&amp;"-"&amp;T$7,Weights_Cond_Spaces,$C51+1,FALSE)*'Freezer Impacts'!S50</f>
        <v>0.10280311682365938</v>
      </c>
      <c r="U51" s="41">
        <f ca="1">HLOOKUP($A51&amp;"-"&amp;$B51&amp;"-"&amp;U$7,Weights_Cond_Spaces,$C51+1,FALSE)*'Freezer Impacts'!T50</f>
        <v>1.9155029032398781E-5</v>
      </c>
      <c r="V51" s="41">
        <f ca="1">HLOOKUP($A51&amp;"-"&amp;$B51&amp;"-"&amp;V$7,Weights_Cond_Spaces,$C51+1,FALSE)*'Freezer Impacts'!U50</f>
        <v>0.10280311682365938</v>
      </c>
      <c r="W51" s="41">
        <f ca="1">HLOOKUP($A51&amp;"-"&amp;$B51&amp;"-"&amp;W$7,Weights_Cond_Spaces,$C51+1,FALSE)*'Freezer Impacts'!V50</f>
        <v>1.9155029032398781E-5</v>
      </c>
      <c r="X51" s="41">
        <f ca="1">HLOOKUP($A51&amp;"-"&amp;$B51&amp;"-"&amp;X$7,Weights_Cond_Spaces,$C51+1,FALSE)*'Freezer Impacts'!W50</f>
        <v>-3.2020024866644525E-3</v>
      </c>
      <c r="Y51" s="41">
        <f ca="1">HLOOKUP($A51&amp;"-"&amp;$B51&amp;"-"&amp;Y$7,Weights_Cond_Spaces,$C51+1,FALSE)*'Freezer Impacts'!X50</f>
        <v>1.5704175835325979E-2</v>
      </c>
      <c r="Z51" s="41">
        <f ca="1">HLOOKUP($A51&amp;"-"&amp;$B51&amp;"-"&amp;Z$7,Weights_Cond_Spaces,$C51+1,FALSE)*'Freezer Impacts'!Y50</f>
        <v>2.841934730133909E-6</v>
      </c>
      <c r="AA51" s="41">
        <f ca="1">HLOOKUP($A51&amp;"-"&amp;$B51&amp;"-"&amp;AA$7,Weights_Cond_Spaces,$C51+1,FALSE)*'Freezer Impacts'!Z50</f>
        <v>1.1409142087058758E-2</v>
      </c>
      <c r="AB51" s="41">
        <f ca="1">HLOOKUP($A51&amp;"-"&amp;$B51&amp;"-"&amp;AB$7,Weights_Cond_Spaces,$C51+1,FALSE)*'Freezer Impacts'!AA50</f>
        <v>2.841893614774899E-6</v>
      </c>
      <c r="AC51" s="41">
        <f ca="1">HLOOKUP($A51&amp;"-"&amp;$B51&amp;"-"&amp;AC$7,Weights_Cond_Spaces,$C51+1,FALSE)*'Freezer Impacts'!AB50</f>
        <v>0</v>
      </c>
      <c r="AF51" s="131">
        <f t="shared" ca="1" si="13"/>
        <v>0.51576948497479325</v>
      </c>
      <c r="AG51" s="131">
        <f t="shared" ca="1" si="13"/>
        <v>7.8407895342364901E-5</v>
      </c>
      <c r="AH51" s="131">
        <f t="shared" ca="1" si="13"/>
        <v>0.61192694870699715</v>
      </c>
      <c r="AI51" s="131">
        <f t="shared" ca="1" si="13"/>
        <v>1.3284121813369641E-4</v>
      </c>
      <c r="AJ51" s="131">
        <f t="shared" ca="1" si="13"/>
        <v>-1.2628777989554351E-2</v>
      </c>
    </row>
    <row r="52" spans="1:36">
      <c r="A52" s="4" t="str">
        <f t="shared" si="14"/>
        <v>PG</v>
      </c>
      <c r="B52" s="4" t="str">
        <f t="shared" si="14"/>
        <v>DMO</v>
      </c>
      <c r="C52" s="4">
        <f t="shared" si="11"/>
        <v>12</v>
      </c>
      <c r="D52" s="40" t="str">
        <f t="shared" si="7"/>
        <v>PG12</v>
      </c>
      <c r="E52" s="41">
        <f ca="1">HLOOKUP($A52&amp;"-"&amp;$B52&amp;"-"&amp;E$7,Weights_Cond_Spaces,$C52+1,FALSE)*'Freezer Impacts'!D51</f>
        <v>0.10078745428592729</v>
      </c>
      <c r="F52" s="41">
        <f ca="1">HLOOKUP($A52&amp;"-"&amp;$B52&amp;"-"&amp;F$7,Weights_Cond_Spaces,$C52+1,FALSE)*'Freezer Impacts'!E51</f>
        <v>1.4528899513455731E-5</v>
      </c>
      <c r="G52" s="41">
        <f ca="1">HLOOKUP($A52&amp;"-"&amp;$B52&amp;"-"&amp;G$7,Weights_Cond_Spaces,$C52+1,FALSE)*'Freezer Impacts'!F51</f>
        <v>0.12741342935404859</v>
      </c>
      <c r="H52" s="41">
        <f ca="1">HLOOKUP($A52&amp;"-"&amp;$B52&amp;"-"&amp;H$7,Weights_Cond_Spaces,$C52+1,FALSE)*'Freezer Impacts'!G51</f>
        <v>2.7849487466828825E-5</v>
      </c>
      <c r="I52" s="41">
        <f ca="1">HLOOKUP($A52&amp;"-"&amp;$B52&amp;"-"&amp;I$7,Weights_Cond_Spaces,$C52+1,FALSE)*'Freezer Impacts'!H51</f>
        <v>-3.2852734922801281E-3</v>
      </c>
      <c r="J52" s="41">
        <f ca="1">HLOOKUP($A52&amp;"-"&amp;$B52&amp;"-"&amp;J$7,Weights_Cond_Spaces,$C52+1,FALSE)*'Freezer Impacts'!I51</f>
        <v>1.4389521561632521E-2</v>
      </c>
      <c r="K52" s="41">
        <f ca="1">HLOOKUP($A52&amp;"-"&amp;$B52&amp;"-"&amp;K$7,Weights_Cond_Spaces,$C52+1,FALSE)*'Freezer Impacts'!J51</f>
        <v>2.0804319778660983E-6</v>
      </c>
      <c r="L52" s="41">
        <f ca="1">HLOOKUP($A52&amp;"-"&amp;$B52&amp;"-"&amp;L$7,Weights_Cond_Spaces,$C52+1,FALSE)*'Freezer Impacts'!K51</f>
        <v>1.3647871315603443E-2</v>
      </c>
      <c r="M52" s="41">
        <f ca="1">HLOOKUP($A52&amp;"-"&amp;$B52&amp;"-"&amp;M$7,Weights_Cond_Spaces,$C52+1,FALSE)*'Freezer Impacts'!L51</f>
        <v>4.9566256418808773E-6</v>
      </c>
      <c r="N52" s="41">
        <f ca="1">HLOOKUP($A52&amp;"-"&amp;$B52&amp;"-"&amp;N$7,Weights_Cond_Spaces,$C52+1,FALSE)*'Freezer Impacts'!M51</f>
        <v>0</v>
      </c>
      <c r="O52" s="41">
        <f ca="1">HLOOKUP($A52&amp;"-"&amp;$B52&amp;"-"&amp;O$7,Weights_Cond_Spaces,$C52+1,FALSE)*'Freezer Impacts'!N51</f>
        <v>2.8796415510264951E-2</v>
      </c>
      <c r="P52" s="41">
        <f ca="1">HLOOKUP($A52&amp;"-"&amp;$B52&amp;"-"&amp;P$7,Weights_Cond_Spaces,$C52+1,FALSE)*'Freezer Impacts'!O51</f>
        <v>4.1511141467016383E-6</v>
      </c>
      <c r="Q52" s="41">
        <f ca="1">HLOOKUP($A52&amp;"-"&amp;$B52&amp;"-"&amp;Q$7,Weights_Cond_Spaces,$C52+1,FALSE)*'Freezer Impacts'!P51</f>
        <v>3.6403836958299601E-2</v>
      </c>
      <c r="R52" s="41">
        <f ca="1">HLOOKUP($A52&amp;"-"&amp;$B52&amp;"-"&amp;R$7,Weights_Cond_Spaces,$C52+1,FALSE)*'Freezer Impacts'!Q51</f>
        <v>7.9569964190939529E-6</v>
      </c>
      <c r="S52" s="41">
        <f>HLOOKUP($A52&amp;"-"&amp;$B52&amp;"-"&amp;S$7,Weights_Cond_Spaces,$C52+1,FALSE)*'Freezer Impacts'!R51</f>
        <v>0</v>
      </c>
      <c r="T52" s="41">
        <f ca="1">HLOOKUP($A52&amp;"-"&amp;$B52&amp;"-"&amp;T$7,Weights_Cond_Spaces,$C52+1,FALSE)*'Freezer Impacts'!S51</f>
        <v>1.5600164762229007E-2</v>
      </c>
      <c r="U52" s="41">
        <f ca="1">HLOOKUP($A52&amp;"-"&amp;$B52&amp;"-"&amp;U$7,Weights_Cond_Spaces,$C52+1,FALSE)*'Freezer Impacts'!T51</f>
        <v>3.1065007951762238E-6</v>
      </c>
      <c r="V52" s="41">
        <f ca="1">HLOOKUP($A52&amp;"-"&amp;$B52&amp;"-"&amp;V$7,Weights_Cond_Spaces,$C52+1,FALSE)*'Freezer Impacts'!U51</f>
        <v>1.5600164762229007E-2</v>
      </c>
      <c r="W52" s="41">
        <f ca="1">HLOOKUP($A52&amp;"-"&amp;$B52&amp;"-"&amp;W$7,Weights_Cond_Spaces,$C52+1,FALSE)*'Freezer Impacts'!V51</f>
        <v>3.1065007951762238E-6</v>
      </c>
      <c r="X52" s="41">
        <f ca="1">HLOOKUP($A52&amp;"-"&amp;$B52&amp;"-"&amp;X$7,Weights_Cond_Spaces,$C52+1,FALSE)*'Freezer Impacts'!W51</f>
        <v>-4.3897882831604696E-4</v>
      </c>
      <c r="Y52" s="41">
        <f ca="1">HLOOKUP($A52&amp;"-"&amp;$B52&amp;"-"&amp;Y$7,Weights_Cond_Spaces,$C52+1,FALSE)*'Freezer Impacts'!X51</f>
        <v>2.3777220860003528E-3</v>
      </c>
      <c r="Z52" s="41">
        <f ca="1">HLOOKUP($A52&amp;"-"&amp;$B52&amp;"-"&amp;Z$7,Weights_Cond_Spaces,$C52+1,FALSE)*'Freezer Impacts'!Y51</f>
        <v>4.534710898116639E-7</v>
      </c>
      <c r="AA52" s="41">
        <f ca="1">HLOOKUP($A52&amp;"-"&amp;$B52&amp;"-"&amp;AA$7,Weights_Cond_Spaces,$C52+1,FALSE)*'Freezer Impacts'!Z51</f>
        <v>1.757334090764206E-3</v>
      </c>
      <c r="AB52" s="41">
        <f ca="1">HLOOKUP($A52&amp;"-"&amp;$B52&amp;"-"&amp;AB$7,Weights_Cond_Spaces,$C52+1,FALSE)*'Freezer Impacts'!AA51</f>
        <v>4.534710898116639E-7</v>
      </c>
      <c r="AC52" s="41">
        <f ca="1">HLOOKUP($A52&amp;"-"&amp;$B52&amp;"-"&amp;AC$7,Weights_Cond_Spaces,$C52+1,FALSE)*'Freezer Impacts'!AB51</f>
        <v>0</v>
      </c>
      <c r="AF52" s="131">
        <f t="shared" ca="1" si="13"/>
        <v>0.16195127820605412</v>
      </c>
      <c r="AG52" s="131">
        <f t="shared" ca="1" si="13"/>
        <v>2.4320417523011354E-5</v>
      </c>
      <c r="AH52" s="131">
        <f t="shared" ca="1" si="13"/>
        <v>0.19482263648094483</v>
      </c>
      <c r="AI52" s="131">
        <f t="shared" ca="1" si="13"/>
        <v>4.4323081412791543E-5</v>
      </c>
      <c r="AJ52" s="131">
        <f t="shared" ca="1" si="13"/>
        <v>-3.724252320596175E-3</v>
      </c>
    </row>
    <row r="53" spans="1:36">
      <c r="A53" s="4" t="str">
        <f t="shared" si="14"/>
        <v>PG</v>
      </c>
      <c r="B53" s="4" t="str">
        <f t="shared" si="14"/>
        <v>DMO</v>
      </c>
      <c r="C53" s="4">
        <f t="shared" si="11"/>
        <v>13</v>
      </c>
      <c r="D53" s="40" t="str">
        <f t="shared" si="7"/>
        <v>PG13</v>
      </c>
      <c r="E53" s="41">
        <f ca="1">HLOOKUP($A53&amp;"-"&amp;$B53&amp;"-"&amp;E$7,Weights_Cond_Spaces,$C53+1,FALSE)*'Freezer Impacts'!D52</f>
        <v>0.17859215050732624</v>
      </c>
      <c r="F53" s="41">
        <f ca="1">HLOOKUP($A53&amp;"-"&amp;$B53&amp;"-"&amp;F$7,Weights_Cond_Spaces,$C53+1,FALSE)*'Freezer Impacts'!E52</f>
        <v>2.5233711702675719E-5</v>
      </c>
      <c r="G53" s="41">
        <f ca="1">HLOOKUP($A53&amp;"-"&amp;$B53&amp;"-"&amp;G$7,Weights_Cond_Spaces,$C53+1,FALSE)*'Freezer Impacts'!F52</f>
        <v>0.2362648541123552</v>
      </c>
      <c r="H53" s="41">
        <f ca="1">HLOOKUP($A53&amp;"-"&amp;$B53&amp;"-"&amp;H$7,Weights_Cond_Spaces,$C53+1,FALSE)*'Freezer Impacts'!G52</f>
        <v>4.9225588895175893E-5</v>
      </c>
      <c r="I53" s="41">
        <f ca="1">HLOOKUP($A53&amp;"-"&amp;$B53&amp;"-"&amp;I$7,Weights_Cond_Spaces,$C53+1,FALSE)*'Freezer Impacts'!H52</f>
        <v>-4.8857658613277186E-3</v>
      </c>
      <c r="J53" s="41">
        <f ca="1">HLOOKUP($A53&amp;"-"&amp;$B53&amp;"-"&amp;J$7,Weights_Cond_Spaces,$C53+1,FALSE)*'Freezer Impacts'!I52</f>
        <v>2.5508740114227272E-2</v>
      </c>
      <c r="K53" s="41">
        <f ca="1">HLOOKUP($A53&amp;"-"&amp;$B53&amp;"-"&amp;K$7,Weights_Cond_Spaces,$C53+1,FALSE)*'Freezer Impacts'!J52</f>
        <v>3.6122864022481537E-6</v>
      </c>
      <c r="L53" s="41">
        <f ca="1">HLOOKUP($A53&amp;"-"&amp;$B53&amp;"-"&amp;L$7,Weights_Cond_Spaces,$C53+1,FALSE)*'Freezer Impacts'!K52</f>
        <v>2.5721103824412648E-2</v>
      </c>
      <c r="M53" s="41">
        <f ca="1">HLOOKUP($A53&amp;"-"&amp;$B53&amp;"-"&amp;M$7,Weights_Cond_Spaces,$C53+1,FALSE)*'Freezer Impacts'!L52</f>
        <v>8.0738825880587187E-6</v>
      </c>
      <c r="N53" s="41">
        <f ca="1">HLOOKUP($A53&amp;"-"&amp;$B53&amp;"-"&amp;N$7,Weights_Cond_Spaces,$C53+1,FALSE)*'Freezer Impacts'!M52</f>
        <v>0</v>
      </c>
      <c r="O53" s="41">
        <f ca="1">HLOOKUP($A53&amp;"-"&amp;$B53&amp;"-"&amp;O$7,Weights_Cond_Spaces,$C53+1,FALSE)*'Freezer Impacts'!N52</f>
        <v>5.1026328716378931E-2</v>
      </c>
      <c r="P53" s="41">
        <f ca="1">HLOOKUP($A53&amp;"-"&amp;$B53&amp;"-"&amp;P$7,Weights_Cond_Spaces,$C53+1,FALSE)*'Freezer Impacts'!O52</f>
        <v>7.2096319150502056E-6</v>
      </c>
      <c r="Q53" s="41">
        <f ca="1">HLOOKUP($A53&amp;"-"&amp;$B53&amp;"-"&amp;Q$7,Weights_Cond_Spaces,$C53+1,FALSE)*'Freezer Impacts'!P52</f>
        <v>6.7504244032101493E-2</v>
      </c>
      <c r="R53" s="41">
        <f ca="1">HLOOKUP($A53&amp;"-"&amp;$B53&amp;"-"&amp;R$7,Weights_Cond_Spaces,$C53+1,FALSE)*'Freezer Impacts'!Q52</f>
        <v>1.4064453970050256E-5</v>
      </c>
      <c r="S53" s="41">
        <f>HLOOKUP($A53&amp;"-"&amp;$B53&amp;"-"&amp;S$7,Weights_Cond_Spaces,$C53+1,FALSE)*'Freezer Impacts'!R52</f>
        <v>0</v>
      </c>
      <c r="T53" s="41">
        <f ca="1">HLOOKUP($A53&amp;"-"&amp;$B53&amp;"-"&amp;T$7,Weights_Cond_Spaces,$C53+1,FALSE)*'Freezer Impacts'!S52</f>
        <v>5.9591701939388016E-2</v>
      </c>
      <c r="U53" s="41">
        <f ca="1">HLOOKUP($A53&amp;"-"&amp;$B53&amp;"-"&amp;U$7,Weights_Cond_Spaces,$C53+1,FALSE)*'Freezer Impacts'!T52</f>
        <v>1.0947715913591354E-5</v>
      </c>
      <c r="V53" s="41">
        <f ca="1">HLOOKUP($A53&amp;"-"&amp;$B53&amp;"-"&amp;V$7,Weights_Cond_Spaces,$C53+1,FALSE)*'Freezer Impacts'!U52</f>
        <v>5.9591701939388016E-2</v>
      </c>
      <c r="W53" s="41">
        <f ca="1">HLOOKUP($A53&amp;"-"&amp;$B53&amp;"-"&amp;W$7,Weights_Cond_Spaces,$C53+1,FALSE)*'Freezer Impacts'!V52</f>
        <v>1.0947715913591354E-5</v>
      </c>
      <c r="X53" s="41">
        <f ca="1">HLOOKUP($A53&amp;"-"&amp;$B53&amp;"-"&amp;X$7,Weights_Cond_Spaces,$C53+1,FALSE)*'Freezer Impacts'!W52</f>
        <v>-1.7535237414344218E-3</v>
      </c>
      <c r="Y53" s="41">
        <f ca="1">HLOOKUP($A53&amp;"-"&amp;$B53&amp;"-"&amp;Y$7,Weights_Cond_Spaces,$C53+1,FALSE)*'Freezer Impacts'!X52</f>
        <v>9.0667412899745354E-3</v>
      </c>
      <c r="Z53" s="41">
        <f ca="1">HLOOKUP($A53&amp;"-"&amp;$B53&amp;"-"&amp;Z$7,Weights_Cond_Spaces,$C53+1,FALSE)*'Freezer Impacts'!Y52</f>
        <v>1.6929414195973079E-6</v>
      </c>
      <c r="AA53" s="41">
        <f ca="1">HLOOKUP($A53&amp;"-"&amp;$B53&amp;"-"&amp;AA$7,Weights_Cond_Spaces,$C53+1,FALSE)*'Freezer Impacts'!Z52</f>
        <v>7.0638309225774468E-3</v>
      </c>
      <c r="AB53" s="41">
        <f ca="1">HLOOKUP($A53&amp;"-"&amp;$B53&amp;"-"&amp;AB$7,Weights_Cond_Spaces,$C53+1,FALSE)*'Freezer Impacts'!AA52</f>
        <v>1.6929414195973079E-6</v>
      </c>
      <c r="AC53" s="41">
        <f ca="1">HLOOKUP($A53&amp;"-"&amp;$B53&amp;"-"&amp;AC$7,Weights_Cond_Spaces,$C53+1,FALSE)*'Freezer Impacts'!AB52</f>
        <v>0</v>
      </c>
      <c r="AF53" s="131">
        <f t="shared" ca="1" si="13"/>
        <v>0.32378566256729496</v>
      </c>
      <c r="AG53" s="131">
        <f t="shared" ca="1" si="13"/>
        <v>4.8696287353162738E-5</v>
      </c>
      <c r="AH53" s="131">
        <f t="shared" ca="1" si="13"/>
        <v>0.39614573483083482</v>
      </c>
      <c r="AI53" s="131">
        <f t="shared" ca="1" si="13"/>
        <v>8.4004582786473516E-5</v>
      </c>
      <c r="AJ53" s="131">
        <f t="shared" ca="1" si="13"/>
        <v>-6.6392896027621402E-3</v>
      </c>
    </row>
    <row r="54" spans="1:36">
      <c r="A54" s="4" t="str">
        <f t="shared" si="14"/>
        <v>PG</v>
      </c>
      <c r="B54" s="4" t="str">
        <f t="shared" si="14"/>
        <v>DMO</v>
      </c>
      <c r="C54" s="4">
        <f t="shared" si="11"/>
        <v>14</v>
      </c>
      <c r="D54" s="40" t="str">
        <f t="shared" si="7"/>
        <v>PG14</v>
      </c>
      <c r="E54" s="41">
        <f ca="1">HLOOKUP($A54&amp;"-"&amp;$B54&amp;"-"&amp;E$7,Weights_Cond_Spaces,$C54+1,FALSE)*'Freezer Impacts'!D53</f>
        <v>0</v>
      </c>
      <c r="F54" s="41">
        <f ca="1">HLOOKUP($A54&amp;"-"&amp;$B54&amp;"-"&amp;F$7,Weights_Cond_Spaces,$C54+1,FALSE)*'Freezer Impacts'!E53</f>
        <v>0</v>
      </c>
      <c r="G54" s="41">
        <f ca="1">HLOOKUP($A54&amp;"-"&amp;$B54&amp;"-"&amp;G$7,Weights_Cond_Spaces,$C54+1,FALSE)*'Freezer Impacts'!F53</f>
        <v>0</v>
      </c>
      <c r="H54" s="41">
        <f ca="1">HLOOKUP($A54&amp;"-"&amp;$B54&amp;"-"&amp;H$7,Weights_Cond_Spaces,$C54+1,FALSE)*'Freezer Impacts'!G53</f>
        <v>0</v>
      </c>
      <c r="I54" s="41">
        <f ca="1">HLOOKUP($A54&amp;"-"&amp;$B54&amp;"-"&amp;I$7,Weights_Cond_Spaces,$C54+1,FALSE)*'Freezer Impacts'!H53</f>
        <v>0</v>
      </c>
      <c r="J54" s="41">
        <f ca="1">HLOOKUP($A54&amp;"-"&amp;$B54&amp;"-"&amp;J$7,Weights_Cond_Spaces,$C54+1,FALSE)*'Freezer Impacts'!I53</f>
        <v>0</v>
      </c>
      <c r="K54" s="41">
        <f ca="1">HLOOKUP($A54&amp;"-"&amp;$B54&amp;"-"&amp;K$7,Weights_Cond_Spaces,$C54+1,FALSE)*'Freezer Impacts'!J53</f>
        <v>0</v>
      </c>
      <c r="L54" s="41">
        <f ca="1">HLOOKUP($A54&amp;"-"&amp;$B54&amp;"-"&amp;L$7,Weights_Cond_Spaces,$C54+1,FALSE)*'Freezer Impacts'!K53</f>
        <v>0</v>
      </c>
      <c r="M54" s="41">
        <f ca="1">HLOOKUP($A54&amp;"-"&amp;$B54&amp;"-"&amp;M$7,Weights_Cond_Spaces,$C54+1,FALSE)*'Freezer Impacts'!L53</f>
        <v>0</v>
      </c>
      <c r="N54" s="41">
        <f ca="1">HLOOKUP($A54&amp;"-"&amp;$B54&amp;"-"&amp;N$7,Weights_Cond_Spaces,$C54+1,FALSE)*'Freezer Impacts'!M53</f>
        <v>0</v>
      </c>
      <c r="O54" s="41">
        <f ca="1">HLOOKUP($A54&amp;"-"&amp;$B54&amp;"-"&amp;O$7,Weights_Cond_Spaces,$C54+1,FALSE)*'Freezer Impacts'!N53</f>
        <v>0</v>
      </c>
      <c r="P54" s="41">
        <f ca="1">HLOOKUP($A54&amp;"-"&amp;$B54&amp;"-"&amp;P$7,Weights_Cond_Spaces,$C54+1,FALSE)*'Freezer Impacts'!O53</f>
        <v>0</v>
      </c>
      <c r="Q54" s="41">
        <f ca="1">HLOOKUP($A54&amp;"-"&amp;$B54&amp;"-"&amp;Q$7,Weights_Cond_Spaces,$C54+1,FALSE)*'Freezer Impacts'!P53</f>
        <v>0</v>
      </c>
      <c r="R54" s="41">
        <f ca="1">HLOOKUP($A54&amp;"-"&amp;$B54&amp;"-"&amp;R$7,Weights_Cond_Spaces,$C54+1,FALSE)*'Freezer Impacts'!Q53</f>
        <v>0</v>
      </c>
      <c r="S54" s="41">
        <f>HLOOKUP($A54&amp;"-"&amp;$B54&amp;"-"&amp;S$7,Weights_Cond_Spaces,$C54+1,FALSE)*'Freezer Impacts'!R53</f>
        <v>0</v>
      </c>
      <c r="T54" s="41">
        <f ca="1">HLOOKUP($A54&amp;"-"&amp;$B54&amp;"-"&amp;T$7,Weights_Cond_Spaces,$C54+1,FALSE)*'Freezer Impacts'!S53</f>
        <v>0</v>
      </c>
      <c r="U54" s="41">
        <f ca="1">HLOOKUP($A54&amp;"-"&amp;$B54&amp;"-"&amp;U$7,Weights_Cond_Spaces,$C54+1,FALSE)*'Freezer Impacts'!T53</f>
        <v>0</v>
      </c>
      <c r="V54" s="41">
        <f ca="1">HLOOKUP($A54&amp;"-"&amp;$B54&amp;"-"&amp;V$7,Weights_Cond_Spaces,$C54+1,FALSE)*'Freezer Impacts'!U53</f>
        <v>0</v>
      </c>
      <c r="W54" s="41">
        <f ca="1">HLOOKUP($A54&amp;"-"&amp;$B54&amp;"-"&amp;W$7,Weights_Cond_Spaces,$C54+1,FALSE)*'Freezer Impacts'!V53</f>
        <v>0</v>
      </c>
      <c r="X54" s="41">
        <f ca="1">HLOOKUP($A54&amp;"-"&amp;$B54&amp;"-"&amp;X$7,Weights_Cond_Spaces,$C54+1,FALSE)*'Freezer Impacts'!W53</f>
        <v>0</v>
      </c>
      <c r="Y54" s="41">
        <f ca="1">HLOOKUP($A54&amp;"-"&amp;$B54&amp;"-"&amp;Y$7,Weights_Cond_Spaces,$C54+1,FALSE)*'Freezer Impacts'!X53</f>
        <v>0</v>
      </c>
      <c r="Z54" s="41">
        <f ca="1">HLOOKUP($A54&amp;"-"&amp;$B54&amp;"-"&amp;Z$7,Weights_Cond_Spaces,$C54+1,FALSE)*'Freezer Impacts'!Y53</f>
        <v>0</v>
      </c>
      <c r="AA54" s="41">
        <f ca="1">HLOOKUP($A54&amp;"-"&amp;$B54&amp;"-"&amp;AA$7,Weights_Cond_Spaces,$C54+1,FALSE)*'Freezer Impacts'!Z53</f>
        <v>0</v>
      </c>
      <c r="AB54" s="41">
        <f ca="1">HLOOKUP($A54&amp;"-"&amp;$B54&amp;"-"&amp;AB$7,Weights_Cond_Spaces,$C54+1,FALSE)*'Freezer Impacts'!AA53</f>
        <v>0</v>
      </c>
      <c r="AC54" s="41">
        <f ca="1">HLOOKUP($A54&amp;"-"&amp;$B54&amp;"-"&amp;AC$7,Weights_Cond_Spaces,$C54+1,FALSE)*'Freezer Impacts'!AB53</f>
        <v>0</v>
      </c>
      <c r="AF54" s="131">
        <f t="shared" ca="1" si="13"/>
        <v>0</v>
      </c>
      <c r="AG54" s="131">
        <f t="shared" ca="1" si="13"/>
        <v>0</v>
      </c>
      <c r="AH54" s="131">
        <f t="shared" ca="1" si="13"/>
        <v>0</v>
      </c>
      <c r="AI54" s="131">
        <f t="shared" ca="1" si="13"/>
        <v>0</v>
      </c>
      <c r="AJ54" s="131">
        <f t="shared" ca="1" si="13"/>
        <v>0</v>
      </c>
    </row>
    <row r="55" spans="1:36">
      <c r="A55" s="4" t="str">
        <f t="shared" si="14"/>
        <v>PG</v>
      </c>
      <c r="B55" s="4" t="str">
        <f t="shared" si="14"/>
        <v>DMO</v>
      </c>
      <c r="C55" s="4">
        <f t="shared" si="11"/>
        <v>15</v>
      </c>
      <c r="D55" s="40" t="str">
        <f t="shared" si="7"/>
        <v>PG15</v>
      </c>
      <c r="E55" s="41">
        <f ca="1">HLOOKUP($A55&amp;"-"&amp;$B55&amp;"-"&amp;E$7,Weights_Cond_Spaces,$C55+1,FALSE)*'Freezer Impacts'!D54</f>
        <v>0</v>
      </c>
      <c r="F55" s="41">
        <f ca="1">HLOOKUP($A55&amp;"-"&amp;$B55&amp;"-"&amp;F$7,Weights_Cond_Spaces,$C55+1,FALSE)*'Freezer Impacts'!E54</f>
        <v>0</v>
      </c>
      <c r="G55" s="41">
        <f ca="1">HLOOKUP($A55&amp;"-"&amp;$B55&amp;"-"&amp;G$7,Weights_Cond_Spaces,$C55+1,FALSE)*'Freezer Impacts'!F54</f>
        <v>0</v>
      </c>
      <c r="H55" s="41">
        <f ca="1">HLOOKUP($A55&amp;"-"&amp;$B55&amp;"-"&amp;H$7,Weights_Cond_Spaces,$C55+1,FALSE)*'Freezer Impacts'!G54</f>
        <v>0</v>
      </c>
      <c r="I55" s="41">
        <f ca="1">HLOOKUP($A55&amp;"-"&amp;$B55&amp;"-"&amp;I$7,Weights_Cond_Spaces,$C55+1,FALSE)*'Freezer Impacts'!H54</f>
        <v>0</v>
      </c>
      <c r="J55" s="41">
        <f ca="1">HLOOKUP($A55&amp;"-"&amp;$B55&amp;"-"&amp;J$7,Weights_Cond_Spaces,$C55+1,FALSE)*'Freezer Impacts'!I54</f>
        <v>0</v>
      </c>
      <c r="K55" s="41">
        <f ca="1">HLOOKUP($A55&amp;"-"&amp;$B55&amp;"-"&amp;K$7,Weights_Cond_Spaces,$C55+1,FALSE)*'Freezer Impacts'!J54</f>
        <v>0</v>
      </c>
      <c r="L55" s="41">
        <f ca="1">HLOOKUP($A55&amp;"-"&amp;$B55&amp;"-"&amp;L$7,Weights_Cond_Spaces,$C55+1,FALSE)*'Freezer Impacts'!K54</f>
        <v>0</v>
      </c>
      <c r="M55" s="41">
        <f ca="1">HLOOKUP($A55&amp;"-"&amp;$B55&amp;"-"&amp;M$7,Weights_Cond_Spaces,$C55+1,FALSE)*'Freezer Impacts'!L54</f>
        <v>0</v>
      </c>
      <c r="N55" s="41">
        <f ca="1">HLOOKUP($A55&amp;"-"&amp;$B55&amp;"-"&amp;N$7,Weights_Cond_Spaces,$C55+1,FALSE)*'Freezer Impacts'!M54</f>
        <v>0</v>
      </c>
      <c r="O55" s="41">
        <f ca="1">HLOOKUP($A55&amp;"-"&amp;$B55&amp;"-"&amp;O$7,Weights_Cond_Spaces,$C55+1,FALSE)*'Freezer Impacts'!N54</f>
        <v>0</v>
      </c>
      <c r="P55" s="41">
        <f ca="1">HLOOKUP($A55&amp;"-"&amp;$B55&amp;"-"&amp;P$7,Weights_Cond_Spaces,$C55+1,FALSE)*'Freezer Impacts'!O54</f>
        <v>0</v>
      </c>
      <c r="Q55" s="41">
        <f ca="1">HLOOKUP($A55&amp;"-"&amp;$B55&amp;"-"&amp;Q$7,Weights_Cond_Spaces,$C55+1,FALSE)*'Freezer Impacts'!P54</f>
        <v>0</v>
      </c>
      <c r="R55" s="41">
        <f ca="1">HLOOKUP($A55&amp;"-"&amp;$B55&amp;"-"&amp;R$7,Weights_Cond_Spaces,$C55+1,FALSE)*'Freezer Impacts'!Q54</f>
        <v>0</v>
      </c>
      <c r="S55" s="41">
        <f>HLOOKUP($A55&amp;"-"&amp;$B55&amp;"-"&amp;S$7,Weights_Cond_Spaces,$C55+1,FALSE)*'Freezer Impacts'!R54</f>
        <v>0</v>
      </c>
      <c r="T55" s="41">
        <f ca="1">HLOOKUP($A55&amp;"-"&amp;$B55&amp;"-"&amp;T$7,Weights_Cond_Spaces,$C55+1,FALSE)*'Freezer Impacts'!S54</f>
        <v>0</v>
      </c>
      <c r="U55" s="41">
        <f ca="1">HLOOKUP($A55&amp;"-"&amp;$B55&amp;"-"&amp;U$7,Weights_Cond_Spaces,$C55+1,FALSE)*'Freezer Impacts'!T54</f>
        <v>0</v>
      </c>
      <c r="V55" s="41">
        <f ca="1">HLOOKUP($A55&amp;"-"&amp;$B55&amp;"-"&amp;V$7,Weights_Cond_Spaces,$C55+1,FALSE)*'Freezer Impacts'!U54</f>
        <v>0</v>
      </c>
      <c r="W55" s="41">
        <f ca="1">HLOOKUP($A55&amp;"-"&amp;$B55&amp;"-"&amp;W$7,Weights_Cond_Spaces,$C55+1,FALSE)*'Freezer Impacts'!V54</f>
        <v>0</v>
      </c>
      <c r="X55" s="41">
        <f ca="1">HLOOKUP($A55&amp;"-"&amp;$B55&amp;"-"&amp;X$7,Weights_Cond_Spaces,$C55+1,FALSE)*'Freezer Impacts'!W54</f>
        <v>0</v>
      </c>
      <c r="Y55" s="41">
        <f ca="1">HLOOKUP($A55&amp;"-"&amp;$B55&amp;"-"&amp;Y$7,Weights_Cond_Spaces,$C55+1,FALSE)*'Freezer Impacts'!X54</f>
        <v>0</v>
      </c>
      <c r="Z55" s="41">
        <f ca="1">HLOOKUP($A55&amp;"-"&amp;$B55&amp;"-"&amp;Z$7,Weights_Cond_Spaces,$C55+1,FALSE)*'Freezer Impacts'!Y54</f>
        <v>0</v>
      </c>
      <c r="AA55" s="41">
        <f ca="1">HLOOKUP($A55&amp;"-"&amp;$B55&amp;"-"&amp;AA$7,Weights_Cond_Spaces,$C55+1,FALSE)*'Freezer Impacts'!Z54</f>
        <v>0</v>
      </c>
      <c r="AB55" s="41">
        <f ca="1">HLOOKUP($A55&amp;"-"&amp;$B55&amp;"-"&amp;AB$7,Weights_Cond_Spaces,$C55+1,FALSE)*'Freezer Impacts'!AA54</f>
        <v>0</v>
      </c>
      <c r="AC55" s="41">
        <f ca="1">HLOOKUP($A55&amp;"-"&amp;$B55&amp;"-"&amp;AC$7,Weights_Cond_Spaces,$C55+1,FALSE)*'Freezer Impacts'!AB54</f>
        <v>0</v>
      </c>
      <c r="AF55" s="131">
        <f t="shared" ca="1" si="13"/>
        <v>0</v>
      </c>
      <c r="AG55" s="131">
        <f t="shared" ca="1" si="13"/>
        <v>0</v>
      </c>
      <c r="AH55" s="131">
        <f t="shared" ca="1" si="13"/>
        <v>0</v>
      </c>
      <c r="AI55" s="131">
        <f t="shared" ca="1" si="13"/>
        <v>0</v>
      </c>
      <c r="AJ55" s="131">
        <f t="shared" ca="1" si="13"/>
        <v>0</v>
      </c>
    </row>
    <row r="56" spans="1:36">
      <c r="A56" s="4" t="str">
        <f t="shared" si="14"/>
        <v>PG</v>
      </c>
      <c r="B56" s="4" t="str">
        <f t="shared" si="14"/>
        <v>DMO</v>
      </c>
      <c r="C56" s="4">
        <f t="shared" si="11"/>
        <v>16</v>
      </c>
      <c r="D56" s="40" t="str">
        <f t="shared" si="7"/>
        <v>PG16</v>
      </c>
      <c r="E56" s="41">
        <f ca="1">HLOOKUP($A56&amp;"-"&amp;$B56&amp;"-"&amp;E$7,Weights_Cond_Spaces,$C56+1,FALSE)*'Freezer Impacts'!D55</f>
        <v>9.8615856795429238E-2</v>
      </c>
      <c r="F56" s="41">
        <f ca="1">HLOOKUP($A56&amp;"-"&amp;$B56&amp;"-"&amp;F$7,Weights_Cond_Spaces,$C56+1,FALSE)*'Freezer Impacts'!E55</f>
        <v>1.4559621616333874E-5</v>
      </c>
      <c r="G56" s="41">
        <f ca="1">HLOOKUP($A56&amp;"-"&amp;$B56&amp;"-"&amp;G$7,Weights_Cond_Spaces,$C56+1,FALSE)*'Freezer Impacts'!F55</f>
        <v>0.11707768004653486</v>
      </c>
      <c r="H56" s="41">
        <f ca="1">HLOOKUP($A56&amp;"-"&amp;$B56&amp;"-"&amp;H$7,Weights_Cond_Spaces,$C56+1,FALSE)*'Freezer Impacts'!G55</f>
        <v>2.7207995706283086E-5</v>
      </c>
      <c r="I56" s="41">
        <f ca="1">HLOOKUP($A56&amp;"-"&amp;$B56&amp;"-"&amp;I$7,Weights_Cond_Spaces,$C56+1,FALSE)*'Freezer Impacts'!H55</f>
        <v>-4.7315263847653652E-3</v>
      </c>
      <c r="J56" s="41">
        <f ca="1">HLOOKUP($A56&amp;"-"&amp;$B56&amp;"-"&amp;J$7,Weights_Cond_Spaces,$C56+1,FALSE)*'Freezer Impacts'!I55</f>
        <v>1.409887749915485E-2</v>
      </c>
      <c r="K56" s="41">
        <f ca="1">HLOOKUP($A56&amp;"-"&amp;$B56&amp;"-"&amp;K$7,Weights_Cond_Spaces,$C56+1,FALSE)*'Freezer Impacts'!J55</f>
        <v>2.084539702828953E-6</v>
      </c>
      <c r="L56" s="41">
        <f ca="1">HLOOKUP($A56&amp;"-"&amp;$B56&amp;"-"&amp;L$7,Weights_Cond_Spaces,$C56+1,FALSE)*'Freezer Impacts'!K55</f>
        <v>8.4458677670076424E-3</v>
      </c>
      <c r="M56" s="41">
        <f ca="1">HLOOKUP($A56&amp;"-"&amp;$B56&amp;"-"&amp;M$7,Weights_Cond_Spaces,$C56+1,FALSE)*'Freezer Impacts'!L55</f>
        <v>4.6266958580618513E-6</v>
      </c>
      <c r="N56" s="41">
        <f ca="1">HLOOKUP($A56&amp;"-"&amp;$B56&amp;"-"&amp;N$7,Weights_Cond_Spaces,$C56+1,FALSE)*'Freezer Impacts'!M55</f>
        <v>0</v>
      </c>
      <c r="O56" s="41">
        <f ca="1">HLOOKUP($A56&amp;"-"&amp;$B56&amp;"-"&amp;O$7,Weights_Cond_Spaces,$C56+1,FALSE)*'Freezer Impacts'!N55</f>
        <v>2.8175959084408359E-2</v>
      </c>
      <c r="P56" s="41">
        <f ca="1">HLOOKUP($A56&amp;"-"&amp;$B56&amp;"-"&amp;P$7,Weights_Cond_Spaces,$C56+1,FALSE)*'Freezer Impacts'!O55</f>
        <v>4.1598918903811079E-6</v>
      </c>
      <c r="Q56" s="41">
        <f ca="1">HLOOKUP($A56&amp;"-"&amp;$B56&amp;"-"&amp;Q$7,Weights_Cond_Spaces,$C56+1,FALSE)*'Freezer Impacts'!P55</f>
        <v>3.3450765727581398E-2</v>
      </c>
      <c r="R56" s="41">
        <f ca="1">HLOOKUP($A56&amp;"-"&amp;$B56&amp;"-"&amp;R$7,Weights_Cond_Spaces,$C56+1,FALSE)*'Freezer Impacts'!Q55</f>
        <v>7.7737130589380267E-6</v>
      </c>
      <c r="S56" s="41">
        <f>HLOOKUP($A56&amp;"-"&amp;$B56&amp;"-"&amp;S$7,Weights_Cond_Spaces,$C56+1,FALSE)*'Freezer Impacts'!R55</f>
        <v>0</v>
      </c>
      <c r="T56" s="41">
        <f ca="1">HLOOKUP($A56&amp;"-"&amp;$B56&amp;"-"&amp;T$7,Weights_Cond_Spaces,$C56+1,FALSE)*'Freezer Impacts'!S55</f>
        <v>0.32067025998389387</v>
      </c>
      <c r="U56" s="41">
        <f ca="1">HLOOKUP($A56&amp;"-"&amp;$B56&amp;"-"&amp;U$7,Weights_Cond_Spaces,$C56+1,FALSE)*'Freezer Impacts'!T55</f>
        <v>6.4023723077455462E-5</v>
      </c>
      <c r="V56" s="41">
        <f ca="1">HLOOKUP($A56&amp;"-"&amp;$B56&amp;"-"&amp;V$7,Weights_Cond_Spaces,$C56+1,FALSE)*'Freezer Impacts'!U55</f>
        <v>0.32067025998389387</v>
      </c>
      <c r="W56" s="41">
        <f ca="1">HLOOKUP($A56&amp;"-"&amp;$B56&amp;"-"&amp;W$7,Weights_Cond_Spaces,$C56+1,FALSE)*'Freezer Impacts'!V55</f>
        <v>6.4023723077455462E-5</v>
      </c>
      <c r="X56" s="41">
        <f ca="1">HLOOKUP($A56&amp;"-"&amp;$B56&amp;"-"&amp;X$7,Weights_Cond_Spaces,$C56+1,FALSE)*'Freezer Impacts'!W55</f>
        <v>-1.5149074716257019E-2</v>
      </c>
      <c r="Y56" s="41">
        <f ca="1">HLOOKUP($A56&amp;"-"&amp;$B56&amp;"-"&amp;Y$7,Weights_Cond_Spaces,$C56+1,FALSE)*'Freezer Impacts'!X55</f>
        <v>4.8396070480764615E-2</v>
      </c>
      <c r="Z56" s="41">
        <f ca="1">HLOOKUP($A56&amp;"-"&amp;$B56&amp;"-"&amp;Z$7,Weights_Cond_Spaces,$C56+1,FALSE)*'Freezer Impacts'!Y55</f>
        <v>9.648238181561735E-6</v>
      </c>
      <c r="AA56" s="41">
        <f ca="1">HLOOKUP($A56&amp;"-"&amp;$B56&amp;"-"&amp;AA$7,Weights_Cond_Spaces,$C56+1,FALSE)*'Freezer Impacts'!Z55</f>
        <v>2.9422108051914087E-2</v>
      </c>
      <c r="AB56" s="41">
        <f ca="1">HLOOKUP($A56&amp;"-"&amp;$B56&amp;"-"&amp;AB$7,Weights_Cond_Spaces,$C56+1,FALSE)*'Freezer Impacts'!AA55</f>
        <v>9.648238181561735E-6</v>
      </c>
      <c r="AC56" s="41">
        <f ca="1">HLOOKUP($A56&amp;"-"&amp;$B56&amp;"-"&amp;AC$7,Weights_Cond_Spaces,$C56+1,FALSE)*'Freezer Impacts'!AB55</f>
        <v>0</v>
      </c>
      <c r="AF56" s="131">
        <f t="shared" ca="1" si="13"/>
        <v>0.50995702384365094</v>
      </c>
      <c r="AG56" s="131">
        <f t="shared" ca="1" si="13"/>
        <v>9.4476014468561137E-5</v>
      </c>
      <c r="AH56" s="131">
        <f t="shared" ca="1" si="13"/>
        <v>0.5090666815769318</v>
      </c>
      <c r="AI56" s="131">
        <f t="shared" ca="1" si="13"/>
        <v>1.1328036588230016E-4</v>
      </c>
      <c r="AJ56" s="131">
        <f t="shared" ca="1" si="13"/>
        <v>-1.9880601101022383E-2</v>
      </c>
    </row>
    <row r="57" spans="1:36">
      <c r="A57" s="4" t="s">
        <v>904</v>
      </c>
      <c r="B57" s="4" t="s">
        <v>875</v>
      </c>
      <c r="C57" s="40">
        <v>1</v>
      </c>
      <c r="D57" s="40" t="str">
        <f>A57&amp;C57</f>
        <v>SC1</v>
      </c>
      <c r="E57" s="41">
        <f ca="1">HLOOKUP($A57&amp;"-"&amp;$B57&amp;"-"&amp;E$7,Weights_Cond_Spaces,$C57+1,FALSE)*'Freezer Impacts'!D56</f>
        <v>0</v>
      </c>
      <c r="F57" s="41">
        <f ca="1">HLOOKUP($A57&amp;"-"&amp;$B57&amp;"-"&amp;F$7,Weights_Cond_Spaces,$C57+1,FALSE)*'Freezer Impacts'!E56</f>
        <v>0</v>
      </c>
      <c r="G57" s="41">
        <f ca="1">HLOOKUP($A57&amp;"-"&amp;$B57&amp;"-"&amp;G$7,Weights_Cond_Spaces,$C57+1,FALSE)*'Freezer Impacts'!F56</f>
        <v>0</v>
      </c>
      <c r="H57" s="41">
        <f ca="1">HLOOKUP($A57&amp;"-"&amp;$B57&amp;"-"&amp;H$7,Weights_Cond_Spaces,$C57+1,FALSE)*'Freezer Impacts'!G56</f>
        <v>0</v>
      </c>
      <c r="I57" s="41">
        <f ca="1">HLOOKUP($A57&amp;"-"&amp;$B57&amp;"-"&amp;I$7,Weights_Cond_Spaces,$C57+1,FALSE)*'Freezer Impacts'!H56</f>
        <v>0</v>
      </c>
      <c r="J57" s="41">
        <f ca="1">HLOOKUP($A57&amp;"-"&amp;$B57&amp;"-"&amp;J$7,Weights_Cond_Spaces,$C57+1,FALSE)*'Freezer Impacts'!I56</f>
        <v>0</v>
      </c>
      <c r="K57" s="41">
        <f ca="1">HLOOKUP($A57&amp;"-"&amp;$B57&amp;"-"&amp;K$7,Weights_Cond_Spaces,$C57+1,FALSE)*'Freezer Impacts'!J56</f>
        <v>0</v>
      </c>
      <c r="L57" s="41">
        <f ca="1">HLOOKUP($A57&amp;"-"&amp;$B57&amp;"-"&amp;L$7,Weights_Cond_Spaces,$C57+1,FALSE)*'Freezer Impacts'!K56</f>
        <v>0</v>
      </c>
      <c r="M57" s="41">
        <f ca="1">HLOOKUP($A57&amp;"-"&amp;$B57&amp;"-"&amp;M$7,Weights_Cond_Spaces,$C57+1,FALSE)*'Freezer Impacts'!L56</f>
        <v>0</v>
      </c>
      <c r="N57" s="41">
        <f ca="1">HLOOKUP($A57&amp;"-"&amp;$B57&amp;"-"&amp;N$7,Weights_Cond_Spaces,$C57+1,FALSE)*'Freezer Impacts'!M56</f>
        <v>0</v>
      </c>
      <c r="O57" s="41">
        <f ca="1">HLOOKUP($A57&amp;"-"&amp;$B57&amp;"-"&amp;O$7,Weights_Cond_Spaces,$C57+1,FALSE)*'Freezer Impacts'!N56</f>
        <v>0</v>
      </c>
      <c r="P57" s="41">
        <f ca="1">HLOOKUP($A57&amp;"-"&amp;$B57&amp;"-"&amp;P$7,Weights_Cond_Spaces,$C57+1,FALSE)*'Freezer Impacts'!O56</f>
        <v>0</v>
      </c>
      <c r="Q57" s="41">
        <f ca="1">HLOOKUP($A57&amp;"-"&amp;$B57&amp;"-"&amp;Q$7,Weights_Cond_Spaces,$C57+1,FALSE)*'Freezer Impacts'!P56</f>
        <v>0</v>
      </c>
      <c r="R57" s="41">
        <f ca="1">HLOOKUP($A57&amp;"-"&amp;$B57&amp;"-"&amp;R$7,Weights_Cond_Spaces,$C57+1,FALSE)*'Freezer Impacts'!Q56</f>
        <v>0</v>
      </c>
      <c r="S57" s="41">
        <f>HLOOKUP($A57&amp;"-"&amp;$B57&amp;"-"&amp;S$7,Weights_Cond_Spaces,$C57+1,FALSE)*'Freezer Impacts'!R56</f>
        <v>0</v>
      </c>
      <c r="T57" s="41">
        <f ca="1">HLOOKUP($A57&amp;"-"&amp;$B57&amp;"-"&amp;T$7,Weights_Cond_Spaces,$C57+1,FALSE)*'Freezer Impacts'!S56</f>
        <v>0</v>
      </c>
      <c r="U57" s="41">
        <f ca="1">HLOOKUP($A57&amp;"-"&amp;$B57&amp;"-"&amp;U$7,Weights_Cond_Spaces,$C57+1,FALSE)*'Freezer Impacts'!T56</f>
        <v>0</v>
      </c>
      <c r="V57" s="41">
        <f ca="1">HLOOKUP($A57&amp;"-"&amp;$B57&amp;"-"&amp;V$7,Weights_Cond_Spaces,$C57+1,FALSE)*'Freezer Impacts'!U56</f>
        <v>0</v>
      </c>
      <c r="W57" s="41">
        <f ca="1">HLOOKUP($A57&amp;"-"&amp;$B57&amp;"-"&amp;W$7,Weights_Cond_Spaces,$C57+1,FALSE)*'Freezer Impacts'!V56</f>
        <v>0</v>
      </c>
      <c r="X57" s="41">
        <f ca="1">HLOOKUP($A57&amp;"-"&amp;$B57&amp;"-"&amp;X$7,Weights_Cond_Spaces,$C57+1,FALSE)*'Freezer Impacts'!W56</f>
        <v>0</v>
      </c>
      <c r="Y57" s="41">
        <f ca="1">HLOOKUP($A57&amp;"-"&amp;$B57&amp;"-"&amp;Y$7,Weights_Cond_Spaces,$C57+1,FALSE)*'Freezer Impacts'!X56</f>
        <v>0</v>
      </c>
      <c r="Z57" s="41">
        <f ca="1">HLOOKUP($A57&amp;"-"&amp;$B57&amp;"-"&amp;Z$7,Weights_Cond_Spaces,$C57+1,FALSE)*'Freezer Impacts'!Y56</f>
        <v>0</v>
      </c>
      <c r="AA57" s="41">
        <f ca="1">HLOOKUP($A57&amp;"-"&amp;$B57&amp;"-"&amp;AA$7,Weights_Cond_Spaces,$C57+1,FALSE)*'Freezer Impacts'!Z56</f>
        <v>0</v>
      </c>
      <c r="AB57" s="41">
        <f ca="1">HLOOKUP($A57&amp;"-"&amp;$B57&amp;"-"&amp;AB$7,Weights_Cond_Spaces,$C57+1,FALSE)*'Freezer Impacts'!AA56</f>
        <v>0</v>
      </c>
      <c r="AC57" s="41">
        <f ca="1">HLOOKUP($A57&amp;"-"&amp;$B57&amp;"-"&amp;AC$7,Weights_Cond_Spaces,$C57+1,FALSE)*'Freezer Impacts'!AB56</f>
        <v>0</v>
      </c>
      <c r="AF57" s="131">
        <f t="shared" ca="1" si="13"/>
        <v>0</v>
      </c>
      <c r="AG57" s="131">
        <f t="shared" ca="1" si="13"/>
        <v>0</v>
      </c>
      <c r="AH57" s="131">
        <f t="shared" ca="1" si="13"/>
        <v>0</v>
      </c>
      <c r="AI57" s="131">
        <f t="shared" ca="1" si="13"/>
        <v>0</v>
      </c>
      <c r="AJ57" s="131">
        <f t="shared" ca="1" si="13"/>
        <v>0</v>
      </c>
    </row>
    <row r="58" spans="1:36">
      <c r="A58" s="4" t="str">
        <f>A57</f>
        <v>SC</v>
      </c>
      <c r="B58" s="4" t="str">
        <f>B57</f>
        <v>SFM</v>
      </c>
      <c r="C58" s="4">
        <f>C57+1</f>
        <v>2</v>
      </c>
      <c r="D58" s="40" t="str">
        <f t="shared" ref="D58:D104" si="15">A58&amp;C58</f>
        <v>SC2</v>
      </c>
      <c r="E58" s="41">
        <f ca="1">HLOOKUP($A58&amp;"-"&amp;$B58&amp;"-"&amp;E$7,Weights_Cond_Spaces,$C58+1,FALSE)*'Freezer Impacts'!D57</f>
        <v>0</v>
      </c>
      <c r="F58" s="41">
        <f ca="1">HLOOKUP($A58&amp;"-"&amp;$B58&amp;"-"&amp;F$7,Weights_Cond_Spaces,$C58+1,FALSE)*'Freezer Impacts'!E57</f>
        <v>0</v>
      </c>
      <c r="G58" s="41">
        <f ca="1">HLOOKUP($A58&amp;"-"&amp;$B58&amp;"-"&amp;G$7,Weights_Cond_Spaces,$C58+1,FALSE)*'Freezer Impacts'!F57</f>
        <v>0</v>
      </c>
      <c r="H58" s="41">
        <f ca="1">HLOOKUP($A58&amp;"-"&amp;$B58&amp;"-"&amp;H$7,Weights_Cond_Spaces,$C58+1,FALSE)*'Freezer Impacts'!G57</f>
        <v>0</v>
      </c>
      <c r="I58" s="41">
        <f ca="1">HLOOKUP($A58&amp;"-"&amp;$B58&amp;"-"&amp;I$7,Weights_Cond_Spaces,$C58+1,FALSE)*'Freezer Impacts'!H57</f>
        <v>0</v>
      </c>
      <c r="J58" s="41">
        <f ca="1">HLOOKUP($A58&amp;"-"&amp;$B58&amp;"-"&amp;J$7,Weights_Cond_Spaces,$C58+1,FALSE)*'Freezer Impacts'!I57</f>
        <v>0</v>
      </c>
      <c r="K58" s="41">
        <f ca="1">HLOOKUP($A58&amp;"-"&amp;$B58&amp;"-"&amp;K$7,Weights_Cond_Spaces,$C58+1,FALSE)*'Freezer Impacts'!J57</f>
        <v>0</v>
      </c>
      <c r="L58" s="41">
        <f ca="1">HLOOKUP($A58&amp;"-"&amp;$B58&amp;"-"&amp;L$7,Weights_Cond_Spaces,$C58+1,FALSE)*'Freezer Impacts'!K57</f>
        <v>0</v>
      </c>
      <c r="M58" s="41">
        <f ca="1">HLOOKUP($A58&amp;"-"&amp;$B58&amp;"-"&amp;M$7,Weights_Cond_Spaces,$C58+1,FALSE)*'Freezer Impacts'!L57</f>
        <v>0</v>
      </c>
      <c r="N58" s="41">
        <f ca="1">HLOOKUP($A58&amp;"-"&amp;$B58&amp;"-"&amp;N$7,Weights_Cond_Spaces,$C58+1,FALSE)*'Freezer Impacts'!M57</f>
        <v>0</v>
      </c>
      <c r="O58" s="41">
        <f ca="1">HLOOKUP($A58&amp;"-"&amp;$B58&amp;"-"&amp;O$7,Weights_Cond_Spaces,$C58+1,FALSE)*'Freezer Impacts'!N57</f>
        <v>0</v>
      </c>
      <c r="P58" s="41">
        <f ca="1">HLOOKUP($A58&amp;"-"&amp;$B58&amp;"-"&amp;P$7,Weights_Cond_Spaces,$C58+1,FALSE)*'Freezer Impacts'!O57</f>
        <v>0</v>
      </c>
      <c r="Q58" s="41">
        <f ca="1">HLOOKUP($A58&amp;"-"&amp;$B58&amp;"-"&amp;Q$7,Weights_Cond_Spaces,$C58+1,FALSE)*'Freezer Impacts'!P57</f>
        <v>0</v>
      </c>
      <c r="R58" s="41">
        <f ca="1">HLOOKUP($A58&amp;"-"&amp;$B58&amp;"-"&amp;R$7,Weights_Cond_Spaces,$C58+1,FALSE)*'Freezer Impacts'!Q57</f>
        <v>0</v>
      </c>
      <c r="S58" s="41">
        <f>HLOOKUP($A58&amp;"-"&amp;$B58&amp;"-"&amp;S$7,Weights_Cond_Spaces,$C58+1,FALSE)*'Freezer Impacts'!R57</f>
        <v>0</v>
      </c>
      <c r="T58" s="41">
        <f ca="1">HLOOKUP($A58&amp;"-"&amp;$B58&amp;"-"&amp;T$7,Weights_Cond_Spaces,$C58+1,FALSE)*'Freezer Impacts'!S57</f>
        <v>0</v>
      </c>
      <c r="U58" s="41">
        <f ca="1">HLOOKUP($A58&amp;"-"&amp;$B58&amp;"-"&amp;U$7,Weights_Cond_Spaces,$C58+1,FALSE)*'Freezer Impacts'!T57</f>
        <v>0</v>
      </c>
      <c r="V58" s="41">
        <f ca="1">HLOOKUP($A58&amp;"-"&amp;$B58&amp;"-"&amp;V$7,Weights_Cond_Spaces,$C58+1,FALSE)*'Freezer Impacts'!U57</f>
        <v>0</v>
      </c>
      <c r="W58" s="41">
        <f ca="1">HLOOKUP($A58&amp;"-"&amp;$B58&amp;"-"&amp;W$7,Weights_Cond_Spaces,$C58+1,FALSE)*'Freezer Impacts'!V57</f>
        <v>0</v>
      </c>
      <c r="X58" s="41">
        <f ca="1">HLOOKUP($A58&amp;"-"&amp;$B58&amp;"-"&amp;X$7,Weights_Cond_Spaces,$C58+1,FALSE)*'Freezer Impacts'!W57</f>
        <v>0</v>
      </c>
      <c r="Y58" s="41">
        <f ca="1">HLOOKUP($A58&amp;"-"&amp;$B58&amp;"-"&amp;Y$7,Weights_Cond_Spaces,$C58+1,FALSE)*'Freezer Impacts'!X57</f>
        <v>0</v>
      </c>
      <c r="Z58" s="41">
        <f ca="1">HLOOKUP($A58&amp;"-"&amp;$B58&amp;"-"&amp;Z$7,Weights_Cond_Spaces,$C58+1,FALSE)*'Freezer Impacts'!Y57</f>
        <v>0</v>
      </c>
      <c r="AA58" s="41">
        <f ca="1">HLOOKUP($A58&amp;"-"&amp;$B58&amp;"-"&amp;AA$7,Weights_Cond_Spaces,$C58+1,FALSE)*'Freezer Impacts'!Z57</f>
        <v>0</v>
      </c>
      <c r="AB58" s="41">
        <f ca="1">HLOOKUP($A58&amp;"-"&amp;$B58&amp;"-"&amp;AB$7,Weights_Cond_Spaces,$C58+1,FALSE)*'Freezer Impacts'!AA57</f>
        <v>0</v>
      </c>
      <c r="AC58" s="41">
        <f ca="1">HLOOKUP($A58&amp;"-"&amp;$B58&amp;"-"&amp;AC$7,Weights_Cond_Spaces,$C58+1,FALSE)*'Freezer Impacts'!AB57</f>
        <v>0</v>
      </c>
      <c r="AF58" s="131">
        <f t="shared" ca="1" si="13"/>
        <v>0</v>
      </c>
      <c r="AG58" s="131">
        <f t="shared" ca="1" si="13"/>
        <v>0</v>
      </c>
      <c r="AH58" s="131">
        <f t="shared" ca="1" si="13"/>
        <v>0</v>
      </c>
      <c r="AI58" s="131">
        <f t="shared" ca="1" si="13"/>
        <v>0</v>
      </c>
      <c r="AJ58" s="131">
        <f t="shared" ca="1" si="13"/>
        <v>0</v>
      </c>
    </row>
    <row r="59" spans="1:36">
      <c r="A59" s="4" t="str">
        <f t="shared" ref="A59:B74" si="16">A58</f>
        <v>SC</v>
      </c>
      <c r="B59" s="4" t="str">
        <f t="shared" si="16"/>
        <v>SFM</v>
      </c>
      <c r="C59" s="4">
        <f t="shared" ref="C59:C72" si="17">C58+1</f>
        <v>3</v>
      </c>
      <c r="D59" s="40" t="str">
        <f t="shared" si="15"/>
        <v>SC3</v>
      </c>
      <c r="E59" s="41">
        <f ca="1">HLOOKUP($A59&amp;"-"&amp;$B59&amp;"-"&amp;E$7,Weights_Cond_Spaces,$C59+1,FALSE)*'Freezer Impacts'!D58</f>
        <v>0</v>
      </c>
      <c r="F59" s="41">
        <f ca="1">HLOOKUP($A59&amp;"-"&amp;$B59&amp;"-"&amp;F$7,Weights_Cond_Spaces,$C59+1,FALSE)*'Freezer Impacts'!E58</f>
        <v>0</v>
      </c>
      <c r="G59" s="41">
        <f ca="1">HLOOKUP($A59&amp;"-"&amp;$B59&amp;"-"&amp;G$7,Weights_Cond_Spaces,$C59+1,FALSE)*'Freezer Impacts'!F58</f>
        <v>0</v>
      </c>
      <c r="H59" s="41">
        <f ca="1">HLOOKUP($A59&amp;"-"&amp;$B59&amp;"-"&amp;H$7,Weights_Cond_Spaces,$C59+1,FALSE)*'Freezer Impacts'!G58</f>
        <v>0</v>
      </c>
      <c r="I59" s="41">
        <f ca="1">HLOOKUP($A59&amp;"-"&amp;$B59&amp;"-"&amp;I$7,Weights_Cond_Spaces,$C59+1,FALSE)*'Freezer Impacts'!H58</f>
        <v>0</v>
      </c>
      <c r="J59" s="41">
        <f ca="1">HLOOKUP($A59&amp;"-"&amp;$B59&amp;"-"&amp;J$7,Weights_Cond_Spaces,$C59+1,FALSE)*'Freezer Impacts'!I58</f>
        <v>0</v>
      </c>
      <c r="K59" s="41">
        <f ca="1">HLOOKUP($A59&amp;"-"&amp;$B59&amp;"-"&amp;K$7,Weights_Cond_Spaces,$C59+1,FALSE)*'Freezer Impacts'!J58</f>
        <v>0</v>
      </c>
      <c r="L59" s="41">
        <f ca="1">HLOOKUP($A59&amp;"-"&amp;$B59&amp;"-"&amp;L$7,Weights_Cond_Spaces,$C59+1,FALSE)*'Freezer Impacts'!K58</f>
        <v>0</v>
      </c>
      <c r="M59" s="41">
        <f ca="1">HLOOKUP($A59&amp;"-"&amp;$B59&amp;"-"&amp;M$7,Weights_Cond_Spaces,$C59+1,FALSE)*'Freezer Impacts'!L58</f>
        <v>0</v>
      </c>
      <c r="N59" s="41">
        <f ca="1">HLOOKUP($A59&amp;"-"&amp;$B59&amp;"-"&amp;N$7,Weights_Cond_Spaces,$C59+1,FALSE)*'Freezer Impacts'!M58</f>
        <v>0</v>
      </c>
      <c r="O59" s="41">
        <f ca="1">HLOOKUP($A59&amp;"-"&amp;$B59&amp;"-"&amp;O$7,Weights_Cond_Spaces,$C59+1,FALSE)*'Freezer Impacts'!N58</f>
        <v>0</v>
      </c>
      <c r="P59" s="41">
        <f ca="1">HLOOKUP($A59&amp;"-"&amp;$B59&amp;"-"&amp;P$7,Weights_Cond_Spaces,$C59+1,FALSE)*'Freezer Impacts'!O58</f>
        <v>0</v>
      </c>
      <c r="Q59" s="41">
        <f ca="1">HLOOKUP($A59&amp;"-"&amp;$B59&amp;"-"&amp;Q$7,Weights_Cond_Spaces,$C59+1,FALSE)*'Freezer Impacts'!P58</f>
        <v>0</v>
      </c>
      <c r="R59" s="41">
        <f ca="1">HLOOKUP($A59&amp;"-"&amp;$B59&amp;"-"&amp;R$7,Weights_Cond_Spaces,$C59+1,FALSE)*'Freezer Impacts'!Q58</f>
        <v>0</v>
      </c>
      <c r="S59" s="41">
        <f>HLOOKUP($A59&amp;"-"&amp;$B59&amp;"-"&amp;S$7,Weights_Cond_Spaces,$C59+1,FALSE)*'Freezer Impacts'!R58</f>
        <v>0</v>
      </c>
      <c r="T59" s="41">
        <f ca="1">HLOOKUP($A59&amp;"-"&amp;$B59&amp;"-"&amp;T$7,Weights_Cond_Spaces,$C59+1,FALSE)*'Freezer Impacts'!S58</f>
        <v>0</v>
      </c>
      <c r="U59" s="41">
        <f ca="1">HLOOKUP($A59&amp;"-"&amp;$B59&amp;"-"&amp;U$7,Weights_Cond_Spaces,$C59+1,FALSE)*'Freezer Impacts'!T58</f>
        <v>0</v>
      </c>
      <c r="V59" s="41">
        <f ca="1">HLOOKUP($A59&amp;"-"&amp;$B59&amp;"-"&amp;V$7,Weights_Cond_Spaces,$C59+1,FALSE)*'Freezer Impacts'!U58</f>
        <v>0</v>
      </c>
      <c r="W59" s="41">
        <f ca="1">HLOOKUP($A59&amp;"-"&amp;$B59&amp;"-"&amp;W$7,Weights_Cond_Spaces,$C59+1,FALSE)*'Freezer Impacts'!V58</f>
        <v>0</v>
      </c>
      <c r="X59" s="41">
        <f ca="1">HLOOKUP($A59&amp;"-"&amp;$B59&amp;"-"&amp;X$7,Weights_Cond_Spaces,$C59+1,FALSE)*'Freezer Impacts'!W58</f>
        <v>0</v>
      </c>
      <c r="Y59" s="41">
        <f ca="1">HLOOKUP($A59&amp;"-"&amp;$B59&amp;"-"&amp;Y$7,Weights_Cond_Spaces,$C59+1,FALSE)*'Freezer Impacts'!X58</f>
        <v>0</v>
      </c>
      <c r="Z59" s="41">
        <f ca="1">HLOOKUP($A59&amp;"-"&amp;$B59&amp;"-"&amp;Z$7,Weights_Cond_Spaces,$C59+1,FALSE)*'Freezer Impacts'!Y58</f>
        <v>0</v>
      </c>
      <c r="AA59" s="41">
        <f ca="1">HLOOKUP($A59&amp;"-"&amp;$B59&amp;"-"&amp;AA$7,Weights_Cond_Spaces,$C59+1,FALSE)*'Freezer Impacts'!Z58</f>
        <v>0</v>
      </c>
      <c r="AB59" s="41">
        <f ca="1">HLOOKUP($A59&amp;"-"&amp;$B59&amp;"-"&amp;AB$7,Weights_Cond_Spaces,$C59+1,FALSE)*'Freezer Impacts'!AA58</f>
        <v>0</v>
      </c>
      <c r="AC59" s="41">
        <f ca="1">HLOOKUP($A59&amp;"-"&amp;$B59&amp;"-"&amp;AC$7,Weights_Cond_Spaces,$C59+1,FALSE)*'Freezer Impacts'!AB58</f>
        <v>0</v>
      </c>
      <c r="AF59" s="131">
        <f t="shared" ca="1" si="13"/>
        <v>0</v>
      </c>
      <c r="AG59" s="131">
        <f t="shared" ca="1" si="13"/>
        <v>0</v>
      </c>
      <c r="AH59" s="131">
        <f t="shared" ca="1" si="13"/>
        <v>0</v>
      </c>
      <c r="AI59" s="131">
        <f t="shared" ca="1" si="13"/>
        <v>0</v>
      </c>
      <c r="AJ59" s="131">
        <f t="shared" ca="1" si="13"/>
        <v>0</v>
      </c>
    </row>
    <row r="60" spans="1:36">
      <c r="A60" s="4" t="str">
        <f t="shared" si="16"/>
        <v>SC</v>
      </c>
      <c r="B60" s="4" t="str">
        <f t="shared" si="16"/>
        <v>SFM</v>
      </c>
      <c r="C60" s="4">
        <f t="shared" si="17"/>
        <v>4</v>
      </c>
      <c r="D60" s="40" t="str">
        <f t="shared" si="15"/>
        <v>SC4</v>
      </c>
      <c r="E60" s="41">
        <f ca="1">HLOOKUP($A60&amp;"-"&amp;$B60&amp;"-"&amp;E$7,Weights_Cond_Spaces,$C60+1,FALSE)*'Freezer Impacts'!D59</f>
        <v>0</v>
      </c>
      <c r="F60" s="41">
        <f ca="1">HLOOKUP($A60&amp;"-"&amp;$B60&amp;"-"&amp;F$7,Weights_Cond_Spaces,$C60+1,FALSE)*'Freezer Impacts'!E59</f>
        <v>0</v>
      </c>
      <c r="G60" s="41">
        <f ca="1">HLOOKUP($A60&amp;"-"&amp;$B60&amp;"-"&amp;G$7,Weights_Cond_Spaces,$C60+1,FALSE)*'Freezer Impacts'!F59</f>
        <v>0</v>
      </c>
      <c r="H60" s="41">
        <f ca="1">HLOOKUP($A60&amp;"-"&amp;$B60&amp;"-"&amp;H$7,Weights_Cond_Spaces,$C60+1,FALSE)*'Freezer Impacts'!G59</f>
        <v>0</v>
      </c>
      <c r="I60" s="41">
        <f ca="1">HLOOKUP($A60&amp;"-"&amp;$B60&amp;"-"&amp;I$7,Weights_Cond_Spaces,$C60+1,FALSE)*'Freezer Impacts'!H59</f>
        <v>0</v>
      </c>
      <c r="J60" s="41">
        <f ca="1">HLOOKUP($A60&amp;"-"&amp;$B60&amp;"-"&amp;J$7,Weights_Cond_Spaces,$C60+1,FALSE)*'Freezer Impacts'!I59</f>
        <v>0</v>
      </c>
      <c r="K60" s="41">
        <f ca="1">HLOOKUP($A60&amp;"-"&amp;$B60&amp;"-"&amp;K$7,Weights_Cond_Spaces,$C60+1,FALSE)*'Freezer Impacts'!J59</f>
        <v>0</v>
      </c>
      <c r="L60" s="41">
        <f ca="1">HLOOKUP($A60&amp;"-"&amp;$B60&amp;"-"&amp;L$7,Weights_Cond_Spaces,$C60+1,FALSE)*'Freezer Impacts'!K59</f>
        <v>0</v>
      </c>
      <c r="M60" s="41">
        <f ca="1">HLOOKUP($A60&amp;"-"&amp;$B60&amp;"-"&amp;M$7,Weights_Cond_Spaces,$C60+1,FALSE)*'Freezer Impacts'!L59</f>
        <v>0</v>
      </c>
      <c r="N60" s="41">
        <f ca="1">HLOOKUP($A60&amp;"-"&amp;$B60&amp;"-"&amp;N$7,Weights_Cond_Spaces,$C60+1,FALSE)*'Freezer Impacts'!M59</f>
        <v>0</v>
      </c>
      <c r="O60" s="41">
        <f ca="1">HLOOKUP($A60&amp;"-"&amp;$B60&amp;"-"&amp;O$7,Weights_Cond_Spaces,$C60+1,FALSE)*'Freezer Impacts'!N59</f>
        <v>0</v>
      </c>
      <c r="P60" s="41">
        <f ca="1">HLOOKUP($A60&amp;"-"&amp;$B60&amp;"-"&amp;P$7,Weights_Cond_Spaces,$C60+1,FALSE)*'Freezer Impacts'!O59</f>
        <v>0</v>
      </c>
      <c r="Q60" s="41">
        <f ca="1">HLOOKUP($A60&amp;"-"&amp;$B60&amp;"-"&amp;Q$7,Weights_Cond_Spaces,$C60+1,FALSE)*'Freezer Impacts'!P59</f>
        <v>0</v>
      </c>
      <c r="R60" s="41">
        <f ca="1">HLOOKUP($A60&amp;"-"&amp;$B60&amp;"-"&amp;R$7,Weights_Cond_Spaces,$C60+1,FALSE)*'Freezer Impacts'!Q59</f>
        <v>0</v>
      </c>
      <c r="S60" s="41">
        <f>HLOOKUP($A60&amp;"-"&amp;$B60&amp;"-"&amp;S$7,Weights_Cond_Spaces,$C60+1,FALSE)*'Freezer Impacts'!R59</f>
        <v>0</v>
      </c>
      <c r="T60" s="41">
        <f ca="1">HLOOKUP($A60&amp;"-"&amp;$B60&amp;"-"&amp;T$7,Weights_Cond_Spaces,$C60+1,FALSE)*'Freezer Impacts'!S59</f>
        <v>0</v>
      </c>
      <c r="U60" s="41">
        <f ca="1">HLOOKUP($A60&amp;"-"&amp;$B60&amp;"-"&amp;U$7,Weights_Cond_Spaces,$C60+1,FALSE)*'Freezer Impacts'!T59</f>
        <v>0</v>
      </c>
      <c r="V60" s="41">
        <f ca="1">HLOOKUP($A60&amp;"-"&amp;$B60&amp;"-"&amp;V$7,Weights_Cond_Spaces,$C60+1,FALSE)*'Freezer Impacts'!U59</f>
        <v>0</v>
      </c>
      <c r="W60" s="41">
        <f ca="1">HLOOKUP($A60&amp;"-"&amp;$B60&amp;"-"&amp;W$7,Weights_Cond_Spaces,$C60+1,FALSE)*'Freezer Impacts'!V59</f>
        <v>0</v>
      </c>
      <c r="X60" s="41">
        <f ca="1">HLOOKUP($A60&amp;"-"&amp;$B60&amp;"-"&amp;X$7,Weights_Cond_Spaces,$C60+1,FALSE)*'Freezer Impacts'!W59</f>
        <v>0</v>
      </c>
      <c r="Y60" s="41">
        <f ca="1">HLOOKUP($A60&amp;"-"&amp;$B60&amp;"-"&amp;Y$7,Weights_Cond_Spaces,$C60+1,FALSE)*'Freezer Impacts'!X59</f>
        <v>0</v>
      </c>
      <c r="Z60" s="41">
        <f ca="1">HLOOKUP($A60&amp;"-"&amp;$B60&amp;"-"&amp;Z$7,Weights_Cond_Spaces,$C60+1,FALSE)*'Freezer Impacts'!Y59</f>
        <v>0</v>
      </c>
      <c r="AA60" s="41">
        <f ca="1">HLOOKUP($A60&amp;"-"&amp;$B60&amp;"-"&amp;AA$7,Weights_Cond_Spaces,$C60+1,FALSE)*'Freezer Impacts'!Z59</f>
        <v>0</v>
      </c>
      <c r="AB60" s="41">
        <f ca="1">HLOOKUP($A60&amp;"-"&amp;$B60&amp;"-"&amp;AB$7,Weights_Cond_Spaces,$C60+1,FALSE)*'Freezer Impacts'!AA59</f>
        <v>0</v>
      </c>
      <c r="AC60" s="41">
        <f ca="1">HLOOKUP($A60&amp;"-"&amp;$B60&amp;"-"&amp;AC$7,Weights_Cond_Spaces,$C60+1,FALSE)*'Freezer Impacts'!AB59</f>
        <v>0</v>
      </c>
      <c r="AF60" s="131">
        <f t="shared" ca="1" si="13"/>
        <v>0</v>
      </c>
      <c r="AG60" s="131">
        <f t="shared" ca="1" si="13"/>
        <v>0</v>
      </c>
      <c r="AH60" s="131">
        <f t="shared" ca="1" si="13"/>
        <v>0</v>
      </c>
      <c r="AI60" s="131">
        <f t="shared" ca="1" si="13"/>
        <v>0</v>
      </c>
      <c r="AJ60" s="131">
        <f t="shared" ca="1" si="13"/>
        <v>0</v>
      </c>
    </row>
    <row r="61" spans="1:36">
      <c r="A61" s="4" t="str">
        <f t="shared" si="16"/>
        <v>SC</v>
      </c>
      <c r="B61" s="4" t="str">
        <f t="shared" si="16"/>
        <v>SFM</v>
      </c>
      <c r="C61" s="4">
        <f t="shared" si="17"/>
        <v>5</v>
      </c>
      <c r="D61" s="40" t="str">
        <f t="shared" si="15"/>
        <v>SC5</v>
      </c>
      <c r="E61" s="41">
        <f ca="1">HLOOKUP($A61&amp;"-"&amp;$B61&amp;"-"&amp;E$7,Weights_Cond_Spaces,$C61+1,FALSE)*'Freezer Impacts'!D60</f>
        <v>7.6802226847701396E-2</v>
      </c>
      <c r="F61" s="41">
        <f ca="1">HLOOKUP($A61&amp;"-"&amp;$B61&amp;"-"&amp;F$7,Weights_Cond_Spaces,$C61+1,FALSE)*'Freezer Impacts'!E60</f>
        <v>1.0752020868698657E-5</v>
      </c>
      <c r="G61" s="41">
        <f ca="1">HLOOKUP($A61&amp;"-"&amp;$B61&amp;"-"&amp;G$7,Weights_Cond_Spaces,$C61+1,FALSE)*'Freezer Impacts'!F60</f>
        <v>7.8262979361618162E-2</v>
      </c>
      <c r="H61" s="41">
        <f ca="1">HLOOKUP($A61&amp;"-"&amp;$B61&amp;"-"&amp;H$7,Weights_Cond_Spaces,$C61+1,FALSE)*'Freezer Impacts'!G60</f>
        <v>1.6000403324525388E-5</v>
      </c>
      <c r="I61" s="41">
        <f ca="1">HLOOKUP($A61&amp;"-"&amp;$B61&amp;"-"&amp;I$7,Weights_Cond_Spaces,$C61+1,FALSE)*'Freezer Impacts'!H60</f>
        <v>-3.6632744756571775E-3</v>
      </c>
      <c r="J61" s="41">
        <f ca="1">HLOOKUP($A61&amp;"-"&amp;$B61&amp;"-"&amp;J$7,Weights_Cond_Spaces,$C61+1,FALSE)*'Freezer Impacts'!I60</f>
        <v>4.3899728133340371E-3</v>
      </c>
      <c r="K61" s="41">
        <f ca="1">HLOOKUP($A61&amp;"-"&amp;$B61&amp;"-"&amp;K$7,Weights_Cond_Spaces,$C61+1,FALSE)*'Freezer Impacts'!J60</f>
        <v>6.1828052164400671E-7</v>
      </c>
      <c r="L61" s="41">
        <f ca="1">HLOOKUP($A61&amp;"-"&amp;$B61&amp;"-"&amp;L$7,Weights_Cond_Spaces,$C61+1,FALSE)*'Freezer Impacts'!K60</f>
        <v>2.9589835825727536E-3</v>
      </c>
      <c r="M61" s="41">
        <f ca="1">HLOOKUP($A61&amp;"-"&amp;$B61&amp;"-"&amp;M$7,Weights_Cond_Spaces,$C61+1,FALSE)*'Freezer Impacts'!L60</f>
        <v>1.0650919882994051E-6</v>
      </c>
      <c r="N61" s="41">
        <f ca="1">HLOOKUP($A61&amp;"-"&amp;$B61&amp;"-"&amp;N$7,Weights_Cond_Spaces,$C61+1,FALSE)*'Freezer Impacts'!M60</f>
        <v>0</v>
      </c>
      <c r="O61" s="41">
        <f ca="1">HLOOKUP($A61&amp;"-"&amp;$B61&amp;"-"&amp;O$7,Weights_Cond_Spaces,$C61+1,FALSE)*'Freezer Impacts'!N60</f>
        <v>7.0622737331219685E-3</v>
      </c>
      <c r="P61" s="41">
        <f ca="1">HLOOKUP($A61&amp;"-"&amp;$B61&amp;"-"&amp;P$7,Weights_Cond_Spaces,$C61+1,FALSE)*'Freezer Impacts'!O60</f>
        <v>9.8869157413321E-7</v>
      </c>
      <c r="Q61" s="41">
        <f ca="1">HLOOKUP($A61&amp;"-"&amp;$B61&amp;"-"&amp;Q$7,Weights_Cond_Spaces,$C61+1,FALSE)*'Freezer Impacts'!P60</f>
        <v>7.1965958033671888E-3</v>
      </c>
      <c r="R61" s="41">
        <f ca="1">HLOOKUP($A61&amp;"-"&amp;$B61&amp;"-"&amp;R$7,Weights_Cond_Spaces,$C61+1,FALSE)*'Freezer Impacts'!Q60</f>
        <v>1.4713014551287715E-6</v>
      </c>
      <c r="S61" s="41">
        <f>HLOOKUP($A61&amp;"-"&amp;$B61&amp;"-"&amp;S$7,Weights_Cond_Spaces,$C61+1,FALSE)*'Freezer Impacts'!R60</f>
        <v>0</v>
      </c>
      <c r="T61" s="41">
        <f ca="1">HLOOKUP($A61&amp;"-"&amp;$B61&amp;"-"&amp;T$7,Weights_Cond_Spaces,$C61+1,FALSE)*'Freezer Impacts'!S60</f>
        <v>0.32092004135568009</v>
      </c>
      <c r="U61" s="41">
        <f ca="1">HLOOKUP($A61&amp;"-"&amp;$B61&amp;"-"&amp;U$7,Weights_Cond_Spaces,$C61+1,FALSE)*'Freezer Impacts'!T60</f>
        <v>4.9806921289942193E-5</v>
      </c>
      <c r="V61" s="41">
        <f ca="1">HLOOKUP($A61&amp;"-"&amp;$B61&amp;"-"&amp;V$7,Weights_Cond_Spaces,$C61+1,FALSE)*'Freezer Impacts'!U60</f>
        <v>0.32092004135568009</v>
      </c>
      <c r="W61" s="41">
        <f ca="1">HLOOKUP($A61&amp;"-"&amp;$B61&amp;"-"&amp;W$7,Weights_Cond_Spaces,$C61+1,FALSE)*'Freezer Impacts'!V60</f>
        <v>4.9806921289942193E-5</v>
      </c>
      <c r="X61" s="41">
        <f ca="1">HLOOKUP($A61&amp;"-"&amp;$B61&amp;"-"&amp;X$7,Weights_Cond_Spaces,$C61+1,FALSE)*'Freezer Impacts'!W60</f>
        <v>-1.5520799226048933E-2</v>
      </c>
      <c r="Y61" s="41">
        <f ca="1">HLOOKUP($A61&amp;"-"&amp;$B61&amp;"-"&amp;Y$7,Weights_Cond_Spaces,$C61+1,FALSE)*'Freezer Impacts'!X60</f>
        <v>1.8527077020186491E-2</v>
      </c>
      <c r="Z61" s="41">
        <f ca="1">HLOOKUP($A61&amp;"-"&amp;$B61&amp;"-"&amp;Z$7,Weights_Cond_Spaces,$C61+1,FALSE)*'Freezer Impacts'!Y60</f>
        <v>2.7806372068205807E-6</v>
      </c>
      <c r="AA61" s="41">
        <f ca="1">HLOOKUP($A61&amp;"-"&amp;$B61&amp;"-"&amp;AA$7,Weights_Cond_Spaces,$C61+1,FALSE)*'Freezer Impacts'!Z60</f>
        <v>1.0797145850665477E-2</v>
      </c>
      <c r="AB61" s="41">
        <f ca="1">HLOOKUP($A61&amp;"-"&amp;$B61&amp;"-"&amp;AB$7,Weights_Cond_Spaces,$C61+1,FALSE)*'Freezer Impacts'!AA60</f>
        <v>2.7805791716900985E-6</v>
      </c>
      <c r="AC61" s="41">
        <f ca="1">HLOOKUP($A61&amp;"-"&amp;$B61&amp;"-"&amp;AC$7,Weights_Cond_Spaces,$C61+1,FALSE)*'Freezer Impacts'!AB60</f>
        <v>0</v>
      </c>
      <c r="AF61" s="131">
        <f t="shared" ca="1" si="13"/>
        <v>0.42770159177002393</v>
      </c>
      <c r="AG61" s="131">
        <f t="shared" ca="1" si="13"/>
        <v>6.4946551461238637E-5</v>
      </c>
      <c r="AH61" s="131">
        <f t="shared" ca="1" si="13"/>
        <v>0.42013574595390368</v>
      </c>
      <c r="AI61" s="131">
        <f t="shared" ca="1" si="13"/>
        <v>7.1124297229585852E-5</v>
      </c>
      <c r="AJ61" s="131">
        <f t="shared" ca="1" si="13"/>
        <v>-1.9184073701706109E-2</v>
      </c>
    </row>
    <row r="62" spans="1:36">
      <c r="A62" s="4" t="str">
        <f t="shared" si="16"/>
        <v>SC</v>
      </c>
      <c r="B62" s="4" t="str">
        <f t="shared" si="16"/>
        <v>SFM</v>
      </c>
      <c r="C62" s="4">
        <f t="shared" si="17"/>
        <v>6</v>
      </c>
      <c r="D62" s="40" t="str">
        <f t="shared" si="15"/>
        <v>SC6</v>
      </c>
      <c r="E62" s="41">
        <f ca="1">HLOOKUP($A62&amp;"-"&amp;$B62&amp;"-"&amp;E$7,Weights_Cond_Spaces,$C62+1,FALSE)*'Freezer Impacts'!D61</f>
        <v>3.0807706616940388E-2</v>
      </c>
      <c r="F62" s="41">
        <f ca="1">HLOOKUP($A62&amp;"-"&amp;$B62&amp;"-"&amp;F$7,Weights_Cond_Spaces,$C62+1,FALSE)*'Freezer Impacts'!E61</f>
        <v>3.9683063624544584E-6</v>
      </c>
      <c r="G62" s="41">
        <f ca="1">HLOOKUP($A62&amp;"-"&amp;$B62&amp;"-"&amp;G$7,Weights_Cond_Spaces,$C62+1,FALSE)*'Freezer Impacts'!F61</f>
        <v>3.5044826943969772E-2</v>
      </c>
      <c r="H62" s="41">
        <f ca="1">HLOOKUP($A62&amp;"-"&amp;$B62&amp;"-"&amp;H$7,Weights_Cond_Spaces,$C62+1,FALSE)*'Freezer Impacts'!G61</f>
        <v>9.1508674054603473E-6</v>
      </c>
      <c r="I62" s="41">
        <f ca="1">HLOOKUP($A62&amp;"-"&amp;$B62&amp;"-"&amp;I$7,Weights_Cond_Spaces,$C62+1,FALSE)*'Freezer Impacts'!H61</f>
        <v>-9.2358355774658455E-4</v>
      </c>
      <c r="J62" s="41">
        <f ca="1">HLOOKUP($A62&amp;"-"&amp;$B62&amp;"-"&amp;J$7,Weights_Cond_Spaces,$C62+1,FALSE)*'Freezer Impacts'!I61</f>
        <v>1.7637404646281671E-3</v>
      </c>
      <c r="K62" s="41">
        <f ca="1">HLOOKUP($A62&amp;"-"&amp;$B62&amp;"-"&amp;K$7,Weights_Cond_Spaces,$C62+1,FALSE)*'Freezer Impacts'!J61</f>
        <v>2.2933359725761523E-7</v>
      </c>
      <c r="L62" s="41">
        <f ca="1">HLOOKUP($A62&amp;"-"&amp;$B62&amp;"-"&amp;L$7,Weights_Cond_Spaces,$C62+1,FALSE)*'Freezer Impacts'!K61</f>
        <v>1.6574442076008919E-3</v>
      </c>
      <c r="M62" s="41">
        <f ca="1">HLOOKUP($A62&amp;"-"&amp;$B62&amp;"-"&amp;M$7,Weights_Cond_Spaces,$C62+1,FALSE)*'Freezer Impacts'!L61</f>
        <v>2.9577013237283167E-7</v>
      </c>
      <c r="N62" s="41">
        <f ca="1">HLOOKUP($A62&amp;"-"&amp;$B62&amp;"-"&amp;N$7,Weights_Cond_Spaces,$C62+1,FALSE)*'Freezer Impacts'!M61</f>
        <v>0</v>
      </c>
      <c r="O62" s="41">
        <f ca="1">HLOOKUP($A62&amp;"-"&amp;$B62&amp;"-"&amp;O$7,Weights_Cond_Spaces,$C62+1,FALSE)*'Freezer Impacts'!N61</f>
        <v>2.8328925624772775E-3</v>
      </c>
      <c r="P62" s="41">
        <f ca="1">HLOOKUP($A62&amp;"-"&amp;$B62&amp;"-"&amp;P$7,Weights_Cond_Spaces,$C62+1,FALSE)*'Freezer Impacts'!O61</f>
        <v>3.6490173447857095E-7</v>
      </c>
      <c r="Q62" s="41">
        <f ca="1">HLOOKUP($A62&amp;"-"&amp;$B62&amp;"-"&amp;Q$7,Weights_Cond_Spaces,$C62+1,FALSE)*'Freezer Impacts'!P61</f>
        <v>3.2225128224340023E-3</v>
      </c>
      <c r="R62" s="41">
        <f ca="1">HLOOKUP($A62&amp;"-"&amp;$B62&amp;"-"&amp;R$7,Weights_Cond_Spaces,$C62+1,FALSE)*'Freezer Impacts'!Q61</f>
        <v>8.4145907176646887E-7</v>
      </c>
      <c r="S62" s="41">
        <f>HLOOKUP($A62&amp;"-"&amp;$B62&amp;"-"&amp;S$7,Weights_Cond_Spaces,$C62+1,FALSE)*'Freezer Impacts'!R61</f>
        <v>0</v>
      </c>
      <c r="T62" s="41">
        <f ca="1">HLOOKUP($A62&amp;"-"&amp;$B62&amp;"-"&amp;T$7,Weights_Cond_Spaces,$C62+1,FALSE)*'Freezer Impacts'!S61</f>
        <v>0.14189703713654789</v>
      </c>
      <c r="U62" s="41">
        <f ca="1">HLOOKUP($A62&amp;"-"&amp;$B62&amp;"-"&amp;U$7,Weights_Cond_Spaces,$C62+1,FALSE)*'Freezer Impacts'!T61</f>
        <v>1.9831399388849463E-5</v>
      </c>
      <c r="V62" s="41">
        <f ca="1">HLOOKUP($A62&amp;"-"&amp;$B62&amp;"-"&amp;V$7,Weights_Cond_Spaces,$C62+1,FALSE)*'Freezer Impacts'!U61</f>
        <v>0.14189703713654789</v>
      </c>
      <c r="W62" s="41">
        <f ca="1">HLOOKUP($A62&amp;"-"&amp;$B62&amp;"-"&amp;W$7,Weights_Cond_Spaces,$C62+1,FALSE)*'Freezer Impacts'!V61</f>
        <v>1.9831399388849463E-5</v>
      </c>
      <c r="X62" s="41">
        <f ca="1">HLOOKUP($A62&amp;"-"&amp;$B62&amp;"-"&amp;X$7,Weights_Cond_Spaces,$C62+1,FALSE)*'Freezer Impacts'!W61</f>
        <v>-4.3587340166189046E-3</v>
      </c>
      <c r="Y62" s="41">
        <f ca="1">HLOOKUP($A62&amp;"-"&amp;$B62&amp;"-"&amp;Y$7,Weights_Cond_Spaces,$C62+1,FALSE)*'Freezer Impacts'!X61</f>
        <v>8.4789842323027033E-3</v>
      </c>
      <c r="Z62" s="41">
        <f ca="1">HLOOKUP($A62&amp;"-"&amp;$B62&amp;"-"&amp;Z$7,Weights_Cond_Spaces,$C62+1,FALSE)*'Freezer Impacts'!Y61</f>
        <v>1.1588313457669978E-6</v>
      </c>
      <c r="AA62" s="41">
        <f ca="1">HLOOKUP($A62&amp;"-"&amp;$B62&amp;"-"&amp;AA$7,Weights_Cond_Spaces,$C62+1,FALSE)*'Freezer Impacts'!Z61</f>
        <v>6.6054901456015502E-3</v>
      </c>
      <c r="AB62" s="41">
        <f ca="1">HLOOKUP($A62&amp;"-"&amp;$B62&amp;"-"&amp;AB$7,Weights_Cond_Spaces,$C62+1,FALSE)*'Freezer Impacts'!AA61</f>
        <v>1.1587568499983112E-6</v>
      </c>
      <c r="AC62" s="41">
        <f ca="1">HLOOKUP($A62&amp;"-"&amp;$B62&amp;"-"&amp;AC$7,Weights_Cond_Spaces,$C62+1,FALSE)*'Freezer Impacts'!AB61</f>
        <v>0</v>
      </c>
      <c r="AF62" s="131">
        <f t="shared" ca="1" si="13"/>
        <v>0.18578036101289641</v>
      </c>
      <c r="AG62" s="131">
        <f t="shared" ca="1" si="13"/>
        <v>2.5552772428807106E-5</v>
      </c>
      <c r="AH62" s="131">
        <f t="shared" ca="1" si="13"/>
        <v>0.18842731125615411</v>
      </c>
      <c r="AI62" s="131">
        <f t="shared" ca="1" si="13"/>
        <v>3.1278252848447422E-5</v>
      </c>
      <c r="AJ62" s="131">
        <f t="shared" ca="1" si="13"/>
        <v>-5.2823175743654891E-3</v>
      </c>
    </row>
    <row r="63" spans="1:36">
      <c r="A63" s="4" t="str">
        <f t="shared" si="16"/>
        <v>SC</v>
      </c>
      <c r="B63" s="4" t="str">
        <f t="shared" si="16"/>
        <v>SFM</v>
      </c>
      <c r="C63" s="4">
        <f t="shared" si="17"/>
        <v>7</v>
      </c>
      <c r="D63" s="40" t="str">
        <f t="shared" si="15"/>
        <v>SC7</v>
      </c>
      <c r="E63" s="41">
        <f ca="1">HLOOKUP($A63&amp;"-"&amp;$B63&amp;"-"&amp;E$7,Weights_Cond_Spaces,$C63+1,FALSE)*'Freezer Impacts'!D62</f>
        <v>0</v>
      </c>
      <c r="F63" s="41">
        <f ca="1">HLOOKUP($A63&amp;"-"&amp;$B63&amp;"-"&amp;F$7,Weights_Cond_Spaces,$C63+1,FALSE)*'Freezer Impacts'!E62</f>
        <v>0</v>
      </c>
      <c r="G63" s="41">
        <f ca="1">HLOOKUP($A63&amp;"-"&amp;$B63&amp;"-"&amp;G$7,Weights_Cond_Spaces,$C63+1,FALSE)*'Freezer Impacts'!F62</f>
        <v>0</v>
      </c>
      <c r="H63" s="41">
        <f ca="1">HLOOKUP($A63&amp;"-"&amp;$B63&amp;"-"&amp;H$7,Weights_Cond_Spaces,$C63+1,FALSE)*'Freezer Impacts'!G62</f>
        <v>0</v>
      </c>
      <c r="I63" s="41">
        <f ca="1">HLOOKUP($A63&amp;"-"&amp;$B63&amp;"-"&amp;I$7,Weights_Cond_Spaces,$C63+1,FALSE)*'Freezer Impacts'!H62</f>
        <v>0</v>
      </c>
      <c r="J63" s="41">
        <f ca="1">HLOOKUP($A63&amp;"-"&amp;$B63&amp;"-"&amp;J$7,Weights_Cond_Spaces,$C63+1,FALSE)*'Freezer Impacts'!I62</f>
        <v>0</v>
      </c>
      <c r="K63" s="41">
        <f ca="1">HLOOKUP($A63&amp;"-"&amp;$B63&amp;"-"&amp;K$7,Weights_Cond_Spaces,$C63+1,FALSE)*'Freezer Impacts'!J62</f>
        <v>0</v>
      </c>
      <c r="L63" s="41">
        <f ca="1">HLOOKUP($A63&amp;"-"&amp;$B63&amp;"-"&amp;L$7,Weights_Cond_Spaces,$C63+1,FALSE)*'Freezer Impacts'!K62</f>
        <v>0</v>
      </c>
      <c r="M63" s="41">
        <f ca="1">HLOOKUP($A63&amp;"-"&amp;$B63&amp;"-"&amp;M$7,Weights_Cond_Spaces,$C63+1,FALSE)*'Freezer Impacts'!L62</f>
        <v>0</v>
      </c>
      <c r="N63" s="41">
        <f ca="1">HLOOKUP($A63&amp;"-"&amp;$B63&amp;"-"&amp;N$7,Weights_Cond_Spaces,$C63+1,FALSE)*'Freezer Impacts'!M62</f>
        <v>0</v>
      </c>
      <c r="O63" s="41">
        <f ca="1">HLOOKUP($A63&amp;"-"&amp;$B63&amp;"-"&amp;O$7,Weights_Cond_Spaces,$C63+1,FALSE)*'Freezer Impacts'!N62</f>
        <v>0</v>
      </c>
      <c r="P63" s="41">
        <f ca="1">HLOOKUP($A63&amp;"-"&amp;$B63&amp;"-"&amp;P$7,Weights_Cond_Spaces,$C63+1,FALSE)*'Freezer Impacts'!O62</f>
        <v>0</v>
      </c>
      <c r="Q63" s="41">
        <f ca="1">HLOOKUP($A63&amp;"-"&amp;$B63&amp;"-"&amp;Q$7,Weights_Cond_Spaces,$C63+1,FALSE)*'Freezer Impacts'!P62</f>
        <v>0</v>
      </c>
      <c r="R63" s="41">
        <f ca="1">HLOOKUP($A63&amp;"-"&amp;$B63&amp;"-"&amp;R$7,Weights_Cond_Spaces,$C63+1,FALSE)*'Freezer Impacts'!Q62</f>
        <v>0</v>
      </c>
      <c r="S63" s="41">
        <f>HLOOKUP($A63&amp;"-"&amp;$B63&amp;"-"&amp;S$7,Weights_Cond_Spaces,$C63+1,FALSE)*'Freezer Impacts'!R62</f>
        <v>0</v>
      </c>
      <c r="T63" s="41">
        <f ca="1">HLOOKUP($A63&amp;"-"&amp;$B63&amp;"-"&amp;T$7,Weights_Cond_Spaces,$C63+1,FALSE)*'Freezer Impacts'!S62</f>
        <v>0</v>
      </c>
      <c r="U63" s="41">
        <f ca="1">HLOOKUP($A63&amp;"-"&amp;$B63&amp;"-"&amp;U$7,Weights_Cond_Spaces,$C63+1,FALSE)*'Freezer Impacts'!T62</f>
        <v>0</v>
      </c>
      <c r="V63" s="41">
        <f ca="1">HLOOKUP($A63&amp;"-"&amp;$B63&amp;"-"&amp;V$7,Weights_Cond_Spaces,$C63+1,FALSE)*'Freezer Impacts'!U62</f>
        <v>0</v>
      </c>
      <c r="W63" s="41">
        <f ca="1">HLOOKUP($A63&amp;"-"&amp;$B63&amp;"-"&amp;W$7,Weights_Cond_Spaces,$C63+1,FALSE)*'Freezer Impacts'!V62</f>
        <v>0</v>
      </c>
      <c r="X63" s="41">
        <f ca="1">HLOOKUP($A63&amp;"-"&amp;$B63&amp;"-"&amp;X$7,Weights_Cond_Spaces,$C63+1,FALSE)*'Freezer Impacts'!W62</f>
        <v>0</v>
      </c>
      <c r="Y63" s="41">
        <f ca="1">HLOOKUP($A63&amp;"-"&amp;$B63&amp;"-"&amp;Y$7,Weights_Cond_Spaces,$C63+1,FALSE)*'Freezer Impacts'!X62</f>
        <v>0</v>
      </c>
      <c r="Z63" s="41">
        <f ca="1">HLOOKUP($A63&amp;"-"&amp;$B63&amp;"-"&amp;Z$7,Weights_Cond_Spaces,$C63+1,FALSE)*'Freezer Impacts'!Y62</f>
        <v>0</v>
      </c>
      <c r="AA63" s="41">
        <f ca="1">HLOOKUP($A63&amp;"-"&amp;$B63&amp;"-"&amp;AA$7,Weights_Cond_Spaces,$C63+1,FALSE)*'Freezer Impacts'!Z62</f>
        <v>0</v>
      </c>
      <c r="AB63" s="41">
        <f ca="1">HLOOKUP($A63&amp;"-"&amp;$B63&amp;"-"&amp;AB$7,Weights_Cond_Spaces,$C63+1,FALSE)*'Freezer Impacts'!AA62</f>
        <v>0</v>
      </c>
      <c r="AC63" s="41">
        <f ca="1">HLOOKUP($A63&amp;"-"&amp;$B63&amp;"-"&amp;AC$7,Weights_Cond_Spaces,$C63+1,FALSE)*'Freezer Impacts'!AB62</f>
        <v>0</v>
      </c>
      <c r="AF63" s="131">
        <f t="shared" ca="1" si="13"/>
        <v>0</v>
      </c>
      <c r="AG63" s="131">
        <f t="shared" ca="1" si="13"/>
        <v>0</v>
      </c>
      <c r="AH63" s="131">
        <f t="shared" ca="1" si="13"/>
        <v>0</v>
      </c>
      <c r="AI63" s="131">
        <f t="shared" ca="1" si="13"/>
        <v>0</v>
      </c>
      <c r="AJ63" s="131">
        <f t="shared" ca="1" si="13"/>
        <v>0</v>
      </c>
    </row>
    <row r="64" spans="1:36">
      <c r="A64" s="4" t="str">
        <f t="shared" si="16"/>
        <v>SC</v>
      </c>
      <c r="B64" s="4" t="str">
        <f t="shared" si="16"/>
        <v>SFM</v>
      </c>
      <c r="C64" s="4">
        <f t="shared" si="17"/>
        <v>8</v>
      </c>
      <c r="D64" s="40" t="str">
        <f t="shared" si="15"/>
        <v>SC8</v>
      </c>
      <c r="E64" s="41">
        <f ca="1">HLOOKUP($A64&amp;"-"&amp;$B64&amp;"-"&amp;E$7,Weights_Cond_Spaces,$C64+1,FALSE)*'Freezer Impacts'!D63</f>
        <v>8.1385525536939923E-2</v>
      </c>
      <c r="F64" s="41">
        <f ca="1">HLOOKUP($A64&amp;"-"&amp;$B64&amp;"-"&amp;F$7,Weights_Cond_Spaces,$C64+1,FALSE)*'Freezer Impacts'!E63</f>
        <v>1.0989535781520705E-5</v>
      </c>
      <c r="G64" s="41">
        <f ca="1">HLOOKUP($A64&amp;"-"&amp;$B64&amp;"-"&amp;G$7,Weights_Cond_Spaces,$C64+1,FALSE)*'Freezer Impacts'!F63</f>
        <v>9.4253283645552022E-2</v>
      </c>
      <c r="H64" s="41">
        <f ca="1">HLOOKUP($A64&amp;"-"&amp;$B64&amp;"-"&amp;H$7,Weights_Cond_Spaces,$C64+1,FALSE)*'Freezer Impacts'!G63</f>
        <v>1.7176403578214778E-5</v>
      </c>
      <c r="I64" s="41">
        <f ca="1">HLOOKUP($A64&amp;"-"&amp;$B64&amp;"-"&amp;I$7,Weights_Cond_Spaces,$C64+1,FALSE)*'Freezer Impacts'!H63</f>
        <v>-2.0322518420425764E-3</v>
      </c>
      <c r="J64" s="41">
        <f ca="1">HLOOKUP($A64&amp;"-"&amp;$B64&amp;"-"&amp;J$7,Weights_Cond_Spaces,$C64+1,FALSE)*'Freezer Impacts'!I63</f>
        <v>4.659421063527674E-3</v>
      </c>
      <c r="K64" s="41">
        <f ca="1">HLOOKUP($A64&amp;"-"&amp;$B64&amp;"-"&amp;K$7,Weights_Cond_Spaces,$C64+1,FALSE)*'Freezer Impacts'!J63</f>
        <v>6.3359433154751674E-7</v>
      </c>
      <c r="L64" s="41">
        <f ca="1">HLOOKUP($A64&amp;"-"&amp;$B64&amp;"-"&amp;L$7,Weights_Cond_Spaces,$C64+1,FALSE)*'Freezer Impacts'!K63</f>
        <v>4.7680165902670522E-3</v>
      </c>
      <c r="M64" s="41">
        <f ca="1">HLOOKUP($A64&amp;"-"&amp;$B64&amp;"-"&amp;M$7,Weights_Cond_Spaces,$C64+1,FALSE)*'Freezer Impacts'!L63</f>
        <v>1.176090262973155E-6</v>
      </c>
      <c r="N64" s="41">
        <f ca="1">HLOOKUP($A64&amp;"-"&amp;$B64&amp;"-"&amp;N$7,Weights_Cond_Spaces,$C64+1,FALSE)*'Freezer Impacts'!M63</f>
        <v>0</v>
      </c>
      <c r="O64" s="41">
        <f ca="1">HLOOKUP($A64&amp;"-"&amp;$B64&amp;"-"&amp;O$7,Weights_Cond_Spaces,$C64+1,FALSE)*'Freezer Impacts'!N63</f>
        <v>7.483726486155395E-3</v>
      </c>
      <c r="P64" s="41">
        <f ca="1">HLOOKUP($A64&amp;"-"&amp;$B64&amp;"-"&amp;P$7,Weights_Cond_Spaces,$C64+1,FALSE)*'Freezer Impacts'!O63</f>
        <v>1.0105320258869614E-6</v>
      </c>
      <c r="Q64" s="41">
        <f ca="1">HLOOKUP($A64&amp;"-"&amp;$B64&amp;"-"&amp;Q$7,Weights_Cond_Spaces,$C64+1,FALSE)*'Freezer Impacts'!P63</f>
        <v>8.666968611085242E-3</v>
      </c>
      <c r="R64" s="41">
        <f ca="1">HLOOKUP($A64&amp;"-"&amp;$B64&amp;"-"&amp;R$7,Weights_Cond_Spaces,$C64+1,FALSE)*'Freezer Impacts'!Q63</f>
        <v>1.5794394094910142E-6</v>
      </c>
      <c r="S64" s="41">
        <f>HLOOKUP($A64&amp;"-"&amp;$B64&amp;"-"&amp;S$7,Weights_Cond_Spaces,$C64+1,FALSE)*'Freezer Impacts'!R63</f>
        <v>0</v>
      </c>
      <c r="T64" s="41">
        <f ca="1">HLOOKUP($A64&amp;"-"&amp;$B64&amp;"-"&amp;T$7,Weights_Cond_Spaces,$C64+1,FALSE)*'Freezer Impacts'!S63</f>
        <v>0.20082717404610767</v>
      </c>
      <c r="U64" s="41">
        <f ca="1">HLOOKUP($A64&amp;"-"&amp;$B64&amp;"-"&amp;U$7,Weights_Cond_Spaces,$C64+1,FALSE)*'Freezer Impacts'!T63</f>
        <v>3.4345809919967068E-5</v>
      </c>
      <c r="V64" s="41">
        <f ca="1">HLOOKUP($A64&amp;"-"&amp;$B64&amp;"-"&amp;V$7,Weights_Cond_Spaces,$C64+1,FALSE)*'Freezer Impacts'!U63</f>
        <v>0.20082717404610767</v>
      </c>
      <c r="W64" s="41">
        <f ca="1">HLOOKUP($A64&amp;"-"&amp;$B64&amp;"-"&amp;W$7,Weights_Cond_Spaces,$C64+1,FALSE)*'Freezer Impacts'!V63</f>
        <v>3.4345809919967068E-5</v>
      </c>
      <c r="X64" s="41">
        <f ca="1">HLOOKUP($A64&amp;"-"&amp;$B64&amp;"-"&amp;X$7,Weights_Cond_Spaces,$C64+1,FALSE)*'Freezer Impacts'!W63</f>
        <v>-4.9863729975144809E-3</v>
      </c>
      <c r="Y64" s="41">
        <f ca="1">HLOOKUP($A64&amp;"-"&amp;$B64&amp;"-"&amp;Y$7,Weights_Cond_Spaces,$C64+1,FALSE)*'Freezer Impacts'!X63</f>
        <v>1.2011591446354065E-2</v>
      </c>
      <c r="Z64" s="41">
        <f ca="1">HLOOKUP($A64&amp;"-"&amp;$B64&amp;"-"&amp;Z$7,Weights_Cond_Spaces,$C64+1,FALSE)*'Freezer Impacts'!Y63</f>
        <v>1.9171055274055362E-6</v>
      </c>
      <c r="AA64" s="41">
        <f ca="1">HLOOKUP($A64&amp;"-"&amp;$B64&amp;"-"&amp;AA$7,Weights_Cond_Spaces,$C64+1,FALSE)*'Freezer Impacts'!Z63</f>
        <v>9.9213697058866089E-3</v>
      </c>
      <c r="AB64" s="41">
        <f ca="1">HLOOKUP($A64&amp;"-"&amp;$B64&amp;"-"&amp;AB$7,Weights_Cond_Spaces,$C64+1,FALSE)*'Freezer Impacts'!AA63</f>
        <v>1.9171055274055362E-6</v>
      </c>
      <c r="AC64" s="41">
        <f ca="1">HLOOKUP($A64&amp;"-"&amp;$B64&amp;"-"&amp;AC$7,Weights_Cond_Spaces,$C64+1,FALSE)*'Freezer Impacts'!AB63</f>
        <v>0</v>
      </c>
      <c r="AF64" s="131">
        <f t="shared" ca="1" si="13"/>
        <v>0.30636743857908472</v>
      </c>
      <c r="AG64" s="131">
        <f t="shared" ca="1" si="13"/>
        <v>4.8896577586327786E-5</v>
      </c>
      <c r="AH64" s="131">
        <f t="shared" ca="1" si="13"/>
        <v>0.31843681259889861</v>
      </c>
      <c r="AI64" s="131">
        <f t="shared" ca="1" si="13"/>
        <v>5.6194848698051552E-5</v>
      </c>
      <c r="AJ64" s="131">
        <f t="shared" ca="1" si="13"/>
        <v>-7.0186248395570569E-3</v>
      </c>
    </row>
    <row r="65" spans="1:36">
      <c r="A65" s="4" t="str">
        <f t="shared" si="16"/>
        <v>SC</v>
      </c>
      <c r="B65" s="4" t="str">
        <f t="shared" si="16"/>
        <v>SFM</v>
      </c>
      <c r="C65" s="4">
        <f t="shared" si="17"/>
        <v>9</v>
      </c>
      <c r="D65" s="40" t="str">
        <f t="shared" si="15"/>
        <v>SC9</v>
      </c>
      <c r="E65" s="41">
        <f ca="1">HLOOKUP($A65&amp;"-"&amp;$B65&amp;"-"&amp;E$7,Weights_Cond_Spaces,$C65+1,FALSE)*'Freezer Impacts'!D64</f>
        <v>0.15440806612377098</v>
      </c>
      <c r="F65" s="41">
        <f ca="1">HLOOKUP($A65&amp;"-"&amp;$B65&amp;"-"&amp;F$7,Weights_Cond_Spaces,$C65+1,FALSE)*'Freezer Impacts'!E64</f>
        <v>2.0595201164011276E-5</v>
      </c>
      <c r="G65" s="41">
        <f ca="1">HLOOKUP($A65&amp;"-"&amp;$B65&amp;"-"&amp;G$7,Weights_Cond_Spaces,$C65+1,FALSE)*'Freezer Impacts'!F64</f>
        <v>0.18251575827943176</v>
      </c>
      <c r="H65" s="41">
        <f ca="1">HLOOKUP($A65&amp;"-"&amp;$B65&amp;"-"&amp;H$7,Weights_Cond_Spaces,$C65+1,FALSE)*'Freezer Impacts'!G64</f>
        <v>3.5402885420307085E-5</v>
      </c>
      <c r="I65" s="41">
        <f ca="1">HLOOKUP($A65&amp;"-"&amp;$B65&amp;"-"&amp;I$7,Weights_Cond_Spaces,$C65+1,FALSE)*'Freezer Impacts'!H64</f>
        <v>-4.6249740682482565E-3</v>
      </c>
      <c r="J65" s="41">
        <f ca="1">HLOOKUP($A65&amp;"-"&amp;$B65&amp;"-"&amp;J$7,Weights_Cond_Spaces,$C65+1,FALSE)*'Freezer Impacts'!I64</f>
        <v>8.8419290075755046E-3</v>
      </c>
      <c r="K65" s="41">
        <f ca="1">HLOOKUP($A65&amp;"-"&amp;$B65&amp;"-"&amp;K$7,Weights_Cond_Spaces,$C65+1,FALSE)*'Freezer Impacts'!J64</f>
        <v>1.1864487779588701E-6</v>
      </c>
      <c r="L65" s="41">
        <f ca="1">HLOOKUP($A65&amp;"-"&amp;$B65&amp;"-"&amp;L$7,Weights_Cond_Spaces,$C65+1,FALSE)*'Freezer Impacts'!K64</f>
        <v>8.9250165586074251E-3</v>
      </c>
      <c r="M65" s="41">
        <f ca="1">HLOOKUP($A65&amp;"-"&amp;$B65&amp;"-"&amp;M$7,Weights_Cond_Spaces,$C65+1,FALSE)*'Freezer Impacts'!L64</f>
        <v>2.5584429249154738E-6</v>
      </c>
      <c r="N65" s="41">
        <f ca="1">HLOOKUP($A65&amp;"-"&amp;$B65&amp;"-"&amp;N$7,Weights_Cond_Spaces,$C65+1,FALSE)*'Freezer Impacts'!M64</f>
        <v>0</v>
      </c>
      <c r="O65" s="41">
        <f ca="1">HLOOKUP($A65&amp;"-"&amp;$B65&amp;"-"&amp;O$7,Weights_Cond_Spaces,$C65+1,FALSE)*'Freezer Impacts'!N64</f>
        <v>1.4198442861955951E-2</v>
      </c>
      <c r="P65" s="41">
        <f ca="1">HLOOKUP($A65&amp;"-"&amp;$B65&amp;"-"&amp;P$7,Weights_Cond_Spaces,$C65+1,FALSE)*'Freezer Impacts'!O64</f>
        <v>1.8938116012883931E-6</v>
      </c>
      <c r="Q65" s="41">
        <f ca="1">HLOOKUP($A65&amp;"-"&amp;$B65&amp;"-"&amp;Q$7,Weights_Cond_Spaces,$C65+1,FALSE)*'Freezer Impacts'!P64</f>
        <v>1.6783058232591425E-2</v>
      </c>
      <c r="R65" s="41">
        <f ca="1">HLOOKUP($A65&amp;"-"&amp;$B65&amp;"-"&amp;R$7,Weights_Cond_Spaces,$C65+1,FALSE)*'Freezer Impacts'!Q64</f>
        <v>3.2554377397983527E-6</v>
      </c>
      <c r="S65" s="41">
        <f>HLOOKUP($A65&amp;"-"&amp;$B65&amp;"-"&amp;S$7,Weights_Cond_Spaces,$C65+1,FALSE)*'Freezer Impacts'!R64</f>
        <v>0</v>
      </c>
      <c r="T65" s="41">
        <f ca="1">HLOOKUP($A65&amp;"-"&amp;$B65&amp;"-"&amp;T$7,Weights_Cond_Spaces,$C65+1,FALSE)*'Freezer Impacts'!S64</f>
        <v>0.1026911883195178</v>
      </c>
      <c r="U65" s="41">
        <f ca="1">HLOOKUP($A65&amp;"-"&amp;$B65&amp;"-"&amp;U$7,Weights_Cond_Spaces,$C65+1,FALSE)*'Freezer Impacts'!T64</f>
        <v>1.6402231382032041E-5</v>
      </c>
      <c r="V65" s="41">
        <f ca="1">HLOOKUP($A65&amp;"-"&amp;$B65&amp;"-"&amp;V$7,Weights_Cond_Spaces,$C65+1,FALSE)*'Freezer Impacts'!U64</f>
        <v>0.1026911883195178</v>
      </c>
      <c r="W65" s="41">
        <f ca="1">HLOOKUP($A65&amp;"-"&amp;$B65&amp;"-"&amp;W$7,Weights_Cond_Spaces,$C65+1,FALSE)*'Freezer Impacts'!V64</f>
        <v>1.6402231382032041E-5</v>
      </c>
      <c r="X65" s="41">
        <f ca="1">HLOOKUP($A65&amp;"-"&amp;$B65&amp;"-"&amp;X$7,Weights_Cond_Spaces,$C65+1,FALSE)*'Freezer Impacts'!W64</f>
        <v>-3.1092750465141158E-3</v>
      </c>
      <c r="Y65" s="41">
        <f ca="1">HLOOKUP($A65&amp;"-"&amp;$B65&amp;"-"&amp;Y$7,Weights_Cond_Spaces,$C65+1,FALSE)*'Freezer Impacts'!X64</f>
        <v>6.1338910343557342E-3</v>
      </c>
      <c r="Z65" s="41">
        <f ca="1">HLOOKUP($A65&amp;"-"&amp;$B65&amp;"-"&amp;Z$7,Weights_Cond_Spaces,$C65+1,FALSE)*'Freezer Impacts'!Y64</f>
        <v>9.4141453277576093E-7</v>
      </c>
      <c r="AA65" s="41">
        <f ca="1">HLOOKUP($A65&amp;"-"&amp;$B65&amp;"-"&amp;AA$7,Weights_Cond_Spaces,$C65+1,FALSE)*'Freezer Impacts'!Z64</f>
        <v>4.869356169926513E-3</v>
      </c>
      <c r="AB65" s="41">
        <f ca="1">HLOOKUP($A65&amp;"-"&amp;$B65&amp;"-"&amp;AB$7,Weights_Cond_Spaces,$C65+1,FALSE)*'Freezer Impacts'!AA64</f>
        <v>9.4143155254566635E-7</v>
      </c>
      <c r="AC65" s="41">
        <f ca="1">HLOOKUP($A65&amp;"-"&amp;$B65&amp;"-"&amp;AC$7,Weights_Cond_Spaces,$C65+1,FALSE)*'Freezer Impacts'!AB64</f>
        <v>0</v>
      </c>
      <c r="AF65" s="131">
        <f t="shared" ca="1" si="13"/>
        <v>0.28627351734717599</v>
      </c>
      <c r="AG65" s="131">
        <f t="shared" ca="1" si="13"/>
        <v>4.1019107458066345E-5</v>
      </c>
      <c r="AH65" s="131">
        <f t="shared" ca="1" si="13"/>
        <v>0.31578437756007494</v>
      </c>
      <c r="AI65" s="131">
        <f t="shared" ca="1" si="13"/>
        <v>5.8560429019598616E-5</v>
      </c>
      <c r="AJ65" s="131">
        <f t="shared" ca="1" si="13"/>
        <v>-7.7342491147623718E-3</v>
      </c>
    </row>
    <row r="66" spans="1:36">
      <c r="A66" s="4" t="str">
        <f t="shared" si="16"/>
        <v>SC</v>
      </c>
      <c r="B66" s="4" t="str">
        <f t="shared" si="16"/>
        <v>SFM</v>
      </c>
      <c r="C66" s="4">
        <f t="shared" si="17"/>
        <v>10</v>
      </c>
      <c r="D66" s="40" t="str">
        <f t="shared" si="15"/>
        <v>SC10</v>
      </c>
      <c r="E66" s="41">
        <f ca="1">HLOOKUP($A66&amp;"-"&amp;$B66&amp;"-"&amp;E$7,Weights_Cond_Spaces,$C66+1,FALSE)*'Freezer Impacts'!D65</f>
        <v>0.24965334278049908</v>
      </c>
      <c r="F66" s="41">
        <f ca="1">HLOOKUP($A66&amp;"-"&amp;$B66&amp;"-"&amp;F$7,Weights_Cond_Spaces,$C66+1,FALSE)*'Freezer Impacts'!E65</f>
        <v>3.4200472348348922E-5</v>
      </c>
      <c r="G66" s="41">
        <f ca="1">HLOOKUP($A66&amp;"-"&amp;$B66&amp;"-"&amp;G$7,Weights_Cond_Spaces,$C66+1,FALSE)*'Freezer Impacts'!F65</f>
        <v>0.29074218269683066</v>
      </c>
      <c r="H66" s="41">
        <f ca="1">HLOOKUP($A66&amp;"-"&amp;$B66&amp;"-"&amp;H$7,Weights_Cond_Spaces,$C66+1,FALSE)*'Freezer Impacts'!G65</f>
        <v>6.1261033574253805E-5</v>
      </c>
      <c r="I66" s="41">
        <f ca="1">HLOOKUP($A66&amp;"-"&amp;$B66&amp;"-"&amp;I$7,Weights_Cond_Spaces,$C66+1,FALSE)*'Freezer Impacts'!H65</f>
        <v>-7.2011030905914869E-3</v>
      </c>
      <c r="J66" s="41">
        <f ca="1">HLOOKUP($A66&amp;"-"&amp;$B66&amp;"-"&amp;J$7,Weights_Cond_Spaces,$C66+1,FALSE)*'Freezer Impacts'!I65</f>
        <v>1.4293075453225586E-2</v>
      </c>
      <c r="K66" s="41">
        <f ca="1">HLOOKUP($A66&amp;"-"&amp;$B66&amp;"-"&amp;K$7,Weights_Cond_Spaces,$C66+1,FALSE)*'Freezer Impacts'!J65</f>
        <v>1.9688033734929104E-6</v>
      </c>
      <c r="L66" s="41">
        <f ca="1">HLOOKUP($A66&amp;"-"&amp;$B66&amp;"-"&amp;L$7,Weights_Cond_Spaces,$C66+1,FALSE)*'Freezer Impacts'!K65</f>
        <v>1.3879100711081577E-2</v>
      </c>
      <c r="M66" s="41">
        <f ca="1">HLOOKUP($A66&amp;"-"&amp;$B66&amp;"-"&amp;M$7,Weights_Cond_Spaces,$C66+1,FALSE)*'Freezer Impacts'!L65</f>
        <v>4.1265025694760364E-6</v>
      </c>
      <c r="N66" s="41">
        <f ca="1">HLOOKUP($A66&amp;"-"&amp;$B66&amp;"-"&amp;N$7,Weights_Cond_Spaces,$C66+1,FALSE)*'Freezer Impacts'!M65</f>
        <v>0</v>
      </c>
      <c r="O66" s="41">
        <f ca="1">HLOOKUP($A66&amp;"-"&amp;$B66&amp;"-"&amp;O$7,Weights_Cond_Spaces,$C66+1,FALSE)*'Freezer Impacts'!N65</f>
        <v>2.2956629221195318E-2</v>
      </c>
      <c r="P66" s="41">
        <f ca="1">HLOOKUP($A66&amp;"-"&amp;$B66&amp;"-"&amp;P$7,Weights_Cond_Spaces,$C66+1,FALSE)*'Freezer Impacts'!O65</f>
        <v>3.1448710205378321E-6</v>
      </c>
      <c r="Q66" s="41">
        <f ca="1">HLOOKUP($A66&amp;"-"&amp;$B66&amp;"-"&amp;Q$7,Weights_Cond_Spaces,$C66+1,FALSE)*'Freezer Impacts'!P65</f>
        <v>2.6734913351432701E-2</v>
      </c>
      <c r="R66" s="41">
        <f ca="1">HLOOKUP($A66&amp;"-"&amp;$B66&amp;"-"&amp;R$7,Weights_Cond_Spaces,$C66+1,FALSE)*'Freezer Impacts'!Q65</f>
        <v>5.6331984895865572E-6</v>
      </c>
      <c r="S66" s="41">
        <f>HLOOKUP($A66&amp;"-"&amp;$B66&amp;"-"&amp;S$7,Weights_Cond_Spaces,$C66+1,FALSE)*'Freezer Impacts'!R65</f>
        <v>0</v>
      </c>
      <c r="T66" s="41">
        <f ca="1">HLOOKUP($A66&amp;"-"&amp;$B66&amp;"-"&amp;T$7,Weights_Cond_Spaces,$C66+1,FALSE)*'Freezer Impacts'!S65</f>
        <v>3.7828791026884419E-2</v>
      </c>
      <c r="U66" s="41">
        <f ca="1">HLOOKUP($A66&amp;"-"&amp;$B66&amp;"-"&amp;U$7,Weights_Cond_Spaces,$C66+1,FALSE)*'Freezer Impacts'!T65</f>
        <v>6.3812683527344917E-6</v>
      </c>
      <c r="V66" s="41">
        <f ca="1">HLOOKUP($A66&amp;"-"&amp;$B66&amp;"-"&amp;V$7,Weights_Cond_Spaces,$C66+1,FALSE)*'Freezer Impacts'!U65</f>
        <v>3.7828791026884419E-2</v>
      </c>
      <c r="W66" s="41">
        <f ca="1">HLOOKUP($A66&amp;"-"&amp;$B66&amp;"-"&amp;W$7,Weights_Cond_Spaces,$C66+1,FALSE)*'Freezer Impacts'!V65</f>
        <v>6.3812683527344917E-6</v>
      </c>
      <c r="X66" s="41">
        <f ca="1">HLOOKUP($A66&amp;"-"&amp;$B66&amp;"-"&amp;X$7,Weights_Cond_Spaces,$C66+1,FALSE)*'Freezer Impacts'!W65</f>
        <v>-1.0481487482845093E-3</v>
      </c>
      <c r="Y66" s="41">
        <f ca="1">HLOOKUP($A66&amp;"-"&amp;$B66&amp;"-"&amp;Y$7,Weights_Cond_Spaces,$C66+1,FALSE)*'Freezer Impacts'!X65</f>
        <v>2.2744159568179106E-3</v>
      </c>
      <c r="Z66" s="41">
        <f ca="1">HLOOKUP($A66&amp;"-"&amp;$B66&amp;"-"&amp;Z$7,Weights_Cond_Spaces,$C66+1,FALSE)*'Freezer Impacts'!Y65</f>
        <v>3.6178420424353796E-7</v>
      </c>
      <c r="AA66" s="41">
        <f ca="1">HLOOKUP($A66&amp;"-"&amp;$B66&amp;"-"&amp;AA$7,Weights_Cond_Spaces,$C66+1,FALSE)*'Freezer Impacts'!Z65</f>
        <v>1.7431129027369288E-3</v>
      </c>
      <c r="AB66" s="41">
        <f ca="1">HLOOKUP($A66&amp;"-"&amp;$B66&amp;"-"&amp;AB$7,Weights_Cond_Spaces,$C66+1,FALSE)*'Freezer Impacts'!AA65</f>
        <v>3.6178420424353796E-7</v>
      </c>
      <c r="AC66" s="41">
        <f ca="1">HLOOKUP($A66&amp;"-"&amp;$B66&amp;"-"&amp;AC$7,Weights_Cond_Spaces,$C66+1,FALSE)*'Freezer Impacts'!AB65</f>
        <v>0</v>
      </c>
      <c r="AF66" s="131">
        <f t="shared" ca="1" si="13"/>
        <v>0.32700625443862236</v>
      </c>
      <c r="AG66" s="131">
        <f t="shared" ca="1" si="13"/>
        <v>4.6057199299357694E-5</v>
      </c>
      <c r="AH66" s="131">
        <f t="shared" ca="1" si="13"/>
        <v>0.37092810068896626</v>
      </c>
      <c r="AI66" s="131">
        <f t="shared" ca="1" si="13"/>
        <v>7.7763787190294429E-5</v>
      </c>
      <c r="AJ66" s="131">
        <f t="shared" ca="1" si="13"/>
        <v>-8.2492518388759956E-3</v>
      </c>
    </row>
    <row r="67" spans="1:36">
      <c r="A67" s="4" t="str">
        <f t="shared" si="16"/>
        <v>SC</v>
      </c>
      <c r="B67" s="4" t="str">
        <f t="shared" si="16"/>
        <v>SFM</v>
      </c>
      <c r="C67" s="4">
        <f t="shared" si="17"/>
        <v>11</v>
      </c>
      <c r="D67" s="40" t="str">
        <f t="shared" si="15"/>
        <v>SC11</v>
      </c>
      <c r="E67" s="41">
        <f ca="1">HLOOKUP($A67&amp;"-"&amp;$B67&amp;"-"&amp;E$7,Weights_Cond_Spaces,$C67+1,FALSE)*'Freezer Impacts'!D66</f>
        <v>0</v>
      </c>
      <c r="F67" s="41">
        <f ca="1">HLOOKUP($A67&amp;"-"&amp;$B67&amp;"-"&amp;F$7,Weights_Cond_Spaces,$C67+1,FALSE)*'Freezer Impacts'!E66</f>
        <v>0</v>
      </c>
      <c r="G67" s="41">
        <f ca="1">HLOOKUP($A67&amp;"-"&amp;$B67&amp;"-"&amp;G$7,Weights_Cond_Spaces,$C67+1,FALSE)*'Freezer Impacts'!F66</f>
        <v>0</v>
      </c>
      <c r="H67" s="41">
        <f ca="1">HLOOKUP($A67&amp;"-"&amp;$B67&amp;"-"&amp;H$7,Weights_Cond_Spaces,$C67+1,FALSE)*'Freezer Impacts'!G66</f>
        <v>0</v>
      </c>
      <c r="I67" s="41">
        <f ca="1">HLOOKUP($A67&amp;"-"&amp;$B67&amp;"-"&amp;I$7,Weights_Cond_Spaces,$C67+1,FALSE)*'Freezer Impacts'!H66</f>
        <v>0</v>
      </c>
      <c r="J67" s="41">
        <f ca="1">HLOOKUP($A67&amp;"-"&amp;$B67&amp;"-"&amp;J$7,Weights_Cond_Spaces,$C67+1,FALSE)*'Freezer Impacts'!I66</f>
        <v>0</v>
      </c>
      <c r="K67" s="41">
        <f ca="1">HLOOKUP($A67&amp;"-"&amp;$B67&amp;"-"&amp;K$7,Weights_Cond_Spaces,$C67+1,FALSE)*'Freezer Impacts'!J66</f>
        <v>0</v>
      </c>
      <c r="L67" s="41">
        <f ca="1">HLOOKUP($A67&amp;"-"&amp;$B67&amp;"-"&amp;L$7,Weights_Cond_Spaces,$C67+1,FALSE)*'Freezer Impacts'!K66</f>
        <v>0</v>
      </c>
      <c r="M67" s="41">
        <f ca="1">HLOOKUP($A67&amp;"-"&amp;$B67&amp;"-"&amp;M$7,Weights_Cond_Spaces,$C67+1,FALSE)*'Freezer Impacts'!L66</f>
        <v>0</v>
      </c>
      <c r="N67" s="41">
        <f ca="1">HLOOKUP($A67&amp;"-"&amp;$B67&amp;"-"&amp;N$7,Weights_Cond_Spaces,$C67+1,FALSE)*'Freezer Impacts'!M66</f>
        <v>0</v>
      </c>
      <c r="O67" s="41">
        <f ca="1">HLOOKUP($A67&amp;"-"&amp;$B67&amp;"-"&amp;O$7,Weights_Cond_Spaces,$C67+1,FALSE)*'Freezer Impacts'!N66</f>
        <v>0</v>
      </c>
      <c r="P67" s="41">
        <f ca="1">HLOOKUP($A67&amp;"-"&amp;$B67&amp;"-"&amp;P$7,Weights_Cond_Spaces,$C67+1,FALSE)*'Freezer Impacts'!O66</f>
        <v>0</v>
      </c>
      <c r="Q67" s="41">
        <f ca="1">HLOOKUP($A67&amp;"-"&amp;$B67&amp;"-"&amp;Q$7,Weights_Cond_Spaces,$C67+1,FALSE)*'Freezer Impacts'!P66</f>
        <v>0</v>
      </c>
      <c r="R67" s="41">
        <f ca="1">HLOOKUP($A67&amp;"-"&amp;$B67&amp;"-"&amp;R$7,Weights_Cond_Spaces,$C67+1,FALSE)*'Freezer Impacts'!Q66</f>
        <v>0</v>
      </c>
      <c r="S67" s="41">
        <f>HLOOKUP($A67&amp;"-"&amp;$B67&amp;"-"&amp;S$7,Weights_Cond_Spaces,$C67+1,FALSE)*'Freezer Impacts'!R66</f>
        <v>0</v>
      </c>
      <c r="T67" s="41">
        <f ca="1">HLOOKUP($A67&amp;"-"&amp;$B67&amp;"-"&amp;T$7,Weights_Cond_Spaces,$C67+1,FALSE)*'Freezer Impacts'!S66</f>
        <v>0</v>
      </c>
      <c r="U67" s="41">
        <f ca="1">HLOOKUP($A67&amp;"-"&amp;$B67&amp;"-"&amp;U$7,Weights_Cond_Spaces,$C67+1,FALSE)*'Freezer Impacts'!T66</f>
        <v>0</v>
      </c>
      <c r="V67" s="41">
        <f ca="1">HLOOKUP($A67&amp;"-"&amp;$B67&amp;"-"&amp;V$7,Weights_Cond_Spaces,$C67+1,FALSE)*'Freezer Impacts'!U66</f>
        <v>0</v>
      </c>
      <c r="W67" s="41">
        <f ca="1">HLOOKUP($A67&amp;"-"&amp;$B67&amp;"-"&amp;W$7,Weights_Cond_Spaces,$C67+1,FALSE)*'Freezer Impacts'!V66</f>
        <v>0</v>
      </c>
      <c r="X67" s="41">
        <f ca="1">HLOOKUP($A67&amp;"-"&amp;$B67&amp;"-"&amp;X$7,Weights_Cond_Spaces,$C67+1,FALSE)*'Freezer Impacts'!W66</f>
        <v>0</v>
      </c>
      <c r="Y67" s="41">
        <f ca="1">HLOOKUP($A67&amp;"-"&amp;$B67&amp;"-"&amp;Y$7,Weights_Cond_Spaces,$C67+1,FALSE)*'Freezer Impacts'!X66</f>
        <v>0</v>
      </c>
      <c r="Z67" s="41">
        <f ca="1">HLOOKUP($A67&amp;"-"&amp;$B67&amp;"-"&amp;Z$7,Weights_Cond_Spaces,$C67+1,FALSE)*'Freezer Impacts'!Y66</f>
        <v>0</v>
      </c>
      <c r="AA67" s="41">
        <f ca="1">HLOOKUP($A67&amp;"-"&amp;$B67&amp;"-"&amp;AA$7,Weights_Cond_Spaces,$C67+1,FALSE)*'Freezer Impacts'!Z66</f>
        <v>0</v>
      </c>
      <c r="AB67" s="41">
        <f ca="1">HLOOKUP($A67&amp;"-"&amp;$B67&amp;"-"&amp;AB$7,Weights_Cond_Spaces,$C67+1,FALSE)*'Freezer Impacts'!AA66</f>
        <v>0</v>
      </c>
      <c r="AC67" s="41">
        <f ca="1">HLOOKUP($A67&amp;"-"&amp;$B67&amp;"-"&amp;AC$7,Weights_Cond_Spaces,$C67+1,FALSE)*'Freezer Impacts'!AB66</f>
        <v>0</v>
      </c>
      <c r="AF67" s="131">
        <f t="shared" ca="1" si="13"/>
        <v>0</v>
      </c>
      <c r="AG67" s="131">
        <f t="shared" ca="1" si="13"/>
        <v>0</v>
      </c>
      <c r="AH67" s="131">
        <f t="shared" ca="1" si="13"/>
        <v>0</v>
      </c>
      <c r="AI67" s="131">
        <f t="shared" ca="1" si="13"/>
        <v>0</v>
      </c>
      <c r="AJ67" s="131">
        <f t="shared" ca="1" si="13"/>
        <v>0</v>
      </c>
    </row>
    <row r="68" spans="1:36">
      <c r="A68" s="4" t="str">
        <f t="shared" si="16"/>
        <v>SC</v>
      </c>
      <c r="B68" s="4" t="str">
        <f t="shared" si="16"/>
        <v>SFM</v>
      </c>
      <c r="C68" s="4">
        <f t="shared" si="17"/>
        <v>12</v>
      </c>
      <c r="D68" s="40" t="str">
        <f t="shared" si="15"/>
        <v>SC12</v>
      </c>
      <c r="E68" s="41">
        <f ca="1">HLOOKUP($A68&amp;"-"&amp;$B68&amp;"-"&amp;E$7,Weights_Cond_Spaces,$C68+1,FALSE)*'Freezer Impacts'!D67</f>
        <v>0</v>
      </c>
      <c r="F68" s="41">
        <f ca="1">HLOOKUP($A68&amp;"-"&amp;$B68&amp;"-"&amp;F$7,Weights_Cond_Spaces,$C68+1,FALSE)*'Freezer Impacts'!E67</f>
        <v>0</v>
      </c>
      <c r="G68" s="41">
        <f ca="1">HLOOKUP($A68&amp;"-"&amp;$B68&amp;"-"&amp;G$7,Weights_Cond_Spaces,$C68+1,FALSE)*'Freezer Impacts'!F67</f>
        <v>0</v>
      </c>
      <c r="H68" s="41">
        <f ca="1">HLOOKUP($A68&amp;"-"&amp;$B68&amp;"-"&amp;H$7,Weights_Cond_Spaces,$C68+1,FALSE)*'Freezer Impacts'!G67</f>
        <v>0</v>
      </c>
      <c r="I68" s="41">
        <f ca="1">HLOOKUP($A68&amp;"-"&amp;$B68&amp;"-"&amp;I$7,Weights_Cond_Spaces,$C68+1,FALSE)*'Freezer Impacts'!H67</f>
        <v>0</v>
      </c>
      <c r="J68" s="41">
        <f ca="1">HLOOKUP($A68&amp;"-"&amp;$B68&amp;"-"&amp;J$7,Weights_Cond_Spaces,$C68+1,FALSE)*'Freezer Impacts'!I67</f>
        <v>0</v>
      </c>
      <c r="K68" s="41">
        <f ca="1">HLOOKUP($A68&amp;"-"&amp;$B68&amp;"-"&amp;K$7,Weights_Cond_Spaces,$C68+1,FALSE)*'Freezer Impacts'!J67</f>
        <v>0</v>
      </c>
      <c r="L68" s="41">
        <f ca="1">HLOOKUP($A68&amp;"-"&amp;$B68&amp;"-"&amp;L$7,Weights_Cond_Spaces,$C68+1,FALSE)*'Freezer Impacts'!K67</f>
        <v>0</v>
      </c>
      <c r="M68" s="41">
        <f ca="1">HLOOKUP($A68&amp;"-"&amp;$B68&amp;"-"&amp;M$7,Weights_Cond_Spaces,$C68+1,FALSE)*'Freezer Impacts'!L67</f>
        <v>0</v>
      </c>
      <c r="N68" s="41">
        <f ca="1">HLOOKUP($A68&amp;"-"&amp;$B68&amp;"-"&amp;N$7,Weights_Cond_Spaces,$C68+1,FALSE)*'Freezer Impacts'!M67</f>
        <v>0</v>
      </c>
      <c r="O68" s="41">
        <f ca="1">HLOOKUP($A68&amp;"-"&amp;$B68&amp;"-"&amp;O$7,Weights_Cond_Spaces,$C68+1,FALSE)*'Freezer Impacts'!N67</f>
        <v>0</v>
      </c>
      <c r="P68" s="41">
        <f ca="1">HLOOKUP($A68&amp;"-"&amp;$B68&amp;"-"&amp;P$7,Weights_Cond_Spaces,$C68+1,FALSE)*'Freezer Impacts'!O67</f>
        <v>0</v>
      </c>
      <c r="Q68" s="41">
        <f ca="1">HLOOKUP($A68&amp;"-"&amp;$B68&amp;"-"&amp;Q$7,Weights_Cond_Spaces,$C68+1,FALSE)*'Freezer Impacts'!P67</f>
        <v>0</v>
      </c>
      <c r="R68" s="41">
        <f ca="1">HLOOKUP($A68&amp;"-"&amp;$B68&amp;"-"&amp;R$7,Weights_Cond_Spaces,$C68+1,FALSE)*'Freezer Impacts'!Q67</f>
        <v>0</v>
      </c>
      <c r="S68" s="41">
        <f>HLOOKUP($A68&amp;"-"&amp;$B68&amp;"-"&amp;S$7,Weights_Cond_Spaces,$C68+1,FALSE)*'Freezer Impacts'!R67</f>
        <v>0</v>
      </c>
      <c r="T68" s="41">
        <f ca="1">HLOOKUP($A68&amp;"-"&amp;$B68&amp;"-"&amp;T$7,Weights_Cond_Spaces,$C68+1,FALSE)*'Freezer Impacts'!S67</f>
        <v>0</v>
      </c>
      <c r="U68" s="41">
        <f ca="1">HLOOKUP($A68&amp;"-"&amp;$B68&amp;"-"&amp;U$7,Weights_Cond_Spaces,$C68+1,FALSE)*'Freezer Impacts'!T67</f>
        <v>0</v>
      </c>
      <c r="V68" s="41">
        <f ca="1">HLOOKUP($A68&amp;"-"&amp;$B68&amp;"-"&amp;V$7,Weights_Cond_Spaces,$C68+1,FALSE)*'Freezer Impacts'!U67</f>
        <v>0</v>
      </c>
      <c r="W68" s="41">
        <f ca="1">HLOOKUP($A68&amp;"-"&amp;$B68&amp;"-"&amp;W$7,Weights_Cond_Spaces,$C68+1,FALSE)*'Freezer Impacts'!V67</f>
        <v>0</v>
      </c>
      <c r="X68" s="41">
        <f ca="1">HLOOKUP($A68&amp;"-"&amp;$B68&amp;"-"&amp;X$7,Weights_Cond_Spaces,$C68+1,FALSE)*'Freezer Impacts'!W67</f>
        <v>0</v>
      </c>
      <c r="Y68" s="41">
        <f ca="1">HLOOKUP($A68&amp;"-"&amp;$B68&amp;"-"&amp;Y$7,Weights_Cond_Spaces,$C68+1,FALSE)*'Freezer Impacts'!X67</f>
        <v>0</v>
      </c>
      <c r="Z68" s="41">
        <f ca="1">HLOOKUP($A68&amp;"-"&amp;$B68&amp;"-"&amp;Z$7,Weights_Cond_Spaces,$C68+1,FALSE)*'Freezer Impacts'!Y67</f>
        <v>0</v>
      </c>
      <c r="AA68" s="41">
        <f ca="1">HLOOKUP($A68&amp;"-"&amp;$B68&amp;"-"&amp;AA$7,Weights_Cond_Spaces,$C68+1,FALSE)*'Freezer Impacts'!Z67</f>
        <v>0</v>
      </c>
      <c r="AB68" s="41">
        <f ca="1">HLOOKUP($A68&amp;"-"&amp;$B68&amp;"-"&amp;AB$7,Weights_Cond_Spaces,$C68+1,FALSE)*'Freezer Impacts'!AA67</f>
        <v>0</v>
      </c>
      <c r="AC68" s="41">
        <f ca="1">HLOOKUP($A68&amp;"-"&amp;$B68&amp;"-"&amp;AC$7,Weights_Cond_Spaces,$C68+1,FALSE)*'Freezer Impacts'!AB67</f>
        <v>0</v>
      </c>
      <c r="AF68" s="131">
        <f t="shared" ca="1" si="13"/>
        <v>0</v>
      </c>
      <c r="AG68" s="131">
        <f t="shared" ca="1" si="13"/>
        <v>0</v>
      </c>
      <c r="AH68" s="131">
        <f t="shared" ca="1" si="13"/>
        <v>0</v>
      </c>
      <c r="AI68" s="131">
        <f t="shared" ca="1" si="13"/>
        <v>0</v>
      </c>
      <c r="AJ68" s="131">
        <f t="shared" ca="1" si="13"/>
        <v>0</v>
      </c>
    </row>
    <row r="69" spans="1:36">
      <c r="A69" s="4" t="str">
        <f t="shared" si="16"/>
        <v>SC</v>
      </c>
      <c r="B69" s="4" t="str">
        <f t="shared" si="16"/>
        <v>SFM</v>
      </c>
      <c r="C69" s="4">
        <f t="shared" si="17"/>
        <v>13</v>
      </c>
      <c r="D69" s="40" t="str">
        <f t="shared" si="15"/>
        <v>SC13</v>
      </c>
      <c r="E69" s="41">
        <f ca="1">HLOOKUP($A69&amp;"-"&amp;$B69&amp;"-"&amp;E$7,Weights_Cond_Spaces,$C69+1,FALSE)*'Freezer Impacts'!D68</f>
        <v>0.32968365575199904</v>
      </c>
      <c r="F69" s="41">
        <f ca="1">HLOOKUP($A69&amp;"-"&amp;$B69&amp;"-"&amp;F$7,Weights_Cond_Spaces,$C69+1,FALSE)*'Freezer Impacts'!E68</f>
        <v>4.5891955667160599E-5</v>
      </c>
      <c r="G69" s="41">
        <f ca="1">HLOOKUP($A69&amp;"-"&amp;$B69&amp;"-"&amp;G$7,Weights_Cond_Spaces,$C69+1,FALSE)*'Freezer Impacts'!F68</f>
        <v>0.39250640987837671</v>
      </c>
      <c r="H69" s="41">
        <f ca="1">HLOOKUP($A69&amp;"-"&amp;$B69&amp;"-"&amp;H$7,Weights_Cond_Spaces,$C69+1,FALSE)*'Freezer Impacts'!G68</f>
        <v>7.7916607500228647E-5</v>
      </c>
      <c r="I69" s="41">
        <f ca="1">HLOOKUP($A69&amp;"-"&amp;$B69&amp;"-"&amp;I$7,Weights_Cond_Spaces,$C69+1,FALSE)*'Freezer Impacts'!H68</f>
        <v>-9.6835030448365715E-3</v>
      </c>
      <c r="J69" s="41">
        <f ca="1">HLOOKUP($A69&amp;"-"&amp;$B69&amp;"-"&amp;J$7,Weights_Cond_Spaces,$C69+1,FALSE)*'Freezer Impacts'!I68</f>
        <v>1.8872542895469861E-2</v>
      </c>
      <c r="K69" s="41">
        <f ca="1">HLOOKUP($A69&amp;"-"&amp;$B69&amp;"-"&amp;K$7,Weights_Cond_Spaces,$C69+1,FALSE)*'Freezer Impacts'!J68</f>
        <v>2.6439773077690877E-6</v>
      </c>
      <c r="L69" s="41">
        <f ca="1">HLOOKUP($A69&amp;"-"&amp;$B69&amp;"-"&amp;L$7,Weights_Cond_Spaces,$C69+1,FALSE)*'Freezer Impacts'!K68</f>
        <v>1.8858753507195271E-2</v>
      </c>
      <c r="M69" s="41">
        <f ca="1">HLOOKUP($A69&amp;"-"&amp;$B69&amp;"-"&amp;M$7,Weights_Cond_Spaces,$C69+1,FALSE)*'Freezer Impacts'!L68</f>
        <v>5.4298198421071139E-6</v>
      </c>
      <c r="N69" s="41">
        <f ca="1">HLOOKUP($A69&amp;"-"&amp;$B69&amp;"-"&amp;N$7,Weights_Cond_Spaces,$C69+1,FALSE)*'Freezer Impacts'!M68</f>
        <v>0</v>
      </c>
      <c r="O69" s="41">
        <f ca="1">HLOOKUP($A69&amp;"-"&amp;$B69&amp;"-"&amp;O$7,Weights_Cond_Spaces,$C69+1,FALSE)*'Freezer Impacts'!N68</f>
        <v>3.0315738459953938E-2</v>
      </c>
      <c r="P69" s="41">
        <f ca="1">HLOOKUP($A69&amp;"-"&amp;$B69&amp;"-"&amp;P$7,Weights_Cond_Spaces,$C69+1,FALSE)*'Freezer Impacts'!O68</f>
        <v>4.2199499464055727E-6</v>
      </c>
      <c r="Q69" s="41">
        <f ca="1">HLOOKUP($A69&amp;"-"&amp;$B69&amp;"-"&amp;Q$7,Weights_Cond_Spaces,$C69+1,FALSE)*'Freezer Impacts'!P68</f>
        <v>3.6092543437092117E-2</v>
      </c>
      <c r="R69" s="41">
        <f ca="1">HLOOKUP($A69&amp;"-"&amp;$B69&amp;"-"&amp;R$7,Weights_Cond_Spaces,$C69+1,FALSE)*'Freezer Impacts'!Q68</f>
        <v>7.1647455172624049E-6</v>
      </c>
      <c r="S69" s="41">
        <f>HLOOKUP($A69&amp;"-"&amp;$B69&amp;"-"&amp;S$7,Weights_Cond_Spaces,$C69+1,FALSE)*'Freezer Impacts'!R68</f>
        <v>0</v>
      </c>
      <c r="T69" s="41">
        <f ca="1">HLOOKUP($A69&amp;"-"&amp;$B69&amp;"-"&amp;T$7,Weights_Cond_Spaces,$C69+1,FALSE)*'Freezer Impacts'!S68</f>
        <v>1.8015364706255952E-2</v>
      </c>
      <c r="U69" s="41">
        <f ca="1">HLOOKUP($A69&amp;"-"&amp;$B69&amp;"-"&amp;U$7,Weights_Cond_Spaces,$C69+1,FALSE)*'Freezer Impacts'!T68</f>
        <v>3.1684792710845061E-6</v>
      </c>
      <c r="V69" s="41">
        <f ca="1">HLOOKUP($A69&amp;"-"&amp;$B69&amp;"-"&amp;V$7,Weights_Cond_Spaces,$C69+1,FALSE)*'Freezer Impacts'!U68</f>
        <v>1.8015364706255952E-2</v>
      </c>
      <c r="W69" s="41">
        <f ca="1">HLOOKUP($A69&amp;"-"&amp;$B69&amp;"-"&amp;W$7,Weights_Cond_Spaces,$C69+1,FALSE)*'Freezer Impacts'!V68</f>
        <v>3.1684792710845061E-6</v>
      </c>
      <c r="X69" s="41">
        <f ca="1">HLOOKUP($A69&amp;"-"&amp;$B69&amp;"-"&amp;X$7,Weights_Cond_Spaces,$C69+1,FALSE)*'Freezer Impacts'!W68</f>
        <v>-4.9430826389669958E-4</v>
      </c>
      <c r="Y69" s="41">
        <f ca="1">HLOOKUP($A69&amp;"-"&amp;$B69&amp;"-"&amp;Y$7,Weights_Cond_Spaces,$C69+1,FALSE)*'Freezer Impacts'!X68</f>
        <v>1.080942559229674E-3</v>
      </c>
      <c r="Z69" s="41">
        <f ca="1">HLOOKUP($A69&amp;"-"&amp;$B69&amp;"-"&amp;Z$7,Weights_Cond_Spaces,$C69+1,FALSE)*'Freezer Impacts'!Y68</f>
        <v>1.8143305050027968E-7</v>
      </c>
      <c r="AA69" s="41">
        <f ca="1">HLOOKUP($A69&amp;"-"&amp;$B69&amp;"-"&amp;AA$7,Weights_Cond_Spaces,$C69+1,FALSE)*'Freezer Impacts'!Z68</f>
        <v>8.100982676001406E-4</v>
      </c>
      <c r="AB69" s="41">
        <f ca="1">HLOOKUP($A69&amp;"-"&amp;$B69&amp;"-"&amp;AB$7,Weights_Cond_Spaces,$C69+1,FALSE)*'Freezer Impacts'!AA68</f>
        <v>1.8143305050027968E-7</v>
      </c>
      <c r="AC69" s="41">
        <f ca="1">HLOOKUP($A69&amp;"-"&amp;$B69&amp;"-"&amp;AC$7,Weights_Cond_Spaces,$C69+1,FALSE)*'Freezer Impacts'!AB68</f>
        <v>0</v>
      </c>
      <c r="AF69" s="131">
        <f t="shared" ca="1" si="13"/>
        <v>0.39796824437290851</v>
      </c>
      <c r="AG69" s="131">
        <f t="shared" ca="1" si="13"/>
        <v>5.6105795242920051E-5</v>
      </c>
      <c r="AH69" s="131">
        <f t="shared" ca="1" si="13"/>
        <v>0.46628316979652024</v>
      </c>
      <c r="AI69" s="131">
        <f t="shared" ca="1" si="13"/>
        <v>9.386108518118295E-5</v>
      </c>
      <c r="AJ69" s="131">
        <f t="shared" ca="1" si="13"/>
        <v>-1.0177811308733272E-2</v>
      </c>
    </row>
    <row r="70" spans="1:36">
      <c r="A70" s="4" t="str">
        <f t="shared" si="16"/>
        <v>SC</v>
      </c>
      <c r="B70" s="4" t="str">
        <f t="shared" si="16"/>
        <v>SFM</v>
      </c>
      <c r="C70" s="4">
        <f t="shared" si="17"/>
        <v>14</v>
      </c>
      <c r="D70" s="40" t="str">
        <f t="shared" si="15"/>
        <v>SC14</v>
      </c>
      <c r="E70" s="41">
        <f ca="1">HLOOKUP($A70&amp;"-"&amp;$B70&amp;"-"&amp;E$7,Weights_Cond_Spaces,$C70+1,FALSE)*'Freezer Impacts'!D69</f>
        <v>0.27269027869395113</v>
      </c>
      <c r="F70" s="41">
        <f ca="1">HLOOKUP($A70&amp;"-"&amp;$B70&amp;"-"&amp;F$7,Weights_Cond_Spaces,$C70+1,FALSE)*'Freezer Impacts'!E69</f>
        <v>3.6328289522090406E-5</v>
      </c>
      <c r="G70" s="41">
        <f ca="1">HLOOKUP($A70&amp;"-"&amp;$B70&amp;"-"&amp;G$7,Weights_Cond_Spaces,$C70+1,FALSE)*'Freezer Impacts'!F69</f>
        <v>0.33177132402787185</v>
      </c>
      <c r="H70" s="41">
        <f ca="1">HLOOKUP($A70&amp;"-"&amp;$B70&amp;"-"&amp;H$7,Weights_Cond_Spaces,$C70+1,FALSE)*'Freezer Impacts'!G69</f>
        <v>6.3398700225431205E-5</v>
      </c>
      <c r="I70" s="41">
        <f ca="1">HLOOKUP($A70&amp;"-"&amp;$B70&amp;"-"&amp;I$7,Weights_Cond_Spaces,$C70+1,FALSE)*'Freezer Impacts'!H69</f>
        <v>-8.7378110277698436E-3</v>
      </c>
      <c r="J70" s="41">
        <f ca="1">HLOOKUP($A70&amp;"-"&amp;$B70&amp;"-"&amp;J$7,Weights_Cond_Spaces,$C70+1,FALSE)*'Freezer Impacts'!I69</f>
        <v>1.562719066764149E-2</v>
      </c>
      <c r="K70" s="41">
        <f ca="1">HLOOKUP($A70&amp;"-"&amp;$B70&amp;"-"&amp;K$7,Weights_Cond_Spaces,$C70+1,FALSE)*'Freezer Impacts'!J69</f>
        <v>2.095220469258339E-6</v>
      </c>
      <c r="L70" s="41">
        <f ca="1">HLOOKUP($A70&amp;"-"&amp;$B70&amp;"-"&amp;L$7,Weights_Cond_Spaces,$C70+1,FALSE)*'Freezer Impacts'!K69</f>
        <v>1.5930522502723553E-2</v>
      </c>
      <c r="M70" s="41">
        <f ca="1">HLOOKUP($A70&amp;"-"&amp;$B70&amp;"-"&amp;M$7,Weights_Cond_Spaces,$C70+1,FALSE)*'Freezer Impacts'!L69</f>
        <v>4.3337051146848535E-6</v>
      </c>
      <c r="N70" s="41">
        <f ca="1">HLOOKUP($A70&amp;"-"&amp;$B70&amp;"-"&amp;N$7,Weights_Cond_Spaces,$C70+1,FALSE)*'Freezer Impacts'!M69</f>
        <v>0</v>
      </c>
      <c r="O70" s="41">
        <f ca="1">HLOOKUP($A70&amp;"-"&amp;$B70&amp;"-"&amp;O$7,Weights_Cond_Spaces,$C70+1,FALSE)*'Freezer Impacts'!N69</f>
        <v>2.5074968155765619E-2</v>
      </c>
      <c r="P70" s="41">
        <f ca="1">HLOOKUP($A70&amp;"-"&amp;$B70&amp;"-"&amp;P$7,Weights_Cond_Spaces,$C70+1,FALSE)*'Freezer Impacts'!O69</f>
        <v>3.3405323698473938E-6</v>
      </c>
      <c r="Q70" s="41">
        <f ca="1">HLOOKUP($A70&amp;"-"&amp;$B70&amp;"-"&amp;Q$7,Weights_Cond_Spaces,$C70+1,FALSE)*'Freezer Impacts'!P69</f>
        <v>3.0507707956585913E-2</v>
      </c>
      <c r="R70" s="41">
        <f ca="1">HLOOKUP($A70&amp;"-"&amp;$B70&amp;"-"&amp;R$7,Weights_Cond_Spaces,$C70+1,FALSE)*'Freezer Impacts'!Q69</f>
        <v>5.8297655379706857E-6</v>
      </c>
      <c r="S70" s="41">
        <f>HLOOKUP($A70&amp;"-"&amp;$B70&amp;"-"&amp;S$7,Weights_Cond_Spaces,$C70+1,FALSE)*'Freezer Impacts'!R69</f>
        <v>0</v>
      </c>
      <c r="T70" s="41">
        <f ca="1">HLOOKUP($A70&amp;"-"&amp;$B70&amp;"-"&amp;T$7,Weights_Cond_Spaces,$C70+1,FALSE)*'Freezer Impacts'!S69</f>
        <v>3.3126387829355404E-2</v>
      </c>
      <c r="U70" s="41">
        <f ca="1">HLOOKUP($A70&amp;"-"&amp;$B70&amp;"-"&amp;U$7,Weights_Cond_Spaces,$C70+1,FALSE)*'Freezer Impacts'!T69</f>
        <v>6.0926852307711245E-6</v>
      </c>
      <c r="V70" s="41">
        <f ca="1">HLOOKUP($A70&amp;"-"&amp;$B70&amp;"-"&amp;V$7,Weights_Cond_Spaces,$C70+1,FALSE)*'Freezer Impacts'!U69</f>
        <v>3.3126387829355404E-2</v>
      </c>
      <c r="W70" s="41">
        <f ca="1">HLOOKUP($A70&amp;"-"&amp;$B70&amp;"-"&amp;W$7,Weights_Cond_Spaces,$C70+1,FALSE)*'Freezer Impacts'!V69</f>
        <v>6.0926852307711245E-6</v>
      </c>
      <c r="X70" s="41">
        <f ca="1">HLOOKUP($A70&amp;"-"&amp;$B70&amp;"-"&amp;X$7,Weights_Cond_Spaces,$C70+1,FALSE)*'Freezer Impacts'!W69</f>
        <v>-8.9308512181497407E-4</v>
      </c>
      <c r="Y70" s="41">
        <f ca="1">HLOOKUP($A70&amp;"-"&amp;$B70&amp;"-"&amp;Y$7,Weights_Cond_Spaces,$C70+1,FALSE)*'Freezer Impacts'!X69</f>
        <v>2.0201945824689098E-3</v>
      </c>
      <c r="Z70" s="41">
        <f ca="1">HLOOKUP($A70&amp;"-"&amp;$B70&amp;"-"&amp;Z$7,Weights_Cond_Spaces,$C70+1,FALSE)*'Freezer Impacts'!Y69</f>
        <v>3.4097002117269772E-7</v>
      </c>
      <c r="AA70" s="41">
        <f ca="1">HLOOKUP($A70&amp;"-"&amp;$B70&amp;"-"&amp;AA$7,Weights_Cond_Spaces,$C70+1,FALSE)*'Freezer Impacts'!Z69</f>
        <v>1.4944044411917396E-3</v>
      </c>
      <c r="AB70" s="41">
        <f ca="1">HLOOKUP($A70&amp;"-"&amp;$B70&amp;"-"&amp;AB$7,Weights_Cond_Spaces,$C70+1,FALSE)*'Freezer Impacts'!AA69</f>
        <v>3.4097002117269772E-7</v>
      </c>
      <c r="AC70" s="41">
        <f ca="1">HLOOKUP($A70&amp;"-"&amp;$B70&amp;"-"&amp;AC$7,Weights_Cond_Spaces,$C70+1,FALSE)*'Freezer Impacts'!AB69</f>
        <v>0</v>
      </c>
      <c r="AF70" s="131">
        <f t="shared" ca="1" si="13"/>
        <v>0.34853901992918257</v>
      </c>
      <c r="AG70" s="131">
        <f t="shared" ca="1" si="13"/>
        <v>4.819769761313997E-5</v>
      </c>
      <c r="AH70" s="131">
        <f t="shared" ca="1" si="13"/>
        <v>0.41283034675772845</v>
      </c>
      <c r="AI70" s="131">
        <f t="shared" ca="1" si="13"/>
        <v>7.9995826130030564E-5</v>
      </c>
      <c r="AJ70" s="131">
        <f t="shared" ca="1" si="13"/>
        <v>-9.6308961495848184E-3</v>
      </c>
    </row>
    <row r="71" spans="1:36">
      <c r="A71" s="4" t="str">
        <f t="shared" si="16"/>
        <v>SC</v>
      </c>
      <c r="B71" s="4" t="str">
        <f t="shared" si="16"/>
        <v>SFM</v>
      </c>
      <c r="C71" s="4">
        <f t="shared" si="17"/>
        <v>15</v>
      </c>
      <c r="D71" s="40" t="str">
        <f t="shared" si="15"/>
        <v>SC15</v>
      </c>
      <c r="E71" s="41">
        <f ca="1">HLOOKUP($A71&amp;"-"&amp;$B71&amp;"-"&amp;E$7,Weights_Cond_Spaces,$C71+1,FALSE)*'Freezer Impacts'!D70</f>
        <v>0.15754830592903626</v>
      </c>
      <c r="F71" s="41">
        <f ca="1">HLOOKUP($A71&amp;"-"&amp;$B71&amp;"-"&amp;F$7,Weights_Cond_Spaces,$C71+1,FALSE)*'Freezer Impacts'!E70</f>
        <v>2.0318438972253547E-5</v>
      </c>
      <c r="G71" s="41">
        <f ca="1">HLOOKUP($A71&amp;"-"&amp;$B71&amp;"-"&amp;G$7,Weights_Cond_Spaces,$C71+1,FALSE)*'Freezer Impacts'!F70</f>
        <v>0.2069800367633827</v>
      </c>
      <c r="H71" s="41">
        <f ca="1">HLOOKUP($A71&amp;"-"&amp;$B71&amp;"-"&amp;H$7,Weights_Cond_Spaces,$C71+1,FALSE)*'Freezer Impacts'!G70</f>
        <v>3.5574348821427758E-5</v>
      </c>
      <c r="I71" s="41">
        <f ca="1">HLOOKUP($A71&amp;"-"&amp;$B71&amp;"-"&amp;I$7,Weights_Cond_Spaces,$C71+1,FALSE)*'Freezer Impacts'!H70</f>
        <v>-2.8419610390496494E-3</v>
      </c>
      <c r="J71" s="41">
        <f ca="1">HLOOKUP($A71&amp;"-"&amp;$B71&amp;"-"&amp;J$7,Weights_Cond_Spaces,$C71+1,FALSE)*'Freezer Impacts'!I70</f>
        <v>9.0282592985533525E-3</v>
      </c>
      <c r="K71" s="41">
        <f ca="1">HLOOKUP($A71&amp;"-"&amp;$B71&amp;"-"&amp;K$7,Weights_Cond_Spaces,$C71+1,FALSE)*'Freezer Impacts'!J70</f>
        <v>1.168803792769383E-6</v>
      </c>
      <c r="L71" s="41">
        <f ca="1">HLOOKUP($A71&amp;"-"&amp;$B71&amp;"-"&amp;L$7,Weights_Cond_Spaces,$C71+1,FALSE)*'Freezer Impacts'!K70</f>
        <v>1.1072355080917817E-2</v>
      </c>
      <c r="M71" s="41">
        <f ca="1">HLOOKUP($A71&amp;"-"&amp;$B71&amp;"-"&amp;M$7,Weights_Cond_Spaces,$C71+1,FALSE)*'Freezer Impacts'!L70</f>
        <v>2.4083338981724955E-6</v>
      </c>
      <c r="N71" s="41">
        <f ca="1">HLOOKUP($A71&amp;"-"&amp;$B71&amp;"-"&amp;N$7,Weights_Cond_Spaces,$C71+1,FALSE)*'Freezer Impacts'!M70</f>
        <v>0</v>
      </c>
      <c r="O71" s="41">
        <f ca="1">HLOOKUP($A71&amp;"-"&amp;$B71&amp;"-"&amp;O$7,Weights_Cond_Spaces,$C71+1,FALSE)*'Freezer Impacts'!N70</f>
        <v>1.4487200545198736E-2</v>
      </c>
      <c r="P71" s="41">
        <f ca="1">HLOOKUP($A71&amp;"-"&amp;$B71&amp;"-"&amp;P$7,Weights_Cond_Spaces,$C71+1,FALSE)*'Freezer Impacts'!O70</f>
        <v>1.8683622043451537E-6</v>
      </c>
      <c r="Q71" s="41">
        <f ca="1">HLOOKUP($A71&amp;"-"&amp;$B71&amp;"-"&amp;Q$7,Weights_Cond_Spaces,$C71+1,FALSE)*'Freezer Impacts'!P70</f>
        <v>1.9032647058701856E-2</v>
      </c>
      <c r="R71" s="41">
        <f ca="1">HLOOKUP($A71&amp;"-"&amp;$B71&amp;"-"&amp;R$7,Weights_Cond_Spaces,$C71+1,FALSE)*'Freezer Impacts'!Q70</f>
        <v>3.2712044893266906E-6</v>
      </c>
      <c r="S71" s="41">
        <f>HLOOKUP($A71&amp;"-"&amp;$B71&amp;"-"&amp;S$7,Weights_Cond_Spaces,$C71+1,FALSE)*'Freezer Impacts'!R70</f>
        <v>0</v>
      </c>
      <c r="T71" s="41">
        <f ca="1">HLOOKUP($A71&amp;"-"&amp;$B71&amp;"-"&amp;T$7,Weights_Cond_Spaces,$C71+1,FALSE)*'Freezer Impacts'!S70</f>
        <v>3.0253178915490646E-3</v>
      </c>
      <c r="U71" s="41">
        <f ca="1">HLOOKUP($A71&amp;"-"&amp;$B71&amp;"-"&amp;U$7,Weights_Cond_Spaces,$C71+1,FALSE)*'Freezer Impacts'!T70</f>
        <v>5.1285843284515643E-7</v>
      </c>
      <c r="V71" s="41">
        <f ca="1">HLOOKUP($A71&amp;"-"&amp;$B71&amp;"-"&amp;V$7,Weights_Cond_Spaces,$C71+1,FALSE)*'Freezer Impacts'!U70</f>
        <v>3.0253178915490646E-3</v>
      </c>
      <c r="W71" s="41">
        <f ca="1">HLOOKUP($A71&amp;"-"&amp;$B71&amp;"-"&amp;W$7,Weights_Cond_Spaces,$C71+1,FALSE)*'Freezer Impacts'!V70</f>
        <v>5.1285843284515643E-7</v>
      </c>
      <c r="X71" s="41">
        <f ca="1">HLOOKUP($A71&amp;"-"&amp;$B71&amp;"-"&amp;X$7,Weights_Cond_Spaces,$C71+1,FALSE)*'Freezer Impacts'!W70</f>
        <v>-4.6416236222693428E-5</v>
      </c>
      <c r="Y71" s="41">
        <f ca="1">HLOOKUP($A71&amp;"-"&amp;$B71&amp;"-"&amp;Y$7,Weights_Cond_Spaces,$C71+1,FALSE)*'Freezer Impacts'!X70</f>
        <v>1.8921803365459642E-4</v>
      </c>
      <c r="Z71" s="41">
        <f ca="1">HLOOKUP($A71&amp;"-"&amp;$B71&amp;"-"&amp;Z$7,Weights_Cond_Spaces,$C71+1,FALSE)*'Freezer Impacts'!Y70</f>
        <v>2.9144919233352254E-8</v>
      </c>
      <c r="AA71" s="41">
        <f ca="1">HLOOKUP($A71&amp;"-"&amp;$B71&amp;"-"&amp;AA$7,Weights_Cond_Spaces,$C71+1,FALSE)*'Freezer Impacts'!Z70</f>
        <v>1.6853278840375146E-4</v>
      </c>
      <c r="AB71" s="41">
        <f ca="1">HLOOKUP($A71&amp;"-"&amp;$B71&amp;"-"&amp;AB$7,Weights_Cond_Spaces,$C71+1,FALSE)*'Freezer Impacts'!AA70</f>
        <v>2.9145347419513232E-8</v>
      </c>
      <c r="AC71" s="41">
        <f ca="1">HLOOKUP($A71&amp;"-"&amp;$B71&amp;"-"&amp;AC$7,Weights_Cond_Spaces,$C71+1,FALSE)*'Freezer Impacts'!AB70</f>
        <v>0</v>
      </c>
      <c r="AF71" s="131">
        <f t="shared" ca="1" si="13"/>
        <v>0.184278301697992</v>
      </c>
      <c r="AG71" s="131">
        <f t="shared" ca="1" si="13"/>
        <v>2.3897608321446593E-5</v>
      </c>
      <c r="AH71" s="131">
        <f t="shared" ca="1" si="13"/>
        <v>0.24027888958295518</v>
      </c>
      <c r="AI71" s="131">
        <f t="shared" ca="1" si="13"/>
        <v>4.1795890989191615E-5</v>
      </c>
      <c r="AJ71" s="131">
        <f t="shared" ca="1" si="13"/>
        <v>-2.8883772752723428E-3</v>
      </c>
    </row>
    <row r="72" spans="1:36">
      <c r="A72" s="4" t="str">
        <f t="shared" si="16"/>
        <v>SC</v>
      </c>
      <c r="B72" s="4" t="str">
        <f t="shared" si="16"/>
        <v>SFM</v>
      </c>
      <c r="C72" s="4">
        <f t="shared" si="17"/>
        <v>16</v>
      </c>
      <c r="D72" s="40" t="str">
        <f t="shared" si="15"/>
        <v>SC16</v>
      </c>
      <c r="E72" s="41">
        <f ca="1">HLOOKUP($A72&amp;"-"&amp;$B72&amp;"-"&amp;E$7,Weights_Cond_Spaces,$C72+1,FALSE)*'Freezer Impacts'!D71</f>
        <v>0.10663137153353441</v>
      </c>
      <c r="F72" s="41">
        <f ca="1">HLOOKUP($A72&amp;"-"&amp;$B72&amp;"-"&amp;F$7,Weights_Cond_Spaces,$C72+1,FALSE)*'Freezer Impacts'!E71</f>
        <v>1.616139154343169E-5</v>
      </c>
      <c r="G72" s="41">
        <f ca="1">HLOOKUP($A72&amp;"-"&amp;$B72&amp;"-"&amp;G$7,Weights_Cond_Spaces,$C72+1,FALSE)*'Freezer Impacts'!F71</f>
        <v>0.11634647133024914</v>
      </c>
      <c r="H72" s="41">
        <f ca="1">HLOOKUP($A72&amp;"-"&amp;$B72&amp;"-"&amp;H$7,Weights_Cond_Spaces,$C72+1,FALSE)*'Freezer Impacts'!G71</f>
        <v>2.8585654696292132E-5</v>
      </c>
      <c r="I72" s="41">
        <f ca="1">HLOOKUP($A72&amp;"-"&amp;$B72&amp;"-"&amp;I$7,Weights_Cond_Spaces,$C72+1,FALSE)*'Freezer Impacts'!H71</f>
        <v>-5.0292547774556133E-3</v>
      </c>
      <c r="J72" s="41">
        <f ca="1">HLOOKUP($A72&amp;"-"&amp;$B72&amp;"-"&amp;J$7,Weights_Cond_Spaces,$C72+1,FALSE)*'Freezer Impacts'!I71</f>
        <v>6.0958159976640504E-3</v>
      </c>
      <c r="K72" s="41">
        <f ca="1">HLOOKUP($A72&amp;"-"&amp;$B72&amp;"-"&amp;K$7,Weights_Cond_Spaces,$C72+1,FALSE)*'Freezer Impacts'!J71</f>
        <v>9.296614427871984E-7</v>
      </c>
      <c r="L72" s="41">
        <f ca="1">HLOOKUP($A72&amp;"-"&amp;$B72&amp;"-"&amp;L$7,Weights_Cond_Spaces,$C72+1,FALSE)*'Freezer Impacts'!K71</f>
        <v>4.2389438701214959E-3</v>
      </c>
      <c r="M72" s="41">
        <f ca="1">HLOOKUP($A72&amp;"-"&amp;$B72&amp;"-"&amp;M$7,Weights_Cond_Spaces,$C72+1,FALSE)*'Freezer Impacts'!L71</f>
        <v>1.8915948143476935E-6</v>
      </c>
      <c r="N72" s="41">
        <f ca="1">HLOOKUP($A72&amp;"-"&amp;$B72&amp;"-"&amp;N$7,Weights_Cond_Spaces,$C72+1,FALSE)*'Freezer Impacts'!M71</f>
        <v>0</v>
      </c>
      <c r="O72" s="41">
        <f ca="1">HLOOKUP($A72&amp;"-"&amp;$B72&amp;"-"&amp;O$7,Weights_Cond_Spaces,$C72+1,FALSE)*'Freezer Impacts'!N71</f>
        <v>9.8051835892905212E-3</v>
      </c>
      <c r="P72" s="41">
        <f ca="1">HLOOKUP($A72&amp;"-"&amp;$B72&amp;"-"&amp;P$7,Weights_Cond_Spaces,$C72+1,FALSE)*'Freezer Impacts'!O71</f>
        <v>1.4861049695109599E-6</v>
      </c>
      <c r="Q72" s="41">
        <f ca="1">HLOOKUP($A72&amp;"-"&amp;$B72&amp;"-"&amp;Q$7,Weights_Cond_Spaces,$C72+1,FALSE)*'Freezer Impacts'!P71</f>
        <v>1.0698526099333255E-2</v>
      </c>
      <c r="R72" s="41">
        <f ca="1">HLOOKUP($A72&amp;"-"&amp;$B72&amp;"-"&amp;R$7,Weights_Cond_Spaces,$C72+1,FALSE)*'Freezer Impacts'!Q71</f>
        <v>2.6285659490843342E-6</v>
      </c>
      <c r="S72" s="41">
        <f>HLOOKUP($A72&amp;"-"&amp;$B72&amp;"-"&amp;S$7,Weights_Cond_Spaces,$C72+1,FALSE)*'Freezer Impacts'!R71</f>
        <v>0</v>
      </c>
      <c r="T72" s="41">
        <f ca="1">HLOOKUP($A72&amp;"-"&amp;$B72&amp;"-"&amp;T$7,Weights_Cond_Spaces,$C72+1,FALSE)*'Freezer Impacts'!S71</f>
        <v>0.14885964638860019</v>
      </c>
      <c r="U72" s="41">
        <f ca="1">HLOOKUP($A72&amp;"-"&amp;$B72&amp;"-"&amp;U$7,Weights_Cond_Spaces,$C72+1,FALSE)*'Freezer Impacts'!T71</f>
        <v>2.6844480609906723E-5</v>
      </c>
      <c r="V72" s="41">
        <f ca="1">HLOOKUP($A72&amp;"-"&amp;$B72&amp;"-"&amp;V$7,Weights_Cond_Spaces,$C72+1,FALSE)*'Freezer Impacts'!U71</f>
        <v>0.14885964638860019</v>
      </c>
      <c r="W72" s="41">
        <f ca="1">HLOOKUP($A72&amp;"-"&amp;$B72&amp;"-"&amp;W$7,Weights_Cond_Spaces,$C72+1,FALSE)*'Freezer Impacts'!V71</f>
        <v>2.6844480609906723E-5</v>
      </c>
      <c r="X72" s="41">
        <f ca="1">HLOOKUP($A72&amp;"-"&amp;$B72&amp;"-"&amp;X$7,Weights_Cond_Spaces,$C72+1,FALSE)*'Freezer Impacts'!W71</f>
        <v>-7.0021797340314796E-3</v>
      </c>
      <c r="Y72" s="41">
        <f ca="1">HLOOKUP($A72&amp;"-"&amp;$B72&amp;"-"&amp;Y$7,Weights_Cond_Spaces,$C72+1,FALSE)*'Freezer Impacts'!X71</f>
        <v>8.5127370952639506E-3</v>
      </c>
      <c r="Z72" s="41">
        <f ca="1">HLOOKUP($A72&amp;"-"&amp;$B72&amp;"-"&amp;Z$7,Weights_Cond_Spaces,$C72+1,FALSE)*'Freezer Impacts'!Y71</f>
        <v>1.5311458135675727E-6</v>
      </c>
      <c r="AA72" s="41">
        <f ca="1">HLOOKUP($A72&amp;"-"&amp;$B72&amp;"-"&amp;AA$7,Weights_Cond_Spaces,$C72+1,FALSE)*'Freezer Impacts'!Z71</f>
        <v>4.8013953227984728E-3</v>
      </c>
      <c r="AB72" s="41">
        <f ca="1">HLOOKUP($A72&amp;"-"&amp;$B72&amp;"-"&amp;AB$7,Weights_Cond_Spaces,$C72+1,FALSE)*'Freezer Impacts'!AA71</f>
        <v>1.5311458135675727E-6</v>
      </c>
      <c r="AC72" s="41">
        <f ca="1">HLOOKUP($A72&amp;"-"&amp;$B72&amp;"-"&amp;AC$7,Weights_Cond_Spaces,$C72+1,FALSE)*'Freezer Impacts'!AB71</f>
        <v>0</v>
      </c>
      <c r="AF72" s="131">
        <f t="shared" ca="1" si="13"/>
        <v>0.2799047546043531</v>
      </c>
      <c r="AG72" s="131">
        <f t="shared" ca="1" si="13"/>
        <v>4.6952784379204147E-5</v>
      </c>
      <c r="AH72" s="131">
        <f t="shared" ca="1" si="13"/>
        <v>0.28494498301110255</v>
      </c>
      <c r="AI72" s="131">
        <f t="shared" ca="1" si="13"/>
        <v>6.1481441883198452E-5</v>
      </c>
      <c r="AJ72" s="131">
        <f t="shared" ca="1" si="13"/>
        <v>-1.2031434511487093E-2</v>
      </c>
    </row>
    <row r="73" spans="1:36">
      <c r="A73" s="4" t="str">
        <f t="shared" si="16"/>
        <v>SC</v>
      </c>
      <c r="B73" s="4" t="s">
        <v>886</v>
      </c>
      <c r="C73" s="4">
        <f>C57</f>
        <v>1</v>
      </c>
      <c r="D73" s="40" t="str">
        <f t="shared" si="15"/>
        <v>SC1</v>
      </c>
      <c r="E73" s="41">
        <f ca="1">HLOOKUP($A73&amp;"-"&amp;$B73&amp;"-"&amp;E$7,Weights_Cond_Spaces,$C73+1,FALSE)*'Freezer Impacts'!D72</f>
        <v>0</v>
      </c>
      <c r="F73" s="41">
        <f ca="1">HLOOKUP($A73&amp;"-"&amp;$B73&amp;"-"&amp;F$7,Weights_Cond_Spaces,$C73+1,FALSE)*'Freezer Impacts'!E72</f>
        <v>0</v>
      </c>
      <c r="G73" s="41">
        <f ca="1">HLOOKUP($A73&amp;"-"&amp;$B73&amp;"-"&amp;G$7,Weights_Cond_Spaces,$C73+1,FALSE)*'Freezer Impacts'!F72</f>
        <v>0</v>
      </c>
      <c r="H73" s="41">
        <f ca="1">HLOOKUP($A73&amp;"-"&amp;$B73&amp;"-"&amp;H$7,Weights_Cond_Spaces,$C73+1,FALSE)*'Freezer Impacts'!G72</f>
        <v>0</v>
      </c>
      <c r="I73" s="41">
        <f ca="1">HLOOKUP($A73&amp;"-"&amp;$B73&amp;"-"&amp;I$7,Weights_Cond_Spaces,$C73+1,FALSE)*'Freezer Impacts'!H72</f>
        <v>0</v>
      </c>
      <c r="J73" s="41">
        <f ca="1">HLOOKUP($A73&amp;"-"&amp;$B73&amp;"-"&amp;J$7,Weights_Cond_Spaces,$C73+1,FALSE)*'Freezer Impacts'!I72</f>
        <v>0</v>
      </c>
      <c r="K73" s="41">
        <f ca="1">HLOOKUP($A73&amp;"-"&amp;$B73&amp;"-"&amp;K$7,Weights_Cond_Spaces,$C73+1,FALSE)*'Freezer Impacts'!J72</f>
        <v>0</v>
      </c>
      <c r="L73" s="41">
        <f ca="1">HLOOKUP($A73&amp;"-"&amp;$B73&amp;"-"&amp;L$7,Weights_Cond_Spaces,$C73+1,FALSE)*'Freezer Impacts'!K72</f>
        <v>0</v>
      </c>
      <c r="M73" s="41">
        <f ca="1">HLOOKUP($A73&amp;"-"&amp;$B73&amp;"-"&amp;M$7,Weights_Cond_Spaces,$C73+1,FALSE)*'Freezer Impacts'!L72</f>
        <v>0</v>
      </c>
      <c r="N73" s="41">
        <f ca="1">HLOOKUP($A73&amp;"-"&amp;$B73&amp;"-"&amp;N$7,Weights_Cond_Spaces,$C73+1,FALSE)*'Freezer Impacts'!M72</f>
        <v>0</v>
      </c>
      <c r="O73" s="41">
        <f ca="1">HLOOKUP($A73&amp;"-"&amp;$B73&amp;"-"&amp;O$7,Weights_Cond_Spaces,$C73+1,FALSE)*'Freezer Impacts'!N72</f>
        <v>0</v>
      </c>
      <c r="P73" s="41">
        <f ca="1">HLOOKUP($A73&amp;"-"&amp;$B73&amp;"-"&amp;P$7,Weights_Cond_Spaces,$C73+1,FALSE)*'Freezer Impacts'!O72</f>
        <v>0</v>
      </c>
      <c r="Q73" s="41">
        <f ca="1">HLOOKUP($A73&amp;"-"&amp;$B73&amp;"-"&amp;Q$7,Weights_Cond_Spaces,$C73+1,FALSE)*'Freezer Impacts'!P72</f>
        <v>0</v>
      </c>
      <c r="R73" s="41">
        <f ca="1">HLOOKUP($A73&amp;"-"&amp;$B73&amp;"-"&amp;R$7,Weights_Cond_Spaces,$C73+1,FALSE)*'Freezer Impacts'!Q72</f>
        <v>0</v>
      </c>
      <c r="S73" s="41">
        <f>HLOOKUP($A73&amp;"-"&amp;$B73&amp;"-"&amp;S$7,Weights_Cond_Spaces,$C73+1,FALSE)*'Freezer Impacts'!R72</f>
        <v>0</v>
      </c>
      <c r="T73" s="41">
        <f ca="1">HLOOKUP($A73&amp;"-"&amp;$B73&amp;"-"&amp;T$7,Weights_Cond_Spaces,$C73+1,FALSE)*'Freezer Impacts'!S72</f>
        <v>0</v>
      </c>
      <c r="U73" s="41">
        <f ca="1">HLOOKUP($A73&amp;"-"&amp;$B73&amp;"-"&amp;U$7,Weights_Cond_Spaces,$C73+1,FALSE)*'Freezer Impacts'!T72</f>
        <v>0</v>
      </c>
      <c r="V73" s="41">
        <f ca="1">HLOOKUP($A73&amp;"-"&amp;$B73&amp;"-"&amp;V$7,Weights_Cond_Spaces,$C73+1,FALSE)*'Freezer Impacts'!U72</f>
        <v>0</v>
      </c>
      <c r="W73" s="41">
        <f ca="1">HLOOKUP($A73&amp;"-"&amp;$B73&amp;"-"&amp;W$7,Weights_Cond_Spaces,$C73+1,FALSE)*'Freezer Impacts'!V72</f>
        <v>0</v>
      </c>
      <c r="X73" s="41">
        <f ca="1">HLOOKUP($A73&amp;"-"&amp;$B73&amp;"-"&amp;X$7,Weights_Cond_Spaces,$C73+1,FALSE)*'Freezer Impacts'!W72</f>
        <v>0</v>
      </c>
      <c r="Y73" s="41">
        <f ca="1">HLOOKUP($A73&amp;"-"&amp;$B73&amp;"-"&amp;Y$7,Weights_Cond_Spaces,$C73+1,FALSE)*'Freezer Impacts'!X72</f>
        <v>0</v>
      </c>
      <c r="Z73" s="41">
        <f ca="1">HLOOKUP($A73&amp;"-"&amp;$B73&amp;"-"&amp;Z$7,Weights_Cond_Spaces,$C73+1,FALSE)*'Freezer Impacts'!Y72</f>
        <v>0</v>
      </c>
      <c r="AA73" s="41">
        <f ca="1">HLOOKUP($A73&amp;"-"&amp;$B73&amp;"-"&amp;AA$7,Weights_Cond_Spaces,$C73+1,FALSE)*'Freezer Impacts'!Z72</f>
        <v>0</v>
      </c>
      <c r="AB73" s="41">
        <f ca="1">HLOOKUP($A73&amp;"-"&amp;$B73&amp;"-"&amp;AB$7,Weights_Cond_Spaces,$C73+1,FALSE)*'Freezer Impacts'!AA72</f>
        <v>0</v>
      </c>
      <c r="AC73" s="41">
        <f ca="1">HLOOKUP($A73&amp;"-"&amp;$B73&amp;"-"&amp;AC$7,Weights_Cond_Spaces,$C73+1,FALSE)*'Freezer Impacts'!AB72</f>
        <v>0</v>
      </c>
      <c r="AF73" s="131">
        <f t="shared" ca="1" si="13"/>
        <v>0</v>
      </c>
      <c r="AG73" s="131">
        <f t="shared" ca="1" si="13"/>
        <v>0</v>
      </c>
      <c r="AH73" s="131">
        <f t="shared" ca="1" si="13"/>
        <v>0</v>
      </c>
      <c r="AI73" s="131">
        <f t="shared" ca="1" si="13"/>
        <v>0</v>
      </c>
      <c r="AJ73" s="131">
        <f t="shared" ca="1" si="13"/>
        <v>0</v>
      </c>
    </row>
    <row r="74" spans="1:36">
      <c r="A74" s="4" t="str">
        <f t="shared" si="16"/>
        <v>SC</v>
      </c>
      <c r="B74" s="4" t="str">
        <f>B73</f>
        <v>MFM</v>
      </c>
      <c r="C74" s="4">
        <f t="shared" ref="C74:C104" si="18">C58</f>
        <v>2</v>
      </c>
      <c r="D74" s="40" t="str">
        <f t="shared" si="15"/>
        <v>SC2</v>
      </c>
      <c r="E74" s="41">
        <f ca="1">HLOOKUP($A74&amp;"-"&amp;$B74&amp;"-"&amp;E$7,Weights_Cond_Spaces,$C74+1,FALSE)*'Freezer Impacts'!D73</f>
        <v>0</v>
      </c>
      <c r="F74" s="41">
        <f ca="1">HLOOKUP($A74&amp;"-"&amp;$B74&amp;"-"&amp;F$7,Weights_Cond_Spaces,$C74+1,FALSE)*'Freezer Impacts'!E73</f>
        <v>0</v>
      </c>
      <c r="G74" s="41">
        <f ca="1">HLOOKUP($A74&amp;"-"&amp;$B74&amp;"-"&amp;G$7,Weights_Cond_Spaces,$C74+1,FALSE)*'Freezer Impacts'!F73</f>
        <v>0</v>
      </c>
      <c r="H74" s="41">
        <f ca="1">HLOOKUP($A74&amp;"-"&amp;$B74&amp;"-"&amp;H$7,Weights_Cond_Spaces,$C74+1,FALSE)*'Freezer Impacts'!G73</f>
        <v>0</v>
      </c>
      <c r="I74" s="41">
        <f ca="1">HLOOKUP($A74&amp;"-"&amp;$B74&amp;"-"&amp;I$7,Weights_Cond_Spaces,$C74+1,FALSE)*'Freezer Impacts'!H73</f>
        <v>0</v>
      </c>
      <c r="J74" s="41">
        <f ca="1">HLOOKUP($A74&amp;"-"&amp;$B74&amp;"-"&amp;J$7,Weights_Cond_Spaces,$C74+1,FALSE)*'Freezer Impacts'!I73</f>
        <v>0</v>
      </c>
      <c r="K74" s="41">
        <f ca="1">HLOOKUP($A74&amp;"-"&amp;$B74&amp;"-"&amp;K$7,Weights_Cond_Spaces,$C74+1,FALSE)*'Freezer Impacts'!J73</f>
        <v>0</v>
      </c>
      <c r="L74" s="41">
        <f ca="1">HLOOKUP($A74&amp;"-"&amp;$B74&amp;"-"&amp;L$7,Weights_Cond_Spaces,$C74+1,FALSE)*'Freezer Impacts'!K73</f>
        <v>0</v>
      </c>
      <c r="M74" s="41">
        <f ca="1">HLOOKUP($A74&amp;"-"&amp;$B74&amp;"-"&amp;M$7,Weights_Cond_Spaces,$C74+1,FALSE)*'Freezer Impacts'!L73</f>
        <v>0</v>
      </c>
      <c r="N74" s="41">
        <f ca="1">HLOOKUP($A74&amp;"-"&amp;$B74&amp;"-"&amp;N$7,Weights_Cond_Spaces,$C74+1,FALSE)*'Freezer Impacts'!M73</f>
        <v>0</v>
      </c>
      <c r="O74" s="41">
        <f ca="1">HLOOKUP($A74&amp;"-"&amp;$B74&amp;"-"&amp;O$7,Weights_Cond_Spaces,$C74+1,FALSE)*'Freezer Impacts'!N73</f>
        <v>0</v>
      </c>
      <c r="P74" s="41">
        <f ca="1">HLOOKUP($A74&amp;"-"&amp;$B74&amp;"-"&amp;P$7,Weights_Cond_Spaces,$C74+1,FALSE)*'Freezer Impacts'!O73</f>
        <v>0</v>
      </c>
      <c r="Q74" s="41">
        <f ca="1">HLOOKUP($A74&amp;"-"&amp;$B74&amp;"-"&amp;Q$7,Weights_Cond_Spaces,$C74+1,FALSE)*'Freezer Impacts'!P73</f>
        <v>0</v>
      </c>
      <c r="R74" s="41">
        <f ca="1">HLOOKUP($A74&amp;"-"&amp;$B74&amp;"-"&amp;R$7,Weights_Cond_Spaces,$C74+1,FALSE)*'Freezer Impacts'!Q73</f>
        <v>0</v>
      </c>
      <c r="S74" s="41">
        <f>HLOOKUP($A74&amp;"-"&amp;$B74&amp;"-"&amp;S$7,Weights_Cond_Spaces,$C74+1,FALSE)*'Freezer Impacts'!R73</f>
        <v>0</v>
      </c>
      <c r="T74" s="41">
        <f ca="1">HLOOKUP($A74&amp;"-"&amp;$B74&amp;"-"&amp;T$7,Weights_Cond_Spaces,$C74+1,FALSE)*'Freezer Impacts'!S73</f>
        <v>0</v>
      </c>
      <c r="U74" s="41">
        <f ca="1">HLOOKUP($A74&amp;"-"&amp;$B74&amp;"-"&amp;U$7,Weights_Cond_Spaces,$C74+1,FALSE)*'Freezer Impacts'!T73</f>
        <v>0</v>
      </c>
      <c r="V74" s="41">
        <f ca="1">HLOOKUP($A74&amp;"-"&amp;$B74&amp;"-"&amp;V$7,Weights_Cond_Spaces,$C74+1,FALSE)*'Freezer Impacts'!U73</f>
        <v>0</v>
      </c>
      <c r="W74" s="41">
        <f ca="1">HLOOKUP($A74&amp;"-"&amp;$B74&amp;"-"&amp;W$7,Weights_Cond_Spaces,$C74+1,FALSE)*'Freezer Impacts'!V73</f>
        <v>0</v>
      </c>
      <c r="X74" s="41">
        <f ca="1">HLOOKUP($A74&amp;"-"&amp;$B74&amp;"-"&amp;X$7,Weights_Cond_Spaces,$C74+1,FALSE)*'Freezer Impacts'!W73</f>
        <v>0</v>
      </c>
      <c r="Y74" s="41">
        <f ca="1">HLOOKUP($A74&amp;"-"&amp;$B74&amp;"-"&amp;Y$7,Weights_Cond_Spaces,$C74+1,FALSE)*'Freezer Impacts'!X73</f>
        <v>0</v>
      </c>
      <c r="Z74" s="41">
        <f ca="1">HLOOKUP($A74&amp;"-"&amp;$B74&amp;"-"&amp;Z$7,Weights_Cond_Spaces,$C74+1,FALSE)*'Freezer Impacts'!Y73</f>
        <v>0</v>
      </c>
      <c r="AA74" s="41">
        <f ca="1">HLOOKUP($A74&amp;"-"&amp;$B74&amp;"-"&amp;AA$7,Weights_Cond_Spaces,$C74+1,FALSE)*'Freezer Impacts'!Z73</f>
        <v>0</v>
      </c>
      <c r="AB74" s="41">
        <f ca="1">HLOOKUP($A74&amp;"-"&amp;$B74&amp;"-"&amp;AB$7,Weights_Cond_Spaces,$C74+1,FALSE)*'Freezer Impacts'!AA73</f>
        <v>0</v>
      </c>
      <c r="AC74" s="41">
        <f ca="1">HLOOKUP($A74&amp;"-"&amp;$B74&amp;"-"&amp;AC$7,Weights_Cond_Spaces,$C74+1,FALSE)*'Freezer Impacts'!AB73</f>
        <v>0</v>
      </c>
      <c r="AF74" s="131">
        <f t="shared" ref="AF74:AJ105" ca="1" si="19">SUMIF($E$8:$AC$8,AF$8,$E74:$AC74)</f>
        <v>0</v>
      </c>
      <c r="AG74" s="131">
        <f t="shared" ca="1" si="19"/>
        <v>0</v>
      </c>
      <c r="AH74" s="131">
        <f t="shared" ca="1" si="19"/>
        <v>0</v>
      </c>
      <c r="AI74" s="131">
        <f t="shared" ca="1" si="19"/>
        <v>0</v>
      </c>
      <c r="AJ74" s="131">
        <f t="shared" ca="1" si="19"/>
        <v>0</v>
      </c>
    </row>
    <row r="75" spans="1:36">
      <c r="A75" s="4" t="str">
        <f t="shared" ref="A75:B90" si="20">A74</f>
        <v>SC</v>
      </c>
      <c r="B75" s="4" t="str">
        <f t="shared" si="20"/>
        <v>MFM</v>
      </c>
      <c r="C75" s="4">
        <f t="shared" si="18"/>
        <v>3</v>
      </c>
      <c r="D75" s="40" t="str">
        <f t="shared" si="15"/>
        <v>SC3</v>
      </c>
      <c r="E75" s="41">
        <f ca="1">HLOOKUP($A75&amp;"-"&amp;$B75&amp;"-"&amp;E$7,Weights_Cond_Spaces,$C75+1,FALSE)*'Freezer Impacts'!D74</f>
        <v>0</v>
      </c>
      <c r="F75" s="41">
        <f ca="1">HLOOKUP($A75&amp;"-"&amp;$B75&amp;"-"&amp;F$7,Weights_Cond_Spaces,$C75+1,FALSE)*'Freezer Impacts'!E74</f>
        <v>0</v>
      </c>
      <c r="G75" s="41">
        <f ca="1">HLOOKUP($A75&amp;"-"&amp;$B75&amp;"-"&amp;G$7,Weights_Cond_Spaces,$C75+1,FALSE)*'Freezer Impacts'!F74</f>
        <v>0</v>
      </c>
      <c r="H75" s="41">
        <f ca="1">HLOOKUP($A75&amp;"-"&amp;$B75&amp;"-"&amp;H$7,Weights_Cond_Spaces,$C75+1,FALSE)*'Freezer Impacts'!G74</f>
        <v>0</v>
      </c>
      <c r="I75" s="41">
        <f ca="1">HLOOKUP($A75&amp;"-"&amp;$B75&amp;"-"&amp;I$7,Weights_Cond_Spaces,$C75+1,FALSE)*'Freezer Impacts'!H74</f>
        <v>0</v>
      </c>
      <c r="J75" s="41">
        <f ca="1">HLOOKUP($A75&amp;"-"&amp;$B75&amp;"-"&amp;J$7,Weights_Cond_Spaces,$C75+1,FALSE)*'Freezer Impacts'!I74</f>
        <v>0</v>
      </c>
      <c r="K75" s="41">
        <f ca="1">HLOOKUP($A75&amp;"-"&amp;$B75&amp;"-"&amp;K$7,Weights_Cond_Spaces,$C75+1,FALSE)*'Freezer Impacts'!J74</f>
        <v>0</v>
      </c>
      <c r="L75" s="41">
        <f ca="1">HLOOKUP($A75&amp;"-"&amp;$B75&amp;"-"&amp;L$7,Weights_Cond_Spaces,$C75+1,FALSE)*'Freezer Impacts'!K74</f>
        <v>0</v>
      </c>
      <c r="M75" s="41">
        <f ca="1">HLOOKUP($A75&amp;"-"&amp;$B75&amp;"-"&amp;M$7,Weights_Cond_Spaces,$C75+1,FALSE)*'Freezer Impacts'!L74</f>
        <v>0</v>
      </c>
      <c r="N75" s="41">
        <f ca="1">HLOOKUP($A75&amp;"-"&amp;$B75&amp;"-"&amp;N$7,Weights_Cond_Spaces,$C75+1,FALSE)*'Freezer Impacts'!M74</f>
        <v>0</v>
      </c>
      <c r="O75" s="41">
        <f ca="1">HLOOKUP($A75&amp;"-"&amp;$B75&amp;"-"&amp;O$7,Weights_Cond_Spaces,$C75+1,FALSE)*'Freezer Impacts'!N74</f>
        <v>0</v>
      </c>
      <c r="P75" s="41">
        <f ca="1">HLOOKUP($A75&amp;"-"&amp;$B75&amp;"-"&amp;P$7,Weights_Cond_Spaces,$C75+1,FALSE)*'Freezer Impacts'!O74</f>
        <v>0</v>
      </c>
      <c r="Q75" s="41">
        <f ca="1">HLOOKUP($A75&amp;"-"&amp;$B75&amp;"-"&amp;Q$7,Weights_Cond_Spaces,$C75+1,FALSE)*'Freezer Impacts'!P74</f>
        <v>0</v>
      </c>
      <c r="R75" s="41">
        <f ca="1">HLOOKUP($A75&amp;"-"&amp;$B75&amp;"-"&amp;R$7,Weights_Cond_Spaces,$C75+1,FALSE)*'Freezer Impacts'!Q74</f>
        <v>0</v>
      </c>
      <c r="S75" s="41">
        <f>HLOOKUP($A75&amp;"-"&amp;$B75&amp;"-"&amp;S$7,Weights_Cond_Spaces,$C75+1,FALSE)*'Freezer Impacts'!R74</f>
        <v>0</v>
      </c>
      <c r="T75" s="41">
        <f ca="1">HLOOKUP($A75&amp;"-"&amp;$B75&amp;"-"&amp;T$7,Weights_Cond_Spaces,$C75+1,FALSE)*'Freezer Impacts'!S74</f>
        <v>0</v>
      </c>
      <c r="U75" s="41">
        <f ca="1">HLOOKUP($A75&amp;"-"&amp;$B75&amp;"-"&amp;U$7,Weights_Cond_Spaces,$C75+1,FALSE)*'Freezer Impacts'!T74</f>
        <v>0</v>
      </c>
      <c r="V75" s="41">
        <f ca="1">HLOOKUP($A75&amp;"-"&amp;$B75&amp;"-"&amp;V$7,Weights_Cond_Spaces,$C75+1,FALSE)*'Freezer Impacts'!U74</f>
        <v>0</v>
      </c>
      <c r="W75" s="41">
        <f ca="1">HLOOKUP($A75&amp;"-"&amp;$B75&amp;"-"&amp;W$7,Weights_Cond_Spaces,$C75+1,FALSE)*'Freezer Impacts'!V74</f>
        <v>0</v>
      </c>
      <c r="X75" s="41">
        <f ca="1">HLOOKUP($A75&amp;"-"&amp;$B75&amp;"-"&amp;X$7,Weights_Cond_Spaces,$C75+1,FALSE)*'Freezer Impacts'!W74</f>
        <v>0</v>
      </c>
      <c r="Y75" s="41">
        <f ca="1">HLOOKUP($A75&amp;"-"&amp;$B75&amp;"-"&amp;Y$7,Weights_Cond_Spaces,$C75+1,FALSE)*'Freezer Impacts'!X74</f>
        <v>0</v>
      </c>
      <c r="Z75" s="41">
        <f ca="1">HLOOKUP($A75&amp;"-"&amp;$B75&amp;"-"&amp;Z$7,Weights_Cond_Spaces,$C75+1,FALSE)*'Freezer Impacts'!Y74</f>
        <v>0</v>
      </c>
      <c r="AA75" s="41">
        <f ca="1">HLOOKUP($A75&amp;"-"&amp;$B75&amp;"-"&amp;AA$7,Weights_Cond_Spaces,$C75+1,FALSE)*'Freezer Impacts'!Z74</f>
        <v>0</v>
      </c>
      <c r="AB75" s="41">
        <f ca="1">HLOOKUP($A75&amp;"-"&amp;$B75&amp;"-"&amp;AB$7,Weights_Cond_Spaces,$C75+1,FALSE)*'Freezer Impacts'!AA74</f>
        <v>0</v>
      </c>
      <c r="AC75" s="41">
        <f ca="1">HLOOKUP($A75&amp;"-"&amp;$B75&amp;"-"&amp;AC$7,Weights_Cond_Spaces,$C75+1,FALSE)*'Freezer Impacts'!AB74</f>
        <v>0</v>
      </c>
      <c r="AF75" s="131">
        <f t="shared" ca="1" si="19"/>
        <v>0</v>
      </c>
      <c r="AG75" s="131">
        <f t="shared" ca="1" si="19"/>
        <v>0</v>
      </c>
      <c r="AH75" s="131">
        <f t="shared" ca="1" si="19"/>
        <v>0</v>
      </c>
      <c r="AI75" s="131">
        <f t="shared" ca="1" si="19"/>
        <v>0</v>
      </c>
      <c r="AJ75" s="131">
        <f t="shared" ca="1" si="19"/>
        <v>0</v>
      </c>
    </row>
    <row r="76" spans="1:36">
      <c r="A76" s="4" t="str">
        <f t="shared" si="20"/>
        <v>SC</v>
      </c>
      <c r="B76" s="4" t="str">
        <f t="shared" si="20"/>
        <v>MFM</v>
      </c>
      <c r="C76" s="4">
        <f t="shared" si="18"/>
        <v>4</v>
      </c>
      <c r="D76" s="40" t="str">
        <f t="shared" si="15"/>
        <v>SC4</v>
      </c>
      <c r="E76" s="41">
        <f ca="1">HLOOKUP($A76&amp;"-"&amp;$B76&amp;"-"&amp;E$7,Weights_Cond_Spaces,$C76+1,FALSE)*'Freezer Impacts'!D75</f>
        <v>0</v>
      </c>
      <c r="F76" s="41">
        <f ca="1">HLOOKUP($A76&amp;"-"&amp;$B76&amp;"-"&amp;F$7,Weights_Cond_Spaces,$C76+1,FALSE)*'Freezer Impacts'!E75</f>
        <v>0</v>
      </c>
      <c r="G76" s="41">
        <f ca="1">HLOOKUP($A76&amp;"-"&amp;$B76&amp;"-"&amp;G$7,Weights_Cond_Spaces,$C76+1,FALSE)*'Freezer Impacts'!F75</f>
        <v>0</v>
      </c>
      <c r="H76" s="41">
        <f ca="1">HLOOKUP($A76&amp;"-"&amp;$B76&amp;"-"&amp;H$7,Weights_Cond_Spaces,$C76+1,FALSE)*'Freezer Impacts'!G75</f>
        <v>0</v>
      </c>
      <c r="I76" s="41">
        <f ca="1">HLOOKUP($A76&amp;"-"&amp;$B76&amp;"-"&amp;I$7,Weights_Cond_Spaces,$C76+1,FALSE)*'Freezer Impacts'!H75</f>
        <v>0</v>
      </c>
      <c r="J76" s="41">
        <f ca="1">HLOOKUP($A76&amp;"-"&amp;$B76&amp;"-"&amp;J$7,Weights_Cond_Spaces,$C76+1,FALSE)*'Freezer Impacts'!I75</f>
        <v>0</v>
      </c>
      <c r="K76" s="41">
        <f ca="1">HLOOKUP($A76&amp;"-"&amp;$B76&amp;"-"&amp;K$7,Weights_Cond_Spaces,$C76+1,FALSE)*'Freezer Impacts'!J75</f>
        <v>0</v>
      </c>
      <c r="L76" s="41">
        <f ca="1">HLOOKUP($A76&amp;"-"&amp;$B76&amp;"-"&amp;L$7,Weights_Cond_Spaces,$C76+1,FALSE)*'Freezer Impacts'!K75</f>
        <v>0</v>
      </c>
      <c r="M76" s="41">
        <f ca="1">HLOOKUP($A76&amp;"-"&amp;$B76&amp;"-"&amp;M$7,Weights_Cond_Spaces,$C76+1,FALSE)*'Freezer Impacts'!L75</f>
        <v>0</v>
      </c>
      <c r="N76" s="41">
        <f ca="1">HLOOKUP($A76&amp;"-"&amp;$B76&amp;"-"&amp;N$7,Weights_Cond_Spaces,$C76+1,FALSE)*'Freezer Impacts'!M75</f>
        <v>0</v>
      </c>
      <c r="O76" s="41">
        <f ca="1">HLOOKUP($A76&amp;"-"&amp;$B76&amp;"-"&amp;O$7,Weights_Cond_Spaces,$C76+1,FALSE)*'Freezer Impacts'!N75</f>
        <v>0</v>
      </c>
      <c r="P76" s="41">
        <f ca="1">HLOOKUP($A76&amp;"-"&amp;$B76&amp;"-"&amp;P$7,Weights_Cond_Spaces,$C76+1,FALSE)*'Freezer Impacts'!O75</f>
        <v>0</v>
      </c>
      <c r="Q76" s="41">
        <f ca="1">HLOOKUP($A76&amp;"-"&amp;$B76&amp;"-"&amp;Q$7,Weights_Cond_Spaces,$C76+1,FALSE)*'Freezer Impacts'!P75</f>
        <v>0</v>
      </c>
      <c r="R76" s="41">
        <f ca="1">HLOOKUP($A76&amp;"-"&amp;$B76&amp;"-"&amp;R$7,Weights_Cond_Spaces,$C76+1,FALSE)*'Freezer Impacts'!Q75</f>
        <v>0</v>
      </c>
      <c r="S76" s="41">
        <f>HLOOKUP($A76&amp;"-"&amp;$B76&amp;"-"&amp;S$7,Weights_Cond_Spaces,$C76+1,FALSE)*'Freezer Impacts'!R75</f>
        <v>0</v>
      </c>
      <c r="T76" s="41">
        <f ca="1">HLOOKUP($A76&amp;"-"&amp;$B76&amp;"-"&amp;T$7,Weights_Cond_Spaces,$C76+1,FALSE)*'Freezer Impacts'!S75</f>
        <v>0</v>
      </c>
      <c r="U76" s="41">
        <f ca="1">HLOOKUP($A76&amp;"-"&amp;$B76&amp;"-"&amp;U$7,Weights_Cond_Spaces,$C76+1,FALSE)*'Freezer Impacts'!T75</f>
        <v>0</v>
      </c>
      <c r="V76" s="41">
        <f ca="1">HLOOKUP($A76&amp;"-"&amp;$B76&amp;"-"&amp;V$7,Weights_Cond_Spaces,$C76+1,FALSE)*'Freezer Impacts'!U75</f>
        <v>0</v>
      </c>
      <c r="W76" s="41">
        <f ca="1">HLOOKUP($A76&amp;"-"&amp;$B76&amp;"-"&amp;W$7,Weights_Cond_Spaces,$C76+1,FALSE)*'Freezer Impacts'!V75</f>
        <v>0</v>
      </c>
      <c r="X76" s="41">
        <f ca="1">HLOOKUP($A76&amp;"-"&amp;$B76&amp;"-"&amp;X$7,Weights_Cond_Spaces,$C76+1,FALSE)*'Freezer Impacts'!W75</f>
        <v>0</v>
      </c>
      <c r="Y76" s="41">
        <f ca="1">HLOOKUP($A76&amp;"-"&amp;$B76&amp;"-"&amp;Y$7,Weights_Cond_Spaces,$C76+1,FALSE)*'Freezer Impacts'!X75</f>
        <v>0</v>
      </c>
      <c r="Z76" s="41">
        <f ca="1">HLOOKUP($A76&amp;"-"&amp;$B76&amp;"-"&amp;Z$7,Weights_Cond_Spaces,$C76+1,FALSE)*'Freezer Impacts'!Y75</f>
        <v>0</v>
      </c>
      <c r="AA76" s="41">
        <f ca="1">HLOOKUP($A76&amp;"-"&amp;$B76&amp;"-"&amp;AA$7,Weights_Cond_Spaces,$C76+1,FALSE)*'Freezer Impacts'!Z75</f>
        <v>0</v>
      </c>
      <c r="AB76" s="41">
        <f ca="1">HLOOKUP($A76&amp;"-"&amp;$B76&amp;"-"&amp;AB$7,Weights_Cond_Spaces,$C76+1,FALSE)*'Freezer Impacts'!AA75</f>
        <v>0</v>
      </c>
      <c r="AC76" s="41">
        <f ca="1">HLOOKUP($A76&amp;"-"&amp;$B76&amp;"-"&amp;AC$7,Weights_Cond_Spaces,$C76+1,FALSE)*'Freezer Impacts'!AB75</f>
        <v>0</v>
      </c>
      <c r="AF76" s="131">
        <f t="shared" ca="1" si="19"/>
        <v>0</v>
      </c>
      <c r="AG76" s="131">
        <f t="shared" ca="1" si="19"/>
        <v>0</v>
      </c>
      <c r="AH76" s="131">
        <f t="shared" ca="1" si="19"/>
        <v>0</v>
      </c>
      <c r="AI76" s="131">
        <f t="shared" ca="1" si="19"/>
        <v>0</v>
      </c>
      <c r="AJ76" s="131">
        <f t="shared" ca="1" si="19"/>
        <v>0</v>
      </c>
    </row>
    <row r="77" spans="1:36">
      <c r="A77" s="4" t="str">
        <f t="shared" si="20"/>
        <v>SC</v>
      </c>
      <c r="B77" s="4" t="str">
        <f t="shared" si="20"/>
        <v>MFM</v>
      </c>
      <c r="C77" s="4">
        <f t="shared" si="18"/>
        <v>5</v>
      </c>
      <c r="D77" s="40" t="str">
        <f t="shared" si="15"/>
        <v>SC5</v>
      </c>
      <c r="E77" s="41">
        <f ca="1">HLOOKUP($A77&amp;"-"&amp;$B77&amp;"-"&amp;E$7,Weights_Cond_Spaces,$C77+1,FALSE)*'Freezer Impacts'!D76</f>
        <v>0</v>
      </c>
      <c r="F77" s="41">
        <f ca="1">HLOOKUP($A77&amp;"-"&amp;$B77&amp;"-"&amp;F$7,Weights_Cond_Spaces,$C77+1,FALSE)*'Freezer Impacts'!E76</f>
        <v>0</v>
      </c>
      <c r="G77" s="41">
        <f ca="1">HLOOKUP($A77&amp;"-"&amp;$B77&amp;"-"&amp;G$7,Weights_Cond_Spaces,$C77+1,FALSE)*'Freezer Impacts'!F76</f>
        <v>0</v>
      </c>
      <c r="H77" s="41">
        <f ca="1">HLOOKUP($A77&amp;"-"&amp;$B77&amp;"-"&amp;H$7,Weights_Cond_Spaces,$C77+1,FALSE)*'Freezer Impacts'!G76</f>
        <v>0</v>
      </c>
      <c r="I77" s="41">
        <f ca="1">HLOOKUP($A77&amp;"-"&amp;$B77&amp;"-"&amp;I$7,Weights_Cond_Spaces,$C77+1,FALSE)*'Freezer Impacts'!H76</f>
        <v>0</v>
      </c>
      <c r="J77" s="41">
        <f ca="1">HLOOKUP($A77&amp;"-"&amp;$B77&amp;"-"&amp;J$7,Weights_Cond_Spaces,$C77+1,FALSE)*'Freezer Impacts'!I76</f>
        <v>0</v>
      </c>
      <c r="K77" s="41">
        <f ca="1">HLOOKUP($A77&amp;"-"&amp;$B77&amp;"-"&amp;K$7,Weights_Cond_Spaces,$C77+1,FALSE)*'Freezer Impacts'!J76</f>
        <v>0</v>
      </c>
      <c r="L77" s="41">
        <f ca="1">HLOOKUP($A77&amp;"-"&amp;$B77&amp;"-"&amp;L$7,Weights_Cond_Spaces,$C77+1,FALSE)*'Freezer Impacts'!K76</f>
        <v>0</v>
      </c>
      <c r="M77" s="41">
        <f ca="1">HLOOKUP($A77&amp;"-"&amp;$B77&amp;"-"&amp;M$7,Weights_Cond_Spaces,$C77+1,FALSE)*'Freezer Impacts'!L76</f>
        <v>0</v>
      </c>
      <c r="N77" s="41">
        <f ca="1">HLOOKUP($A77&amp;"-"&amp;$B77&amp;"-"&amp;N$7,Weights_Cond_Spaces,$C77+1,FALSE)*'Freezer Impacts'!M76</f>
        <v>0</v>
      </c>
      <c r="O77" s="41">
        <f ca="1">HLOOKUP($A77&amp;"-"&amp;$B77&amp;"-"&amp;O$7,Weights_Cond_Spaces,$C77+1,FALSE)*'Freezer Impacts'!N76</f>
        <v>0</v>
      </c>
      <c r="P77" s="41">
        <f ca="1">HLOOKUP($A77&amp;"-"&amp;$B77&amp;"-"&amp;P$7,Weights_Cond_Spaces,$C77+1,FALSE)*'Freezer Impacts'!O76</f>
        <v>0</v>
      </c>
      <c r="Q77" s="41">
        <f ca="1">HLOOKUP($A77&amp;"-"&amp;$B77&amp;"-"&amp;Q$7,Weights_Cond_Spaces,$C77+1,FALSE)*'Freezer Impacts'!P76</f>
        <v>0</v>
      </c>
      <c r="R77" s="41">
        <f ca="1">HLOOKUP($A77&amp;"-"&amp;$B77&amp;"-"&amp;R$7,Weights_Cond_Spaces,$C77+1,FALSE)*'Freezer Impacts'!Q76</f>
        <v>0</v>
      </c>
      <c r="S77" s="41">
        <f>HLOOKUP($A77&amp;"-"&amp;$B77&amp;"-"&amp;S$7,Weights_Cond_Spaces,$C77+1,FALSE)*'Freezer Impacts'!R76</f>
        <v>0</v>
      </c>
      <c r="T77" s="41">
        <f ca="1">HLOOKUP($A77&amp;"-"&amp;$B77&amp;"-"&amp;T$7,Weights_Cond_Spaces,$C77+1,FALSE)*'Freezer Impacts'!S76</f>
        <v>0.28385926028620162</v>
      </c>
      <c r="U77" s="41">
        <f ca="1">HLOOKUP($A77&amp;"-"&amp;$B77&amp;"-"&amp;U$7,Weights_Cond_Spaces,$C77+1,FALSE)*'Freezer Impacts'!T76</f>
        <v>3.8857261734530727E-5</v>
      </c>
      <c r="V77" s="41">
        <f ca="1">HLOOKUP($A77&amp;"-"&amp;$B77&amp;"-"&amp;V$7,Weights_Cond_Spaces,$C77+1,FALSE)*'Freezer Impacts'!U76</f>
        <v>0.28385926028620162</v>
      </c>
      <c r="W77" s="41">
        <f ca="1">HLOOKUP($A77&amp;"-"&amp;$B77&amp;"-"&amp;W$7,Weights_Cond_Spaces,$C77+1,FALSE)*'Freezer Impacts'!V76</f>
        <v>3.8857261734530727E-5</v>
      </c>
      <c r="X77" s="41">
        <f ca="1">HLOOKUP($A77&amp;"-"&amp;$B77&amp;"-"&amp;X$7,Weights_Cond_Spaces,$C77+1,FALSE)*'Freezer Impacts'!W76</f>
        <v>-9.8153325451585931E-3</v>
      </c>
      <c r="Y77" s="41">
        <f ca="1">HLOOKUP($A77&amp;"-"&amp;$B77&amp;"-"&amp;Y$7,Weights_Cond_Spaces,$C77+1,FALSE)*'Freezer Impacts'!X76</f>
        <v>0</v>
      </c>
      <c r="Z77" s="41">
        <f ca="1">HLOOKUP($A77&amp;"-"&amp;$B77&amp;"-"&amp;Z$7,Weights_Cond_Spaces,$C77+1,FALSE)*'Freezer Impacts'!Y76</f>
        <v>0</v>
      </c>
      <c r="AA77" s="41">
        <f ca="1">HLOOKUP($A77&amp;"-"&amp;$B77&amp;"-"&amp;AA$7,Weights_Cond_Spaces,$C77+1,FALSE)*'Freezer Impacts'!Z76</f>
        <v>0</v>
      </c>
      <c r="AB77" s="41">
        <f ca="1">HLOOKUP($A77&amp;"-"&amp;$B77&amp;"-"&amp;AB$7,Weights_Cond_Spaces,$C77+1,FALSE)*'Freezer Impacts'!AA76</f>
        <v>0</v>
      </c>
      <c r="AC77" s="41">
        <f ca="1">HLOOKUP($A77&amp;"-"&amp;$B77&amp;"-"&amp;AC$7,Weights_Cond_Spaces,$C77+1,FALSE)*'Freezer Impacts'!AB76</f>
        <v>0</v>
      </c>
      <c r="AF77" s="131">
        <f t="shared" ca="1" si="19"/>
        <v>0.28385926028620162</v>
      </c>
      <c r="AG77" s="131">
        <f t="shared" ca="1" si="19"/>
        <v>3.8857261734530727E-5</v>
      </c>
      <c r="AH77" s="131">
        <f t="shared" ca="1" si="19"/>
        <v>0.28385926028620162</v>
      </c>
      <c r="AI77" s="131">
        <f t="shared" ca="1" si="19"/>
        <v>3.8857261734530727E-5</v>
      </c>
      <c r="AJ77" s="131">
        <f t="shared" ca="1" si="19"/>
        <v>-9.8153325451585931E-3</v>
      </c>
    </row>
    <row r="78" spans="1:36">
      <c r="A78" s="4" t="str">
        <f t="shared" si="20"/>
        <v>SC</v>
      </c>
      <c r="B78" s="4" t="str">
        <f t="shared" si="20"/>
        <v>MFM</v>
      </c>
      <c r="C78" s="4">
        <f t="shared" si="18"/>
        <v>6</v>
      </c>
      <c r="D78" s="40" t="str">
        <f t="shared" si="15"/>
        <v>SC6</v>
      </c>
      <c r="E78" s="41">
        <f ca="1">HLOOKUP($A78&amp;"-"&amp;$B78&amp;"-"&amp;E$7,Weights_Cond_Spaces,$C78+1,FALSE)*'Freezer Impacts'!D77</f>
        <v>7.4495883050197984E-2</v>
      </c>
      <c r="F78" s="41">
        <f ca="1">HLOOKUP($A78&amp;"-"&amp;$B78&amp;"-"&amp;F$7,Weights_Cond_Spaces,$C78+1,FALSE)*'Freezer Impacts'!E77</f>
        <v>9.3226093343947187E-6</v>
      </c>
      <c r="G78" s="41">
        <f ca="1">HLOOKUP($A78&amp;"-"&amp;$B78&amp;"-"&amp;G$7,Weights_Cond_Spaces,$C78+1,FALSE)*'Freezer Impacts'!F77</f>
        <v>8.3440476106182854E-2</v>
      </c>
      <c r="H78" s="41">
        <f ca="1">HLOOKUP($A78&amp;"-"&amp;$B78&amp;"-"&amp;H$7,Weights_Cond_Spaces,$C78+1,FALSE)*'Freezer Impacts'!G77</f>
        <v>1.4497792804572668E-5</v>
      </c>
      <c r="I78" s="41">
        <f ca="1">HLOOKUP($A78&amp;"-"&amp;$B78&amp;"-"&amp;I$7,Weights_Cond_Spaces,$C78+1,FALSE)*'Freezer Impacts'!H77</f>
        <v>-1.5650597699130369E-3</v>
      </c>
      <c r="J78" s="41">
        <f ca="1">HLOOKUP($A78&amp;"-"&amp;$B78&amp;"-"&amp;J$7,Weights_Cond_Spaces,$C78+1,FALSE)*'Freezer Impacts'!I77</f>
        <v>1.0645887259388342E-2</v>
      </c>
      <c r="K78" s="41">
        <f ca="1">HLOOKUP($A78&amp;"-"&amp;$B78&amp;"-"&amp;K$7,Weights_Cond_Spaces,$C78+1,FALSE)*'Freezer Impacts'!J77</f>
        <v>1.3398573089084329E-6</v>
      </c>
      <c r="L78" s="41">
        <f ca="1">HLOOKUP($A78&amp;"-"&amp;$B78&amp;"-"&amp;L$7,Weights_Cond_Spaces,$C78+1,FALSE)*'Freezer Impacts'!K77</f>
        <v>9.9777873455741285E-3</v>
      </c>
      <c r="M78" s="41">
        <f ca="1">HLOOKUP($A78&amp;"-"&amp;$B78&amp;"-"&amp;M$7,Weights_Cond_Spaces,$C78+1,FALSE)*'Freezer Impacts'!L77</f>
        <v>1.9320421844474248E-6</v>
      </c>
      <c r="N78" s="41">
        <f ca="1">HLOOKUP($A78&amp;"-"&amp;$B78&amp;"-"&amp;N$7,Weights_Cond_Spaces,$C78+1,FALSE)*'Freezer Impacts'!M77</f>
        <v>0</v>
      </c>
      <c r="O78" s="41">
        <f ca="1">HLOOKUP($A78&amp;"-"&amp;$B78&amp;"-"&amp;O$7,Weights_Cond_Spaces,$C78+1,FALSE)*'Freezer Impacts'!N77</f>
        <v>1.5499940736391719E-2</v>
      </c>
      <c r="P78" s="41">
        <f ca="1">HLOOKUP($A78&amp;"-"&amp;$B78&amp;"-"&amp;P$7,Weights_Cond_Spaces,$C78+1,FALSE)*'Freezer Impacts'!O77</f>
        <v>1.9397030584130562E-6</v>
      </c>
      <c r="Q78" s="41">
        <f ca="1">HLOOKUP($A78&amp;"-"&amp;$B78&amp;"-"&amp;Q$7,Weights_Cond_Spaces,$C78+1,FALSE)*'Freezer Impacts'!P77</f>
        <v>1.7360992067046936E-2</v>
      </c>
      <c r="R78" s="41">
        <f ca="1">HLOOKUP($A78&amp;"-"&amp;$B78&amp;"-"&amp;R$7,Weights_Cond_Spaces,$C78+1,FALSE)*'Freezer Impacts'!Q77</f>
        <v>3.0164744691722322E-6</v>
      </c>
      <c r="S78" s="41">
        <f>HLOOKUP($A78&amp;"-"&amp;$B78&amp;"-"&amp;S$7,Weights_Cond_Spaces,$C78+1,FALSE)*'Freezer Impacts'!R77</f>
        <v>0</v>
      </c>
      <c r="T78" s="41">
        <f ca="1">HLOOKUP($A78&amp;"-"&amp;$B78&amp;"-"&amp;T$7,Weights_Cond_Spaces,$C78+1,FALSE)*'Freezer Impacts'!S77</f>
        <v>0.20672770534286897</v>
      </c>
      <c r="U78" s="41">
        <f ca="1">HLOOKUP($A78&amp;"-"&amp;$B78&amp;"-"&amp;U$7,Weights_Cond_Spaces,$C78+1,FALSE)*'Freezer Impacts'!T77</f>
        <v>2.6745136354256237E-5</v>
      </c>
      <c r="V78" s="41">
        <f ca="1">HLOOKUP($A78&amp;"-"&amp;$B78&amp;"-"&amp;V$7,Weights_Cond_Spaces,$C78+1,FALSE)*'Freezer Impacts'!U77</f>
        <v>0.20672770534286897</v>
      </c>
      <c r="W78" s="41">
        <f ca="1">HLOOKUP($A78&amp;"-"&amp;$B78&amp;"-"&amp;W$7,Weights_Cond_Spaces,$C78+1,FALSE)*'Freezer Impacts'!V77</f>
        <v>2.6745136354256237E-5</v>
      </c>
      <c r="X78" s="41">
        <f ca="1">HLOOKUP($A78&amp;"-"&amp;$B78&amp;"-"&amp;X$7,Weights_Cond_Spaces,$C78+1,FALSE)*'Freezer Impacts'!W77</f>
        <v>-5.0398919909188291E-3</v>
      </c>
      <c r="Y78" s="41">
        <f ca="1">HLOOKUP($A78&amp;"-"&amp;$B78&amp;"-"&amp;Y$7,Weights_Cond_Spaces,$C78+1,FALSE)*'Freezer Impacts'!X77</f>
        <v>3.2221666727032416E-2</v>
      </c>
      <c r="Z78" s="41">
        <f ca="1">HLOOKUP($A78&amp;"-"&amp;$B78&amp;"-"&amp;Z$7,Weights_Cond_Spaces,$C78+1,FALSE)*'Freezer Impacts'!Y77</f>
        <v>4.3113779890638362E-6</v>
      </c>
      <c r="AA78" s="41">
        <f ca="1">HLOOKUP($A78&amp;"-"&amp;$B78&amp;"-"&amp;AA$7,Weights_Cond_Spaces,$C78+1,FALSE)*'Freezer Impacts'!Z77</f>
        <v>2.487277978765997E-2</v>
      </c>
      <c r="AB78" s="41">
        <f ca="1">HLOOKUP($A78&amp;"-"&amp;$B78&amp;"-"&amp;AB$7,Weights_Cond_Spaces,$C78+1,FALSE)*'Freezer Impacts'!AA77</f>
        <v>4.3113779890638362E-6</v>
      </c>
      <c r="AC78" s="41">
        <f ca="1">HLOOKUP($A78&amp;"-"&amp;$B78&amp;"-"&amp;AC$7,Weights_Cond_Spaces,$C78+1,FALSE)*'Freezer Impacts'!AB77</f>
        <v>0</v>
      </c>
      <c r="AF78" s="131">
        <f t="shared" ca="1" si="19"/>
        <v>0.33959108311587943</v>
      </c>
      <c r="AG78" s="131">
        <f t="shared" ca="1" si="19"/>
        <v>4.365868404503628E-5</v>
      </c>
      <c r="AH78" s="131">
        <f t="shared" ca="1" si="19"/>
        <v>0.3423797406493328</v>
      </c>
      <c r="AI78" s="131">
        <f t="shared" ca="1" si="19"/>
        <v>5.0502823801512404E-5</v>
      </c>
      <c r="AJ78" s="131">
        <f t="shared" ca="1" si="19"/>
        <v>-6.6049517608318658E-3</v>
      </c>
    </row>
    <row r="79" spans="1:36">
      <c r="A79" s="4" t="str">
        <f t="shared" si="20"/>
        <v>SC</v>
      </c>
      <c r="B79" s="4" t="str">
        <f t="shared" si="20"/>
        <v>MFM</v>
      </c>
      <c r="C79" s="4">
        <f t="shared" si="18"/>
        <v>7</v>
      </c>
      <c r="D79" s="40" t="str">
        <f t="shared" si="15"/>
        <v>SC7</v>
      </c>
      <c r="E79" s="41">
        <f ca="1">HLOOKUP($A79&amp;"-"&amp;$B79&amp;"-"&amp;E$7,Weights_Cond_Spaces,$C79+1,FALSE)*'Freezer Impacts'!D78</f>
        <v>0</v>
      </c>
      <c r="F79" s="41">
        <f ca="1">HLOOKUP($A79&amp;"-"&amp;$B79&amp;"-"&amp;F$7,Weights_Cond_Spaces,$C79+1,FALSE)*'Freezer Impacts'!E78</f>
        <v>0</v>
      </c>
      <c r="G79" s="41">
        <f ca="1">HLOOKUP($A79&amp;"-"&amp;$B79&amp;"-"&amp;G$7,Weights_Cond_Spaces,$C79+1,FALSE)*'Freezer Impacts'!F78</f>
        <v>0</v>
      </c>
      <c r="H79" s="41">
        <f ca="1">HLOOKUP($A79&amp;"-"&amp;$B79&amp;"-"&amp;H$7,Weights_Cond_Spaces,$C79+1,FALSE)*'Freezer Impacts'!G78</f>
        <v>0</v>
      </c>
      <c r="I79" s="41">
        <f ca="1">HLOOKUP($A79&amp;"-"&amp;$B79&amp;"-"&amp;I$7,Weights_Cond_Spaces,$C79+1,FALSE)*'Freezer Impacts'!H78</f>
        <v>0</v>
      </c>
      <c r="J79" s="41">
        <f ca="1">HLOOKUP($A79&amp;"-"&amp;$B79&amp;"-"&amp;J$7,Weights_Cond_Spaces,$C79+1,FALSE)*'Freezer Impacts'!I78</f>
        <v>0</v>
      </c>
      <c r="K79" s="41">
        <f ca="1">HLOOKUP($A79&amp;"-"&amp;$B79&amp;"-"&amp;K$7,Weights_Cond_Spaces,$C79+1,FALSE)*'Freezer Impacts'!J78</f>
        <v>0</v>
      </c>
      <c r="L79" s="41">
        <f ca="1">HLOOKUP($A79&amp;"-"&amp;$B79&amp;"-"&amp;L$7,Weights_Cond_Spaces,$C79+1,FALSE)*'Freezer Impacts'!K78</f>
        <v>0</v>
      </c>
      <c r="M79" s="41">
        <f ca="1">HLOOKUP($A79&amp;"-"&amp;$B79&amp;"-"&amp;M$7,Weights_Cond_Spaces,$C79+1,FALSE)*'Freezer Impacts'!L78</f>
        <v>0</v>
      </c>
      <c r="N79" s="41">
        <f ca="1">HLOOKUP($A79&amp;"-"&amp;$B79&amp;"-"&amp;N$7,Weights_Cond_Spaces,$C79+1,FALSE)*'Freezer Impacts'!M78</f>
        <v>0</v>
      </c>
      <c r="O79" s="41">
        <f ca="1">HLOOKUP($A79&amp;"-"&amp;$B79&amp;"-"&amp;O$7,Weights_Cond_Spaces,$C79+1,FALSE)*'Freezer Impacts'!N78</f>
        <v>0</v>
      </c>
      <c r="P79" s="41">
        <f ca="1">HLOOKUP($A79&amp;"-"&amp;$B79&amp;"-"&amp;P$7,Weights_Cond_Spaces,$C79+1,FALSE)*'Freezer Impacts'!O78</f>
        <v>0</v>
      </c>
      <c r="Q79" s="41">
        <f ca="1">HLOOKUP($A79&amp;"-"&amp;$B79&amp;"-"&amp;Q$7,Weights_Cond_Spaces,$C79+1,FALSE)*'Freezer Impacts'!P78</f>
        <v>0</v>
      </c>
      <c r="R79" s="41">
        <f ca="1">HLOOKUP($A79&amp;"-"&amp;$B79&amp;"-"&amp;R$7,Weights_Cond_Spaces,$C79+1,FALSE)*'Freezer Impacts'!Q78</f>
        <v>0</v>
      </c>
      <c r="S79" s="41">
        <f>HLOOKUP($A79&amp;"-"&amp;$B79&amp;"-"&amp;S$7,Weights_Cond_Spaces,$C79+1,FALSE)*'Freezer Impacts'!R78</f>
        <v>0</v>
      </c>
      <c r="T79" s="41">
        <f ca="1">HLOOKUP($A79&amp;"-"&amp;$B79&amp;"-"&amp;T$7,Weights_Cond_Spaces,$C79+1,FALSE)*'Freezer Impacts'!S78</f>
        <v>0</v>
      </c>
      <c r="U79" s="41">
        <f ca="1">HLOOKUP($A79&amp;"-"&amp;$B79&amp;"-"&amp;U$7,Weights_Cond_Spaces,$C79+1,FALSE)*'Freezer Impacts'!T78</f>
        <v>0</v>
      </c>
      <c r="V79" s="41">
        <f ca="1">HLOOKUP($A79&amp;"-"&amp;$B79&amp;"-"&amp;V$7,Weights_Cond_Spaces,$C79+1,FALSE)*'Freezer Impacts'!U78</f>
        <v>0</v>
      </c>
      <c r="W79" s="41">
        <f ca="1">HLOOKUP($A79&amp;"-"&amp;$B79&amp;"-"&amp;W$7,Weights_Cond_Spaces,$C79+1,FALSE)*'Freezer Impacts'!V78</f>
        <v>0</v>
      </c>
      <c r="X79" s="41">
        <f ca="1">HLOOKUP($A79&amp;"-"&amp;$B79&amp;"-"&amp;X$7,Weights_Cond_Spaces,$C79+1,FALSE)*'Freezer Impacts'!W78</f>
        <v>0</v>
      </c>
      <c r="Y79" s="41">
        <f ca="1">HLOOKUP($A79&amp;"-"&amp;$B79&amp;"-"&amp;Y$7,Weights_Cond_Spaces,$C79+1,FALSE)*'Freezer Impacts'!X78</f>
        <v>0</v>
      </c>
      <c r="Z79" s="41">
        <f ca="1">HLOOKUP($A79&amp;"-"&amp;$B79&amp;"-"&amp;Z$7,Weights_Cond_Spaces,$C79+1,FALSE)*'Freezer Impacts'!Y78</f>
        <v>0</v>
      </c>
      <c r="AA79" s="41">
        <f ca="1">HLOOKUP($A79&amp;"-"&amp;$B79&amp;"-"&amp;AA$7,Weights_Cond_Spaces,$C79+1,FALSE)*'Freezer Impacts'!Z78</f>
        <v>0</v>
      </c>
      <c r="AB79" s="41">
        <f ca="1">HLOOKUP($A79&amp;"-"&amp;$B79&amp;"-"&amp;AB$7,Weights_Cond_Spaces,$C79+1,FALSE)*'Freezer Impacts'!AA78</f>
        <v>0</v>
      </c>
      <c r="AC79" s="41">
        <f ca="1">HLOOKUP($A79&amp;"-"&amp;$B79&amp;"-"&amp;AC$7,Weights_Cond_Spaces,$C79+1,FALSE)*'Freezer Impacts'!AB78</f>
        <v>0</v>
      </c>
      <c r="AF79" s="131">
        <f t="shared" ca="1" si="19"/>
        <v>0</v>
      </c>
      <c r="AG79" s="131">
        <f t="shared" ca="1" si="19"/>
        <v>0</v>
      </c>
      <c r="AH79" s="131">
        <f t="shared" ca="1" si="19"/>
        <v>0</v>
      </c>
      <c r="AI79" s="131">
        <f t="shared" ca="1" si="19"/>
        <v>0</v>
      </c>
      <c r="AJ79" s="131">
        <f t="shared" ca="1" si="19"/>
        <v>0</v>
      </c>
    </row>
    <row r="80" spans="1:36">
      <c r="A80" s="4" t="str">
        <f t="shared" si="20"/>
        <v>SC</v>
      </c>
      <c r="B80" s="4" t="str">
        <f t="shared" si="20"/>
        <v>MFM</v>
      </c>
      <c r="C80" s="4">
        <f t="shared" si="18"/>
        <v>8</v>
      </c>
      <c r="D80" s="40" t="str">
        <f t="shared" si="15"/>
        <v>SC8</v>
      </c>
      <c r="E80" s="41">
        <f ca="1">HLOOKUP($A80&amp;"-"&amp;$B80&amp;"-"&amp;E$7,Weights_Cond_Spaces,$C80+1,FALSE)*'Freezer Impacts'!D79</f>
        <v>0.11505429461157084</v>
      </c>
      <c r="F80" s="41">
        <f ca="1">HLOOKUP($A80&amp;"-"&amp;$B80&amp;"-"&amp;F$7,Weights_Cond_Spaces,$C80+1,FALSE)*'Freezer Impacts'!E79</f>
        <v>1.4526659531864462E-5</v>
      </c>
      <c r="G80" s="41">
        <f ca="1">HLOOKUP($A80&amp;"-"&amp;$B80&amp;"-"&amp;G$7,Weights_Cond_Spaces,$C80+1,FALSE)*'Freezer Impacts'!F79</f>
        <v>0.13420648202344046</v>
      </c>
      <c r="H80" s="41">
        <f ca="1">HLOOKUP($A80&amp;"-"&amp;$B80&amp;"-"&amp;H$7,Weights_Cond_Spaces,$C80+1,FALSE)*'Freezer Impacts'!G79</f>
        <v>2.248953776115329E-5</v>
      </c>
      <c r="I80" s="41">
        <f ca="1">HLOOKUP($A80&amp;"-"&amp;$B80&amp;"-"&amp;I$7,Weights_Cond_Spaces,$C80+1,FALSE)*'Freezer Impacts'!H79</f>
        <v>-2.0687381177016931E-3</v>
      </c>
      <c r="J80" s="41">
        <f ca="1">HLOOKUP($A80&amp;"-"&amp;$B80&amp;"-"&amp;J$7,Weights_Cond_Spaces,$C80+1,FALSE)*'Freezer Impacts'!I79</f>
        <v>1.6452978709593641E-2</v>
      </c>
      <c r="K80" s="41">
        <f ca="1">HLOOKUP($A80&amp;"-"&amp;$B80&amp;"-"&amp;K$7,Weights_Cond_Spaces,$C80+1,FALSE)*'Freezer Impacts'!J79</f>
        <v>2.0903057038822328E-6</v>
      </c>
      <c r="L80" s="41">
        <f ca="1">HLOOKUP($A80&amp;"-"&amp;$B80&amp;"-"&amp;L$7,Weights_Cond_Spaces,$C80+1,FALSE)*'Freezer Impacts'!K79</f>
        <v>1.6674732722313651E-2</v>
      </c>
      <c r="M80" s="41">
        <f ca="1">HLOOKUP($A80&amp;"-"&amp;$B80&amp;"-"&amp;M$7,Weights_Cond_Spaces,$C80+1,FALSE)*'Freezer Impacts'!L79</f>
        <v>3.5225085714862744E-6</v>
      </c>
      <c r="N80" s="41">
        <f ca="1">HLOOKUP($A80&amp;"-"&amp;$B80&amp;"-"&amp;N$7,Weights_Cond_Spaces,$C80+1,FALSE)*'Freezer Impacts'!M79</f>
        <v>0</v>
      </c>
      <c r="O80" s="41">
        <f ca="1">HLOOKUP($A80&amp;"-"&amp;$B80&amp;"-"&amp;O$7,Weights_Cond_Spaces,$C80+1,FALSE)*'Freezer Impacts'!N79</f>
        <v>2.3938702045387214E-2</v>
      </c>
      <c r="P80" s="41">
        <f ca="1">HLOOKUP($A80&amp;"-"&amp;$B80&amp;"-"&amp;P$7,Weights_Cond_Spaces,$C80+1,FALSE)*'Freezer Impacts'!O79</f>
        <v>3.0224806072829094E-6</v>
      </c>
      <c r="Q80" s="41">
        <f ca="1">HLOOKUP($A80&amp;"-"&amp;$B80&amp;"-"&amp;Q$7,Weights_Cond_Spaces,$C80+1,FALSE)*'Freezer Impacts'!P79</f>
        <v>2.7923590306342696E-2</v>
      </c>
      <c r="R80" s="41">
        <f ca="1">HLOOKUP($A80&amp;"-"&amp;$B80&amp;"-"&amp;R$7,Weights_Cond_Spaces,$C80+1,FALSE)*'Freezer Impacts'!Q79</f>
        <v>4.6792720377826732E-6</v>
      </c>
      <c r="S80" s="41">
        <f>HLOOKUP($A80&amp;"-"&amp;$B80&amp;"-"&amp;S$7,Weights_Cond_Spaces,$C80+1,FALSE)*'Freezer Impacts'!R79</f>
        <v>0</v>
      </c>
      <c r="T80" s="41">
        <f ca="1">HLOOKUP($A80&amp;"-"&amp;$B80&amp;"-"&amp;T$7,Weights_Cond_Spaces,$C80+1,FALSE)*'Freezer Impacts'!S79</f>
        <v>0.15734068430792306</v>
      </c>
      <c r="U80" s="41">
        <f ca="1">HLOOKUP($A80&amp;"-"&amp;$B80&amp;"-"&amp;U$7,Weights_Cond_Spaces,$C80+1,FALSE)*'Freezer Impacts'!T79</f>
        <v>2.283833669120169E-5</v>
      </c>
      <c r="V80" s="41">
        <f ca="1">HLOOKUP($A80&amp;"-"&amp;$B80&amp;"-"&amp;V$7,Weights_Cond_Spaces,$C80+1,FALSE)*'Freezer Impacts'!U79</f>
        <v>0.15734068430792306</v>
      </c>
      <c r="W80" s="41">
        <f ca="1">HLOOKUP($A80&amp;"-"&amp;$B80&amp;"-"&amp;W$7,Weights_Cond_Spaces,$C80+1,FALSE)*'Freezer Impacts'!V79</f>
        <v>2.283833669120169E-5</v>
      </c>
      <c r="X80" s="41">
        <f ca="1">HLOOKUP($A80&amp;"-"&amp;$B80&amp;"-"&amp;X$7,Weights_Cond_Spaces,$C80+1,FALSE)*'Freezer Impacts'!W79</f>
        <v>-2.9259684910349503E-3</v>
      </c>
      <c r="Y80" s="41">
        <f ca="1">HLOOKUP($A80&amp;"-"&amp;$B80&amp;"-"&amp;Y$7,Weights_Cond_Spaces,$C80+1,FALSE)*'Freezer Impacts'!X79</f>
        <v>2.4529600309397919E-2</v>
      </c>
      <c r="Z80" s="41">
        <f ca="1">HLOOKUP($A80&amp;"-"&amp;$B80&amp;"-"&amp;Z$7,Weights_Cond_Spaces,$C80+1,FALSE)*'Freezer Impacts'!Y79</f>
        <v>3.581661896017397E-6</v>
      </c>
      <c r="AA80" s="41">
        <f ca="1">HLOOKUP($A80&amp;"-"&amp;$B80&amp;"-"&amp;AA$7,Weights_Cond_Spaces,$C80+1,FALSE)*'Freezer Impacts'!Z79</f>
        <v>1.9747270328852366E-2</v>
      </c>
      <c r="AB80" s="41">
        <f ca="1">HLOOKUP($A80&amp;"-"&amp;$B80&amp;"-"&amp;AB$7,Weights_Cond_Spaces,$C80+1,FALSE)*'Freezer Impacts'!AA79</f>
        <v>3.581661896017397E-6</v>
      </c>
      <c r="AC80" s="41">
        <f ca="1">HLOOKUP($A80&amp;"-"&amp;$B80&amp;"-"&amp;AC$7,Weights_Cond_Spaces,$C80+1,FALSE)*'Freezer Impacts'!AB79</f>
        <v>0</v>
      </c>
      <c r="AF80" s="131">
        <f t="shared" ca="1" si="19"/>
        <v>0.33731625998387266</v>
      </c>
      <c r="AG80" s="131">
        <f t="shared" ca="1" si="19"/>
        <v>4.6059444430248693E-5</v>
      </c>
      <c r="AH80" s="131">
        <f t="shared" ca="1" si="19"/>
        <v>0.35589275968887224</v>
      </c>
      <c r="AI80" s="131">
        <f t="shared" ca="1" si="19"/>
        <v>5.7111316957641329E-5</v>
      </c>
      <c r="AJ80" s="131">
        <f t="shared" ca="1" si="19"/>
        <v>-4.9947066087366434E-3</v>
      </c>
    </row>
    <row r="81" spans="1:36">
      <c r="A81" s="4" t="str">
        <f t="shared" si="20"/>
        <v>SC</v>
      </c>
      <c r="B81" s="4" t="str">
        <f t="shared" si="20"/>
        <v>MFM</v>
      </c>
      <c r="C81" s="4">
        <f t="shared" si="18"/>
        <v>9</v>
      </c>
      <c r="D81" s="40" t="str">
        <f t="shared" si="15"/>
        <v>SC9</v>
      </c>
      <c r="E81" s="41">
        <f ca="1">HLOOKUP($A81&amp;"-"&amp;$B81&amp;"-"&amp;E$7,Weights_Cond_Spaces,$C81+1,FALSE)*'Freezer Impacts'!D80</f>
        <v>0.1750037197797612</v>
      </c>
      <c r="F81" s="41">
        <f ca="1">HLOOKUP($A81&amp;"-"&amp;$B81&amp;"-"&amp;F$7,Weights_Cond_Spaces,$C81+1,FALSE)*'Freezer Impacts'!E80</f>
        <v>2.2024569678454245E-5</v>
      </c>
      <c r="G81" s="41">
        <f ca="1">HLOOKUP($A81&amp;"-"&amp;$B81&amp;"-"&amp;G$7,Weights_Cond_Spaces,$C81+1,FALSE)*'Freezer Impacts'!F80</f>
        <v>0.20819405561924362</v>
      </c>
      <c r="H81" s="41">
        <f ca="1">HLOOKUP($A81&amp;"-"&amp;$B81&amp;"-"&amp;H$7,Weights_Cond_Spaces,$C81+1,FALSE)*'Freezer Impacts'!G80</f>
        <v>3.5070961660676236E-5</v>
      </c>
      <c r="I81" s="41">
        <f ca="1">HLOOKUP($A81&amp;"-"&amp;$B81&amp;"-"&amp;I$7,Weights_Cond_Spaces,$C81+1,FALSE)*'Freezer Impacts'!H80</f>
        <v>-3.4714405364967109E-3</v>
      </c>
      <c r="J81" s="41">
        <f ca="1">HLOOKUP($A81&amp;"-"&amp;$B81&amp;"-"&amp;J$7,Weights_Cond_Spaces,$C81+1,FALSE)*'Freezer Impacts'!I80</f>
        <v>2.5063558154505176E-2</v>
      </c>
      <c r="K81" s="41">
        <f ca="1">HLOOKUP($A81&amp;"-"&amp;$B81&amp;"-"&amp;K$7,Weights_Cond_Spaces,$C81+1,FALSE)*'Freezer Impacts'!J80</f>
        <v>3.1686012754051406E-6</v>
      </c>
      <c r="L81" s="41">
        <f ca="1">HLOOKUP($A81&amp;"-"&amp;$B81&amp;"-"&amp;L$7,Weights_Cond_Spaces,$C81+1,FALSE)*'Freezer Impacts'!K80</f>
        <v>2.5590198542355197E-2</v>
      </c>
      <c r="M81" s="41">
        <f ca="1">HLOOKUP($A81&amp;"-"&amp;$B81&amp;"-"&amp;M$7,Weights_Cond_Spaces,$C81+1,FALSE)*'Freezer Impacts'!L80</f>
        <v>5.387304952347947E-6</v>
      </c>
      <c r="N81" s="41">
        <f ca="1">HLOOKUP($A81&amp;"-"&amp;$B81&amp;"-"&amp;N$7,Weights_Cond_Spaces,$C81+1,FALSE)*'Freezer Impacts'!M80</f>
        <v>0</v>
      </c>
      <c r="O81" s="41">
        <f ca="1">HLOOKUP($A81&amp;"-"&amp;$B81&amp;"-"&amp;O$7,Weights_Cond_Spaces,$C81+1,FALSE)*'Freezer Impacts'!N80</f>
        <v>3.6412042842778179E-2</v>
      </c>
      <c r="P81" s="41">
        <f ca="1">HLOOKUP($A81&amp;"-"&amp;$B81&amp;"-"&amp;P$7,Weights_Cond_Spaces,$C81+1,FALSE)*'Freezer Impacts'!O80</f>
        <v>4.5825287355884765E-6</v>
      </c>
      <c r="Q81" s="41">
        <f ca="1">HLOOKUP($A81&amp;"-"&amp;$B81&amp;"-"&amp;Q$7,Weights_Cond_Spaces,$C81+1,FALSE)*'Freezer Impacts'!P80</f>
        <v>4.3317769944318303E-2</v>
      </c>
      <c r="R81" s="41">
        <f ca="1">HLOOKUP($A81&amp;"-"&amp;$B81&amp;"-"&amp;R$7,Weights_Cond_Spaces,$C81+1,FALSE)*'Freezer Impacts'!Q80</f>
        <v>7.2970183727126511E-6</v>
      </c>
      <c r="S81" s="41">
        <f>HLOOKUP($A81&amp;"-"&amp;$B81&amp;"-"&amp;S$7,Weights_Cond_Spaces,$C81+1,FALSE)*'Freezer Impacts'!R80</f>
        <v>0</v>
      </c>
      <c r="T81" s="41">
        <f ca="1">HLOOKUP($A81&amp;"-"&amp;$B81&amp;"-"&amp;T$7,Weights_Cond_Spaces,$C81+1,FALSE)*'Freezer Impacts'!S80</f>
        <v>7.5327511206307277E-2</v>
      </c>
      <c r="U81" s="41">
        <f ca="1">HLOOKUP($A81&amp;"-"&amp;$B81&amp;"-"&amp;U$7,Weights_Cond_Spaces,$C81+1,FALSE)*'Freezer Impacts'!T80</f>
        <v>1.0931940334180172E-5</v>
      </c>
      <c r="V81" s="41">
        <f ca="1">HLOOKUP($A81&amp;"-"&amp;$B81&amp;"-"&amp;V$7,Weights_Cond_Spaces,$C81+1,FALSE)*'Freezer Impacts'!U80</f>
        <v>7.5327511206307277E-2</v>
      </c>
      <c r="W81" s="41">
        <f ca="1">HLOOKUP($A81&amp;"-"&amp;$B81&amp;"-"&amp;W$7,Weights_Cond_Spaces,$C81+1,FALSE)*'Freezer Impacts'!V80</f>
        <v>1.0931940334180172E-5</v>
      </c>
      <c r="X81" s="41">
        <f ca="1">HLOOKUP($A81&amp;"-"&amp;$B81&amp;"-"&amp;X$7,Weights_Cond_Spaces,$C81+1,FALSE)*'Freezer Impacts'!W80</f>
        <v>-1.537465215108791E-3</v>
      </c>
      <c r="Y81" s="41">
        <f ca="1">HLOOKUP($A81&amp;"-"&amp;$B81&amp;"-"&amp;Y$7,Weights_Cond_Spaces,$C81+1,FALSE)*'Freezer Impacts'!X80</f>
        <v>1.1698733522045094E-2</v>
      </c>
      <c r="Z81" s="41">
        <f ca="1">HLOOKUP($A81&amp;"-"&amp;$B81&amp;"-"&amp;Z$7,Weights_Cond_Spaces,$C81+1,FALSE)*'Freezer Impacts'!Y80</f>
        <v>1.7443573076927874E-6</v>
      </c>
      <c r="AA81" s="41">
        <f ca="1">HLOOKUP($A81&amp;"-"&amp;$B81&amp;"-"&amp;AA$7,Weights_Cond_Spaces,$C81+1,FALSE)*'Freezer Impacts'!Z80</f>
        <v>9.2884071313975858E-3</v>
      </c>
      <c r="AB81" s="41">
        <f ca="1">HLOOKUP($A81&amp;"-"&amp;$B81&amp;"-"&amp;AB$7,Weights_Cond_Spaces,$C81+1,FALSE)*'Freezer Impacts'!AA80</f>
        <v>1.7443573076927874E-6</v>
      </c>
      <c r="AC81" s="41">
        <f ca="1">HLOOKUP($A81&amp;"-"&amp;$B81&amp;"-"&amp;AC$7,Weights_Cond_Spaces,$C81+1,FALSE)*'Freezer Impacts'!AB80</f>
        <v>0</v>
      </c>
      <c r="AF81" s="131">
        <f t="shared" ca="1" si="19"/>
        <v>0.32350556550539694</v>
      </c>
      <c r="AG81" s="131">
        <f t="shared" ca="1" si="19"/>
        <v>4.2451997331320825E-5</v>
      </c>
      <c r="AH81" s="131">
        <f t="shared" ca="1" si="19"/>
        <v>0.36171794244362199</v>
      </c>
      <c r="AI81" s="131">
        <f t="shared" ca="1" si="19"/>
        <v>6.0431582627609797E-5</v>
      </c>
      <c r="AJ81" s="131">
        <f t="shared" ca="1" si="19"/>
        <v>-5.0089057516055019E-3</v>
      </c>
    </row>
    <row r="82" spans="1:36">
      <c r="A82" s="4" t="str">
        <f t="shared" si="20"/>
        <v>SC</v>
      </c>
      <c r="B82" s="4" t="str">
        <f t="shared" si="20"/>
        <v>MFM</v>
      </c>
      <c r="C82" s="4">
        <f t="shared" si="18"/>
        <v>10</v>
      </c>
      <c r="D82" s="40" t="str">
        <f t="shared" si="15"/>
        <v>SC10</v>
      </c>
      <c r="E82" s="41">
        <f ca="1">HLOOKUP($A82&amp;"-"&amp;$B82&amp;"-"&amp;E$7,Weights_Cond_Spaces,$C82+1,FALSE)*'Freezer Impacts'!D81</f>
        <v>8.9841250526092042E-2</v>
      </c>
      <c r="F82" s="41">
        <f ca="1">HLOOKUP($A82&amp;"-"&amp;$B82&amp;"-"&amp;F$7,Weights_Cond_Spaces,$C82+1,FALSE)*'Freezer Impacts'!E81</f>
        <v>1.1793264632423177E-5</v>
      </c>
      <c r="G82" s="41">
        <f ca="1">HLOOKUP($A82&amp;"-"&amp;$B82&amp;"-"&amp;G$7,Weights_Cond_Spaces,$C82+1,FALSE)*'Freezer Impacts'!F81</f>
        <v>0.10262810610084332</v>
      </c>
      <c r="H82" s="41">
        <f ca="1">HLOOKUP($A82&amp;"-"&amp;$B82&amp;"-"&amp;H$7,Weights_Cond_Spaces,$C82+1,FALSE)*'Freezer Impacts'!G81</f>
        <v>1.9874200987397047E-5</v>
      </c>
      <c r="I82" s="41">
        <f ca="1">HLOOKUP($A82&amp;"-"&amp;$B82&amp;"-"&amp;I$7,Weights_Cond_Spaces,$C82+1,FALSE)*'Freezer Impacts'!H81</f>
        <v>-1.9100958072317447E-3</v>
      </c>
      <c r="J82" s="41">
        <f ca="1">HLOOKUP($A82&amp;"-"&amp;$B82&amp;"-"&amp;J$7,Weights_Cond_Spaces,$C82+1,FALSE)*'Freezer Impacts'!I81</f>
        <v>1.2849394380955163E-2</v>
      </c>
      <c r="K82" s="41">
        <f ca="1">HLOOKUP($A82&amp;"-"&amp;$B82&amp;"-"&amp;K$7,Weights_Cond_Spaces,$C82+1,FALSE)*'Freezer Impacts'!J81</f>
        <v>1.6960479880641873E-6</v>
      </c>
      <c r="L82" s="41">
        <f ca="1">HLOOKUP($A82&amp;"-"&amp;$B82&amp;"-"&amp;L$7,Weights_Cond_Spaces,$C82+1,FALSE)*'Freezer Impacts'!K81</f>
        <v>1.2322500772028329E-2</v>
      </c>
      <c r="M82" s="41">
        <f ca="1">HLOOKUP($A82&amp;"-"&amp;$B82&amp;"-"&amp;M$7,Weights_Cond_Spaces,$C82+1,FALSE)*'Freezer Impacts'!L81</f>
        <v>3.0805224312838485E-6</v>
      </c>
      <c r="N82" s="41">
        <f ca="1">HLOOKUP($A82&amp;"-"&amp;$B82&amp;"-"&amp;N$7,Weights_Cond_Spaces,$C82+1,FALSE)*'Freezer Impacts'!M81</f>
        <v>0</v>
      </c>
      <c r="O82" s="41">
        <f ca="1">HLOOKUP($A82&amp;"-"&amp;$B82&amp;"-"&amp;O$7,Weights_Cond_Spaces,$C82+1,FALSE)*'Freezer Impacts'!N81</f>
        <v>1.8692765315627025E-2</v>
      </c>
      <c r="P82" s="41">
        <f ca="1">HLOOKUP($A82&amp;"-"&amp;$B82&amp;"-"&amp;P$7,Weights_Cond_Spaces,$C82+1,FALSE)*'Freezer Impacts'!O81</f>
        <v>2.4537584549198511E-6</v>
      </c>
      <c r="Q82" s="41">
        <f ca="1">HLOOKUP($A82&amp;"-"&amp;$B82&amp;"-"&amp;Q$7,Weights_Cond_Spaces,$C82+1,FALSE)*'Freezer Impacts'!P81</f>
        <v>2.1353254667500252E-2</v>
      </c>
      <c r="R82" s="41">
        <f ca="1">HLOOKUP($A82&amp;"-"&amp;$B82&amp;"-"&amp;R$7,Weights_Cond_Spaces,$C82+1,FALSE)*'Freezer Impacts'!Q81</f>
        <v>4.1351135777559371E-6</v>
      </c>
      <c r="S82" s="41">
        <f>HLOOKUP($A82&amp;"-"&amp;$B82&amp;"-"&amp;S$7,Weights_Cond_Spaces,$C82+1,FALSE)*'Freezer Impacts'!R81</f>
        <v>0</v>
      </c>
      <c r="T82" s="41">
        <f ca="1">HLOOKUP($A82&amp;"-"&amp;$B82&amp;"-"&amp;T$7,Weights_Cond_Spaces,$C82+1,FALSE)*'Freezer Impacts'!S81</f>
        <v>1.4490493544561956E-2</v>
      </c>
      <c r="U82" s="41">
        <f ca="1">HLOOKUP($A82&amp;"-"&amp;$B82&amp;"-"&amp;U$7,Weights_Cond_Spaces,$C82+1,FALSE)*'Freezer Impacts'!T81</f>
        <v>2.2507613526080173E-6</v>
      </c>
      <c r="V82" s="41">
        <f ca="1">HLOOKUP($A82&amp;"-"&amp;$B82&amp;"-"&amp;V$7,Weights_Cond_Spaces,$C82+1,FALSE)*'Freezer Impacts'!U81</f>
        <v>1.4490493544561956E-2</v>
      </c>
      <c r="W82" s="41">
        <f ca="1">HLOOKUP($A82&amp;"-"&amp;$B82&amp;"-"&amp;W$7,Weights_Cond_Spaces,$C82+1,FALSE)*'Freezer Impacts'!V81</f>
        <v>2.2507613526080173E-6</v>
      </c>
      <c r="X82" s="41">
        <f ca="1">HLOOKUP($A82&amp;"-"&amp;$B82&amp;"-"&amp;X$7,Weights_Cond_Spaces,$C82+1,FALSE)*'Freezer Impacts'!W81</f>
        <v>-3.0404212604544955E-4</v>
      </c>
      <c r="Y82" s="41">
        <f ca="1">HLOOKUP($A82&amp;"-"&amp;$B82&amp;"-"&amp;Y$7,Weights_Cond_Spaces,$C82+1,FALSE)*'Freezer Impacts'!X81</f>
        <v>2.2557761324442623E-3</v>
      </c>
      <c r="Z82" s="41">
        <f ca="1">HLOOKUP($A82&amp;"-"&amp;$B82&amp;"-"&amp;Z$7,Weights_Cond_Spaces,$C82+1,FALSE)*'Freezer Impacts'!Y81</f>
        <v>3.5715743964820946E-7</v>
      </c>
      <c r="AA82" s="41">
        <f ca="1">HLOOKUP($A82&amp;"-"&amp;$B82&amp;"-"&amp;AA$7,Weights_Cond_Spaces,$C82+1,FALSE)*'Freezer Impacts'!Z81</f>
        <v>1.7545677430022186E-3</v>
      </c>
      <c r="AB82" s="41">
        <f ca="1">HLOOKUP($A82&amp;"-"&amp;$B82&amp;"-"&amp;AB$7,Weights_Cond_Spaces,$C82+1,FALSE)*'Freezer Impacts'!AA81</f>
        <v>3.5715743964820946E-7</v>
      </c>
      <c r="AC82" s="41">
        <f ca="1">HLOOKUP($A82&amp;"-"&amp;$B82&amp;"-"&amp;AC$7,Weights_Cond_Spaces,$C82+1,FALSE)*'Freezer Impacts'!AB81</f>
        <v>0</v>
      </c>
      <c r="AF82" s="131">
        <f t="shared" ca="1" si="19"/>
        <v>0.13812967989968045</v>
      </c>
      <c r="AG82" s="131">
        <f t="shared" ca="1" si="19"/>
        <v>1.8550989867663443E-5</v>
      </c>
      <c r="AH82" s="131">
        <f t="shared" ca="1" si="19"/>
        <v>0.15254892282793606</v>
      </c>
      <c r="AI82" s="131">
        <f t="shared" ca="1" si="19"/>
        <v>2.9697755788693061E-5</v>
      </c>
      <c r="AJ82" s="131">
        <f t="shared" ca="1" si="19"/>
        <v>-2.2141379332771944E-3</v>
      </c>
    </row>
    <row r="83" spans="1:36">
      <c r="A83" s="4" t="str">
        <f t="shared" si="20"/>
        <v>SC</v>
      </c>
      <c r="B83" s="4" t="str">
        <f t="shared" si="20"/>
        <v>MFM</v>
      </c>
      <c r="C83" s="4">
        <f t="shared" si="18"/>
        <v>11</v>
      </c>
      <c r="D83" s="40" t="str">
        <f t="shared" si="15"/>
        <v>SC11</v>
      </c>
      <c r="E83" s="41">
        <f ca="1">HLOOKUP($A83&amp;"-"&amp;$B83&amp;"-"&amp;E$7,Weights_Cond_Spaces,$C83+1,FALSE)*'Freezer Impacts'!D82</f>
        <v>0</v>
      </c>
      <c r="F83" s="41">
        <f ca="1">HLOOKUP($A83&amp;"-"&amp;$B83&amp;"-"&amp;F$7,Weights_Cond_Spaces,$C83+1,FALSE)*'Freezer Impacts'!E82</f>
        <v>0</v>
      </c>
      <c r="G83" s="41">
        <f ca="1">HLOOKUP($A83&amp;"-"&amp;$B83&amp;"-"&amp;G$7,Weights_Cond_Spaces,$C83+1,FALSE)*'Freezer Impacts'!F82</f>
        <v>0</v>
      </c>
      <c r="H83" s="41">
        <f ca="1">HLOOKUP($A83&amp;"-"&amp;$B83&amp;"-"&amp;H$7,Weights_Cond_Spaces,$C83+1,FALSE)*'Freezer Impacts'!G82</f>
        <v>0</v>
      </c>
      <c r="I83" s="41">
        <f ca="1">HLOOKUP($A83&amp;"-"&amp;$B83&amp;"-"&amp;I$7,Weights_Cond_Spaces,$C83+1,FALSE)*'Freezer Impacts'!H82</f>
        <v>0</v>
      </c>
      <c r="J83" s="41">
        <f ca="1">HLOOKUP($A83&amp;"-"&amp;$B83&amp;"-"&amp;J$7,Weights_Cond_Spaces,$C83+1,FALSE)*'Freezer Impacts'!I82</f>
        <v>0</v>
      </c>
      <c r="K83" s="41">
        <f ca="1">HLOOKUP($A83&amp;"-"&amp;$B83&amp;"-"&amp;K$7,Weights_Cond_Spaces,$C83+1,FALSE)*'Freezer Impacts'!J82</f>
        <v>0</v>
      </c>
      <c r="L83" s="41">
        <f ca="1">HLOOKUP($A83&amp;"-"&amp;$B83&amp;"-"&amp;L$7,Weights_Cond_Spaces,$C83+1,FALSE)*'Freezer Impacts'!K82</f>
        <v>0</v>
      </c>
      <c r="M83" s="41">
        <f ca="1">HLOOKUP($A83&amp;"-"&amp;$B83&amp;"-"&amp;M$7,Weights_Cond_Spaces,$C83+1,FALSE)*'Freezer Impacts'!L82</f>
        <v>0</v>
      </c>
      <c r="N83" s="41">
        <f ca="1">HLOOKUP($A83&amp;"-"&amp;$B83&amp;"-"&amp;N$7,Weights_Cond_Spaces,$C83+1,FALSE)*'Freezer Impacts'!M82</f>
        <v>0</v>
      </c>
      <c r="O83" s="41">
        <f ca="1">HLOOKUP($A83&amp;"-"&amp;$B83&amp;"-"&amp;O$7,Weights_Cond_Spaces,$C83+1,FALSE)*'Freezer Impacts'!N82</f>
        <v>0</v>
      </c>
      <c r="P83" s="41">
        <f ca="1">HLOOKUP($A83&amp;"-"&amp;$B83&amp;"-"&amp;P$7,Weights_Cond_Spaces,$C83+1,FALSE)*'Freezer Impacts'!O82</f>
        <v>0</v>
      </c>
      <c r="Q83" s="41">
        <f ca="1">HLOOKUP($A83&amp;"-"&amp;$B83&amp;"-"&amp;Q$7,Weights_Cond_Spaces,$C83+1,FALSE)*'Freezer Impacts'!P82</f>
        <v>0</v>
      </c>
      <c r="R83" s="41">
        <f ca="1">HLOOKUP($A83&amp;"-"&amp;$B83&amp;"-"&amp;R$7,Weights_Cond_Spaces,$C83+1,FALSE)*'Freezer Impacts'!Q82</f>
        <v>0</v>
      </c>
      <c r="S83" s="41">
        <f>HLOOKUP($A83&amp;"-"&amp;$B83&amp;"-"&amp;S$7,Weights_Cond_Spaces,$C83+1,FALSE)*'Freezer Impacts'!R82</f>
        <v>0</v>
      </c>
      <c r="T83" s="41">
        <f ca="1">HLOOKUP($A83&amp;"-"&amp;$B83&amp;"-"&amp;T$7,Weights_Cond_Spaces,$C83+1,FALSE)*'Freezer Impacts'!S82</f>
        <v>0</v>
      </c>
      <c r="U83" s="41">
        <f ca="1">HLOOKUP($A83&amp;"-"&amp;$B83&amp;"-"&amp;U$7,Weights_Cond_Spaces,$C83+1,FALSE)*'Freezer Impacts'!T82</f>
        <v>0</v>
      </c>
      <c r="V83" s="41">
        <f ca="1">HLOOKUP($A83&amp;"-"&amp;$B83&amp;"-"&amp;V$7,Weights_Cond_Spaces,$C83+1,FALSE)*'Freezer Impacts'!U82</f>
        <v>0</v>
      </c>
      <c r="W83" s="41">
        <f ca="1">HLOOKUP($A83&amp;"-"&amp;$B83&amp;"-"&amp;W$7,Weights_Cond_Spaces,$C83+1,FALSE)*'Freezer Impacts'!V82</f>
        <v>0</v>
      </c>
      <c r="X83" s="41">
        <f ca="1">HLOOKUP($A83&amp;"-"&amp;$B83&amp;"-"&amp;X$7,Weights_Cond_Spaces,$C83+1,FALSE)*'Freezer Impacts'!W82</f>
        <v>0</v>
      </c>
      <c r="Y83" s="41">
        <f ca="1">HLOOKUP($A83&amp;"-"&amp;$B83&amp;"-"&amp;Y$7,Weights_Cond_Spaces,$C83+1,FALSE)*'Freezer Impacts'!X82</f>
        <v>0</v>
      </c>
      <c r="Z83" s="41">
        <f ca="1">HLOOKUP($A83&amp;"-"&amp;$B83&amp;"-"&amp;Z$7,Weights_Cond_Spaces,$C83+1,FALSE)*'Freezer Impacts'!Y82</f>
        <v>0</v>
      </c>
      <c r="AA83" s="41">
        <f ca="1">HLOOKUP($A83&amp;"-"&amp;$B83&amp;"-"&amp;AA$7,Weights_Cond_Spaces,$C83+1,FALSE)*'Freezer Impacts'!Z82</f>
        <v>0</v>
      </c>
      <c r="AB83" s="41">
        <f ca="1">HLOOKUP($A83&amp;"-"&amp;$B83&amp;"-"&amp;AB$7,Weights_Cond_Spaces,$C83+1,FALSE)*'Freezer Impacts'!AA82</f>
        <v>0</v>
      </c>
      <c r="AC83" s="41">
        <f ca="1">HLOOKUP($A83&amp;"-"&amp;$B83&amp;"-"&amp;AC$7,Weights_Cond_Spaces,$C83+1,FALSE)*'Freezer Impacts'!AB82</f>
        <v>0</v>
      </c>
      <c r="AF83" s="131">
        <f t="shared" ca="1" si="19"/>
        <v>0</v>
      </c>
      <c r="AG83" s="131">
        <f t="shared" ca="1" si="19"/>
        <v>0</v>
      </c>
      <c r="AH83" s="131">
        <f t="shared" ca="1" si="19"/>
        <v>0</v>
      </c>
      <c r="AI83" s="131">
        <f t="shared" ca="1" si="19"/>
        <v>0</v>
      </c>
      <c r="AJ83" s="131">
        <f t="shared" ca="1" si="19"/>
        <v>0</v>
      </c>
    </row>
    <row r="84" spans="1:36">
      <c r="A84" s="4" t="str">
        <f t="shared" si="20"/>
        <v>SC</v>
      </c>
      <c r="B84" s="4" t="str">
        <f t="shared" si="20"/>
        <v>MFM</v>
      </c>
      <c r="C84" s="4">
        <f t="shared" si="18"/>
        <v>12</v>
      </c>
      <c r="D84" s="40" t="str">
        <f t="shared" si="15"/>
        <v>SC12</v>
      </c>
      <c r="E84" s="41">
        <f ca="1">HLOOKUP($A84&amp;"-"&amp;$B84&amp;"-"&amp;E$7,Weights_Cond_Spaces,$C84+1,FALSE)*'Freezer Impacts'!D83</f>
        <v>0</v>
      </c>
      <c r="F84" s="41">
        <f ca="1">HLOOKUP($A84&amp;"-"&amp;$B84&amp;"-"&amp;F$7,Weights_Cond_Spaces,$C84+1,FALSE)*'Freezer Impacts'!E83</f>
        <v>0</v>
      </c>
      <c r="G84" s="41">
        <f ca="1">HLOOKUP($A84&amp;"-"&amp;$B84&amp;"-"&amp;G$7,Weights_Cond_Spaces,$C84+1,FALSE)*'Freezer Impacts'!F83</f>
        <v>0</v>
      </c>
      <c r="H84" s="41">
        <f ca="1">HLOOKUP($A84&amp;"-"&amp;$B84&amp;"-"&amp;H$7,Weights_Cond_Spaces,$C84+1,FALSE)*'Freezer Impacts'!G83</f>
        <v>0</v>
      </c>
      <c r="I84" s="41">
        <f ca="1">HLOOKUP($A84&amp;"-"&amp;$B84&amp;"-"&amp;I$7,Weights_Cond_Spaces,$C84+1,FALSE)*'Freezer Impacts'!H83</f>
        <v>0</v>
      </c>
      <c r="J84" s="41">
        <f ca="1">HLOOKUP($A84&amp;"-"&amp;$B84&amp;"-"&amp;J$7,Weights_Cond_Spaces,$C84+1,FALSE)*'Freezer Impacts'!I83</f>
        <v>0</v>
      </c>
      <c r="K84" s="41">
        <f ca="1">HLOOKUP($A84&amp;"-"&amp;$B84&amp;"-"&amp;K$7,Weights_Cond_Spaces,$C84+1,FALSE)*'Freezer Impacts'!J83</f>
        <v>0</v>
      </c>
      <c r="L84" s="41">
        <f ca="1">HLOOKUP($A84&amp;"-"&amp;$B84&amp;"-"&amp;L$7,Weights_Cond_Spaces,$C84+1,FALSE)*'Freezer Impacts'!K83</f>
        <v>0</v>
      </c>
      <c r="M84" s="41">
        <f ca="1">HLOOKUP($A84&amp;"-"&amp;$B84&amp;"-"&amp;M$7,Weights_Cond_Spaces,$C84+1,FALSE)*'Freezer Impacts'!L83</f>
        <v>0</v>
      </c>
      <c r="N84" s="41">
        <f ca="1">HLOOKUP($A84&amp;"-"&amp;$B84&amp;"-"&amp;N$7,Weights_Cond_Spaces,$C84+1,FALSE)*'Freezer Impacts'!M83</f>
        <v>0</v>
      </c>
      <c r="O84" s="41">
        <f ca="1">HLOOKUP($A84&amp;"-"&amp;$B84&amp;"-"&amp;O$7,Weights_Cond_Spaces,$C84+1,FALSE)*'Freezer Impacts'!N83</f>
        <v>0</v>
      </c>
      <c r="P84" s="41">
        <f ca="1">HLOOKUP($A84&amp;"-"&amp;$B84&amp;"-"&amp;P$7,Weights_Cond_Spaces,$C84+1,FALSE)*'Freezer Impacts'!O83</f>
        <v>0</v>
      </c>
      <c r="Q84" s="41">
        <f ca="1">HLOOKUP($A84&amp;"-"&amp;$B84&amp;"-"&amp;Q$7,Weights_Cond_Spaces,$C84+1,FALSE)*'Freezer Impacts'!P83</f>
        <v>0</v>
      </c>
      <c r="R84" s="41">
        <f ca="1">HLOOKUP($A84&amp;"-"&amp;$B84&amp;"-"&amp;R$7,Weights_Cond_Spaces,$C84+1,FALSE)*'Freezer Impacts'!Q83</f>
        <v>0</v>
      </c>
      <c r="S84" s="41">
        <f>HLOOKUP($A84&amp;"-"&amp;$B84&amp;"-"&amp;S$7,Weights_Cond_Spaces,$C84+1,FALSE)*'Freezer Impacts'!R83</f>
        <v>0</v>
      </c>
      <c r="T84" s="41">
        <f ca="1">HLOOKUP($A84&amp;"-"&amp;$B84&amp;"-"&amp;T$7,Weights_Cond_Spaces,$C84+1,FALSE)*'Freezer Impacts'!S83</f>
        <v>0</v>
      </c>
      <c r="U84" s="41">
        <f ca="1">HLOOKUP($A84&amp;"-"&amp;$B84&amp;"-"&amp;U$7,Weights_Cond_Spaces,$C84+1,FALSE)*'Freezer Impacts'!T83</f>
        <v>0</v>
      </c>
      <c r="V84" s="41">
        <f ca="1">HLOOKUP($A84&amp;"-"&amp;$B84&amp;"-"&amp;V$7,Weights_Cond_Spaces,$C84+1,FALSE)*'Freezer Impacts'!U83</f>
        <v>0</v>
      </c>
      <c r="W84" s="41">
        <f ca="1">HLOOKUP($A84&amp;"-"&amp;$B84&amp;"-"&amp;W$7,Weights_Cond_Spaces,$C84+1,FALSE)*'Freezer Impacts'!V83</f>
        <v>0</v>
      </c>
      <c r="X84" s="41">
        <f ca="1">HLOOKUP($A84&amp;"-"&amp;$B84&amp;"-"&amp;X$7,Weights_Cond_Spaces,$C84+1,FALSE)*'Freezer Impacts'!W83</f>
        <v>0</v>
      </c>
      <c r="Y84" s="41">
        <f ca="1">HLOOKUP($A84&amp;"-"&amp;$B84&amp;"-"&amp;Y$7,Weights_Cond_Spaces,$C84+1,FALSE)*'Freezer Impacts'!X83</f>
        <v>0</v>
      </c>
      <c r="Z84" s="41">
        <f ca="1">HLOOKUP($A84&amp;"-"&amp;$B84&amp;"-"&amp;Z$7,Weights_Cond_Spaces,$C84+1,FALSE)*'Freezer Impacts'!Y83</f>
        <v>0</v>
      </c>
      <c r="AA84" s="41">
        <f ca="1">HLOOKUP($A84&amp;"-"&amp;$B84&amp;"-"&amp;AA$7,Weights_Cond_Spaces,$C84+1,FALSE)*'Freezer Impacts'!Z83</f>
        <v>0</v>
      </c>
      <c r="AB84" s="41">
        <f ca="1">HLOOKUP($A84&amp;"-"&amp;$B84&amp;"-"&amp;AB$7,Weights_Cond_Spaces,$C84+1,FALSE)*'Freezer Impacts'!AA83</f>
        <v>0</v>
      </c>
      <c r="AC84" s="41">
        <f ca="1">HLOOKUP($A84&amp;"-"&amp;$B84&amp;"-"&amp;AC$7,Weights_Cond_Spaces,$C84+1,FALSE)*'Freezer Impacts'!AB83</f>
        <v>0</v>
      </c>
      <c r="AF84" s="131">
        <f t="shared" ca="1" si="19"/>
        <v>0</v>
      </c>
      <c r="AG84" s="131">
        <f t="shared" ca="1" si="19"/>
        <v>0</v>
      </c>
      <c r="AH84" s="131">
        <f t="shared" ca="1" si="19"/>
        <v>0</v>
      </c>
      <c r="AI84" s="131">
        <f t="shared" ca="1" si="19"/>
        <v>0</v>
      </c>
      <c r="AJ84" s="131">
        <f t="shared" ca="1" si="19"/>
        <v>0</v>
      </c>
    </row>
    <row r="85" spans="1:36">
      <c r="A85" s="4" t="str">
        <f t="shared" si="20"/>
        <v>SC</v>
      </c>
      <c r="B85" s="4" t="str">
        <f t="shared" si="20"/>
        <v>MFM</v>
      </c>
      <c r="C85" s="4">
        <f t="shared" si="18"/>
        <v>13</v>
      </c>
      <c r="D85" s="40" t="str">
        <f t="shared" si="15"/>
        <v>SC13</v>
      </c>
      <c r="E85" s="41">
        <f ca="1">HLOOKUP($A85&amp;"-"&amp;$B85&amp;"-"&amp;E$7,Weights_Cond_Spaces,$C85+1,FALSE)*'Freezer Impacts'!D84</f>
        <v>6.1562412486417611E-2</v>
      </c>
      <c r="F85" s="41">
        <f ca="1">HLOOKUP($A85&amp;"-"&amp;$B85&amp;"-"&amp;F$7,Weights_Cond_Spaces,$C85+1,FALSE)*'Freezer Impacts'!E84</f>
        <v>7.9557312000857947E-6</v>
      </c>
      <c r="G85" s="41">
        <f ca="1">HLOOKUP($A85&amp;"-"&amp;$B85&amp;"-"&amp;G$7,Weights_Cond_Spaces,$C85+1,FALSE)*'Freezer Impacts'!F84</f>
        <v>7.2532450344316074E-2</v>
      </c>
      <c r="H85" s="41">
        <f ca="1">HLOOKUP($A85&amp;"-"&amp;$B85&amp;"-"&amp;H$7,Weights_Cond_Spaces,$C85+1,FALSE)*'Freezer Impacts'!G84</f>
        <v>1.214374293454078E-5</v>
      </c>
      <c r="I85" s="41">
        <f ca="1">HLOOKUP($A85&amp;"-"&amp;$B85&amp;"-"&amp;I$7,Weights_Cond_Spaces,$C85+1,FALSE)*'Freezer Impacts'!H84</f>
        <v>-1.3434458034250289E-3</v>
      </c>
      <c r="J85" s="41">
        <f ca="1">HLOOKUP($A85&amp;"-"&amp;$B85&amp;"-"&amp;J$7,Weights_Cond_Spaces,$C85+1,FALSE)*'Freezer Impacts'!I84</f>
        <v>8.8111589153542103E-3</v>
      </c>
      <c r="K85" s="41">
        <f ca="1">HLOOKUP($A85&amp;"-"&amp;$B85&amp;"-"&amp;K$7,Weights_Cond_Spaces,$C85+1,FALSE)*'Freezer Impacts'!J84</f>
        <v>1.1440857294018743E-6</v>
      </c>
      <c r="L85" s="41">
        <f ca="1">HLOOKUP($A85&amp;"-"&amp;$B85&amp;"-"&amp;L$7,Weights_Cond_Spaces,$C85+1,FALSE)*'Freezer Impacts'!K84</f>
        <v>8.7257948566680666E-3</v>
      </c>
      <c r="M85" s="41">
        <f ca="1">HLOOKUP($A85&amp;"-"&amp;$B85&amp;"-"&amp;M$7,Weights_Cond_Spaces,$C85+1,FALSE)*'Freezer Impacts'!L84</f>
        <v>1.8896487735657129E-6</v>
      </c>
      <c r="N85" s="41">
        <f ca="1">HLOOKUP($A85&amp;"-"&amp;$B85&amp;"-"&amp;N$7,Weights_Cond_Spaces,$C85+1,FALSE)*'Freezer Impacts'!M84</f>
        <v>0</v>
      </c>
      <c r="O85" s="41">
        <f ca="1">HLOOKUP($A85&amp;"-"&amp;$B85&amp;"-"&amp;O$7,Weights_Cond_Spaces,$C85+1,FALSE)*'Freezer Impacts'!N84</f>
        <v>1.2808946025725895E-2</v>
      </c>
      <c r="P85" s="41">
        <f ca="1">HLOOKUP($A85&amp;"-"&amp;$B85&amp;"-"&amp;P$7,Weights_Cond_Spaces,$C85+1,FALSE)*'Freezer Impacts'!O84</f>
        <v>1.6553043882022239E-6</v>
      </c>
      <c r="Q85" s="41">
        <f ca="1">HLOOKUP($A85&amp;"-"&amp;$B85&amp;"-"&amp;Q$7,Weights_Cond_Spaces,$C85+1,FALSE)*'Freezer Impacts'!P84</f>
        <v>1.5091420300966369E-2</v>
      </c>
      <c r="R85" s="41">
        <f ca="1">HLOOKUP($A85&amp;"-"&amp;$B85&amp;"-"&amp;R$7,Weights_Cond_Spaces,$C85+1,FALSE)*'Freezer Impacts'!Q84</f>
        <v>2.5266805103380476E-6</v>
      </c>
      <c r="S85" s="41">
        <f>HLOOKUP($A85&amp;"-"&amp;$B85&amp;"-"&amp;S$7,Weights_Cond_Spaces,$C85+1,FALSE)*'Freezer Impacts'!R84</f>
        <v>0</v>
      </c>
      <c r="T85" s="41">
        <f ca="1">HLOOKUP($A85&amp;"-"&amp;$B85&amp;"-"&amp;T$7,Weights_Cond_Spaces,$C85+1,FALSE)*'Freezer Impacts'!S84</f>
        <v>9.927044766644506E-3</v>
      </c>
      <c r="U85" s="41">
        <f ca="1">HLOOKUP($A85&amp;"-"&amp;$B85&amp;"-"&amp;U$7,Weights_Cond_Spaces,$C85+1,FALSE)*'Freezer Impacts'!T84</f>
        <v>1.5862602138824867E-6</v>
      </c>
      <c r="V85" s="41">
        <f ca="1">HLOOKUP($A85&amp;"-"&amp;$B85&amp;"-"&amp;V$7,Weights_Cond_Spaces,$C85+1,FALSE)*'Freezer Impacts'!U84</f>
        <v>9.927044766644506E-3</v>
      </c>
      <c r="W85" s="41">
        <f ca="1">HLOOKUP($A85&amp;"-"&amp;$B85&amp;"-"&amp;W$7,Weights_Cond_Spaces,$C85+1,FALSE)*'Freezer Impacts'!V84</f>
        <v>1.5862602138824867E-6</v>
      </c>
      <c r="X85" s="41">
        <f ca="1">HLOOKUP($A85&amp;"-"&amp;$B85&amp;"-"&amp;X$7,Weights_Cond_Spaces,$C85+1,FALSE)*'Freezer Impacts'!W84</f>
        <v>-2.1018399948847719E-4</v>
      </c>
      <c r="Y85" s="41">
        <f ca="1">HLOOKUP($A85&amp;"-"&amp;$B85&amp;"-"&amp;Y$7,Weights_Cond_Spaces,$C85+1,FALSE)*'Freezer Impacts'!X84</f>
        <v>1.5609118171564212E-3</v>
      </c>
      <c r="Z85" s="41">
        <f ca="1">HLOOKUP($A85&amp;"-"&amp;$B85&amp;"-"&amp;Z$7,Weights_Cond_Spaces,$C85+1,FALSE)*'Freezer Impacts'!Y84</f>
        <v>2.5449566279296852E-7</v>
      </c>
      <c r="AA85" s="41">
        <f ca="1">HLOOKUP($A85&amp;"-"&amp;$B85&amp;"-"&amp;AA$7,Weights_Cond_Spaces,$C85+1,FALSE)*'Freezer Impacts'!Z84</f>
        <v>1.1832059828713595E-3</v>
      </c>
      <c r="AB85" s="41">
        <f ca="1">HLOOKUP($A85&amp;"-"&amp;$B85&amp;"-"&amp;AB$7,Weights_Cond_Spaces,$C85+1,FALSE)*'Freezer Impacts'!AA84</f>
        <v>2.5449566279296852E-7</v>
      </c>
      <c r="AC85" s="41">
        <f ca="1">HLOOKUP($A85&amp;"-"&amp;$B85&amp;"-"&amp;AC$7,Weights_Cond_Spaces,$C85+1,FALSE)*'Freezer Impacts'!AB84</f>
        <v>0</v>
      </c>
      <c r="AF85" s="131">
        <f t="shared" ca="1" si="19"/>
        <v>9.4670474011298647E-2</v>
      </c>
      <c r="AG85" s="131">
        <f t="shared" ca="1" si="19"/>
        <v>1.2595877194365347E-5</v>
      </c>
      <c r="AH85" s="131">
        <f t="shared" ca="1" si="19"/>
        <v>0.10745991625146638</v>
      </c>
      <c r="AI85" s="131">
        <f t="shared" ca="1" si="19"/>
        <v>1.8400828095119996E-5</v>
      </c>
      <c r="AJ85" s="131">
        <f t="shared" ca="1" si="19"/>
        <v>-1.553629802913506E-3</v>
      </c>
    </row>
    <row r="86" spans="1:36">
      <c r="A86" s="4" t="str">
        <f t="shared" si="20"/>
        <v>SC</v>
      </c>
      <c r="B86" s="4" t="str">
        <f t="shared" si="20"/>
        <v>MFM</v>
      </c>
      <c r="C86" s="4">
        <f t="shared" si="18"/>
        <v>14</v>
      </c>
      <c r="D86" s="40" t="str">
        <f t="shared" si="15"/>
        <v>SC14</v>
      </c>
      <c r="E86" s="41">
        <f ca="1">HLOOKUP($A86&amp;"-"&amp;$B86&amp;"-"&amp;E$7,Weights_Cond_Spaces,$C86+1,FALSE)*'Freezer Impacts'!D85</f>
        <v>8.0474041417317996E-2</v>
      </c>
      <c r="F86" s="41">
        <f ca="1">HLOOKUP($A86&amp;"-"&amp;$B86&amp;"-"&amp;F$7,Weights_Cond_Spaces,$C86+1,FALSE)*'Freezer Impacts'!E85</f>
        <v>1.0193540403772482E-5</v>
      </c>
      <c r="G86" s="41">
        <f ca="1">HLOOKUP($A86&amp;"-"&amp;$B86&amp;"-"&amp;G$7,Weights_Cond_Spaces,$C86+1,FALSE)*'Freezer Impacts'!F85</f>
        <v>9.626531365165579E-2</v>
      </c>
      <c r="H86" s="41">
        <f ca="1">HLOOKUP($A86&amp;"-"&amp;$B86&amp;"-"&amp;H$7,Weights_Cond_Spaces,$C86+1,FALSE)*'Freezer Impacts'!G85</f>
        <v>1.515853943429413E-5</v>
      </c>
      <c r="I86" s="41">
        <f ca="1">HLOOKUP($A86&amp;"-"&amp;$B86&amp;"-"&amp;I$7,Weights_Cond_Spaces,$C86+1,FALSE)*'Freezer Impacts'!H85</f>
        <v>-1.834735554581853E-3</v>
      </c>
      <c r="J86" s="41">
        <f ca="1">HLOOKUP($A86&amp;"-"&amp;$B86&amp;"-"&amp;J$7,Weights_Cond_Spaces,$C86+1,FALSE)*'Freezer Impacts'!I85</f>
        <v>1.1532077793731494E-2</v>
      </c>
      <c r="K86" s="41">
        <f ca="1">HLOOKUP($A86&amp;"-"&amp;$B86&amp;"-"&amp;K$7,Weights_Cond_Spaces,$C86+1,FALSE)*'Freezer Impacts'!J85</f>
        <v>1.4661088662679117E-6</v>
      </c>
      <c r="L86" s="41">
        <f ca="1">HLOOKUP($A86&amp;"-"&amp;$B86&amp;"-"&amp;L$7,Weights_Cond_Spaces,$C86+1,FALSE)*'Freezer Impacts'!K85</f>
        <v>1.1685257316127705E-2</v>
      </c>
      <c r="M86" s="41">
        <f ca="1">HLOOKUP($A86&amp;"-"&amp;$B86&amp;"-"&amp;M$7,Weights_Cond_Spaces,$C86+1,FALSE)*'Freezer Impacts'!L85</f>
        <v>2.3774405951073549E-6</v>
      </c>
      <c r="N86" s="41">
        <f ca="1">HLOOKUP($A86&amp;"-"&amp;$B86&amp;"-"&amp;N$7,Weights_Cond_Spaces,$C86+1,FALSE)*'Freezer Impacts'!M85</f>
        <v>0</v>
      </c>
      <c r="O86" s="41">
        <f ca="1">HLOOKUP($A86&amp;"-"&amp;$B86&amp;"-"&amp;O$7,Weights_Cond_Spaces,$C86+1,FALSE)*'Freezer Impacts'!N85</f>
        <v>1.6743782632200725E-2</v>
      </c>
      <c r="P86" s="41">
        <f ca="1">HLOOKUP($A86&amp;"-"&amp;$B86&amp;"-"&amp;P$7,Weights_Cond_Spaces,$C86+1,FALSE)*'Freezer Impacts'!O85</f>
        <v>2.1209128032756176E-6</v>
      </c>
      <c r="Q86" s="41">
        <f ca="1">HLOOKUP($A86&amp;"-"&amp;$B86&amp;"-"&amp;Q$7,Weights_Cond_Spaces,$C86+1,FALSE)*'Freezer Impacts'!P85</f>
        <v>2.0029384114628058E-2</v>
      </c>
      <c r="R86" s="41">
        <f ca="1">HLOOKUP($A86&amp;"-"&amp;$B86&amp;"-"&amp;R$7,Weights_Cond_Spaces,$C86+1,FALSE)*'Freezer Impacts'!Q85</f>
        <v>3.1539523160426702E-6</v>
      </c>
      <c r="S86" s="41">
        <f>HLOOKUP($A86&amp;"-"&amp;$B86&amp;"-"&amp;S$7,Weights_Cond_Spaces,$C86+1,FALSE)*'Freezer Impacts'!R85</f>
        <v>0</v>
      </c>
      <c r="T86" s="41">
        <f ca="1">HLOOKUP($A86&amp;"-"&amp;$B86&amp;"-"&amp;T$7,Weights_Cond_Spaces,$C86+1,FALSE)*'Freezer Impacts'!S85</f>
        <v>0</v>
      </c>
      <c r="U86" s="41">
        <f ca="1">HLOOKUP($A86&amp;"-"&amp;$B86&amp;"-"&amp;U$7,Weights_Cond_Spaces,$C86+1,FALSE)*'Freezer Impacts'!T85</f>
        <v>0</v>
      </c>
      <c r="V86" s="41">
        <f ca="1">HLOOKUP($A86&amp;"-"&amp;$B86&amp;"-"&amp;V$7,Weights_Cond_Spaces,$C86+1,FALSE)*'Freezer Impacts'!U85</f>
        <v>0</v>
      </c>
      <c r="W86" s="41">
        <f ca="1">HLOOKUP($A86&amp;"-"&amp;$B86&amp;"-"&amp;W$7,Weights_Cond_Spaces,$C86+1,FALSE)*'Freezer Impacts'!V85</f>
        <v>0</v>
      </c>
      <c r="X86" s="41">
        <f ca="1">HLOOKUP($A86&amp;"-"&amp;$B86&amp;"-"&amp;X$7,Weights_Cond_Spaces,$C86+1,FALSE)*'Freezer Impacts'!W85</f>
        <v>0</v>
      </c>
      <c r="Y86" s="41">
        <f ca="1">HLOOKUP($A86&amp;"-"&amp;$B86&amp;"-"&amp;Y$7,Weights_Cond_Spaces,$C86+1,FALSE)*'Freezer Impacts'!X85</f>
        <v>0</v>
      </c>
      <c r="Z86" s="41">
        <f ca="1">HLOOKUP($A86&amp;"-"&amp;$B86&amp;"-"&amp;Z$7,Weights_Cond_Spaces,$C86+1,FALSE)*'Freezer Impacts'!Y85</f>
        <v>0</v>
      </c>
      <c r="AA86" s="41">
        <f ca="1">HLOOKUP($A86&amp;"-"&amp;$B86&amp;"-"&amp;AA$7,Weights_Cond_Spaces,$C86+1,FALSE)*'Freezer Impacts'!Z85</f>
        <v>0</v>
      </c>
      <c r="AB86" s="41">
        <f ca="1">HLOOKUP($A86&amp;"-"&amp;$B86&amp;"-"&amp;AB$7,Weights_Cond_Spaces,$C86+1,FALSE)*'Freezer Impacts'!AA85</f>
        <v>0</v>
      </c>
      <c r="AC86" s="41">
        <f ca="1">HLOOKUP($A86&amp;"-"&amp;$B86&amp;"-"&amp;AC$7,Weights_Cond_Spaces,$C86+1,FALSE)*'Freezer Impacts'!AB85</f>
        <v>0</v>
      </c>
      <c r="AF86" s="131">
        <f t="shared" ca="1" si="19"/>
        <v>0.10874990184325022</v>
      </c>
      <c r="AG86" s="131">
        <f t="shared" ca="1" si="19"/>
        <v>1.3780562073316012E-5</v>
      </c>
      <c r="AH86" s="131">
        <f t="shared" ca="1" si="19"/>
        <v>0.12797995508241156</v>
      </c>
      <c r="AI86" s="131">
        <f t="shared" ca="1" si="19"/>
        <v>2.0689932345444153E-5</v>
      </c>
      <c r="AJ86" s="131">
        <f t="shared" ca="1" si="19"/>
        <v>-1.834735554581853E-3</v>
      </c>
    </row>
    <row r="87" spans="1:36">
      <c r="A87" s="4" t="str">
        <f t="shared" si="20"/>
        <v>SC</v>
      </c>
      <c r="B87" s="4" t="str">
        <f t="shared" si="20"/>
        <v>MFM</v>
      </c>
      <c r="C87" s="4">
        <f t="shared" si="18"/>
        <v>15</v>
      </c>
      <c r="D87" s="40" t="str">
        <f t="shared" si="15"/>
        <v>SC15</v>
      </c>
      <c r="E87" s="41">
        <f ca="1">HLOOKUP($A87&amp;"-"&amp;$B87&amp;"-"&amp;E$7,Weights_Cond_Spaces,$C87+1,FALSE)*'Freezer Impacts'!D86</f>
        <v>0.3932865709447389</v>
      </c>
      <c r="F87" s="41">
        <f ca="1">HLOOKUP($A87&amp;"-"&amp;$B87&amp;"-"&amp;F$7,Weights_Cond_Spaces,$C87+1,FALSE)*'Freezer Impacts'!E86</f>
        <v>4.8378689303722855E-5</v>
      </c>
      <c r="G87" s="41">
        <f ca="1">HLOOKUP($A87&amp;"-"&amp;$B87&amp;"-"&amp;G$7,Weights_Cond_Spaces,$C87+1,FALSE)*'Freezer Impacts'!F86</f>
        <v>0.51030119524128537</v>
      </c>
      <c r="H87" s="41">
        <f ca="1">HLOOKUP($A87&amp;"-"&amp;$B87&amp;"-"&amp;H$7,Weights_Cond_Spaces,$C87+1,FALSE)*'Freezer Impacts'!G86</f>
        <v>7.3550175928707419E-5</v>
      </c>
      <c r="I87" s="41">
        <f ca="1">HLOOKUP($A87&amp;"-"&amp;$B87&amp;"-"&amp;I$7,Weights_Cond_Spaces,$C87+1,FALSE)*'Freezer Impacts'!H86</f>
        <v>-4.4289407270173753E-3</v>
      </c>
      <c r="J87" s="41">
        <f ca="1">HLOOKUP($A87&amp;"-"&amp;$B87&amp;"-"&amp;J$7,Weights_Cond_Spaces,$C87+1,FALSE)*'Freezer Impacts'!I86</f>
        <v>5.6384072247793321E-2</v>
      </c>
      <c r="K87" s="41">
        <f ca="1">HLOOKUP($A87&amp;"-"&amp;$B87&amp;"-"&amp;K$7,Weights_Cond_Spaces,$C87+1,FALSE)*'Freezer Impacts'!J86</f>
        <v>6.9523890198583533E-6</v>
      </c>
      <c r="L87" s="41">
        <f ca="1">HLOOKUP($A87&amp;"-"&amp;$B87&amp;"-"&amp;L$7,Weights_Cond_Spaces,$C87+1,FALSE)*'Freezer Impacts'!K86</f>
        <v>6.8681607195301309E-2</v>
      </c>
      <c r="M87" s="41">
        <f ca="1">HLOOKUP($A87&amp;"-"&amp;$B87&amp;"-"&amp;M$7,Weights_Cond_Spaces,$C87+1,FALSE)*'Freezer Impacts'!L86</f>
        <v>1.1247510080515773E-5</v>
      </c>
      <c r="N87" s="41">
        <f ca="1">HLOOKUP($A87&amp;"-"&amp;$B87&amp;"-"&amp;N$7,Weights_Cond_Spaces,$C87+1,FALSE)*'Freezer Impacts'!M86</f>
        <v>0</v>
      </c>
      <c r="O87" s="41">
        <f ca="1">HLOOKUP($A87&amp;"-"&amp;$B87&amp;"-"&amp;O$7,Weights_Cond_Spaces,$C87+1,FALSE)*'Freezer Impacts'!N86</f>
        <v>8.1828931914996197E-2</v>
      </c>
      <c r="P87" s="41">
        <f ca="1">HLOOKUP($A87&amp;"-"&amp;$B87&amp;"-"&amp;P$7,Weights_Cond_Spaces,$C87+1,FALSE)*'Freezer Impacts'!O86</f>
        <v>1.0065882655645885E-5</v>
      </c>
      <c r="Q87" s="41">
        <f ca="1">HLOOKUP($A87&amp;"-"&amp;$B87&amp;"-"&amp;Q$7,Weights_Cond_Spaces,$C87+1,FALSE)*'Freezer Impacts'!P86</f>
        <v>0.10617550876764542</v>
      </c>
      <c r="R87" s="41">
        <f ca="1">HLOOKUP($A87&amp;"-"&amp;$B87&amp;"-"&amp;R$7,Weights_Cond_Spaces,$C87+1,FALSE)*'Freezer Impacts'!Q86</f>
        <v>1.5303172757586637E-5</v>
      </c>
      <c r="S87" s="41">
        <f>HLOOKUP($A87&amp;"-"&amp;$B87&amp;"-"&amp;S$7,Weights_Cond_Spaces,$C87+1,FALSE)*'Freezer Impacts'!R86</f>
        <v>0</v>
      </c>
      <c r="T87" s="41">
        <f ca="1">HLOOKUP($A87&amp;"-"&amp;$B87&amp;"-"&amp;T$7,Weights_Cond_Spaces,$C87+1,FALSE)*'Freezer Impacts'!S86</f>
        <v>7.5847908803092215E-3</v>
      </c>
      <c r="U87" s="41">
        <f ca="1">HLOOKUP($A87&amp;"-"&amp;$B87&amp;"-"&amp;U$7,Weights_Cond_Spaces,$C87+1,FALSE)*'Freezer Impacts'!T86</f>
        <v>1.1567816795974111E-6</v>
      </c>
      <c r="V87" s="41">
        <f ca="1">HLOOKUP($A87&amp;"-"&amp;$B87&amp;"-"&amp;V$7,Weights_Cond_Spaces,$C87+1,FALSE)*'Freezer Impacts'!U86</f>
        <v>7.5847908803092215E-3</v>
      </c>
      <c r="W87" s="41">
        <f ca="1">HLOOKUP($A87&amp;"-"&amp;$B87&amp;"-"&amp;W$7,Weights_Cond_Spaces,$C87+1,FALSE)*'Freezer Impacts'!V86</f>
        <v>1.1567816795974111E-6</v>
      </c>
      <c r="X87" s="41">
        <f ca="1">HLOOKUP($A87&amp;"-"&amp;$B87&amp;"-"&amp;X$7,Weights_Cond_Spaces,$C87+1,FALSE)*'Freezer Impacts'!W86</f>
        <v>-7.7781463914199217E-5</v>
      </c>
      <c r="Y87" s="41">
        <f ca="1">HLOOKUP($A87&amp;"-"&amp;$B87&amp;"-"&amp;Y$7,Weights_Cond_Spaces,$C87+1,FALSE)*'Freezer Impacts'!X86</f>
        <v>1.1758850846381324E-3</v>
      </c>
      <c r="Z87" s="41">
        <f ca="1">HLOOKUP($A87&amp;"-"&amp;$B87&amp;"-"&amp;Z$7,Weights_Cond_Spaces,$C87+1,FALSE)*'Freezer Impacts'!Y86</f>
        <v>1.8134376073756984E-7</v>
      </c>
      <c r="AA87" s="41">
        <f ca="1">HLOOKUP($A87&amp;"-"&amp;$B87&amp;"-"&amp;AA$7,Weights_Cond_Spaces,$C87+1,FALSE)*'Freezer Impacts'!Z86</f>
        <v>1.0473948493571522E-3</v>
      </c>
      <c r="AB87" s="41">
        <f ca="1">HLOOKUP($A87&amp;"-"&amp;$B87&amp;"-"&amp;AB$7,Weights_Cond_Spaces,$C87+1,FALSE)*'Freezer Impacts'!AA86</f>
        <v>1.8134376073756984E-7</v>
      </c>
      <c r="AC87" s="41">
        <f ca="1">HLOOKUP($A87&amp;"-"&amp;$B87&amp;"-"&amp;AC$7,Weights_Cond_Spaces,$C87+1,FALSE)*'Freezer Impacts'!AB86</f>
        <v>0</v>
      </c>
      <c r="AF87" s="131">
        <f t="shared" ca="1" si="19"/>
        <v>0.54026025107247577</v>
      </c>
      <c r="AG87" s="131">
        <f t="shared" ca="1" si="19"/>
        <v>6.6735086419562076E-5</v>
      </c>
      <c r="AH87" s="131">
        <f t="shared" ca="1" si="19"/>
        <v>0.69379049693389838</v>
      </c>
      <c r="AI87" s="131">
        <f t="shared" ca="1" si="19"/>
        <v>1.0143898420714481E-4</v>
      </c>
      <c r="AJ87" s="131">
        <f t="shared" ca="1" si="19"/>
        <v>-4.5067221909315747E-3</v>
      </c>
    </row>
    <row r="88" spans="1:36">
      <c r="A88" s="4" t="str">
        <f t="shared" si="20"/>
        <v>SC</v>
      </c>
      <c r="B88" s="4" t="str">
        <f t="shared" si="20"/>
        <v>MFM</v>
      </c>
      <c r="C88" s="4">
        <f t="shared" si="18"/>
        <v>16</v>
      </c>
      <c r="D88" s="40" t="str">
        <f t="shared" si="15"/>
        <v>SC16</v>
      </c>
      <c r="E88" s="41">
        <f ca="1">HLOOKUP($A88&amp;"-"&amp;$B88&amp;"-"&amp;E$7,Weights_Cond_Spaces,$C88+1,FALSE)*'Freezer Impacts'!D87</f>
        <v>5.108776963601807E-2</v>
      </c>
      <c r="F88" s="41">
        <f ca="1">HLOOKUP($A88&amp;"-"&amp;$B88&amp;"-"&amp;F$7,Weights_Cond_Spaces,$C88+1,FALSE)*'Freezer Impacts'!E87</f>
        <v>6.8946633116738111E-6</v>
      </c>
      <c r="G88" s="41">
        <f ca="1">HLOOKUP($A88&amp;"-"&amp;$B88&amp;"-"&amp;G$7,Weights_Cond_Spaces,$C88+1,FALSE)*'Freezer Impacts'!F87</f>
        <v>5.5472463843107681E-2</v>
      </c>
      <c r="H88" s="41">
        <f ca="1">HLOOKUP($A88&amp;"-"&amp;$B88&amp;"-"&amp;H$7,Weights_Cond_Spaces,$C88+1,FALSE)*'Freezer Impacts'!G87</f>
        <v>1.0696904757908686E-5</v>
      </c>
      <c r="I88" s="41">
        <f ca="1">HLOOKUP($A88&amp;"-"&amp;$B88&amp;"-"&amp;I$7,Weights_Cond_Spaces,$C88+1,FALSE)*'Freezer Impacts'!H87</f>
        <v>-1.7385173397567906E-3</v>
      </c>
      <c r="J88" s="41">
        <f ca="1">HLOOKUP($A88&amp;"-"&amp;$B88&amp;"-"&amp;J$7,Weights_Cond_Spaces,$C88+1,FALSE)*'Freezer Impacts'!I87</f>
        <v>7.3050136192698237E-3</v>
      </c>
      <c r="K88" s="41">
        <f ca="1">HLOOKUP($A88&amp;"-"&amp;$B88&amp;"-"&amp;K$7,Weights_Cond_Spaces,$C88+1,FALSE)*'Freezer Impacts'!J87</f>
        <v>9.919643644155712E-7</v>
      </c>
      <c r="L88" s="41">
        <f ca="1">HLOOKUP($A88&amp;"-"&amp;$B88&amp;"-"&amp;L$7,Weights_Cond_Spaces,$C88+1,FALSE)*'Freezer Impacts'!K87</f>
        <v>5.4676250806364353E-3</v>
      </c>
      <c r="M88" s="41">
        <f ca="1">HLOOKUP($A88&amp;"-"&amp;$B88&amp;"-"&amp;M$7,Weights_Cond_Spaces,$C88+1,FALSE)*'Freezer Impacts'!L87</f>
        <v>1.6698127773665215E-6</v>
      </c>
      <c r="N88" s="41">
        <f ca="1">HLOOKUP($A88&amp;"-"&amp;$B88&amp;"-"&amp;N$7,Weights_Cond_Spaces,$C88+1,FALSE)*'Freezer Impacts'!M87</f>
        <v>0</v>
      </c>
      <c r="O88" s="41">
        <f ca="1">HLOOKUP($A88&amp;"-"&amp;$B88&amp;"-"&amp;O$7,Weights_Cond_Spaces,$C88+1,FALSE)*'Freezer Impacts'!N87</f>
        <v>1.0629545812338791E-2</v>
      </c>
      <c r="P88" s="41">
        <f ca="1">HLOOKUP($A88&amp;"-"&amp;$B88&amp;"-"&amp;P$7,Weights_Cond_Spaces,$C88+1,FALSE)*'Freezer Impacts'!O87</f>
        <v>1.4345339413764331E-6</v>
      </c>
      <c r="Q88" s="41">
        <f ca="1">HLOOKUP($A88&amp;"-"&amp;$B88&amp;"-"&amp;Q$7,Weights_Cond_Spaces,$C88+1,FALSE)*'Freezer Impacts'!P87</f>
        <v>1.1541844553885267E-2</v>
      </c>
      <c r="R88" s="41">
        <f ca="1">HLOOKUP($A88&amp;"-"&amp;$B88&amp;"-"&amp;R$7,Weights_Cond_Spaces,$C88+1,FALSE)*'Freezer Impacts'!Q87</f>
        <v>2.2256450024048757E-6</v>
      </c>
      <c r="S88" s="41">
        <f>HLOOKUP($A88&amp;"-"&amp;$B88&amp;"-"&amp;S$7,Weights_Cond_Spaces,$C88+1,FALSE)*'Freezer Impacts'!R87</f>
        <v>0</v>
      </c>
      <c r="T88" s="41">
        <f ca="1">HLOOKUP($A88&amp;"-"&amp;$B88&amp;"-"&amp;T$7,Weights_Cond_Spaces,$C88+1,FALSE)*'Freezer Impacts'!S87</f>
        <v>2.444465594078063E-2</v>
      </c>
      <c r="U88" s="41">
        <f ca="1">HLOOKUP($A88&amp;"-"&amp;$B88&amp;"-"&amp;U$7,Weights_Cond_Spaces,$C88+1,FALSE)*'Freezer Impacts'!T87</f>
        <v>3.9653221972960481E-6</v>
      </c>
      <c r="V88" s="41">
        <f ca="1">HLOOKUP($A88&amp;"-"&amp;$B88&amp;"-"&amp;V$7,Weights_Cond_Spaces,$C88+1,FALSE)*'Freezer Impacts'!U87</f>
        <v>2.444465594078063E-2</v>
      </c>
      <c r="W88" s="41">
        <f ca="1">HLOOKUP($A88&amp;"-"&amp;$B88&amp;"-"&amp;W$7,Weights_Cond_Spaces,$C88+1,FALSE)*'Freezer Impacts'!V87</f>
        <v>3.9653221972960481E-6</v>
      </c>
      <c r="X88" s="41">
        <f ca="1">HLOOKUP($A88&amp;"-"&amp;$B88&amp;"-"&amp;X$7,Weights_Cond_Spaces,$C88+1,FALSE)*'Freezer Impacts'!W87</f>
        <v>-8.1047580605292022E-4</v>
      </c>
      <c r="Y88" s="41">
        <f ca="1">HLOOKUP($A88&amp;"-"&amp;$B88&amp;"-"&amp;Y$7,Weights_Cond_Spaces,$C88+1,FALSE)*'Freezer Impacts'!X87</f>
        <v>3.7894448947411023E-3</v>
      </c>
      <c r="Z88" s="41">
        <f ca="1">HLOOKUP($A88&amp;"-"&amp;$B88&amp;"-"&amp;Z$7,Weights_Cond_Spaces,$C88+1,FALSE)*'Freezer Impacts'!Y87</f>
        <v>6.4395058426222054E-7</v>
      </c>
      <c r="AA88" s="41">
        <f ca="1">HLOOKUP($A88&amp;"-"&amp;$B88&amp;"-"&amp;AA$7,Weights_Cond_Spaces,$C88+1,FALSE)*'Freezer Impacts'!Z87</f>
        <v>2.148413653670485E-3</v>
      </c>
      <c r="AB88" s="41">
        <f ca="1">HLOOKUP($A88&amp;"-"&amp;$B88&amp;"-"&amp;AB$7,Weights_Cond_Spaces,$C88+1,FALSE)*'Freezer Impacts'!AA87</f>
        <v>6.4395058426222054E-7</v>
      </c>
      <c r="AC88" s="41">
        <f ca="1">HLOOKUP($A88&amp;"-"&amp;$B88&amp;"-"&amp;AC$7,Weights_Cond_Spaces,$C88+1,FALSE)*'Freezer Impacts'!AB87</f>
        <v>0</v>
      </c>
      <c r="AF88" s="131">
        <f t="shared" ca="1" si="19"/>
        <v>9.7256429903148409E-2</v>
      </c>
      <c r="AG88" s="131">
        <f t="shared" ca="1" si="19"/>
        <v>1.3930434399024085E-5</v>
      </c>
      <c r="AH88" s="131">
        <f t="shared" ca="1" si="19"/>
        <v>9.9075003072080489E-2</v>
      </c>
      <c r="AI88" s="131">
        <f t="shared" ca="1" si="19"/>
        <v>1.9201635319238354E-5</v>
      </c>
      <c r="AJ88" s="131">
        <f t="shared" ca="1" si="19"/>
        <v>-2.5489931458097109E-3</v>
      </c>
    </row>
    <row r="89" spans="1:36">
      <c r="A89" s="4" t="str">
        <f t="shared" si="20"/>
        <v>SC</v>
      </c>
      <c r="B89" s="4" t="s">
        <v>887</v>
      </c>
      <c r="C89" s="4">
        <f t="shared" si="18"/>
        <v>1</v>
      </c>
      <c r="D89" s="40" t="str">
        <f t="shared" si="15"/>
        <v>SC1</v>
      </c>
      <c r="E89" s="41">
        <f ca="1">HLOOKUP($A89&amp;"-"&amp;$B89&amp;"-"&amp;E$7,Weights_Cond_Spaces,$C89+1,FALSE)*'Freezer Impacts'!D88</f>
        <v>0</v>
      </c>
      <c r="F89" s="41">
        <f ca="1">HLOOKUP($A89&amp;"-"&amp;$B89&amp;"-"&amp;F$7,Weights_Cond_Spaces,$C89+1,FALSE)*'Freezer Impacts'!E88</f>
        <v>0</v>
      </c>
      <c r="G89" s="41">
        <f ca="1">HLOOKUP($A89&amp;"-"&amp;$B89&amp;"-"&amp;G$7,Weights_Cond_Spaces,$C89+1,FALSE)*'Freezer Impacts'!F88</f>
        <v>0</v>
      </c>
      <c r="H89" s="41">
        <f ca="1">HLOOKUP($A89&amp;"-"&amp;$B89&amp;"-"&amp;H$7,Weights_Cond_Spaces,$C89+1,FALSE)*'Freezer Impacts'!G88</f>
        <v>0</v>
      </c>
      <c r="I89" s="41">
        <f ca="1">HLOOKUP($A89&amp;"-"&amp;$B89&amp;"-"&amp;I$7,Weights_Cond_Spaces,$C89+1,FALSE)*'Freezer Impacts'!H88</f>
        <v>0</v>
      </c>
      <c r="J89" s="41">
        <f ca="1">HLOOKUP($A89&amp;"-"&amp;$B89&amp;"-"&amp;J$7,Weights_Cond_Spaces,$C89+1,FALSE)*'Freezer Impacts'!I88</f>
        <v>0</v>
      </c>
      <c r="K89" s="41">
        <f ca="1">HLOOKUP($A89&amp;"-"&amp;$B89&amp;"-"&amp;K$7,Weights_Cond_Spaces,$C89+1,FALSE)*'Freezer Impacts'!J88</f>
        <v>0</v>
      </c>
      <c r="L89" s="41">
        <f ca="1">HLOOKUP($A89&amp;"-"&amp;$B89&amp;"-"&amp;L$7,Weights_Cond_Spaces,$C89+1,FALSE)*'Freezer Impacts'!K88</f>
        <v>0</v>
      </c>
      <c r="M89" s="41">
        <f ca="1">HLOOKUP($A89&amp;"-"&amp;$B89&amp;"-"&amp;M$7,Weights_Cond_Spaces,$C89+1,FALSE)*'Freezer Impacts'!L88</f>
        <v>0</v>
      </c>
      <c r="N89" s="41">
        <f ca="1">HLOOKUP($A89&amp;"-"&amp;$B89&amp;"-"&amp;N$7,Weights_Cond_Spaces,$C89+1,FALSE)*'Freezer Impacts'!M88</f>
        <v>0</v>
      </c>
      <c r="O89" s="41">
        <f ca="1">HLOOKUP($A89&amp;"-"&amp;$B89&amp;"-"&amp;O$7,Weights_Cond_Spaces,$C89+1,FALSE)*'Freezer Impacts'!N88</f>
        <v>0</v>
      </c>
      <c r="P89" s="41">
        <f ca="1">HLOOKUP($A89&amp;"-"&amp;$B89&amp;"-"&amp;P$7,Weights_Cond_Spaces,$C89+1,FALSE)*'Freezer Impacts'!O88</f>
        <v>0</v>
      </c>
      <c r="Q89" s="41">
        <f ca="1">HLOOKUP($A89&amp;"-"&amp;$B89&amp;"-"&amp;Q$7,Weights_Cond_Spaces,$C89+1,FALSE)*'Freezer Impacts'!P88</f>
        <v>0</v>
      </c>
      <c r="R89" s="41">
        <f ca="1">HLOOKUP($A89&amp;"-"&amp;$B89&amp;"-"&amp;R$7,Weights_Cond_Spaces,$C89+1,FALSE)*'Freezer Impacts'!Q88</f>
        <v>0</v>
      </c>
      <c r="S89" s="41">
        <f>HLOOKUP($A89&amp;"-"&amp;$B89&amp;"-"&amp;S$7,Weights_Cond_Spaces,$C89+1,FALSE)*'Freezer Impacts'!R88</f>
        <v>0</v>
      </c>
      <c r="T89" s="41">
        <f ca="1">HLOOKUP($A89&amp;"-"&amp;$B89&amp;"-"&amp;T$7,Weights_Cond_Spaces,$C89+1,FALSE)*'Freezer Impacts'!S88</f>
        <v>0</v>
      </c>
      <c r="U89" s="41">
        <f ca="1">HLOOKUP($A89&amp;"-"&amp;$B89&amp;"-"&amp;U$7,Weights_Cond_Spaces,$C89+1,FALSE)*'Freezer Impacts'!T88</f>
        <v>0</v>
      </c>
      <c r="V89" s="41">
        <f ca="1">HLOOKUP($A89&amp;"-"&amp;$B89&amp;"-"&amp;V$7,Weights_Cond_Spaces,$C89+1,FALSE)*'Freezer Impacts'!U88</f>
        <v>0</v>
      </c>
      <c r="W89" s="41">
        <f ca="1">HLOOKUP($A89&amp;"-"&amp;$B89&amp;"-"&amp;W$7,Weights_Cond_Spaces,$C89+1,FALSE)*'Freezer Impacts'!V88</f>
        <v>0</v>
      </c>
      <c r="X89" s="41">
        <f ca="1">HLOOKUP($A89&amp;"-"&amp;$B89&amp;"-"&amp;X$7,Weights_Cond_Spaces,$C89+1,FALSE)*'Freezer Impacts'!W88</f>
        <v>0</v>
      </c>
      <c r="Y89" s="41">
        <f ca="1">HLOOKUP($A89&amp;"-"&amp;$B89&amp;"-"&amp;Y$7,Weights_Cond_Spaces,$C89+1,FALSE)*'Freezer Impacts'!X88</f>
        <v>0</v>
      </c>
      <c r="Z89" s="41">
        <f ca="1">HLOOKUP($A89&amp;"-"&amp;$B89&amp;"-"&amp;Z$7,Weights_Cond_Spaces,$C89+1,FALSE)*'Freezer Impacts'!Y88</f>
        <v>0</v>
      </c>
      <c r="AA89" s="41">
        <f ca="1">HLOOKUP($A89&amp;"-"&amp;$B89&amp;"-"&amp;AA$7,Weights_Cond_Spaces,$C89+1,FALSE)*'Freezer Impacts'!Z88</f>
        <v>0</v>
      </c>
      <c r="AB89" s="41">
        <f ca="1">HLOOKUP($A89&amp;"-"&amp;$B89&amp;"-"&amp;AB$7,Weights_Cond_Spaces,$C89+1,FALSE)*'Freezer Impacts'!AA88</f>
        <v>0</v>
      </c>
      <c r="AC89" s="41">
        <f ca="1">HLOOKUP($A89&amp;"-"&amp;$B89&amp;"-"&amp;AC$7,Weights_Cond_Spaces,$C89+1,FALSE)*'Freezer Impacts'!AB88</f>
        <v>0</v>
      </c>
      <c r="AF89" s="131">
        <f t="shared" ca="1" si="19"/>
        <v>0</v>
      </c>
      <c r="AG89" s="131">
        <f t="shared" ca="1" si="19"/>
        <v>0</v>
      </c>
      <c r="AH89" s="131">
        <f t="shared" ca="1" si="19"/>
        <v>0</v>
      </c>
      <c r="AI89" s="131">
        <f t="shared" ca="1" si="19"/>
        <v>0</v>
      </c>
      <c r="AJ89" s="131">
        <f t="shared" ca="1" si="19"/>
        <v>0</v>
      </c>
    </row>
    <row r="90" spans="1:36">
      <c r="A90" s="4" t="str">
        <f t="shared" si="20"/>
        <v>SC</v>
      </c>
      <c r="B90" s="4" t="str">
        <f>B89</f>
        <v>DMO</v>
      </c>
      <c r="C90" s="4">
        <f t="shared" si="18"/>
        <v>2</v>
      </c>
      <c r="D90" s="40" t="str">
        <f t="shared" si="15"/>
        <v>SC2</v>
      </c>
      <c r="E90" s="41">
        <f ca="1">HLOOKUP($A90&amp;"-"&amp;$B90&amp;"-"&amp;E$7,Weights_Cond_Spaces,$C90+1,FALSE)*'Freezer Impacts'!D89</f>
        <v>0</v>
      </c>
      <c r="F90" s="41">
        <f ca="1">HLOOKUP($A90&amp;"-"&amp;$B90&amp;"-"&amp;F$7,Weights_Cond_Spaces,$C90+1,FALSE)*'Freezer Impacts'!E89</f>
        <v>0</v>
      </c>
      <c r="G90" s="41">
        <f ca="1">HLOOKUP($A90&amp;"-"&amp;$B90&amp;"-"&amp;G$7,Weights_Cond_Spaces,$C90+1,FALSE)*'Freezer Impacts'!F89</f>
        <v>0</v>
      </c>
      <c r="H90" s="41">
        <f ca="1">HLOOKUP($A90&amp;"-"&amp;$B90&amp;"-"&amp;H$7,Weights_Cond_Spaces,$C90+1,FALSE)*'Freezer Impacts'!G89</f>
        <v>0</v>
      </c>
      <c r="I90" s="41">
        <f ca="1">HLOOKUP($A90&amp;"-"&amp;$B90&amp;"-"&amp;I$7,Weights_Cond_Spaces,$C90+1,FALSE)*'Freezer Impacts'!H89</f>
        <v>0</v>
      </c>
      <c r="J90" s="41">
        <f ca="1">HLOOKUP($A90&amp;"-"&amp;$B90&amp;"-"&amp;J$7,Weights_Cond_Spaces,$C90+1,FALSE)*'Freezer Impacts'!I89</f>
        <v>0</v>
      </c>
      <c r="K90" s="41">
        <f ca="1">HLOOKUP($A90&amp;"-"&amp;$B90&amp;"-"&amp;K$7,Weights_Cond_Spaces,$C90+1,FALSE)*'Freezer Impacts'!J89</f>
        <v>0</v>
      </c>
      <c r="L90" s="41">
        <f ca="1">HLOOKUP($A90&amp;"-"&amp;$B90&amp;"-"&amp;L$7,Weights_Cond_Spaces,$C90+1,FALSE)*'Freezer Impacts'!K89</f>
        <v>0</v>
      </c>
      <c r="M90" s="41">
        <f ca="1">HLOOKUP($A90&amp;"-"&amp;$B90&amp;"-"&amp;M$7,Weights_Cond_Spaces,$C90+1,FALSE)*'Freezer Impacts'!L89</f>
        <v>0</v>
      </c>
      <c r="N90" s="41">
        <f ca="1">HLOOKUP($A90&amp;"-"&amp;$B90&amp;"-"&amp;N$7,Weights_Cond_Spaces,$C90+1,FALSE)*'Freezer Impacts'!M89</f>
        <v>0</v>
      </c>
      <c r="O90" s="41">
        <f ca="1">HLOOKUP($A90&amp;"-"&amp;$B90&amp;"-"&amp;O$7,Weights_Cond_Spaces,$C90+1,FALSE)*'Freezer Impacts'!N89</f>
        <v>0</v>
      </c>
      <c r="P90" s="41">
        <f ca="1">HLOOKUP($A90&amp;"-"&amp;$B90&amp;"-"&amp;P$7,Weights_Cond_Spaces,$C90+1,FALSE)*'Freezer Impacts'!O89</f>
        <v>0</v>
      </c>
      <c r="Q90" s="41">
        <f ca="1">HLOOKUP($A90&amp;"-"&amp;$B90&amp;"-"&amp;Q$7,Weights_Cond_Spaces,$C90+1,FALSE)*'Freezer Impacts'!P89</f>
        <v>0</v>
      </c>
      <c r="R90" s="41">
        <f ca="1">HLOOKUP($A90&amp;"-"&amp;$B90&amp;"-"&amp;R$7,Weights_Cond_Spaces,$C90+1,FALSE)*'Freezer Impacts'!Q89</f>
        <v>0</v>
      </c>
      <c r="S90" s="41">
        <f>HLOOKUP($A90&amp;"-"&amp;$B90&amp;"-"&amp;S$7,Weights_Cond_Spaces,$C90+1,FALSE)*'Freezer Impacts'!R89</f>
        <v>0</v>
      </c>
      <c r="T90" s="41">
        <f ca="1">HLOOKUP($A90&amp;"-"&amp;$B90&amp;"-"&amp;T$7,Weights_Cond_Spaces,$C90+1,FALSE)*'Freezer Impacts'!S89</f>
        <v>0</v>
      </c>
      <c r="U90" s="41">
        <f ca="1">HLOOKUP($A90&amp;"-"&amp;$B90&amp;"-"&amp;U$7,Weights_Cond_Spaces,$C90+1,FALSE)*'Freezer Impacts'!T89</f>
        <v>0</v>
      </c>
      <c r="V90" s="41">
        <f ca="1">HLOOKUP($A90&amp;"-"&amp;$B90&amp;"-"&amp;V$7,Weights_Cond_Spaces,$C90+1,FALSE)*'Freezer Impacts'!U89</f>
        <v>0</v>
      </c>
      <c r="W90" s="41">
        <f ca="1">HLOOKUP($A90&amp;"-"&amp;$B90&amp;"-"&amp;W$7,Weights_Cond_Spaces,$C90+1,FALSE)*'Freezer Impacts'!V89</f>
        <v>0</v>
      </c>
      <c r="X90" s="41">
        <f ca="1">HLOOKUP($A90&amp;"-"&amp;$B90&amp;"-"&amp;X$7,Weights_Cond_Spaces,$C90+1,FALSE)*'Freezer Impacts'!W89</f>
        <v>0</v>
      </c>
      <c r="Y90" s="41">
        <f ca="1">HLOOKUP($A90&amp;"-"&amp;$B90&amp;"-"&amp;Y$7,Weights_Cond_Spaces,$C90+1,FALSE)*'Freezer Impacts'!X89</f>
        <v>0</v>
      </c>
      <c r="Z90" s="41">
        <f ca="1">HLOOKUP($A90&amp;"-"&amp;$B90&amp;"-"&amp;Z$7,Weights_Cond_Spaces,$C90+1,FALSE)*'Freezer Impacts'!Y89</f>
        <v>0</v>
      </c>
      <c r="AA90" s="41">
        <f ca="1">HLOOKUP($A90&amp;"-"&amp;$B90&amp;"-"&amp;AA$7,Weights_Cond_Spaces,$C90+1,FALSE)*'Freezer Impacts'!Z89</f>
        <v>0</v>
      </c>
      <c r="AB90" s="41">
        <f ca="1">HLOOKUP($A90&amp;"-"&amp;$B90&amp;"-"&amp;AB$7,Weights_Cond_Spaces,$C90+1,FALSE)*'Freezer Impacts'!AA89</f>
        <v>0</v>
      </c>
      <c r="AC90" s="41">
        <f ca="1">HLOOKUP($A90&amp;"-"&amp;$B90&amp;"-"&amp;AC$7,Weights_Cond_Spaces,$C90+1,FALSE)*'Freezer Impacts'!AB89</f>
        <v>0</v>
      </c>
      <c r="AF90" s="131">
        <f t="shared" ca="1" si="19"/>
        <v>0</v>
      </c>
      <c r="AG90" s="131">
        <f t="shared" ca="1" si="19"/>
        <v>0</v>
      </c>
      <c r="AH90" s="131">
        <f t="shared" ca="1" si="19"/>
        <v>0</v>
      </c>
      <c r="AI90" s="131">
        <f t="shared" ca="1" si="19"/>
        <v>0</v>
      </c>
      <c r="AJ90" s="131">
        <f t="shared" ca="1" si="19"/>
        <v>0</v>
      </c>
    </row>
    <row r="91" spans="1:36">
      <c r="A91" s="4" t="str">
        <f t="shared" ref="A91:B104" si="21">A90</f>
        <v>SC</v>
      </c>
      <c r="B91" s="4" t="str">
        <f t="shared" si="21"/>
        <v>DMO</v>
      </c>
      <c r="C91" s="4">
        <f t="shared" si="18"/>
        <v>3</v>
      </c>
      <c r="D91" s="40" t="str">
        <f t="shared" si="15"/>
        <v>SC3</v>
      </c>
      <c r="E91" s="41">
        <f ca="1">HLOOKUP($A91&amp;"-"&amp;$B91&amp;"-"&amp;E$7,Weights_Cond_Spaces,$C91+1,FALSE)*'Freezer Impacts'!D90</f>
        <v>0</v>
      </c>
      <c r="F91" s="41">
        <f ca="1">HLOOKUP($A91&amp;"-"&amp;$B91&amp;"-"&amp;F$7,Weights_Cond_Spaces,$C91+1,FALSE)*'Freezer Impacts'!E90</f>
        <v>0</v>
      </c>
      <c r="G91" s="41">
        <f ca="1">HLOOKUP($A91&amp;"-"&amp;$B91&amp;"-"&amp;G$7,Weights_Cond_Spaces,$C91+1,FALSE)*'Freezer Impacts'!F90</f>
        <v>0</v>
      </c>
      <c r="H91" s="41">
        <f ca="1">HLOOKUP($A91&amp;"-"&amp;$B91&amp;"-"&amp;H$7,Weights_Cond_Spaces,$C91+1,FALSE)*'Freezer Impacts'!G90</f>
        <v>0</v>
      </c>
      <c r="I91" s="41">
        <f ca="1">HLOOKUP($A91&amp;"-"&amp;$B91&amp;"-"&amp;I$7,Weights_Cond_Spaces,$C91+1,FALSE)*'Freezer Impacts'!H90</f>
        <v>0</v>
      </c>
      <c r="J91" s="41">
        <f ca="1">HLOOKUP($A91&amp;"-"&amp;$B91&amp;"-"&amp;J$7,Weights_Cond_Spaces,$C91+1,FALSE)*'Freezer Impacts'!I90</f>
        <v>0</v>
      </c>
      <c r="K91" s="41">
        <f ca="1">HLOOKUP($A91&amp;"-"&amp;$B91&amp;"-"&amp;K$7,Weights_Cond_Spaces,$C91+1,FALSE)*'Freezer Impacts'!J90</f>
        <v>0</v>
      </c>
      <c r="L91" s="41">
        <f ca="1">HLOOKUP($A91&amp;"-"&amp;$B91&amp;"-"&amp;L$7,Weights_Cond_Spaces,$C91+1,FALSE)*'Freezer Impacts'!K90</f>
        <v>0</v>
      </c>
      <c r="M91" s="41">
        <f ca="1">HLOOKUP($A91&amp;"-"&amp;$B91&amp;"-"&amp;M$7,Weights_Cond_Spaces,$C91+1,FALSE)*'Freezer Impacts'!L90</f>
        <v>0</v>
      </c>
      <c r="N91" s="41">
        <f ca="1">HLOOKUP($A91&amp;"-"&amp;$B91&amp;"-"&amp;N$7,Weights_Cond_Spaces,$C91+1,FALSE)*'Freezer Impacts'!M90</f>
        <v>0</v>
      </c>
      <c r="O91" s="41">
        <f ca="1">HLOOKUP($A91&amp;"-"&amp;$B91&amp;"-"&amp;O$7,Weights_Cond_Spaces,$C91+1,FALSE)*'Freezer Impacts'!N90</f>
        <v>0</v>
      </c>
      <c r="P91" s="41">
        <f ca="1">HLOOKUP($A91&amp;"-"&amp;$B91&amp;"-"&amp;P$7,Weights_Cond_Spaces,$C91+1,FALSE)*'Freezer Impacts'!O90</f>
        <v>0</v>
      </c>
      <c r="Q91" s="41">
        <f ca="1">HLOOKUP($A91&amp;"-"&amp;$B91&amp;"-"&amp;Q$7,Weights_Cond_Spaces,$C91+1,FALSE)*'Freezer Impacts'!P90</f>
        <v>0</v>
      </c>
      <c r="R91" s="41">
        <f ca="1">HLOOKUP($A91&amp;"-"&amp;$B91&amp;"-"&amp;R$7,Weights_Cond_Spaces,$C91+1,FALSE)*'Freezer Impacts'!Q90</f>
        <v>0</v>
      </c>
      <c r="S91" s="41">
        <f>HLOOKUP($A91&amp;"-"&amp;$B91&amp;"-"&amp;S$7,Weights_Cond_Spaces,$C91+1,FALSE)*'Freezer Impacts'!R90</f>
        <v>0</v>
      </c>
      <c r="T91" s="41">
        <f ca="1">HLOOKUP($A91&amp;"-"&amp;$B91&amp;"-"&amp;T$7,Weights_Cond_Spaces,$C91+1,FALSE)*'Freezer Impacts'!S90</f>
        <v>0</v>
      </c>
      <c r="U91" s="41">
        <f ca="1">HLOOKUP($A91&amp;"-"&amp;$B91&amp;"-"&amp;U$7,Weights_Cond_Spaces,$C91+1,FALSE)*'Freezer Impacts'!T90</f>
        <v>0</v>
      </c>
      <c r="V91" s="41">
        <f ca="1">HLOOKUP($A91&amp;"-"&amp;$B91&amp;"-"&amp;V$7,Weights_Cond_Spaces,$C91+1,FALSE)*'Freezer Impacts'!U90</f>
        <v>0</v>
      </c>
      <c r="W91" s="41">
        <f ca="1">HLOOKUP($A91&amp;"-"&amp;$B91&amp;"-"&amp;W$7,Weights_Cond_Spaces,$C91+1,FALSE)*'Freezer Impacts'!V90</f>
        <v>0</v>
      </c>
      <c r="X91" s="41">
        <f ca="1">HLOOKUP($A91&amp;"-"&amp;$B91&amp;"-"&amp;X$7,Weights_Cond_Spaces,$C91+1,FALSE)*'Freezer Impacts'!W90</f>
        <v>0</v>
      </c>
      <c r="Y91" s="41">
        <f ca="1">HLOOKUP($A91&amp;"-"&amp;$B91&amp;"-"&amp;Y$7,Weights_Cond_Spaces,$C91+1,FALSE)*'Freezer Impacts'!X90</f>
        <v>0</v>
      </c>
      <c r="Z91" s="41">
        <f ca="1">HLOOKUP($A91&amp;"-"&amp;$B91&amp;"-"&amp;Z$7,Weights_Cond_Spaces,$C91+1,FALSE)*'Freezer Impacts'!Y90</f>
        <v>0</v>
      </c>
      <c r="AA91" s="41">
        <f ca="1">HLOOKUP($A91&amp;"-"&amp;$B91&amp;"-"&amp;AA$7,Weights_Cond_Spaces,$C91+1,FALSE)*'Freezer Impacts'!Z90</f>
        <v>0</v>
      </c>
      <c r="AB91" s="41">
        <f ca="1">HLOOKUP($A91&amp;"-"&amp;$B91&amp;"-"&amp;AB$7,Weights_Cond_Spaces,$C91+1,FALSE)*'Freezer Impacts'!AA90</f>
        <v>0</v>
      </c>
      <c r="AC91" s="41">
        <f ca="1">HLOOKUP($A91&amp;"-"&amp;$B91&amp;"-"&amp;AC$7,Weights_Cond_Spaces,$C91+1,FALSE)*'Freezer Impacts'!AB90</f>
        <v>0</v>
      </c>
      <c r="AF91" s="131">
        <f t="shared" ca="1" si="19"/>
        <v>0</v>
      </c>
      <c r="AG91" s="131">
        <f t="shared" ca="1" si="19"/>
        <v>0</v>
      </c>
      <c r="AH91" s="131">
        <f t="shared" ca="1" si="19"/>
        <v>0</v>
      </c>
      <c r="AI91" s="131">
        <f t="shared" ca="1" si="19"/>
        <v>0</v>
      </c>
      <c r="AJ91" s="131">
        <f t="shared" ca="1" si="19"/>
        <v>0</v>
      </c>
    </row>
    <row r="92" spans="1:36">
      <c r="A92" s="4" t="str">
        <f t="shared" si="21"/>
        <v>SC</v>
      </c>
      <c r="B92" s="4" t="str">
        <f t="shared" si="21"/>
        <v>DMO</v>
      </c>
      <c r="C92" s="4">
        <f t="shared" si="18"/>
        <v>4</v>
      </c>
      <c r="D92" s="40" t="str">
        <f t="shared" si="15"/>
        <v>SC4</v>
      </c>
      <c r="E92" s="41">
        <f ca="1">HLOOKUP($A92&amp;"-"&amp;$B92&amp;"-"&amp;E$7,Weights_Cond_Spaces,$C92+1,FALSE)*'Freezer Impacts'!D91</f>
        <v>0</v>
      </c>
      <c r="F92" s="41">
        <f ca="1">HLOOKUP($A92&amp;"-"&amp;$B92&amp;"-"&amp;F$7,Weights_Cond_Spaces,$C92+1,FALSE)*'Freezer Impacts'!E91</f>
        <v>0</v>
      </c>
      <c r="G92" s="41">
        <f ca="1">HLOOKUP($A92&amp;"-"&amp;$B92&amp;"-"&amp;G$7,Weights_Cond_Spaces,$C92+1,FALSE)*'Freezer Impacts'!F91</f>
        <v>0</v>
      </c>
      <c r="H92" s="41">
        <f ca="1">HLOOKUP($A92&amp;"-"&amp;$B92&amp;"-"&amp;H$7,Weights_Cond_Spaces,$C92+1,FALSE)*'Freezer Impacts'!G91</f>
        <v>0</v>
      </c>
      <c r="I92" s="41">
        <f ca="1">HLOOKUP($A92&amp;"-"&amp;$B92&amp;"-"&amp;I$7,Weights_Cond_Spaces,$C92+1,FALSE)*'Freezer Impacts'!H91</f>
        <v>0</v>
      </c>
      <c r="J92" s="41">
        <f ca="1">HLOOKUP($A92&amp;"-"&amp;$B92&amp;"-"&amp;J$7,Weights_Cond_Spaces,$C92+1,FALSE)*'Freezer Impacts'!I91</f>
        <v>0</v>
      </c>
      <c r="K92" s="41">
        <f ca="1">HLOOKUP($A92&amp;"-"&amp;$B92&amp;"-"&amp;K$7,Weights_Cond_Spaces,$C92+1,FALSE)*'Freezer Impacts'!J91</f>
        <v>0</v>
      </c>
      <c r="L92" s="41">
        <f ca="1">HLOOKUP($A92&amp;"-"&amp;$B92&amp;"-"&amp;L$7,Weights_Cond_Spaces,$C92+1,FALSE)*'Freezer Impacts'!K91</f>
        <v>0</v>
      </c>
      <c r="M92" s="41">
        <f ca="1">HLOOKUP($A92&amp;"-"&amp;$B92&amp;"-"&amp;M$7,Weights_Cond_Spaces,$C92+1,FALSE)*'Freezer Impacts'!L91</f>
        <v>0</v>
      </c>
      <c r="N92" s="41">
        <f ca="1">HLOOKUP($A92&amp;"-"&amp;$B92&amp;"-"&amp;N$7,Weights_Cond_Spaces,$C92+1,FALSE)*'Freezer Impacts'!M91</f>
        <v>0</v>
      </c>
      <c r="O92" s="41">
        <f ca="1">HLOOKUP($A92&amp;"-"&amp;$B92&amp;"-"&amp;O$7,Weights_Cond_Spaces,$C92+1,FALSE)*'Freezer Impacts'!N91</f>
        <v>0</v>
      </c>
      <c r="P92" s="41">
        <f ca="1">HLOOKUP($A92&amp;"-"&amp;$B92&amp;"-"&amp;P$7,Weights_Cond_Spaces,$C92+1,FALSE)*'Freezer Impacts'!O91</f>
        <v>0</v>
      </c>
      <c r="Q92" s="41">
        <f ca="1">HLOOKUP($A92&amp;"-"&amp;$B92&amp;"-"&amp;Q$7,Weights_Cond_Spaces,$C92+1,FALSE)*'Freezer Impacts'!P91</f>
        <v>0</v>
      </c>
      <c r="R92" s="41">
        <f ca="1">HLOOKUP($A92&amp;"-"&amp;$B92&amp;"-"&amp;R$7,Weights_Cond_Spaces,$C92+1,FALSE)*'Freezer Impacts'!Q91</f>
        <v>0</v>
      </c>
      <c r="S92" s="41">
        <f>HLOOKUP($A92&amp;"-"&amp;$B92&amp;"-"&amp;S$7,Weights_Cond_Spaces,$C92+1,FALSE)*'Freezer Impacts'!R91</f>
        <v>0</v>
      </c>
      <c r="T92" s="41">
        <f ca="1">HLOOKUP($A92&amp;"-"&amp;$B92&amp;"-"&amp;T$7,Weights_Cond_Spaces,$C92+1,FALSE)*'Freezer Impacts'!S91</f>
        <v>0</v>
      </c>
      <c r="U92" s="41">
        <f ca="1">HLOOKUP($A92&amp;"-"&amp;$B92&amp;"-"&amp;U$7,Weights_Cond_Spaces,$C92+1,FALSE)*'Freezer Impacts'!T91</f>
        <v>0</v>
      </c>
      <c r="V92" s="41">
        <f ca="1">HLOOKUP($A92&amp;"-"&amp;$B92&amp;"-"&amp;V$7,Weights_Cond_Spaces,$C92+1,FALSE)*'Freezer Impacts'!U91</f>
        <v>0</v>
      </c>
      <c r="W92" s="41">
        <f ca="1">HLOOKUP($A92&amp;"-"&amp;$B92&amp;"-"&amp;W$7,Weights_Cond_Spaces,$C92+1,FALSE)*'Freezer Impacts'!V91</f>
        <v>0</v>
      </c>
      <c r="X92" s="41">
        <f ca="1">HLOOKUP($A92&amp;"-"&amp;$B92&amp;"-"&amp;X$7,Weights_Cond_Spaces,$C92+1,FALSE)*'Freezer Impacts'!W91</f>
        <v>0</v>
      </c>
      <c r="Y92" s="41">
        <f ca="1">HLOOKUP($A92&amp;"-"&amp;$B92&amp;"-"&amp;Y$7,Weights_Cond_Spaces,$C92+1,FALSE)*'Freezer Impacts'!X91</f>
        <v>0</v>
      </c>
      <c r="Z92" s="41">
        <f ca="1">HLOOKUP($A92&amp;"-"&amp;$B92&amp;"-"&amp;Z$7,Weights_Cond_Spaces,$C92+1,FALSE)*'Freezer Impacts'!Y91</f>
        <v>0</v>
      </c>
      <c r="AA92" s="41">
        <f ca="1">HLOOKUP($A92&amp;"-"&amp;$B92&amp;"-"&amp;AA$7,Weights_Cond_Spaces,$C92+1,FALSE)*'Freezer Impacts'!Z91</f>
        <v>0</v>
      </c>
      <c r="AB92" s="41">
        <f ca="1">HLOOKUP($A92&amp;"-"&amp;$B92&amp;"-"&amp;AB$7,Weights_Cond_Spaces,$C92+1,FALSE)*'Freezer Impacts'!AA91</f>
        <v>0</v>
      </c>
      <c r="AC92" s="41">
        <f ca="1">HLOOKUP($A92&amp;"-"&amp;$B92&amp;"-"&amp;AC$7,Weights_Cond_Spaces,$C92+1,FALSE)*'Freezer Impacts'!AB91</f>
        <v>0</v>
      </c>
      <c r="AF92" s="131">
        <f t="shared" ca="1" si="19"/>
        <v>0</v>
      </c>
      <c r="AG92" s="131">
        <f t="shared" ca="1" si="19"/>
        <v>0</v>
      </c>
      <c r="AH92" s="131">
        <f t="shared" ca="1" si="19"/>
        <v>0</v>
      </c>
      <c r="AI92" s="131">
        <f t="shared" ca="1" si="19"/>
        <v>0</v>
      </c>
      <c r="AJ92" s="131">
        <f t="shared" ca="1" si="19"/>
        <v>0</v>
      </c>
    </row>
    <row r="93" spans="1:36">
      <c r="A93" s="4" t="str">
        <f t="shared" si="21"/>
        <v>SC</v>
      </c>
      <c r="B93" s="4" t="str">
        <f t="shared" si="21"/>
        <v>DMO</v>
      </c>
      <c r="C93" s="4">
        <f t="shared" si="18"/>
        <v>5</v>
      </c>
      <c r="D93" s="40" t="str">
        <f t="shared" si="15"/>
        <v>SC5</v>
      </c>
      <c r="E93" s="41">
        <f ca="1">HLOOKUP($A93&amp;"-"&amp;$B93&amp;"-"&amp;E$7,Weights_Cond_Spaces,$C93+1,FALSE)*'Freezer Impacts'!D92</f>
        <v>0</v>
      </c>
      <c r="F93" s="41">
        <f ca="1">HLOOKUP($A93&amp;"-"&amp;$B93&amp;"-"&amp;F$7,Weights_Cond_Spaces,$C93+1,FALSE)*'Freezer Impacts'!E92</f>
        <v>0</v>
      </c>
      <c r="G93" s="41">
        <f ca="1">HLOOKUP($A93&amp;"-"&amp;$B93&amp;"-"&amp;G$7,Weights_Cond_Spaces,$C93+1,FALSE)*'Freezer Impacts'!F92</f>
        <v>0</v>
      </c>
      <c r="H93" s="41">
        <f ca="1">HLOOKUP($A93&amp;"-"&amp;$B93&amp;"-"&amp;H$7,Weights_Cond_Spaces,$C93+1,FALSE)*'Freezer Impacts'!G92</f>
        <v>0</v>
      </c>
      <c r="I93" s="41">
        <f ca="1">HLOOKUP($A93&amp;"-"&amp;$B93&amp;"-"&amp;I$7,Weights_Cond_Spaces,$C93+1,FALSE)*'Freezer Impacts'!H92</f>
        <v>0</v>
      </c>
      <c r="J93" s="41">
        <f ca="1">HLOOKUP($A93&amp;"-"&amp;$B93&amp;"-"&amp;J$7,Weights_Cond_Spaces,$C93+1,FALSE)*'Freezer Impacts'!I92</f>
        <v>0</v>
      </c>
      <c r="K93" s="41">
        <f ca="1">HLOOKUP($A93&amp;"-"&amp;$B93&amp;"-"&amp;K$7,Weights_Cond_Spaces,$C93+1,FALSE)*'Freezer Impacts'!J92</f>
        <v>0</v>
      </c>
      <c r="L93" s="41">
        <f ca="1">HLOOKUP($A93&amp;"-"&amp;$B93&amp;"-"&amp;L$7,Weights_Cond_Spaces,$C93+1,FALSE)*'Freezer Impacts'!K92</f>
        <v>0</v>
      </c>
      <c r="M93" s="41">
        <f ca="1">HLOOKUP($A93&amp;"-"&amp;$B93&amp;"-"&amp;M$7,Weights_Cond_Spaces,$C93+1,FALSE)*'Freezer Impacts'!L92</f>
        <v>0</v>
      </c>
      <c r="N93" s="41">
        <f ca="1">HLOOKUP($A93&amp;"-"&amp;$B93&amp;"-"&amp;N$7,Weights_Cond_Spaces,$C93+1,FALSE)*'Freezer Impacts'!M92</f>
        <v>0</v>
      </c>
      <c r="O93" s="41">
        <f ca="1">HLOOKUP($A93&amp;"-"&amp;$B93&amp;"-"&amp;O$7,Weights_Cond_Spaces,$C93+1,FALSE)*'Freezer Impacts'!N92</f>
        <v>0</v>
      </c>
      <c r="P93" s="41">
        <f ca="1">HLOOKUP($A93&amp;"-"&amp;$B93&amp;"-"&amp;P$7,Weights_Cond_Spaces,$C93+1,FALSE)*'Freezer Impacts'!O92</f>
        <v>0</v>
      </c>
      <c r="Q93" s="41">
        <f ca="1">HLOOKUP($A93&amp;"-"&amp;$B93&amp;"-"&amp;Q$7,Weights_Cond_Spaces,$C93+1,FALSE)*'Freezer Impacts'!P92</f>
        <v>0</v>
      </c>
      <c r="R93" s="41">
        <f ca="1">HLOOKUP($A93&amp;"-"&amp;$B93&amp;"-"&amp;R$7,Weights_Cond_Spaces,$C93+1,FALSE)*'Freezer Impacts'!Q92</f>
        <v>0</v>
      </c>
      <c r="S93" s="41">
        <f>HLOOKUP($A93&amp;"-"&amp;$B93&amp;"-"&amp;S$7,Weights_Cond_Spaces,$C93+1,FALSE)*'Freezer Impacts'!R92</f>
        <v>0</v>
      </c>
      <c r="T93" s="41">
        <f ca="1">HLOOKUP($A93&amp;"-"&amp;$B93&amp;"-"&amp;T$7,Weights_Cond_Spaces,$C93+1,FALSE)*'Freezer Impacts'!S92</f>
        <v>0</v>
      </c>
      <c r="U93" s="41">
        <f ca="1">HLOOKUP($A93&amp;"-"&amp;$B93&amp;"-"&amp;U$7,Weights_Cond_Spaces,$C93+1,FALSE)*'Freezer Impacts'!T92</f>
        <v>0</v>
      </c>
      <c r="V93" s="41">
        <f ca="1">HLOOKUP($A93&amp;"-"&amp;$B93&amp;"-"&amp;V$7,Weights_Cond_Spaces,$C93+1,FALSE)*'Freezer Impacts'!U92</f>
        <v>0</v>
      </c>
      <c r="W93" s="41">
        <f ca="1">HLOOKUP($A93&amp;"-"&amp;$B93&amp;"-"&amp;W$7,Weights_Cond_Spaces,$C93+1,FALSE)*'Freezer Impacts'!V92</f>
        <v>0</v>
      </c>
      <c r="X93" s="41">
        <f ca="1">HLOOKUP($A93&amp;"-"&amp;$B93&amp;"-"&amp;X$7,Weights_Cond_Spaces,$C93+1,FALSE)*'Freezer Impacts'!W92</f>
        <v>0</v>
      </c>
      <c r="Y93" s="41">
        <f ca="1">HLOOKUP($A93&amp;"-"&amp;$B93&amp;"-"&amp;Y$7,Weights_Cond_Spaces,$C93+1,FALSE)*'Freezer Impacts'!X92</f>
        <v>0</v>
      </c>
      <c r="Z93" s="41">
        <f ca="1">HLOOKUP($A93&amp;"-"&amp;$B93&amp;"-"&amp;Z$7,Weights_Cond_Spaces,$C93+1,FALSE)*'Freezer Impacts'!Y92</f>
        <v>0</v>
      </c>
      <c r="AA93" s="41">
        <f ca="1">HLOOKUP($A93&amp;"-"&amp;$B93&amp;"-"&amp;AA$7,Weights_Cond_Spaces,$C93+1,FALSE)*'Freezer Impacts'!Z92</f>
        <v>0</v>
      </c>
      <c r="AB93" s="41">
        <f ca="1">HLOOKUP($A93&amp;"-"&amp;$B93&amp;"-"&amp;AB$7,Weights_Cond_Spaces,$C93+1,FALSE)*'Freezer Impacts'!AA92</f>
        <v>0</v>
      </c>
      <c r="AC93" s="41">
        <f ca="1">HLOOKUP($A93&amp;"-"&amp;$B93&amp;"-"&amp;AC$7,Weights_Cond_Spaces,$C93+1,FALSE)*'Freezer Impacts'!AB92</f>
        <v>0</v>
      </c>
      <c r="AF93" s="131">
        <f t="shared" ca="1" si="19"/>
        <v>0</v>
      </c>
      <c r="AG93" s="131">
        <f t="shared" ca="1" si="19"/>
        <v>0</v>
      </c>
      <c r="AH93" s="131">
        <f t="shared" ca="1" si="19"/>
        <v>0</v>
      </c>
      <c r="AI93" s="131">
        <f t="shared" ca="1" si="19"/>
        <v>0</v>
      </c>
      <c r="AJ93" s="131">
        <f t="shared" ca="1" si="19"/>
        <v>0</v>
      </c>
    </row>
    <row r="94" spans="1:36">
      <c r="A94" s="4" t="str">
        <f t="shared" si="21"/>
        <v>SC</v>
      </c>
      <c r="B94" s="4" t="str">
        <f t="shared" si="21"/>
        <v>DMO</v>
      </c>
      <c r="C94" s="4">
        <f t="shared" si="18"/>
        <v>6</v>
      </c>
      <c r="D94" s="40" t="str">
        <f t="shared" si="15"/>
        <v>SC6</v>
      </c>
      <c r="E94" s="41">
        <f ca="1">HLOOKUP($A94&amp;"-"&amp;$B94&amp;"-"&amp;E$7,Weights_Cond_Spaces,$C94+1,FALSE)*'Freezer Impacts'!D93</f>
        <v>1.4694381612097566E-2</v>
      </c>
      <c r="F94" s="41">
        <f ca="1">HLOOKUP($A94&amp;"-"&amp;$B94&amp;"-"&amp;F$7,Weights_Cond_Spaces,$C94+1,FALSE)*'Freezer Impacts'!E93</f>
        <v>1.8388300169405226E-6</v>
      </c>
      <c r="G94" s="41">
        <f ca="1">HLOOKUP($A94&amp;"-"&amp;$B94&amp;"-"&amp;G$7,Weights_Cond_Spaces,$C94+1,FALSE)*'Freezer Impacts'!F93</f>
        <v>1.9949477722745381E-2</v>
      </c>
      <c r="H94" s="41">
        <f ca="1">HLOOKUP($A94&amp;"-"&amp;$B94&amp;"-"&amp;H$7,Weights_Cond_Spaces,$C94+1,FALSE)*'Freezer Impacts'!G93</f>
        <v>3.3730148283486444E-6</v>
      </c>
      <c r="I94" s="41">
        <f ca="1">HLOOKUP($A94&amp;"-"&amp;$B94&amp;"-"&amp;I$7,Weights_Cond_Spaces,$C94+1,FALSE)*'Freezer Impacts'!H93</f>
        <v>-4.3341540585407987E-4</v>
      </c>
      <c r="J94" s="41">
        <f ca="1">HLOOKUP($A94&amp;"-"&amp;$B94&amp;"-"&amp;J$7,Weights_Cond_Spaces,$C94+1,FALSE)*'Freezer Impacts'!I93</f>
        <v>2.0996336713387251E-3</v>
      </c>
      <c r="K94" s="41">
        <f ca="1">HLOOKUP($A94&amp;"-"&amp;$B94&amp;"-"&amp;K$7,Weights_Cond_Spaces,$C94+1,FALSE)*'Freezer Impacts'!J93</f>
        <v>2.6388982242038129E-7</v>
      </c>
      <c r="L94" s="41">
        <f ca="1">HLOOKUP($A94&amp;"-"&amp;$B94&amp;"-"&amp;L$7,Weights_Cond_Spaces,$C94+1,FALSE)*'Freezer Impacts'!K93</f>
        <v>2.407987411417528E-3</v>
      </c>
      <c r="M94" s="41">
        <f ca="1">HLOOKUP($A94&amp;"-"&amp;$B94&amp;"-"&amp;M$7,Weights_Cond_Spaces,$C94+1,FALSE)*'Freezer Impacts'!L93</f>
        <v>5.7971837693959765E-7</v>
      </c>
      <c r="N94" s="41">
        <f ca="1">HLOOKUP($A94&amp;"-"&amp;$B94&amp;"-"&amp;N$7,Weights_Cond_Spaces,$C94+1,FALSE)*'Freezer Impacts'!M93</f>
        <v>0</v>
      </c>
      <c r="O94" s="41">
        <f ca="1">HLOOKUP($A94&amp;"-"&amp;$B94&amp;"-"&amp;O$7,Weights_Cond_Spaces,$C94+1,FALSE)*'Freezer Impacts'!N93</f>
        <v>4.1983947463135902E-3</v>
      </c>
      <c r="P94" s="41">
        <f ca="1">HLOOKUP($A94&amp;"-"&amp;$B94&amp;"-"&amp;P$7,Weights_Cond_Spaces,$C94+1,FALSE)*'Freezer Impacts'!O93</f>
        <v>5.2538000484014929E-7</v>
      </c>
      <c r="Q94" s="41">
        <f ca="1">HLOOKUP($A94&amp;"-"&amp;$B94&amp;"-"&amp;Q$7,Weights_Cond_Spaces,$C94+1,FALSE)*'Freezer Impacts'!P93</f>
        <v>5.6998507779272515E-3</v>
      </c>
      <c r="R94" s="41">
        <f ca="1">HLOOKUP($A94&amp;"-"&amp;$B94&amp;"-"&amp;R$7,Weights_Cond_Spaces,$C94+1,FALSE)*'Freezer Impacts'!Q93</f>
        <v>9.6371852238532698E-7</v>
      </c>
      <c r="S94" s="41">
        <f>HLOOKUP($A94&amp;"-"&amp;$B94&amp;"-"&amp;S$7,Weights_Cond_Spaces,$C94+1,FALSE)*'Freezer Impacts'!R93</f>
        <v>0</v>
      </c>
      <c r="T94" s="41">
        <f ca="1">HLOOKUP($A94&amp;"-"&amp;$B94&amp;"-"&amp;T$7,Weights_Cond_Spaces,$C94+1,FALSE)*'Freezer Impacts'!S93</f>
        <v>0.19569865989616719</v>
      </c>
      <c r="U94" s="41">
        <f ca="1">HLOOKUP($A94&amp;"-"&amp;$B94&amp;"-"&amp;U$7,Weights_Cond_Spaces,$C94+1,FALSE)*'Freezer Impacts'!T93</f>
        <v>2.8443114254142848E-5</v>
      </c>
      <c r="V94" s="41">
        <f ca="1">HLOOKUP($A94&amp;"-"&amp;$B94&amp;"-"&amp;V$7,Weights_Cond_Spaces,$C94+1,FALSE)*'Freezer Impacts'!U93</f>
        <v>0.19569865989616719</v>
      </c>
      <c r="W94" s="41">
        <f ca="1">HLOOKUP($A94&amp;"-"&amp;$B94&amp;"-"&amp;W$7,Weights_Cond_Spaces,$C94+1,FALSE)*'Freezer Impacts'!V93</f>
        <v>2.8443114254142848E-5</v>
      </c>
      <c r="X94" s="41">
        <f ca="1">HLOOKUP($A94&amp;"-"&amp;$B94&amp;"-"&amp;X$7,Weights_Cond_Spaces,$C94+1,FALSE)*'Freezer Impacts'!W93</f>
        <v>-5.2145858115227291E-3</v>
      </c>
      <c r="Y94" s="41">
        <f ca="1">HLOOKUP($A94&amp;"-"&amp;$B94&amp;"-"&amp;Y$7,Weights_Cond_Spaces,$C94+1,FALSE)*'Freezer Impacts'!X93</f>
        <v>2.9478668975948343E-2</v>
      </c>
      <c r="Z94" s="41">
        <f ca="1">HLOOKUP($A94&amp;"-"&amp;$B94&amp;"-"&amp;Z$7,Weights_Cond_Spaces,$C94+1,FALSE)*'Freezer Impacts'!Y93</f>
        <v>4.5447664970901853E-6</v>
      </c>
      <c r="AA94" s="41">
        <f ca="1">HLOOKUP($A94&amp;"-"&amp;$B94&amp;"-"&amp;AA$7,Weights_Cond_Spaces,$C94+1,FALSE)*'Freezer Impacts'!Z93</f>
        <v>2.244559285164684E-2</v>
      </c>
      <c r="AB94" s="41">
        <f ca="1">HLOOKUP($A94&amp;"-"&amp;$B94&amp;"-"&amp;AB$7,Weights_Cond_Spaces,$C94+1,FALSE)*'Freezer Impacts'!AA93</f>
        <v>4.5447664970901853E-6</v>
      </c>
      <c r="AC94" s="41">
        <f ca="1">HLOOKUP($A94&amp;"-"&amp;$B94&amp;"-"&amp;AC$7,Weights_Cond_Spaces,$C94+1,FALSE)*'Freezer Impacts'!AB93</f>
        <v>0</v>
      </c>
      <c r="AF94" s="131">
        <f t="shared" ca="1" si="19"/>
        <v>0.24616973890186541</v>
      </c>
      <c r="AG94" s="131">
        <f t="shared" ca="1" si="19"/>
        <v>3.5615980595434087E-5</v>
      </c>
      <c r="AH94" s="131">
        <f t="shared" ca="1" si="19"/>
        <v>0.2462015686599042</v>
      </c>
      <c r="AI94" s="131">
        <f t="shared" ca="1" si="19"/>
        <v>3.7904332478906604E-5</v>
      </c>
      <c r="AJ94" s="131">
        <f t="shared" ca="1" si="19"/>
        <v>-5.648001217376809E-3</v>
      </c>
    </row>
    <row r="95" spans="1:36">
      <c r="A95" s="4" t="str">
        <f t="shared" si="21"/>
        <v>SC</v>
      </c>
      <c r="B95" s="4" t="str">
        <f t="shared" si="21"/>
        <v>DMO</v>
      </c>
      <c r="C95" s="4">
        <f t="shared" si="18"/>
        <v>7</v>
      </c>
      <c r="D95" s="40" t="str">
        <f t="shared" si="15"/>
        <v>SC7</v>
      </c>
      <c r="E95" s="41">
        <f ca="1">HLOOKUP($A95&amp;"-"&amp;$B95&amp;"-"&amp;E$7,Weights_Cond_Spaces,$C95+1,FALSE)*'Freezer Impacts'!D94</f>
        <v>0</v>
      </c>
      <c r="F95" s="41">
        <f ca="1">HLOOKUP($A95&amp;"-"&amp;$B95&amp;"-"&amp;F$7,Weights_Cond_Spaces,$C95+1,FALSE)*'Freezer Impacts'!E94</f>
        <v>0</v>
      </c>
      <c r="G95" s="41">
        <f ca="1">HLOOKUP($A95&amp;"-"&amp;$B95&amp;"-"&amp;G$7,Weights_Cond_Spaces,$C95+1,FALSE)*'Freezer Impacts'!F94</f>
        <v>0</v>
      </c>
      <c r="H95" s="41">
        <f ca="1">HLOOKUP($A95&amp;"-"&amp;$B95&amp;"-"&amp;H$7,Weights_Cond_Spaces,$C95+1,FALSE)*'Freezer Impacts'!G94</f>
        <v>0</v>
      </c>
      <c r="I95" s="41">
        <f ca="1">HLOOKUP($A95&amp;"-"&amp;$B95&amp;"-"&amp;I$7,Weights_Cond_Spaces,$C95+1,FALSE)*'Freezer Impacts'!H94</f>
        <v>0</v>
      </c>
      <c r="J95" s="41">
        <f ca="1">HLOOKUP($A95&amp;"-"&amp;$B95&amp;"-"&amp;J$7,Weights_Cond_Spaces,$C95+1,FALSE)*'Freezer Impacts'!I94</f>
        <v>0</v>
      </c>
      <c r="K95" s="41">
        <f ca="1">HLOOKUP($A95&amp;"-"&amp;$B95&amp;"-"&amp;K$7,Weights_Cond_Spaces,$C95+1,FALSE)*'Freezer Impacts'!J94</f>
        <v>0</v>
      </c>
      <c r="L95" s="41">
        <f ca="1">HLOOKUP($A95&amp;"-"&amp;$B95&amp;"-"&amp;L$7,Weights_Cond_Spaces,$C95+1,FALSE)*'Freezer Impacts'!K94</f>
        <v>0</v>
      </c>
      <c r="M95" s="41">
        <f ca="1">HLOOKUP($A95&amp;"-"&amp;$B95&amp;"-"&amp;M$7,Weights_Cond_Spaces,$C95+1,FALSE)*'Freezer Impacts'!L94</f>
        <v>0</v>
      </c>
      <c r="N95" s="41">
        <f ca="1">HLOOKUP($A95&amp;"-"&amp;$B95&amp;"-"&amp;N$7,Weights_Cond_Spaces,$C95+1,FALSE)*'Freezer Impacts'!M94</f>
        <v>0</v>
      </c>
      <c r="O95" s="41">
        <f ca="1">HLOOKUP($A95&amp;"-"&amp;$B95&amp;"-"&amp;O$7,Weights_Cond_Spaces,$C95+1,FALSE)*'Freezer Impacts'!N94</f>
        <v>0</v>
      </c>
      <c r="P95" s="41">
        <f ca="1">HLOOKUP($A95&amp;"-"&amp;$B95&amp;"-"&amp;P$7,Weights_Cond_Spaces,$C95+1,FALSE)*'Freezer Impacts'!O94</f>
        <v>0</v>
      </c>
      <c r="Q95" s="41">
        <f ca="1">HLOOKUP($A95&amp;"-"&amp;$B95&amp;"-"&amp;Q$7,Weights_Cond_Spaces,$C95+1,FALSE)*'Freezer Impacts'!P94</f>
        <v>0</v>
      </c>
      <c r="R95" s="41">
        <f ca="1">HLOOKUP($A95&amp;"-"&amp;$B95&amp;"-"&amp;R$7,Weights_Cond_Spaces,$C95+1,FALSE)*'Freezer Impacts'!Q94</f>
        <v>0</v>
      </c>
      <c r="S95" s="41">
        <f>HLOOKUP($A95&amp;"-"&amp;$B95&amp;"-"&amp;S$7,Weights_Cond_Spaces,$C95+1,FALSE)*'Freezer Impacts'!R94</f>
        <v>0</v>
      </c>
      <c r="T95" s="41">
        <f ca="1">HLOOKUP($A95&amp;"-"&amp;$B95&amp;"-"&amp;T$7,Weights_Cond_Spaces,$C95+1,FALSE)*'Freezer Impacts'!S94</f>
        <v>0</v>
      </c>
      <c r="U95" s="41">
        <f ca="1">HLOOKUP($A95&amp;"-"&amp;$B95&amp;"-"&amp;U$7,Weights_Cond_Spaces,$C95+1,FALSE)*'Freezer Impacts'!T94</f>
        <v>0</v>
      </c>
      <c r="V95" s="41">
        <f ca="1">HLOOKUP($A95&amp;"-"&amp;$B95&amp;"-"&amp;V$7,Weights_Cond_Spaces,$C95+1,FALSE)*'Freezer Impacts'!U94</f>
        <v>0</v>
      </c>
      <c r="W95" s="41">
        <f ca="1">HLOOKUP($A95&amp;"-"&amp;$B95&amp;"-"&amp;W$7,Weights_Cond_Spaces,$C95+1,FALSE)*'Freezer Impacts'!V94</f>
        <v>0</v>
      </c>
      <c r="X95" s="41">
        <f ca="1">HLOOKUP($A95&amp;"-"&amp;$B95&amp;"-"&amp;X$7,Weights_Cond_Spaces,$C95+1,FALSE)*'Freezer Impacts'!W94</f>
        <v>0</v>
      </c>
      <c r="Y95" s="41">
        <f ca="1">HLOOKUP($A95&amp;"-"&amp;$B95&amp;"-"&amp;Y$7,Weights_Cond_Spaces,$C95+1,FALSE)*'Freezer Impacts'!X94</f>
        <v>0</v>
      </c>
      <c r="Z95" s="41">
        <f ca="1">HLOOKUP($A95&amp;"-"&amp;$B95&amp;"-"&amp;Z$7,Weights_Cond_Spaces,$C95+1,FALSE)*'Freezer Impacts'!Y94</f>
        <v>0</v>
      </c>
      <c r="AA95" s="41">
        <f ca="1">HLOOKUP($A95&amp;"-"&amp;$B95&amp;"-"&amp;AA$7,Weights_Cond_Spaces,$C95+1,FALSE)*'Freezer Impacts'!Z94</f>
        <v>0</v>
      </c>
      <c r="AB95" s="41">
        <f ca="1">HLOOKUP($A95&amp;"-"&amp;$B95&amp;"-"&amp;AB$7,Weights_Cond_Spaces,$C95+1,FALSE)*'Freezer Impacts'!AA94</f>
        <v>0</v>
      </c>
      <c r="AC95" s="41">
        <f ca="1">HLOOKUP($A95&amp;"-"&amp;$B95&amp;"-"&amp;AC$7,Weights_Cond_Spaces,$C95+1,FALSE)*'Freezer Impacts'!AB94</f>
        <v>0</v>
      </c>
      <c r="AF95" s="131">
        <f t="shared" ca="1" si="19"/>
        <v>0</v>
      </c>
      <c r="AG95" s="131">
        <f t="shared" ca="1" si="19"/>
        <v>0</v>
      </c>
      <c r="AH95" s="131">
        <f t="shared" ca="1" si="19"/>
        <v>0</v>
      </c>
      <c r="AI95" s="131">
        <f t="shared" ca="1" si="19"/>
        <v>0</v>
      </c>
      <c r="AJ95" s="131">
        <f t="shared" ca="1" si="19"/>
        <v>0</v>
      </c>
    </row>
    <row r="96" spans="1:36">
      <c r="A96" s="4" t="str">
        <f t="shared" si="21"/>
        <v>SC</v>
      </c>
      <c r="B96" s="4" t="str">
        <f t="shared" si="21"/>
        <v>DMO</v>
      </c>
      <c r="C96" s="4">
        <f t="shared" si="18"/>
        <v>8</v>
      </c>
      <c r="D96" s="40" t="str">
        <f t="shared" si="15"/>
        <v>SC8</v>
      </c>
      <c r="E96" s="41">
        <f ca="1">HLOOKUP($A96&amp;"-"&amp;$B96&amp;"-"&amp;E$7,Weights_Cond_Spaces,$C96+1,FALSE)*'Freezer Impacts'!D95</f>
        <v>6.2694881276145559E-2</v>
      </c>
      <c r="F96" s="41">
        <f ca="1">HLOOKUP($A96&amp;"-"&amp;$B96&amp;"-"&amp;F$7,Weights_Cond_Spaces,$C96+1,FALSE)*'Freezer Impacts'!E95</f>
        <v>8.0504097796171796E-6</v>
      </c>
      <c r="G96" s="41">
        <f ca="1">HLOOKUP($A96&amp;"-"&amp;$B96&amp;"-"&amp;G$7,Weights_Cond_Spaces,$C96+1,FALSE)*'Freezer Impacts'!F95</f>
        <v>8.5047175189653074E-2</v>
      </c>
      <c r="H96" s="41">
        <f ca="1">HLOOKUP($A96&amp;"-"&amp;$B96&amp;"-"&amp;H$7,Weights_Cond_Spaces,$C96+1,FALSE)*'Freezer Impacts'!G95</f>
        <v>1.4294558407505419E-5</v>
      </c>
      <c r="I96" s="41">
        <f ca="1">HLOOKUP($A96&amp;"-"&amp;$B96&amp;"-"&amp;I$7,Weights_Cond_Spaces,$C96+1,FALSE)*'Freezer Impacts'!H95</f>
        <v>-1.6596996642459399E-3</v>
      </c>
      <c r="J96" s="41">
        <f ca="1">HLOOKUP($A96&amp;"-"&amp;$B96&amp;"-"&amp;J$7,Weights_Cond_Spaces,$C96+1,FALSE)*'Freezer Impacts'!I95</f>
        <v>8.9610002526794835E-3</v>
      </c>
      <c r="K96" s="41">
        <f ca="1">HLOOKUP($A96&amp;"-"&amp;$B96&amp;"-"&amp;K$7,Weights_Cond_Spaces,$C96+1,FALSE)*'Freezer Impacts'!J95</f>
        <v>1.1543788401210357E-6</v>
      </c>
      <c r="L96" s="41">
        <f ca="1">HLOOKUP($A96&amp;"-"&amp;$B96&amp;"-"&amp;L$7,Weights_Cond_Spaces,$C96+1,FALSE)*'Freezer Impacts'!K95</f>
        <v>1.0595737437183389E-2</v>
      </c>
      <c r="M96" s="41">
        <f ca="1">HLOOKUP($A96&amp;"-"&amp;$B96&amp;"-"&amp;M$7,Weights_Cond_Spaces,$C96+1,FALSE)*'Freezer Impacts'!L95</f>
        <v>2.6551062166897392E-6</v>
      </c>
      <c r="N96" s="41">
        <f ca="1">HLOOKUP($A96&amp;"-"&amp;$B96&amp;"-"&amp;N$7,Weights_Cond_Spaces,$C96+1,FALSE)*'Freezer Impacts'!M95</f>
        <v>0</v>
      </c>
      <c r="O96" s="41">
        <f ca="1">HLOOKUP($A96&amp;"-"&amp;$B96&amp;"-"&amp;O$7,Weights_Cond_Spaces,$C96+1,FALSE)*'Freezer Impacts'!N95</f>
        <v>1.7912823221755875E-2</v>
      </c>
      <c r="P96" s="41">
        <f ca="1">HLOOKUP($A96&amp;"-"&amp;$B96&amp;"-"&amp;P$7,Weights_Cond_Spaces,$C96+1,FALSE)*'Freezer Impacts'!O95</f>
        <v>2.300117079890623E-6</v>
      </c>
      <c r="Q96" s="41">
        <f ca="1">HLOOKUP($A96&amp;"-"&amp;$B96&amp;"-"&amp;Q$7,Weights_Cond_Spaces,$C96+1,FALSE)*'Freezer Impacts'!P95</f>
        <v>2.4299192911329454E-2</v>
      </c>
      <c r="R96" s="41">
        <f ca="1">HLOOKUP($A96&amp;"-"&amp;$B96&amp;"-"&amp;R$7,Weights_Cond_Spaces,$C96+1,FALSE)*'Freezer Impacts'!Q95</f>
        <v>4.0841595450015491E-6</v>
      </c>
      <c r="S96" s="41">
        <f>HLOOKUP($A96&amp;"-"&amp;$B96&amp;"-"&amp;S$7,Weights_Cond_Spaces,$C96+1,FALSE)*'Freezer Impacts'!R95</f>
        <v>0</v>
      </c>
      <c r="T96" s="41">
        <f ca="1">HLOOKUP($A96&amp;"-"&amp;$B96&amp;"-"&amp;T$7,Weights_Cond_Spaces,$C96+1,FALSE)*'Freezer Impacts'!S95</f>
        <v>7.5617099558541165E-2</v>
      </c>
      <c r="U96" s="41">
        <f ca="1">HLOOKUP($A96&amp;"-"&amp;$B96&amp;"-"&amp;U$7,Weights_Cond_Spaces,$C96+1,FALSE)*'Freezer Impacts'!T95</f>
        <v>1.3302521871684561E-5</v>
      </c>
      <c r="V96" s="41">
        <f ca="1">HLOOKUP($A96&amp;"-"&amp;$B96&amp;"-"&amp;V$7,Weights_Cond_Spaces,$C96+1,FALSE)*'Freezer Impacts'!U95</f>
        <v>7.5617099558541165E-2</v>
      </c>
      <c r="W96" s="41">
        <f ca="1">HLOOKUP($A96&amp;"-"&amp;$B96&amp;"-"&amp;W$7,Weights_Cond_Spaces,$C96+1,FALSE)*'Freezer Impacts'!V95</f>
        <v>1.3302521871684561E-5</v>
      </c>
      <c r="X96" s="41">
        <f ca="1">HLOOKUP($A96&amp;"-"&amp;$B96&amp;"-"&amp;X$7,Weights_Cond_Spaces,$C96+1,FALSE)*'Freezer Impacts'!W95</f>
        <v>-1.9329464902476758E-3</v>
      </c>
      <c r="Y96" s="41">
        <f ca="1">HLOOKUP($A96&amp;"-"&amp;$B96&amp;"-"&amp;Y$7,Weights_Cond_Spaces,$C96+1,FALSE)*'Freezer Impacts'!X95</f>
        <v>1.1486326469958834E-2</v>
      </c>
      <c r="Z96" s="41">
        <f ca="1">HLOOKUP($A96&amp;"-"&amp;$B96&amp;"-"&amp;Z$7,Weights_Cond_Spaces,$C96+1,FALSE)*'Freezer Impacts'!Y95</f>
        <v>2.0476193540099194E-6</v>
      </c>
      <c r="AA96" s="41">
        <f ca="1">HLOOKUP($A96&amp;"-"&amp;$B96&amp;"-"&amp;AA$7,Weights_Cond_Spaces,$C96+1,FALSE)*'Freezer Impacts'!Z95</f>
        <v>9.1086984434012395E-3</v>
      </c>
      <c r="AB96" s="41">
        <f ca="1">HLOOKUP($A96&amp;"-"&amp;$B96&amp;"-"&amp;AB$7,Weights_Cond_Spaces,$C96+1,FALSE)*'Freezer Impacts'!AA95</f>
        <v>2.0476487822846253E-6</v>
      </c>
      <c r="AC96" s="41">
        <f ca="1">HLOOKUP($A96&amp;"-"&amp;$B96&amp;"-"&amp;AC$7,Weights_Cond_Spaces,$C96+1,FALSE)*'Freezer Impacts'!AB95</f>
        <v>0</v>
      </c>
      <c r="AF96" s="131">
        <f t="shared" ca="1" si="19"/>
        <v>0.17667213077908092</v>
      </c>
      <c r="AG96" s="131">
        <f t="shared" ca="1" si="19"/>
        <v>2.6855046925323317E-5</v>
      </c>
      <c r="AH96" s="131">
        <f t="shared" ca="1" si="19"/>
        <v>0.20466790354010833</v>
      </c>
      <c r="AI96" s="131">
        <f t="shared" ca="1" si="19"/>
        <v>3.6383994823165896E-5</v>
      </c>
      <c r="AJ96" s="131">
        <f t="shared" ca="1" si="19"/>
        <v>-3.5926461544936155E-3</v>
      </c>
    </row>
    <row r="97" spans="1:36">
      <c r="A97" s="4" t="str">
        <f t="shared" si="21"/>
        <v>SC</v>
      </c>
      <c r="B97" s="4" t="str">
        <f t="shared" si="21"/>
        <v>DMO</v>
      </c>
      <c r="C97" s="4">
        <f t="shared" si="18"/>
        <v>9</v>
      </c>
      <c r="D97" s="40" t="str">
        <f t="shared" si="15"/>
        <v>SC9</v>
      </c>
      <c r="E97" s="41">
        <f ca="1">HLOOKUP($A97&amp;"-"&amp;$B97&amp;"-"&amp;E$7,Weights_Cond_Spaces,$C97+1,FALSE)*'Freezer Impacts'!D96</f>
        <v>8.9903683975568707E-2</v>
      </c>
      <c r="F97" s="41">
        <f ca="1">HLOOKUP($A97&amp;"-"&amp;$B97&amp;"-"&amp;F$7,Weights_Cond_Spaces,$C97+1,FALSE)*'Freezer Impacts'!E96</f>
        <v>1.1914321805020062E-5</v>
      </c>
      <c r="G97" s="41">
        <f ca="1">HLOOKUP($A97&amp;"-"&amp;$B97&amp;"-"&amp;G$7,Weights_Cond_Spaces,$C97+1,FALSE)*'Freezer Impacts'!F96</f>
        <v>0.11848350654170151</v>
      </c>
      <c r="H97" s="41">
        <f ca="1">HLOOKUP($A97&amp;"-"&amp;$B97&amp;"-"&amp;H$7,Weights_Cond_Spaces,$C97+1,FALSE)*'Freezer Impacts'!G96</f>
        <v>2.2970050409173182E-5</v>
      </c>
      <c r="I97" s="41">
        <f ca="1">HLOOKUP($A97&amp;"-"&amp;$B97&amp;"-"&amp;I$7,Weights_Cond_Spaces,$C97+1,FALSE)*'Freezer Impacts'!H96</f>
        <v>-2.5617872287969873E-3</v>
      </c>
      <c r="J97" s="41">
        <f ca="1">HLOOKUP($A97&amp;"-"&amp;$B97&amp;"-"&amp;J$7,Weights_Cond_Spaces,$C97+1,FALSE)*'Freezer Impacts'!I96</f>
        <v>1.2842261911778419E-2</v>
      </c>
      <c r="K97" s="41">
        <f ca="1">HLOOKUP($A97&amp;"-"&amp;$B97&amp;"-"&amp;K$7,Weights_Cond_Spaces,$C97+1,FALSE)*'Freezer Impacts'!J96</f>
        <v>1.7058591173753322E-6</v>
      </c>
      <c r="L97" s="41">
        <f ca="1">HLOOKUP($A97&amp;"-"&amp;$B97&amp;"-"&amp;L$7,Weights_Cond_Spaces,$C97+1,FALSE)*'Freezer Impacts'!K96</f>
        <v>1.2306814077232456E-2</v>
      </c>
      <c r="M97" s="41">
        <f ca="1">HLOOKUP($A97&amp;"-"&amp;$B97&amp;"-"&amp;M$7,Weights_Cond_Spaces,$C97+1,FALSE)*'Freezer Impacts'!L96</f>
        <v>3.2711926179065484E-6</v>
      </c>
      <c r="N97" s="41">
        <f ca="1">HLOOKUP($A97&amp;"-"&amp;$B97&amp;"-"&amp;N$7,Weights_Cond_Spaces,$C97+1,FALSE)*'Freezer Impacts'!M96</f>
        <v>0</v>
      </c>
      <c r="O97" s="41">
        <f ca="1">HLOOKUP($A97&amp;"-"&amp;$B97&amp;"-"&amp;O$7,Weights_Cond_Spaces,$C97+1,FALSE)*'Freezer Impacts'!N96</f>
        <v>2.5686766850162492E-2</v>
      </c>
      <c r="P97" s="41">
        <f ca="1">HLOOKUP($A97&amp;"-"&amp;$B97&amp;"-"&amp;P$7,Weights_Cond_Spaces,$C97+1,FALSE)*'Freezer Impacts'!O96</f>
        <v>3.4040919442914468E-6</v>
      </c>
      <c r="Q97" s="41">
        <f ca="1">HLOOKUP($A97&amp;"-"&amp;$B97&amp;"-"&amp;Q$7,Weights_Cond_Spaces,$C97+1,FALSE)*'Freezer Impacts'!P96</f>
        <v>3.385243044048615E-2</v>
      </c>
      <c r="R97" s="41">
        <f ca="1">HLOOKUP($A97&amp;"-"&amp;$B97&amp;"-"&amp;R$7,Weights_Cond_Spaces,$C97+1,FALSE)*'Freezer Impacts'!Q96</f>
        <v>6.5628715454780543E-6</v>
      </c>
      <c r="S97" s="41">
        <f>HLOOKUP($A97&amp;"-"&amp;$B97&amp;"-"&amp;S$7,Weights_Cond_Spaces,$C97+1,FALSE)*'Freezer Impacts'!R96</f>
        <v>0</v>
      </c>
      <c r="T97" s="41">
        <f ca="1">HLOOKUP($A97&amp;"-"&amp;$B97&amp;"-"&amp;T$7,Weights_Cond_Spaces,$C97+1,FALSE)*'Freezer Impacts'!S96</f>
        <v>9.0547747175329679E-2</v>
      </c>
      <c r="U97" s="41">
        <f ca="1">HLOOKUP($A97&amp;"-"&amp;$B97&amp;"-"&amp;U$7,Weights_Cond_Spaces,$C97+1,FALSE)*'Freezer Impacts'!T96</f>
        <v>1.5101351006263572E-5</v>
      </c>
      <c r="V97" s="41">
        <f ca="1">HLOOKUP($A97&amp;"-"&amp;$B97&amp;"-"&amp;V$7,Weights_Cond_Spaces,$C97+1,FALSE)*'Freezer Impacts'!U96</f>
        <v>9.0547747175329679E-2</v>
      </c>
      <c r="W97" s="41">
        <f ca="1">HLOOKUP($A97&amp;"-"&amp;$B97&amp;"-"&amp;W$7,Weights_Cond_Spaces,$C97+1,FALSE)*'Freezer Impacts'!V96</f>
        <v>1.5101351006263572E-5</v>
      </c>
      <c r="X97" s="41">
        <f ca="1">HLOOKUP($A97&amp;"-"&amp;$B97&amp;"-"&amp;X$7,Weights_Cond_Spaces,$C97+1,FALSE)*'Freezer Impacts'!W96</f>
        <v>-2.7062344339951064E-3</v>
      </c>
      <c r="Y97" s="41">
        <f ca="1">HLOOKUP($A97&amp;"-"&amp;$B97&amp;"-"&amp;Y$7,Weights_Cond_Spaces,$C97+1,FALSE)*'Freezer Impacts'!X96</f>
        <v>1.373155458903449E-2</v>
      </c>
      <c r="Z97" s="41">
        <f ca="1">HLOOKUP($A97&amp;"-"&amp;$B97&amp;"-"&amp;Z$7,Weights_Cond_Spaces,$C97+1,FALSE)*'Freezer Impacts'!Y96</f>
        <v>2.3283699490654229E-6</v>
      </c>
      <c r="AA97" s="41">
        <f ca="1">HLOOKUP($A97&amp;"-"&amp;$B97&amp;"-"&amp;AA$7,Weights_Cond_Spaces,$C97+1,FALSE)*'Freezer Impacts'!Z96</f>
        <v>1.062253642898729E-2</v>
      </c>
      <c r="AB97" s="41">
        <f ca="1">HLOOKUP($A97&amp;"-"&amp;$B97&amp;"-"&amp;AB$7,Weights_Cond_Spaces,$C97+1,FALSE)*'Freezer Impacts'!AA96</f>
        <v>2.3283699490654229E-6</v>
      </c>
      <c r="AC97" s="41">
        <f ca="1">HLOOKUP($A97&amp;"-"&amp;$B97&amp;"-"&amp;AC$7,Weights_Cond_Spaces,$C97+1,FALSE)*'Freezer Impacts'!AB96</f>
        <v>0</v>
      </c>
      <c r="AF97" s="131">
        <f t="shared" ca="1" si="19"/>
        <v>0.23271201450187379</v>
      </c>
      <c r="AG97" s="131">
        <f t="shared" ca="1" si="19"/>
        <v>3.4453993822015836E-5</v>
      </c>
      <c r="AH97" s="131">
        <f t="shared" ca="1" si="19"/>
        <v>0.26581303466373712</v>
      </c>
      <c r="AI97" s="131">
        <f t="shared" ca="1" si="19"/>
        <v>5.0233835527886778E-5</v>
      </c>
      <c r="AJ97" s="131">
        <f t="shared" ca="1" si="19"/>
        <v>-5.2680216627920932E-3</v>
      </c>
    </row>
    <row r="98" spans="1:36">
      <c r="A98" s="4" t="str">
        <f t="shared" si="21"/>
        <v>SC</v>
      </c>
      <c r="B98" s="4" t="str">
        <f t="shared" si="21"/>
        <v>DMO</v>
      </c>
      <c r="C98" s="4">
        <f t="shared" si="18"/>
        <v>10</v>
      </c>
      <c r="D98" s="40" t="str">
        <f t="shared" si="15"/>
        <v>SC10</v>
      </c>
      <c r="E98" s="41">
        <f ca="1">HLOOKUP($A98&amp;"-"&amp;$B98&amp;"-"&amp;E$7,Weights_Cond_Spaces,$C98+1,FALSE)*'Freezer Impacts'!D97</f>
        <v>0.23741346835865249</v>
      </c>
      <c r="F98" s="41">
        <f ca="1">HLOOKUP($A98&amp;"-"&amp;$B98&amp;"-"&amp;F$7,Weights_Cond_Spaces,$C98+1,FALSE)*'Freezer Impacts'!E97</f>
        <v>3.2067812213494699E-5</v>
      </c>
      <c r="G98" s="41">
        <f ca="1">HLOOKUP($A98&amp;"-"&amp;$B98&amp;"-"&amp;G$7,Weights_Cond_Spaces,$C98+1,FALSE)*'Freezer Impacts'!F97</f>
        <v>0.3239725852715728</v>
      </c>
      <c r="H98" s="41">
        <f ca="1">HLOOKUP($A98&amp;"-"&amp;$B98&amp;"-"&amp;H$7,Weights_Cond_Spaces,$C98+1,FALSE)*'Freezer Impacts'!G97</f>
        <v>6.2236195072420502E-5</v>
      </c>
      <c r="I98" s="41">
        <f ca="1">HLOOKUP($A98&amp;"-"&amp;$B98&amp;"-"&amp;I$7,Weights_Cond_Spaces,$C98+1,FALSE)*'Freezer Impacts'!H97</f>
        <v>-6.0415327055652439E-3</v>
      </c>
      <c r="J98" s="41">
        <f ca="1">HLOOKUP($A98&amp;"-"&amp;$B98&amp;"-"&amp;J$7,Weights_Cond_Spaces,$C98+1,FALSE)*'Freezer Impacts'!I97</f>
        <v>3.391581493532804E-2</v>
      </c>
      <c r="K98" s="41">
        <f ca="1">HLOOKUP($A98&amp;"-"&amp;$B98&amp;"-"&amp;K$7,Weights_Cond_Spaces,$C98+1,FALSE)*'Freezer Impacts'!J97</f>
        <v>4.5916777381819782E-6</v>
      </c>
      <c r="L98" s="41">
        <f ca="1">HLOOKUP($A98&amp;"-"&amp;$B98&amp;"-"&amp;L$7,Weights_Cond_Spaces,$C98+1,FALSE)*'Freezer Impacts'!K97</f>
        <v>3.900705157614854E-2</v>
      </c>
      <c r="M98" s="41">
        <f ca="1">HLOOKUP($A98&amp;"-"&amp;$B98&amp;"-"&amp;M$7,Weights_Cond_Spaces,$C98+1,FALSE)*'Freezer Impacts'!L97</f>
        <v>1.1111311312431079E-5</v>
      </c>
      <c r="N98" s="41">
        <f ca="1">HLOOKUP($A98&amp;"-"&amp;$B98&amp;"-"&amp;N$7,Weights_Cond_Spaces,$C98+1,FALSE)*'Freezer Impacts'!M97</f>
        <v>0</v>
      </c>
      <c r="O98" s="41">
        <f ca="1">HLOOKUP($A98&amp;"-"&amp;$B98&amp;"-"&amp;O$7,Weights_Cond_Spaces,$C98+1,FALSE)*'Freezer Impacts'!N97</f>
        <v>6.7832419531043575E-2</v>
      </c>
      <c r="P98" s="41">
        <f ca="1">HLOOKUP($A98&amp;"-"&amp;$B98&amp;"-"&amp;P$7,Weights_Cond_Spaces,$C98+1,FALSE)*'Freezer Impacts'!O97</f>
        <v>9.1622320609984875E-6</v>
      </c>
      <c r="Q98" s="41">
        <f ca="1">HLOOKUP($A98&amp;"-"&amp;$B98&amp;"-"&amp;Q$7,Weights_Cond_Spaces,$C98+1,FALSE)*'Freezer Impacts'!P97</f>
        <v>9.2563595791877964E-2</v>
      </c>
      <c r="R98" s="41">
        <f ca="1">HLOOKUP($A98&amp;"-"&amp;$B98&amp;"-"&amp;R$7,Weights_Cond_Spaces,$C98+1,FALSE)*'Freezer Impacts'!Q97</f>
        <v>1.7781770020691576E-5</v>
      </c>
      <c r="S98" s="41">
        <f>HLOOKUP($A98&amp;"-"&amp;$B98&amp;"-"&amp;S$7,Weights_Cond_Spaces,$C98+1,FALSE)*'Freezer Impacts'!R97</f>
        <v>0</v>
      </c>
      <c r="T98" s="41">
        <f ca="1">HLOOKUP($A98&amp;"-"&amp;$B98&amp;"-"&amp;T$7,Weights_Cond_Spaces,$C98+1,FALSE)*'Freezer Impacts'!S97</f>
        <v>4.8429310465103133E-2</v>
      </c>
      <c r="U98" s="41">
        <f ca="1">HLOOKUP($A98&amp;"-"&amp;$B98&amp;"-"&amp;U$7,Weights_Cond_Spaces,$C98+1,FALSE)*'Freezer Impacts'!T97</f>
        <v>8.893619662076035E-6</v>
      </c>
      <c r="V98" s="41">
        <f ca="1">HLOOKUP($A98&amp;"-"&amp;$B98&amp;"-"&amp;V$7,Weights_Cond_Spaces,$C98+1,FALSE)*'Freezer Impacts'!U97</f>
        <v>4.8429310465103133E-2</v>
      </c>
      <c r="W98" s="41">
        <f ca="1">HLOOKUP($A98&amp;"-"&amp;$B98&amp;"-"&amp;W$7,Weights_Cond_Spaces,$C98+1,FALSE)*'Freezer Impacts'!V97</f>
        <v>8.893619662076035E-6</v>
      </c>
      <c r="X98" s="41">
        <f ca="1">HLOOKUP($A98&amp;"-"&amp;$B98&amp;"-"&amp;X$7,Weights_Cond_Spaces,$C98+1,FALSE)*'Freezer Impacts'!W97</f>
        <v>-1.165285914507436E-3</v>
      </c>
      <c r="Y98" s="41">
        <f ca="1">HLOOKUP($A98&amp;"-"&amp;$B98&amp;"-"&amp;Y$7,Weights_Cond_Spaces,$C98+1,FALSE)*'Freezer Impacts'!X97</f>
        <v>7.3461119905741737E-3</v>
      </c>
      <c r="Z98" s="41">
        <f ca="1">HLOOKUP($A98&amp;"-"&amp;$B98&amp;"-"&amp;Z$7,Weights_Cond_Spaces,$C98+1,FALSE)*'Freezer Impacts'!Y97</f>
        <v>1.3542635357651709E-6</v>
      </c>
      <c r="AA98" s="41">
        <f ca="1">HLOOKUP($A98&amp;"-"&amp;$B98&amp;"-"&amp;AA$7,Weights_Cond_Spaces,$C98+1,FALSE)*'Freezer Impacts'!Z97</f>
        <v>5.8642261209863036E-3</v>
      </c>
      <c r="AB98" s="41">
        <f ca="1">HLOOKUP($A98&amp;"-"&amp;$B98&amp;"-"&amp;AB$7,Weights_Cond_Spaces,$C98+1,FALSE)*'Freezer Impacts'!AA97</f>
        <v>1.3542635357651709E-6</v>
      </c>
      <c r="AC98" s="41">
        <f ca="1">HLOOKUP($A98&amp;"-"&amp;$B98&amp;"-"&amp;AC$7,Weights_Cond_Spaces,$C98+1,FALSE)*'Freezer Impacts'!AB97</f>
        <v>0</v>
      </c>
      <c r="AF98" s="131">
        <f t="shared" ca="1" si="19"/>
        <v>0.39493712528070141</v>
      </c>
      <c r="AG98" s="131">
        <f t="shared" ca="1" si="19"/>
        <v>5.6069605210516374E-5</v>
      </c>
      <c r="AH98" s="131">
        <f t="shared" ca="1" si="19"/>
        <v>0.50983676922568866</v>
      </c>
      <c r="AI98" s="131">
        <f t="shared" ca="1" si="19"/>
        <v>1.0137715960338436E-4</v>
      </c>
      <c r="AJ98" s="131">
        <f t="shared" ca="1" si="19"/>
        <v>-7.2068186200726801E-3</v>
      </c>
    </row>
    <row r="99" spans="1:36">
      <c r="A99" s="4" t="str">
        <f t="shared" si="21"/>
        <v>SC</v>
      </c>
      <c r="B99" s="4" t="str">
        <f t="shared" si="21"/>
        <v>DMO</v>
      </c>
      <c r="C99" s="4">
        <f t="shared" si="18"/>
        <v>11</v>
      </c>
      <c r="D99" s="40" t="str">
        <f t="shared" si="15"/>
        <v>SC11</v>
      </c>
      <c r="E99" s="41">
        <f ca="1">HLOOKUP($A99&amp;"-"&amp;$B99&amp;"-"&amp;E$7,Weights_Cond_Spaces,$C99+1,FALSE)*'Freezer Impacts'!D98</f>
        <v>0</v>
      </c>
      <c r="F99" s="41">
        <f ca="1">HLOOKUP($A99&amp;"-"&amp;$B99&amp;"-"&amp;F$7,Weights_Cond_Spaces,$C99+1,FALSE)*'Freezer Impacts'!E98</f>
        <v>0</v>
      </c>
      <c r="G99" s="41">
        <f ca="1">HLOOKUP($A99&amp;"-"&amp;$B99&amp;"-"&amp;G$7,Weights_Cond_Spaces,$C99+1,FALSE)*'Freezer Impacts'!F98</f>
        <v>0</v>
      </c>
      <c r="H99" s="41">
        <f ca="1">HLOOKUP($A99&amp;"-"&amp;$B99&amp;"-"&amp;H$7,Weights_Cond_Spaces,$C99+1,FALSE)*'Freezer Impacts'!G98</f>
        <v>0</v>
      </c>
      <c r="I99" s="41">
        <f ca="1">HLOOKUP($A99&amp;"-"&amp;$B99&amp;"-"&amp;I$7,Weights_Cond_Spaces,$C99+1,FALSE)*'Freezer Impacts'!H98</f>
        <v>0</v>
      </c>
      <c r="J99" s="41">
        <f ca="1">HLOOKUP($A99&amp;"-"&amp;$B99&amp;"-"&amp;J$7,Weights_Cond_Spaces,$C99+1,FALSE)*'Freezer Impacts'!I98</f>
        <v>0</v>
      </c>
      <c r="K99" s="41">
        <f ca="1">HLOOKUP($A99&amp;"-"&amp;$B99&amp;"-"&amp;K$7,Weights_Cond_Spaces,$C99+1,FALSE)*'Freezer Impacts'!J98</f>
        <v>0</v>
      </c>
      <c r="L99" s="41">
        <f ca="1">HLOOKUP($A99&amp;"-"&amp;$B99&amp;"-"&amp;L$7,Weights_Cond_Spaces,$C99+1,FALSE)*'Freezer Impacts'!K98</f>
        <v>0</v>
      </c>
      <c r="M99" s="41">
        <f ca="1">HLOOKUP($A99&amp;"-"&amp;$B99&amp;"-"&amp;M$7,Weights_Cond_Spaces,$C99+1,FALSE)*'Freezer Impacts'!L98</f>
        <v>0</v>
      </c>
      <c r="N99" s="41">
        <f ca="1">HLOOKUP($A99&amp;"-"&amp;$B99&amp;"-"&amp;N$7,Weights_Cond_Spaces,$C99+1,FALSE)*'Freezer Impacts'!M98</f>
        <v>0</v>
      </c>
      <c r="O99" s="41">
        <f ca="1">HLOOKUP($A99&amp;"-"&amp;$B99&amp;"-"&amp;O$7,Weights_Cond_Spaces,$C99+1,FALSE)*'Freezer Impacts'!N98</f>
        <v>0</v>
      </c>
      <c r="P99" s="41">
        <f ca="1">HLOOKUP($A99&amp;"-"&amp;$B99&amp;"-"&amp;P$7,Weights_Cond_Spaces,$C99+1,FALSE)*'Freezer Impacts'!O98</f>
        <v>0</v>
      </c>
      <c r="Q99" s="41">
        <f ca="1">HLOOKUP($A99&amp;"-"&amp;$B99&amp;"-"&amp;Q$7,Weights_Cond_Spaces,$C99+1,FALSE)*'Freezer Impacts'!P98</f>
        <v>0</v>
      </c>
      <c r="R99" s="41">
        <f ca="1">HLOOKUP($A99&amp;"-"&amp;$B99&amp;"-"&amp;R$7,Weights_Cond_Spaces,$C99+1,FALSE)*'Freezer Impacts'!Q98</f>
        <v>0</v>
      </c>
      <c r="S99" s="41">
        <f>HLOOKUP($A99&amp;"-"&amp;$B99&amp;"-"&amp;S$7,Weights_Cond_Spaces,$C99+1,FALSE)*'Freezer Impacts'!R98</f>
        <v>0</v>
      </c>
      <c r="T99" s="41">
        <f ca="1">HLOOKUP($A99&amp;"-"&amp;$B99&amp;"-"&amp;T$7,Weights_Cond_Spaces,$C99+1,FALSE)*'Freezer Impacts'!S98</f>
        <v>0</v>
      </c>
      <c r="U99" s="41">
        <f ca="1">HLOOKUP($A99&amp;"-"&amp;$B99&amp;"-"&amp;U$7,Weights_Cond_Spaces,$C99+1,FALSE)*'Freezer Impacts'!T98</f>
        <v>0</v>
      </c>
      <c r="V99" s="41">
        <f ca="1">HLOOKUP($A99&amp;"-"&amp;$B99&amp;"-"&amp;V$7,Weights_Cond_Spaces,$C99+1,FALSE)*'Freezer Impacts'!U98</f>
        <v>0</v>
      </c>
      <c r="W99" s="41">
        <f ca="1">HLOOKUP($A99&amp;"-"&amp;$B99&amp;"-"&amp;W$7,Weights_Cond_Spaces,$C99+1,FALSE)*'Freezer Impacts'!V98</f>
        <v>0</v>
      </c>
      <c r="X99" s="41">
        <f ca="1">HLOOKUP($A99&amp;"-"&amp;$B99&amp;"-"&amp;X$7,Weights_Cond_Spaces,$C99+1,FALSE)*'Freezer Impacts'!W98</f>
        <v>0</v>
      </c>
      <c r="Y99" s="41">
        <f ca="1">HLOOKUP($A99&amp;"-"&amp;$B99&amp;"-"&amp;Y$7,Weights_Cond_Spaces,$C99+1,FALSE)*'Freezer Impacts'!X98</f>
        <v>0</v>
      </c>
      <c r="Z99" s="41">
        <f ca="1">HLOOKUP($A99&amp;"-"&amp;$B99&amp;"-"&amp;Z$7,Weights_Cond_Spaces,$C99+1,FALSE)*'Freezer Impacts'!Y98</f>
        <v>0</v>
      </c>
      <c r="AA99" s="41">
        <f ca="1">HLOOKUP($A99&amp;"-"&amp;$B99&amp;"-"&amp;AA$7,Weights_Cond_Spaces,$C99+1,FALSE)*'Freezer Impacts'!Z98</f>
        <v>0</v>
      </c>
      <c r="AB99" s="41">
        <f ca="1">HLOOKUP($A99&amp;"-"&amp;$B99&amp;"-"&amp;AB$7,Weights_Cond_Spaces,$C99+1,FALSE)*'Freezer Impacts'!AA98</f>
        <v>0</v>
      </c>
      <c r="AC99" s="41">
        <f ca="1">HLOOKUP($A99&amp;"-"&amp;$B99&amp;"-"&amp;AC$7,Weights_Cond_Spaces,$C99+1,FALSE)*'Freezer Impacts'!AB98</f>
        <v>0</v>
      </c>
      <c r="AF99" s="131">
        <f t="shared" ca="1" si="19"/>
        <v>0</v>
      </c>
      <c r="AG99" s="131">
        <f t="shared" ca="1" si="19"/>
        <v>0</v>
      </c>
      <c r="AH99" s="131">
        <f t="shared" ca="1" si="19"/>
        <v>0</v>
      </c>
      <c r="AI99" s="131">
        <f t="shared" ca="1" si="19"/>
        <v>0</v>
      </c>
      <c r="AJ99" s="131">
        <f t="shared" ca="1" si="19"/>
        <v>0</v>
      </c>
    </row>
    <row r="100" spans="1:36">
      <c r="A100" s="4" t="str">
        <f t="shared" si="21"/>
        <v>SC</v>
      </c>
      <c r="B100" s="4" t="str">
        <f t="shared" si="21"/>
        <v>DMO</v>
      </c>
      <c r="C100" s="4">
        <f t="shared" si="18"/>
        <v>12</v>
      </c>
      <c r="D100" s="40" t="str">
        <f t="shared" si="15"/>
        <v>SC12</v>
      </c>
      <c r="E100" s="41">
        <f ca="1">HLOOKUP($A100&amp;"-"&amp;$B100&amp;"-"&amp;E$7,Weights_Cond_Spaces,$C100+1,FALSE)*'Freezer Impacts'!D99</f>
        <v>0</v>
      </c>
      <c r="F100" s="41">
        <f ca="1">HLOOKUP($A100&amp;"-"&amp;$B100&amp;"-"&amp;F$7,Weights_Cond_Spaces,$C100+1,FALSE)*'Freezer Impacts'!E99</f>
        <v>0</v>
      </c>
      <c r="G100" s="41">
        <f ca="1">HLOOKUP($A100&amp;"-"&amp;$B100&amp;"-"&amp;G$7,Weights_Cond_Spaces,$C100+1,FALSE)*'Freezer Impacts'!F99</f>
        <v>0</v>
      </c>
      <c r="H100" s="41">
        <f ca="1">HLOOKUP($A100&amp;"-"&amp;$B100&amp;"-"&amp;H$7,Weights_Cond_Spaces,$C100+1,FALSE)*'Freezer Impacts'!G99</f>
        <v>0</v>
      </c>
      <c r="I100" s="41">
        <f ca="1">HLOOKUP($A100&amp;"-"&amp;$B100&amp;"-"&amp;I$7,Weights_Cond_Spaces,$C100+1,FALSE)*'Freezer Impacts'!H99</f>
        <v>0</v>
      </c>
      <c r="J100" s="41">
        <f ca="1">HLOOKUP($A100&amp;"-"&amp;$B100&amp;"-"&amp;J$7,Weights_Cond_Spaces,$C100+1,FALSE)*'Freezer Impacts'!I99</f>
        <v>0</v>
      </c>
      <c r="K100" s="41">
        <f ca="1">HLOOKUP($A100&amp;"-"&amp;$B100&amp;"-"&amp;K$7,Weights_Cond_Spaces,$C100+1,FALSE)*'Freezer Impacts'!J99</f>
        <v>0</v>
      </c>
      <c r="L100" s="41">
        <f ca="1">HLOOKUP($A100&amp;"-"&amp;$B100&amp;"-"&amp;L$7,Weights_Cond_Spaces,$C100+1,FALSE)*'Freezer Impacts'!K99</f>
        <v>0</v>
      </c>
      <c r="M100" s="41">
        <f ca="1">HLOOKUP($A100&amp;"-"&amp;$B100&amp;"-"&amp;M$7,Weights_Cond_Spaces,$C100+1,FALSE)*'Freezer Impacts'!L99</f>
        <v>0</v>
      </c>
      <c r="N100" s="41">
        <f ca="1">HLOOKUP($A100&amp;"-"&amp;$B100&amp;"-"&amp;N$7,Weights_Cond_Spaces,$C100+1,FALSE)*'Freezer Impacts'!M99</f>
        <v>0</v>
      </c>
      <c r="O100" s="41">
        <f ca="1">HLOOKUP($A100&amp;"-"&amp;$B100&amp;"-"&amp;O$7,Weights_Cond_Spaces,$C100+1,FALSE)*'Freezer Impacts'!N99</f>
        <v>0</v>
      </c>
      <c r="P100" s="41">
        <f ca="1">HLOOKUP($A100&amp;"-"&amp;$B100&amp;"-"&amp;P$7,Weights_Cond_Spaces,$C100+1,FALSE)*'Freezer Impacts'!O99</f>
        <v>0</v>
      </c>
      <c r="Q100" s="41">
        <f ca="1">HLOOKUP($A100&amp;"-"&amp;$B100&amp;"-"&amp;Q$7,Weights_Cond_Spaces,$C100+1,FALSE)*'Freezer Impacts'!P99</f>
        <v>0</v>
      </c>
      <c r="R100" s="41">
        <f ca="1">HLOOKUP($A100&amp;"-"&amp;$B100&amp;"-"&amp;R$7,Weights_Cond_Spaces,$C100+1,FALSE)*'Freezer Impacts'!Q99</f>
        <v>0</v>
      </c>
      <c r="S100" s="41">
        <f>HLOOKUP($A100&amp;"-"&amp;$B100&amp;"-"&amp;S$7,Weights_Cond_Spaces,$C100+1,FALSE)*'Freezer Impacts'!R99</f>
        <v>0</v>
      </c>
      <c r="T100" s="41">
        <f ca="1">HLOOKUP($A100&amp;"-"&amp;$B100&amp;"-"&amp;T$7,Weights_Cond_Spaces,$C100+1,FALSE)*'Freezer Impacts'!S99</f>
        <v>0</v>
      </c>
      <c r="U100" s="41">
        <f ca="1">HLOOKUP($A100&amp;"-"&amp;$B100&amp;"-"&amp;U$7,Weights_Cond_Spaces,$C100+1,FALSE)*'Freezer Impacts'!T99</f>
        <v>0</v>
      </c>
      <c r="V100" s="41">
        <f ca="1">HLOOKUP($A100&amp;"-"&amp;$B100&amp;"-"&amp;V$7,Weights_Cond_Spaces,$C100+1,FALSE)*'Freezer Impacts'!U99</f>
        <v>0</v>
      </c>
      <c r="W100" s="41">
        <f ca="1">HLOOKUP($A100&amp;"-"&amp;$B100&amp;"-"&amp;W$7,Weights_Cond_Spaces,$C100+1,FALSE)*'Freezer Impacts'!V99</f>
        <v>0</v>
      </c>
      <c r="X100" s="41">
        <f ca="1">HLOOKUP($A100&amp;"-"&amp;$B100&amp;"-"&amp;X$7,Weights_Cond_Spaces,$C100+1,FALSE)*'Freezer Impacts'!W99</f>
        <v>0</v>
      </c>
      <c r="Y100" s="41">
        <f ca="1">HLOOKUP($A100&amp;"-"&amp;$B100&amp;"-"&amp;Y$7,Weights_Cond_Spaces,$C100+1,FALSE)*'Freezer Impacts'!X99</f>
        <v>0</v>
      </c>
      <c r="Z100" s="41">
        <f ca="1">HLOOKUP($A100&amp;"-"&amp;$B100&amp;"-"&amp;Z$7,Weights_Cond_Spaces,$C100+1,FALSE)*'Freezer Impacts'!Y99</f>
        <v>0</v>
      </c>
      <c r="AA100" s="41">
        <f ca="1">HLOOKUP($A100&amp;"-"&amp;$B100&amp;"-"&amp;AA$7,Weights_Cond_Spaces,$C100+1,FALSE)*'Freezer Impacts'!Z99</f>
        <v>0</v>
      </c>
      <c r="AB100" s="41">
        <f ca="1">HLOOKUP($A100&amp;"-"&amp;$B100&amp;"-"&amp;AB$7,Weights_Cond_Spaces,$C100+1,FALSE)*'Freezer Impacts'!AA99</f>
        <v>0</v>
      </c>
      <c r="AC100" s="41">
        <f ca="1">HLOOKUP($A100&amp;"-"&amp;$B100&amp;"-"&amp;AC$7,Weights_Cond_Spaces,$C100+1,FALSE)*'Freezer Impacts'!AB99</f>
        <v>0</v>
      </c>
      <c r="AF100" s="131">
        <f t="shared" ca="1" si="19"/>
        <v>0</v>
      </c>
      <c r="AG100" s="131">
        <f t="shared" ca="1" si="19"/>
        <v>0</v>
      </c>
      <c r="AH100" s="131">
        <f t="shared" ca="1" si="19"/>
        <v>0</v>
      </c>
      <c r="AI100" s="131">
        <f t="shared" ca="1" si="19"/>
        <v>0</v>
      </c>
      <c r="AJ100" s="131">
        <f t="shared" ca="1" si="19"/>
        <v>0</v>
      </c>
    </row>
    <row r="101" spans="1:36">
      <c r="A101" s="4" t="str">
        <f t="shared" si="21"/>
        <v>SC</v>
      </c>
      <c r="B101" s="4" t="str">
        <f t="shared" si="21"/>
        <v>DMO</v>
      </c>
      <c r="C101" s="4">
        <f t="shared" si="18"/>
        <v>13</v>
      </c>
      <c r="D101" s="40" t="str">
        <f t="shared" si="15"/>
        <v>SC13</v>
      </c>
      <c r="E101" s="41">
        <f ca="1">HLOOKUP($A101&amp;"-"&amp;$B101&amp;"-"&amp;E$7,Weights_Cond_Spaces,$C101+1,FALSE)*'Freezer Impacts'!D100</f>
        <v>0.26723142396717847</v>
      </c>
      <c r="F101" s="41">
        <f ca="1">HLOOKUP($A101&amp;"-"&amp;$B101&amp;"-"&amp;F$7,Weights_Cond_Spaces,$C101+1,FALSE)*'Freezer Impacts'!E100</f>
        <v>3.7720739800594548E-5</v>
      </c>
      <c r="G101" s="41">
        <f ca="1">HLOOKUP($A101&amp;"-"&amp;$B101&amp;"-"&amp;G$7,Weights_Cond_Spaces,$C101+1,FALSE)*'Freezer Impacts'!F100</f>
        <v>0.35346740156579121</v>
      </c>
      <c r="H101" s="41">
        <f ca="1">HLOOKUP($A101&amp;"-"&amp;$B101&amp;"-"&amp;H$7,Weights_Cond_Spaces,$C101+1,FALSE)*'Freezer Impacts'!G100</f>
        <v>7.3596571380267202E-5</v>
      </c>
      <c r="I101" s="41">
        <f ca="1">HLOOKUP($A101&amp;"-"&amp;$B101&amp;"-"&amp;I$7,Weights_Cond_Spaces,$C101+1,FALSE)*'Freezer Impacts'!H100</f>
        <v>-7.3823975876497758E-3</v>
      </c>
      <c r="J101" s="41">
        <f ca="1">HLOOKUP($A101&amp;"-"&amp;$B101&amp;"-"&amp;J$7,Weights_Cond_Spaces,$C101+1,FALSE)*'Freezer Impacts'!I100</f>
        <v>3.8168213864176383E-2</v>
      </c>
      <c r="K101" s="41">
        <f ca="1">HLOOKUP($A101&amp;"-"&amp;$B101&amp;"-"&amp;K$7,Weights_Cond_Spaces,$C101+1,FALSE)*'Freezer Impacts'!J100</f>
        <v>5.4000701252038445E-6</v>
      </c>
      <c r="L101" s="41">
        <f ca="1">HLOOKUP($A101&amp;"-"&amp;$B101&amp;"-"&amp;L$7,Weights_Cond_Spaces,$C101+1,FALSE)*'Freezer Impacts'!K100</f>
        <v>3.8302542887143E-2</v>
      </c>
      <c r="M101" s="41">
        <f ca="1">HLOOKUP($A101&amp;"-"&amp;$B101&amp;"-"&amp;M$7,Weights_Cond_Spaces,$C101+1,FALSE)*'Freezer Impacts'!L100</f>
        <v>1.2079195599947615E-5</v>
      </c>
      <c r="N101" s="41">
        <f ca="1">HLOOKUP($A101&amp;"-"&amp;$B101&amp;"-"&amp;N$7,Weights_Cond_Spaces,$C101+1,FALSE)*'Freezer Impacts'!M100</f>
        <v>0</v>
      </c>
      <c r="O101" s="41">
        <f ca="1">HLOOKUP($A101&amp;"-"&amp;$B101&amp;"-"&amp;O$7,Weights_Cond_Spaces,$C101+1,FALSE)*'Freezer Impacts'!N100</f>
        <v>7.6351835419193853E-2</v>
      </c>
      <c r="P101" s="41">
        <f ca="1">HLOOKUP($A101&amp;"-"&amp;$B101&amp;"-"&amp;P$7,Weights_Cond_Spaces,$C101+1,FALSE)*'Freezer Impacts'!O100</f>
        <v>1.07773542287413E-5</v>
      </c>
      <c r="Q101" s="41">
        <f ca="1">HLOOKUP($A101&amp;"-"&amp;$B101&amp;"-"&amp;Q$7,Weights_Cond_Spaces,$C101+1,FALSE)*'Freezer Impacts'!P100</f>
        <v>0.10099068616165463</v>
      </c>
      <c r="R101" s="41">
        <f ca="1">HLOOKUP($A101&amp;"-"&amp;$B101&amp;"-"&amp;R$7,Weights_Cond_Spaces,$C101+1,FALSE)*'Freezer Impacts'!Q100</f>
        <v>2.1027591822933488E-5</v>
      </c>
      <c r="S101" s="41">
        <f>HLOOKUP($A101&amp;"-"&amp;$B101&amp;"-"&amp;S$7,Weights_Cond_Spaces,$C101+1,FALSE)*'Freezer Impacts'!R100</f>
        <v>0</v>
      </c>
      <c r="T101" s="41">
        <f ca="1">HLOOKUP($A101&amp;"-"&amp;$B101&amp;"-"&amp;T$7,Weights_Cond_Spaces,$C101+1,FALSE)*'Freezer Impacts'!S100</f>
        <v>0</v>
      </c>
      <c r="U101" s="41">
        <f ca="1">HLOOKUP($A101&amp;"-"&amp;$B101&amp;"-"&amp;U$7,Weights_Cond_Spaces,$C101+1,FALSE)*'Freezer Impacts'!T100</f>
        <v>0</v>
      </c>
      <c r="V101" s="41">
        <f ca="1">HLOOKUP($A101&amp;"-"&amp;$B101&amp;"-"&amp;V$7,Weights_Cond_Spaces,$C101+1,FALSE)*'Freezer Impacts'!U100</f>
        <v>0</v>
      </c>
      <c r="W101" s="41">
        <f ca="1">HLOOKUP($A101&amp;"-"&amp;$B101&amp;"-"&amp;W$7,Weights_Cond_Spaces,$C101+1,FALSE)*'Freezer Impacts'!V100</f>
        <v>0</v>
      </c>
      <c r="X101" s="41">
        <f ca="1">HLOOKUP($A101&amp;"-"&amp;$B101&amp;"-"&amp;X$7,Weights_Cond_Spaces,$C101+1,FALSE)*'Freezer Impacts'!W100</f>
        <v>0</v>
      </c>
      <c r="Y101" s="41">
        <f ca="1">HLOOKUP($A101&amp;"-"&amp;$B101&amp;"-"&amp;Y$7,Weights_Cond_Spaces,$C101+1,FALSE)*'Freezer Impacts'!X100</f>
        <v>0</v>
      </c>
      <c r="Z101" s="41">
        <f ca="1">HLOOKUP($A101&amp;"-"&amp;$B101&amp;"-"&amp;Z$7,Weights_Cond_Spaces,$C101+1,FALSE)*'Freezer Impacts'!Y100</f>
        <v>0</v>
      </c>
      <c r="AA101" s="41">
        <f ca="1">HLOOKUP($A101&amp;"-"&amp;$B101&amp;"-"&amp;AA$7,Weights_Cond_Spaces,$C101+1,FALSE)*'Freezer Impacts'!Z100</f>
        <v>0</v>
      </c>
      <c r="AB101" s="41">
        <f ca="1">HLOOKUP($A101&amp;"-"&amp;$B101&amp;"-"&amp;AB$7,Weights_Cond_Spaces,$C101+1,FALSE)*'Freezer Impacts'!AA100</f>
        <v>0</v>
      </c>
      <c r="AC101" s="41">
        <f ca="1">HLOOKUP($A101&amp;"-"&amp;$B101&amp;"-"&amp;AC$7,Weights_Cond_Spaces,$C101+1,FALSE)*'Freezer Impacts'!AB100</f>
        <v>0</v>
      </c>
      <c r="AF101" s="131">
        <f t="shared" ca="1" si="19"/>
        <v>0.3817514732505487</v>
      </c>
      <c r="AG101" s="131">
        <f t="shared" ca="1" si="19"/>
        <v>5.3898164154539691E-5</v>
      </c>
      <c r="AH101" s="131">
        <f t="shared" ca="1" si="19"/>
        <v>0.49276063061458886</v>
      </c>
      <c r="AI101" s="131">
        <f t="shared" ca="1" si="19"/>
        <v>1.0670335880314831E-4</v>
      </c>
      <c r="AJ101" s="131">
        <f t="shared" ca="1" si="19"/>
        <v>-7.3823975876497758E-3</v>
      </c>
    </row>
    <row r="102" spans="1:36">
      <c r="A102" s="4" t="str">
        <f t="shared" si="21"/>
        <v>SC</v>
      </c>
      <c r="B102" s="4" t="str">
        <f t="shared" si="21"/>
        <v>DMO</v>
      </c>
      <c r="C102" s="4">
        <f t="shared" si="18"/>
        <v>14</v>
      </c>
      <c r="D102" s="40" t="str">
        <f t="shared" si="15"/>
        <v>SC14</v>
      </c>
      <c r="E102" s="41">
        <f ca="1">HLOOKUP($A102&amp;"-"&amp;$B102&amp;"-"&amp;E$7,Weights_Cond_Spaces,$C102+1,FALSE)*'Freezer Impacts'!D101</f>
        <v>0.1981164180439669</v>
      </c>
      <c r="F102" s="41">
        <f ca="1">HLOOKUP($A102&amp;"-"&amp;$B102&amp;"-"&amp;F$7,Weights_Cond_Spaces,$C102+1,FALSE)*'Freezer Impacts'!E101</f>
        <v>2.6878114782447082E-5</v>
      </c>
      <c r="G102" s="41">
        <f ca="1">HLOOKUP($A102&amp;"-"&amp;$B102&amp;"-"&amp;G$7,Weights_Cond_Spaces,$C102+1,FALSE)*'Freezer Impacts'!F101</f>
        <v>0.27046515524128173</v>
      </c>
      <c r="H102" s="41">
        <f ca="1">HLOOKUP($A102&amp;"-"&amp;$B102&amp;"-"&amp;H$7,Weights_Cond_Spaces,$C102+1,FALSE)*'Freezer Impacts'!G101</f>
        <v>4.5640173683011214E-5</v>
      </c>
      <c r="I102" s="41">
        <f ca="1">HLOOKUP($A102&amp;"-"&amp;$B102&amp;"-"&amp;I$7,Weights_Cond_Spaces,$C102+1,FALSE)*'Freezer Impacts'!H101</f>
        <v>-5.3741938815150643E-3</v>
      </c>
      <c r="J102" s="41">
        <f ca="1">HLOOKUP($A102&amp;"-"&amp;$B102&amp;"-"&amp;J$7,Weights_Cond_Spaces,$C102+1,FALSE)*'Freezer Impacts'!I101</f>
        <v>2.832172272264024E-2</v>
      </c>
      <c r="K102" s="41">
        <f ca="1">HLOOKUP($A102&amp;"-"&amp;$B102&amp;"-"&amp;K$7,Weights_Cond_Spaces,$C102+1,FALSE)*'Freezer Impacts'!J101</f>
        <v>3.8694886608808896E-6</v>
      </c>
      <c r="L102" s="41">
        <f ca="1">HLOOKUP($A102&amp;"-"&amp;$B102&amp;"-"&amp;L$7,Weights_Cond_Spaces,$C102+1,FALSE)*'Freezer Impacts'!K101</f>
        <v>3.1475722333105409E-2</v>
      </c>
      <c r="M102" s="41">
        <f ca="1">HLOOKUP($A102&amp;"-"&amp;$B102&amp;"-"&amp;M$7,Weights_Cond_Spaces,$C102+1,FALSE)*'Freezer Impacts'!L101</f>
        <v>7.14563438900861E-6</v>
      </c>
      <c r="N102" s="41">
        <f ca="1">HLOOKUP($A102&amp;"-"&amp;$B102&amp;"-"&amp;N$7,Weights_Cond_Spaces,$C102+1,FALSE)*'Freezer Impacts'!M101</f>
        <v>0</v>
      </c>
      <c r="O102" s="41">
        <f ca="1">HLOOKUP($A102&amp;"-"&amp;$B102&amp;"-"&amp;O$7,Weights_Cond_Spaces,$C102+1,FALSE)*'Freezer Impacts'!N101</f>
        <v>5.6604690869704828E-2</v>
      </c>
      <c r="P102" s="41">
        <f ca="1">HLOOKUP($A102&amp;"-"&amp;$B102&amp;"-"&amp;P$7,Weights_Cond_Spaces,$C102+1,FALSE)*'Freezer Impacts'!O101</f>
        <v>7.6794613664134526E-6</v>
      </c>
      <c r="Q102" s="41">
        <f ca="1">HLOOKUP($A102&amp;"-"&amp;$B102&amp;"-"&amp;Q$7,Weights_Cond_Spaces,$C102+1,FALSE)*'Freezer Impacts'!P101</f>
        <v>7.7275758640366204E-2</v>
      </c>
      <c r="R102" s="41">
        <f ca="1">HLOOKUP($A102&amp;"-"&amp;$B102&amp;"-"&amp;R$7,Weights_Cond_Spaces,$C102+1,FALSE)*'Freezer Impacts'!Q101</f>
        <v>1.3040049623717489E-5</v>
      </c>
      <c r="S102" s="41">
        <f>HLOOKUP($A102&amp;"-"&amp;$B102&amp;"-"&amp;S$7,Weights_Cond_Spaces,$C102+1,FALSE)*'Freezer Impacts'!R101</f>
        <v>0</v>
      </c>
      <c r="T102" s="41">
        <f ca="1">HLOOKUP($A102&amp;"-"&amp;$B102&amp;"-"&amp;T$7,Weights_Cond_Spaces,$C102+1,FALSE)*'Freezer Impacts'!S101</f>
        <v>6.3367298568469413E-2</v>
      </c>
      <c r="U102" s="41">
        <f ca="1">HLOOKUP($A102&amp;"-"&amp;$B102&amp;"-"&amp;U$7,Weights_Cond_Spaces,$C102+1,FALSE)*'Freezer Impacts'!T101</f>
        <v>1.2305047380509841E-5</v>
      </c>
      <c r="V102" s="41">
        <f ca="1">HLOOKUP($A102&amp;"-"&amp;$B102&amp;"-"&amp;V$7,Weights_Cond_Spaces,$C102+1,FALSE)*'Freezer Impacts'!U101</f>
        <v>6.3367298568469413E-2</v>
      </c>
      <c r="W102" s="41">
        <f ca="1">HLOOKUP($A102&amp;"-"&amp;$B102&amp;"-"&amp;W$7,Weights_Cond_Spaces,$C102+1,FALSE)*'Freezer Impacts'!V101</f>
        <v>1.2305047380509841E-5</v>
      </c>
      <c r="X102" s="41">
        <f ca="1">HLOOKUP($A102&amp;"-"&amp;$B102&amp;"-"&amp;X$7,Weights_Cond_Spaces,$C102+1,FALSE)*'Freezer Impacts'!W101</f>
        <v>-1.6152678978823447E-3</v>
      </c>
      <c r="Y102" s="41">
        <f ca="1">HLOOKUP($A102&amp;"-"&amp;$B102&amp;"-"&amp;Y$7,Weights_Cond_Spaces,$C102+1,FALSE)*'Freezer Impacts'!X101</f>
        <v>9.6918548115942256E-3</v>
      </c>
      <c r="Z102" s="41">
        <f ca="1">HLOOKUP($A102&amp;"-"&amp;$B102&amp;"-"&amp;Z$7,Weights_Cond_Spaces,$C102+1,FALSE)*'Freezer Impacts'!Y101</f>
        <v>1.8986752854901472E-6</v>
      </c>
      <c r="AA102" s="41">
        <f ca="1">HLOOKUP($A102&amp;"-"&amp;$B102&amp;"-"&amp;AA$7,Weights_Cond_Spaces,$C102+1,FALSE)*'Freezer Impacts'!Z101</f>
        <v>7.5926923506128025E-3</v>
      </c>
      <c r="AB102" s="41">
        <f ca="1">HLOOKUP($A102&amp;"-"&amp;$B102&amp;"-"&amp;AB$7,Weights_Cond_Spaces,$C102+1,FALSE)*'Freezer Impacts'!AA101</f>
        <v>1.8986752854901472E-6</v>
      </c>
      <c r="AC102" s="41">
        <f ca="1">HLOOKUP($A102&amp;"-"&amp;$B102&amp;"-"&amp;AC$7,Weights_Cond_Spaces,$C102+1,FALSE)*'Freezer Impacts'!AB101</f>
        <v>0</v>
      </c>
      <c r="AF102" s="131">
        <f t="shared" ca="1" si="19"/>
        <v>0.35610198501637563</v>
      </c>
      <c r="AG102" s="131">
        <f t="shared" ca="1" si="19"/>
        <v>5.263078747574141E-5</v>
      </c>
      <c r="AH102" s="131">
        <f t="shared" ca="1" si="19"/>
        <v>0.45017662713383555</v>
      </c>
      <c r="AI102" s="131">
        <f t="shared" ca="1" si="19"/>
        <v>8.0029580361737308E-5</v>
      </c>
      <c r="AJ102" s="131">
        <f t="shared" ca="1" si="19"/>
        <v>-6.9894617793974092E-3</v>
      </c>
    </row>
    <row r="103" spans="1:36">
      <c r="A103" s="4" t="str">
        <f t="shared" si="21"/>
        <v>SC</v>
      </c>
      <c r="B103" s="4" t="str">
        <f t="shared" si="21"/>
        <v>DMO</v>
      </c>
      <c r="C103" s="4">
        <f t="shared" si="18"/>
        <v>15</v>
      </c>
      <c r="D103" s="40" t="str">
        <f t="shared" si="15"/>
        <v>SC15</v>
      </c>
      <c r="E103" s="41">
        <f ca="1">HLOOKUP($A103&amp;"-"&amp;$B103&amp;"-"&amp;E$7,Weights_Cond_Spaces,$C103+1,FALSE)*'Freezer Impacts'!D102</f>
        <v>0.16837171576382617</v>
      </c>
      <c r="F103" s="41">
        <f ca="1">HLOOKUP($A103&amp;"-"&amp;$B103&amp;"-"&amp;F$7,Weights_Cond_Spaces,$C103+1,FALSE)*'Freezer Impacts'!E102</f>
        <v>2.1650023193209385E-5</v>
      </c>
      <c r="G103" s="41">
        <f ca="1">HLOOKUP($A103&amp;"-"&amp;$B103&amp;"-"&amp;G$7,Weights_Cond_Spaces,$C103+1,FALSE)*'Freezer Impacts'!F102</f>
        <v>0.24890748564056184</v>
      </c>
      <c r="H103" s="41">
        <f ca="1">HLOOKUP($A103&amp;"-"&amp;$B103&amp;"-"&amp;H$7,Weights_Cond_Spaces,$C103+1,FALSE)*'Freezer Impacts'!G102</f>
        <v>3.8586519279732894E-5</v>
      </c>
      <c r="I103" s="41">
        <f ca="1">HLOOKUP($A103&amp;"-"&amp;$B103&amp;"-"&amp;I$7,Weights_Cond_Spaces,$C103+1,FALSE)*'Freezer Impacts'!H102</f>
        <v>-2.9740978485935962E-3</v>
      </c>
      <c r="J103" s="41">
        <f ca="1">HLOOKUP($A103&amp;"-"&amp;$B103&amp;"-"&amp;J$7,Weights_Cond_Spaces,$C103+1,FALSE)*'Freezer Impacts'!I102</f>
        <v>2.4054167696619538E-2</v>
      </c>
      <c r="K103" s="41">
        <f ca="1">HLOOKUP($A103&amp;"-"&amp;$B103&amp;"-"&amp;K$7,Weights_Cond_Spaces,$C103+1,FALSE)*'Freezer Impacts'!J102</f>
        <v>3.0966835222496215E-6</v>
      </c>
      <c r="L103" s="41">
        <f ca="1">HLOOKUP($A103&amp;"-"&amp;$B103&amp;"-"&amp;L$7,Weights_Cond_Spaces,$C103+1,FALSE)*'Freezer Impacts'!K102</f>
        <v>3.0458179414631859E-2</v>
      </c>
      <c r="M103" s="41">
        <f ca="1">HLOOKUP($A103&amp;"-"&amp;$B103&amp;"-"&amp;M$7,Weights_Cond_Spaces,$C103+1,FALSE)*'Freezer Impacts'!L102</f>
        <v>5.4996999078010279E-6</v>
      </c>
      <c r="N103" s="41">
        <f ca="1">HLOOKUP($A103&amp;"-"&amp;$B103&amp;"-"&amp;N$7,Weights_Cond_Spaces,$C103+1,FALSE)*'Freezer Impacts'!M102</f>
        <v>0</v>
      </c>
      <c r="O103" s="41">
        <f ca="1">HLOOKUP($A103&amp;"-"&amp;$B103&amp;"-"&amp;O$7,Weights_Cond_Spaces,$C103+1,FALSE)*'Freezer Impacts'!N102</f>
        <v>4.8106204503950346E-2</v>
      </c>
      <c r="P103" s="41">
        <f ca="1">HLOOKUP($A103&amp;"-"&amp;$B103&amp;"-"&amp;P$7,Weights_Cond_Spaces,$C103+1,FALSE)*'Freezer Impacts'!O102</f>
        <v>6.1857209123455399E-6</v>
      </c>
      <c r="Q103" s="41">
        <f ca="1">HLOOKUP($A103&amp;"-"&amp;$B103&amp;"-"&amp;Q$7,Weights_Cond_Spaces,$C103+1,FALSE)*'Freezer Impacts'!P102</f>
        <v>7.1116424468731967E-2</v>
      </c>
      <c r="R103" s="41">
        <f ca="1">HLOOKUP($A103&amp;"-"&amp;$B103&amp;"-"&amp;R$7,Weights_Cond_Spaces,$C103+1,FALSE)*'Freezer Impacts'!Q102</f>
        <v>1.1024719794209399E-5</v>
      </c>
      <c r="S103" s="41">
        <f>HLOOKUP($A103&amp;"-"&amp;$B103&amp;"-"&amp;S$7,Weights_Cond_Spaces,$C103+1,FALSE)*'Freezer Impacts'!R102</f>
        <v>0</v>
      </c>
      <c r="T103" s="41">
        <f ca="1">HLOOKUP($A103&amp;"-"&amp;$B103&amp;"-"&amp;T$7,Weights_Cond_Spaces,$C103+1,FALSE)*'Freezer Impacts'!S102</f>
        <v>0</v>
      </c>
      <c r="U103" s="41">
        <f ca="1">HLOOKUP($A103&amp;"-"&amp;$B103&amp;"-"&amp;U$7,Weights_Cond_Spaces,$C103+1,FALSE)*'Freezer Impacts'!T102</f>
        <v>0</v>
      </c>
      <c r="V103" s="41">
        <f ca="1">HLOOKUP($A103&amp;"-"&amp;$B103&amp;"-"&amp;V$7,Weights_Cond_Spaces,$C103+1,FALSE)*'Freezer Impacts'!U102</f>
        <v>0</v>
      </c>
      <c r="W103" s="41">
        <f ca="1">HLOOKUP($A103&amp;"-"&amp;$B103&amp;"-"&amp;W$7,Weights_Cond_Spaces,$C103+1,FALSE)*'Freezer Impacts'!V102</f>
        <v>0</v>
      </c>
      <c r="X103" s="41">
        <f ca="1">HLOOKUP($A103&amp;"-"&amp;$B103&amp;"-"&amp;X$7,Weights_Cond_Spaces,$C103+1,FALSE)*'Freezer Impacts'!W102</f>
        <v>0</v>
      </c>
      <c r="Y103" s="41">
        <f ca="1">HLOOKUP($A103&amp;"-"&amp;$B103&amp;"-"&amp;Y$7,Weights_Cond_Spaces,$C103+1,FALSE)*'Freezer Impacts'!X102</f>
        <v>0</v>
      </c>
      <c r="Z103" s="41">
        <f ca="1">HLOOKUP($A103&amp;"-"&amp;$B103&amp;"-"&amp;Z$7,Weights_Cond_Spaces,$C103+1,FALSE)*'Freezer Impacts'!Y102</f>
        <v>0</v>
      </c>
      <c r="AA103" s="41">
        <f ca="1">HLOOKUP($A103&amp;"-"&amp;$B103&amp;"-"&amp;AA$7,Weights_Cond_Spaces,$C103+1,FALSE)*'Freezer Impacts'!Z102</f>
        <v>0</v>
      </c>
      <c r="AB103" s="41">
        <f ca="1">HLOOKUP($A103&amp;"-"&amp;$B103&amp;"-"&amp;AB$7,Weights_Cond_Spaces,$C103+1,FALSE)*'Freezer Impacts'!AA102</f>
        <v>0</v>
      </c>
      <c r="AC103" s="41">
        <f ca="1">HLOOKUP($A103&amp;"-"&amp;$B103&amp;"-"&amp;AC$7,Weights_Cond_Spaces,$C103+1,FALSE)*'Freezer Impacts'!AB102</f>
        <v>0</v>
      </c>
      <c r="AF103" s="131">
        <f t="shared" ca="1" si="19"/>
        <v>0.24053208796439604</v>
      </c>
      <c r="AG103" s="131">
        <f t="shared" ca="1" si="19"/>
        <v>3.0932427627804547E-5</v>
      </c>
      <c r="AH103" s="131">
        <f t="shared" ca="1" si="19"/>
        <v>0.35048208952392562</v>
      </c>
      <c r="AI103" s="131">
        <f t="shared" ca="1" si="19"/>
        <v>5.5110938981743324E-5</v>
      </c>
      <c r="AJ103" s="131">
        <f t="shared" ca="1" si="19"/>
        <v>-2.9740978485935962E-3</v>
      </c>
    </row>
    <row r="104" spans="1:36">
      <c r="A104" s="4" t="str">
        <f t="shared" si="21"/>
        <v>SC</v>
      </c>
      <c r="B104" s="4" t="str">
        <f t="shared" si="21"/>
        <v>DMO</v>
      </c>
      <c r="C104" s="4">
        <f t="shared" si="18"/>
        <v>16</v>
      </c>
      <c r="D104" s="40" t="str">
        <f t="shared" si="15"/>
        <v>SC16</v>
      </c>
      <c r="E104" s="41">
        <f ca="1">HLOOKUP($A104&amp;"-"&amp;$B104&amp;"-"&amp;E$7,Weights_Cond_Spaces,$C104+1,FALSE)*'Freezer Impacts'!D103</f>
        <v>0.23381391884065092</v>
      </c>
      <c r="F104" s="41">
        <f ca="1">HLOOKUP($A104&amp;"-"&amp;$B104&amp;"-"&amp;F$7,Weights_Cond_Spaces,$C104+1,FALSE)*'Freezer Impacts'!E103</f>
        <v>3.4544158594154282E-5</v>
      </c>
      <c r="G104" s="41">
        <f ca="1">HLOOKUP($A104&amp;"-"&amp;$B104&amp;"-"&amp;G$7,Weights_Cond_Spaces,$C104+1,FALSE)*'Freezer Impacts'!F103</f>
        <v>0.27791158475594352</v>
      </c>
      <c r="H104" s="41">
        <f ca="1">HLOOKUP($A104&amp;"-"&amp;$B104&amp;"-"&amp;H$7,Weights_Cond_Spaces,$C104+1,FALSE)*'Freezer Impacts'!G103</f>
        <v>6.4874131017525377E-5</v>
      </c>
      <c r="I104" s="41">
        <f ca="1">HLOOKUP($A104&amp;"-"&amp;$B104&amp;"-"&amp;I$7,Weights_Cond_Spaces,$C104+1,FALSE)*'Freezer Impacts'!H103</f>
        <v>-1.1259137319730975E-2</v>
      </c>
      <c r="J104" s="41">
        <f ca="1">HLOOKUP($A104&amp;"-"&amp;$B104&amp;"-"&amp;J$7,Weights_Cond_Spaces,$C104+1,FALSE)*'Freezer Impacts'!I103</f>
        <v>3.342759916185685E-2</v>
      </c>
      <c r="K104" s="41">
        <f ca="1">HLOOKUP($A104&amp;"-"&amp;$B104&amp;"-"&amp;K$7,Weights_Cond_Spaces,$C104+1,FALSE)*'Freezer Impacts'!J103</f>
        <v>4.9456571761450387E-6</v>
      </c>
      <c r="L104" s="41">
        <f ca="1">HLOOKUP($A104&amp;"-"&amp;$B104&amp;"-"&amp;L$7,Weights_Cond_Spaces,$C104+1,FALSE)*'Freezer Impacts'!K103</f>
        <v>1.9851696625872245E-2</v>
      </c>
      <c r="M104" s="41">
        <f ca="1">HLOOKUP($A104&amp;"-"&amp;$B104&amp;"-"&amp;M$7,Weights_Cond_Spaces,$C104+1,FALSE)*'Freezer Impacts'!L103</f>
        <v>1.1033832197959032E-5</v>
      </c>
      <c r="N104" s="41">
        <f ca="1">HLOOKUP($A104&amp;"-"&amp;$B104&amp;"-"&amp;N$7,Weights_Cond_Spaces,$C104+1,FALSE)*'Freezer Impacts'!M103</f>
        <v>0</v>
      </c>
      <c r="O104" s="41">
        <f ca="1">HLOOKUP($A104&amp;"-"&amp;$B104&amp;"-"&amp;O$7,Weights_Cond_Spaces,$C104+1,FALSE)*'Freezer Impacts'!N103</f>
        <v>6.6803976811614554E-2</v>
      </c>
      <c r="P104" s="41">
        <f ca="1">HLOOKUP($A104&amp;"-"&amp;$B104&amp;"-"&amp;P$7,Weights_Cond_Spaces,$C104+1,FALSE)*'Freezer Impacts'!O103</f>
        <v>9.8697595983297958E-6</v>
      </c>
      <c r="Q104" s="41">
        <f ca="1">HLOOKUP($A104&amp;"-"&amp;$B104&amp;"-"&amp;Q$7,Weights_Cond_Spaces,$C104+1,FALSE)*'Freezer Impacts'!P103</f>
        <v>7.9403309930269575E-2</v>
      </c>
      <c r="R104" s="41">
        <f ca="1">HLOOKUP($A104&amp;"-"&amp;$B104&amp;"-"&amp;R$7,Weights_Cond_Spaces,$C104+1,FALSE)*'Freezer Impacts'!Q103</f>
        <v>1.8535466005007252E-5</v>
      </c>
      <c r="S104" s="41">
        <f>HLOOKUP($A104&amp;"-"&amp;$B104&amp;"-"&amp;S$7,Weights_Cond_Spaces,$C104+1,FALSE)*'Freezer Impacts'!R103</f>
        <v>0</v>
      </c>
      <c r="T104" s="41">
        <f ca="1">HLOOKUP($A104&amp;"-"&amp;$B104&amp;"-"&amp;T$7,Weights_Cond_Spaces,$C104+1,FALSE)*'Freezer Impacts'!S103</f>
        <v>0</v>
      </c>
      <c r="U104" s="41">
        <f ca="1">HLOOKUP($A104&amp;"-"&amp;$B104&amp;"-"&amp;U$7,Weights_Cond_Spaces,$C104+1,FALSE)*'Freezer Impacts'!T103</f>
        <v>0</v>
      </c>
      <c r="V104" s="41">
        <f ca="1">HLOOKUP($A104&amp;"-"&amp;$B104&amp;"-"&amp;V$7,Weights_Cond_Spaces,$C104+1,FALSE)*'Freezer Impacts'!U103</f>
        <v>0</v>
      </c>
      <c r="W104" s="41">
        <f ca="1">HLOOKUP($A104&amp;"-"&amp;$B104&amp;"-"&amp;W$7,Weights_Cond_Spaces,$C104+1,FALSE)*'Freezer Impacts'!V103</f>
        <v>0</v>
      </c>
      <c r="X104" s="41">
        <f ca="1">HLOOKUP($A104&amp;"-"&amp;$B104&amp;"-"&amp;X$7,Weights_Cond_Spaces,$C104+1,FALSE)*'Freezer Impacts'!W103</f>
        <v>0</v>
      </c>
      <c r="Y104" s="41">
        <f ca="1">HLOOKUP($A104&amp;"-"&amp;$B104&amp;"-"&amp;Y$7,Weights_Cond_Spaces,$C104+1,FALSE)*'Freezer Impacts'!X103</f>
        <v>0</v>
      </c>
      <c r="Z104" s="41">
        <f ca="1">HLOOKUP($A104&amp;"-"&amp;$B104&amp;"-"&amp;Z$7,Weights_Cond_Spaces,$C104+1,FALSE)*'Freezer Impacts'!Y103</f>
        <v>0</v>
      </c>
      <c r="AA104" s="41">
        <f ca="1">HLOOKUP($A104&amp;"-"&amp;$B104&amp;"-"&amp;AA$7,Weights_Cond_Spaces,$C104+1,FALSE)*'Freezer Impacts'!Z103</f>
        <v>0</v>
      </c>
      <c r="AB104" s="41">
        <f ca="1">HLOOKUP($A104&amp;"-"&amp;$B104&amp;"-"&amp;AB$7,Weights_Cond_Spaces,$C104+1,FALSE)*'Freezer Impacts'!AA103</f>
        <v>0</v>
      </c>
      <c r="AC104" s="41">
        <f ca="1">HLOOKUP($A104&amp;"-"&amp;$B104&amp;"-"&amp;AC$7,Weights_Cond_Spaces,$C104+1,FALSE)*'Freezer Impacts'!AB103</f>
        <v>0</v>
      </c>
      <c r="AF104" s="131">
        <f t="shared" ca="1" si="19"/>
        <v>0.33404549481412232</v>
      </c>
      <c r="AG104" s="131">
        <f t="shared" ca="1" si="19"/>
        <v>4.9359575368629117E-5</v>
      </c>
      <c r="AH104" s="131">
        <f t="shared" ca="1" si="19"/>
        <v>0.3771665913120853</v>
      </c>
      <c r="AI104" s="131">
        <f t="shared" ca="1" si="19"/>
        <v>9.4443429220491659E-5</v>
      </c>
      <c r="AJ104" s="131">
        <f t="shared" ca="1" si="19"/>
        <v>-1.1259137319730975E-2</v>
      </c>
    </row>
    <row r="105" spans="1:36">
      <c r="A105" s="4" t="s">
        <v>905</v>
      </c>
      <c r="B105" s="4" t="s">
        <v>875</v>
      </c>
      <c r="C105" s="40">
        <v>1</v>
      </c>
      <c r="D105" s="40" t="str">
        <f>A105&amp;C105</f>
        <v>SD1</v>
      </c>
      <c r="E105" s="41">
        <f ca="1">HLOOKUP($A105&amp;"-"&amp;$B105&amp;"-"&amp;E$7,Weights_Cond_Spaces,$C105+1,FALSE)*'Freezer Impacts'!D104</f>
        <v>0</v>
      </c>
      <c r="F105" s="41">
        <f ca="1">HLOOKUP($A105&amp;"-"&amp;$B105&amp;"-"&amp;F$7,Weights_Cond_Spaces,$C105+1,FALSE)*'Freezer Impacts'!E104</f>
        <v>0</v>
      </c>
      <c r="G105" s="41">
        <f ca="1">HLOOKUP($A105&amp;"-"&amp;$B105&amp;"-"&amp;G$7,Weights_Cond_Spaces,$C105+1,FALSE)*'Freezer Impacts'!F104</f>
        <v>0</v>
      </c>
      <c r="H105" s="41">
        <f ca="1">HLOOKUP($A105&amp;"-"&amp;$B105&amp;"-"&amp;H$7,Weights_Cond_Spaces,$C105+1,FALSE)*'Freezer Impacts'!G104</f>
        <v>0</v>
      </c>
      <c r="I105" s="41">
        <f ca="1">HLOOKUP($A105&amp;"-"&amp;$B105&amp;"-"&amp;I$7,Weights_Cond_Spaces,$C105+1,FALSE)*'Freezer Impacts'!H104</f>
        <v>0</v>
      </c>
      <c r="J105" s="41">
        <f ca="1">HLOOKUP($A105&amp;"-"&amp;$B105&amp;"-"&amp;J$7,Weights_Cond_Spaces,$C105+1,FALSE)*'Freezer Impacts'!I104</f>
        <v>0</v>
      </c>
      <c r="K105" s="41">
        <f ca="1">HLOOKUP($A105&amp;"-"&amp;$B105&amp;"-"&amp;K$7,Weights_Cond_Spaces,$C105+1,FALSE)*'Freezer Impacts'!J104</f>
        <v>0</v>
      </c>
      <c r="L105" s="41">
        <f ca="1">HLOOKUP($A105&amp;"-"&amp;$B105&amp;"-"&amp;L$7,Weights_Cond_Spaces,$C105+1,FALSE)*'Freezer Impacts'!K104</f>
        <v>0</v>
      </c>
      <c r="M105" s="41">
        <f ca="1">HLOOKUP($A105&amp;"-"&amp;$B105&amp;"-"&amp;M$7,Weights_Cond_Spaces,$C105+1,FALSE)*'Freezer Impacts'!L104</f>
        <v>0</v>
      </c>
      <c r="N105" s="41">
        <f ca="1">HLOOKUP($A105&amp;"-"&amp;$B105&amp;"-"&amp;N$7,Weights_Cond_Spaces,$C105+1,FALSE)*'Freezer Impacts'!M104</f>
        <v>0</v>
      </c>
      <c r="O105" s="41">
        <f ca="1">HLOOKUP($A105&amp;"-"&amp;$B105&amp;"-"&amp;O$7,Weights_Cond_Spaces,$C105+1,FALSE)*'Freezer Impacts'!N104</f>
        <v>0</v>
      </c>
      <c r="P105" s="41">
        <f ca="1">HLOOKUP($A105&amp;"-"&amp;$B105&amp;"-"&amp;P$7,Weights_Cond_Spaces,$C105+1,FALSE)*'Freezer Impacts'!O104</f>
        <v>0</v>
      </c>
      <c r="Q105" s="41">
        <f ca="1">HLOOKUP($A105&amp;"-"&amp;$B105&amp;"-"&amp;Q$7,Weights_Cond_Spaces,$C105+1,FALSE)*'Freezer Impacts'!P104</f>
        <v>0</v>
      </c>
      <c r="R105" s="41">
        <f ca="1">HLOOKUP($A105&amp;"-"&amp;$B105&amp;"-"&amp;R$7,Weights_Cond_Spaces,$C105+1,FALSE)*'Freezer Impacts'!Q104</f>
        <v>0</v>
      </c>
      <c r="S105" s="41">
        <f>HLOOKUP($A105&amp;"-"&amp;$B105&amp;"-"&amp;S$7,Weights_Cond_Spaces,$C105+1,FALSE)*'Freezer Impacts'!R104</f>
        <v>0</v>
      </c>
      <c r="T105" s="41">
        <f ca="1">HLOOKUP($A105&amp;"-"&amp;$B105&amp;"-"&amp;T$7,Weights_Cond_Spaces,$C105+1,FALSE)*'Freezer Impacts'!S104</f>
        <v>0</v>
      </c>
      <c r="U105" s="41">
        <f ca="1">HLOOKUP($A105&amp;"-"&amp;$B105&amp;"-"&amp;U$7,Weights_Cond_Spaces,$C105+1,FALSE)*'Freezer Impacts'!T104</f>
        <v>0</v>
      </c>
      <c r="V105" s="41">
        <f ca="1">HLOOKUP($A105&amp;"-"&amp;$B105&amp;"-"&amp;V$7,Weights_Cond_Spaces,$C105+1,FALSE)*'Freezer Impacts'!U104</f>
        <v>0</v>
      </c>
      <c r="W105" s="41">
        <f ca="1">HLOOKUP($A105&amp;"-"&amp;$B105&amp;"-"&amp;W$7,Weights_Cond_Spaces,$C105+1,FALSE)*'Freezer Impacts'!V104</f>
        <v>0</v>
      </c>
      <c r="X105" s="41">
        <f ca="1">HLOOKUP($A105&amp;"-"&amp;$B105&amp;"-"&amp;X$7,Weights_Cond_Spaces,$C105+1,FALSE)*'Freezer Impacts'!W104</f>
        <v>0</v>
      </c>
      <c r="Y105" s="41">
        <f ca="1">HLOOKUP($A105&amp;"-"&amp;$B105&amp;"-"&amp;Y$7,Weights_Cond_Spaces,$C105+1,FALSE)*'Freezer Impacts'!X104</f>
        <v>0</v>
      </c>
      <c r="Z105" s="41">
        <f ca="1">HLOOKUP($A105&amp;"-"&amp;$B105&amp;"-"&amp;Z$7,Weights_Cond_Spaces,$C105+1,FALSE)*'Freezer Impacts'!Y104</f>
        <v>0</v>
      </c>
      <c r="AA105" s="41">
        <f ca="1">HLOOKUP($A105&amp;"-"&amp;$B105&amp;"-"&amp;AA$7,Weights_Cond_Spaces,$C105+1,FALSE)*'Freezer Impacts'!Z104</f>
        <v>0</v>
      </c>
      <c r="AB105" s="41">
        <f ca="1">HLOOKUP($A105&amp;"-"&amp;$B105&amp;"-"&amp;AB$7,Weights_Cond_Spaces,$C105+1,FALSE)*'Freezer Impacts'!AA104</f>
        <v>0</v>
      </c>
      <c r="AC105" s="41">
        <f ca="1">HLOOKUP($A105&amp;"-"&amp;$B105&amp;"-"&amp;AC$7,Weights_Cond_Spaces,$C105+1,FALSE)*'Freezer Impacts'!AB104</f>
        <v>0</v>
      </c>
      <c r="AF105" s="131">
        <f t="shared" ca="1" si="19"/>
        <v>0</v>
      </c>
      <c r="AG105" s="131">
        <f t="shared" ca="1" si="19"/>
        <v>0</v>
      </c>
      <c r="AH105" s="131">
        <f t="shared" ca="1" si="19"/>
        <v>0</v>
      </c>
      <c r="AI105" s="131">
        <f t="shared" ca="1" si="19"/>
        <v>0</v>
      </c>
      <c r="AJ105" s="131">
        <f t="shared" ca="1" si="19"/>
        <v>0</v>
      </c>
    </row>
    <row r="106" spans="1:36">
      <c r="A106" s="4" t="str">
        <f>A105</f>
        <v>SD</v>
      </c>
      <c r="B106" s="4" t="str">
        <f>B105</f>
        <v>SFM</v>
      </c>
      <c r="C106" s="4">
        <f>C105+1</f>
        <v>2</v>
      </c>
      <c r="D106" s="40" t="str">
        <f t="shared" ref="D106:D152" si="22">A106&amp;C106</f>
        <v>SD2</v>
      </c>
      <c r="E106" s="41">
        <f ca="1">HLOOKUP($A106&amp;"-"&amp;$B106&amp;"-"&amp;E$7,Weights_Cond_Spaces,$C106+1,FALSE)*'Freezer Impacts'!D105</f>
        <v>0</v>
      </c>
      <c r="F106" s="41">
        <f ca="1">HLOOKUP($A106&amp;"-"&amp;$B106&amp;"-"&amp;F$7,Weights_Cond_Spaces,$C106+1,FALSE)*'Freezer Impacts'!E105</f>
        <v>0</v>
      </c>
      <c r="G106" s="41">
        <f ca="1">HLOOKUP($A106&amp;"-"&amp;$B106&amp;"-"&amp;G$7,Weights_Cond_Spaces,$C106+1,FALSE)*'Freezer Impacts'!F105</f>
        <v>0</v>
      </c>
      <c r="H106" s="41">
        <f ca="1">HLOOKUP($A106&amp;"-"&amp;$B106&amp;"-"&amp;H$7,Weights_Cond_Spaces,$C106+1,FALSE)*'Freezer Impacts'!G105</f>
        <v>0</v>
      </c>
      <c r="I106" s="41">
        <f ca="1">HLOOKUP($A106&amp;"-"&amp;$B106&amp;"-"&amp;I$7,Weights_Cond_Spaces,$C106+1,FALSE)*'Freezer Impacts'!H105</f>
        <v>0</v>
      </c>
      <c r="J106" s="41">
        <f ca="1">HLOOKUP($A106&amp;"-"&amp;$B106&amp;"-"&amp;J$7,Weights_Cond_Spaces,$C106+1,FALSE)*'Freezer Impacts'!I105</f>
        <v>0</v>
      </c>
      <c r="K106" s="41">
        <f ca="1">HLOOKUP($A106&amp;"-"&amp;$B106&amp;"-"&amp;K$7,Weights_Cond_Spaces,$C106+1,FALSE)*'Freezer Impacts'!J105</f>
        <v>0</v>
      </c>
      <c r="L106" s="41">
        <f ca="1">HLOOKUP($A106&amp;"-"&amp;$B106&amp;"-"&amp;L$7,Weights_Cond_Spaces,$C106+1,FALSE)*'Freezer Impacts'!K105</f>
        <v>0</v>
      </c>
      <c r="M106" s="41">
        <f ca="1">HLOOKUP($A106&amp;"-"&amp;$B106&amp;"-"&amp;M$7,Weights_Cond_Spaces,$C106+1,FALSE)*'Freezer Impacts'!L105</f>
        <v>0</v>
      </c>
      <c r="N106" s="41">
        <f ca="1">HLOOKUP($A106&amp;"-"&amp;$B106&amp;"-"&amp;N$7,Weights_Cond_Spaces,$C106+1,FALSE)*'Freezer Impacts'!M105</f>
        <v>0</v>
      </c>
      <c r="O106" s="41">
        <f ca="1">HLOOKUP($A106&amp;"-"&amp;$B106&amp;"-"&amp;O$7,Weights_Cond_Spaces,$C106+1,FALSE)*'Freezer Impacts'!N105</f>
        <v>0</v>
      </c>
      <c r="P106" s="41">
        <f ca="1">HLOOKUP($A106&amp;"-"&amp;$B106&amp;"-"&amp;P$7,Weights_Cond_Spaces,$C106+1,FALSE)*'Freezer Impacts'!O105</f>
        <v>0</v>
      </c>
      <c r="Q106" s="41">
        <f ca="1">HLOOKUP($A106&amp;"-"&amp;$B106&amp;"-"&amp;Q$7,Weights_Cond_Spaces,$C106+1,FALSE)*'Freezer Impacts'!P105</f>
        <v>0</v>
      </c>
      <c r="R106" s="41">
        <f ca="1">HLOOKUP($A106&amp;"-"&amp;$B106&amp;"-"&amp;R$7,Weights_Cond_Spaces,$C106+1,FALSE)*'Freezer Impacts'!Q105</f>
        <v>0</v>
      </c>
      <c r="S106" s="41">
        <f>HLOOKUP($A106&amp;"-"&amp;$B106&amp;"-"&amp;S$7,Weights_Cond_Spaces,$C106+1,FALSE)*'Freezer Impacts'!R105</f>
        <v>0</v>
      </c>
      <c r="T106" s="41">
        <f ca="1">HLOOKUP($A106&amp;"-"&amp;$B106&amp;"-"&amp;T$7,Weights_Cond_Spaces,$C106+1,FALSE)*'Freezer Impacts'!S105</f>
        <v>0</v>
      </c>
      <c r="U106" s="41">
        <f ca="1">HLOOKUP($A106&amp;"-"&amp;$B106&amp;"-"&amp;U$7,Weights_Cond_Spaces,$C106+1,FALSE)*'Freezer Impacts'!T105</f>
        <v>0</v>
      </c>
      <c r="V106" s="41">
        <f ca="1">HLOOKUP($A106&amp;"-"&amp;$B106&amp;"-"&amp;V$7,Weights_Cond_Spaces,$C106+1,FALSE)*'Freezer Impacts'!U105</f>
        <v>0</v>
      </c>
      <c r="W106" s="41">
        <f ca="1">HLOOKUP($A106&amp;"-"&amp;$B106&amp;"-"&amp;W$7,Weights_Cond_Spaces,$C106+1,FALSE)*'Freezer Impacts'!V105</f>
        <v>0</v>
      </c>
      <c r="X106" s="41">
        <f ca="1">HLOOKUP($A106&amp;"-"&amp;$B106&amp;"-"&amp;X$7,Weights_Cond_Spaces,$C106+1,FALSE)*'Freezer Impacts'!W105</f>
        <v>0</v>
      </c>
      <c r="Y106" s="41">
        <f ca="1">HLOOKUP($A106&amp;"-"&amp;$B106&amp;"-"&amp;Y$7,Weights_Cond_Spaces,$C106+1,FALSE)*'Freezer Impacts'!X105</f>
        <v>0</v>
      </c>
      <c r="Z106" s="41">
        <f ca="1">HLOOKUP($A106&amp;"-"&amp;$B106&amp;"-"&amp;Z$7,Weights_Cond_Spaces,$C106+1,FALSE)*'Freezer Impacts'!Y105</f>
        <v>0</v>
      </c>
      <c r="AA106" s="41">
        <f ca="1">HLOOKUP($A106&amp;"-"&amp;$B106&amp;"-"&amp;AA$7,Weights_Cond_Spaces,$C106+1,FALSE)*'Freezer Impacts'!Z105</f>
        <v>0</v>
      </c>
      <c r="AB106" s="41">
        <f ca="1">HLOOKUP($A106&amp;"-"&amp;$B106&amp;"-"&amp;AB$7,Weights_Cond_Spaces,$C106+1,FALSE)*'Freezer Impacts'!AA105</f>
        <v>0</v>
      </c>
      <c r="AC106" s="41">
        <f ca="1">HLOOKUP($A106&amp;"-"&amp;$B106&amp;"-"&amp;AC$7,Weights_Cond_Spaces,$C106+1,FALSE)*'Freezer Impacts'!AB105</f>
        <v>0</v>
      </c>
      <c r="AF106" s="131">
        <f t="shared" ref="AF106:AJ152" ca="1" si="23">SUMIF($E$8:$AC$8,AF$8,$E106:$AC106)</f>
        <v>0</v>
      </c>
      <c r="AG106" s="131">
        <f t="shared" ca="1" si="23"/>
        <v>0</v>
      </c>
      <c r="AH106" s="131">
        <f t="shared" ca="1" si="23"/>
        <v>0</v>
      </c>
      <c r="AI106" s="131">
        <f t="shared" ca="1" si="23"/>
        <v>0</v>
      </c>
      <c r="AJ106" s="131">
        <f t="shared" ca="1" si="23"/>
        <v>0</v>
      </c>
    </row>
    <row r="107" spans="1:36">
      <c r="A107" s="4" t="str">
        <f t="shared" ref="A107:B122" si="24">A106</f>
        <v>SD</v>
      </c>
      <c r="B107" s="4" t="str">
        <f t="shared" si="24"/>
        <v>SFM</v>
      </c>
      <c r="C107" s="4">
        <f t="shared" ref="C107:C120" si="25">C106+1</f>
        <v>3</v>
      </c>
      <c r="D107" s="40" t="str">
        <f t="shared" si="22"/>
        <v>SD3</v>
      </c>
      <c r="E107" s="41">
        <f ca="1">HLOOKUP($A107&amp;"-"&amp;$B107&amp;"-"&amp;E$7,Weights_Cond_Spaces,$C107+1,FALSE)*'Freezer Impacts'!D106</f>
        <v>0</v>
      </c>
      <c r="F107" s="41">
        <f ca="1">HLOOKUP($A107&amp;"-"&amp;$B107&amp;"-"&amp;F$7,Weights_Cond_Spaces,$C107+1,FALSE)*'Freezer Impacts'!E106</f>
        <v>0</v>
      </c>
      <c r="G107" s="41">
        <f ca="1">HLOOKUP($A107&amp;"-"&amp;$B107&amp;"-"&amp;G$7,Weights_Cond_Spaces,$C107+1,FALSE)*'Freezer Impacts'!F106</f>
        <v>0</v>
      </c>
      <c r="H107" s="41">
        <f ca="1">HLOOKUP($A107&amp;"-"&amp;$B107&amp;"-"&amp;H$7,Weights_Cond_Spaces,$C107+1,FALSE)*'Freezer Impacts'!G106</f>
        <v>0</v>
      </c>
      <c r="I107" s="41">
        <f ca="1">HLOOKUP($A107&amp;"-"&amp;$B107&amp;"-"&amp;I$7,Weights_Cond_Spaces,$C107+1,FALSE)*'Freezer Impacts'!H106</f>
        <v>0</v>
      </c>
      <c r="J107" s="41">
        <f ca="1">HLOOKUP($A107&amp;"-"&amp;$B107&amp;"-"&amp;J$7,Weights_Cond_Spaces,$C107+1,FALSE)*'Freezer Impacts'!I106</f>
        <v>0</v>
      </c>
      <c r="K107" s="41">
        <f ca="1">HLOOKUP($A107&amp;"-"&amp;$B107&amp;"-"&amp;K$7,Weights_Cond_Spaces,$C107+1,FALSE)*'Freezer Impacts'!J106</f>
        <v>0</v>
      </c>
      <c r="L107" s="41">
        <f ca="1">HLOOKUP($A107&amp;"-"&amp;$B107&amp;"-"&amp;L$7,Weights_Cond_Spaces,$C107+1,FALSE)*'Freezer Impacts'!K106</f>
        <v>0</v>
      </c>
      <c r="M107" s="41">
        <f ca="1">HLOOKUP($A107&amp;"-"&amp;$B107&amp;"-"&amp;M$7,Weights_Cond_Spaces,$C107+1,FALSE)*'Freezer Impacts'!L106</f>
        <v>0</v>
      </c>
      <c r="N107" s="41">
        <f ca="1">HLOOKUP($A107&amp;"-"&amp;$B107&amp;"-"&amp;N$7,Weights_Cond_Spaces,$C107+1,FALSE)*'Freezer Impacts'!M106</f>
        <v>0</v>
      </c>
      <c r="O107" s="41">
        <f ca="1">HLOOKUP($A107&amp;"-"&amp;$B107&amp;"-"&amp;O$7,Weights_Cond_Spaces,$C107+1,FALSE)*'Freezer Impacts'!N106</f>
        <v>0</v>
      </c>
      <c r="P107" s="41">
        <f ca="1">HLOOKUP($A107&amp;"-"&amp;$B107&amp;"-"&amp;P$7,Weights_Cond_Spaces,$C107+1,FALSE)*'Freezer Impacts'!O106</f>
        <v>0</v>
      </c>
      <c r="Q107" s="41">
        <f ca="1">HLOOKUP($A107&amp;"-"&amp;$B107&amp;"-"&amp;Q$7,Weights_Cond_Spaces,$C107+1,FALSE)*'Freezer Impacts'!P106</f>
        <v>0</v>
      </c>
      <c r="R107" s="41">
        <f ca="1">HLOOKUP($A107&amp;"-"&amp;$B107&amp;"-"&amp;R$7,Weights_Cond_Spaces,$C107+1,FALSE)*'Freezer Impacts'!Q106</f>
        <v>0</v>
      </c>
      <c r="S107" s="41">
        <f>HLOOKUP($A107&amp;"-"&amp;$B107&amp;"-"&amp;S$7,Weights_Cond_Spaces,$C107+1,FALSE)*'Freezer Impacts'!R106</f>
        <v>0</v>
      </c>
      <c r="T107" s="41">
        <f ca="1">HLOOKUP($A107&amp;"-"&amp;$B107&amp;"-"&amp;T$7,Weights_Cond_Spaces,$C107+1,FALSE)*'Freezer Impacts'!S106</f>
        <v>0</v>
      </c>
      <c r="U107" s="41">
        <f ca="1">HLOOKUP($A107&amp;"-"&amp;$B107&amp;"-"&amp;U$7,Weights_Cond_Spaces,$C107+1,FALSE)*'Freezer Impacts'!T106</f>
        <v>0</v>
      </c>
      <c r="V107" s="41">
        <f ca="1">HLOOKUP($A107&amp;"-"&amp;$B107&amp;"-"&amp;V$7,Weights_Cond_Spaces,$C107+1,FALSE)*'Freezer Impacts'!U106</f>
        <v>0</v>
      </c>
      <c r="W107" s="41">
        <f ca="1">HLOOKUP($A107&amp;"-"&amp;$B107&amp;"-"&amp;W$7,Weights_Cond_Spaces,$C107+1,FALSE)*'Freezer Impacts'!V106</f>
        <v>0</v>
      </c>
      <c r="X107" s="41">
        <f ca="1">HLOOKUP($A107&amp;"-"&amp;$B107&amp;"-"&amp;X$7,Weights_Cond_Spaces,$C107+1,FALSE)*'Freezer Impacts'!W106</f>
        <v>0</v>
      </c>
      <c r="Y107" s="41">
        <f ca="1">HLOOKUP($A107&amp;"-"&amp;$B107&amp;"-"&amp;Y$7,Weights_Cond_Spaces,$C107+1,FALSE)*'Freezer Impacts'!X106</f>
        <v>0</v>
      </c>
      <c r="Z107" s="41">
        <f ca="1">HLOOKUP($A107&amp;"-"&amp;$B107&amp;"-"&amp;Z$7,Weights_Cond_Spaces,$C107+1,FALSE)*'Freezer Impacts'!Y106</f>
        <v>0</v>
      </c>
      <c r="AA107" s="41">
        <f ca="1">HLOOKUP($A107&amp;"-"&amp;$B107&amp;"-"&amp;AA$7,Weights_Cond_Spaces,$C107+1,FALSE)*'Freezer Impacts'!Z106</f>
        <v>0</v>
      </c>
      <c r="AB107" s="41">
        <f ca="1">HLOOKUP($A107&amp;"-"&amp;$B107&amp;"-"&amp;AB$7,Weights_Cond_Spaces,$C107+1,FALSE)*'Freezer Impacts'!AA106</f>
        <v>0</v>
      </c>
      <c r="AC107" s="41">
        <f ca="1">HLOOKUP($A107&amp;"-"&amp;$B107&amp;"-"&amp;AC$7,Weights_Cond_Spaces,$C107+1,FALSE)*'Freezer Impacts'!AB106</f>
        <v>0</v>
      </c>
      <c r="AF107" s="131">
        <f t="shared" ca="1" si="23"/>
        <v>0</v>
      </c>
      <c r="AG107" s="131">
        <f t="shared" ca="1" si="23"/>
        <v>0</v>
      </c>
      <c r="AH107" s="131">
        <f t="shared" ca="1" si="23"/>
        <v>0</v>
      </c>
      <c r="AI107" s="131">
        <f t="shared" ca="1" si="23"/>
        <v>0</v>
      </c>
      <c r="AJ107" s="131">
        <f t="shared" ca="1" si="23"/>
        <v>0</v>
      </c>
    </row>
    <row r="108" spans="1:36">
      <c r="A108" s="4" t="str">
        <f t="shared" si="24"/>
        <v>SD</v>
      </c>
      <c r="B108" s="4" t="str">
        <f t="shared" si="24"/>
        <v>SFM</v>
      </c>
      <c r="C108" s="4">
        <f t="shared" si="25"/>
        <v>4</v>
      </c>
      <c r="D108" s="40" t="str">
        <f t="shared" si="22"/>
        <v>SD4</v>
      </c>
      <c r="E108" s="41">
        <f ca="1">HLOOKUP($A108&amp;"-"&amp;$B108&amp;"-"&amp;E$7,Weights_Cond_Spaces,$C108+1,FALSE)*'Freezer Impacts'!D107</f>
        <v>0</v>
      </c>
      <c r="F108" s="41">
        <f ca="1">HLOOKUP($A108&amp;"-"&amp;$B108&amp;"-"&amp;F$7,Weights_Cond_Spaces,$C108+1,FALSE)*'Freezer Impacts'!E107</f>
        <v>0</v>
      </c>
      <c r="G108" s="41">
        <f ca="1">HLOOKUP($A108&amp;"-"&amp;$B108&amp;"-"&amp;G$7,Weights_Cond_Spaces,$C108+1,FALSE)*'Freezer Impacts'!F107</f>
        <v>0</v>
      </c>
      <c r="H108" s="41">
        <f ca="1">HLOOKUP($A108&amp;"-"&amp;$B108&amp;"-"&amp;H$7,Weights_Cond_Spaces,$C108+1,FALSE)*'Freezer Impacts'!G107</f>
        <v>0</v>
      </c>
      <c r="I108" s="41">
        <f ca="1">HLOOKUP($A108&amp;"-"&amp;$B108&amp;"-"&amp;I$7,Weights_Cond_Spaces,$C108+1,FALSE)*'Freezer Impacts'!H107</f>
        <v>0</v>
      </c>
      <c r="J108" s="41">
        <f ca="1">HLOOKUP($A108&amp;"-"&amp;$B108&amp;"-"&amp;J$7,Weights_Cond_Spaces,$C108+1,FALSE)*'Freezer Impacts'!I107</f>
        <v>0</v>
      </c>
      <c r="K108" s="41">
        <f ca="1">HLOOKUP($A108&amp;"-"&amp;$B108&amp;"-"&amp;K$7,Weights_Cond_Spaces,$C108+1,FALSE)*'Freezer Impacts'!J107</f>
        <v>0</v>
      </c>
      <c r="L108" s="41">
        <f ca="1">HLOOKUP($A108&amp;"-"&amp;$B108&amp;"-"&amp;L$7,Weights_Cond_Spaces,$C108+1,FALSE)*'Freezer Impacts'!K107</f>
        <v>0</v>
      </c>
      <c r="M108" s="41">
        <f ca="1">HLOOKUP($A108&amp;"-"&amp;$B108&amp;"-"&amp;M$7,Weights_Cond_Spaces,$C108+1,FALSE)*'Freezer Impacts'!L107</f>
        <v>0</v>
      </c>
      <c r="N108" s="41">
        <f ca="1">HLOOKUP($A108&amp;"-"&amp;$B108&amp;"-"&amp;N$7,Weights_Cond_Spaces,$C108+1,FALSE)*'Freezer Impacts'!M107</f>
        <v>0</v>
      </c>
      <c r="O108" s="41">
        <f ca="1">HLOOKUP($A108&amp;"-"&amp;$B108&amp;"-"&amp;O$7,Weights_Cond_Spaces,$C108+1,FALSE)*'Freezer Impacts'!N107</f>
        <v>0</v>
      </c>
      <c r="P108" s="41">
        <f ca="1">HLOOKUP($A108&amp;"-"&amp;$B108&amp;"-"&amp;P$7,Weights_Cond_Spaces,$C108+1,FALSE)*'Freezer Impacts'!O107</f>
        <v>0</v>
      </c>
      <c r="Q108" s="41">
        <f ca="1">HLOOKUP($A108&amp;"-"&amp;$B108&amp;"-"&amp;Q$7,Weights_Cond_Spaces,$C108+1,FALSE)*'Freezer Impacts'!P107</f>
        <v>0</v>
      </c>
      <c r="R108" s="41">
        <f ca="1">HLOOKUP($A108&amp;"-"&amp;$B108&amp;"-"&amp;R$7,Weights_Cond_Spaces,$C108+1,FALSE)*'Freezer Impacts'!Q107</f>
        <v>0</v>
      </c>
      <c r="S108" s="41">
        <f>HLOOKUP($A108&amp;"-"&amp;$B108&amp;"-"&amp;S$7,Weights_Cond_Spaces,$C108+1,FALSE)*'Freezer Impacts'!R107</f>
        <v>0</v>
      </c>
      <c r="T108" s="41">
        <f ca="1">HLOOKUP($A108&amp;"-"&amp;$B108&amp;"-"&amp;T$7,Weights_Cond_Spaces,$C108+1,FALSE)*'Freezer Impacts'!S107</f>
        <v>0</v>
      </c>
      <c r="U108" s="41">
        <f ca="1">HLOOKUP($A108&amp;"-"&amp;$B108&amp;"-"&amp;U$7,Weights_Cond_Spaces,$C108+1,FALSE)*'Freezer Impacts'!T107</f>
        <v>0</v>
      </c>
      <c r="V108" s="41">
        <f ca="1">HLOOKUP($A108&amp;"-"&amp;$B108&amp;"-"&amp;V$7,Weights_Cond_Spaces,$C108+1,FALSE)*'Freezer Impacts'!U107</f>
        <v>0</v>
      </c>
      <c r="W108" s="41">
        <f ca="1">HLOOKUP($A108&amp;"-"&amp;$B108&amp;"-"&amp;W$7,Weights_Cond_Spaces,$C108+1,FALSE)*'Freezer Impacts'!V107</f>
        <v>0</v>
      </c>
      <c r="X108" s="41">
        <f ca="1">HLOOKUP($A108&amp;"-"&amp;$B108&amp;"-"&amp;X$7,Weights_Cond_Spaces,$C108+1,FALSE)*'Freezer Impacts'!W107</f>
        <v>0</v>
      </c>
      <c r="Y108" s="41">
        <f ca="1">HLOOKUP($A108&amp;"-"&amp;$B108&amp;"-"&amp;Y$7,Weights_Cond_Spaces,$C108+1,FALSE)*'Freezer Impacts'!X107</f>
        <v>0</v>
      </c>
      <c r="Z108" s="41">
        <f ca="1">HLOOKUP($A108&amp;"-"&amp;$B108&amp;"-"&amp;Z$7,Weights_Cond_Spaces,$C108+1,FALSE)*'Freezer Impacts'!Y107</f>
        <v>0</v>
      </c>
      <c r="AA108" s="41">
        <f ca="1">HLOOKUP($A108&amp;"-"&amp;$B108&amp;"-"&amp;AA$7,Weights_Cond_Spaces,$C108+1,FALSE)*'Freezer Impacts'!Z107</f>
        <v>0</v>
      </c>
      <c r="AB108" s="41">
        <f ca="1">HLOOKUP($A108&amp;"-"&amp;$B108&amp;"-"&amp;AB$7,Weights_Cond_Spaces,$C108+1,FALSE)*'Freezer Impacts'!AA107</f>
        <v>0</v>
      </c>
      <c r="AC108" s="41">
        <f ca="1">HLOOKUP($A108&amp;"-"&amp;$B108&amp;"-"&amp;AC$7,Weights_Cond_Spaces,$C108+1,FALSE)*'Freezer Impacts'!AB107</f>
        <v>0</v>
      </c>
      <c r="AF108" s="131">
        <f t="shared" ca="1" si="23"/>
        <v>0</v>
      </c>
      <c r="AG108" s="131">
        <f t="shared" ca="1" si="23"/>
        <v>0</v>
      </c>
      <c r="AH108" s="131">
        <f t="shared" ca="1" si="23"/>
        <v>0</v>
      </c>
      <c r="AI108" s="131">
        <f t="shared" ca="1" si="23"/>
        <v>0</v>
      </c>
      <c r="AJ108" s="131">
        <f t="shared" ca="1" si="23"/>
        <v>0</v>
      </c>
    </row>
    <row r="109" spans="1:36">
      <c r="A109" s="4" t="str">
        <f t="shared" si="24"/>
        <v>SD</v>
      </c>
      <c r="B109" s="4" t="str">
        <f t="shared" si="24"/>
        <v>SFM</v>
      </c>
      <c r="C109" s="4">
        <f t="shared" si="25"/>
        <v>5</v>
      </c>
      <c r="D109" s="40" t="str">
        <f t="shared" si="22"/>
        <v>SD5</v>
      </c>
      <c r="E109" s="41">
        <f ca="1">HLOOKUP($A109&amp;"-"&amp;$B109&amp;"-"&amp;E$7,Weights_Cond_Spaces,$C109+1,FALSE)*'Freezer Impacts'!D108</f>
        <v>0</v>
      </c>
      <c r="F109" s="41">
        <f ca="1">HLOOKUP($A109&amp;"-"&amp;$B109&amp;"-"&amp;F$7,Weights_Cond_Spaces,$C109+1,FALSE)*'Freezer Impacts'!E108</f>
        <v>0</v>
      </c>
      <c r="G109" s="41">
        <f ca="1">HLOOKUP($A109&amp;"-"&amp;$B109&amp;"-"&amp;G$7,Weights_Cond_Spaces,$C109+1,FALSE)*'Freezer Impacts'!F108</f>
        <v>0</v>
      </c>
      <c r="H109" s="41">
        <f ca="1">HLOOKUP($A109&amp;"-"&amp;$B109&amp;"-"&amp;H$7,Weights_Cond_Spaces,$C109+1,FALSE)*'Freezer Impacts'!G108</f>
        <v>0</v>
      </c>
      <c r="I109" s="41">
        <f ca="1">HLOOKUP($A109&amp;"-"&amp;$B109&amp;"-"&amp;I$7,Weights_Cond_Spaces,$C109+1,FALSE)*'Freezer Impacts'!H108</f>
        <v>0</v>
      </c>
      <c r="J109" s="41">
        <f ca="1">HLOOKUP($A109&amp;"-"&amp;$B109&amp;"-"&amp;J$7,Weights_Cond_Spaces,$C109+1,FALSE)*'Freezer Impacts'!I108</f>
        <v>0</v>
      </c>
      <c r="K109" s="41">
        <f ca="1">HLOOKUP($A109&amp;"-"&amp;$B109&amp;"-"&amp;K$7,Weights_Cond_Spaces,$C109+1,FALSE)*'Freezer Impacts'!J108</f>
        <v>0</v>
      </c>
      <c r="L109" s="41">
        <f ca="1">HLOOKUP($A109&amp;"-"&amp;$B109&amp;"-"&amp;L$7,Weights_Cond_Spaces,$C109+1,FALSE)*'Freezer Impacts'!K108</f>
        <v>0</v>
      </c>
      <c r="M109" s="41">
        <f ca="1">HLOOKUP($A109&amp;"-"&amp;$B109&amp;"-"&amp;M$7,Weights_Cond_Spaces,$C109+1,FALSE)*'Freezer Impacts'!L108</f>
        <v>0</v>
      </c>
      <c r="N109" s="41">
        <f ca="1">HLOOKUP($A109&amp;"-"&amp;$B109&amp;"-"&amp;N$7,Weights_Cond_Spaces,$C109+1,FALSE)*'Freezer Impacts'!M108</f>
        <v>0</v>
      </c>
      <c r="O109" s="41">
        <f ca="1">HLOOKUP($A109&amp;"-"&amp;$B109&amp;"-"&amp;O$7,Weights_Cond_Spaces,$C109+1,FALSE)*'Freezer Impacts'!N108</f>
        <v>0</v>
      </c>
      <c r="P109" s="41">
        <f ca="1">HLOOKUP($A109&amp;"-"&amp;$B109&amp;"-"&amp;P$7,Weights_Cond_Spaces,$C109+1,FALSE)*'Freezer Impacts'!O108</f>
        <v>0</v>
      </c>
      <c r="Q109" s="41">
        <f ca="1">HLOOKUP($A109&amp;"-"&amp;$B109&amp;"-"&amp;Q$7,Weights_Cond_Spaces,$C109+1,FALSE)*'Freezer Impacts'!P108</f>
        <v>0</v>
      </c>
      <c r="R109" s="41">
        <f ca="1">HLOOKUP($A109&amp;"-"&amp;$B109&amp;"-"&amp;R$7,Weights_Cond_Spaces,$C109+1,FALSE)*'Freezer Impacts'!Q108</f>
        <v>0</v>
      </c>
      <c r="S109" s="41">
        <f>HLOOKUP($A109&amp;"-"&amp;$B109&amp;"-"&amp;S$7,Weights_Cond_Spaces,$C109+1,FALSE)*'Freezer Impacts'!R108</f>
        <v>0</v>
      </c>
      <c r="T109" s="41">
        <f ca="1">HLOOKUP($A109&amp;"-"&amp;$B109&amp;"-"&amp;T$7,Weights_Cond_Spaces,$C109+1,FALSE)*'Freezer Impacts'!S108</f>
        <v>0</v>
      </c>
      <c r="U109" s="41">
        <f ca="1">HLOOKUP($A109&amp;"-"&amp;$B109&amp;"-"&amp;U$7,Weights_Cond_Spaces,$C109+1,FALSE)*'Freezer Impacts'!T108</f>
        <v>0</v>
      </c>
      <c r="V109" s="41">
        <f ca="1">HLOOKUP($A109&amp;"-"&amp;$B109&amp;"-"&amp;V$7,Weights_Cond_Spaces,$C109+1,FALSE)*'Freezer Impacts'!U108</f>
        <v>0</v>
      </c>
      <c r="W109" s="41">
        <f ca="1">HLOOKUP($A109&amp;"-"&amp;$B109&amp;"-"&amp;W$7,Weights_Cond_Spaces,$C109+1,FALSE)*'Freezer Impacts'!V108</f>
        <v>0</v>
      </c>
      <c r="X109" s="41">
        <f ca="1">HLOOKUP($A109&amp;"-"&amp;$B109&amp;"-"&amp;X$7,Weights_Cond_Spaces,$C109+1,FALSE)*'Freezer Impacts'!W108</f>
        <v>0</v>
      </c>
      <c r="Y109" s="41">
        <f ca="1">HLOOKUP($A109&amp;"-"&amp;$B109&amp;"-"&amp;Y$7,Weights_Cond_Spaces,$C109+1,FALSE)*'Freezer Impacts'!X108</f>
        <v>0</v>
      </c>
      <c r="Z109" s="41">
        <f ca="1">HLOOKUP($A109&amp;"-"&amp;$B109&amp;"-"&amp;Z$7,Weights_Cond_Spaces,$C109+1,FALSE)*'Freezer Impacts'!Y108</f>
        <v>0</v>
      </c>
      <c r="AA109" s="41">
        <f ca="1">HLOOKUP($A109&amp;"-"&amp;$B109&amp;"-"&amp;AA$7,Weights_Cond_Spaces,$C109+1,FALSE)*'Freezer Impacts'!Z108</f>
        <v>0</v>
      </c>
      <c r="AB109" s="41">
        <f ca="1">HLOOKUP($A109&amp;"-"&amp;$B109&amp;"-"&amp;AB$7,Weights_Cond_Spaces,$C109+1,FALSE)*'Freezer Impacts'!AA108</f>
        <v>0</v>
      </c>
      <c r="AC109" s="41">
        <f ca="1">HLOOKUP($A109&amp;"-"&amp;$B109&amp;"-"&amp;AC$7,Weights_Cond_Spaces,$C109+1,FALSE)*'Freezer Impacts'!AB108</f>
        <v>0</v>
      </c>
      <c r="AF109" s="131">
        <f t="shared" ca="1" si="23"/>
        <v>0</v>
      </c>
      <c r="AG109" s="131">
        <f t="shared" ca="1" si="23"/>
        <v>0</v>
      </c>
      <c r="AH109" s="131">
        <f t="shared" ca="1" si="23"/>
        <v>0</v>
      </c>
      <c r="AI109" s="131">
        <f t="shared" ca="1" si="23"/>
        <v>0</v>
      </c>
      <c r="AJ109" s="131">
        <f t="shared" ca="1" si="23"/>
        <v>0</v>
      </c>
    </row>
    <row r="110" spans="1:36">
      <c r="A110" s="4" t="str">
        <f t="shared" si="24"/>
        <v>SD</v>
      </c>
      <c r="B110" s="4" t="str">
        <f t="shared" si="24"/>
        <v>SFM</v>
      </c>
      <c r="C110" s="4">
        <f t="shared" si="25"/>
        <v>6</v>
      </c>
      <c r="D110" s="40" t="str">
        <f t="shared" si="22"/>
        <v>SD6</v>
      </c>
      <c r="E110" s="41">
        <f ca="1">HLOOKUP($A110&amp;"-"&amp;$B110&amp;"-"&amp;E$7,Weights_Cond_Spaces,$C110+1,FALSE)*'Freezer Impacts'!D109</f>
        <v>0.24976236944114893</v>
      </c>
      <c r="F110" s="41">
        <f ca="1">HLOOKUP($A110&amp;"-"&amp;$B110&amp;"-"&amp;F$7,Weights_Cond_Spaces,$C110+1,FALSE)*'Freezer Impacts'!E109</f>
        <v>3.1797700826280432E-5</v>
      </c>
      <c r="G110" s="41">
        <f ca="1">HLOOKUP($A110&amp;"-"&amp;$B110&amp;"-"&amp;G$7,Weights_Cond_Spaces,$C110+1,FALSE)*'Freezer Impacts'!F109</f>
        <v>0.28136285133559347</v>
      </c>
      <c r="H110" s="41">
        <f ca="1">HLOOKUP($A110&amp;"-"&amp;$B110&amp;"-"&amp;H$7,Weights_Cond_Spaces,$C110+1,FALSE)*'Freezer Impacts'!G109</f>
        <v>5.0260782546513907E-5</v>
      </c>
      <c r="I110" s="41">
        <f ca="1">HLOOKUP($A110&amp;"-"&amp;$B110&amp;"-"&amp;I$7,Weights_Cond_Spaces,$C110+1,FALSE)*'Freezer Impacts'!H109</f>
        <v>-7.6176428730787898E-3</v>
      </c>
      <c r="J110" s="41">
        <f ca="1">HLOOKUP($A110&amp;"-"&amp;$B110&amp;"-"&amp;J$7,Weights_Cond_Spaces,$C110+1,FALSE)*'Freezer Impacts'!I109</f>
        <v>1.4308644377470994E-2</v>
      </c>
      <c r="K110" s="41">
        <f ca="1">HLOOKUP($A110&amp;"-"&amp;$B110&amp;"-"&amp;K$7,Weights_Cond_Spaces,$C110+1,FALSE)*'Freezer Impacts'!J109</f>
        <v>1.8293578990653595E-6</v>
      </c>
      <c r="L110" s="41">
        <f ca="1">HLOOKUP($A110&amp;"-"&amp;$B110&amp;"-"&amp;L$7,Weights_Cond_Spaces,$C110+1,FALSE)*'Freezer Impacts'!K109</f>
        <v>1.3196365730384494E-2</v>
      </c>
      <c r="M110" s="41">
        <f ca="1">HLOOKUP($A110&amp;"-"&amp;$B110&amp;"-"&amp;M$7,Weights_Cond_Spaces,$C110+1,FALSE)*'Freezer Impacts'!L109</f>
        <v>3.6745662780151608E-6</v>
      </c>
      <c r="N110" s="41">
        <f ca="1">HLOOKUP($A110&amp;"-"&amp;$B110&amp;"-"&amp;N$7,Weights_Cond_Spaces,$C110+1,FALSE)*'Freezer Impacts'!M109</f>
        <v>0</v>
      </c>
      <c r="O110" s="41">
        <f ca="1">HLOOKUP($A110&amp;"-"&amp;$B110&amp;"-"&amp;O$7,Weights_Cond_Spaces,$C110+1,FALSE)*'Freezer Impacts'!N109</f>
        <v>2.2966654661255078E-2</v>
      </c>
      <c r="P110" s="41">
        <f ca="1">HLOOKUP($A110&amp;"-"&amp;$B110&amp;"-"&amp;P$7,Weights_Cond_Spaces,$C110+1,FALSE)*'Freezer Impacts'!O109</f>
        <v>2.9239265127614196E-6</v>
      </c>
      <c r="Q110" s="41">
        <f ca="1">HLOOKUP($A110&amp;"-"&amp;$B110&amp;"-"&amp;Q$7,Weights_Cond_Spaces,$C110+1,FALSE)*'Freezer Impacts'!P109</f>
        <v>2.5872446099824691E-2</v>
      </c>
      <c r="R110" s="41">
        <f ca="1">HLOOKUP($A110&amp;"-"&amp;$B110&amp;"-"&amp;R$7,Weights_Cond_Spaces,$C110+1,FALSE)*'Freezer Impacts'!Q109</f>
        <v>4.621681153702429E-6</v>
      </c>
      <c r="S110" s="41">
        <f>HLOOKUP($A110&amp;"-"&amp;$B110&amp;"-"&amp;S$7,Weights_Cond_Spaces,$C110+1,FALSE)*'Freezer Impacts'!R109</f>
        <v>0</v>
      </c>
      <c r="T110" s="41">
        <f ca="1">HLOOKUP($A110&amp;"-"&amp;$B110&amp;"-"&amp;T$7,Weights_Cond_Spaces,$C110+1,FALSE)*'Freezer Impacts'!S109</f>
        <v>0.21637078558704015</v>
      </c>
      <c r="U110" s="41">
        <f ca="1">HLOOKUP($A110&amp;"-"&amp;$B110&amp;"-"&amp;U$7,Weights_Cond_Spaces,$C110+1,FALSE)*'Freezer Impacts'!T109</f>
        <v>2.9147922551632517E-5</v>
      </c>
      <c r="V110" s="41">
        <f ca="1">HLOOKUP($A110&amp;"-"&amp;$B110&amp;"-"&amp;V$7,Weights_Cond_Spaces,$C110+1,FALSE)*'Freezer Impacts'!U109</f>
        <v>0.21637078558704015</v>
      </c>
      <c r="W110" s="41">
        <f ca="1">HLOOKUP($A110&amp;"-"&amp;$B110&amp;"-"&amp;W$7,Weights_Cond_Spaces,$C110+1,FALSE)*'Freezer Impacts'!V109</f>
        <v>2.9147922551632517E-5</v>
      </c>
      <c r="X110" s="41">
        <f ca="1">HLOOKUP($A110&amp;"-"&amp;$B110&amp;"-"&amp;X$7,Weights_Cond_Spaces,$C110+1,FALSE)*'Freezer Impacts'!W109</f>
        <v>-6.7480769287526672E-3</v>
      </c>
      <c r="Y110" s="41">
        <f ca="1">HLOOKUP($A110&amp;"-"&amp;$B110&amp;"-"&amp;Y$7,Weights_Cond_Spaces,$C110+1,FALSE)*'Freezer Impacts'!X109</f>
        <v>1.2882514251371904E-2</v>
      </c>
      <c r="Z110" s="41">
        <f ca="1">HLOOKUP($A110&amp;"-"&amp;$B110&amp;"-"&amp;Z$7,Weights_Cond_Spaces,$C110+1,FALSE)*'Freezer Impacts'!Y109</f>
        <v>1.7537500693639017E-6</v>
      </c>
      <c r="AA110" s="41">
        <f ca="1">HLOOKUP($A110&amp;"-"&amp;$B110&amp;"-"&amp;AA$7,Weights_Cond_Spaces,$C110+1,FALSE)*'Freezer Impacts'!Z109</f>
        <v>9.6150740087820336E-3</v>
      </c>
      <c r="AB110" s="41">
        <f ca="1">HLOOKUP($A110&amp;"-"&amp;$B110&amp;"-"&amp;AB$7,Weights_Cond_Spaces,$C110+1,FALSE)*'Freezer Impacts'!AA109</f>
        <v>1.7537125600051303E-6</v>
      </c>
      <c r="AC110" s="41">
        <f ca="1">HLOOKUP($A110&amp;"-"&amp;$B110&amp;"-"&amp;AC$7,Weights_Cond_Spaces,$C110+1,FALSE)*'Freezer Impacts'!AB109</f>
        <v>0</v>
      </c>
      <c r="AF110" s="131">
        <f t="shared" ca="1" si="23"/>
        <v>0.51629096831828702</v>
      </c>
      <c r="AG110" s="131">
        <f t="shared" ca="1" si="23"/>
        <v>6.7452657859103622E-5</v>
      </c>
      <c r="AH110" s="131">
        <f t="shared" ca="1" si="23"/>
        <v>0.54641752276162492</v>
      </c>
      <c r="AI110" s="131">
        <f t="shared" ca="1" si="23"/>
        <v>8.9458665089869148E-5</v>
      </c>
      <c r="AJ110" s="131">
        <f t="shared" ca="1" si="23"/>
        <v>-1.4365719801831458E-2</v>
      </c>
    </row>
    <row r="111" spans="1:36">
      <c r="A111" s="4" t="str">
        <f t="shared" si="24"/>
        <v>SD</v>
      </c>
      <c r="B111" s="4" t="str">
        <f t="shared" si="24"/>
        <v>SFM</v>
      </c>
      <c r="C111" s="4">
        <f t="shared" si="25"/>
        <v>7</v>
      </c>
      <c r="D111" s="40" t="str">
        <f t="shared" si="22"/>
        <v>SD7</v>
      </c>
      <c r="E111" s="41">
        <f ca="1">HLOOKUP($A111&amp;"-"&amp;$B111&amp;"-"&amp;E$7,Weights_Cond_Spaces,$C111+1,FALSE)*'Freezer Impacts'!D110</f>
        <v>8.304754327164976E-2</v>
      </c>
      <c r="F111" s="41">
        <f ca="1">HLOOKUP($A111&amp;"-"&amp;$B111&amp;"-"&amp;F$7,Weights_Cond_Spaces,$C111+1,FALSE)*'Freezer Impacts'!E110</f>
        <v>1.0890188554067668E-5</v>
      </c>
      <c r="G111" s="41">
        <f ca="1">HLOOKUP($A111&amp;"-"&amp;$B111&amp;"-"&amp;G$7,Weights_Cond_Spaces,$C111+1,FALSE)*'Freezer Impacts'!F110</f>
        <v>9.3914587186583867E-2</v>
      </c>
      <c r="H111" s="41">
        <f ca="1">HLOOKUP($A111&amp;"-"&amp;$B111&amp;"-"&amp;H$7,Weights_Cond_Spaces,$C111+1,FALSE)*'Freezer Impacts'!G110</f>
        <v>1.5240617701092924E-5</v>
      </c>
      <c r="I111" s="41">
        <f ca="1">HLOOKUP($A111&amp;"-"&amp;$B111&amp;"-"&amp;I$7,Weights_Cond_Spaces,$C111+1,FALSE)*'Freezer Impacts'!H110</f>
        <v>-2.0464693391236089E-3</v>
      </c>
      <c r="J111" s="41">
        <f ca="1">HLOOKUP($A111&amp;"-"&amp;$B111&amp;"-"&amp;J$7,Weights_Cond_Spaces,$C111+1,FALSE)*'Freezer Impacts'!I110</f>
        <v>4.7554968744907217E-3</v>
      </c>
      <c r="K111" s="41">
        <f ca="1">HLOOKUP($A111&amp;"-"&amp;$B111&amp;"-"&amp;K$7,Weights_Cond_Spaces,$C111+1,FALSE)*'Freezer Impacts'!J110</f>
        <v>6.2600445886848521E-7</v>
      </c>
      <c r="L111" s="41">
        <f ca="1">HLOOKUP($A111&amp;"-"&amp;$B111&amp;"-"&amp;L$7,Weights_Cond_Spaces,$C111+1,FALSE)*'Freezer Impacts'!K110</f>
        <v>4.5805453866863723E-3</v>
      </c>
      <c r="M111" s="41">
        <f ca="1">HLOOKUP($A111&amp;"-"&amp;$B111&amp;"-"&amp;M$7,Weights_Cond_Spaces,$C111+1,FALSE)*'Freezer Impacts'!L110</f>
        <v>8.8909676641218128E-7</v>
      </c>
      <c r="N111" s="41">
        <f ca="1">HLOOKUP($A111&amp;"-"&amp;$B111&amp;"-"&amp;N$7,Weights_Cond_Spaces,$C111+1,FALSE)*'Freezer Impacts'!M110</f>
        <v>0</v>
      </c>
      <c r="O111" s="41">
        <f ca="1">HLOOKUP($A111&amp;"-"&amp;$B111&amp;"-"&amp;O$7,Weights_Cond_Spaces,$C111+1,FALSE)*'Freezer Impacts'!N110</f>
        <v>7.6365557031402072E-3</v>
      </c>
      <c r="P111" s="41">
        <f ca="1">HLOOKUP($A111&amp;"-"&amp;$B111&amp;"-"&amp;P$7,Weights_Cond_Spaces,$C111+1,FALSE)*'Freezer Impacts'!O110</f>
        <v>1.0013966486499004E-6</v>
      </c>
      <c r="Q111" s="41">
        <f ca="1">HLOOKUP($A111&amp;"-"&amp;$B111&amp;"-"&amp;Q$7,Weights_Cond_Spaces,$C111+1,FALSE)*'Freezer Impacts'!P110</f>
        <v>8.6358241091111596E-3</v>
      </c>
      <c r="R111" s="41">
        <f ca="1">HLOOKUP($A111&amp;"-"&amp;$B111&amp;"-"&amp;R$7,Weights_Cond_Spaces,$C111+1,FALSE)*'Freezer Impacts'!Q110</f>
        <v>1.4014361104453263E-6</v>
      </c>
      <c r="S111" s="41">
        <f>HLOOKUP($A111&amp;"-"&amp;$B111&amp;"-"&amp;S$7,Weights_Cond_Spaces,$C111+1,FALSE)*'Freezer Impacts'!R110</f>
        <v>0</v>
      </c>
      <c r="T111" s="41">
        <f ca="1">HLOOKUP($A111&amp;"-"&amp;$B111&amp;"-"&amp;T$7,Weights_Cond_Spaces,$C111+1,FALSE)*'Freezer Impacts'!S110</f>
        <v>0.15723633769311809</v>
      </c>
      <c r="U111" s="41">
        <f ca="1">HLOOKUP($A111&amp;"-"&amp;$B111&amp;"-"&amp;U$7,Weights_Cond_Spaces,$C111+1,FALSE)*'Freezer Impacts'!T110</f>
        <v>2.2576267902240314E-5</v>
      </c>
      <c r="V111" s="41">
        <f ca="1">HLOOKUP($A111&amp;"-"&amp;$B111&amp;"-"&amp;V$7,Weights_Cond_Spaces,$C111+1,FALSE)*'Freezer Impacts'!U110</f>
        <v>0.15723633769311809</v>
      </c>
      <c r="W111" s="41">
        <f ca="1">HLOOKUP($A111&amp;"-"&amp;$B111&amp;"-"&amp;W$7,Weights_Cond_Spaces,$C111+1,FALSE)*'Freezer Impacts'!V110</f>
        <v>2.2576267902240314E-5</v>
      </c>
      <c r="X111" s="41">
        <f ca="1">HLOOKUP($A111&amp;"-"&amp;$B111&amp;"-"&amp;X$7,Weights_Cond_Spaces,$C111+1,FALSE)*'Freezer Impacts'!W110</f>
        <v>-3.9888740248067911E-3</v>
      </c>
      <c r="Y111" s="41">
        <f ca="1">HLOOKUP($A111&amp;"-"&amp;$B111&amp;"-"&amp;Y$7,Weights_Cond_Spaces,$C111+1,FALSE)*'Freezer Impacts'!X110</f>
        <v>9.3944029803390162E-3</v>
      </c>
      <c r="Z111" s="41">
        <f ca="1">HLOOKUP($A111&amp;"-"&amp;$B111&amp;"-"&amp;Z$7,Weights_Cond_Spaces,$C111+1,FALSE)*'Freezer Impacts'!Y110</f>
        <v>1.3342528109145514E-6</v>
      </c>
      <c r="AA111" s="41">
        <f ca="1">HLOOKUP($A111&amp;"-"&amp;$B111&amp;"-"&amp;AA$7,Weights_Cond_Spaces,$C111+1,FALSE)*'Freezer Impacts'!Z110</f>
        <v>7.6166211502845449E-3</v>
      </c>
      <c r="AB111" s="41">
        <f ca="1">HLOOKUP($A111&amp;"-"&amp;$B111&amp;"-"&amp;AB$7,Weights_Cond_Spaces,$C111+1,FALSE)*'Freezer Impacts'!AA110</f>
        <v>1.3343071183737335E-6</v>
      </c>
      <c r="AC111" s="41">
        <f ca="1">HLOOKUP($A111&amp;"-"&amp;$B111&amp;"-"&amp;AC$7,Weights_Cond_Spaces,$C111+1,FALSE)*'Freezer Impacts'!AB110</f>
        <v>0</v>
      </c>
      <c r="AF111" s="131">
        <f t="shared" ca="1" si="23"/>
        <v>0.26207033652273781</v>
      </c>
      <c r="AG111" s="131">
        <f t="shared" ca="1" si="23"/>
        <v>3.642811037474092E-5</v>
      </c>
      <c r="AH111" s="131">
        <f t="shared" ca="1" si="23"/>
        <v>0.27198391552578405</v>
      </c>
      <c r="AI111" s="131">
        <f t="shared" ca="1" si="23"/>
        <v>4.1441725598564474E-5</v>
      </c>
      <c r="AJ111" s="131">
        <f t="shared" ca="1" si="23"/>
        <v>-6.0353433639304E-3</v>
      </c>
    </row>
    <row r="112" spans="1:36">
      <c r="A112" s="4" t="str">
        <f t="shared" si="24"/>
        <v>SD</v>
      </c>
      <c r="B112" s="4" t="str">
        <f t="shared" si="24"/>
        <v>SFM</v>
      </c>
      <c r="C112" s="4">
        <f t="shared" si="25"/>
        <v>8</v>
      </c>
      <c r="D112" s="40" t="str">
        <f t="shared" si="22"/>
        <v>SD8</v>
      </c>
      <c r="E112" s="41">
        <f ca="1">HLOOKUP($A112&amp;"-"&amp;$B112&amp;"-"&amp;E$7,Weights_Cond_Spaces,$C112+1,FALSE)*'Freezer Impacts'!D111</f>
        <v>7.9482116932292651E-2</v>
      </c>
      <c r="F112" s="41">
        <f ca="1">HLOOKUP($A112&amp;"-"&amp;$B112&amp;"-"&amp;F$7,Weights_Cond_Spaces,$C112+1,FALSE)*'Freezer Impacts'!E111</f>
        <v>1.0427402468944111E-5</v>
      </c>
      <c r="G112" s="41">
        <f ca="1">HLOOKUP($A112&amp;"-"&amp;$B112&amp;"-"&amp;G$7,Weights_Cond_Spaces,$C112+1,FALSE)*'Freezer Impacts'!F111</f>
        <v>9.2449453497841658E-2</v>
      </c>
      <c r="H112" s="41">
        <f ca="1">HLOOKUP($A112&amp;"-"&amp;$B112&amp;"-"&amp;H$7,Weights_Cond_Spaces,$C112+1,FALSE)*'Freezer Impacts'!G111</f>
        <v>1.628302002024539E-5</v>
      </c>
      <c r="I112" s="41">
        <f ca="1">HLOOKUP($A112&amp;"-"&amp;$B112&amp;"-"&amp;I$7,Weights_Cond_Spaces,$C112+1,FALSE)*'Freezer Impacts'!H111</f>
        <v>-2.0378600451609352E-3</v>
      </c>
      <c r="J112" s="41">
        <f ca="1">HLOOKUP($A112&amp;"-"&amp;$B112&amp;"-"&amp;J$7,Weights_Cond_Spaces,$C112+1,FALSE)*'Freezer Impacts'!I111</f>
        <v>4.5547443141908178E-3</v>
      </c>
      <c r="K112" s="41">
        <f ca="1">HLOOKUP($A112&amp;"-"&amp;$B112&amp;"-"&amp;K$7,Weights_Cond_Spaces,$C112+1,FALSE)*'Freezer Impacts'!J111</f>
        <v>6.0055100031688026E-7</v>
      </c>
      <c r="L112" s="41">
        <f ca="1">HLOOKUP($A112&amp;"-"&amp;$B112&amp;"-"&amp;L$7,Weights_Cond_Spaces,$C112+1,FALSE)*'Freezer Impacts'!K111</f>
        <v>4.6465579103762457E-3</v>
      </c>
      <c r="M112" s="41">
        <f ca="1">HLOOKUP($A112&amp;"-"&amp;$B112&amp;"-"&amp;M$7,Weights_Cond_Spaces,$C112+1,FALSE)*'Freezer Impacts'!L111</f>
        <v>1.0930322009275012E-6</v>
      </c>
      <c r="N112" s="41">
        <f ca="1">HLOOKUP($A112&amp;"-"&amp;$B112&amp;"-"&amp;N$7,Weights_Cond_Spaces,$C112+1,FALSE)*'Freezer Impacts'!M111</f>
        <v>0</v>
      </c>
      <c r="O112" s="41">
        <f ca="1">HLOOKUP($A112&amp;"-"&amp;$B112&amp;"-"&amp;O$7,Weights_Cond_Spaces,$C112+1,FALSE)*'Freezer Impacts'!N111</f>
        <v>7.3087004075671411E-3</v>
      </c>
      <c r="P112" s="41">
        <f ca="1">HLOOKUP($A112&amp;"-"&amp;$B112&amp;"-"&amp;P$7,Weights_Cond_Spaces,$C112+1,FALSE)*'Freezer Impacts'!O111</f>
        <v>9.5884160633968835E-7</v>
      </c>
      <c r="Q112" s="41">
        <f ca="1">HLOOKUP($A112&amp;"-"&amp;$B112&amp;"-"&amp;Q$7,Weights_Cond_Spaces,$C112+1,FALSE)*'Freezer Impacts'!P111</f>
        <v>8.5010991722153251E-3</v>
      </c>
      <c r="R112" s="41">
        <f ca="1">HLOOKUP($A112&amp;"-"&amp;$B112&amp;"-"&amp;R$7,Weights_Cond_Spaces,$C112+1,FALSE)*'Freezer Impacts'!Q111</f>
        <v>1.4972891972639439E-6</v>
      </c>
      <c r="S112" s="41">
        <f>HLOOKUP($A112&amp;"-"&amp;$B112&amp;"-"&amp;S$7,Weights_Cond_Spaces,$C112+1,FALSE)*'Freezer Impacts'!R111</f>
        <v>0</v>
      </c>
      <c r="T112" s="41">
        <f ca="1">HLOOKUP($A112&amp;"-"&amp;$B112&amp;"-"&amp;T$7,Weights_Cond_Spaces,$C112+1,FALSE)*'Freezer Impacts'!S111</f>
        <v>1.1314375448968975E-2</v>
      </c>
      <c r="U112" s="41">
        <f ca="1">HLOOKUP($A112&amp;"-"&amp;$B112&amp;"-"&amp;U$7,Weights_Cond_Spaces,$C112+1,FALSE)*'Freezer Impacts'!T111</f>
        <v>1.9184349201578537E-6</v>
      </c>
      <c r="V112" s="41">
        <f ca="1">HLOOKUP($A112&amp;"-"&amp;$B112&amp;"-"&amp;V$7,Weights_Cond_Spaces,$C112+1,FALSE)*'Freezer Impacts'!U111</f>
        <v>1.1314375448968975E-2</v>
      </c>
      <c r="W112" s="41">
        <f ca="1">HLOOKUP($A112&amp;"-"&amp;$B112&amp;"-"&amp;W$7,Weights_Cond_Spaces,$C112+1,FALSE)*'Freezer Impacts'!V111</f>
        <v>1.9184349201578537E-6</v>
      </c>
      <c r="X112" s="41">
        <f ca="1">HLOOKUP($A112&amp;"-"&amp;$B112&amp;"-"&amp;X$7,Weights_Cond_Spaces,$C112+1,FALSE)*'Freezer Impacts'!W111</f>
        <v>-2.8680494362889138E-4</v>
      </c>
      <c r="Y112" s="41">
        <f ca="1">HLOOKUP($A112&amp;"-"&amp;$B112&amp;"-"&amp;Y$7,Weights_Cond_Spaces,$C112+1,FALSE)*'Freezer Impacts'!X111</f>
        <v>6.7069322589649832E-4</v>
      </c>
      <c r="Z112" s="41">
        <f ca="1">HLOOKUP($A112&amp;"-"&amp;$B112&amp;"-"&amp;Z$7,Weights_Cond_Spaces,$C112+1,FALSE)*'Freezer Impacts'!Y111</f>
        <v>1.0628231495095625E-7</v>
      </c>
      <c r="AA112" s="41">
        <f ca="1">HLOOKUP($A112&amp;"-"&amp;$B112&amp;"-"&amp;AA$7,Weights_Cond_Spaces,$C112+1,FALSE)*'Freezer Impacts'!Z111</f>
        <v>5.2647919474935244E-4</v>
      </c>
      <c r="AB112" s="41">
        <f ca="1">HLOOKUP($A112&amp;"-"&amp;$B112&amp;"-"&amp;AB$7,Weights_Cond_Spaces,$C112+1,FALSE)*'Freezer Impacts'!AA111</f>
        <v>1.0628041055713178E-7</v>
      </c>
      <c r="AC112" s="41">
        <f ca="1">HLOOKUP($A112&amp;"-"&amp;$B112&amp;"-"&amp;AC$7,Weights_Cond_Spaces,$C112+1,FALSE)*'Freezer Impacts'!AB111</f>
        <v>0</v>
      </c>
      <c r="AF112" s="131">
        <f t="shared" ca="1" si="23"/>
        <v>0.10333063032891608</v>
      </c>
      <c r="AG112" s="131">
        <f t="shared" ca="1" si="23"/>
        <v>1.4011512310709489E-5</v>
      </c>
      <c r="AH112" s="131">
        <f t="shared" ca="1" si="23"/>
        <v>0.11743796522415155</v>
      </c>
      <c r="AI112" s="131">
        <f t="shared" ca="1" si="23"/>
        <v>2.0898056749151818E-5</v>
      </c>
      <c r="AJ112" s="131">
        <f t="shared" ca="1" si="23"/>
        <v>-2.3246649887898267E-3</v>
      </c>
    </row>
    <row r="113" spans="1:36">
      <c r="A113" s="4" t="str">
        <f t="shared" si="24"/>
        <v>SD</v>
      </c>
      <c r="B113" s="4" t="str">
        <f t="shared" si="24"/>
        <v>SFM</v>
      </c>
      <c r="C113" s="4">
        <f t="shared" si="25"/>
        <v>9</v>
      </c>
      <c r="D113" s="40" t="str">
        <f t="shared" si="22"/>
        <v>SD9</v>
      </c>
      <c r="E113" s="41">
        <f ca="1">HLOOKUP($A113&amp;"-"&amp;$B113&amp;"-"&amp;E$7,Weights_Cond_Spaces,$C113+1,FALSE)*'Freezer Impacts'!D112</f>
        <v>0</v>
      </c>
      <c r="F113" s="41">
        <f ca="1">HLOOKUP($A113&amp;"-"&amp;$B113&amp;"-"&amp;F$7,Weights_Cond_Spaces,$C113+1,FALSE)*'Freezer Impacts'!E112</f>
        <v>0</v>
      </c>
      <c r="G113" s="41">
        <f ca="1">HLOOKUP($A113&amp;"-"&amp;$B113&amp;"-"&amp;G$7,Weights_Cond_Spaces,$C113+1,FALSE)*'Freezer Impacts'!F112</f>
        <v>0</v>
      </c>
      <c r="H113" s="41">
        <f ca="1">HLOOKUP($A113&amp;"-"&amp;$B113&amp;"-"&amp;H$7,Weights_Cond_Spaces,$C113+1,FALSE)*'Freezer Impacts'!G112</f>
        <v>0</v>
      </c>
      <c r="I113" s="41">
        <f ca="1">HLOOKUP($A113&amp;"-"&amp;$B113&amp;"-"&amp;I$7,Weights_Cond_Spaces,$C113+1,FALSE)*'Freezer Impacts'!H112</f>
        <v>0</v>
      </c>
      <c r="J113" s="41">
        <f ca="1">HLOOKUP($A113&amp;"-"&amp;$B113&amp;"-"&amp;J$7,Weights_Cond_Spaces,$C113+1,FALSE)*'Freezer Impacts'!I112</f>
        <v>0</v>
      </c>
      <c r="K113" s="41">
        <f ca="1">HLOOKUP($A113&amp;"-"&amp;$B113&amp;"-"&amp;K$7,Weights_Cond_Spaces,$C113+1,FALSE)*'Freezer Impacts'!J112</f>
        <v>0</v>
      </c>
      <c r="L113" s="41">
        <f ca="1">HLOOKUP($A113&amp;"-"&amp;$B113&amp;"-"&amp;L$7,Weights_Cond_Spaces,$C113+1,FALSE)*'Freezer Impacts'!K112</f>
        <v>0</v>
      </c>
      <c r="M113" s="41">
        <f ca="1">HLOOKUP($A113&amp;"-"&amp;$B113&amp;"-"&amp;M$7,Weights_Cond_Spaces,$C113+1,FALSE)*'Freezer Impacts'!L112</f>
        <v>0</v>
      </c>
      <c r="N113" s="41">
        <f ca="1">HLOOKUP($A113&amp;"-"&amp;$B113&amp;"-"&amp;N$7,Weights_Cond_Spaces,$C113+1,FALSE)*'Freezer Impacts'!M112</f>
        <v>0</v>
      </c>
      <c r="O113" s="41">
        <f ca="1">HLOOKUP($A113&amp;"-"&amp;$B113&amp;"-"&amp;O$7,Weights_Cond_Spaces,$C113+1,FALSE)*'Freezer Impacts'!N112</f>
        <v>0</v>
      </c>
      <c r="P113" s="41">
        <f ca="1">HLOOKUP($A113&amp;"-"&amp;$B113&amp;"-"&amp;P$7,Weights_Cond_Spaces,$C113+1,FALSE)*'Freezer Impacts'!O112</f>
        <v>0</v>
      </c>
      <c r="Q113" s="41">
        <f ca="1">HLOOKUP($A113&amp;"-"&amp;$B113&amp;"-"&amp;Q$7,Weights_Cond_Spaces,$C113+1,FALSE)*'Freezer Impacts'!P112</f>
        <v>0</v>
      </c>
      <c r="R113" s="41">
        <f ca="1">HLOOKUP($A113&amp;"-"&amp;$B113&amp;"-"&amp;R$7,Weights_Cond_Spaces,$C113+1,FALSE)*'Freezer Impacts'!Q112</f>
        <v>0</v>
      </c>
      <c r="S113" s="41">
        <f>HLOOKUP($A113&amp;"-"&amp;$B113&amp;"-"&amp;S$7,Weights_Cond_Spaces,$C113+1,FALSE)*'Freezer Impacts'!R112</f>
        <v>0</v>
      </c>
      <c r="T113" s="41">
        <f ca="1">HLOOKUP($A113&amp;"-"&amp;$B113&amp;"-"&amp;T$7,Weights_Cond_Spaces,$C113+1,FALSE)*'Freezer Impacts'!S112</f>
        <v>0</v>
      </c>
      <c r="U113" s="41">
        <f ca="1">HLOOKUP($A113&amp;"-"&amp;$B113&amp;"-"&amp;U$7,Weights_Cond_Spaces,$C113+1,FALSE)*'Freezer Impacts'!T112</f>
        <v>0</v>
      </c>
      <c r="V113" s="41">
        <f ca="1">HLOOKUP($A113&amp;"-"&amp;$B113&amp;"-"&amp;V$7,Weights_Cond_Spaces,$C113+1,FALSE)*'Freezer Impacts'!U112</f>
        <v>0</v>
      </c>
      <c r="W113" s="41">
        <f ca="1">HLOOKUP($A113&amp;"-"&amp;$B113&amp;"-"&amp;W$7,Weights_Cond_Spaces,$C113+1,FALSE)*'Freezer Impacts'!V112</f>
        <v>0</v>
      </c>
      <c r="X113" s="41">
        <f ca="1">HLOOKUP($A113&amp;"-"&amp;$B113&amp;"-"&amp;X$7,Weights_Cond_Spaces,$C113+1,FALSE)*'Freezer Impacts'!W112</f>
        <v>0</v>
      </c>
      <c r="Y113" s="41">
        <f ca="1">HLOOKUP($A113&amp;"-"&amp;$B113&amp;"-"&amp;Y$7,Weights_Cond_Spaces,$C113+1,FALSE)*'Freezer Impacts'!X112</f>
        <v>0</v>
      </c>
      <c r="Z113" s="41">
        <f ca="1">HLOOKUP($A113&amp;"-"&amp;$B113&amp;"-"&amp;Z$7,Weights_Cond_Spaces,$C113+1,FALSE)*'Freezer Impacts'!Y112</f>
        <v>0</v>
      </c>
      <c r="AA113" s="41">
        <f ca="1">HLOOKUP($A113&amp;"-"&amp;$B113&amp;"-"&amp;AA$7,Weights_Cond_Spaces,$C113+1,FALSE)*'Freezer Impacts'!Z112</f>
        <v>0</v>
      </c>
      <c r="AB113" s="41">
        <f ca="1">HLOOKUP($A113&amp;"-"&amp;$B113&amp;"-"&amp;AB$7,Weights_Cond_Spaces,$C113+1,FALSE)*'Freezer Impacts'!AA112</f>
        <v>0</v>
      </c>
      <c r="AC113" s="41">
        <f ca="1">HLOOKUP($A113&amp;"-"&amp;$B113&amp;"-"&amp;AC$7,Weights_Cond_Spaces,$C113+1,FALSE)*'Freezer Impacts'!AB112</f>
        <v>0</v>
      </c>
      <c r="AF113" s="131">
        <f t="shared" ca="1" si="23"/>
        <v>0</v>
      </c>
      <c r="AG113" s="131">
        <f t="shared" ca="1" si="23"/>
        <v>0</v>
      </c>
      <c r="AH113" s="131">
        <f t="shared" ca="1" si="23"/>
        <v>0</v>
      </c>
      <c r="AI113" s="131">
        <f t="shared" ca="1" si="23"/>
        <v>0</v>
      </c>
      <c r="AJ113" s="131">
        <f t="shared" ca="1" si="23"/>
        <v>0</v>
      </c>
    </row>
    <row r="114" spans="1:36">
      <c r="A114" s="4" t="str">
        <f t="shared" si="24"/>
        <v>SD</v>
      </c>
      <c r="B114" s="4" t="str">
        <f t="shared" si="24"/>
        <v>SFM</v>
      </c>
      <c r="C114" s="4">
        <f t="shared" si="25"/>
        <v>10</v>
      </c>
      <c r="D114" s="40" t="str">
        <f t="shared" si="22"/>
        <v>SD10</v>
      </c>
      <c r="E114" s="41">
        <f ca="1">HLOOKUP($A114&amp;"-"&amp;$B114&amp;"-"&amp;E$7,Weights_Cond_Spaces,$C114+1,FALSE)*'Freezer Impacts'!D113</f>
        <v>0.17023147273325265</v>
      </c>
      <c r="F114" s="41">
        <f ca="1">HLOOKUP($A114&amp;"-"&amp;$B114&amp;"-"&amp;F$7,Weights_Cond_Spaces,$C114+1,FALSE)*'Freezer Impacts'!E113</f>
        <v>2.3376028406550923E-5</v>
      </c>
      <c r="G114" s="41">
        <f ca="1">HLOOKUP($A114&amp;"-"&amp;$B114&amp;"-"&amp;G$7,Weights_Cond_Spaces,$C114+1,FALSE)*'Freezer Impacts'!F113</f>
        <v>0.19816988853464149</v>
      </c>
      <c r="H114" s="41">
        <f ca="1">HLOOKUP($A114&amp;"-"&amp;$B114&amp;"-"&amp;H$7,Weights_Cond_Spaces,$C114+1,FALSE)*'Freezer Impacts'!G113</f>
        <v>4.1633026376294702E-5</v>
      </c>
      <c r="I114" s="41">
        <f ca="1">HLOOKUP($A114&amp;"-"&amp;$B114&amp;"-"&amp;I$7,Weights_Cond_Spaces,$C114+1,FALSE)*'Freezer Impacts'!H113</f>
        <v>-4.8999534130012594E-3</v>
      </c>
      <c r="J114" s="41">
        <f ca="1">HLOOKUP($A114&amp;"-"&amp;$B114&amp;"-"&amp;J$7,Weights_Cond_Spaces,$C114+1,FALSE)*'Freezer Impacts'!I113</f>
        <v>9.7454054980709564E-3</v>
      </c>
      <c r="K114" s="41">
        <f ca="1">HLOOKUP($A114&amp;"-"&amp;$B114&amp;"-"&amp;K$7,Weights_Cond_Spaces,$C114+1,FALSE)*'Freezer Impacts'!J113</f>
        <v>1.3459041673256095E-6</v>
      </c>
      <c r="L114" s="41">
        <f ca="1">HLOOKUP($A114&amp;"-"&amp;$B114&amp;"-"&amp;L$7,Weights_Cond_Spaces,$C114+1,FALSE)*'Freezer Impacts'!K113</f>
        <v>9.4958130752002164E-3</v>
      </c>
      <c r="M114" s="41">
        <f ca="1">HLOOKUP($A114&amp;"-"&amp;$B114&amp;"-"&amp;M$7,Weights_Cond_Spaces,$C114+1,FALSE)*'Freezer Impacts'!L113</f>
        <v>2.808271480973593E-6</v>
      </c>
      <c r="N114" s="41">
        <f ca="1">HLOOKUP($A114&amp;"-"&amp;$B114&amp;"-"&amp;N$7,Weights_Cond_Spaces,$C114+1,FALSE)*'Freezer Impacts'!M113</f>
        <v>0</v>
      </c>
      <c r="O114" s="41">
        <f ca="1">HLOOKUP($A114&amp;"-"&amp;$B114&amp;"-"&amp;O$7,Weights_Cond_Spaces,$C114+1,FALSE)*'Freezer Impacts'!N113</f>
        <v>1.56534687570807E-2</v>
      </c>
      <c r="P114" s="41">
        <f ca="1">HLOOKUP($A114&amp;"-"&amp;$B114&amp;"-"&amp;P$7,Weights_Cond_Spaces,$C114+1,FALSE)*'Freezer Impacts'!O113</f>
        <v>2.1495198534759468E-6</v>
      </c>
      <c r="Q114" s="41">
        <f ca="1">HLOOKUP($A114&amp;"-"&amp;$B114&amp;"-"&amp;Q$7,Weights_Cond_Spaces,$C114+1,FALSE)*'Freezer Impacts'!P113</f>
        <v>1.8222518485944042E-2</v>
      </c>
      <c r="R114" s="41">
        <f ca="1">HLOOKUP($A114&amp;"-"&amp;$B114&amp;"-"&amp;R$7,Weights_Cond_Spaces,$C114+1,FALSE)*'Freezer Impacts'!Q113</f>
        <v>3.8283242644868688E-6</v>
      </c>
      <c r="S114" s="41">
        <f>HLOOKUP($A114&amp;"-"&amp;$B114&amp;"-"&amp;S$7,Weights_Cond_Spaces,$C114+1,FALSE)*'Freezer Impacts'!R113</f>
        <v>0</v>
      </c>
      <c r="T114" s="41">
        <f ca="1">HLOOKUP($A114&amp;"-"&amp;$B114&amp;"-"&amp;T$7,Weights_Cond_Spaces,$C114+1,FALSE)*'Freezer Impacts'!S113</f>
        <v>5.6168045443795556E-2</v>
      </c>
      <c r="U114" s="41">
        <f ca="1">HLOOKUP($A114&amp;"-"&amp;$B114&amp;"-"&amp;U$7,Weights_Cond_Spaces,$C114+1,FALSE)*'Freezer Impacts'!T113</f>
        <v>9.3788885839611849E-6</v>
      </c>
      <c r="V114" s="41">
        <f ca="1">HLOOKUP($A114&amp;"-"&amp;$B114&amp;"-"&amp;V$7,Weights_Cond_Spaces,$C114+1,FALSE)*'Freezer Impacts'!U113</f>
        <v>5.6168045443795556E-2</v>
      </c>
      <c r="W114" s="41">
        <f ca="1">HLOOKUP($A114&amp;"-"&amp;$B114&amp;"-"&amp;W$7,Weights_Cond_Spaces,$C114+1,FALSE)*'Freezer Impacts'!V113</f>
        <v>9.3788885839611849E-6</v>
      </c>
      <c r="X114" s="41">
        <f ca="1">HLOOKUP($A114&amp;"-"&amp;$B114&amp;"-"&amp;X$7,Weights_Cond_Spaces,$C114+1,FALSE)*'Freezer Impacts'!W113</f>
        <v>-1.5749999359810634E-3</v>
      </c>
      <c r="Y114" s="41">
        <f ca="1">HLOOKUP($A114&amp;"-"&amp;$B114&amp;"-"&amp;Y$7,Weights_Cond_Spaces,$C114+1,FALSE)*'Freezer Impacts'!X113</f>
        <v>3.3648981641912971E-3</v>
      </c>
      <c r="Z114" s="41">
        <f ca="1">HLOOKUP($A114&amp;"-"&amp;$B114&amp;"-"&amp;Z$7,Weights_Cond_Spaces,$C114+1,FALSE)*'Freezer Impacts'!Y113</f>
        <v>5.355615265403564E-7</v>
      </c>
      <c r="AA114" s="41">
        <f ca="1">HLOOKUP($A114&amp;"-"&amp;$B114&amp;"-"&amp;AA$7,Weights_Cond_Spaces,$C114+1,FALSE)*'Freezer Impacts'!Z113</f>
        <v>2.5928387806082019E-3</v>
      </c>
      <c r="AB114" s="41">
        <f ca="1">HLOOKUP($A114&amp;"-"&amp;$B114&amp;"-"&amp;AB$7,Weights_Cond_Spaces,$C114+1,FALSE)*'Freezer Impacts'!AA113</f>
        <v>5.3557066690740607E-7</v>
      </c>
      <c r="AC114" s="41">
        <f ca="1">HLOOKUP($A114&amp;"-"&amp;$B114&amp;"-"&amp;AC$7,Weights_Cond_Spaces,$C114+1,FALSE)*'Freezer Impacts'!AB113</f>
        <v>0</v>
      </c>
      <c r="AF114" s="131">
        <f t="shared" ca="1" si="23"/>
        <v>0.25516329059639115</v>
      </c>
      <c r="AG114" s="131">
        <f t="shared" ca="1" si="23"/>
        <v>3.6785902537854017E-5</v>
      </c>
      <c r="AH114" s="131">
        <f t="shared" ca="1" si="23"/>
        <v>0.28464910432018947</v>
      </c>
      <c r="AI114" s="131">
        <f t="shared" ca="1" si="23"/>
        <v>5.8184081372623751E-5</v>
      </c>
      <c r="AJ114" s="131">
        <f t="shared" ca="1" si="23"/>
        <v>-6.4749533489823225E-3</v>
      </c>
    </row>
    <row r="115" spans="1:36">
      <c r="A115" s="4" t="str">
        <f t="shared" si="24"/>
        <v>SD</v>
      </c>
      <c r="B115" s="4" t="str">
        <f t="shared" si="24"/>
        <v>SFM</v>
      </c>
      <c r="C115" s="4">
        <f t="shared" si="25"/>
        <v>11</v>
      </c>
      <c r="D115" s="40" t="str">
        <f t="shared" si="22"/>
        <v>SD11</v>
      </c>
      <c r="E115" s="41">
        <f ca="1">HLOOKUP($A115&amp;"-"&amp;$B115&amp;"-"&amp;E$7,Weights_Cond_Spaces,$C115+1,FALSE)*'Freezer Impacts'!D114</f>
        <v>0</v>
      </c>
      <c r="F115" s="41">
        <f ca="1">HLOOKUP($A115&amp;"-"&amp;$B115&amp;"-"&amp;F$7,Weights_Cond_Spaces,$C115+1,FALSE)*'Freezer Impacts'!E114</f>
        <v>0</v>
      </c>
      <c r="G115" s="41">
        <f ca="1">HLOOKUP($A115&amp;"-"&amp;$B115&amp;"-"&amp;G$7,Weights_Cond_Spaces,$C115+1,FALSE)*'Freezer Impacts'!F114</f>
        <v>0</v>
      </c>
      <c r="H115" s="41">
        <f ca="1">HLOOKUP($A115&amp;"-"&amp;$B115&amp;"-"&amp;H$7,Weights_Cond_Spaces,$C115+1,FALSE)*'Freezer Impacts'!G114</f>
        <v>0</v>
      </c>
      <c r="I115" s="41">
        <f ca="1">HLOOKUP($A115&amp;"-"&amp;$B115&amp;"-"&amp;I$7,Weights_Cond_Spaces,$C115+1,FALSE)*'Freezer Impacts'!H114</f>
        <v>0</v>
      </c>
      <c r="J115" s="41">
        <f ca="1">HLOOKUP($A115&amp;"-"&amp;$B115&amp;"-"&amp;J$7,Weights_Cond_Spaces,$C115+1,FALSE)*'Freezer Impacts'!I114</f>
        <v>0</v>
      </c>
      <c r="K115" s="41">
        <f ca="1">HLOOKUP($A115&amp;"-"&amp;$B115&amp;"-"&amp;K$7,Weights_Cond_Spaces,$C115+1,FALSE)*'Freezer Impacts'!J114</f>
        <v>0</v>
      </c>
      <c r="L115" s="41">
        <f ca="1">HLOOKUP($A115&amp;"-"&amp;$B115&amp;"-"&amp;L$7,Weights_Cond_Spaces,$C115+1,FALSE)*'Freezer Impacts'!K114</f>
        <v>0</v>
      </c>
      <c r="M115" s="41">
        <f ca="1">HLOOKUP($A115&amp;"-"&amp;$B115&amp;"-"&amp;M$7,Weights_Cond_Spaces,$C115+1,FALSE)*'Freezer Impacts'!L114</f>
        <v>0</v>
      </c>
      <c r="N115" s="41">
        <f ca="1">HLOOKUP($A115&amp;"-"&amp;$B115&amp;"-"&amp;N$7,Weights_Cond_Spaces,$C115+1,FALSE)*'Freezer Impacts'!M114</f>
        <v>0</v>
      </c>
      <c r="O115" s="41">
        <f ca="1">HLOOKUP($A115&amp;"-"&amp;$B115&amp;"-"&amp;O$7,Weights_Cond_Spaces,$C115+1,FALSE)*'Freezer Impacts'!N114</f>
        <v>0</v>
      </c>
      <c r="P115" s="41">
        <f ca="1">HLOOKUP($A115&amp;"-"&amp;$B115&amp;"-"&amp;P$7,Weights_Cond_Spaces,$C115+1,FALSE)*'Freezer Impacts'!O114</f>
        <v>0</v>
      </c>
      <c r="Q115" s="41">
        <f ca="1">HLOOKUP($A115&amp;"-"&amp;$B115&amp;"-"&amp;Q$7,Weights_Cond_Spaces,$C115+1,FALSE)*'Freezer Impacts'!P114</f>
        <v>0</v>
      </c>
      <c r="R115" s="41">
        <f ca="1">HLOOKUP($A115&amp;"-"&amp;$B115&amp;"-"&amp;R$7,Weights_Cond_Spaces,$C115+1,FALSE)*'Freezer Impacts'!Q114</f>
        <v>0</v>
      </c>
      <c r="S115" s="41">
        <f>HLOOKUP($A115&amp;"-"&amp;$B115&amp;"-"&amp;S$7,Weights_Cond_Spaces,$C115+1,FALSE)*'Freezer Impacts'!R114</f>
        <v>0</v>
      </c>
      <c r="T115" s="41">
        <f ca="1">HLOOKUP($A115&amp;"-"&amp;$B115&amp;"-"&amp;T$7,Weights_Cond_Spaces,$C115+1,FALSE)*'Freezer Impacts'!S114</f>
        <v>0</v>
      </c>
      <c r="U115" s="41">
        <f ca="1">HLOOKUP($A115&amp;"-"&amp;$B115&amp;"-"&amp;U$7,Weights_Cond_Spaces,$C115+1,FALSE)*'Freezer Impacts'!T114</f>
        <v>0</v>
      </c>
      <c r="V115" s="41">
        <f ca="1">HLOOKUP($A115&amp;"-"&amp;$B115&amp;"-"&amp;V$7,Weights_Cond_Spaces,$C115+1,FALSE)*'Freezer Impacts'!U114</f>
        <v>0</v>
      </c>
      <c r="W115" s="41">
        <f ca="1">HLOOKUP($A115&amp;"-"&amp;$B115&amp;"-"&amp;W$7,Weights_Cond_Spaces,$C115+1,FALSE)*'Freezer Impacts'!V114</f>
        <v>0</v>
      </c>
      <c r="X115" s="41">
        <f ca="1">HLOOKUP($A115&amp;"-"&amp;$B115&amp;"-"&amp;X$7,Weights_Cond_Spaces,$C115+1,FALSE)*'Freezer Impacts'!W114</f>
        <v>0</v>
      </c>
      <c r="Y115" s="41">
        <f ca="1">HLOOKUP($A115&amp;"-"&amp;$B115&amp;"-"&amp;Y$7,Weights_Cond_Spaces,$C115+1,FALSE)*'Freezer Impacts'!X114</f>
        <v>0</v>
      </c>
      <c r="Z115" s="41">
        <f ca="1">HLOOKUP($A115&amp;"-"&amp;$B115&amp;"-"&amp;Z$7,Weights_Cond_Spaces,$C115+1,FALSE)*'Freezer Impacts'!Y114</f>
        <v>0</v>
      </c>
      <c r="AA115" s="41">
        <f ca="1">HLOOKUP($A115&amp;"-"&amp;$B115&amp;"-"&amp;AA$7,Weights_Cond_Spaces,$C115+1,FALSE)*'Freezer Impacts'!Z114</f>
        <v>0</v>
      </c>
      <c r="AB115" s="41">
        <f ca="1">HLOOKUP($A115&amp;"-"&amp;$B115&amp;"-"&amp;AB$7,Weights_Cond_Spaces,$C115+1,FALSE)*'Freezer Impacts'!AA114</f>
        <v>0</v>
      </c>
      <c r="AC115" s="41">
        <f ca="1">HLOOKUP($A115&amp;"-"&amp;$B115&amp;"-"&amp;AC$7,Weights_Cond_Spaces,$C115+1,FALSE)*'Freezer Impacts'!AB114</f>
        <v>0</v>
      </c>
      <c r="AF115" s="131">
        <f t="shared" ca="1" si="23"/>
        <v>0</v>
      </c>
      <c r="AG115" s="131">
        <f t="shared" ca="1" si="23"/>
        <v>0</v>
      </c>
      <c r="AH115" s="131">
        <f t="shared" ca="1" si="23"/>
        <v>0</v>
      </c>
      <c r="AI115" s="131">
        <f t="shared" ca="1" si="23"/>
        <v>0</v>
      </c>
      <c r="AJ115" s="131">
        <f t="shared" ca="1" si="23"/>
        <v>0</v>
      </c>
    </row>
    <row r="116" spans="1:36">
      <c r="A116" s="4" t="str">
        <f t="shared" si="24"/>
        <v>SD</v>
      </c>
      <c r="B116" s="4" t="str">
        <f t="shared" si="24"/>
        <v>SFM</v>
      </c>
      <c r="C116" s="4">
        <f t="shared" si="25"/>
        <v>12</v>
      </c>
      <c r="D116" s="40" t="str">
        <f t="shared" si="22"/>
        <v>SD12</v>
      </c>
      <c r="E116" s="41">
        <f ca="1">HLOOKUP($A116&amp;"-"&amp;$B116&amp;"-"&amp;E$7,Weights_Cond_Spaces,$C116+1,FALSE)*'Freezer Impacts'!D115</f>
        <v>0</v>
      </c>
      <c r="F116" s="41">
        <f ca="1">HLOOKUP($A116&amp;"-"&amp;$B116&amp;"-"&amp;F$7,Weights_Cond_Spaces,$C116+1,FALSE)*'Freezer Impacts'!E115</f>
        <v>0</v>
      </c>
      <c r="G116" s="41">
        <f ca="1">HLOOKUP($A116&amp;"-"&amp;$B116&amp;"-"&amp;G$7,Weights_Cond_Spaces,$C116+1,FALSE)*'Freezer Impacts'!F115</f>
        <v>0</v>
      </c>
      <c r="H116" s="41">
        <f ca="1">HLOOKUP($A116&amp;"-"&amp;$B116&amp;"-"&amp;H$7,Weights_Cond_Spaces,$C116+1,FALSE)*'Freezer Impacts'!G115</f>
        <v>0</v>
      </c>
      <c r="I116" s="41">
        <f ca="1">HLOOKUP($A116&amp;"-"&amp;$B116&amp;"-"&amp;I$7,Weights_Cond_Spaces,$C116+1,FALSE)*'Freezer Impacts'!H115</f>
        <v>0</v>
      </c>
      <c r="J116" s="41">
        <f ca="1">HLOOKUP($A116&amp;"-"&amp;$B116&amp;"-"&amp;J$7,Weights_Cond_Spaces,$C116+1,FALSE)*'Freezer Impacts'!I115</f>
        <v>0</v>
      </c>
      <c r="K116" s="41">
        <f ca="1">HLOOKUP($A116&amp;"-"&amp;$B116&amp;"-"&amp;K$7,Weights_Cond_Spaces,$C116+1,FALSE)*'Freezer Impacts'!J115</f>
        <v>0</v>
      </c>
      <c r="L116" s="41">
        <f ca="1">HLOOKUP($A116&amp;"-"&amp;$B116&amp;"-"&amp;L$7,Weights_Cond_Spaces,$C116+1,FALSE)*'Freezer Impacts'!K115</f>
        <v>0</v>
      </c>
      <c r="M116" s="41">
        <f ca="1">HLOOKUP($A116&amp;"-"&amp;$B116&amp;"-"&amp;M$7,Weights_Cond_Spaces,$C116+1,FALSE)*'Freezer Impacts'!L115</f>
        <v>0</v>
      </c>
      <c r="N116" s="41">
        <f ca="1">HLOOKUP($A116&amp;"-"&amp;$B116&amp;"-"&amp;N$7,Weights_Cond_Spaces,$C116+1,FALSE)*'Freezer Impacts'!M115</f>
        <v>0</v>
      </c>
      <c r="O116" s="41">
        <f ca="1">HLOOKUP($A116&amp;"-"&amp;$B116&amp;"-"&amp;O$7,Weights_Cond_Spaces,$C116+1,FALSE)*'Freezer Impacts'!N115</f>
        <v>0</v>
      </c>
      <c r="P116" s="41">
        <f ca="1">HLOOKUP($A116&amp;"-"&amp;$B116&amp;"-"&amp;P$7,Weights_Cond_Spaces,$C116+1,FALSE)*'Freezer Impacts'!O115</f>
        <v>0</v>
      </c>
      <c r="Q116" s="41">
        <f ca="1">HLOOKUP($A116&amp;"-"&amp;$B116&amp;"-"&amp;Q$7,Weights_Cond_Spaces,$C116+1,FALSE)*'Freezer Impacts'!P115</f>
        <v>0</v>
      </c>
      <c r="R116" s="41">
        <f ca="1">HLOOKUP($A116&amp;"-"&amp;$B116&amp;"-"&amp;R$7,Weights_Cond_Spaces,$C116+1,FALSE)*'Freezer Impacts'!Q115</f>
        <v>0</v>
      </c>
      <c r="S116" s="41">
        <f>HLOOKUP($A116&amp;"-"&amp;$B116&amp;"-"&amp;S$7,Weights_Cond_Spaces,$C116+1,FALSE)*'Freezer Impacts'!R115</f>
        <v>0</v>
      </c>
      <c r="T116" s="41">
        <f ca="1">HLOOKUP($A116&amp;"-"&amp;$B116&amp;"-"&amp;T$7,Weights_Cond_Spaces,$C116+1,FALSE)*'Freezer Impacts'!S115</f>
        <v>0</v>
      </c>
      <c r="U116" s="41">
        <f ca="1">HLOOKUP($A116&amp;"-"&amp;$B116&amp;"-"&amp;U$7,Weights_Cond_Spaces,$C116+1,FALSE)*'Freezer Impacts'!T115</f>
        <v>0</v>
      </c>
      <c r="V116" s="41">
        <f ca="1">HLOOKUP($A116&amp;"-"&amp;$B116&amp;"-"&amp;V$7,Weights_Cond_Spaces,$C116+1,FALSE)*'Freezer Impacts'!U115</f>
        <v>0</v>
      </c>
      <c r="W116" s="41">
        <f ca="1">HLOOKUP($A116&amp;"-"&amp;$B116&amp;"-"&amp;W$7,Weights_Cond_Spaces,$C116+1,FALSE)*'Freezer Impacts'!V115</f>
        <v>0</v>
      </c>
      <c r="X116" s="41">
        <f ca="1">HLOOKUP($A116&amp;"-"&amp;$B116&amp;"-"&amp;X$7,Weights_Cond_Spaces,$C116+1,FALSE)*'Freezer Impacts'!W115</f>
        <v>0</v>
      </c>
      <c r="Y116" s="41">
        <f ca="1">HLOOKUP($A116&amp;"-"&amp;$B116&amp;"-"&amp;Y$7,Weights_Cond_Spaces,$C116+1,FALSE)*'Freezer Impacts'!X115</f>
        <v>0</v>
      </c>
      <c r="Z116" s="41">
        <f ca="1">HLOOKUP($A116&amp;"-"&amp;$B116&amp;"-"&amp;Z$7,Weights_Cond_Spaces,$C116+1,FALSE)*'Freezer Impacts'!Y115</f>
        <v>0</v>
      </c>
      <c r="AA116" s="41">
        <f ca="1">HLOOKUP($A116&amp;"-"&amp;$B116&amp;"-"&amp;AA$7,Weights_Cond_Spaces,$C116+1,FALSE)*'Freezer Impacts'!Z115</f>
        <v>0</v>
      </c>
      <c r="AB116" s="41">
        <f ca="1">HLOOKUP($A116&amp;"-"&amp;$B116&amp;"-"&amp;AB$7,Weights_Cond_Spaces,$C116+1,FALSE)*'Freezer Impacts'!AA115</f>
        <v>0</v>
      </c>
      <c r="AC116" s="41">
        <f ca="1">HLOOKUP($A116&amp;"-"&amp;$B116&amp;"-"&amp;AC$7,Weights_Cond_Spaces,$C116+1,FALSE)*'Freezer Impacts'!AB115</f>
        <v>0</v>
      </c>
      <c r="AF116" s="131">
        <f t="shared" ca="1" si="23"/>
        <v>0</v>
      </c>
      <c r="AG116" s="131">
        <f t="shared" ca="1" si="23"/>
        <v>0</v>
      </c>
      <c r="AH116" s="131">
        <f t="shared" ca="1" si="23"/>
        <v>0</v>
      </c>
      <c r="AI116" s="131">
        <f t="shared" ca="1" si="23"/>
        <v>0</v>
      </c>
      <c r="AJ116" s="131">
        <f t="shared" ca="1" si="23"/>
        <v>0</v>
      </c>
    </row>
    <row r="117" spans="1:36">
      <c r="A117" s="4" t="str">
        <f t="shared" si="24"/>
        <v>SD</v>
      </c>
      <c r="B117" s="4" t="str">
        <f t="shared" si="24"/>
        <v>SFM</v>
      </c>
      <c r="C117" s="4">
        <f t="shared" si="25"/>
        <v>13</v>
      </c>
      <c r="D117" s="40" t="str">
        <f t="shared" si="22"/>
        <v>SD13</v>
      </c>
      <c r="E117" s="41">
        <f ca="1">HLOOKUP($A117&amp;"-"&amp;$B117&amp;"-"&amp;E$7,Weights_Cond_Spaces,$C117+1,FALSE)*'Freezer Impacts'!D116</f>
        <v>0</v>
      </c>
      <c r="F117" s="41">
        <f ca="1">HLOOKUP($A117&amp;"-"&amp;$B117&amp;"-"&amp;F$7,Weights_Cond_Spaces,$C117+1,FALSE)*'Freezer Impacts'!E116</f>
        <v>0</v>
      </c>
      <c r="G117" s="41">
        <f ca="1">HLOOKUP($A117&amp;"-"&amp;$B117&amp;"-"&amp;G$7,Weights_Cond_Spaces,$C117+1,FALSE)*'Freezer Impacts'!F116</f>
        <v>0</v>
      </c>
      <c r="H117" s="41">
        <f ca="1">HLOOKUP($A117&amp;"-"&amp;$B117&amp;"-"&amp;H$7,Weights_Cond_Spaces,$C117+1,FALSE)*'Freezer Impacts'!G116</f>
        <v>0</v>
      </c>
      <c r="I117" s="41">
        <f ca="1">HLOOKUP($A117&amp;"-"&amp;$B117&amp;"-"&amp;I$7,Weights_Cond_Spaces,$C117+1,FALSE)*'Freezer Impacts'!H116</f>
        <v>0</v>
      </c>
      <c r="J117" s="41">
        <f ca="1">HLOOKUP($A117&amp;"-"&amp;$B117&amp;"-"&amp;J$7,Weights_Cond_Spaces,$C117+1,FALSE)*'Freezer Impacts'!I116</f>
        <v>0</v>
      </c>
      <c r="K117" s="41">
        <f ca="1">HLOOKUP($A117&amp;"-"&amp;$B117&amp;"-"&amp;K$7,Weights_Cond_Spaces,$C117+1,FALSE)*'Freezer Impacts'!J116</f>
        <v>0</v>
      </c>
      <c r="L117" s="41">
        <f ca="1">HLOOKUP($A117&amp;"-"&amp;$B117&amp;"-"&amp;L$7,Weights_Cond_Spaces,$C117+1,FALSE)*'Freezer Impacts'!K116</f>
        <v>0</v>
      </c>
      <c r="M117" s="41">
        <f ca="1">HLOOKUP($A117&amp;"-"&amp;$B117&amp;"-"&amp;M$7,Weights_Cond_Spaces,$C117+1,FALSE)*'Freezer Impacts'!L116</f>
        <v>0</v>
      </c>
      <c r="N117" s="41">
        <f ca="1">HLOOKUP($A117&amp;"-"&amp;$B117&amp;"-"&amp;N$7,Weights_Cond_Spaces,$C117+1,FALSE)*'Freezer Impacts'!M116</f>
        <v>0</v>
      </c>
      <c r="O117" s="41">
        <f ca="1">HLOOKUP($A117&amp;"-"&amp;$B117&amp;"-"&amp;O$7,Weights_Cond_Spaces,$C117+1,FALSE)*'Freezer Impacts'!N116</f>
        <v>0</v>
      </c>
      <c r="P117" s="41">
        <f ca="1">HLOOKUP($A117&amp;"-"&amp;$B117&amp;"-"&amp;P$7,Weights_Cond_Spaces,$C117+1,FALSE)*'Freezer Impacts'!O116</f>
        <v>0</v>
      </c>
      <c r="Q117" s="41">
        <f ca="1">HLOOKUP($A117&amp;"-"&amp;$B117&amp;"-"&amp;Q$7,Weights_Cond_Spaces,$C117+1,FALSE)*'Freezer Impacts'!P116</f>
        <v>0</v>
      </c>
      <c r="R117" s="41">
        <f ca="1">HLOOKUP($A117&amp;"-"&amp;$B117&amp;"-"&amp;R$7,Weights_Cond_Spaces,$C117+1,FALSE)*'Freezer Impacts'!Q116</f>
        <v>0</v>
      </c>
      <c r="S117" s="41">
        <f>HLOOKUP($A117&amp;"-"&amp;$B117&amp;"-"&amp;S$7,Weights_Cond_Spaces,$C117+1,FALSE)*'Freezer Impacts'!R116</f>
        <v>0</v>
      </c>
      <c r="T117" s="41">
        <f ca="1">HLOOKUP($A117&amp;"-"&amp;$B117&amp;"-"&amp;T$7,Weights_Cond_Spaces,$C117+1,FALSE)*'Freezer Impacts'!S116</f>
        <v>0</v>
      </c>
      <c r="U117" s="41">
        <f ca="1">HLOOKUP($A117&amp;"-"&amp;$B117&amp;"-"&amp;U$7,Weights_Cond_Spaces,$C117+1,FALSE)*'Freezer Impacts'!T116</f>
        <v>0</v>
      </c>
      <c r="V117" s="41">
        <f ca="1">HLOOKUP($A117&amp;"-"&amp;$B117&amp;"-"&amp;V$7,Weights_Cond_Spaces,$C117+1,FALSE)*'Freezer Impacts'!U116</f>
        <v>0</v>
      </c>
      <c r="W117" s="41">
        <f ca="1">HLOOKUP($A117&amp;"-"&amp;$B117&amp;"-"&amp;W$7,Weights_Cond_Spaces,$C117+1,FALSE)*'Freezer Impacts'!V116</f>
        <v>0</v>
      </c>
      <c r="X117" s="41">
        <f ca="1">HLOOKUP($A117&amp;"-"&amp;$B117&amp;"-"&amp;X$7,Weights_Cond_Spaces,$C117+1,FALSE)*'Freezer Impacts'!W116</f>
        <v>0</v>
      </c>
      <c r="Y117" s="41">
        <f ca="1">HLOOKUP($A117&amp;"-"&amp;$B117&amp;"-"&amp;Y$7,Weights_Cond_Spaces,$C117+1,FALSE)*'Freezer Impacts'!X116</f>
        <v>0</v>
      </c>
      <c r="Z117" s="41">
        <f ca="1">HLOOKUP($A117&amp;"-"&amp;$B117&amp;"-"&amp;Z$7,Weights_Cond_Spaces,$C117+1,FALSE)*'Freezer Impacts'!Y116</f>
        <v>0</v>
      </c>
      <c r="AA117" s="41">
        <f ca="1">HLOOKUP($A117&amp;"-"&amp;$B117&amp;"-"&amp;AA$7,Weights_Cond_Spaces,$C117+1,FALSE)*'Freezer Impacts'!Z116</f>
        <v>0</v>
      </c>
      <c r="AB117" s="41">
        <f ca="1">HLOOKUP($A117&amp;"-"&amp;$B117&amp;"-"&amp;AB$7,Weights_Cond_Spaces,$C117+1,FALSE)*'Freezer Impacts'!AA116</f>
        <v>0</v>
      </c>
      <c r="AC117" s="41">
        <f ca="1">HLOOKUP($A117&amp;"-"&amp;$B117&amp;"-"&amp;AC$7,Weights_Cond_Spaces,$C117+1,FALSE)*'Freezer Impacts'!AB116</f>
        <v>0</v>
      </c>
      <c r="AF117" s="131">
        <f t="shared" ca="1" si="23"/>
        <v>0</v>
      </c>
      <c r="AG117" s="131">
        <f t="shared" ca="1" si="23"/>
        <v>0</v>
      </c>
      <c r="AH117" s="131">
        <f t="shared" ca="1" si="23"/>
        <v>0</v>
      </c>
      <c r="AI117" s="131">
        <f t="shared" ca="1" si="23"/>
        <v>0</v>
      </c>
      <c r="AJ117" s="131">
        <f t="shared" ca="1" si="23"/>
        <v>0</v>
      </c>
    </row>
    <row r="118" spans="1:36">
      <c r="A118" s="4" t="str">
        <f t="shared" si="24"/>
        <v>SD</v>
      </c>
      <c r="B118" s="4" t="str">
        <f t="shared" si="24"/>
        <v>SFM</v>
      </c>
      <c r="C118" s="4">
        <f t="shared" si="25"/>
        <v>14</v>
      </c>
      <c r="D118" s="40" t="str">
        <f t="shared" si="22"/>
        <v>SD14</v>
      </c>
      <c r="E118" s="41">
        <f ca="1">HLOOKUP($A118&amp;"-"&amp;$B118&amp;"-"&amp;E$7,Weights_Cond_Spaces,$C118+1,FALSE)*'Freezer Impacts'!D117</f>
        <v>0.18109375006573186</v>
      </c>
      <c r="F118" s="41">
        <f ca="1">HLOOKUP($A118&amp;"-"&amp;$B118&amp;"-"&amp;F$7,Weights_Cond_Spaces,$C118+1,FALSE)*'Freezer Impacts'!E117</f>
        <v>2.4674376373159399E-5</v>
      </c>
      <c r="G118" s="41">
        <f ca="1">HLOOKUP($A118&amp;"-"&amp;$B118&amp;"-"&amp;G$7,Weights_Cond_Spaces,$C118+1,FALSE)*'Freezer Impacts'!F117</f>
        <v>0.22078981630246658</v>
      </c>
      <c r="H118" s="41">
        <f ca="1">HLOOKUP($A118&amp;"-"&amp;$B118&amp;"-"&amp;H$7,Weights_Cond_Spaces,$C118+1,FALSE)*'Freezer Impacts'!G117</f>
        <v>4.2718248183575348E-5</v>
      </c>
      <c r="I118" s="41">
        <f ca="1">HLOOKUP($A118&amp;"-"&amp;$B118&amp;"-"&amp;I$7,Weights_Cond_Spaces,$C118+1,FALSE)*'Freezer Impacts'!H117</f>
        <v>-5.3823298663128469E-3</v>
      </c>
      <c r="J118" s="41">
        <f ca="1">HLOOKUP($A118&amp;"-"&amp;$B118&amp;"-"&amp;J$7,Weights_Cond_Spaces,$C118+1,FALSE)*'Freezer Impacts'!I117</f>
        <v>1.0376239799122344E-2</v>
      </c>
      <c r="K118" s="41">
        <f ca="1">HLOOKUP($A118&amp;"-"&amp;$B118&amp;"-"&amp;K$7,Weights_Cond_Spaces,$C118+1,FALSE)*'Freezer Impacts'!J117</f>
        <v>1.4219619712769316E-6</v>
      </c>
      <c r="L118" s="41">
        <f ca="1">HLOOKUP($A118&amp;"-"&amp;$B118&amp;"-"&amp;L$7,Weights_Cond_Spaces,$C118+1,FALSE)*'Freezer Impacts'!K117</f>
        <v>1.0979282006313049E-2</v>
      </c>
      <c r="M118" s="41">
        <f ca="1">HLOOKUP($A118&amp;"-"&amp;$B118&amp;"-"&amp;M$7,Weights_Cond_Spaces,$C118+1,FALSE)*'Freezer Impacts'!L117</f>
        <v>3.0045988950778744E-6</v>
      </c>
      <c r="N118" s="41">
        <f ca="1">HLOOKUP($A118&amp;"-"&amp;$B118&amp;"-"&amp;N$7,Weights_Cond_Spaces,$C118+1,FALSE)*'Freezer Impacts'!M117</f>
        <v>0</v>
      </c>
      <c r="O118" s="41">
        <f ca="1">HLOOKUP($A118&amp;"-"&amp;$B118&amp;"-"&amp;O$7,Weights_Cond_Spaces,$C118+1,FALSE)*'Freezer Impacts'!N117</f>
        <v>1.6652298856619025E-2</v>
      </c>
      <c r="P118" s="41">
        <f ca="1">HLOOKUP($A118&amp;"-"&amp;$B118&amp;"-"&amp;P$7,Weights_Cond_Spaces,$C118+1,FALSE)*'Freezer Impacts'!O117</f>
        <v>2.2689081722445426E-6</v>
      </c>
      <c r="Q118" s="41">
        <f ca="1">HLOOKUP($A118&amp;"-"&amp;$B118&amp;"-"&amp;Q$7,Weights_Cond_Spaces,$C118+1,FALSE)*'Freezer Impacts'!P117</f>
        <v>2.0302511843904976E-2</v>
      </c>
      <c r="R118" s="41">
        <f ca="1">HLOOKUP($A118&amp;"-"&amp;$B118&amp;"-"&amp;R$7,Weights_Cond_Spaces,$C118+1,FALSE)*'Freezer Impacts'!Q117</f>
        <v>3.9281147755011822E-6</v>
      </c>
      <c r="S118" s="41">
        <f>HLOOKUP($A118&amp;"-"&amp;$B118&amp;"-"&amp;S$7,Weights_Cond_Spaces,$C118+1,FALSE)*'Freezer Impacts'!R117</f>
        <v>0</v>
      </c>
      <c r="T118" s="41">
        <f ca="1">HLOOKUP($A118&amp;"-"&amp;$B118&amp;"-"&amp;T$7,Weights_Cond_Spaces,$C118+1,FALSE)*'Freezer Impacts'!S117</f>
        <v>7.1917871559456212E-2</v>
      </c>
      <c r="U118" s="41">
        <f ca="1">HLOOKUP($A118&amp;"-"&amp;$B118&amp;"-"&amp;U$7,Weights_Cond_Spaces,$C118+1,FALSE)*'Freezer Impacts'!T117</f>
        <v>1.2752516109171399E-5</v>
      </c>
      <c r="V118" s="41">
        <f ca="1">HLOOKUP($A118&amp;"-"&amp;$B118&amp;"-"&amp;V$7,Weights_Cond_Spaces,$C118+1,FALSE)*'Freezer Impacts'!U117</f>
        <v>7.1917871559456212E-2</v>
      </c>
      <c r="W118" s="41">
        <f ca="1">HLOOKUP($A118&amp;"-"&amp;$B118&amp;"-"&amp;W$7,Weights_Cond_Spaces,$C118+1,FALSE)*'Freezer Impacts'!V117</f>
        <v>1.2752516109171399E-5</v>
      </c>
      <c r="X118" s="41">
        <f ca="1">HLOOKUP($A118&amp;"-"&amp;$B118&amp;"-"&amp;X$7,Weights_Cond_Spaces,$C118+1,FALSE)*'Freezer Impacts'!W117</f>
        <v>-2.0667392727141912E-3</v>
      </c>
      <c r="Y118" s="41">
        <f ca="1">HLOOKUP($A118&amp;"-"&amp;$B118&amp;"-"&amp;Y$7,Weights_Cond_Spaces,$C118+1,FALSE)*'Freezer Impacts'!X117</f>
        <v>4.3190925239205138E-3</v>
      </c>
      <c r="Z118" s="41">
        <f ca="1">HLOOKUP($A118&amp;"-"&amp;$B118&amp;"-"&amp;Z$7,Weights_Cond_Spaces,$C118+1,FALSE)*'Freezer Impacts'!Y117</f>
        <v>7.3644818868541551E-7</v>
      </c>
      <c r="AA118" s="41">
        <f ca="1">HLOOKUP($A118&amp;"-"&amp;$B118&amp;"-"&amp;AA$7,Weights_Cond_Spaces,$C118+1,FALSE)*'Freezer Impacts'!Z117</f>
        <v>3.3313859670142179E-3</v>
      </c>
      <c r="AB118" s="41">
        <f ca="1">HLOOKUP($A118&amp;"-"&amp;$B118&amp;"-"&amp;AB$7,Weights_Cond_Spaces,$C118+1,FALSE)*'Freezer Impacts'!AA117</f>
        <v>7.3643613098466589E-7</v>
      </c>
      <c r="AC118" s="41">
        <f ca="1">HLOOKUP($A118&amp;"-"&amp;$B118&amp;"-"&amp;AC$7,Weights_Cond_Spaces,$C118+1,FALSE)*'Freezer Impacts'!AB117</f>
        <v>0</v>
      </c>
      <c r="AF118" s="131">
        <f t="shared" ca="1" si="23"/>
        <v>0.28435925280484992</v>
      </c>
      <c r="AG118" s="131">
        <f t="shared" ca="1" si="23"/>
        <v>4.1854210814537691E-5</v>
      </c>
      <c r="AH118" s="131">
        <f t="shared" ca="1" si="23"/>
        <v>0.32732086767915503</v>
      </c>
      <c r="AI118" s="131">
        <f t="shared" ca="1" si="23"/>
        <v>6.3139914094310464E-5</v>
      </c>
      <c r="AJ118" s="131">
        <f t="shared" ca="1" si="23"/>
        <v>-7.4490691390270381E-3</v>
      </c>
    </row>
    <row r="119" spans="1:36">
      <c r="A119" s="4" t="str">
        <f t="shared" si="24"/>
        <v>SD</v>
      </c>
      <c r="B119" s="4" t="str">
        <f t="shared" si="24"/>
        <v>SFM</v>
      </c>
      <c r="C119" s="4">
        <f t="shared" si="25"/>
        <v>15</v>
      </c>
      <c r="D119" s="40" t="str">
        <f t="shared" si="22"/>
        <v>SD15</v>
      </c>
      <c r="E119" s="41">
        <f ca="1">HLOOKUP($A119&amp;"-"&amp;$B119&amp;"-"&amp;E$7,Weights_Cond_Spaces,$C119+1,FALSE)*'Freezer Impacts'!D118</f>
        <v>0.70588522039195856</v>
      </c>
      <c r="F119" s="41">
        <f ca="1">HLOOKUP($A119&amp;"-"&amp;$B119&amp;"-"&amp;F$7,Weights_Cond_Spaces,$C119+1,FALSE)*'Freezer Impacts'!E118</f>
        <v>9.2999785962999567E-5</v>
      </c>
      <c r="G119" s="41">
        <f ca="1">HLOOKUP($A119&amp;"-"&amp;$B119&amp;"-"&amp;G$7,Weights_Cond_Spaces,$C119+1,FALSE)*'Freezer Impacts'!F118</f>
        <v>0.92337618783102482</v>
      </c>
      <c r="H119" s="41">
        <f ca="1">HLOOKUP($A119&amp;"-"&amp;$B119&amp;"-"&amp;H$7,Weights_Cond_Spaces,$C119+1,FALSE)*'Freezer Impacts'!G118</f>
        <v>1.6348776363720257E-4</v>
      </c>
      <c r="I119" s="41">
        <f ca="1">HLOOKUP($A119&amp;"-"&amp;$B119&amp;"-"&amp;I$7,Weights_Cond_Spaces,$C119+1,FALSE)*'Freezer Impacts'!H118</f>
        <v>-1.1940956422297521E-2</v>
      </c>
      <c r="J119" s="41">
        <f ca="1">HLOOKUP($A119&amp;"-"&amp;$B119&amp;"-"&amp;J$7,Weights_Cond_Spaces,$C119+1,FALSE)*'Freezer Impacts'!I118</f>
        <v>4.0434975469894899E-2</v>
      </c>
      <c r="K119" s="41">
        <f ca="1">HLOOKUP($A119&amp;"-"&amp;$B119&amp;"-"&amp;K$7,Weights_Cond_Spaces,$C119+1,FALSE)*'Freezer Impacts'!J118</f>
        <v>5.3504212071071446E-6</v>
      </c>
      <c r="L119" s="41">
        <f ca="1">HLOOKUP($A119&amp;"-"&amp;$B119&amp;"-"&amp;L$7,Weights_Cond_Spaces,$C119+1,FALSE)*'Freezer Impacts'!K118</f>
        <v>5.1208479256133976E-2</v>
      </c>
      <c r="M119" s="41">
        <f ca="1">HLOOKUP($A119&amp;"-"&amp;$B119&amp;"-"&amp;M$7,Weights_Cond_Spaces,$C119+1,FALSE)*'Freezer Impacts'!L118</f>
        <v>1.1807365147838058E-5</v>
      </c>
      <c r="N119" s="41">
        <f ca="1">HLOOKUP($A119&amp;"-"&amp;$B119&amp;"-"&amp;N$7,Weights_Cond_Spaces,$C119+1,FALSE)*'Freezer Impacts'!M118</f>
        <v>0</v>
      </c>
      <c r="O119" s="41">
        <f ca="1">HLOOKUP($A119&amp;"-"&amp;$B119&amp;"-"&amp;O$7,Weights_Cond_Spaces,$C119+1,FALSE)*'Freezer Impacts'!N118</f>
        <v>6.4908985783168602E-2</v>
      </c>
      <c r="P119" s="41">
        <f ca="1">HLOOKUP($A119&amp;"-"&amp;$B119&amp;"-"&amp;P$7,Weights_Cond_Spaces,$C119+1,FALSE)*'Freezer Impacts'!O118</f>
        <v>8.5517044563677765E-6</v>
      </c>
      <c r="Q119" s="41">
        <f ca="1">HLOOKUP($A119&amp;"-"&amp;$B119&amp;"-"&amp;Q$7,Weights_Cond_Spaces,$C119+1,FALSE)*'Freezer Impacts'!P118</f>
        <v>8.4908155202852859E-2</v>
      </c>
      <c r="R119" s="41">
        <f ca="1">HLOOKUP($A119&amp;"-"&amp;$B119&amp;"-"&amp;R$7,Weights_Cond_Spaces,$C119+1,FALSE)*'Freezer Impacts'!Q118</f>
        <v>1.503335757583472E-5</v>
      </c>
      <c r="S119" s="41">
        <f>HLOOKUP($A119&amp;"-"&amp;$B119&amp;"-"&amp;S$7,Weights_Cond_Spaces,$C119+1,FALSE)*'Freezer Impacts'!R118</f>
        <v>0</v>
      </c>
      <c r="T119" s="41">
        <f ca="1">HLOOKUP($A119&amp;"-"&amp;$B119&amp;"-"&amp;T$7,Weights_Cond_Spaces,$C119+1,FALSE)*'Freezer Impacts'!S118</f>
        <v>0</v>
      </c>
      <c r="U119" s="41">
        <f ca="1">HLOOKUP($A119&amp;"-"&amp;$B119&amp;"-"&amp;U$7,Weights_Cond_Spaces,$C119+1,FALSE)*'Freezer Impacts'!T118</f>
        <v>0</v>
      </c>
      <c r="V119" s="41">
        <f ca="1">HLOOKUP($A119&amp;"-"&amp;$B119&amp;"-"&amp;V$7,Weights_Cond_Spaces,$C119+1,FALSE)*'Freezer Impacts'!U118</f>
        <v>0</v>
      </c>
      <c r="W119" s="41">
        <f ca="1">HLOOKUP($A119&amp;"-"&amp;$B119&amp;"-"&amp;W$7,Weights_Cond_Spaces,$C119+1,FALSE)*'Freezer Impacts'!V118</f>
        <v>0</v>
      </c>
      <c r="X119" s="41">
        <f ca="1">HLOOKUP($A119&amp;"-"&amp;$B119&amp;"-"&amp;X$7,Weights_Cond_Spaces,$C119+1,FALSE)*'Freezer Impacts'!W118</f>
        <v>0</v>
      </c>
      <c r="Y119" s="41">
        <f ca="1">HLOOKUP($A119&amp;"-"&amp;$B119&amp;"-"&amp;Y$7,Weights_Cond_Spaces,$C119+1,FALSE)*'Freezer Impacts'!X118</f>
        <v>0</v>
      </c>
      <c r="Z119" s="41">
        <f ca="1">HLOOKUP($A119&amp;"-"&amp;$B119&amp;"-"&amp;Z$7,Weights_Cond_Spaces,$C119+1,FALSE)*'Freezer Impacts'!Y118</f>
        <v>0</v>
      </c>
      <c r="AA119" s="41">
        <f ca="1">HLOOKUP($A119&amp;"-"&amp;$B119&amp;"-"&amp;AA$7,Weights_Cond_Spaces,$C119+1,FALSE)*'Freezer Impacts'!Z118</f>
        <v>0</v>
      </c>
      <c r="AB119" s="41">
        <f ca="1">HLOOKUP($A119&amp;"-"&amp;$B119&amp;"-"&amp;AB$7,Weights_Cond_Spaces,$C119+1,FALSE)*'Freezer Impacts'!AA118</f>
        <v>0</v>
      </c>
      <c r="AC119" s="41">
        <f ca="1">HLOOKUP($A119&amp;"-"&amp;$B119&amp;"-"&amp;AC$7,Weights_Cond_Spaces,$C119+1,FALSE)*'Freezer Impacts'!AB118</f>
        <v>0</v>
      </c>
      <c r="AF119" s="131">
        <f t="shared" ca="1" si="23"/>
        <v>0.81122918164502211</v>
      </c>
      <c r="AG119" s="131">
        <f t="shared" ca="1" si="23"/>
        <v>1.0690191162647448E-4</v>
      </c>
      <c r="AH119" s="131">
        <f t="shared" ca="1" si="23"/>
        <v>1.0594928222900115</v>
      </c>
      <c r="AI119" s="131">
        <f t="shared" ca="1" si="23"/>
        <v>1.9032848636087535E-4</v>
      </c>
      <c r="AJ119" s="131">
        <f t="shared" ca="1" si="23"/>
        <v>-1.1940956422297521E-2</v>
      </c>
    </row>
    <row r="120" spans="1:36">
      <c r="A120" s="4" t="str">
        <f t="shared" si="24"/>
        <v>SD</v>
      </c>
      <c r="B120" s="4" t="str">
        <f t="shared" si="24"/>
        <v>SFM</v>
      </c>
      <c r="C120" s="4">
        <f t="shared" si="25"/>
        <v>16</v>
      </c>
      <c r="D120" s="40" t="str">
        <f t="shared" si="22"/>
        <v>SD16</v>
      </c>
      <c r="E120" s="41">
        <f ca="1">HLOOKUP($A120&amp;"-"&amp;$B120&amp;"-"&amp;E$7,Weights_Cond_Spaces,$C120+1,FALSE)*'Freezer Impacts'!D119</f>
        <v>0</v>
      </c>
      <c r="F120" s="41">
        <f ca="1">HLOOKUP($A120&amp;"-"&amp;$B120&amp;"-"&amp;F$7,Weights_Cond_Spaces,$C120+1,FALSE)*'Freezer Impacts'!E119</f>
        <v>0</v>
      </c>
      <c r="G120" s="41">
        <f ca="1">HLOOKUP($A120&amp;"-"&amp;$B120&amp;"-"&amp;G$7,Weights_Cond_Spaces,$C120+1,FALSE)*'Freezer Impacts'!F119</f>
        <v>0</v>
      </c>
      <c r="H120" s="41">
        <f ca="1">HLOOKUP($A120&amp;"-"&amp;$B120&amp;"-"&amp;H$7,Weights_Cond_Spaces,$C120+1,FALSE)*'Freezer Impacts'!G119</f>
        <v>0</v>
      </c>
      <c r="I120" s="41">
        <f ca="1">HLOOKUP($A120&amp;"-"&amp;$B120&amp;"-"&amp;I$7,Weights_Cond_Spaces,$C120+1,FALSE)*'Freezer Impacts'!H119</f>
        <v>0</v>
      </c>
      <c r="J120" s="41">
        <f ca="1">HLOOKUP($A120&amp;"-"&amp;$B120&amp;"-"&amp;J$7,Weights_Cond_Spaces,$C120+1,FALSE)*'Freezer Impacts'!I119</f>
        <v>0</v>
      </c>
      <c r="K120" s="41">
        <f ca="1">HLOOKUP($A120&amp;"-"&amp;$B120&amp;"-"&amp;K$7,Weights_Cond_Spaces,$C120+1,FALSE)*'Freezer Impacts'!J119</f>
        <v>0</v>
      </c>
      <c r="L120" s="41">
        <f ca="1">HLOOKUP($A120&amp;"-"&amp;$B120&amp;"-"&amp;L$7,Weights_Cond_Spaces,$C120+1,FALSE)*'Freezer Impacts'!K119</f>
        <v>0</v>
      </c>
      <c r="M120" s="41">
        <f ca="1">HLOOKUP($A120&amp;"-"&amp;$B120&amp;"-"&amp;M$7,Weights_Cond_Spaces,$C120+1,FALSE)*'Freezer Impacts'!L119</f>
        <v>0</v>
      </c>
      <c r="N120" s="41">
        <f ca="1">HLOOKUP($A120&amp;"-"&amp;$B120&amp;"-"&amp;N$7,Weights_Cond_Spaces,$C120+1,FALSE)*'Freezer Impacts'!M119</f>
        <v>0</v>
      </c>
      <c r="O120" s="41">
        <f ca="1">HLOOKUP($A120&amp;"-"&amp;$B120&amp;"-"&amp;O$7,Weights_Cond_Spaces,$C120+1,FALSE)*'Freezer Impacts'!N119</f>
        <v>0</v>
      </c>
      <c r="P120" s="41">
        <f ca="1">HLOOKUP($A120&amp;"-"&amp;$B120&amp;"-"&amp;P$7,Weights_Cond_Spaces,$C120+1,FALSE)*'Freezer Impacts'!O119</f>
        <v>0</v>
      </c>
      <c r="Q120" s="41">
        <f ca="1">HLOOKUP($A120&amp;"-"&amp;$B120&amp;"-"&amp;Q$7,Weights_Cond_Spaces,$C120+1,FALSE)*'Freezer Impacts'!P119</f>
        <v>0</v>
      </c>
      <c r="R120" s="41">
        <f ca="1">HLOOKUP($A120&amp;"-"&amp;$B120&amp;"-"&amp;R$7,Weights_Cond_Spaces,$C120+1,FALSE)*'Freezer Impacts'!Q119</f>
        <v>0</v>
      </c>
      <c r="S120" s="41">
        <f>HLOOKUP($A120&amp;"-"&amp;$B120&amp;"-"&amp;S$7,Weights_Cond_Spaces,$C120+1,FALSE)*'Freezer Impacts'!R119</f>
        <v>0</v>
      </c>
      <c r="T120" s="41">
        <f ca="1">HLOOKUP($A120&amp;"-"&amp;$B120&amp;"-"&amp;T$7,Weights_Cond_Spaces,$C120+1,FALSE)*'Freezer Impacts'!S119</f>
        <v>0</v>
      </c>
      <c r="U120" s="41">
        <f ca="1">HLOOKUP($A120&amp;"-"&amp;$B120&amp;"-"&amp;U$7,Weights_Cond_Spaces,$C120+1,FALSE)*'Freezer Impacts'!T119</f>
        <v>0</v>
      </c>
      <c r="V120" s="41">
        <f ca="1">HLOOKUP($A120&amp;"-"&amp;$B120&amp;"-"&amp;V$7,Weights_Cond_Spaces,$C120+1,FALSE)*'Freezer Impacts'!U119</f>
        <v>0</v>
      </c>
      <c r="W120" s="41">
        <f ca="1">HLOOKUP($A120&amp;"-"&amp;$B120&amp;"-"&amp;W$7,Weights_Cond_Spaces,$C120+1,FALSE)*'Freezer Impacts'!V119</f>
        <v>0</v>
      </c>
      <c r="X120" s="41">
        <f ca="1">HLOOKUP($A120&amp;"-"&amp;$B120&amp;"-"&amp;X$7,Weights_Cond_Spaces,$C120+1,FALSE)*'Freezer Impacts'!W119</f>
        <v>0</v>
      </c>
      <c r="Y120" s="41">
        <f ca="1">HLOOKUP($A120&amp;"-"&amp;$B120&amp;"-"&amp;Y$7,Weights_Cond_Spaces,$C120+1,FALSE)*'Freezer Impacts'!X119</f>
        <v>0</v>
      </c>
      <c r="Z120" s="41">
        <f ca="1">HLOOKUP($A120&amp;"-"&amp;$B120&amp;"-"&amp;Z$7,Weights_Cond_Spaces,$C120+1,FALSE)*'Freezer Impacts'!Y119</f>
        <v>0</v>
      </c>
      <c r="AA120" s="41">
        <f ca="1">HLOOKUP($A120&amp;"-"&amp;$B120&amp;"-"&amp;AA$7,Weights_Cond_Spaces,$C120+1,FALSE)*'Freezer Impacts'!Z119</f>
        <v>0</v>
      </c>
      <c r="AB120" s="41">
        <f ca="1">HLOOKUP($A120&amp;"-"&amp;$B120&amp;"-"&amp;AB$7,Weights_Cond_Spaces,$C120+1,FALSE)*'Freezer Impacts'!AA119</f>
        <v>0</v>
      </c>
      <c r="AC120" s="41">
        <f ca="1">HLOOKUP($A120&amp;"-"&amp;$B120&amp;"-"&amp;AC$7,Weights_Cond_Spaces,$C120+1,FALSE)*'Freezer Impacts'!AB119</f>
        <v>0</v>
      </c>
      <c r="AF120" s="131">
        <f t="shared" ca="1" si="23"/>
        <v>0</v>
      </c>
      <c r="AG120" s="131">
        <f t="shared" ca="1" si="23"/>
        <v>0</v>
      </c>
      <c r="AH120" s="131">
        <f t="shared" ca="1" si="23"/>
        <v>0</v>
      </c>
      <c r="AI120" s="131">
        <f t="shared" ca="1" si="23"/>
        <v>0</v>
      </c>
      <c r="AJ120" s="131">
        <f t="shared" ca="1" si="23"/>
        <v>0</v>
      </c>
    </row>
    <row r="121" spans="1:36">
      <c r="A121" s="4" t="str">
        <f t="shared" si="24"/>
        <v>SD</v>
      </c>
      <c r="B121" s="4" t="s">
        <v>886</v>
      </c>
      <c r="C121" s="4">
        <f>C105</f>
        <v>1</v>
      </c>
      <c r="D121" s="40" t="str">
        <f t="shared" si="22"/>
        <v>SD1</v>
      </c>
      <c r="E121" s="41">
        <f ca="1">HLOOKUP($A121&amp;"-"&amp;$B121&amp;"-"&amp;E$7,Weights_Cond_Spaces,$C121+1,FALSE)*'Freezer Impacts'!D120</f>
        <v>0</v>
      </c>
      <c r="F121" s="41">
        <f ca="1">HLOOKUP($A121&amp;"-"&amp;$B121&amp;"-"&amp;F$7,Weights_Cond_Spaces,$C121+1,FALSE)*'Freezer Impacts'!E120</f>
        <v>0</v>
      </c>
      <c r="G121" s="41">
        <f ca="1">HLOOKUP($A121&amp;"-"&amp;$B121&amp;"-"&amp;G$7,Weights_Cond_Spaces,$C121+1,FALSE)*'Freezer Impacts'!F120</f>
        <v>0</v>
      </c>
      <c r="H121" s="41">
        <f ca="1">HLOOKUP($A121&amp;"-"&amp;$B121&amp;"-"&amp;H$7,Weights_Cond_Spaces,$C121+1,FALSE)*'Freezer Impacts'!G120</f>
        <v>0</v>
      </c>
      <c r="I121" s="41">
        <f ca="1">HLOOKUP($A121&amp;"-"&amp;$B121&amp;"-"&amp;I$7,Weights_Cond_Spaces,$C121+1,FALSE)*'Freezer Impacts'!H120</f>
        <v>0</v>
      </c>
      <c r="J121" s="41">
        <f ca="1">HLOOKUP($A121&amp;"-"&amp;$B121&amp;"-"&amp;J$7,Weights_Cond_Spaces,$C121+1,FALSE)*'Freezer Impacts'!I120</f>
        <v>0</v>
      </c>
      <c r="K121" s="41">
        <f ca="1">HLOOKUP($A121&amp;"-"&amp;$B121&amp;"-"&amp;K$7,Weights_Cond_Spaces,$C121+1,FALSE)*'Freezer Impacts'!J120</f>
        <v>0</v>
      </c>
      <c r="L121" s="41">
        <f ca="1">HLOOKUP($A121&amp;"-"&amp;$B121&amp;"-"&amp;L$7,Weights_Cond_Spaces,$C121+1,FALSE)*'Freezer Impacts'!K120</f>
        <v>0</v>
      </c>
      <c r="M121" s="41">
        <f ca="1">HLOOKUP($A121&amp;"-"&amp;$B121&amp;"-"&amp;M$7,Weights_Cond_Spaces,$C121+1,FALSE)*'Freezer Impacts'!L120</f>
        <v>0</v>
      </c>
      <c r="N121" s="41">
        <f ca="1">HLOOKUP($A121&amp;"-"&amp;$B121&amp;"-"&amp;N$7,Weights_Cond_Spaces,$C121+1,FALSE)*'Freezer Impacts'!M120</f>
        <v>0</v>
      </c>
      <c r="O121" s="41">
        <f ca="1">HLOOKUP($A121&amp;"-"&amp;$B121&amp;"-"&amp;O$7,Weights_Cond_Spaces,$C121+1,FALSE)*'Freezer Impacts'!N120</f>
        <v>0</v>
      </c>
      <c r="P121" s="41">
        <f ca="1">HLOOKUP($A121&amp;"-"&amp;$B121&amp;"-"&amp;P$7,Weights_Cond_Spaces,$C121+1,FALSE)*'Freezer Impacts'!O120</f>
        <v>0</v>
      </c>
      <c r="Q121" s="41">
        <f ca="1">HLOOKUP($A121&amp;"-"&amp;$B121&amp;"-"&amp;Q$7,Weights_Cond_Spaces,$C121+1,FALSE)*'Freezer Impacts'!P120</f>
        <v>0</v>
      </c>
      <c r="R121" s="41">
        <f ca="1">HLOOKUP($A121&amp;"-"&amp;$B121&amp;"-"&amp;R$7,Weights_Cond_Spaces,$C121+1,FALSE)*'Freezer Impacts'!Q120</f>
        <v>0</v>
      </c>
      <c r="S121" s="41">
        <f>HLOOKUP($A121&amp;"-"&amp;$B121&amp;"-"&amp;S$7,Weights_Cond_Spaces,$C121+1,FALSE)*'Freezer Impacts'!R120</f>
        <v>0</v>
      </c>
      <c r="T121" s="41">
        <f ca="1">HLOOKUP($A121&amp;"-"&amp;$B121&amp;"-"&amp;T$7,Weights_Cond_Spaces,$C121+1,FALSE)*'Freezer Impacts'!S120</f>
        <v>0</v>
      </c>
      <c r="U121" s="41">
        <f ca="1">HLOOKUP($A121&amp;"-"&amp;$B121&amp;"-"&amp;U$7,Weights_Cond_Spaces,$C121+1,FALSE)*'Freezer Impacts'!T120</f>
        <v>0</v>
      </c>
      <c r="V121" s="41">
        <f ca="1">HLOOKUP($A121&amp;"-"&amp;$B121&amp;"-"&amp;V$7,Weights_Cond_Spaces,$C121+1,FALSE)*'Freezer Impacts'!U120</f>
        <v>0</v>
      </c>
      <c r="W121" s="41">
        <f ca="1">HLOOKUP($A121&amp;"-"&amp;$B121&amp;"-"&amp;W$7,Weights_Cond_Spaces,$C121+1,FALSE)*'Freezer Impacts'!V120</f>
        <v>0</v>
      </c>
      <c r="X121" s="41">
        <f ca="1">HLOOKUP($A121&amp;"-"&amp;$B121&amp;"-"&amp;X$7,Weights_Cond_Spaces,$C121+1,FALSE)*'Freezer Impacts'!W120</f>
        <v>0</v>
      </c>
      <c r="Y121" s="41">
        <f ca="1">HLOOKUP($A121&amp;"-"&amp;$B121&amp;"-"&amp;Y$7,Weights_Cond_Spaces,$C121+1,FALSE)*'Freezer Impacts'!X120</f>
        <v>0</v>
      </c>
      <c r="Z121" s="41">
        <f ca="1">HLOOKUP($A121&amp;"-"&amp;$B121&amp;"-"&amp;Z$7,Weights_Cond_Spaces,$C121+1,FALSE)*'Freezer Impacts'!Y120</f>
        <v>0</v>
      </c>
      <c r="AA121" s="41">
        <f ca="1">HLOOKUP($A121&amp;"-"&amp;$B121&amp;"-"&amp;AA$7,Weights_Cond_Spaces,$C121+1,FALSE)*'Freezer Impacts'!Z120</f>
        <v>0</v>
      </c>
      <c r="AB121" s="41">
        <f ca="1">HLOOKUP($A121&amp;"-"&amp;$B121&amp;"-"&amp;AB$7,Weights_Cond_Spaces,$C121+1,FALSE)*'Freezer Impacts'!AA120</f>
        <v>0</v>
      </c>
      <c r="AC121" s="41">
        <f ca="1">HLOOKUP($A121&amp;"-"&amp;$B121&amp;"-"&amp;AC$7,Weights_Cond_Spaces,$C121+1,FALSE)*'Freezer Impacts'!AB120</f>
        <v>0</v>
      </c>
      <c r="AF121" s="131">
        <f t="shared" ca="1" si="23"/>
        <v>0</v>
      </c>
      <c r="AG121" s="131">
        <f t="shared" ca="1" si="23"/>
        <v>0</v>
      </c>
      <c r="AH121" s="131">
        <f t="shared" ca="1" si="23"/>
        <v>0</v>
      </c>
      <c r="AI121" s="131">
        <f t="shared" ca="1" si="23"/>
        <v>0</v>
      </c>
      <c r="AJ121" s="131">
        <f t="shared" ca="1" si="23"/>
        <v>0</v>
      </c>
    </row>
    <row r="122" spans="1:36">
      <c r="A122" s="4" t="str">
        <f t="shared" si="24"/>
        <v>SD</v>
      </c>
      <c r="B122" s="4" t="str">
        <f>B121</f>
        <v>MFM</v>
      </c>
      <c r="C122" s="4">
        <f t="shared" ref="C122:C152" si="26">C106</f>
        <v>2</v>
      </c>
      <c r="D122" s="40" t="str">
        <f t="shared" si="22"/>
        <v>SD2</v>
      </c>
      <c r="E122" s="41">
        <f ca="1">HLOOKUP($A122&amp;"-"&amp;$B122&amp;"-"&amp;E$7,Weights_Cond_Spaces,$C122+1,FALSE)*'Freezer Impacts'!D121</f>
        <v>0</v>
      </c>
      <c r="F122" s="41">
        <f ca="1">HLOOKUP($A122&amp;"-"&amp;$B122&amp;"-"&amp;F$7,Weights_Cond_Spaces,$C122+1,FALSE)*'Freezer Impacts'!E121</f>
        <v>0</v>
      </c>
      <c r="G122" s="41">
        <f ca="1">HLOOKUP($A122&amp;"-"&amp;$B122&amp;"-"&amp;G$7,Weights_Cond_Spaces,$C122+1,FALSE)*'Freezer Impacts'!F121</f>
        <v>0</v>
      </c>
      <c r="H122" s="41">
        <f ca="1">HLOOKUP($A122&amp;"-"&amp;$B122&amp;"-"&amp;H$7,Weights_Cond_Spaces,$C122+1,FALSE)*'Freezer Impacts'!G121</f>
        <v>0</v>
      </c>
      <c r="I122" s="41">
        <f ca="1">HLOOKUP($A122&amp;"-"&amp;$B122&amp;"-"&amp;I$7,Weights_Cond_Spaces,$C122+1,FALSE)*'Freezer Impacts'!H121</f>
        <v>0</v>
      </c>
      <c r="J122" s="41">
        <f ca="1">HLOOKUP($A122&amp;"-"&amp;$B122&amp;"-"&amp;J$7,Weights_Cond_Spaces,$C122+1,FALSE)*'Freezer Impacts'!I121</f>
        <v>0</v>
      </c>
      <c r="K122" s="41">
        <f ca="1">HLOOKUP($A122&amp;"-"&amp;$B122&amp;"-"&amp;K$7,Weights_Cond_Spaces,$C122+1,FALSE)*'Freezer Impacts'!J121</f>
        <v>0</v>
      </c>
      <c r="L122" s="41">
        <f ca="1">HLOOKUP($A122&amp;"-"&amp;$B122&amp;"-"&amp;L$7,Weights_Cond_Spaces,$C122+1,FALSE)*'Freezer Impacts'!K121</f>
        <v>0</v>
      </c>
      <c r="M122" s="41">
        <f ca="1">HLOOKUP($A122&amp;"-"&amp;$B122&amp;"-"&amp;M$7,Weights_Cond_Spaces,$C122+1,FALSE)*'Freezer Impacts'!L121</f>
        <v>0</v>
      </c>
      <c r="N122" s="41">
        <f ca="1">HLOOKUP($A122&amp;"-"&amp;$B122&amp;"-"&amp;N$7,Weights_Cond_Spaces,$C122+1,FALSE)*'Freezer Impacts'!M121</f>
        <v>0</v>
      </c>
      <c r="O122" s="41">
        <f ca="1">HLOOKUP($A122&amp;"-"&amp;$B122&amp;"-"&amp;O$7,Weights_Cond_Spaces,$C122+1,FALSE)*'Freezer Impacts'!N121</f>
        <v>0</v>
      </c>
      <c r="P122" s="41">
        <f ca="1">HLOOKUP($A122&amp;"-"&amp;$B122&amp;"-"&amp;P$7,Weights_Cond_Spaces,$C122+1,FALSE)*'Freezer Impacts'!O121</f>
        <v>0</v>
      </c>
      <c r="Q122" s="41">
        <f ca="1">HLOOKUP($A122&amp;"-"&amp;$B122&amp;"-"&amp;Q$7,Weights_Cond_Spaces,$C122+1,FALSE)*'Freezer Impacts'!P121</f>
        <v>0</v>
      </c>
      <c r="R122" s="41">
        <f ca="1">HLOOKUP($A122&amp;"-"&amp;$B122&amp;"-"&amp;R$7,Weights_Cond_Spaces,$C122+1,FALSE)*'Freezer Impacts'!Q121</f>
        <v>0</v>
      </c>
      <c r="S122" s="41">
        <f>HLOOKUP($A122&amp;"-"&amp;$B122&amp;"-"&amp;S$7,Weights_Cond_Spaces,$C122+1,FALSE)*'Freezer Impacts'!R121</f>
        <v>0</v>
      </c>
      <c r="T122" s="41">
        <f ca="1">HLOOKUP($A122&amp;"-"&amp;$B122&amp;"-"&amp;T$7,Weights_Cond_Spaces,$C122+1,FALSE)*'Freezer Impacts'!S121</f>
        <v>0</v>
      </c>
      <c r="U122" s="41">
        <f ca="1">HLOOKUP($A122&amp;"-"&amp;$B122&amp;"-"&amp;U$7,Weights_Cond_Spaces,$C122+1,FALSE)*'Freezer Impacts'!T121</f>
        <v>0</v>
      </c>
      <c r="V122" s="41">
        <f ca="1">HLOOKUP($A122&amp;"-"&amp;$B122&amp;"-"&amp;V$7,Weights_Cond_Spaces,$C122+1,FALSE)*'Freezer Impacts'!U121</f>
        <v>0</v>
      </c>
      <c r="W122" s="41">
        <f ca="1">HLOOKUP($A122&amp;"-"&amp;$B122&amp;"-"&amp;W$7,Weights_Cond_Spaces,$C122+1,FALSE)*'Freezer Impacts'!V121</f>
        <v>0</v>
      </c>
      <c r="X122" s="41">
        <f ca="1">HLOOKUP($A122&amp;"-"&amp;$B122&amp;"-"&amp;X$7,Weights_Cond_Spaces,$C122+1,FALSE)*'Freezer Impacts'!W121</f>
        <v>0</v>
      </c>
      <c r="Y122" s="41">
        <f ca="1">HLOOKUP($A122&amp;"-"&amp;$B122&amp;"-"&amp;Y$7,Weights_Cond_Spaces,$C122+1,FALSE)*'Freezer Impacts'!X121</f>
        <v>0</v>
      </c>
      <c r="Z122" s="41">
        <f ca="1">HLOOKUP($A122&amp;"-"&amp;$B122&amp;"-"&amp;Z$7,Weights_Cond_Spaces,$C122+1,FALSE)*'Freezer Impacts'!Y121</f>
        <v>0</v>
      </c>
      <c r="AA122" s="41">
        <f ca="1">HLOOKUP($A122&amp;"-"&amp;$B122&amp;"-"&amp;AA$7,Weights_Cond_Spaces,$C122+1,FALSE)*'Freezer Impacts'!Z121</f>
        <v>0</v>
      </c>
      <c r="AB122" s="41">
        <f ca="1">HLOOKUP($A122&amp;"-"&amp;$B122&amp;"-"&amp;AB$7,Weights_Cond_Spaces,$C122+1,FALSE)*'Freezer Impacts'!AA121</f>
        <v>0</v>
      </c>
      <c r="AC122" s="41">
        <f ca="1">HLOOKUP($A122&amp;"-"&amp;$B122&amp;"-"&amp;AC$7,Weights_Cond_Spaces,$C122+1,FALSE)*'Freezer Impacts'!AB121</f>
        <v>0</v>
      </c>
      <c r="AF122" s="131">
        <f t="shared" ca="1" si="23"/>
        <v>0</v>
      </c>
      <c r="AG122" s="131">
        <f t="shared" ca="1" si="23"/>
        <v>0</v>
      </c>
      <c r="AH122" s="131">
        <f t="shared" ca="1" si="23"/>
        <v>0</v>
      </c>
      <c r="AI122" s="131">
        <f t="shared" ca="1" si="23"/>
        <v>0</v>
      </c>
      <c r="AJ122" s="131">
        <f t="shared" ca="1" si="23"/>
        <v>0</v>
      </c>
    </row>
    <row r="123" spans="1:36">
      <c r="A123" s="4" t="str">
        <f t="shared" ref="A123:B138" si="27">A122</f>
        <v>SD</v>
      </c>
      <c r="B123" s="4" t="str">
        <f t="shared" si="27"/>
        <v>MFM</v>
      </c>
      <c r="C123" s="4">
        <f t="shared" si="26"/>
        <v>3</v>
      </c>
      <c r="D123" s="40" t="str">
        <f t="shared" si="22"/>
        <v>SD3</v>
      </c>
      <c r="E123" s="41">
        <f ca="1">HLOOKUP($A123&amp;"-"&amp;$B123&amp;"-"&amp;E$7,Weights_Cond_Spaces,$C123+1,FALSE)*'Freezer Impacts'!D122</f>
        <v>0</v>
      </c>
      <c r="F123" s="41">
        <f ca="1">HLOOKUP($A123&amp;"-"&amp;$B123&amp;"-"&amp;F$7,Weights_Cond_Spaces,$C123+1,FALSE)*'Freezer Impacts'!E122</f>
        <v>0</v>
      </c>
      <c r="G123" s="41">
        <f ca="1">HLOOKUP($A123&amp;"-"&amp;$B123&amp;"-"&amp;G$7,Weights_Cond_Spaces,$C123+1,FALSE)*'Freezer Impacts'!F122</f>
        <v>0</v>
      </c>
      <c r="H123" s="41">
        <f ca="1">HLOOKUP($A123&amp;"-"&amp;$B123&amp;"-"&amp;H$7,Weights_Cond_Spaces,$C123+1,FALSE)*'Freezer Impacts'!G122</f>
        <v>0</v>
      </c>
      <c r="I123" s="41">
        <f ca="1">HLOOKUP($A123&amp;"-"&amp;$B123&amp;"-"&amp;I$7,Weights_Cond_Spaces,$C123+1,FALSE)*'Freezer Impacts'!H122</f>
        <v>0</v>
      </c>
      <c r="J123" s="41">
        <f ca="1">HLOOKUP($A123&amp;"-"&amp;$B123&amp;"-"&amp;J$7,Weights_Cond_Spaces,$C123+1,FALSE)*'Freezer Impacts'!I122</f>
        <v>0</v>
      </c>
      <c r="K123" s="41">
        <f ca="1">HLOOKUP($A123&amp;"-"&amp;$B123&amp;"-"&amp;K$7,Weights_Cond_Spaces,$C123+1,FALSE)*'Freezer Impacts'!J122</f>
        <v>0</v>
      </c>
      <c r="L123" s="41">
        <f ca="1">HLOOKUP($A123&amp;"-"&amp;$B123&amp;"-"&amp;L$7,Weights_Cond_Spaces,$C123+1,FALSE)*'Freezer Impacts'!K122</f>
        <v>0</v>
      </c>
      <c r="M123" s="41">
        <f ca="1">HLOOKUP($A123&amp;"-"&amp;$B123&amp;"-"&amp;M$7,Weights_Cond_Spaces,$C123+1,FALSE)*'Freezer Impacts'!L122</f>
        <v>0</v>
      </c>
      <c r="N123" s="41">
        <f ca="1">HLOOKUP($A123&amp;"-"&amp;$B123&amp;"-"&amp;N$7,Weights_Cond_Spaces,$C123+1,FALSE)*'Freezer Impacts'!M122</f>
        <v>0</v>
      </c>
      <c r="O123" s="41">
        <f ca="1">HLOOKUP($A123&amp;"-"&amp;$B123&amp;"-"&amp;O$7,Weights_Cond_Spaces,$C123+1,FALSE)*'Freezer Impacts'!N122</f>
        <v>0</v>
      </c>
      <c r="P123" s="41">
        <f ca="1">HLOOKUP($A123&amp;"-"&amp;$B123&amp;"-"&amp;P$7,Weights_Cond_Spaces,$C123+1,FALSE)*'Freezer Impacts'!O122</f>
        <v>0</v>
      </c>
      <c r="Q123" s="41">
        <f ca="1">HLOOKUP($A123&amp;"-"&amp;$B123&amp;"-"&amp;Q$7,Weights_Cond_Spaces,$C123+1,FALSE)*'Freezer Impacts'!P122</f>
        <v>0</v>
      </c>
      <c r="R123" s="41">
        <f ca="1">HLOOKUP($A123&amp;"-"&amp;$B123&amp;"-"&amp;R$7,Weights_Cond_Spaces,$C123+1,FALSE)*'Freezer Impacts'!Q122</f>
        <v>0</v>
      </c>
      <c r="S123" s="41">
        <f>HLOOKUP($A123&amp;"-"&amp;$B123&amp;"-"&amp;S$7,Weights_Cond_Spaces,$C123+1,FALSE)*'Freezer Impacts'!R122</f>
        <v>0</v>
      </c>
      <c r="T123" s="41">
        <f ca="1">HLOOKUP($A123&amp;"-"&amp;$B123&amp;"-"&amp;T$7,Weights_Cond_Spaces,$C123+1,FALSE)*'Freezer Impacts'!S122</f>
        <v>0</v>
      </c>
      <c r="U123" s="41">
        <f ca="1">HLOOKUP($A123&amp;"-"&amp;$B123&amp;"-"&amp;U$7,Weights_Cond_Spaces,$C123+1,FALSE)*'Freezer Impacts'!T122</f>
        <v>0</v>
      </c>
      <c r="V123" s="41">
        <f ca="1">HLOOKUP($A123&amp;"-"&amp;$B123&amp;"-"&amp;V$7,Weights_Cond_Spaces,$C123+1,FALSE)*'Freezer Impacts'!U122</f>
        <v>0</v>
      </c>
      <c r="W123" s="41">
        <f ca="1">HLOOKUP($A123&amp;"-"&amp;$B123&amp;"-"&amp;W$7,Weights_Cond_Spaces,$C123+1,FALSE)*'Freezer Impacts'!V122</f>
        <v>0</v>
      </c>
      <c r="X123" s="41">
        <f ca="1">HLOOKUP($A123&amp;"-"&amp;$B123&amp;"-"&amp;X$7,Weights_Cond_Spaces,$C123+1,FALSE)*'Freezer Impacts'!W122</f>
        <v>0</v>
      </c>
      <c r="Y123" s="41">
        <f ca="1">HLOOKUP($A123&amp;"-"&amp;$B123&amp;"-"&amp;Y$7,Weights_Cond_Spaces,$C123+1,FALSE)*'Freezer Impacts'!X122</f>
        <v>0</v>
      </c>
      <c r="Z123" s="41">
        <f ca="1">HLOOKUP($A123&amp;"-"&amp;$B123&amp;"-"&amp;Z$7,Weights_Cond_Spaces,$C123+1,FALSE)*'Freezer Impacts'!Y122</f>
        <v>0</v>
      </c>
      <c r="AA123" s="41">
        <f ca="1">HLOOKUP($A123&amp;"-"&amp;$B123&amp;"-"&amp;AA$7,Weights_Cond_Spaces,$C123+1,FALSE)*'Freezer Impacts'!Z122</f>
        <v>0</v>
      </c>
      <c r="AB123" s="41">
        <f ca="1">HLOOKUP($A123&amp;"-"&amp;$B123&amp;"-"&amp;AB$7,Weights_Cond_Spaces,$C123+1,FALSE)*'Freezer Impacts'!AA122</f>
        <v>0</v>
      </c>
      <c r="AC123" s="41">
        <f ca="1">HLOOKUP($A123&amp;"-"&amp;$B123&amp;"-"&amp;AC$7,Weights_Cond_Spaces,$C123+1,FALSE)*'Freezer Impacts'!AB122</f>
        <v>0</v>
      </c>
      <c r="AF123" s="131">
        <f t="shared" ca="1" si="23"/>
        <v>0</v>
      </c>
      <c r="AG123" s="131">
        <f t="shared" ca="1" si="23"/>
        <v>0</v>
      </c>
      <c r="AH123" s="131">
        <f t="shared" ca="1" si="23"/>
        <v>0</v>
      </c>
      <c r="AI123" s="131">
        <f t="shared" ca="1" si="23"/>
        <v>0</v>
      </c>
      <c r="AJ123" s="131">
        <f t="shared" ca="1" si="23"/>
        <v>0</v>
      </c>
    </row>
    <row r="124" spans="1:36">
      <c r="A124" s="4" t="str">
        <f t="shared" si="27"/>
        <v>SD</v>
      </c>
      <c r="B124" s="4" t="str">
        <f t="shared" si="27"/>
        <v>MFM</v>
      </c>
      <c r="C124" s="4">
        <f t="shared" si="26"/>
        <v>4</v>
      </c>
      <c r="D124" s="40" t="str">
        <f t="shared" si="22"/>
        <v>SD4</v>
      </c>
      <c r="E124" s="41">
        <f ca="1">HLOOKUP($A124&amp;"-"&amp;$B124&amp;"-"&amp;E$7,Weights_Cond_Spaces,$C124+1,FALSE)*'Freezer Impacts'!D123</f>
        <v>0</v>
      </c>
      <c r="F124" s="41">
        <f ca="1">HLOOKUP($A124&amp;"-"&amp;$B124&amp;"-"&amp;F$7,Weights_Cond_Spaces,$C124+1,FALSE)*'Freezer Impacts'!E123</f>
        <v>0</v>
      </c>
      <c r="G124" s="41">
        <f ca="1">HLOOKUP($A124&amp;"-"&amp;$B124&amp;"-"&amp;G$7,Weights_Cond_Spaces,$C124+1,FALSE)*'Freezer Impacts'!F123</f>
        <v>0</v>
      </c>
      <c r="H124" s="41">
        <f ca="1">HLOOKUP($A124&amp;"-"&amp;$B124&amp;"-"&amp;H$7,Weights_Cond_Spaces,$C124+1,FALSE)*'Freezer Impacts'!G123</f>
        <v>0</v>
      </c>
      <c r="I124" s="41">
        <f ca="1">HLOOKUP($A124&amp;"-"&amp;$B124&amp;"-"&amp;I$7,Weights_Cond_Spaces,$C124+1,FALSE)*'Freezer Impacts'!H123</f>
        <v>0</v>
      </c>
      <c r="J124" s="41">
        <f ca="1">HLOOKUP($A124&amp;"-"&amp;$B124&amp;"-"&amp;J$7,Weights_Cond_Spaces,$C124+1,FALSE)*'Freezer Impacts'!I123</f>
        <v>0</v>
      </c>
      <c r="K124" s="41">
        <f ca="1">HLOOKUP($A124&amp;"-"&amp;$B124&amp;"-"&amp;K$7,Weights_Cond_Spaces,$C124+1,FALSE)*'Freezer Impacts'!J123</f>
        <v>0</v>
      </c>
      <c r="L124" s="41">
        <f ca="1">HLOOKUP($A124&amp;"-"&amp;$B124&amp;"-"&amp;L$7,Weights_Cond_Spaces,$C124+1,FALSE)*'Freezer Impacts'!K123</f>
        <v>0</v>
      </c>
      <c r="M124" s="41">
        <f ca="1">HLOOKUP($A124&amp;"-"&amp;$B124&amp;"-"&amp;M$7,Weights_Cond_Spaces,$C124+1,FALSE)*'Freezer Impacts'!L123</f>
        <v>0</v>
      </c>
      <c r="N124" s="41">
        <f ca="1">HLOOKUP($A124&amp;"-"&amp;$B124&amp;"-"&amp;N$7,Weights_Cond_Spaces,$C124+1,FALSE)*'Freezer Impacts'!M123</f>
        <v>0</v>
      </c>
      <c r="O124" s="41">
        <f ca="1">HLOOKUP($A124&amp;"-"&amp;$B124&amp;"-"&amp;O$7,Weights_Cond_Spaces,$C124+1,FALSE)*'Freezer Impacts'!N123</f>
        <v>0</v>
      </c>
      <c r="P124" s="41">
        <f ca="1">HLOOKUP($A124&amp;"-"&amp;$B124&amp;"-"&amp;P$7,Weights_Cond_Spaces,$C124+1,FALSE)*'Freezer Impacts'!O123</f>
        <v>0</v>
      </c>
      <c r="Q124" s="41">
        <f ca="1">HLOOKUP($A124&amp;"-"&amp;$B124&amp;"-"&amp;Q$7,Weights_Cond_Spaces,$C124+1,FALSE)*'Freezer Impacts'!P123</f>
        <v>0</v>
      </c>
      <c r="R124" s="41">
        <f ca="1">HLOOKUP($A124&amp;"-"&amp;$B124&amp;"-"&amp;R$7,Weights_Cond_Spaces,$C124+1,FALSE)*'Freezer Impacts'!Q123</f>
        <v>0</v>
      </c>
      <c r="S124" s="41">
        <f>HLOOKUP($A124&amp;"-"&amp;$B124&amp;"-"&amp;S$7,Weights_Cond_Spaces,$C124+1,FALSE)*'Freezer Impacts'!R123</f>
        <v>0</v>
      </c>
      <c r="T124" s="41">
        <f ca="1">HLOOKUP($A124&amp;"-"&amp;$B124&amp;"-"&amp;T$7,Weights_Cond_Spaces,$C124+1,FALSE)*'Freezer Impacts'!S123</f>
        <v>0</v>
      </c>
      <c r="U124" s="41">
        <f ca="1">HLOOKUP($A124&amp;"-"&amp;$B124&amp;"-"&amp;U$7,Weights_Cond_Spaces,$C124+1,FALSE)*'Freezer Impacts'!T123</f>
        <v>0</v>
      </c>
      <c r="V124" s="41">
        <f ca="1">HLOOKUP($A124&amp;"-"&amp;$B124&amp;"-"&amp;V$7,Weights_Cond_Spaces,$C124+1,FALSE)*'Freezer Impacts'!U123</f>
        <v>0</v>
      </c>
      <c r="W124" s="41">
        <f ca="1">HLOOKUP($A124&amp;"-"&amp;$B124&amp;"-"&amp;W$7,Weights_Cond_Spaces,$C124+1,FALSE)*'Freezer Impacts'!V123</f>
        <v>0</v>
      </c>
      <c r="X124" s="41">
        <f ca="1">HLOOKUP($A124&amp;"-"&amp;$B124&amp;"-"&amp;X$7,Weights_Cond_Spaces,$C124+1,FALSE)*'Freezer Impacts'!W123</f>
        <v>0</v>
      </c>
      <c r="Y124" s="41">
        <f ca="1">HLOOKUP($A124&amp;"-"&amp;$B124&amp;"-"&amp;Y$7,Weights_Cond_Spaces,$C124+1,FALSE)*'Freezer Impacts'!X123</f>
        <v>0</v>
      </c>
      <c r="Z124" s="41">
        <f ca="1">HLOOKUP($A124&amp;"-"&amp;$B124&amp;"-"&amp;Z$7,Weights_Cond_Spaces,$C124+1,FALSE)*'Freezer Impacts'!Y123</f>
        <v>0</v>
      </c>
      <c r="AA124" s="41">
        <f ca="1">HLOOKUP($A124&amp;"-"&amp;$B124&amp;"-"&amp;AA$7,Weights_Cond_Spaces,$C124+1,FALSE)*'Freezer Impacts'!Z123</f>
        <v>0</v>
      </c>
      <c r="AB124" s="41">
        <f ca="1">HLOOKUP($A124&amp;"-"&amp;$B124&amp;"-"&amp;AB$7,Weights_Cond_Spaces,$C124+1,FALSE)*'Freezer Impacts'!AA123</f>
        <v>0</v>
      </c>
      <c r="AC124" s="41">
        <f ca="1">HLOOKUP($A124&amp;"-"&amp;$B124&amp;"-"&amp;AC$7,Weights_Cond_Spaces,$C124+1,FALSE)*'Freezer Impacts'!AB123</f>
        <v>0</v>
      </c>
      <c r="AF124" s="131">
        <f t="shared" ca="1" si="23"/>
        <v>0</v>
      </c>
      <c r="AG124" s="131">
        <f t="shared" ca="1" si="23"/>
        <v>0</v>
      </c>
      <c r="AH124" s="131">
        <f t="shared" ca="1" si="23"/>
        <v>0</v>
      </c>
      <c r="AI124" s="131">
        <f t="shared" ca="1" si="23"/>
        <v>0</v>
      </c>
      <c r="AJ124" s="131">
        <f t="shared" ca="1" si="23"/>
        <v>0</v>
      </c>
    </row>
    <row r="125" spans="1:36">
      <c r="A125" s="4" t="str">
        <f t="shared" si="27"/>
        <v>SD</v>
      </c>
      <c r="B125" s="4" t="str">
        <f t="shared" si="27"/>
        <v>MFM</v>
      </c>
      <c r="C125" s="4">
        <f t="shared" si="26"/>
        <v>5</v>
      </c>
      <c r="D125" s="40" t="str">
        <f t="shared" si="22"/>
        <v>SD5</v>
      </c>
      <c r="E125" s="41">
        <f ca="1">HLOOKUP($A125&amp;"-"&amp;$B125&amp;"-"&amp;E$7,Weights_Cond_Spaces,$C125+1,FALSE)*'Freezer Impacts'!D124</f>
        <v>0</v>
      </c>
      <c r="F125" s="41">
        <f ca="1">HLOOKUP($A125&amp;"-"&amp;$B125&amp;"-"&amp;F$7,Weights_Cond_Spaces,$C125+1,FALSE)*'Freezer Impacts'!E124</f>
        <v>0</v>
      </c>
      <c r="G125" s="41">
        <f ca="1">HLOOKUP($A125&amp;"-"&amp;$B125&amp;"-"&amp;G$7,Weights_Cond_Spaces,$C125+1,FALSE)*'Freezer Impacts'!F124</f>
        <v>0</v>
      </c>
      <c r="H125" s="41">
        <f ca="1">HLOOKUP($A125&amp;"-"&amp;$B125&amp;"-"&amp;H$7,Weights_Cond_Spaces,$C125+1,FALSE)*'Freezer Impacts'!G124</f>
        <v>0</v>
      </c>
      <c r="I125" s="41">
        <f ca="1">HLOOKUP($A125&amp;"-"&amp;$B125&amp;"-"&amp;I$7,Weights_Cond_Spaces,$C125+1,FALSE)*'Freezer Impacts'!H124</f>
        <v>0</v>
      </c>
      <c r="J125" s="41">
        <f ca="1">HLOOKUP($A125&amp;"-"&amp;$B125&amp;"-"&amp;J$7,Weights_Cond_Spaces,$C125+1,FALSE)*'Freezer Impacts'!I124</f>
        <v>0</v>
      </c>
      <c r="K125" s="41">
        <f ca="1">HLOOKUP($A125&amp;"-"&amp;$B125&amp;"-"&amp;K$7,Weights_Cond_Spaces,$C125+1,FALSE)*'Freezer Impacts'!J124</f>
        <v>0</v>
      </c>
      <c r="L125" s="41">
        <f ca="1">HLOOKUP($A125&amp;"-"&amp;$B125&amp;"-"&amp;L$7,Weights_Cond_Spaces,$C125+1,FALSE)*'Freezer Impacts'!K124</f>
        <v>0</v>
      </c>
      <c r="M125" s="41">
        <f ca="1">HLOOKUP($A125&amp;"-"&amp;$B125&amp;"-"&amp;M$7,Weights_Cond_Spaces,$C125+1,FALSE)*'Freezer Impacts'!L124</f>
        <v>0</v>
      </c>
      <c r="N125" s="41">
        <f ca="1">HLOOKUP($A125&amp;"-"&amp;$B125&amp;"-"&amp;N$7,Weights_Cond_Spaces,$C125+1,FALSE)*'Freezer Impacts'!M124</f>
        <v>0</v>
      </c>
      <c r="O125" s="41">
        <f ca="1">HLOOKUP($A125&amp;"-"&amp;$B125&amp;"-"&amp;O$7,Weights_Cond_Spaces,$C125+1,FALSE)*'Freezer Impacts'!N124</f>
        <v>0</v>
      </c>
      <c r="P125" s="41">
        <f ca="1">HLOOKUP($A125&amp;"-"&amp;$B125&amp;"-"&amp;P$7,Weights_Cond_Spaces,$C125+1,FALSE)*'Freezer Impacts'!O124</f>
        <v>0</v>
      </c>
      <c r="Q125" s="41">
        <f ca="1">HLOOKUP($A125&amp;"-"&amp;$B125&amp;"-"&amp;Q$7,Weights_Cond_Spaces,$C125+1,FALSE)*'Freezer Impacts'!P124</f>
        <v>0</v>
      </c>
      <c r="R125" s="41">
        <f ca="1">HLOOKUP($A125&amp;"-"&amp;$B125&amp;"-"&amp;R$7,Weights_Cond_Spaces,$C125+1,FALSE)*'Freezer Impacts'!Q124</f>
        <v>0</v>
      </c>
      <c r="S125" s="41">
        <f>HLOOKUP($A125&amp;"-"&amp;$B125&amp;"-"&amp;S$7,Weights_Cond_Spaces,$C125+1,FALSE)*'Freezer Impacts'!R124</f>
        <v>0</v>
      </c>
      <c r="T125" s="41">
        <f ca="1">HLOOKUP($A125&amp;"-"&amp;$B125&amp;"-"&amp;T$7,Weights_Cond_Spaces,$C125+1,FALSE)*'Freezer Impacts'!S124</f>
        <v>0</v>
      </c>
      <c r="U125" s="41">
        <f ca="1">HLOOKUP($A125&amp;"-"&amp;$B125&amp;"-"&amp;U$7,Weights_Cond_Spaces,$C125+1,FALSE)*'Freezer Impacts'!T124</f>
        <v>0</v>
      </c>
      <c r="V125" s="41">
        <f ca="1">HLOOKUP($A125&amp;"-"&amp;$B125&amp;"-"&amp;V$7,Weights_Cond_Spaces,$C125+1,FALSE)*'Freezer Impacts'!U124</f>
        <v>0</v>
      </c>
      <c r="W125" s="41">
        <f ca="1">HLOOKUP($A125&amp;"-"&amp;$B125&amp;"-"&amp;W$7,Weights_Cond_Spaces,$C125+1,FALSE)*'Freezer Impacts'!V124</f>
        <v>0</v>
      </c>
      <c r="X125" s="41">
        <f ca="1">HLOOKUP($A125&amp;"-"&amp;$B125&amp;"-"&amp;X$7,Weights_Cond_Spaces,$C125+1,FALSE)*'Freezer Impacts'!W124</f>
        <v>0</v>
      </c>
      <c r="Y125" s="41">
        <f ca="1">HLOOKUP($A125&amp;"-"&amp;$B125&amp;"-"&amp;Y$7,Weights_Cond_Spaces,$C125+1,FALSE)*'Freezer Impacts'!X124</f>
        <v>0</v>
      </c>
      <c r="Z125" s="41">
        <f ca="1">HLOOKUP($A125&amp;"-"&amp;$B125&amp;"-"&amp;Z$7,Weights_Cond_Spaces,$C125+1,FALSE)*'Freezer Impacts'!Y124</f>
        <v>0</v>
      </c>
      <c r="AA125" s="41">
        <f ca="1">HLOOKUP($A125&amp;"-"&amp;$B125&amp;"-"&amp;AA$7,Weights_Cond_Spaces,$C125+1,FALSE)*'Freezer Impacts'!Z124</f>
        <v>0</v>
      </c>
      <c r="AB125" s="41">
        <f ca="1">HLOOKUP($A125&amp;"-"&amp;$B125&amp;"-"&amp;AB$7,Weights_Cond_Spaces,$C125+1,FALSE)*'Freezer Impacts'!AA124</f>
        <v>0</v>
      </c>
      <c r="AC125" s="41">
        <f ca="1">HLOOKUP($A125&amp;"-"&amp;$B125&amp;"-"&amp;AC$7,Weights_Cond_Spaces,$C125+1,FALSE)*'Freezer Impacts'!AB124</f>
        <v>0</v>
      </c>
      <c r="AF125" s="131">
        <f t="shared" ca="1" si="23"/>
        <v>0</v>
      </c>
      <c r="AG125" s="131">
        <f t="shared" ca="1" si="23"/>
        <v>0</v>
      </c>
      <c r="AH125" s="131">
        <f t="shared" ca="1" si="23"/>
        <v>0</v>
      </c>
      <c r="AI125" s="131">
        <f t="shared" ca="1" si="23"/>
        <v>0</v>
      </c>
      <c r="AJ125" s="131">
        <f t="shared" ca="1" si="23"/>
        <v>0</v>
      </c>
    </row>
    <row r="126" spans="1:36">
      <c r="A126" s="4" t="str">
        <f t="shared" si="27"/>
        <v>SD</v>
      </c>
      <c r="B126" s="4" t="str">
        <f t="shared" si="27"/>
        <v>MFM</v>
      </c>
      <c r="C126" s="4">
        <f t="shared" si="26"/>
        <v>6</v>
      </c>
      <c r="D126" s="40" t="str">
        <f t="shared" si="22"/>
        <v>SD6</v>
      </c>
      <c r="E126" s="41">
        <f ca="1">HLOOKUP($A126&amp;"-"&amp;$B126&amp;"-"&amp;E$7,Weights_Cond_Spaces,$C126+1,FALSE)*'Freezer Impacts'!D125</f>
        <v>0.10950784377170113</v>
      </c>
      <c r="F126" s="41">
        <f ca="1">HLOOKUP($A126&amp;"-"&amp;$B126&amp;"-"&amp;F$7,Weights_Cond_Spaces,$C126+1,FALSE)*'Freezer Impacts'!E125</f>
        <v>1.3757585829618528E-5</v>
      </c>
      <c r="G126" s="41">
        <f ca="1">HLOOKUP($A126&amp;"-"&amp;$B126&amp;"-"&amp;G$7,Weights_Cond_Spaces,$C126+1,FALSE)*'Freezer Impacts'!F125</f>
        <v>0.12220287776470742</v>
      </c>
      <c r="H126" s="41">
        <f ca="1">HLOOKUP($A126&amp;"-"&amp;$B126&amp;"-"&amp;H$7,Weights_Cond_Spaces,$C126+1,FALSE)*'Freezer Impacts'!G125</f>
        <v>2.0963679946243033E-5</v>
      </c>
      <c r="I126" s="41">
        <f ca="1">HLOOKUP($A126&amp;"-"&amp;$B126&amp;"-"&amp;I$7,Weights_Cond_Spaces,$C126+1,FALSE)*'Freezer Impacts'!H125</f>
        <v>-2.1914417794559981E-3</v>
      </c>
      <c r="J126" s="41">
        <f ca="1">HLOOKUP($A126&amp;"-"&amp;$B126&amp;"-"&amp;J$7,Weights_Cond_Spaces,$C126+1,FALSE)*'Freezer Impacts'!I125</f>
        <v>1.5647445596511829E-2</v>
      </c>
      <c r="K126" s="41">
        <f ca="1">HLOOKUP($A126&amp;"-"&amp;$B126&amp;"-"&amp;K$7,Weights_Cond_Spaces,$C126+1,FALSE)*'Freezer Impacts'!J125</f>
        <v>1.9758210390278292E-6</v>
      </c>
      <c r="L126" s="41">
        <f ca="1">HLOOKUP($A126&amp;"-"&amp;$B126&amp;"-"&amp;L$7,Weights_Cond_Spaces,$C126+1,FALSE)*'Freezer Impacts'!K125</f>
        <v>1.4733068728356448E-2</v>
      </c>
      <c r="M126" s="41">
        <f ca="1">HLOOKUP($A126&amp;"-"&amp;$B126&amp;"-"&amp;M$7,Weights_Cond_Spaces,$C126+1,FALSE)*'Freezer Impacts'!L125</f>
        <v>2.738719022174952E-6</v>
      </c>
      <c r="N126" s="41">
        <f ca="1">HLOOKUP($A126&amp;"-"&amp;$B126&amp;"-"&amp;N$7,Weights_Cond_Spaces,$C126+1,FALSE)*'Freezer Impacts'!M125</f>
        <v>0</v>
      </c>
      <c r="O126" s="41">
        <f ca="1">HLOOKUP($A126&amp;"-"&amp;$B126&amp;"-"&amp;O$7,Weights_Cond_Spaces,$C126+1,FALSE)*'Freezer Impacts'!N125</f>
        <v>2.2784683114470437E-2</v>
      </c>
      <c r="P126" s="41">
        <f ca="1">HLOOKUP($A126&amp;"-"&amp;$B126&amp;"-"&amp;P$7,Weights_Cond_Spaces,$C126+1,FALSE)*'Freezer Impacts'!O125</f>
        <v>2.8624637537515967E-6</v>
      </c>
      <c r="Q126" s="41">
        <f ca="1">HLOOKUP($A126&amp;"-"&amp;$B126&amp;"-"&amp;Q$7,Weights_Cond_Spaces,$C126+1,FALSE)*'Freezer Impacts'!P125</f>
        <v>2.5426067664613746E-2</v>
      </c>
      <c r="R126" s="41">
        <f ca="1">HLOOKUP($A126&amp;"-"&amp;$B126&amp;"-"&amp;R$7,Weights_Cond_Spaces,$C126+1,FALSE)*'Freezer Impacts'!Q125</f>
        <v>4.3617953567245757E-6</v>
      </c>
      <c r="S126" s="41">
        <f>HLOOKUP($A126&amp;"-"&amp;$B126&amp;"-"&amp;S$7,Weights_Cond_Spaces,$C126+1,FALSE)*'Freezer Impacts'!R125</f>
        <v>0</v>
      </c>
      <c r="T126" s="41">
        <f ca="1">HLOOKUP($A126&amp;"-"&amp;$B126&amp;"-"&amp;T$7,Weights_Cond_Spaces,$C126+1,FALSE)*'Freezer Impacts'!S125</f>
        <v>0.12426134943095506</v>
      </c>
      <c r="U126" s="41">
        <f ca="1">HLOOKUP($A126&amp;"-"&amp;$B126&amp;"-"&amp;U$7,Weights_Cond_Spaces,$C126+1,FALSE)*'Freezer Impacts'!T125</f>
        <v>1.6044234059756698E-5</v>
      </c>
      <c r="V126" s="41">
        <f ca="1">HLOOKUP($A126&amp;"-"&amp;$B126&amp;"-"&amp;V$7,Weights_Cond_Spaces,$C126+1,FALSE)*'Freezer Impacts'!U125</f>
        <v>0.12426134943095506</v>
      </c>
      <c r="W126" s="41">
        <f ca="1">HLOOKUP($A126&amp;"-"&amp;$B126&amp;"-"&amp;W$7,Weights_Cond_Spaces,$C126+1,FALSE)*'Freezer Impacts'!V125</f>
        <v>1.6044234059756698E-5</v>
      </c>
      <c r="X126" s="41">
        <f ca="1">HLOOKUP($A126&amp;"-"&amp;$B126&amp;"-"&amp;X$7,Weights_Cond_Spaces,$C126+1,FALSE)*'Freezer Impacts'!W125</f>
        <v>-3.0018044098269092E-3</v>
      </c>
      <c r="Y126" s="41">
        <f ca="1">HLOOKUP($A126&amp;"-"&amp;$B126&amp;"-"&amp;Y$7,Weights_Cond_Spaces,$C126+1,FALSE)*'Freezer Impacts'!X125</f>
        <v>1.9451638864141068E-2</v>
      </c>
      <c r="Z126" s="41">
        <f ca="1">HLOOKUP($A126&amp;"-"&amp;$B126&amp;"-"&amp;Z$7,Weights_Cond_Spaces,$C126+1,FALSE)*'Freezer Impacts'!Y125</f>
        <v>2.5948258090028914E-6</v>
      </c>
      <c r="AA126" s="41">
        <f ca="1">HLOOKUP($A126&amp;"-"&amp;$B126&amp;"-"&amp;AA$7,Weights_Cond_Spaces,$C126+1,FALSE)*'Freezer Impacts'!Z125</f>
        <v>1.5266051454420698E-2</v>
      </c>
      <c r="AB126" s="41">
        <f ca="1">HLOOKUP($A126&amp;"-"&amp;$B126&amp;"-"&amp;AB$7,Weights_Cond_Spaces,$C126+1,FALSE)*'Freezer Impacts'!AA125</f>
        <v>2.5948258090028914E-6</v>
      </c>
      <c r="AC126" s="41">
        <f ca="1">HLOOKUP($A126&amp;"-"&amp;$B126&amp;"-"&amp;AC$7,Weights_Cond_Spaces,$C126+1,FALSE)*'Freezer Impacts'!AB125</f>
        <v>0</v>
      </c>
      <c r="AF126" s="131">
        <f t="shared" ca="1" si="23"/>
        <v>0.29165296077777952</v>
      </c>
      <c r="AG126" s="131">
        <f t="shared" ca="1" si="23"/>
        <v>3.7234930491157544E-5</v>
      </c>
      <c r="AH126" s="131">
        <f t="shared" ca="1" si="23"/>
        <v>0.30188941504305333</v>
      </c>
      <c r="AI126" s="131">
        <f t="shared" ca="1" si="23"/>
        <v>4.6703254193902143E-5</v>
      </c>
      <c r="AJ126" s="131">
        <f t="shared" ca="1" si="23"/>
        <v>-5.1932461892829074E-3</v>
      </c>
    </row>
    <row r="127" spans="1:36">
      <c r="A127" s="4" t="str">
        <f t="shared" si="27"/>
        <v>SD</v>
      </c>
      <c r="B127" s="4" t="str">
        <f t="shared" si="27"/>
        <v>MFM</v>
      </c>
      <c r="C127" s="4">
        <f t="shared" si="26"/>
        <v>7</v>
      </c>
      <c r="D127" s="40" t="str">
        <f t="shared" si="22"/>
        <v>SD7</v>
      </c>
      <c r="E127" s="41">
        <f ca="1">HLOOKUP($A127&amp;"-"&amp;$B127&amp;"-"&amp;E$7,Weights_Cond_Spaces,$C127+1,FALSE)*'Freezer Impacts'!D126</f>
        <v>9.3520024436440058E-2</v>
      </c>
      <c r="F127" s="41">
        <f ca="1">HLOOKUP($A127&amp;"-"&amp;$B127&amp;"-"&amp;F$7,Weights_Cond_Spaces,$C127+1,FALSE)*'Freezer Impacts'!E126</f>
        <v>1.1749946533425277E-5</v>
      </c>
      <c r="G127" s="41">
        <f ca="1">HLOOKUP($A127&amp;"-"&amp;$B127&amp;"-"&amp;G$7,Weights_Cond_Spaces,$C127+1,FALSE)*'Freezer Impacts'!F126</f>
        <v>0.10460085829119375</v>
      </c>
      <c r="H127" s="41">
        <f ca="1">HLOOKUP($A127&amp;"-"&amp;$B127&amp;"-"&amp;H$7,Weights_Cond_Spaces,$C127+1,FALSE)*'Freezer Impacts'!G126</f>
        <v>2.0167138109148824E-5</v>
      </c>
      <c r="I127" s="41">
        <f ca="1">HLOOKUP($A127&amp;"-"&amp;$B127&amp;"-"&amp;I$7,Weights_Cond_Spaces,$C127+1,FALSE)*'Freezer Impacts'!H126</f>
        <v>-1.6353042139493098E-3</v>
      </c>
      <c r="J127" s="41">
        <f ca="1">HLOOKUP($A127&amp;"-"&amp;$B127&amp;"-"&amp;J$7,Weights_Cond_Spaces,$C127+1,FALSE)*'Freezer Impacts'!I126</f>
        <v>1.3357467398618934E-2</v>
      </c>
      <c r="K127" s="41">
        <f ca="1">HLOOKUP($A127&amp;"-"&amp;$B127&amp;"-"&amp;K$7,Weights_Cond_Spaces,$C127+1,FALSE)*'Freezer Impacts'!J126</f>
        <v>1.6867061167735112E-6</v>
      </c>
      <c r="L127" s="41">
        <f ca="1">HLOOKUP($A127&amp;"-"&amp;$B127&amp;"-"&amp;L$7,Weights_Cond_Spaces,$C127+1,FALSE)*'Freezer Impacts'!K126</f>
        <v>1.2844272604583368E-2</v>
      </c>
      <c r="M127" s="41">
        <f ca="1">HLOOKUP($A127&amp;"-"&amp;$B127&amp;"-"&amp;M$7,Weights_Cond_Spaces,$C127+1,FALSE)*'Freezer Impacts'!L126</f>
        <v>2.8071372142598598E-6</v>
      </c>
      <c r="N127" s="41">
        <f ca="1">HLOOKUP($A127&amp;"-"&amp;$B127&amp;"-"&amp;N$7,Weights_Cond_Spaces,$C127+1,FALSE)*'Freezer Impacts'!M126</f>
        <v>0</v>
      </c>
      <c r="O127" s="41">
        <f ca="1">HLOOKUP($A127&amp;"-"&amp;$B127&amp;"-"&amp;O$7,Weights_Cond_Spaces,$C127+1,FALSE)*'Freezer Impacts'!N126</f>
        <v>1.945818717866549E-2</v>
      </c>
      <c r="P127" s="41">
        <f ca="1">HLOOKUP($A127&amp;"-"&amp;$B127&amp;"-"&amp;P$7,Weights_Cond_Spaces,$C127+1,FALSE)*'Freezer Impacts'!O126</f>
        <v>2.4447455009177055E-6</v>
      </c>
      <c r="Q127" s="41">
        <f ca="1">HLOOKUP($A127&amp;"-"&amp;$B127&amp;"-"&amp;Q$7,Weights_Cond_Spaces,$C127+1,FALSE)*'Freezer Impacts'!P126</f>
        <v>2.1763714155810691E-2</v>
      </c>
      <c r="R127" s="41">
        <f ca="1">HLOOKUP($A127&amp;"-"&amp;$B127&amp;"-"&amp;R$7,Weights_Cond_Spaces,$C127+1,FALSE)*'Freezer Impacts'!Q126</f>
        <v>4.1960633623713115E-6</v>
      </c>
      <c r="S127" s="41">
        <f>HLOOKUP($A127&amp;"-"&amp;$B127&amp;"-"&amp;S$7,Weights_Cond_Spaces,$C127+1,FALSE)*'Freezer Impacts'!R126</f>
        <v>0</v>
      </c>
      <c r="T127" s="41">
        <f ca="1">HLOOKUP($A127&amp;"-"&amp;$B127&amp;"-"&amp;T$7,Weights_Cond_Spaces,$C127+1,FALSE)*'Freezer Impacts'!S126</f>
        <v>0.16883531401162841</v>
      </c>
      <c r="U127" s="41">
        <f ca="1">HLOOKUP($A127&amp;"-"&amp;$B127&amp;"-"&amp;U$7,Weights_Cond_Spaces,$C127+1,FALSE)*'Freezer Impacts'!T126</f>
        <v>2.1944133839689737E-5</v>
      </c>
      <c r="V127" s="41">
        <f ca="1">HLOOKUP($A127&amp;"-"&amp;$B127&amp;"-"&amp;V$7,Weights_Cond_Spaces,$C127+1,FALSE)*'Freezer Impacts'!U126</f>
        <v>0.16883531401162841</v>
      </c>
      <c r="W127" s="41">
        <f ca="1">HLOOKUP($A127&amp;"-"&amp;$B127&amp;"-"&amp;W$7,Weights_Cond_Spaces,$C127+1,FALSE)*'Freezer Impacts'!V126</f>
        <v>2.1944133839689737E-5</v>
      </c>
      <c r="X127" s="41">
        <f ca="1">HLOOKUP($A127&amp;"-"&amp;$B127&amp;"-"&amp;X$7,Weights_Cond_Spaces,$C127+1,FALSE)*'Freezer Impacts'!W126</f>
        <v>-3.2589504888762269E-3</v>
      </c>
      <c r="Y127" s="41">
        <f ca="1">HLOOKUP($A127&amp;"-"&amp;$B127&amp;"-"&amp;Y$7,Weights_Cond_Spaces,$C127+1,FALSE)*'Freezer Impacts'!X126</f>
        <v>2.6335424410316569E-2</v>
      </c>
      <c r="Z127" s="41">
        <f ca="1">HLOOKUP($A127&amp;"-"&amp;$B127&amp;"-"&amp;Z$7,Weights_Cond_Spaces,$C127+1,FALSE)*'Freezer Impacts'!Y126</f>
        <v>3.5764116806686908E-6</v>
      </c>
      <c r="AA127" s="41">
        <f ca="1">HLOOKUP($A127&amp;"-"&amp;$B127&amp;"-"&amp;AA$7,Weights_Cond_Spaces,$C127+1,FALSE)*'Freezer Impacts'!Z126</f>
        <v>2.1195924367239122E-2</v>
      </c>
      <c r="AB127" s="41">
        <f ca="1">HLOOKUP($A127&amp;"-"&amp;$B127&amp;"-"&amp;AB$7,Weights_Cond_Spaces,$C127+1,FALSE)*'Freezer Impacts'!AA126</f>
        <v>3.5764116806686908E-6</v>
      </c>
      <c r="AC127" s="41">
        <f ca="1">HLOOKUP($A127&amp;"-"&amp;$B127&amp;"-"&amp;AC$7,Weights_Cond_Spaces,$C127+1,FALSE)*'Freezer Impacts'!AB126</f>
        <v>0</v>
      </c>
      <c r="AF127" s="131">
        <f t="shared" ca="1" si="23"/>
        <v>0.32150641743566943</v>
      </c>
      <c r="AG127" s="131">
        <f t="shared" ca="1" si="23"/>
        <v>4.1401943671474918E-5</v>
      </c>
      <c r="AH127" s="131">
        <f t="shared" ca="1" si="23"/>
        <v>0.32924008343045535</v>
      </c>
      <c r="AI127" s="131">
        <f t="shared" ca="1" si="23"/>
        <v>5.2690884206138421E-5</v>
      </c>
      <c r="AJ127" s="131">
        <f t="shared" ca="1" si="23"/>
        <v>-4.8942547028255363E-3</v>
      </c>
    </row>
    <row r="128" spans="1:36">
      <c r="A128" s="4" t="str">
        <f t="shared" si="27"/>
        <v>SD</v>
      </c>
      <c r="B128" s="4" t="str">
        <f t="shared" si="27"/>
        <v>MFM</v>
      </c>
      <c r="C128" s="4">
        <f t="shared" si="26"/>
        <v>8</v>
      </c>
      <c r="D128" s="40" t="str">
        <f t="shared" si="22"/>
        <v>SD8</v>
      </c>
      <c r="E128" s="41">
        <f ca="1">HLOOKUP($A128&amp;"-"&amp;$B128&amp;"-"&amp;E$7,Weights_Cond_Spaces,$C128+1,FALSE)*'Freezer Impacts'!D127</f>
        <v>0.23910182386041159</v>
      </c>
      <c r="F128" s="41">
        <f ca="1">HLOOKUP($A128&amp;"-"&amp;$B128&amp;"-"&amp;F$7,Weights_Cond_Spaces,$C128+1,FALSE)*'Freezer Impacts'!E127</f>
        <v>2.9902369738315461E-5</v>
      </c>
      <c r="G128" s="41">
        <f ca="1">HLOOKUP($A128&amp;"-"&amp;$B128&amp;"-"&amp;G$7,Weights_Cond_Spaces,$C128+1,FALSE)*'Freezer Impacts'!F127</f>
        <v>0.28108526896578823</v>
      </c>
      <c r="H128" s="41">
        <f ca="1">HLOOKUP($A128&amp;"-"&amp;$B128&amp;"-"&amp;H$7,Weights_Cond_Spaces,$C128+1,FALSE)*'Freezer Impacts'!G127</f>
        <v>4.6011554802231361E-5</v>
      </c>
      <c r="I128" s="41">
        <f ca="1">HLOOKUP($A128&amp;"-"&amp;$B128&amp;"-"&amp;I$7,Weights_Cond_Spaces,$C128+1,FALSE)*'Freezer Impacts'!H127</f>
        <v>-3.7733366391139436E-3</v>
      </c>
      <c r="J128" s="41">
        <f ca="1">HLOOKUP($A128&amp;"-"&amp;$B128&amp;"-"&amp;J$7,Weights_Cond_Spaces,$C128+1,FALSE)*'Freezer Impacts'!I127</f>
        <v>3.4223794959420753E-2</v>
      </c>
      <c r="K128" s="41">
        <f ca="1">HLOOKUP($A128&amp;"-"&amp;$B128&amp;"-"&amp;K$7,Weights_Cond_Spaces,$C128+1,FALSE)*'Freezer Impacts'!J127</f>
        <v>4.3031690612477707E-6</v>
      </c>
      <c r="L128" s="41">
        <f ca="1">HLOOKUP($A128&amp;"-"&amp;$B128&amp;"-"&amp;L$7,Weights_Cond_Spaces,$C128+1,FALSE)*'Freezer Impacts'!K127</f>
        <v>3.5895300144387562E-2</v>
      </c>
      <c r="M128" s="41">
        <f ca="1">HLOOKUP($A128&amp;"-"&amp;$B128&amp;"-"&amp;M$7,Weights_Cond_Spaces,$C128+1,FALSE)*'Freezer Impacts'!L127</f>
        <v>7.2251918127989505E-6</v>
      </c>
      <c r="N128" s="41">
        <f ca="1">HLOOKUP($A128&amp;"-"&amp;$B128&amp;"-"&amp;N$7,Weights_Cond_Spaces,$C128+1,FALSE)*'Freezer Impacts'!M127</f>
        <v>0</v>
      </c>
      <c r="O128" s="41">
        <f ca="1">HLOOKUP($A128&amp;"-"&amp;$B128&amp;"-"&amp;O$7,Weights_Cond_Spaces,$C128+1,FALSE)*'Freezer Impacts'!N127</f>
        <v>4.9748576002545973E-2</v>
      </c>
      <c r="P128" s="41">
        <f ca="1">HLOOKUP($A128&amp;"-"&amp;$B128&amp;"-"&amp;P$7,Weights_Cond_Spaces,$C128+1,FALSE)*'Freezer Impacts'!O127</f>
        <v>6.2216184283532824E-6</v>
      </c>
      <c r="Q128" s="41">
        <f ca="1">HLOOKUP($A128&amp;"-"&amp;$B128&amp;"-"&amp;Q$7,Weights_Cond_Spaces,$C128+1,FALSE)*'Freezer Impacts'!P127</f>
        <v>5.8483836051808021E-2</v>
      </c>
      <c r="R128" s="41">
        <f ca="1">HLOOKUP($A128&amp;"-"&amp;$B128&amp;"-"&amp;R$7,Weights_Cond_Spaces,$C128+1,FALSE)*'Freezer Impacts'!Q127</f>
        <v>9.573366250900899E-6</v>
      </c>
      <c r="S128" s="41">
        <f>HLOOKUP($A128&amp;"-"&amp;$B128&amp;"-"&amp;S$7,Weights_Cond_Spaces,$C128+1,FALSE)*'Freezer Impacts'!R127</f>
        <v>0</v>
      </c>
      <c r="T128" s="41">
        <f ca="1">HLOOKUP($A128&amp;"-"&amp;$B128&amp;"-"&amp;T$7,Weights_Cond_Spaces,$C128+1,FALSE)*'Freezer Impacts'!S127</f>
        <v>8.096238779217553E-2</v>
      </c>
      <c r="U128" s="41">
        <f ca="1">HLOOKUP($A128&amp;"-"&amp;$B128&amp;"-"&amp;U$7,Weights_Cond_Spaces,$C128+1,FALSE)*'Freezer Impacts'!T127</f>
        <v>1.1629093141577548E-5</v>
      </c>
      <c r="V128" s="41">
        <f ca="1">HLOOKUP($A128&amp;"-"&amp;$B128&amp;"-"&amp;V$7,Weights_Cond_Spaces,$C128+1,FALSE)*'Freezer Impacts'!U127</f>
        <v>8.096238779217553E-2</v>
      </c>
      <c r="W128" s="41">
        <f ca="1">HLOOKUP($A128&amp;"-"&amp;$B128&amp;"-"&amp;W$7,Weights_Cond_Spaces,$C128+1,FALSE)*'Freezer Impacts'!V127</f>
        <v>1.1629093141577548E-5</v>
      </c>
      <c r="X128" s="41">
        <f ca="1">HLOOKUP($A128&amp;"-"&amp;$B128&amp;"-"&amp;X$7,Weights_Cond_Spaces,$C128+1,FALSE)*'Freezer Impacts'!W127</f>
        <v>-1.4202825086399541E-3</v>
      </c>
      <c r="Y128" s="41">
        <f ca="1">HLOOKUP($A128&amp;"-"&amp;$B128&amp;"-"&amp;Y$7,Weights_Cond_Spaces,$C128+1,FALSE)*'Freezer Impacts'!X127</f>
        <v>1.2931358062474219E-2</v>
      </c>
      <c r="Z128" s="41">
        <f ca="1">HLOOKUP($A128&amp;"-"&amp;$B128&amp;"-"&amp;Z$7,Weights_Cond_Spaces,$C128+1,FALSE)*'Freezer Impacts'!Y127</f>
        <v>1.8676789140710844E-6</v>
      </c>
      <c r="AA128" s="41">
        <f ca="1">HLOOKUP($A128&amp;"-"&amp;$B128&amp;"-"&amp;AA$7,Weights_Cond_Spaces,$C128+1,FALSE)*'Freezer Impacts'!Z127</f>
        <v>1.0634010226866141E-2</v>
      </c>
      <c r="AB128" s="41">
        <f ca="1">HLOOKUP($A128&amp;"-"&amp;$B128&amp;"-"&amp;AB$7,Weights_Cond_Spaces,$C128+1,FALSE)*'Freezer Impacts'!AA127</f>
        <v>1.8676789140710844E-6</v>
      </c>
      <c r="AC128" s="41">
        <f ca="1">HLOOKUP($A128&amp;"-"&amp;$B128&amp;"-"&amp;AC$7,Weights_Cond_Spaces,$C128+1,FALSE)*'Freezer Impacts'!AB127</f>
        <v>0</v>
      </c>
      <c r="AF128" s="131">
        <f t="shared" ca="1" si="23"/>
        <v>0.41696794067702803</v>
      </c>
      <c r="AG128" s="131">
        <f t="shared" ca="1" si="23"/>
        <v>5.3923929283565143E-5</v>
      </c>
      <c r="AH128" s="131">
        <f t="shared" ca="1" si="23"/>
        <v>0.4670608031810255</v>
      </c>
      <c r="AI128" s="131">
        <f t="shared" ca="1" si="23"/>
        <v>7.6306884921579845E-5</v>
      </c>
      <c r="AJ128" s="131">
        <f t="shared" ca="1" si="23"/>
        <v>-5.1936191477538977E-3</v>
      </c>
    </row>
    <row r="129" spans="1:36">
      <c r="A129" s="4" t="str">
        <f t="shared" si="27"/>
        <v>SD</v>
      </c>
      <c r="B129" s="4" t="str">
        <f t="shared" si="27"/>
        <v>MFM</v>
      </c>
      <c r="C129" s="4">
        <f t="shared" si="26"/>
        <v>9</v>
      </c>
      <c r="D129" s="40" t="str">
        <f t="shared" si="22"/>
        <v>SD9</v>
      </c>
      <c r="E129" s="41">
        <f ca="1">HLOOKUP($A129&amp;"-"&amp;$B129&amp;"-"&amp;E$7,Weights_Cond_Spaces,$C129+1,FALSE)*'Freezer Impacts'!D128</f>
        <v>0</v>
      </c>
      <c r="F129" s="41">
        <f ca="1">HLOOKUP($A129&amp;"-"&amp;$B129&amp;"-"&amp;F$7,Weights_Cond_Spaces,$C129+1,FALSE)*'Freezer Impacts'!E128</f>
        <v>0</v>
      </c>
      <c r="G129" s="41">
        <f ca="1">HLOOKUP($A129&amp;"-"&amp;$B129&amp;"-"&amp;G$7,Weights_Cond_Spaces,$C129+1,FALSE)*'Freezer Impacts'!F128</f>
        <v>0</v>
      </c>
      <c r="H129" s="41">
        <f ca="1">HLOOKUP($A129&amp;"-"&amp;$B129&amp;"-"&amp;H$7,Weights_Cond_Spaces,$C129+1,FALSE)*'Freezer Impacts'!G128</f>
        <v>0</v>
      </c>
      <c r="I129" s="41">
        <f ca="1">HLOOKUP($A129&amp;"-"&amp;$B129&amp;"-"&amp;I$7,Weights_Cond_Spaces,$C129+1,FALSE)*'Freezer Impacts'!H128</f>
        <v>0</v>
      </c>
      <c r="J129" s="41">
        <f ca="1">HLOOKUP($A129&amp;"-"&amp;$B129&amp;"-"&amp;J$7,Weights_Cond_Spaces,$C129+1,FALSE)*'Freezer Impacts'!I128</f>
        <v>0</v>
      </c>
      <c r="K129" s="41">
        <f ca="1">HLOOKUP($A129&amp;"-"&amp;$B129&amp;"-"&amp;K$7,Weights_Cond_Spaces,$C129+1,FALSE)*'Freezer Impacts'!J128</f>
        <v>0</v>
      </c>
      <c r="L129" s="41">
        <f ca="1">HLOOKUP($A129&amp;"-"&amp;$B129&amp;"-"&amp;L$7,Weights_Cond_Spaces,$C129+1,FALSE)*'Freezer Impacts'!K128</f>
        <v>0</v>
      </c>
      <c r="M129" s="41">
        <f ca="1">HLOOKUP($A129&amp;"-"&amp;$B129&amp;"-"&amp;M$7,Weights_Cond_Spaces,$C129+1,FALSE)*'Freezer Impacts'!L128</f>
        <v>0</v>
      </c>
      <c r="N129" s="41">
        <f ca="1">HLOOKUP($A129&amp;"-"&amp;$B129&amp;"-"&amp;N$7,Weights_Cond_Spaces,$C129+1,FALSE)*'Freezer Impacts'!M128</f>
        <v>0</v>
      </c>
      <c r="O129" s="41">
        <f ca="1">HLOOKUP($A129&amp;"-"&amp;$B129&amp;"-"&amp;O$7,Weights_Cond_Spaces,$C129+1,FALSE)*'Freezer Impacts'!N128</f>
        <v>0</v>
      </c>
      <c r="P129" s="41">
        <f ca="1">HLOOKUP($A129&amp;"-"&amp;$B129&amp;"-"&amp;P$7,Weights_Cond_Spaces,$C129+1,FALSE)*'Freezer Impacts'!O128</f>
        <v>0</v>
      </c>
      <c r="Q129" s="41">
        <f ca="1">HLOOKUP($A129&amp;"-"&amp;$B129&amp;"-"&amp;Q$7,Weights_Cond_Spaces,$C129+1,FALSE)*'Freezer Impacts'!P128</f>
        <v>0</v>
      </c>
      <c r="R129" s="41">
        <f ca="1">HLOOKUP($A129&amp;"-"&amp;$B129&amp;"-"&amp;R$7,Weights_Cond_Spaces,$C129+1,FALSE)*'Freezer Impacts'!Q128</f>
        <v>0</v>
      </c>
      <c r="S129" s="41">
        <f>HLOOKUP($A129&amp;"-"&amp;$B129&amp;"-"&amp;S$7,Weights_Cond_Spaces,$C129+1,FALSE)*'Freezer Impacts'!R128</f>
        <v>0</v>
      </c>
      <c r="T129" s="41">
        <f ca="1">HLOOKUP($A129&amp;"-"&amp;$B129&amp;"-"&amp;T$7,Weights_Cond_Spaces,$C129+1,FALSE)*'Freezer Impacts'!S128</f>
        <v>0</v>
      </c>
      <c r="U129" s="41">
        <f ca="1">HLOOKUP($A129&amp;"-"&amp;$B129&amp;"-"&amp;U$7,Weights_Cond_Spaces,$C129+1,FALSE)*'Freezer Impacts'!T128</f>
        <v>0</v>
      </c>
      <c r="V129" s="41">
        <f ca="1">HLOOKUP($A129&amp;"-"&amp;$B129&amp;"-"&amp;V$7,Weights_Cond_Spaces,$C129+1,FALSE)*'Freezer Impacts'!U128</f>
        <v>0</v>
      </c>
      <c r="W129" s="41">
        <f ca="1">HLOOKUP($A129&amp;"-"&amp;$B129&amp;"-"&amp;W$7,Weights_Cond_Spaces,$C129+1,FALSE)*'Freezer Impacts'!V128</f>
        <v>0</v>
      </c>
      <c r="X129" s="41">
        <f ca="1">HLOOKUP($A129&amp;"-"&amp;$B129&amp;"-"&amp;X$7,Weights_Cond_Spaces,$C129+1,FALSE)*'Freezer Impacts'!W128</f>
        <v>0</v>
      </c>
      <c r="Y129" s="41">
        <f ca="1">HLOOKUP($A129&amp;"-"&amp;$B129&amp;"-"&amp;Y$7,Weights_Cond_Spaces,$C129+1,FALSE)*'Freezer Impacts'!X128</f>
        <v>0</v>
      </c>
      <c r="Z129" s="41">
        <f ca="1">HLOOKUP($A129&amp;"-"&amp;$B129&amp;"-"&amp;Z$7,Weights_Cond_Spaces,$C129+1,FALSE)*'Freezer Impacts'!Y128</f>
        <v>0</v>
      </c>
      <c r="AA129" s="41">
        <f ca="1">HLOOKUP($A129&amp;"-"&amp;$B129&amp;"-"&amp;AA$7,Weights_Cond_Spaces,$C129+1,FALSE)*'Freezer Impacts'!Z128</f>
        <v>0</v>
      </c>
      <c r="AB129" s="41">
        <f ca="1">HLOOKUP($A129&amp;"-"&amp;$B129&amp;"-"&amp;AB$7,Weights_Cond_Spaces,$C129+1,FALSE)*'Freezer Impacts'!AA128</f>
        <v>0</v>
      </c>
      <c r="AC129" s="41">
        <f ca="1">HLOOKUP($A129&amp;"-"&amp;$B129&amp;"-"&amp;AC$7,Weights_Cond_Spaces,$C129+1,FALSE)*'Freezer Impacts'!AB128</f>
        <v>0</v>
      </c>
      <c r="AF129" s="131">
        <f t="shared" ca="1" si="23"/>
        <v>0</v>
      </c>
      <c r="AG129" s="131">
        <f t="shared" ca="1" si="23"/>
        <v>0</v>
      </c>
      <c r="AH129" s="131">
        <f t="shared" ca="1" si="23"/>
        <v>0</v>
      </c>
      <c r="AI129" s="131">
        <f t="shared" ca="1" si="23"/>
        <v>0</v>
      </c>
      <c r="AJ129" s="131">
        <f t="shared" ca="1" si="23"/>
        <v>0</v>
      </c>
    </row>
    <row r="130" spans="1:36">
      <c r="A130" s="4" t="str">
        <f t="shared" si="27"/>
        <v>SD</v>
      </c>
      <c r="B130" s="4" t="str">
        <f t="shared" si="27"/>
        <v>MFM</v>
      </c>
      <c r="C130" s="4">
        <f t="shared" si="26"/>
        <v>10</v>
      </c>
      <c r="D130" s="40" t="str">
        <f t="shared" si="22"/>
        <v>SD10</v>
      </c>
      <c r="E130" s="41">
        <f ca="1">HLOOKUP($A130&amp;"-"&amp;$B130&amp;"-"&amp;E$7,Weights_Cond_Spaces,$C130+1,FALSE)*'Freezer Impacts'!D129</f>
        <v>0.1412828354315647</v>
      </c>
      <c r="F130" s="41">
        <f ca="1">HLOOKUP($A130&amp;"-"&amp;$B130&amp;"-"&amp;F$7,Weights_Cond_Spaces,$C130+1,FALSE)*'Freezer Impacts'!E129</f>
        <v>1.8541096790051083E-5</v>
      </c>
      <c r="G130" s="41">
        <f ca="1">HLOOKUP($A130&amp;"-"&amp;$B130&amp;"-"&amp;G$7,Weights_Cond_Spaces,$C130+1,FALSE)*'Freezer Impacts'!F129</f>
        <v>0.16137979178701331</v>
      </c>
      <c r="H130" s="41">
        <f ca="1">HLOOKUP($A130&amp;"-"&amp;$B130&amp;"-"&amp;H$7,Weights_Cond_Spaces,$C130+1,FALSE)*'Freezer Impacts'!G129</f>
        <v>3.122168933846167E-5</v>
      </c>
      <c r="I130" s="41">
        <f ca="1">HLOOKUP($A130&amp;"-"&amp;$B130&amp;"-"&amp;I$7,Weights_Cond_Spaces,$C130+1,FALSE)*'Freezer Impacts'!H129</f>
        <v>-2.9852914956722348E-3</v>
      </c>
      <c r="J130" s="41">
        <f ca="1">HLOOKUP($A130&amp;"-"&amp;$B130&amp;"-"&amp;J$7,Weights_Cond_Spaces,$C130+1,FALSE)*'Freezer Impacts'!I129</f>
        <v>2.0206437112707313E-2</v>
      </c>
      <c r="K130" s="41">
        <f ca="1">HLOOKUP($A130&amp;"-"&amp;$B130&amp;"-"&amp;K$7,Weights_Cond_Spaces,$C130+1,FALSE)*'Freezer Impacts'!J129</f>
        <v>2.6664872914021665E-6</v>
      </c>
      <c r="L130" s="41">
        <f ca="1">HLOOKUP($A130&amp;"-"&amp;$B130&amp;"-"&amp;L$7,Weights_Cond_Spaces,$C130+1,FALSE)*'Freezer Impacts'!K129</f>
        <v>1.9395450127574335E-2</v>
      </c>
      <c r="M130" s="41">
        <f ca="1">HLOOKUP($A130&amp;"-"&amp;$B130&amp;"-"&amp;M$7,Weights_Cond_Spaces,$C130+1,FALSE)*'Freezer Impacts'!L129</f>
        <v>4.8397471415871838E-6</v>
      </c>
      <c r="N130" s="41">
        <f ca="1">HLOOKUP($A130&amp;"-"&amp;$B130&amp;"-"&amp;N$7,Weights_Cond_Spaces,$C130+1,FALSE)*'Freezer Impacts'!M129</f>
        <v>0</v>
      </c>
      <c r="O130" s="41">
        <f ca="1">HLOOKUP($A130&amp;"-"&amp;$B130&amp;"-"&amp;O$7,Weights_Cond_Spaces,$C130+1,FALSE)*'Freezer Impacts'!N129</f>
        <v>2.9395927487469616E-2</v>
      </c>
      <c r="P130" s="41">
        <f ca="1">HLOOKUP($A130&amp;"-"&amp;$B130&amp;"-"&amp;P$7,Weights_Cond_Spaces,$C130+1,FALSE)*'Freezer Impacts'!O129</f>
        <v>3.8577420612605341E-6</v>
      </c>
      <c r="Q130" s="41">
        <f ca="1">HLOOKUP($A130&amp;"-"&amp;$B130&amp;"-"&amp;Q$7,Weights_Cond_Spaces,$C130+1,FALSE)*'Freezer Impacts'!P129</f>
        <v>3.3577388525811873E-2</v>
      </c>
      <c r="R130" s="41">
        <f ca="1">HLOOKUP($A130&amp;"-"&amp;$B130&amp;"-"&amp;R$7,Weights_Cond_Spaces,$C130+1,FALSE)*'Freezer Impacts'!Q129</f>
        <v>6.4961218609905843E-6</v>
      </c>
      <c r="S130" s="41">
        <f>HLOOKUP($A130&amp;"-"&amp;$B130&amp;"-"&amp;S$7,Weights_Cond_Spaces,$C130+1,FALSE)*'Freezer Impacts'!R129</f>
        <v>0</v>
      </c>
      <c r="T130" s="41">
        <f ca="1">HLOOKUP($A130&amp;"-"&amp;$B130&amp;"-"&amp;T$7,Weights_Cond_Spaces,$C130+1,FALSE)*'Freezer Impacts'!S129</f>
        <v>2.7980875079909151E-2</v>
      </c>
      <c r="U130" s="41">
        <f ca="1">HLOOKUP($A130&amp;"-"&amp;$B130&amp;"-"&amp;U$7,Weights_Cond_Spaces,$C130+1,FALSE)*'Freezer Impacts'!T129</f>
        <v>4.259212690236943E-6</v>
      </c>
      <c r="V130" s="41">
        <f ca="1">HLOOKUP($A130&amp;"-"&amp;$B130&amp;"-"&amp;V$7,Weights_Cond_Spaces,$C130+1,FALSE)*'Freezer Impacts'!U129</f>
        <v>2.7980875079909151E-2</v>
      </c>
      <c r="W130" s="41">
        <f ca="1">HLOOKUP($A130&amp;"-"&amp;$B130&amp;"-"&amp;W$7,Weights_Cond_Spaces,$C130+1,FALSE)*'Freezer Impacts'!V129</f>
        <v>4.259212690236943E-6</v>
      </c>
      <c r="X130" s="41">
        <f ca="1">HLOOKUP($A130&amp;"-"&amp;$B130&amp;"-"&amp;X$7,Weights_Cond_Spaces,$C130+1,FALSE)*'Freezer Impacts'!W129</f>
        <v>-5.1266874672168305E-4</v>
      </c>
      <c r="Y130" s="41">
        <f ca="1">HLOOKUP($A130&amp;"-"&amp;$B130&amp;"-"&amp;Y$7,Weights_Cond_Spaces,$C130+1,FALSE)*'Freezer Impacts'!X129</f>
        <v>4.3261340138112791E-3</v>
      </c>
      <c r="Z130" s="41">
        <f ca="1">HLOOKUP($A130&amp;"-"&amp;$B130&amp;"-"&amp;Z$7,Weights_Cond_Spaces,$C130+1,FALSE)*'Freezer Impacts'!Y129</f>
        <v>6.8460605837462026E-7</v>
      </c>
      <c r="AA130" s="41">
        <f ca="1">HLOOKUP($A130&amp;"-"&amp;$B130&amp;"-"&amp;AA$7,Weights_Cond_Spaces,$C130+1,FALSE)*'Freezer Impacts'!Z129</f>
        <v>3.3701019765669522E-3</v>
      </c>
      <c r="AB130" s="41">
        <f ca="1">HLOOKUP($A130&amp;"-"&amp;$B130&amp;"-"&amp;AB$7,Weights_Cond_Spaces,$C130+1,FALSE)*'Freezer Impacts'!AA129</f>
        <v>6.8460605837462026E-7</v>
      </c>
      <c r="AC130" s="41">
        <f ca="1">HLOOKUP($A130&amp;"-"&amp;$B130&amp;"-"&amp;AC$7,Weights_Cond_Spaces,$C130+1,FALSE)*'Freezer Impacts'!AB129</f>
        <v>0</v>
      </c>
      <c r="AF130" s="131">
        <f t="shared" ca="1" si="23"/>
        <v>0.22319220912546203</v>
      </c>
      <c r="AG130" s="131">
        <f t="shared" ca="1" si="23"/>
        <v>3.0009144891325344E-5</v>
      </c>
      <c r="AH130" s="131">
        <f t="shared" ca="1" si="23"/>
        <v>0.24570360749687564</v>
      </c>
      <c r="AI130" s="131">
        <f t="shared" ca="1" si="23"/>
        <v>4.7501377089651E-5</v>
      </c>
      <c r="AJ130" s="131">
        <f t="shared" ca="1" si="23"/>
        <v>-3.4979602423939179E-3</v>
      </c>
    </row>
    <row r="131" spans="1:36">
      <c r="A131" s="4" t="str">
        <f t="shared" si="27"/>
        <v>SD</v>
      </c>
      <c r="B131" s="4" t="str">
        <f t="shared" si="27"/>
        <v>MFM</v>
      </c>
      <c r="C131" s="4">
        <f t="shared" si="26"/>
        <v>11</v>
      </c>
      <c r="D131" s="40" t="str">
        <f t="shared" si="22"/>
        <v>SD11</v>
      </c>
      <c r="E131" s="41">
        <f ca="1">HLOOKUP($A131&amp;"-"&amp;$B131&amp;"-"&amp;E$7,Weights_Cond_Spaces,$C131+1,FALSE)*'Freezer Impacts'!D130</f>
        <v>0</v>
      </c>
      <c r="F131" s="41">
        <f ca="1">HLOOKUP($A131&amp;"-"&amp;$B131&amp;"-"&amp;F$7,Weights_Cond_Spaces,$C131+1,FALSE)*'Freezer Impacts'!E130</f>
        <v>0</v>
      </c>
      <c r="G131" s="41">
        <f ca="1">HLOOKUP($A131&amp;"-"&amp;$B131&amp;"-"&amp;G$7,Weights_Cond_Spaces,$C131+1,FALSE)*'Freezer Impacts'!F130</f>
        <v>0</v>
      </c>
      <c r="H131" s="41">
        <f ca="1">HLOOKUP($A131&amp;"-"&amp;$B131&amp;"-"&amp;H$7,Weights_Cond_Spaces,$C131+1,FALSE)*'Freezer Impacts'!G130</f>
        <v>0</v>
      </c>
      <c r="I131" s="41">
        <f ca="1">HLOOKUP($A131&amp;"-"&amp;$B131&amp;"-"&amp;I$7,Weights_Cond_Spaces,$C131+1,FALSE)*'Freezer Impacts'!H130</f>
        <v>0</v>
      </c>
      <c r="J131" s="41">
        <f ca="1">HLOOKUP($A131&amp;"-"&amp;$B131&amp;"-"&amp;J$7,Weights_Cond_Spaces,$C131+1,FALSE)*'Freezer Impacts'!I130</f>
        <v>0</v>
      </c>
      <c r="K131" s="41">
        <f ca="1">HLOOKUP($A131&amp;"-"&amp;$B131&amp;"-"&amp;K$7,Weights_Cond_Spaces,$C131+1,FALSE)*'Freezer Impacts'!J130</f>
        <v>0</v>
      </c>
      <c r="L131" s="41">
        <f ca="1">HLOOKUP($A131&amp;"-"&amp;$B131&amp;"-"&amp;L$7,Weights_Cond_Spaces,$C131+1,FALSE)*'Freezer Impacts'!K130</f>
        <v>0</v>
      </c>
      <c r="M131" s="41">
        <f ca="1">HLOOKUP($A131&amp;"-"&amp;$B131&amp;"-"&amp;M$7,Weights_Cond_Spaces,$C131+1,FALSE)*'Freezer Impacts'!L130</f>
        <v>0</v>
      </c>
      <c r="N131" s="41">
        <f ca="1">HLOOKUP($A131&amp;"-"&amp;$B131&amp;"-"&amp;N$7,Weights_Cond_Spaces,$C131+1,FALSE)*'Freezer Impacts'!M130</f>
        <v>0</v>
      </c>
      <c r="O131" s="41">
        <f ca="1">HLOOKUP($A131&amp;"-"&amp;$B131&amp;"-"&amp;O$7,Weights_Cond_Spaces,$C131+1,FALSE)*'Freezer Impacts'!N130</f>
        <v>0</v>
      </c>
      <c r="P131" s="41">
        <f ca="1">HLOOKUP($A131&amp;"-"&amp;$B131&amp;"-"&amp;P$7,Weights_Cond_Spaces,$C131+1,FALSE)*'Freezer Impacts'!O130</f>
        <v>0</v>
      </c>
      <c r="Q131" s="41">
        <f ca="1">HLOOKUP($A131&amp;"-"&amp;$B131&amp;"-"&amp;Q$7,Weights_Cond_Spaces,$C131+1,FALSE)*'Freezer Impacts'!P130</f>
        <v>0</v>
      </c>
      <c r="R131" s="41">
        <f ca="1">HLOOKUP($A131&amp;"-"&amp;$B131&amp;"-"&amp;R$7,Weights_Cond_Spaces,$C131+1,FALSE)*'Freezer Impacts'!Q130</f>
        <v>0</v>
      </c>
      <c r="S131" s="41">
        <f>HLOOKUP($A131&amp;"-"&amp;$B131&amp;"-"&amp;S$7,Weights_Cond_Spaces,$C131+1,FALSE)*'Freezer Impacts'!R130</f>
        <v>0</v>
      </c>
      <c r="T131" s="41">
        <f ca="1">HLOOKUP($A131&amp;"-"&amp;$B131&amp;"-"&amp;T$7,Weights_Cond_Spaces,$C131+1,FALSE)*'Freezer Impacts'!S130</f>
        <v>0</v>
      </c>
      <c r="U131" s="41">
        <f ca="1">HLOOKUP($A131&amp;"-"&amp;$B131&amp;"-"&amp;U$7,Weights_Cond_Spaces,$C131+1,FALSE)*'Freezer Impacts'!T130</f>
        <v>0</v>
      </c>
      <c r="V131" s="41">
        <f ca="1">HLOOKUP($A131&amp;"-"&amp;$B131&amp;"-"&amp;V$7,Weights_Cond_Spaces,$C131+1,FALSE)*'Freezer Impacts'!U130</f>
        <v>0</v>
      </c>
      <c r="W131" s="41">
        <f ca="1">HLOOKUP($A131&amp;"-"&amp;$B131&amp;"-"&amp;W$7,Weights_Cond_Spaces,$C131+1,FALSE)*'Freezer Impacts'!V130</f>
        <v>0</v>
      </c>
      <c r="X131" s="41">
        <f ca="1">HLOOKUP($A131&amp;"-"&amp;$B131&amp;"-"&amp;X$7,Weights_Cond_Spaces,$C131+1,FALSE)*'Freezer Impacts'!W130</f>
        <v>0</v>
      </c>
      <c r="Y131" s="41">
        <f ca="1">HLOOKUP($A131&amp;"-"&amp;$B131&amp;"-"&amp;Y$7,Weights_Cond_Spaces,$C131+1,FALSE)*'Freezer Impacts'!X130</f>
        <v>0</v>
      </c>
      <c r="Z131" s="41">
        <f ca="1">HLOOKUP($A131&amp;"-"&amp;$B131&amp;"-"&amp;Z$7,Weights_Cond_Spaces,$C131+1,FALSE)*'Freezer Impacts'!Y130</f>
        <v>0</v>
      </c>
      <c r="AA131" s="41">
        <f ca="1">HLOOKUP($A131&amp;"-"&amp;$B131&amp;"-"&amp;AA$7,Weights_Cond_Spaces,$C131+1,FALSE)*'Freezer Impacts'!Z130</f>
        <v>0</v>
      </c>
      <c r="AB131" s="41">
        <f ca="1">HLOOKUP($A131&amp;"-"&amp;$B131&amp;"-"&amp;AB$7,Weights_Cond_Spaces,$C131+1,FALSE)*'Freezer Impacts'!AA130</f>
        <v>0</v>
      </c>
      <c r="AC131" s="41">
        <f ca="1">HLOOKUP($A131&amp;"-"&amp;$B131&amp;"-"&amp;AC$7,Weights_Cond_Spaces,$C131+1,FALSE)*'Freezer Impacts'!AB130</f>
        <v>0</v>
      </c>
      <c r="AF131" s="131">
        <f t="shared" ca="1" si="23"/>
        <v>0</v>
      </c>
      <c r="AG131" s="131">
        <f t="shared" ca="1" si="23"/>
        <v>0</v>
      </c>
      <c r="AH131" s="131">
        <f t="shared" ca="1" si="23"/>
        <v>0</v>
      </c>
      <c r="AI131" s="131">
        <f t="shared" ca="1" si="23"/>
        <v>0</v>
      </c>
      <c r="AJ131" s="131">
        <f t="shared" ca="1" si="23"/>
        <v>0</v>
      </c>
    </row>
    <row r="132" spans="1:36">
      <c r="A132" s="4" t="str">
        <f t="shared" si="27"/>
        <v>SD</v>
      </c>
      <c r="B132" s="4" t="str">
        <f t="shared" si="27"/>
        <v>MFM</v>
      </c>
      <c r="C132" s="4">
        <f t="shared" si="26"/>
        <v>12</v>
      </c>
      <c r="D132" s="40" t="str">
        <f t="shared" si="22"/>
        <v>SD12</v>
      </c>
      <c r="E132" s="41">
        <f ca="1">HLOOKUP($A132&amp;"-"&amp;$B132&amp;"-"&amp;E$7,Weights_Cond_Spaces,$C132+1,FALSE)*'Freezer Impacts'!D131</f>
        <v>0</v>
      </c>
      <c r="F132" s="41">
        <f ca="1">HLOOKUP($A132&amp;"-"&amp;$B132&amp;"-"&amp;F$7,Weights_Cond_Spaces,$C132+1,FALSE)*'Freezer Impacts'!E131</f>
        <v>0</v>
      </c>
      <c r="G132" s="41">
        <f ca="1">HLOOKUP($A132&amp;"-"&amp;$B132&amp;"-"&amp;G$7,Weights_Cond_Spaces,$C132+1,FALSE)*'Freezer Impacts'!F131</f>
        <v>0</v>
      </c>
      <c r="H132" s="41">
        <f ca="1">HLOOKUP($A132&amp;"-"&amp;$B132&amp;"-"&amp;H$7,Weights_Cond_Spaces,$C132+1,FALSE)*'Freezer Impacts'!G131</f>
        <v>0</v>
      </c>
      <c r="I132" s="41">
        <f ca="1">HLOOKUP($A132&amp;"-"&amp;$B132&amp;"-"&amp;I$7,Weights_Cond_Spaces,$C132+1,FALSE)*'Freezer Impacts'!H131</f>
        <v>0</v>
      </c>
      <c r="J132" s="41">
        <f ca="1">HLOOKUP($A132&amp;"-"&amp;$B132&amp;"-"&amp;J$7,Weights_Cond_Spaces,$C132+1,FALSE)*'Freezer Impacts'!I131</f>
        <v>0</v>
      </c>
      <c r="K132" s="41">
        <f ca="1">HLOOKUP($A132&amp;"-"&amp;$B132&amp;"-"&amp;K$7,Weights_Cond_Spaces,$C132+1,FALSE)*'Freezer Impacts'!J131</f>
        <v>0</v>
      </c>
      <c r="L132" s="41">
        <f ca="1">HLOOKUP($A132&amp;"-"&amp;$B132&amp;"-"&amp;L$7,Weights_Cond_Spaces,$C132+1,FALSE)*'Freezer Impacts'!K131</f>
        <v>0</v>
      </c>
      <c r="M132" s="41">
        <f ca="1">HLOOKUP($A132&amp;"-"&amp;$B132&amp;"-"&amp;M$7,Weights_Cond_Spaces,$C132+1,FALSE)*'Freezer Impacts'!L131</f>
        <v>0</v>
      </c>
      <c r="N132" s="41">
        <f ca="1">HLOOKUP($A132&amp;"-"&amp;$B132&amp;"-"&amp;N$7,Weights_Cond_Spaces,$C132+1,FALSE)*'Freezer Impacts'!M131</f>
        <v>0</v>
      </c>
      <c r="O132" s="41">
        <f ca="1">HLOOKUP($A132&amp;"-"&amp;$B132&amp;"-"&amp;O$7,Weights_Cond_Spaces,$C132+1,FALSE)*'Freezer Impacts'!N131</f>
        <v>0</v>
      </c>
      <c r="P132" s="41">
        <f ca="1">HLOOKUP($A132&amp;"-"&amp;$B132&amp;"-"&amp;P$7,Weights_Cond_Spaces,$C132+1,FALSE)*'Freezer Impacts'!O131</f>
        <v>0</v>
      </c>
      <c r="Q132" s="41">
        <f ca="1">HLOOKUP($A132&amp;"-"&amp;$B132&amp;"-"&amp;Q$7,Weights_Cond_Spaces,$C132+1,FALSE)*'Freezer Impacts'!P131</f>
        <v>0</v>
      </c>
      <c r="R132" s="41">
        <f ca="1">HLOOKUP($A132&amp;"-"&amp;$B132&amp;"-"&amp;R$7,Weights_Cond_Spaces,$C132+1,FALSE)*'Freezer Impacts'!Q131</f>
        <v>0</v>
      </c>
      <c r="S132" s="41">
        <f>HLOOKUP($A132&amp;"-"&amp;$B132&amp;"-"&amp;S$7,Weights_Cond_Spaces,$C132+1,FALSE)*'Freezer Impacts'!R131</f>
        <v>0</v>
      </c>
      <c r="T132" s="41">
        <f ca="1">HLOOKUP($A132&amp;"-"&amp;$B132&amp;"-"&amp;T$7,Weights_Cond_Spaces,$C132+1,FALSE)*'Freezer Impacts'!S131</f>
        <v>0</v>
      </c>
      <c r="U132" s="41">
        <f ca="1">HLOOKUP($A132&amp;"-"&amp;$B132&amp;"-"&amp;U$7,Weights_Cond_Spaces,$C132+1,FALSE)*'Freezer Impacts'!T131</f>
        <v>0</v>
      </c>
      <c r="V132" s="41">
        <f ca="1">HLOOKUP($A132&amp;"-"&amp;$B132&amp;"-"&amp;V$7,Weights_Cond_Spaces,$C132+1,FALSE)*'Freezer Impacts'!U131</f>
        <v>0</v>
      </c>
      <c r="W132" s="41">
        <f ca="1">HLOOKUP($A132&amp;"-"&amp;$B132&amp;"-"&amp;W$7,Weights_Cond_Spaces,$C132+1,FALSE)*'Freezer Impacts'!V131</f>
        <v>0</v>
      </c>
      <c r="X132" s="41">
        <f ca="1">HLOOKUP($A132&amp;"-"&amp;$B132&amp;"-"&amp;X$7,Weights_Cond_Spaces,$C132+1,FALSE)*'Freezer Impacts'!W131</f>
        <v>0</v>
      </c>
      <c r="Y132" s="41">
        <f ca="1">HLOOKUP($A132&amp;"-"&amp;$B132&amp;"-"&amp;Y$7,Weights_Cond_Spaces,$C132+1,FALSE)*'Freezer Impacts'!X131</f>
        <v>0</v>
      </c>
      <c r="Z132" s="41">
        <f ca="1">HLOOKUP($A132&amp;"-"&amp;$B132&amp;"-"&amp;Z$7,Weights_Cond_Spaces,$C132+1,FALSE)*'Freezer Impacts'!Y131</f>
        <v>0</v>
      </c>
      <c r="AA132" s="41">
        <f ca="1">HLOOKUP($A132&amp;"-"&amp;$B132&amp;"-"&amp;AA$7,Weights_Cond_Spaces,$C132+1,FALSE)*'Freezer Impacts'!Z131</f>
        <v>0</v>
      </c>
      <c r="AB132" s="41">
        <f ca="1">HLOOKUP($A132&amp;"-"&amp;$B132&amp;"-"&amp;AB$7,Weights_Cond_Spaces,$C132+1,FALSE)*'Freezer Impacts'!AA131</f>
        <v>0</v>
      </c>
      <c r="AC132" s="41">
        <f ca="1">HLOOKUP($A132&amp;"-"&amp;$B132&amp;"-"&amp;AC$7,Weights_Cond_Spaces,$C132+1,FALSE)*'Freezer Impacts'!AB131</f>
        <v>0</v>
      </c>
      <c r="AF132" s="131">
        <f t="shared" ca="1" si="23"/>
        <v>0</v>
      </c>
      <c r="AG132" s="131">
        <f t="shared" ca="1" si="23"/>
        <v>0</v>
      </c>
      <c r="AH132" s="131">
        <f t="shared" ca="1" si="23"/>
        <v>0</v>
      </c>
      <c r="AI132" s="131">
        <f t="shared" ca="1" si="23"/>
        <v>0</v>
      </c>
      <c r="AJ132" s="131">
        <f t="shared" ca="1" si="23"/>
        <v>0</v>
      </c>
    </row>
    <row r="133" spans="1:36">
      <c r="A133" s="4" t="str">
        <f t="shared" si="27"/>
        <v>SD</v>
      </c>
      <c r="B133" s="4" t="str">
        <f t="shared" si="27"/>
        <v>MFM</v>
      </c>
      <c r="C133" s="4">
        <f t="shared" si="26"/>
        <v>13</v>
      </c>
      <c r="D133" s="40" t="str">
        <f t="shared" si="22"/>
        <v>SD13</v>
      </c>
      <c r="E133" s="41">
        <f ca="1">HLOOKUP($A133&amp;"-"&amp;$B133&amp;"-"&amp;E$7,Weights_Cond_Spaces,$C133+1,FALSE)*'Freezer Impacts'!D132</f>
        <v>0</v>
      </c>
      <c r="F133" s="41">
        <f ca="1">HLOOKUP($A133&amp;"-"&amp;$B133&amp;"-"&amp;F$7,Weights_Cond_Spaces,$C133+1,FALSE)*'Freezer Impacts'!E132</f>
        <v>0</v>
      </c>
      <c r="G133" s="41">
        <f ca="1">HLOOKUP($A133&amp;"-"&amp;$B133&amp;"-"&amp;G$7,Weights_Cond_Spaces,$C133+1,FALSE)*'Freezer Impacts'!F132</f>
        <v>0</v>
      </c>
      <c r="H133" s="41">
        <f ca="1">HLOOKUP($A133&amp;"-"&amp;$B133&amp;"-"&amp;H$7,Weights_Cond_Spaces,$C133+1,FALSE)*'Freezer Impacts'!G132</f>
        <v>0</v>
      </c>
      <c r="I133" s="41">
        <f ca="1">HLOOKUP($A133&amp;"-"&amp;$B133&amp;"-"&amp;I$7,Weights_Cond_Spaces,$C133+1,FALSE)*'Freezer Impacts'!H132</f>
        <v>0</v>
      </c>
      <c r="J133" s="41">
        <f ca="1">HLOOKUP($A133&amp;"-"&amp;$B133&amp;"-"&amp;J$7,Weights_Cond_Spaces,$C133+1,FALSE)*'Freezer Impacts'!I132</f>
        <v>0</v>
      </c>
      <c r="K133" s="41">
        <f ca="1">HLOOKUP($A133&amp;"-"&amp;$B133&amp;"-"&amp;K$7,Weights_Cond_Spaces,$C133+1,FALSE)*'Freezer Impacts'!J132</f>
        <v>0</v>
      </c>
      <c r="L133" s="41">
        <f ca="1">HLOOKUP($A133&amp;"-"&amp;$B133&amp;"-"&amp;L$7,Weights_Cond_Spaces,$C133+1,FALSE)*'Freezer Impacts'!K132</f>
        <v>0</v>
      </c>
      <c r="M133" s="41">
        <f ca="1">HLOOKUP($A133&amp;"-"&amp;$B133&amp;"-"&amp;M$7,Weights_Cond_Spaces,$C133+1,FALSE)*'Freezer Impacts'!L132</f>
        <v>0</v>
      </c>
      <c r="N133" s="41">
        <f ca="1">HLOOKUP($A133&amp;"-"&amp;$B133&amp;"-"&amp;N$7,Weights_Cond_Spaces,$C133+1,FALSE)*'Freezer Impacts'!M132</f>
        <v>0</v>
      </c>
      <c r="O133" s="41">
        <f ca="1">HLOOKUP($A133&amp;"-"&amp;$B133&amp;"-"&amp;O$7,Weights_Cond_Spaces,$C133+1,FALSE)*'Freezer Impacts'!N132</f>
        <v>0</v>
      </c>
      <c r="P133" s="41">
        <f ca="1">HLOOKUP($A133&amp;"-"&amp;$B133&amp;"-"&amp;P$7,Weights_Cond_Spaces,$C133+1,FALSE)*'Freezer Impacts'!O132</f>
        <v>0</v>
      </c>
      <c r="Q133" s="41">
        <f ca="1">HLOOKUP($A133&amp;"-"&amp;$B133&amp;"-"&amp;Q$7,Weights_Cond_Spaces,$C133+1,FALSE)*'Freezer Impacts'!P132</f>
        <v>0</v>
      </c>
      <c r="R133" s="41">
        <f ca="1">HLOOKUP($A133&amp;"-"&amp;$B133&amp;"-"&amp;R$7,Weights_Cond_Spaces,$C133+1,FALSE)*'Freezer Impacts'!Q132</f>
        <v>0</v>
      </c>
      <c r="S133" s="41">
        <f>HLOOKUP($A133&amp;"-"&amp;$B133&amp;"-"&amp;S$7,Weights_Cond_Spaces,$C133+1,FALSE)*'Freezer Impacts'!R132</f>
        <v>0</v>
      </c>
      <c r="T133" s="41">
        <f ca="1">HLOOKUP($A133&amp;"-"&amp;$B133&amp;"-"&amp;T$7,Weights_Cond_Spaces,$C133+1,FALSE)*'Freezer Impacts'!S132</f>
        <v>0</v>
      </c>
      <c r="U133" s="41">
        <f ca="1">HLOOKUP($A133&amp;"-"&amp;$B133&amp;"-"&amp;U$7,Weights_Cond_Spaces,$C133+1,FALSE)*'Freezer Impacts'!T132</f>
        <v>0</v>
      </c>
      <c r="V133" s="41">
        <f ca="1">HLOOKUP($A133&amp;"-"&amp;$B133&amp;"-"&amp;V$7,Weights_Cond_Spaces,$C133+1,FALSE)*'Freezer Impacts'!U132</f>
        <v>0</v>
      </c>
      <c r="W133" s="41">
        <f ca="1">HLOOKUP($A133&amp;"-"&amp;$B133&amp;"-"&amp;W$7,Weights_Cond_Spaces,$C133+1,FALSE)*'Freezer Impacts'!V132</f>
        <v>0</v>
      </c>
      <c r="X133" s="41">
        <f ca="1">HLOOKUP($A133&amp;"-"&amp;$B133&amp;"-"&amp;X$7,Weights_Cond_Spaces,$C133+1,FALSE)*'Freezer Impacts'!W132</f>
        <v>0</v>
      </c>
      <c r="Y133" s="41">
        <f ca="1">HLOOKUP($A133&amp;"-"&amp;$B133&amp;"-"&amp;Y$7,Weights_Cond_Spaces,$C133+1,FALSE)*'Freezer Impacts'!X132</f>
        <v>0</v>
      </c>
      <c r="Z133" s="41">
        <f ca="1">HLOOKUP($A133&amp;"-"&amp;$B133&amp;"-"&amp;Z$7,Weights_Cond_Spaces,$C133+1,FALSE)*'Freezer Impacts'!Y132</f>
        <v>0</v>
      </c>
      <c r="AA133" s="41">
        <f ca="1">HLOOKUP($A133&amp;"-"&amp;$B133&amp;"-"&amp;AA$7,Weights_Cond_Spaces,$C133+1,FALSE)*'Freezer Impacts'!Z132</f>
        <v>0</v>
      </c>
      <c r="AB133" s="41">
        <f ca="1">HLOOKUP($A133&amp;"-"&amp;$B133&amp;"-"&amp;AB$7,Weights_Cond_Spaces,$C133+1,FALSE)*'Freezer Impacts'!AA132</f>
        <v>0</v>
      </c>
      <c r="AC133" s="41">
        <f ca="1">HLOOKUP($A133&amp;"-"&amp;$B133&amp;"-"&amp;AC$7,Weights_Cond_Spaces,$C133+1,FALSE)*'Freezer Impacts'!AB132</f>
        <v>0</v>
      </c>
      <c r="AF133" s="131">
        <f t="shared" ca="1" si="23"/>
        <v>0</v>
      </c>
      <c r="AG133" s="131">
        <f t="shared" ca="1" si="23"/>
        <v>0</v>
      </c>
      <c r="AH133" s="131">
        <f t="shared" ca="1" si="23"/>
        <v>0</v>
      </c>
      <c r="AI133" s="131">
        <f t="shared" ca="1" si="23"/>
        <v>0</v>
      </c>
      <c r="AJ133" s="131">
        <f t="shared" ca="1" si="23"/>
        <v>0</v>
      </c>
    </row>
    <row r="134" spans="1:36">
      <c r="A134" s="4" t="str">
        <f t="shared" si="27"/>
        <v>SD</v>
      </c>
      <c r="B134" s="4" t="str">
        <f t="shared" si="27"/>
        <v>MFM</v>
      </c>
      <c r="C134" s="4">
        <f t="shared" si="26"/>
        <v>14</v>
      </c>
      <c r="D134" s="40" t="str">
        <f t="shared" si="22"/>
        <v>SD14</v>
      </c>
      <c r="E134" s="41">
        <f ca="1">HLOOKUP($A134&amp;"-"&amp;$B134&amp;"-"&amp;E$7,Weights_Cond_Spaces,$C134+1,FALSE)*'Freezer Impacts'!D133</f>
        <v>1.9969596136518039E-2</v>
      </c>
      <c r="F134" s="41">
        <f ca="1">HLOOKUP($A134&amp;"-"&amp;$B134&amp;"-"&amp;F$7,Weights_Cond_Spaces,$C134+1,FALSE)*'Freezer Impacts'!E133</f>
        <v>2.4648560930324873E-6</v>
      </c>
      <c r="G134" s="41">
        <f ca="1">HLOOKUP($A134&amp;"-"&amp;$B134&amp;"-"&amp;G$7,Weights_Cond_Spaces,$C134+1,FALSE)*'Freezer Impacts'!F133</f>
        <v>2.3819272176720436E-2</v>
      </c>
      <c r="H134" s="41">
        <f ca="1">HLOOKUP($A134&amp;"-"&amp;$B134&amp;"-"&amp;H$7,Weights_Cond_Spaces,$C134+1,FALSE)*'Freezer Impacts'!G133</f>
        <v>3.6256296697049529E-6</v>
      </c>
      <c r="I134" s="41">
        <f ca="1">HLOOKUP($A134&amp;"-"&amp;$B134&amp;"-"&amp;I$7,Weights_Cond_Spaces,$C134+1,FALSE)*'Freezer Impacts'!H133</f>
        <v>-4.8846145639983084E-4</v>
      </c>
      <c r="J134" s="41">
        <f ca="1">HLOOKUP($A134&amp;"-"&amp;$B134&amp;"-"&amp;J$7,Weights_Cond_Spaces,$C134+1,FALSE)*'Freezer Impacts'!I133</f>
        <v>2.8625316791514978E-3</v>
      </c>
      <c r="K134" s="41">
        <f ca="1">HLOOKUP($A134&amp;"-"&amp;$B134&amp;"-"&amp;K$7,Weights_Cond_Spaces,$C134+1,FALSE)*'Freezer Impacts'!J133</f>
        <v>3.5454089147617312E-7</v>
      </c>
      <c r="L134" s="41">
        <f ca="1">HLOOKUP($A134&amp;"-"&amp;$B134&amp;"-"&amp;L$7,Weights_Cond_Spaces,$C134+1,FALSE)*'Freezer Impacts'!K133</f>
        <v>2.8755095641484624E-3</v>
      </c>
      <c r="M134" s="41">
        <f ca="1">HLOOKUP($A134&amp;"-"&amp;$B134&amp;"-"&amp;M$7,Weights_Cond_Spaces,$C134+1,FALSE)*'Freezer Impacts'!L133</f>
        <v>5.6659870306874219E-7</v>
      </c>
      <c r="N134" s="41">
        <f ca="1">HLOOKUP($A134&amp;"-"&amp;$B134&amp;"-"&amp;N$7,Weights_Cond_Spaces,$C134+1,FALSE)*'Freezer Impacts'!M133</f>
        <v>0</v>
      </c>
      <c r="O134" s="41">
        <f ca="1">HLOOKUP($A134&amp;"-"&amp;$B134&amp;"-"&amp;O$7,Weights_Cond_Spaces,$C134+1,FALSE)*'Freezer Impacts'!N133</f>
        <v>4.1549619116151145E-3</v>
      </c>
      <c r="P134" s="41">
        <f ca="1">HLOOKUP($A134&amp;"-"&amp;$B134&amp;"-"&amp;P$7,Weights_Cond_Spaces,$C134+1,FALSE)*'Freezer Impacts'!O133</f>
        <v>5.128487884356456E-7</v>
      </c>
      <c r="Q134" s="41">
        <f ca="1">HLOOKUP($A134&amp;"-"&amp;$B134&amp;"-"&amp;Q$7,Weights_Cond_Spaces,$C134+1,FALSE)*'Freezer Impacts'!P133</f>
        <v>4.955942422675527E-3</v>
      </c>
      <c r="R134" s="41">
        <f ca="1">HLOOKUP($A134&amp;"-"&amp;$B134&amp;"-"&amp;R$7,Weights_Cond_Spaces,$C134+1,FALSE)*'Freezer Impacts'!Q133</f>
        <v>7.5436443883298469E-7</v>
      </c>
      <c r="S134" s="41">
        <f>HLOOKUP($A134&amp;"-"&amp;$B134&amp;"-"&amp;S$7,Weights_Cond_Spaces,$C134+1,FALSE)*'Freezer Impacts'!R133</f>
        <v>0</v>
      </c>
      <c r="T134" s="41">
        <f ca="1">HLOOKUP($A134&amp;"-"&amp;$B134&amp;"-"&amp;T$7,Weights_Cond_Spaces,$C134+1,FALSE)*'Freezer Impacts'!S133</f>
        <v>0</v>
      </c>
      <c r="U134" s="41">
        <f ca="1">HLOOKUP($A134&amp;"-"&amp;$B134&amp;"-"&amp;U$7,Weights_Cond_Spaces,$C134+1,FALSE)*'Freezer Impacts'!T133</f>
        <v>0</v>
      </c>
      <c r="V134" s="41">
        <f ca="1">HLOOKUP($A134&amp;"-"&amp;$B134&amp;"-"&amp;V$7,Weights_Cond_Spaces,$C134+1,FALSE)*'Freezer Impacts'!U133</f>
        <v>0</v>
      </c>
      <c r="W134" s="41">
        <f ca="1">HLOOKUP($A134&amp;"-"&amp;$B134&amp;"-"&amp;W$7,Weights_Cond_Spaces,$C134+1,FALSE)*'Freezer Impacts'!V133</f>
        <v>0</v>
      </c>
      <c r="X134" s="41">
        <f ca="1">HLOOKUP($A134&amp;"-"&amp;$B134&amp;"-"&amp;X$7,Weights_Cond_Spaces,$C134+1,FALSE)*'Freezer Impacts'!W133</f>
        <v>0</v>
      </c>
      <c r="Y134" s="41">
        <f ca="1">HLOOKUP($A134&amp;"-"&amp;$B134&amp;"-"&amp;Y$7,Weights_Cond_Spaces,$C134+1,FALSE)*'Freezer Impacts'!X133</f>
        <v>0</v>
      </c>
      <c r="Z134" s="41">
        <f ca="1">HLOOKUP($A134&amp;"-"&amp;$B134&amp;"-"&amp;Z$7,Weights_Cond_Spaces,$C134+1,FALSE)*'Freezer Impacts'!Y133</f>
        <v>0</v>
      </c>
      <c r="AA134" s="41">
        <f ca="1">HLOOKUP($A134&amp;"-"&amp;$B134&amp;"-"&amp;AA$7,Weights_Cond_Spaces,$C134+1,FALSE)*'Freezer Impacts'!Z133</f>
        <v>0</v>
      </c>
      <c r="AB134" s="41">
        <f ca="1">HLOOKUP($A134&amp;"-"&amp;$B134&amp;"-"&amp;AB$7,Weights_Cond_Spaces,$C134+1,FALSE)*'Freezer Impacts'!AA133</f>
        <v>0</v>
      </c>
      <c r="AC134" s="41">
        <f ca="1">HLOOKUP($A134&amp;"-"&amp;$B134&amp;"-"&amp;AC$7,Weights_Cond_Spaces,$C134+1,FALSE)*'Freezer Impacts'!AB133</f>
        <v>0</v>
      </c>
      <c r="AF134" s="131">
        <f t="shared" ca="1" si="23"/>
        <v>2.6987089727284651E-2</v>
      </c>
      <c r="AG134" s="131">
        <f t="shared" ca="1" si="23"/>
        <v>3.3322457729443059E-6</v>
      </c>
      <c r="AH134" s="131">
        <f t="shared" ca="1" si="23"/>
        <v>3.1650724163544426E-2</v>
      </c>
      <c r="AI134" s="131">
        <f t="shared" ca="1" si="23"/>
        <v>4.9465928116066802E-6</v>
      </c>
      <c r="AJ134" s="131">
        <f t="shared" ca="1" si="23"/>
        <v>-4.8846145639983084E-4</v>
      </c>
    </row>
    <row r="135" spans="1:36">
      <c r="A135" s="4" t="str">
        <f t="shared" si="27"/>
        <v>SD</v>
      </c>
      <c r="B135" s="4" t="str">
        <f t="shared" si="27"/>
        <v>MFM</v>
      </c>
      <c r="C135" s="4">
        <f t="shared" si="26"/>
        <v>15</v>
      </c>
      <c r="D135" s="40" t="str">
        <f t="shared" si="22"/>
        <v>SD15</v>
      </c>
      <c r="E135" s="41">
        <f ca="1">HLOOKUP($A135&amp;"-"&amp;$B135&amp;"-"&amp;E$7,Weights_Cond_Spaces,$C135+1,FALSE)*'Freezer Impacts'!D134</f>
        <v>9.8600248894885445E-2</v>
      </c>
      <c r="F135" s="41">
        <f ca="1">HLOOKUP($A135&amp;"-"&amp;$B135&amp;"-"&amp;F$7,Weights_Cond_Spaces,$C135+1,FALSE)*'Freezer Impacts'!E134</f>
        <v>1.2051930087355375E-5</v>
      </c>
      <c r="G135" s="41">
        <f ca="1">HLOOKUP($A135&amp;"-"&amp;$B135&amp;"-"&amp;G$7,Weights_Cond_Spaces,$C135+1,FALSE)*'Freezer Impacts'!F134</f>
        <v>0.12795639916528656</v>
      </c>
      <c r="H135" s="41">
        <f ca="1">HLOOKUP($A135&amp;"-"&amp;$B135&amp;"-"&amp;H$7,Weights_Cond_Spaces,$C135+1,FALSE)*'Freezer Impacts'!G134</f>
        <v>1.8152807928068162E-5</v>
      </c>
      <c r="I135" s="41">
        <f ca="1">HLOOKUP($A135&amp;"-"&amp;$B135&amp;"-"&amp;I$7,Weights_Cond_Spaces,$C135+1,FALSE)*'Freezer Impacts'!H134</f>
        <v>-1.1647731668038637E-3</v>
      </c>
      <c r="J135" s="41">
        <f ca="1">HLOOKUP($A135&amp;"-"&amp;$B135&amp;"-"&amp;J$7,Weights_Cond_Spaces,$C135+1,FALSE)*'Freezer Impacts'!I134</f>
        <v>1.4138244456721015E-2</v>
      </c>
      <c r="K135" s="41">
        <f ca="1">HLOOKUP($A135&amp;"-"&amp;$B135&amp;"-"&amp;K$7,Weights_Cond_Spaces,$C135+1,FALSE)*'Freezer Impacts'!J134</f>
        <v>1.7320884797869422E-6</v>
      </c>
      <c r="L135" s="41">
        <f ca="1">HLOOKUP($A135&amp;"-"&amp;$B135&amp;"-"&amp;L$7,Weights_Cond_Spaces,$C135+1,FALSE)*'Freezer Impacts'!K134</f>
        <v>1.7240597299175913E-2</v>
      </c>
      <c r="M135" s="41">
        <f ca="1">HLOOKUP($A135&amp;"-"&amp;$B135&amp;"-"&amp;M$7,Weights_Cond_Spaces,$C135+1,FALSE)*'Freezer Impacts'!L134</f>
        <v>2.8115987070951324E-6</v>
      </c>
      <c r="N135" s="41">
        <f ca="1">HLOOKUP($A135&amp;"-"&amp;$B135&amp;"-"&amp;N$7,Weights_Cond_Spaces,$C135+1,FALSE)*'Freezer Impacts'!M134</f>
        <v>0</v>
      </c>
      <c r="O135" s="41">
        <f ca="1">HLOOKUP($A135&amp;"-"&amp;$B135&amp;"-"&amp;O$7,Weights_Cond_Spaces,$C135+1,FALSE)*'Freezer Impacts'!N134</f>
        <v>2.051520100022676E-2</v>
      </c>
      <c r="P135" s="41">
        <f ca="1">HLOOKUP($A135&amp;"-"&amp;$B135&amp;"-"&amp;P$7,Weights_Cond_Spaces,$C135+1,FALSE)*'Freezer Impacts'!O134</f>
        <v>2.5075775259589747E-6</v>
      </c>
      <c r="Q135" s="41">
        <f ca="1">HLOOKUP($A135&amp;"-"&amp;$B135&amp;"-"&amp;Q$7,Weights_Cond_Spaces,$C135+1,FALSE)*'Freezer Impacts'!P134</f>
        <v>2.6623170606187661E-2</v>
      </c>
      <c r="R135" s="41">
        <f ca="1">HLOOKUP($A135&amp;"-"&amp;$B135&amp;"-"&amp;R$7,Weights_Cond_Spaces,$C135+1,FALSE)*'Freezer Impacts'!Q134</f>
        <v>3.7769529746303279E-6</v>
      </c>
      <c r="S135" s="41">
        <f>HLOOKUP($A135&amp;"-"&amp;$B135&amp;"-"&amp;S$7,Weights_Cond_Spaces,$C135+1,FALSE)*'Freezer Impacts'!R134</f>
        <v>0</v>
      </c>
      <c r="T135" s="41">
        <f ca="1">HLOOKUP($A135&amp;"-"&amp;$B135&amp;"-"&amp;T$7,Weights_Cond_Spaces,$C135+1,FALSE)*'Freezer Impacts'!S134</f>
        <v>0</v>
      </c>
      <c r="U135" s="41">
        <f ca="1">HLOOKUP($A135&amp;"-"&amp;$B135&amp;"-"&amp;U$7,Weights_Cond_Spaces,$C135+1,FALSE)*'Freezer Impacts'!T134</f>
        <v>0</v>
      </c>
      <c r="V135" s="41">
        <f ca="1">HLOOKUP($A135&amp;"-"&amp;$B135&amp;"-"&amp;V$7,Weights_Cond_Spaces,$C135+1,FALSE)*'Freezer Impacts'!U134</f>
        <v>0</v>
      </c>
      <c r="W135" s="41">
        <f ca="1">HLOOKUP($A135&amp;"-"&amp;$B135&amp;"-"&amp;W$7,Weights_Cond_Spaces,$C135+1,FALSE)*'Freezer Impacts'!V134</f>
        <v>0</v>
      </c>
      <c r="X135" s="41">
        <f ca="1">HLOOKUP($A135&amp;"-"&amp;$B135&amp;"-"&amp;X$7,Weights_Cond_Spaces,$C135+1,FALSE)*'Freezer Impacts'!W134</f>
        <v>0</v>
      </c>
      <c r="Y135" s="41">
        <f ca="1">HLOOKUP($A135&amp;"-"&amp;$B135&amp;"-"&amp;Y$7,Weights_Cond_Spaces,$C135+1,FALSE)*'Freezer Impacts'!X134</f>
        <v>0</v>
      </c>
      <c r="Z135" s="41">
        <f ca="1">HLOOKUP($A135&amp;"-"&amp;$B135&amp;"-"&amp;Z$7,Weights_Cond_Spaces,$C135+1,FALSE)*'Freezer Impacts'!Y134</f>
        <v>0</v>
      </c>
      <c r="AA135" s="41">
        <f ca="1">HLOOKUP($A135&amp;"-"&amp;$B135&amp;"-"&amp;AA$7,Weights_Cond_Spaces,$C135+1,FALSE)*'Freezer Impacts'!Z134</f>
        <v>0</v>
      </c>
      <c r="AB135" s="41">
        <f ca="1">HLOOKUP($A135&amp;"-"&amp;$B135&amp;"-"&amp;AB$7,Weights_Cond_Spaces,$C135+1,FALSE)*'Freezer Impacts'!AA134</f>
        <v>0</v>
      </c>
      <c r="AC135" s="41">
        <f ca="1">HLOOKUP($A135&amp;"-"&amp;$B135&amp;"-"&amp;AC$7,Weights_Cond_Spaces,$C135+1,FALSE)*'Freezer Impacts'!AB134</f>
        <v>0</v>
      </c>
      <c r="AF135" s="131">
        <f t="shared" ca="1" si="23"/>
        <v>0.13325369435183321</v>
      </c>
      <c r="AG135" s="131">
        <f t="shared" ca="1" si="23"/>
        <v>1.6291596093101292E-5</v>
      </c>
      <c r="AH135" s="131">
        <f t="shared" ca="1" si="23"/>
        <v>0.17182016707065012</v>
      </c>
      <c r="AI135" s="131">
        <f t="shared" ca="1" si="23"/>
        <v>2.4741359609793623E-5</v>
      </c>
      <c r="AJ135" s="131">
        <f t="shared" ca="1" si="23"/>
        <v>-1.1647731668038637E-3</v>
      </c>
    </row>
    <row r="136" spans="1:36">
      <c r="A136" s="4" t="str">
        <f t="shared" si="27"/>
        <v>SD</v>
      </c>
      <c r="B136" s="4" t="str">
        <f t="shared" si="27"/>
        <v>MFM</v>
      </c>
      <c r="C136" s="4">
        <f t="shared" si="26"/>
        <v>16</v>
      </c>
      <c r="D136" s="40" t="str">
        <f t="shared" si="22"/>
        <v>SD16</v>
      </c>
      <c r="E136" s="41">
        <f ca="1">HLOOKUP($A136&amp;"-"&amp;$B136&amp;"-"&amp;E$7,Weights_Cond_Spaces,$C136+1,FALSE)*'Freezer Impacts'!D135</f>
        <v>0</v>
      </c>
      <c r="F136" s="41">
        <f ca="1">HLOOKUP($A136&amp;"-"&amp;$B136&amp;"-"&amp;F$7,Weights_Cond_Spaces,$C136+1,FALSE)*'Freezer Impacts'!E135</f>
        <v>0</v>
      </c>
      <c r="G136" s="41">
        <f ca="1">HLOOKUP($A136&amp;"-"&amp;$B136&amp;"-"&amp;G$7,Weights_Cond_Spaces,$C136+1,FALSE)*'Freezer Impacts'!F135</f>
        <v>0</v>
      </c>
      <c r="H136" s="41">
        <f ca="1">HLOOKUP($A136&amp;"-"&amp;$B136&amp;"-"&amp;H$7,Weights_Cond_Spaces,$C136+1,FALSE)*'Freezer Impacts'!G135</f>
        <v>0</v>
      </c>
      <c r="I136" s="41">
        <f ca="1">HLOOKUP($A136&amp;"-"&amp;$B136&amp;"-"&amp;I$7,Weights_Cond_Spaces,$C136+1,FALSE)*'Freezer Impacts'!H135</f>
        <v>0</v>
      </c>
      <c r="J136" s="41">
        <f ca="1">HLOOKUP($A136&amp;"-"&amp;$B136&amp;"-"&amp;J$7,Weights_Cond_Spaces,$C136+1,FALSE)*'Freezer Impacts'!I135</f>
        <v>0</v>
      </c>
      <c r="K136" s="41">
        <f ca="1">HLOOKUP($A136&amp;"-"&amp;$B136&amp;"-"&amp;K$7,Weights_Cond_Spaces,$C136+1,FALSE)*'Freezer Impacts'!J135</f>
        <v>0</v>
      </c>
      <c r="L136" s="41">
        <f ca="1">HLOOKUP($A136&amp;"-"&amp;$B136&amp;"-"&amp;L$7,Weights_Cond_Spaces,$C136+1,FALSE)*'Freezer Impacts'!K135</f>
        <v>0</v>
      </c>
      <c r="M136" s="41">
        <f ca="1">HLOOKUP($A136&amp;"-"&amp;$B136&amp;"-"&amp;M$7,Weights_Cond_Spaces,$C136+1,FALSE)*'Freezer Impacts'!L135</f>
        <v>0</v>
      </c>
      <c r="N136" s="41">
        <f ca="1">HLOOKUP($A136&amp;"-"&amp;$B136&amp;"-"&amp;N$7,Weights_Cond_Spaces,$C136+1,FALSE)*'Freezer Impacts'!M135</f>
        <v>0</v>
      </c>
      <c r="O136" s="41">
        <f ca="1">HLOOKUP($A136&amp;"-"&amp;$B136&amp;"-"&amp;O$7,Weights_Cond_Spaces,$C136+1,FALSE)*'Freezer Impacts'!N135</f>
        <v>0</v>
      </c>
      <c r="P136" s="41">
        <f ca="1">HLOOKUP($A136&amp;"-"&amp;$B136&amp;"-"&amp;P$7,Weights_Cond_Spaces,$C136+1,FALSE)*'Freezer Impacts'!O135</f>
        <v>0</v>
      </c>
      <c r="Q136" s="41">
        <f ca="1">HLOOKUP($A136&amp;"-"&amp;$B136&amp;"-"&amp;Q$7,Weights_Cond_Spaces,$C136+1,FALSE)*'Freezer Impacts'!P135</f>
        <v>0</v>
      </c>
      <c r="R136" s="41">
        <f ca="1">HLOOKUP($A136&amp;"-"&amp;$B136&amp;"-"&amp;R$7,Weights_Cond_Spaces,$C136+1,FALSE)*'Freezer Impacts'!Q135</f>
        <v>0</v>
      </c>
      <c r="S136" s="41">
        <f>HLOOKUP($A136&amp;"-"&amp;$B136&amp;"-"&amp;S$7,Weights_Cond_Spaces,$C136+1,FALSE)*'Freezer Impacts'!R135</f>
        <v>0</v>
      </c>
      <c r="T136" s="41">
        <f ca="1">HLOOKUP($A136&amp;"-"&amp;$B136&amp;"-"&amp;T$7,Weights_Cond_Spaces,$C136+1,FALSE)*'Freezer Impacts'!S135</f>
        <v>0</v>
      </c>
      <c r="U136" s="41">
        <f ca="1">HLOOKUP($A136&amp;"-"&amp;$B136&amp;"-"&amp;U$7,Weights_Cond_Spaces,$C136+1,FALSE)*'Freezer Impacts'!T135</f>
        <v>0</v>
      </c>
      <c r="V136" s="41">
        <f ca="1">HLOOKUP($A136&amp;"-"&amp;$B136&amp;"-"&amp;V$7,Weights_Cond_Spaces,$C136+1,FALSE)*'Freezer Impacts'!U135</f>
        <v>0</v>
      </c>
      <c r="W136" s="41">
        <f ca="1">HLOOKUP($A136&amp;"-"&amp;$B136&amp;"-"&amp;W$7,Weights_Cond_Spaces,$C136+1,FALSE)*'Freezer Impacts'!V135</f>
        <v>0</v>
      </c>
      <c r="X136" s="41">
        <f ca="1">HLOOKUP($A136&amp;"-"&amp;$B136&amp;"-"&amp;X$7,Weights_Cond_Spaces,$C136+1,FALSE)*'Freezer Impacts'!W135</f>
        <v>0</v>
      </c>
      <c r="Y136" s="41">
        <f ca="1">HLOOKUP($A136&amp;"-"&amp;$B136&amp;"-"&amp;Y$7,Weights_Cond_Spaces,$C136+1,FALSE)*'Freezer Impacts'!X135</f>
        <v>0</v>
      </c>
      <c r="Z136" s="41">
        <f ca="1">HLOOKUP($A136&amp;"-"&amp;$B136&amp;"-"&amp;Z$7,Weights_Cond_Spaces,$C136+1,FALSE)*'Freezer Impacts'!Y135</f>
        <v>0</v>
      </c>
      <c r="AA136" s="41">
        <f ca="1">HLOOKUP($A136&amp;"-"&amp;$B136&amp;"-"&amp;AA$7,Weights_Cond_Spaces,$C136+1,FALSE)*'Freezer Impacts'!Z135</f>
        <v>0</v>
      </c>
      <c r="AB136" s="41">
        <f ca="1">HLOOKUP($A136&amp;"-"&amp;$B136&amp;"-"&amp;AB$7,Weights_Cond_Spaces,$C136+1,FALSE)*'Freezer Impacts'!AA135</f>
        <v>0</v>
      </c>
      <c r="AC136" s="41">
        <f ca="1">HLOOKUP($A136&amp;"-"&amp;$B136&amp;"-"&amp;AC$7,Weights_Cond_Spaces,$C136+1,FALSE)*'Freezer Impacts'!AB135</f>
        <v>0</v>
      </c>
      <c r="AF136" s="131">
        <f t="shared" ca="1" si="23"/>
        <v>0</v>
      </c>
      <c r="AG136" s="131">
        <f t="shared" ca="1" si="23"/>
        <v>0</v>
      </c>
      <c r="AH136" s="131">
        <f t="shared" ca="1" si="23"/>
        <v>0</v>
      </c>
      <c r="AI136" s="131">
        <f t="shared" ca="1" si="23"/>
        <v>0</v>
      </c>
      <c r="AJ136" s="131">
        <f t="shared" ca="1" si="23"/>
        <v>0</v>
      </c>
    </row>
    <row r="137" spans="1:36">
      <c r="A137" s="4" t="str">
        <f t="shared" si="27"/>
        <v>SD</v>
      </c>
      <c r="B137" s="4" t="s">
        <v>887</v>
      </c>
      <c r="C137" s="4">
        <f t="shared" si="26"/>
        <v>1</v>
      </c>
      <c r="D137" s="40" t="str">
        <f t="shared" si="22"/>
        <v>SD1</v>
      </c>
      <c r="E137" s="41">
        <f ca="1">HLOOKUP($A137&amp;"-"&amp;$B137&amp;"-"&amp;E$7,Weights_Cond_Spaces,$C137+1,FALSE)*'Freezer Impacts'!D136</f>
        <v>0</v>
      </c>
      <c r="F137" s="41">
        <f ca="1">HLOOKUP($A137&amp;"-"&amp;$B137&amp;"-"&amp;F$7,Weights_Cond_Spaces,$C137+1,FALSE)*'Freezer Impacts'!E136</f>
        <v>0</v>
      </c>
      <c r="G137" s="41">
        <f ca="1">HLOOKUP($A137&amp;"-"&amp;$B137&amp;"-"&amp;G$7,Weights_Cond_Spaces,$C137+1,FALSE)*'Freezer Impacts'!F136</f>
        <v>0</v>
      </c>
      <c r="H137" s="41">
        <f ca="1">HLOOKUP($A137&amp;"-"&amp;$B137&amp;"-"&amp;H$7,Weights_Cond_Spaces,$C137+1,FALSE)*'Freezer Impacts'!G136</f>
        <v>0</v>
      </c>
      <c r="I137" s="41">
        <f ca="1">HLOOKUP($A137&amp;"-"&amp;$B137&amp;"-"&amp;I$7,Weights_Cond_Spaces,$C137+1,FALSE)*'Freezer Impacts'!H136</f>
        <v>0</v>
      </c>
      <c r="J137" s="41">
        <f ca="1">HLOOKUP($A137&amp;"-"&amp;$B137&amp;"-"&amp;J$7,Weights_Cond_Spaces,$C137+1,FALSE)*'Freezer Impacts'!I136</f>
        <v>0</v>
      </c>
      <c r="K137" s="41">
        <f ca="1">HLOOKUP($A137&amp;"-"&amp;$B137&amp;"-"&amp;K$7,Weights_Cond_Spaces,$C137+1,FALSE)*'Freezer Impacts'!J136</f>
        <v>0</v>
      </c>
      <c r="L137" s="41">
        <f ca="1">HLOOKUP($A137&amp;"-"&amp;$B137&amp;"-"&amp;L$7,Weights_Cond_Spaces,$C137+1,FALSE)*'Freezer Impacts'!K136</f>
        <v>0</v>
      </c>
      <c r="M137" s="41">
        <f ca="1">HLOOKUP($A137&amp;"-"&amp;$B137&amp;"-"&amp;M$7,Weights_Cond_Spaces,$C137+1,FALSE)*'Freezer Impacts'!L136</f>
        <v>0</v>
      </c>
      <c r="N137" s="41">
        <f ca="1">HLOOKUP($A137&amp;"-"&amp;$B137&amp;"-"&amp;N$7,Weights_Cond_Spaces,$C137+1,FALSE)*'Freezer Impacts'!M136</f>
        <v>0</v>
      </c>
      <c r="O137" s="41">
        <f ca="1">HLOOKUP($A137&amp;"-"&amp;$B137&amp;"-"&amp;O$7,Weights_Cond_Spaces,$C137+1,FALSE)*'Freezer Impacts'!N136</f>
        <v>0</v>
      </c>
      <c r="P137" s="41">
        <f ca="1">HLOOKUP($A137&amp;"-"&amp;$B137&amp;"-"&amp;P$7,Weights_Cond_Spaces,$C137+1,FALSE)*'Freezer Impacts'!O136</f>
        <v>0</v>
      </c>
      <c r="Q137" s="41">
        <f ca="1">HLOOKUP($A137&amp;"-"&amp;$B137&amp;"-"&amp;Q$7,Weights_Cond_Spaces,$C137+1,FALSE)*'Freezer Impacts'!P136</f>
        <v>0</v>
      </c>
      <c r="R137" s="41">
        <f ca="1">HLOOKUP($A137&amp;"-"&amp;$B137&amp;"-"&amp;R$7,Weights_Cond_Spaces,$C137+1,FALSE)*'Freezer Impacts'!Q136</f>
        <v>0</v>
      </c>
      <c r="S137" s="41">
        <f>HLOOKUP($A137&amp;"-"&amp;$B137&amp;"-"&amp;S$7,Weights_Cond_Spaces,$C137+1,FALSE)*'Freezer Impacts'!R136</f>
        <v>0</v>
      </c>
      <c r="T137" s="41">
        <f ca="1">HLOOKUP($A137&amp;"-"&amp;$B137&amp;"-"&amp;T$7,Weights_Cond_Spaces,$C137+1,FALSE)*'Freezer Impacts'!S136</f>
        <v>0</v>
      </c>
      <c r="U137" s="41">
        <f ca="1">HLOOKUP($A137&amp;"-"&amp;$B137&amp;"-"&amp;U$7,Weights_Cond_Spaces,$C137+1,FALSE)*'Freezer Impacts'!T136</f>
        <v>0</v>
      </c>
      <c r="V137" s="41">
        <f ca="1">HLOOKUP($A137&amp;"-"&amp;$B137&amp;"-"&amp;V$7,Weights_Cond_Spaces,$C137+1,FALSE)*'Freezer Impacts'!U136</f>
        <v>0</v>
      </c>
      <c r="W137" s="41">
        <f ca="1">HLOOKUP($A137&amp;"-"&amp;$B137&amp;"-"&amp;W$7,Weights_Cond_Spaces,$C137+1,FALSE)*'Freezer Impacts'!V136</f>
        <v>0</v>
      </c>
      <c r="X137" s="41">
        <f ca="1">HLOOKUP($A137&amp;"-"&amp;$B137&amp;"-"&amp;X$7,Weights_Cond_Spaces,$C137+1,FALSE)*'Freezer Impacts'!W136</f>
        <v>0</v>
      </c>
      <c r="Y137" s="41">
        <f ca="1">HLOOKUP($A137&amp;"-"&amp;$B137&amp;"-"&amp;Y$7,Weights_Cond_Spaces,$C137+1,FALSE)*'Freezer Impacts'!X136</f>
        <v>0</v>
      </c>
      <c r="Z137" s="41">
        <f ca="1">HLOOKUP($A137&amp;"-"&amp;$B137&amp;"-"&amp;Z$7,Weights_Cond_Spaces,$C137+1,FALSE)*'Freezer Impacts'!Y136</f>
        <v>0</v>
      </c>
      <c r="AA137" s="41">
        <f ca="1">HLOOKUP($A137&amp;"-"&amp;$B137&amp;"-"&amp;AA$7,Weights_Cond_Spaces,$C137+1,FALSE)*'Freezer Impacts'!Z136</f>
        <v>0</v>
      </c>
      <c r="AB137" s="41">
        <f ca="1">HLOOKUP($A137&amp;"-"&amp;$B137&amp;"-"&amp;AB$7,Weights_Cond_Spaces,$C137+1,FALSE)*'Freezer Impacts'!AA136</f>
        <v>0</v>
      </c>
      <c r="AC137" s="41">
        <f ca="1">HLOOKUP($A137&amp;"-"&amp;$B137&amp;"-"&amp;AC$7,Weights_Cond_Spaces,$C137+1,FALSE)*'Freezer Impacts'!AB136</f>
        <v>0</v>
      </c>
      <c r="AF137" s="131">
        <f t="shared" ca="1" si="23"/>
        <v>0</v>
      </c>
      <c r="AG137" s="131">
        <f t="shared" ca="1" si="23"/>
        <v>0</v>
      </c>
      <c r="AH137" s="131">
        <f t="shared" ca="1" si="23"/>
        <v>0</v>
      </c>
      <c r="AI137" s="131">
        <f t="shared" ca="1" si="23"/>
        <v>0</v>
      </c>
      <c r="AJ137" s="131">
        <f t="shared" ca="1" si="23"/>
        <v>0</v>
      </c>
    </row>
    <row r="138" spans="1:36">
      <c r="A138" s="4" t="str">
        <f t="shared" si="27"/>
        <v>SD</v>
      </c>
      <c r="B138" s="4" t="str">
        <f>B137</f>
        <v>DMO</v>
      </c>
      <c r="C138" s="4">
        <f t="shared" si="26"/>
        <v>2</v>
      </c>
      <c r="D138" s="40" t="str">
        <f t="shared" si="22"/>
        <v>SD2</v>
      </c>
      <c r="E138" s="41">
        <f ca="1">HLOOKUP($A138&amp;"-"&amp;$B138&amp;"-"&amp;E$7,Weights_Cond_Spaces,$C138+1,FALSE)*'Freezer Impacts'!D137</f>
        <v>0</v>
      </c>
      <c r="F138" s="41">
        <f ca="1">HLOOKUP($A138&amp;"-"&amp;$B138&amp;"-"&amp;F$7,Weights_Cond_Spaces,$C138+1,FALSE)*'Freezer Impacts'!E137</f>
        <v>0</v>
      </c>
      <c r="G138" s="41">
        <f ca="1">HLOOKUP($A138&amp;"-"&amp;$B138&amp;"-"&amp;G$7,Weights_Cond_Spaces,$C138+1,FALSE)*'Freezer Impacts'!F137</f>
        <v>0</v>
      </c>
      <c r="H138" s="41">
        <f ca="1">HLOOKUP($A138&amp;"-"&amp;$B138&amp;"-"&amp;H$7,Weights_Cond_Spaces,$C138+1,FALSE)*'Freezer Impacts'!G137</f>
        <v>0</v>
      </c>
      <c r="I138" s="41">
        <f ca="1">HLOOKUP($A138&amp;"-"&amp;$B138&amp;"-"&amp;I$7,Weights_Cond_Spaces,$C138+1,FALSE)*'Freezer Impacts'!H137</f>
        <v>0</v>
      </c>
      <c r="J138" s="41">
        <f ca="1">HLOOKUP($A138&amp;"-"&amp;$B138&amp;"-"&amp;J$7,Weights_Cond_Spaces,$C138+1,FALSE)*'Freezer Impacts'!I137</f>
        <v>0</v>
      </c>
      <c r="K138" s="41">
        <f ca="1">HLOOKUP($A138&amp;"-"&amp;$B138&amp;"-"&amp;K$7,Weights_Cond_Spaces,$C138+1,FALSE)*'Freezer Impacts'!J137</f>
        <v>0</v>
      </c>
      <c r="L138" s="41">
        <f ca="1">HLOOKUP($A138&amp;"-"&amp;$B138&amp;"-"&amp;L$7,Weights_Cond_Spaces,$C138+1,FALSE)*'Freezer Impacts'!K137</f>
        <v>0</v>
      </c>
      <c r="M138" s="41">
        <f ca="1">HLOOKUP($A138&amp;"-"&amp;$B138&amp;"-"&amp;M$7,Weights_Cond_Spaces,$C138+1,FALSE)*'Freezer Impacts'!L137</f>
        <v>0</v>
      </c>
      <c r="N138" s="41">
        <f ca="1">HLOOKUP($A138&amp;"-"&amp;$B138&amp;"-"&amp;N$7,Weights_Cond_Spaces,$C138+1,FALSE)*'Freezer Impacts'!M137</f>
        <v>0</v>
      </c>
      <c r="O138" s="41">
        <f ca="1">HLOOKUP($A138&amp;"-"&amp;$B138&amp;"-"&amp;O$7,Weights_Cond_Spaces,$C138+1,FALSE)*'Freezer Impacts'!N137</f>
        <v>0</v>
      </c>
      <c r="P138" s="41">
        <f ca="1">HLOOKUP($A138&amp;"-"&amp;$B138&amp;"-"&amp;P$7,Weights_Cond_Spaces,$C138+1,FALSE)*'Freezer Impacts'!O137</f>
        <v>0</v>
      </c>
      <c r="Q138" s="41">
        <f ca="1">HLOOKUP($A138&amp;"-"&amp;$B138&amp;"-"&amp;Q$7,Weights_Cond_Spaces,$C138+1,FALSE)*'Freezer Impacts'!P137</f>
        <v>0</v>
      </c>
      <c r="R138" s="41">
        <f ca="1">HLOOKUP($A138&amp;"-"&amp;$B138&amp;"-"&amp;R$7,Weights_Cond_Spaces,$C138+1,FALSE)*'Freezer Impacts'!Q137</f>
        <v>0</v>
      </c>
      <c r="S138" s="41">
        <f>HLOOKUP($A138&amp;"-"&amp;$B138&amp;"-"&amp;S$7,Weights_Cond_Spaces,$C138+1,FALSE)*'Freezer Impacts'!R137</f>
        <v>0</v>
      </c>
      <c r="T138" s="41">
        <f ca="1">HLOOKUP($A138&amp;"-"&amp;$B138&amp;"-"&amp;T$7,Weights_Cond_Spaces,$C138+1,FALSE)*'Freezer Impacts'!S137</f>
        <v>0</v>
      </c>
      <c r="U138" s="41">
        <f ca="1">HLOOKUP($A138&amp;"-"&amp;$B138&amp;"-"&amp;U$7,Weights_Cond_Spaces,$C138+1,FALSE)*'Freezer Impacts'!T137</f>
        <v>0</v>
      </c>
      <c r="V138" s="41">
        <f ca="1">HLOOKUP($A138&amp;"-"&amp;$B138&amp;"-"&amp;V$7,Weights_Cond_Spaces,$C138+1,FALSE)*'Freezer Impacts'!U137</f>
        <v>0</v>
      </c>
      <c r="W138" s="41">
        <f ca="1">HLOOKUP($A138&amp;"-"&amp;$B138&amp;"-"&amp;W$7,Weights_Cond_Spaces,$C138+1,FALSE)*'Freezer Impacts'!V137</f>
        <v>0</v>
      </c>
      <c r="X138" s="41">
        <f ca="1">HLOOKUP($A138&amp;"-"&amp;$B138&amp;"-"&amp;X$7,Weights_Cond_Spaces,$C138+1,FALSE)*'Freezer Impacts'!W137</f>
        <v>0</v>
      </c>
      <c r="Y138" s="41">
        <f ca="1">HLOOKUP($A138&amp;"-"&amp;$B138&amp;"-"&amp;Y$7,Weights_Cond_Spaces,$C138+1,FALSE)*'Freezer Impacts'!X137</f>
        <v>0</v>
      </c>
      <c r="Z138" s="41">
        <f ca="1">HLOOKUP($A138&amp;"-"&amp;$B138&amp;"-"&amp;Z$7,Weights_Cond_Spaces,$C138+1,FALSE)*'Freezer Impacts'!Y137</f>
        <v>0</v>
      </c>
      <c r="AA138" s="41">
        <f ca="1">HLOOKUP($A138&amp;"-"&amp;$B138&amp;"-"&amp;AA$7,Weights_Cond_Spaces,$C138+1,FALSE)*'Freezer Impacts'!Z137</f>
        <v>0</v>
      </c>
      <c r="AB138" s="41">
        <f ca="1">HLOOKUP($A138&amp;"-"&amp;$B138&amp;"-"&amp;AB$7,Weights_Cond_Spaces,$C138+1,FALSE)*'Freezer Impacts'!AA137</f>
        <v>0</v>
      </c>
      <c r="AC138" s="41">
        <f ca="1">HLOOKUP($A138&amp;"-"&amp;$B138&amp;"-"&amp;AC$7,Weights_Cond_Spaces,$C138+1,FALSE)*'Freezer Impacts'!AB137</f>
        <v>0</v>
      </c>
      <c r="AF138" s="131">
        <f t="shared" ca="1" si="23"/>
        <v>0</v>
      </c>
      <c r="AG138" s="131">
        <f t="shared" ca="1" si="23"/>
        <v>0</v>
      </c>
      <c r="AH138" s="131">
        <f t="shared" ca="1" si="23"/>
        <v>0</v>
      </c>
      <c r="AI138" s="131">
        <f t="shared" ca="1" si="23"/>
        <v>0</v>
      </c>
      <c r="AJ138" s="131">
        <f t="shared" ca="1" si="23"/>
        <v>0</v>
      </c>
    </row>
    <row r="139" spans="1:36">
      <c r="A139" s="4" t="str">
        <f t="shared" ref="A139:B152" si="28">A138</f>
        <v>SD</v>
      </c>
      <c r="B139" s="4" t="str">
        <f t="shared" si="28"/>
        <v>DMO</v>
      </c>
      <c r="C139" s="4">
        <f t="shared" si="26"/>
        <v>3</v>
      </c>
      <c r="D139" s="40" t="str">
        <f t="shared" si="22"/>
        <v>SD3</v>
      </c>
      <c r="E139" s="41">
        <f ca="1">HLOOKUP($A139&amp;"-"&amp;$B139&amp;"-"&amp;E$7,Weights_Cond_Spaces,$C139+1,FALSE)*'Freezer Impacts'!D138</f>
        <v>0</v>
      </c>
      <c r="F139" s="41">
        <f ca="1">HLOOKUP($A139&amp;"-"&amp;$B139&amp;"-"&amp;F$7,Weights_Cond_Spaces,$C139+1,FALSE)*'Freezer Impacts'!E138</f>
        <v>0</v>
      </c>
      <c r="G139" s="41">
        <f ca="1">HLOOKUP($A139&amp;"-"&amp;$B139&amp;"-"&amp;G$7,Weights_Cond_Spaces,$C139+1,FALSE)*'Freezer Impacts'!F138</f>
        <v>0</v>
      </c>
      <c r="H139" s="41">
        <f ca="1">HLOOKUP($A139&amp;"-"&amp;$B139&amp;"-"&amp;H$7,Weights_Cond_Spaces,$C139+1,FALSE)*'Freezer Impacts'!G138</f>
        <v>0</v>
      </c>
      <c r="I139" s="41">
        <f ca="1">HLOOKUP($A139&amp;"-"&amp;$B139&amp;"-"&amp;I$7,Weights_Cond_Spaces,$C139+1,FALSE)*'Freezer Impacts'!H138</f>
        <v>0</v>
      </c>
      <c r="J139" s="41">
        <f ca="1">HLOOKUP($A139&amp;"-"&amp;$B139&amp;"-"&amp;J$7,Weights_Cond_Spaces,$C139+1,FALSE)*'Freezer Impacts'!I138</f>
        <v>0</v>
      </c>
      <c r="K139" s="41">
        <f ca="1">HLOOKUP($A139&amp;"-"&amp;$B139&amp;"-"&amp;K$7,Weights_Cond_Spaces,$C139+1,FALSE)*'Freezer Impacts'!J138</f>
        <v>0</v>
      </c>
      <c r="L139" s="41">
        <f ca="1">HLOOKUP($A139&amp;"-"&amp;$B139&amp;"-"&amp;L$7,Weights_Cond_Spaces,$C139+1,FALSE)*'Freezer Impacts'!K138</f>
        <v>0</v>
      </c>
      <c r="M139" s="41">
        <f ca="1">HLOOKUP($A139&amp;"-"&amp;$B139&amp;"-"&amp;M$7,Weights_Cond_Spaces,$C139+1,FALSE)*'Freezer Impacts'!L138</f>
        <v>0</v>
      </c>
      <c r="N139" s="41">
        <f ca="1">HLOOKUP($A139&amp;"-"&amp;$B139&amp;"-"&amp;N$7,Weights_Cond_Spaces,$C139+1,FALSE)*'Freezer Impacts'!M138</f>
        <v>0</v>
      </c>
      <c r="O139" s="41">
        <f ca="1">HLOOKUP($A139&amp;"-"&amp;$B139&amp;"-"&amp;O$7,Weights_Cond_Spaces,$C139+1,FALSE)*'Freezer Impacts'!N138</f>
        <v>0</v>
      </c>
      <c r="P139" s="41">
        <f ca="1">HLOOKUP($A139&amp;"-"&amp;$B139&amp;"-"&amp;P$7,Weights_Cond_Spaces,$C139+1,FALSE)*'Freezer Impacts'!O138</f>
        <v>0</v>
      </c>
      <c r="Q139" s="41">
        <f ca="1">HLOOKUP($A139&amp;"-"&amp;$B139&amp;"-"&amp;Q$7,Weights_Cond_Spaces,$C139+1,FALSE)*'Freezer Impacts'!P138</f>
        <v>0</v>
      </c>
      <c r="R139" s="41">
        <f ca="1">HLOOKUP($A139&amp;"-"&amp;$B139&amp;"-"&amp;R$7,Weights_Cond_Spaces,$C139+1,FALSE)*'Freezer Impacts'!Q138</f>
        <v>0</v>
      </c>
      <c r="S139" s="41">
        <f>HLOOKUP($A139&amp;"-"&amp;$B139&amp;"-"&amp;S$7,Weights_Cond_Spaces,$C139+1,FALSE)*'Freezer Impacts'!R138</f>
        <v>0</v>
      </c>
      <c r="T139" s="41">
        <f ca="1">HLOOKUP($A139&amp;"-"&amp;$B139&amp;"-"&amp;T$7,Weights_Cond_Spaces,$C139+1,FALSE)*'Freezer Impacts'!S138</f>
        <v>0</v>
      </c>
      <c r="U139" s="41">
        <f ca="1">HLOOKUP($A139&amp;"-"&amp;$B139&amp;"-"&amp;U$7,Weights_Cond_Spaces,$C139+1,FALSE)*'Freezer Impacts'!T138</f>
        <v>0</v>
      </c>
      <c r="V139" s="41">
        <f ca="1">HLOOKUP($A139&amp;"-"&amp;$B139&amp;"-"&amp;V$7,Weights_Cond_Spaces,$C139+1,FALSE)*'Freezer Impacts'!U138</f>
        <v>0</v>
      </c>
      <c r="W139" s="41">
        <f ca="1">HLOOKUP($A139&amp;"-"&amp;$B139&amp;"-"&amp;W$7,Weights_Cond_Spaces,$C139+1,FALSE)*'Freezer Impacts'!V138</f>
        <v>0</v>
      </c>
      <c r="X139" s="41">
        <f ca="1">HLOOKUP($A139&amp;"-"&amp;$B139&amp;"-"&amp;X$7,Weights_Cond_Spaces,$C139+1,FALSE)*'Freezer Impacts'!W138</f>
        <v>0</v>
      </c>
      <c r="Y139" s="41">
        <f ca="1">HLOOKUP($A139&amp;"-"&amp;$B139&amp;"-"&amp;Y$7,Weights_Cond_Spaces,$C139+1,FALSE)*'Freezer Impacts'!X138</f>
        <v>0</v>
      </c>
      <c r="Z139" s="41">
        <f ca="1">HLOOKUP($A139&amp;"-"&amp;$B139&amp;"-"&amp;Z$7,Weights_Cond_Spaces,$C139+1,FALSE)*'Freezer Impacts'!Y138</f>
        <v>0</v>
      </c>
      <c r="AA139" s="41">
        <f ca="1">HLOOKUP($A139&amp;"-"&amp;$B139&amp;"-"&amp;AA$7,Weights_Cond_Spaces,$C139+1,FALSE)*'Freezer Impacts'!Z138</f>
        <v>0</v>
      </c>
      <c r="AB139" s="41">
        <f ca="1">HLOOKUP($A139&amp;"-"&amp;$B139&amp;"-"&amp;AB$7,Weights_Cond_Spaces,$C139+1,FALSE)*'Freezer Impacts'!AA138</f>
        <v>0</v>
      </c>
      <c r="AC139" s="41">
        <f ca="1">HLOOKUP($A139&amp;"-"&amp;$B139&amp;"-"&amp;AC$7,Weights_Cond_Spaces,$C139+1,FALSE)*'Freezer Impacts'!AB138</f>
        <v>0</v>
      </c>
      <c r="AF139" s="131">
        <f t="shared" ca="1" si="23"/>
        <v>0</v>
      </c>
      <c r="AG139" s="131">
        <f t="shared" ca="1" si="23"/>
        <v>0</v>
      </c>
      <c r="AH139" s="131">
        <f t="shared" ca="1" si="23"/>
        <v>0</v>
      </c>
      <c r="AI139" s="131">
        <f t="shared" ca="1" si="23"/>
        <v>0</v>
      </c>
      <c r="AJ139" s="131">
        <f t="shared" ca="1" si="23"/>
        <v>0</v>
      </c>
    </row>
    <row r="140" spans="1:36">
      <c r="A140" s="4" t="str">
        <f t="shared" si="28"/>
        <v>SD</v>
      </c>
      <c r="B140" s="4" t="str">
        <f t="shared" si="28"/>
        <v>DMO</v>
      </c>
      <c r="C140" s="4">
        <f t="shared" si="26"/>
        <v>4</v>
      </c>
      <c r="D140" s="40" t="str">
        <f t="shared" si="22"/>
        <v>SD4</v>
      </c>
      <c r="E140" s="41">
        <f ca="1">HLOOKUP($A140&amp;"-"&amp;$B140&amp;"-"&amp;E$7,Weights_Cond_Spaces,$C140+1,FALSE)*'Freezer Impacts'!D139</f>
        <v>0</v>
      </c>
      <c r="F140" s="41">
        <f ca="1">HLOOKUP($A140&amp;"-"&amp;$B140&amp;"-"&amp;F$7,Weights_Cond_Spaces,$C140+1,FALSE)*'Freezer Impacts'!E139</f>
        <v>0</v>
      </c>
      <c r="G140" s="41">
        <f ca="1">HLOOKUP($A140&amp;"-"&amp;$B140&amp;"-"&amp;G$7,Weights_Cond_Spaces,$C140+1,FALSE)*'Freezer Impacts'!F139</f>
        <v>0</v>
      </c>
      <c r="H140" s="41">
        <f ca="1">HLOOKUP($A140&amp;"-"&amp;$B140&amp;"-"&amp;H$7,Weights_Cond_Spaces,$C140+1,FALSE)*'Freezer Impacts'!G139</f>
        <v>0</v>
      </c>
      <c r="I140" s="41">
        <f ca="1">HLOOKUP($A140&amp;"-"&amp;$B140&amp;"-"&amp;I$7,Weights_Cond_Spaces,$C140+1,FALSE)*'Freezer Impacts'!H139</f>
        <v>0</v>
      </c>
      <c r="J140" s="41">
        <f ca="1">HLOOKUP($A140&amp;"-"&amp;$B140&amp;"-"&amp;J$7,Weights_Cond_Spaces,$C140+1,FALSE)*'Freezer Impacts'!I139</f>
        <v>0</v>
      </c>
      <c r="K140" s="41">
        <f ca="1">HLOOKUP($A140&amp;"-"&amp;$B140&amp;"-"&amp;K$7,Weights_Cond_Spaces,$C140+1,FALSE)*'Freezer Impacts'!J139</f>
        <v>0</v>
      </c>
      <c r="L140" s="41">
        <f ca="1">HLOOKUP($A140&amp;"-"&amp;$B140&amp;"-"&amp;L$7,Weights_Cond_Spaces,$C140+1,FALSE)*'Freezer Impacts'!K139</f>
        <v>0</v>
      </c>
      <c r="M140" s="41">
        <f ca="1">HLOOKUP($A140&amp;"-"&amp;$B140&amp;"-"&amp;M$7,Weights_Cond_Spaces,$C140+1,FALSE)*'Freezer Impacts'!L139</f>
        <v>0</v>
      </c>
      <c r="N140" s="41">
        <f ca="1">HLOOKUP($A140&amp;"-"&amp;$B140&amp;"-"&amp;N$7,Weights_Cond_Spaces,$C140+1,FALSE)*'Freezer Impacts'!M139</f>
        <v>0</v>
      </c>
      <c r="O140" s="41">
        <f ca="1">HLOOKUP($A140&amp;"-"&amp;$B140&amp;"-"&amp;O$7,Weights_Cond_Spaces,$C140+1,FALSE)*'Freezer Impacts'!N139</f>
        <v>0</v>
      </c>
      <c r="P140" s="41">
        <f ca="1">HLOOKUP($A140&amp;"-"&amp;$B140&amp;"-"&amp;P$7,Weights_Cond_Spaces,$C140+1,FALSE)*'Freezer Impacts'!O139</f>
        <v>0</v>
      </c>
      <c r="Q140" s="41">
        <f ca="1">HLOOKUP($A140&amp;"-"&amp;$B140&amp;"-"&amp;Q$7,Weights_Cond_Spaces,$C140+1,FALSE)*'Freezer Impacts'!P139</f>
        <v>0</v>
      </c>
      <c r="R140" s="41">
        <f ca="1">HLOOKUP($A140&amp;"-"&amp;$B140&amp;"-"&amp;R$7,Weights_Cond_Spaces,$C140+1,FALSE)*'Freezer Impacts'!Q139</f>
        <v>0</v>
      </c>
      <c r="S140" s="41">
        <f>HLOOKUP($A140&amp;"-"&amp;$B140&amp;"-"&amp;S$7,Weights_Cond_Spaces,$C140+1,FALSE)*'Freezer Impacts'!R139</f>
        <v>0</v>
      </c>
      <c r="T140" s="41">
        <f ca="1">HLOOKUP($A140&amp;"-"&amp;$B140&amp;"-"&amp;T$7,Weights_Cond_Spaces,$C140+1,FALSE)*'Freezer Impacts'!S139</f>
        <v>0</v>
      </c>
      <c r="U140" s="41">
        <f ca="1">HLOOKUP($A140&amp;"-"&amp;$B140&amp;"-"&amp;U$7,Weights_Cond_Spaces,$C140+1,FALSE)*'Freezer Impacts'!T139</f>
        <v>0</v>
      </c>
      <c r="V140" s="41">
        <f ca="1">HLOOKUP($A140&amp;"-"&amp;$B140&amp;"-"&amp;V$7,Weights_Cond_Spaces,$C140+1,FALSE)*'Freezer Impacts'!U139</f>
        <v>0</v>
      </c>
      <c r="W140" s="41">
        <f ca="1">HLOOKUP($A140&amp;"-"&amp;$B140&amp;"-"&amp;W$7,Weights_Cond_Spaces,$C140+1,FALSE)*'Freezer Impacts'!V139</f>
        <v>0</v>
      </c>
      <c r="X140" s="41">
        <f ca="1">HLOOKUP($A140&amp;"-"&amp;$B140&amp;"-"&amp;X$7,Weights_Cond_Spaces,$C140+1,FALSE)*'Freezer Impacts'!W139</f>
        <v>0</v>
      </c>
      <c r="Y140" s="41">
        <f ca="1">HLOOKUP($A140&amp;"-"&amp;$B140&amp;"-"&amp;Y$7,Weights_Cond_Spaces,$C140+1,FALSE)*'Freezer Impacts'!X139</f>
        <v>0</v>
      </c>
      <c r="Z140" s="41">
        <f ca="1">HLOOKUP($A140&amp;"-"&amp;$B140&amp;"-"&amp;Z$7,Weights_Cond_Spaces,$C140+1,FALSE)*'Freezer Impacts'!Y139</f>
        <v>0</v>
      </c>
      <c r="AA140" s="41">
        <f ca="1">HLOOKUP($A140&amp;"-"&amp;$B140&amp;"-"&amp;AA$7,Weights_Cond_Spaces,$C140+1,FALSE)*'Freezer Impacts'!Z139</f>
        <v>0</v>
      </c>
      <c r="AB140" s="41">
        <f ca="1">HLOOKUP($A140&amp;"-"&amp;$B140&amp;"-"&amp;AB$7,Weights_Cond_Spaces,$C140+1,FALSE)*'Freezer Impacts'!AA139</f>
        <v>0</v>
      </c>
      <c r="AC140" s="41">
        <f ca="1">HLOOKUP($A140&amp;"-"&amp;$B140&amp;"-"&amp;AC$7,Weights_Cond_Spaces,$C140+1,FALSE)*'Freezer Impacts'!AB139</f>
        <v>0</v>
      </c>
      <c r="AF140" s="131">
        <f t="shared" ca="1" si="23"/>
        <v>0</v>
      </c>
      <c r="AG140" s="131">
        <f t="shared" ca="1" si="23"/>
        <v>0</v>
      </c>
      <c r="AH140" s="131">
        <f t="shared" ca="1" si="23"/>
        <v>0</v>
      </c>
      <c r="AI140" s="131">
        <f t="shared" ca="1" si="23"/>
        <v>0</v>
      </c>
      <c r="AJ140" s="131">
        <f t="shared" ca="1" si="23"/>
        <v>0</v>
      </c>
    </row>
    <row r="141" spans="1:36">
      <c r="A141" s="4" t="str">
        <f t="shared" si="28"/>
        <v>SD</v>
      </c>
      <c r="B141" s="4" t="str">
        <f t="shared" si="28"/>
        <v>DMO</v>
      </c>
      <c r="C141" s="4">
        <f t="shared" si="26"/>
        <v>5</v>
      </c>
      <c r="D141" s="40" t="str">
        <f t="shared" si="22"/>
        <v>SD5</v>
      </c>
      <c r="E141" s="41">
        <f ca="1">HLOOKUP($A141&amp;"-"&amp;$B141&amp;"-"&amp;E$7,Weights_Cond_Spaces,$C141+1,FALSE)*'Freezer Impacts'!D140</f>
        <v>0</v>
      </c>
      <c r="F141" s="41">
        <f ca="1">HLOOKUP($A141&amp;"-"&amp;$B141&amp;"-"&amp;F$7,Weights_Cond_Spaces,$C141+1,FALSE)*'Freezer Impacts'!E140</f>
        <v>0</v>
      </c>
      <c r="G141" s="41">
        <f ca="1">HLOOKUP($A141&amp;"-"&amp;$B141&amp;"-"&amp;G$7,Weights_Cond_Spaces,$C141+1,FALSE)*'Freezer Impacts'!F140</f>
        <v>0</v>
      </c>
      <c r="H141" s="41">
        <f ca="1">HLOOKUP($A141&amp;"-"&amp;$B141&amp;"-"&amp;H$7,Weights_Cond_Spaces,$C141+1,FALSE)*'Freezer Impacts'!G140</f>
        <v>0</v>
      </c>
      <c r="I141" s="41">
        <f ca="1">HLOOKUP($A141&amp;"-"&amp;$B141&amp;"-"&amp;I$7,Weights_Cond_Spaces,$C141+1,FALSE)*'Freezer Impacts'!H140</f>
        <v>0</v>
      </c>
      <c r="J141" s="41">
        <f ca="1">HLOOKUP($A141&amp;"-"&amp;$B141&amp;"-"&amp;J$7,Weights_Cond_Spaces,$C141+1,FALSE)*'Freezer Impacts'!I140</f>
        <v>0</v>
      </c>
      <c r="K141" s="41">
        <f ca="1">HLOOKUP($A141&amp;"-"&amp;$B141&amp;"-"&amp;K$7,Weights_Cond_Spaces,$C141+1,FALSE)*'Freezer Impacts'!J140</f>
        <v>0</v>
      </c>
      <c r="L141" s="41">
        <f ca="1">HLOOKUP($A141&amp;"-"&amp;$B141&amp;"-"&amp;L$7,Weights_Cond_Spaces,$C141+1,FALSE)*'Freezer Impacts'!K140</f>
        <v>0</v>
      </c>
      <c r="M141" s="41">
        <f ca="1">HLOOKUP($A141&amp;"-"&amp;$B141&amp;"-"&amp;M$7,Weights_Cond_Spaces,$C141+1,FALSE)*'Freezer Impacts'!L140</f>
        <v>0</v>
      </c>
      <c r="N141" s="41">
        <f ca="1">HLOOKUP($A141&amp;"-"&amp;$B141&amp;"-"&amp;N$7,Weights_Cond_Spaces,$C141+1,FALSE)*'Freezer Impacts'!M140</f>
        <v>0</v>
      </c>
      <c r="O141" s="41">
        <f ca="1">HLOOKUP($A141&amp;"-"&amp;$B141&amp;"-"&amp;O$7,Weights_Cond_Spaces,$C141+1,FALSE)*'Freezer Impacts'!N140</f>
        <v>0</v>
      </c>
      <c r="P141" s="41">
        <f ca="1">HLOOKUP($A141&amp;"-"&amp;$B141&amp;"-"&amp;P$7,Weights_Cond_Spaces,$C141+1,FALSE)*'Freezer Impacts'!O140</f>
        <v>0</v>
      </c>
      <c r="Q141" s="41">
        <f ca="1">HLOOKUP($A141&amp;"-"&amp;$B141&amp;"-"&amp;Q$7,Weights_Cond_Spaces,$C141+1,FALSE)*'Freezer Impacts'!P140</f>
        <v>0</v>
      </c>
      <c r="R141" s="41">
        <f ca="1">HLOOKUP($A141&amp;"-"&amp;$B141&amp;"-"&amp;R$7,Weights_Cond_Spaces,$C141+1,FALSE)*'Freezer Impacts'!Q140</f>
        <v>0</v>
      </c>
      <c r="S141" s="41">
        <f>HLOOKUP($A141&amp;"-"&amp;$B141&amp;"-"&amp;S$7,Weights_Cond_Spaces,$C141+1,FALSE)*'Freezer Impacts'!R140</f>
        <v>0</v>
      </c>
      <c r="T141" s="41">
        <f ca="1">HLOOKUP($A141&amp;"-"&amp;$B141&amp;"-"&amp;T$7,Weights_Cond_Spaces,$C141+1,FALSE)*'Freezer Impacts'!S140</f>
        <v>0</v>
      </c>
      <c r="U141" s="41">
        <f ca="1">HLOOKUP($A141&amp;"-"&amp;$B141&amp;"-"&amp;U$7,Weights_Cond_Spaces,$C141+1,FALSE)*'Freezer Impacts'!T140</f>
        <v>0</v>
      </c>
      <c r="V141" s="41">
        <f ca="1">HLOOKUP($A141&amp;"-"&amp;$B141&amp;"-"&amp;V$7,Weights_Cond_Spaces,$C141+1,FALSE)*'Freezer Impacts'!U140</f>
        <v>0</v>
      </c>
      <c r="W141" s="41">
        <f ca="1">HLOOKUP($A141&amp;"-"&amp;$B141&amp;"-"&amp;W$7,Weights_Cond_Spaces,$C141+1,FALSE)*'Freezer Impacts'!V140</f>
        <v>0</v>
      </c>
      <c r="X141" s="41">
        <f ca="1">HLOOKUP($A141&amp;"-"&amp;$B141&amp;"-"&amp;X$7,Weights_Cond_Spaces,$C141+1,FALSE)*'Freezer Impacts'!W140</f>
        <v>0</v>
      </c>
      <c r="Y141" s="41">
        <f ca="1">HLOOKUP($A141&amp;"-"&amp;$B141&amp;"-"&amp;Y$7,Weights_Cond_Spaces,$C141+1,FALSE)*'Freezer Impacts'!X140</f>
        <v>0</v>
      </c>
      <c r="Z141" s="41">
        <f ca="1">HLOOKUP($A141&amp;"-"&amp;$B141&amp;"-"&amp;Z$7,Weights_Cond_Spaces,$C141+1,FALSE)*'Freezer Impacts'!Y140</f>
        <v>0</v>
      </c>
      <c r="AA141" s="41">
        <f ca="1">HLOOKUP($A141&amp;"-"&amp;$B141&amp;"-"&amp;AA$7,Weights_Cond_Spaces,$C141+1,FALSE)*'Freezer Impacts'!Z140</f>
        <v>0</v>
      </c>
      <c r="AB141" s="41">
        <f ca="1">HLOOKUP($A141&amp;"-"&amp;$B141&amp;"-"&amp;AB$7,Weights_Cond_Spaces,$C141+1,FALSE)*'Freezer Impacts'!AA140</f>
        <v>0</v>
      </c>
      <c r="AC141" s="41">
        <f ca="1">HLOOKUP($A141&amp;"-"&amp;$B141&amp;"-"&amp;AC$7,Weights_Cond_Spaces,$C141+1,FALSE)*'Freezer Impacts'!AB140</f>
        <v>0</v>
      </c>
      <c r="AF141" s="131">
        <f t="shared" ca="1" si="23"/>
        <v>0</v>
      </c>
      <c r="AG141" s="131">
        <f t="shared" ca="1" si="23"/>
        <v>0</v>
      </c>
      <c r="AH141" s="131">
        <f t="shared" ca="1" si="23"/>
        <v>0</v>
      </c>
      <c r="AI141" s="131">
        <f t="shared" ca="1" si="23"/>
        <v>0</v>
      </c>
      <c r="AJ141" s="131">
        <f t="shared" ca="1" si="23"/>
        <v>0</v>
      </c>
    </row>
    <row r="142" spans="1:36">
      <c r="A142" s="4" t="str">
        <f t="shared" si="28"/>
        <v>SD</v>
      </c>
      <c r="B142" s="4" t="str">
        <f t="shared" si="28"/>
        <v>DMO</v>
      </c>
      <c r="C142" s="4">
        <f t="shared" si="26"/>
        <v>6</v>
      </c>
      <c r="D142" s="40" t="str">
        <f t="shared" si="22"/>
        <v>SD6</v>
      </c>
      <c r="E142" s="41">
        <f ca="1">HLOOKUP($A142&amp;"-"&amp;$B142&amp;"-"&amp;E$7,Weights_Cond_Spaces,$C142+1,FALSE)*'Freezer Impacts'!D141</f>
        <v>0</v>
      </c>
      <c r="F142" s="41">
        <f ca="1">HLOOKUP($A142&amp;"-"&amp;$B142&amp;"-"&amp;F$7,Weights_Cond_Spaces,$C142+1,FALSE)*'Freezer Impacts'!E141</f>
        <v>0</v>
      </c>
      <c r="G142" s="41">
        <f ca="1">HLOOKUP($A142&amp;"-"&amp;$B142&amp;"-"&amp;G$7,Weights_Cond_Spaces,$C142+1,FALSE)*'Freezer Impacts'!F141</f>
        <v>0</v>
      </c>
      <c r="H142" s="41">
        <f ca="1">HLOOKUP($A142&amp;"-"&amp;$B142&amp;"-"&amp;H$7,Weights_Cond_Spaces,$C142+1,FALSE)*'Freezer Impacts'!G141</f>
        <v>0</v>
      </c>
      <c r="I142" s="41">
        <f ca="1">HLOOKUP($A142&amp;"-"&amp;$B142&amp;"-"&amp;I$7,Weights_Cond_Spaces,$C142+1,FALSE)*'Freezer Impacts'!H141</f>
        <v>0</v>
      </c>
      <c r="J142" s="41">
        <f ca="1">HLOOKUP($A142&amp;"-"&amp;$B142&amp;"-"&amp;J$7,Weights_Cond_Spaces,$C142+1,FALSE)*'Freezer Impacts'!I141</f>
        <v>0</v>
      </c>
      <c r="K142" s="41">
        <f ca="1">HLOOKUP($A142&amp;"-"&amp;$B142&amp;"-"&amp;K$7,Weights_Cond_Spaces,$C142+1,FALSE)*'Freezer Impacts'!J141</f>
        <v>0</v>
      </c>
      <c r="L142" s="41">
        <f ca="1">HLOOKUP($A142&amp;"-"&amp;$B142&amp;"-"&amp;L$7,Weights_Cond_Spaces,$C142+1,FALSE)*'Freezer Impacts'!K141</f>
        <v>0</v>
      </c>
      <c r="M142" s="41">
        <f ca="1">HLOOKUP($A142&amp;"-"&amp;$B142&amp;"-"&amp;M$7,Weights_Cond_Spaces,$C142+1,FALSE)*'Freezer Impacts'!L141</f>
        <v>0</v>
      </c>
      <c r="N142" s="41">
        <f ca="1">HLOOKUP($A142&amp;"-"&amp;$B142&amp;"-"&amp;N$7,Weights_Cond_Spaces,$C142+1,FALSE)*'Freezer Impacts'!M141</f>
        <v>0</v>
      </c>
      <c r="O142" s="41">
        <f ca="1">HLOOKUP($A142&amp;"-"&amp;$B142&amp;"-"&amp;O$7,Weights_Cond_Spaces,$C142+1,FALSE)*'Freezer Impacts'!N141</f>
        <v>0</v>
      </c>
      <c r="P142" s="41">
        <f ca="1">HLOOKUP($A142&amp;"-"&amp;$B142&amp;"-"&amp;P$7,Weights_Cond_Spaces,$C142+1,FALSE)*'Freezer Impacts'!O141</f>
        <v>0</v>
      </c>
      <c r="Q142" s="41">
        <f ca="1">HLOOKUP($A142&amp;"-"&amp;$B142&amp;"-"&amp;Q$7,Weights_Cond_Spaces,$C142+1,FALSE)*'Freezer Impacts'!P141</f>
        <v>0</v>
      </c>
      <c r="R142" s="41">
        <f ca="1">HLOOKUP($A142&amp;"-"&amp;$B142&amp;"-"&amp;R$7,Weights_Cond_Spaces,$C142+1,FALSE)*'Freezer Impacts'!Q141</f>
        <v>0</v>
      </c>
      <c r="S142" s="41">
        <f>HLOOKUP($A142&amp;"-"&amp;$B142&amp;"-"&amp;S$7,Weights_Cond_Spaces,$C142+1,FALSE)*'Freezer Impacts'!R141</f>
        <v>0</v>
      </c>
      <c r="T142" s="41">
        <f ca="1">HLOOKUP($A142&amp;"-"&amp;$B142&amp;"-"&amp;T$7,Weights_Cond_Spaces,$C142+1,FALSE)*'Freezer Impacts'!S141</f>
        <v>0</v>
      </c>
      <c r="U142" s="41">
        <f ca="1">HLOOKUP($A142&amp;"-"&amp;$B142&amp;"-"&amp;U$7,Weights_Cond_Spaces,$C142+1,FALSE)*'Freezer Impacts'!T141</f>
        <v>0</v>
      </c>
      <c r="V142" s="41">
        <f ca="1">HLOOKUP($A142&amp;"-"&amp;$B142&amp;"-"&amp;V$7,Weights_Cond_Spaces,$C142+1,FALSE)*'Freezer Impacts'!U141</f>
        <v>0</v>
      </c>
      <c r="W142" s="41">
        <f ca="1">HLOOKUP($A142&amp;"-"&amp;$B142&amp;"-"&amp;W$7,Weights_Cond_Spaces,$C142+1,FALSE)*'Freezer Impacts'!V141</f>
        <v>0</v>
      </c>
      <c r="X142" s="41">
        <f ca="1">HLOOKUP($A142&amp;"-"&amp;$B142&amp;"-"&amp;X$7,Weights_Cond_Spaces,$C142+1,FALSE)*'Freezer Impacts'!W141</f>
        <v>0</v>
      </c>
      <c r="Y142" s="41">
        <f ca="1">HLOOKUP($A142&amp;"-"&amp;$B142&amp;"-"&amp;Y$7,Weights_Cond_Spaces,$C142+1,FALSE)*'Freezer Impacts'!X141</f>
        <v>0</v>
      </c>
      <c r="Z142" s="41">
        <f ca="1">HLOOKUP($A142&amp;"-"&amp;$B142&amp;"-"&amp;Z$7,Weights_Cond_Spaces,$C142+1,FALSE)*'Freezer Impacts'!Y141</f>
        <v>0</v>
      </c>
      <c r="AA142" s="41">
        <f ca="1">HLOOKUP($A142&amp;"-"&amp;$B142&amp;"-"&amp;AA$7,Weights_Cond_Spaces,$C142+1,FALSE)*'Freezer Impacts'!Z141</f>
        <v>0</v>
      </c>
      <c r="AB142" s="41">
        <f ca="1">HLOOKUP($A142&amp;"-"&amp;$B142&amp;"-"&amp;AB$7,Weights_Cond_Spaces,$C142+1,FALSE)*'Freezer Impacts'!AA141</f>
        <v>0</v>
      </c>
      <c r="AC142" s="41">
        <f ca="1">HLOOKUP($A142&amp;"-"&amp;$B142&amp;"-"&amp;AC$7,Weights_Cond_Spaces,$C142+1,FALSE)*'Freezer Impacts'!AB141</f>
        <v>0</v>
      </c>
      <c r="AF142" s="131">
        <f t="shared" ca="1" si="23"/>
        <v>0</v>
      </c>
      <c r="AG142" s="131">
        <f t="shared" ca="1" si="23"/>
        <v>0</v>
      </c>
      <c r="AH142" s="131">
        <f t="shared" ca="1" si="23"/>
        <v>0</v>
      </c>
      <c r="AI142" s="131">
        <f t="shared" ca="1" si="23"/>
        <v>0</v>
      </c>
      <c r="AJ142" s="131">
        <f t="shared" ca="1" si="23"/>
        <v>0</v>
      </c>
    </row>
    <row r="143" spans="1:36">
      <c r="A143" s="4" t="str">
        <f t="shared" si="28"/>
        <v>SD</v>
      </c>
      <c r="B143" s="4" t="str">
        <f t="shared" si="28"/>
        <v>DMO</v>
      </c>
      <c r="C143" s="4">
        <f t="shared" si="26"/>
        <v>7</v>
      </c>
      <c r="D143" s="40" t="str">
        <f t="shared" si="22"/>
        <v>SD7</v>
      </c>
      <c r="E143" s="41">
        <f ca="1">HLOOKUP($A143&amp;"-"&amp;$B143&amp;"-"&amp;E$7,Weights_Cond_Spaces,$C143+1,FALSE)*'Freezer Impacts'!D142</f>
        <v>3.4266488099631599E-2</v>
      </c>
      <c r="F143" s="41">
        <f ca="1">HLOOKUP($A143&amp;"-"&amp;$B143&amp;"-"&amp;F$7,Weights_Cond_Spaces,$C143+1,FALSE)*'Freezer Impacts'!E142</f>
        <v>4.4517541907053171E-6</v>
      </c>
      <c r="G143" s="41">
        <f ca="1">HLOOKUP($A143&amp;"-"&amp;$B143&amp;"-"&amp;G$7,Weights_Cond_Spaces,$C143+1,FALSE)*'Freezer Impacts'!F142</f>
        <v>4.4222129790273304E-2</v>
      </c>
      <c r="H143" s="41">
        <f ca="1">HLOOKUP($A143&amp;"-"&amp;$B143&amp;"-"&amp;H$7,Weights_Cond_Spaces,$C143+1,FALSE)*'Freezer Impacts'!G142</f>
        <v>7.2152509359781102E-6</v>
      </c>
      <c r="I143" s="41">
        <f ca="1">HLOOKUP($A143&amp;"-"&amp;$B143&amp;"-"&amp;I$7,Weights_Cond_Spaces,$C143+1,FALSE)*'Freezer Impacts'!H142</f>
        <v>-8.0994401766233887E-4</v>
      </c>
      <c r="J143" s="41">
        <f ca="1">HLOOKUP($A143&amp;"-"&amp;$B143&amp;"-"&amp;J$7,Weights_Cond_Spaces,$C143+1,FALSE)*'Freezer Impacts'!I142</f>
        <v>4.8952125856616584E-3</v>
      </c>
      <c r="K143" s="41">
        <f ca="1">HLOOKUP($A143&amp;"-"&amp;$B143&amp;"-"&amp;K$7,Weights_Cond_Spaces,$C143+1,FALSE)*'Freezer Impacts'!J142</f>
        <v>6.3809306773205799E-7</v>
      </c>
      <c r="L143" s="41">
        <f ca="1">HLOOKUP($A143&amp;"-"&amp;$B143&amp;"-"&amp;L$7,Weights_Cond_Spaces,$C143+1,FALSE)*'Freezer Impacts'!K142</f>
        <v>5.5441637316875113E-3</v>
      </c>
      <c r="M143" s="41">
        <f ca="1">HLOOKUP($A143&amp;"-"&amp;$B143&amp;"-"&amp;M$7,Weights_Cond_Spaces,$C143+1,FALSE)*'Freezer Impacts'!L142</f>
        <v>1.2278170160246874E-6</v>
      </c>
      <c r="N143" s="41">
        <f ca="1">HLOOKUP($A143&amp;"-"&amp;$B143&amp;"-"&amp;N$7,Weights_Cond_Spaces,$C143+1,FALSE)*'Freezer Impacts'!M142</f>
        <v>0</v>
      </c>
      <c r="O143" s="41">
        <f ca="1">HLOOKUP($A143&amp;"-"&amp;$B143&amp;"-"&amp;O$7,Weights_Cond_Spaces,$C143+1,FALSE)*'Freezer Impacts'!N142</f>
        <v>9.7904251713233168E-3</v>
      </c>
      <c r="P143" s="41">
        <f ca="1">HLOOKUP($A143&amp;"-"&amp;$B143&amp;"-"&amp;P$7,Weights_Cond_Spaces,$C143+1,FALSE)*'Freezer Impacts'!O142</f>
        <v>1.2719297687729481E-6</v>
      </c>
      <c r="Q143" s="41">
        <f ca="1">HLOOKUP($A143&amp;"-"&amp;$B143&amp;"-"&amp;Q$7,Weights_Cond_Spaces,$C143+1,FALSE)*'Freezer Impacts'!P142</f>
        <v>1.2634894225792375E-2</v>
      </c>
      <c r="R143" s="41">
        <f ca="1">HLOOKUP($A143&amp;"-"&amp;$B143&amp;"-"&amp;R$7,Weights_Cond_Spaces,$C143+1,FALSE)*'Freezer Impacts'!Q142</f>
        <v>2.0615002674223178E-6</v>
      </c>
      <c r="S143" s="41">
        <f>HLOOKUP($A143&amp;"-"&amp;$B143&amp;"-"&amp;S$7,Weights_Cond_Spaces,$C143+1,FALSE)*'Freezer Impacts'!R142</f>
        <v>0</v>
      </c>
      <c r="T143" s="41">
        <f ca="1">HLOOKUP($A143&amp;"-"&amp;$B143&amp;"-"&amp;T$7,Weights_Cond_Spaces,$C143+1,FALSE)*'Freezer Impacts'!S142</f>
        <v>0.1417925652193581</v>
      </c>
      <c r="U143" s="41">
        <f ca="1">HLOOKUP($A143&amp;"-"&amp;$B143&amp;"-"&amp;U$7,Weights_Cond_Spaces,$C143+1,FALSE)*'Freezer Impacts'!T142</f>
        <v>2.1895716333424465E-5</v>
      </c>
      <c r="V143" s="41">
        <f ca="1">HLOOKUP($A143&amp;"-"&amp;$B143&amp;"-"&amp;V$7,Weights_Cond_Spaces,$C143+1,FALSE)*'Freezer Impacts'!U142</f>
        <v>0.1417925652193581</v>
      </c>
      <c r="W143" s="41">
        <f ca="1">HLOOKUP($A143&amp;"-"&amp;$B143&amp;"-"&amp;W$7,Weights_Cond_Spaces,$C143+1,FALSE)*'Freezer Impacts'!V142</f>
        <v>2.1895716333424465E-5</v>
      </c>
      <c r="X143" s="41">
        <f ca="1">HLOOKUP($A143&amp;"-"&amp;$B143&amp;"-"&amp;X$7,Weights_Cond_Spaces,$C143+1,FALSE)*'Freezer Impacts'!W142</f>
        <v>-3.5313529492472808E-3</v>
      </c>
      <c r="Y143" s="41">
        <f ca="1">HLOOKUP($A143&amp;"-"&amp;$B143&amp;"-"&amp;Y$7,Weights_Cond_Spaces,$C143+1,FALSE)*'Freezer Impacts'!X142</f>
        <v>2.1502373996738291E-2</v>
      </c>
      <c r="Z143" s="41">
        <f ca="1">HLOOKUP($A143&amp;"-"&amp;$B143&amp;"-"&amp;Z$7,Weights_Cond_Spaces,$C143+1,FALSE)*'Freezer Impacts'!Y142</f>
        <v>3.3285169780332405E-6</v>
      </c>
      <c r="AA143" s="41">
        <f ca="1">HLOOKUP($A143&amp;"-"&amp;$B143&amp;"-"&amp;AA$7,Weights_Cond_Spaces,$C143+1,FALSE)*'Freezer Impacts'!Z142</f>
        <v>1.734133063062876E-2</v>
      </c>
      <c r="AB143" s="41">
        <f ca="1">HLOOKUP($A143&amp;"-"&amp;$B143&amp;"-"&amp;AB$7,Weights_Cond_Spaces,$C143+1,FALSE)*'Freezer Impacts'!AA142</f>
        <v>3.3285169780332405E-6</v>
      </c>
      <c r="AC143" s="41">
        <f ca="1">HLOOKUP($A143&amp;"-"&amp;$B143&amp;"-"&amp;AC$7,Weights_Cond_Spaces,$C143+1,FALSE)*'Freezer Impacts'!AB142</f>
        <v>0</v>
      </c>
      <c r="AF143" s="131">
        <f t="shared" ca="1" si="23"/>
        <v>0.21224706507271296</v>
      </c>
      <c r="AG143" s="131">
        <f t="shared" ca="1" si="23"/>
        <v>3.1586010338668024E-5</v>
      </c>
      <c r="AH143" s="131">
        <f t="shared" ca="1" si="23"/>
        <v>0.22153508359774005</v>
      </c>
      <c r="AI143" s="131">
        <f t="shared" ca="1" si="23"/>
        <v>3.5728801530882818E-5</v>
      </c>
      <c r="AJ143" s="131">
        <f t="shared" ca="1" si="23"/>
        <v>-4.3412969669096198E-3</v>
      </c>
    </row>
    <row r="144" spans="1:36">
      <c r="A144" s="4" t="str">
        <f t="shared" si="28"/>
        <v>SD</v>
      </c>
      <c r="B144" s="4" t="str">
        <f t="shared" si="28"/>
        <v>DMO</v>
      </c>
      <c r="C144" s="4">
        <f t="shared" si="26"/>
        <v>8</v>
      </c>
      <c r="D144" s="40" t="str">
        <f t="shared" si="22"/>
        <v>SD8</v>
      </c>
      <c r="E144" s="41">
        <f ca="1">HLOOKUP($A144&amp;"-"&amp;$B144&amp;"-"&amp;E$7,Weights_Cond_Spaces,$C144+1,FALSE)*'Freezer Impacts'!D143</f>
        <v>0.13860099757302852</v>
      </c>
      <c r="F144" s="41">
        <f ca="1">HLOOKUP($A144&amp;"-"&amp;$B144&amp;"-"&amp;F$7,Weights_Cond_Spaces,$C144+1,FALSE)*'Freezer Impacts'!E143</f>
        <v>1.8050184186907694E-5</v>
      </c>
      <c r="G144" s="41">
        <f ca="1">HLOOKUP($A144&amp;"-"&amp;$B144&amp;"-"&amp;G$7,Weights_Cond_Spaces,$C144+1,FALSE)*'Freezer Impacts'!F143</f>
        <v>0.18807836062147432</v>
      </c>
      <c r="H144" s="41">
        <f ca="1">HLOOKUP($A144&amp;"-"&amp;$B144&amp;"-"&amp;H$7,Weights_Cond_Spaces,$C144+1,FALSE)*'Freezer Impacts'!G143</f>
        <v>3.2544985349216349E-5</v>
      </c>
      <c r="I144" s="41">
        <f ca="1">HLOOKUP($A144&amp;"-"&amp;$B144&amp;"-"&amp;I$7,Weights_Cond_Spaces,$C144+1,FALSE)*'Freezer Impacts'!H143</f>
        <v>-3.363311555846067E-3</v>
      </c>
      <c r="J144" s="41">
        <f ca="1">HLOOKUP($A144&amp;"-"&amp;$B144&amp;"-"&amp;J$7,Weights_Cond_Spaces,$C144+1,FALSE)*'Freezer Impacts'!I143</f>
        <v>1.9814450716106147E-2</v>
      </c>
      <c r="K144" s="41">
        <f ca="1">HLOOKUP($A144&amp;"-"&amp;$B144&amp;"-"&amp;K$7,Weights_Cond_Spaces,$C144+1,FALSE)*'Freezer Impacts'!J143</f>
        <v>2.5880187817594911E-6</v>
      </c>
      <c r="L144" s="41">
        <f ca="1">HLOOKUP($A144&amp;"-"&amp;$B144&amp;"-"&amp;L$7,Weights_Cond_Spaces,$C144+1,FALSE)*'Freezer Impacts'!K143</f>
        <v>2.4051740448132589E-2</v>
      </c>
      <c r="M144" s="41">
        <f ca="1">HLOOKUP($A144&amp;"-"&amp;$B144&amp;"-"&amp;M$7,Weights_Cond_Spaces,$C144+1,FALSE)*'Freezer Impacts'!L143</f>
        <v>6.1223811091344927E-6</v>
      </c>
      <c r="N144" s="41">
        <f ca="1">HLOOKUP($A144&amp;"-"&amp;$B144&amp;"-"&amp;N$7,Weights_Cond_Spaces,$C144+1,FALSE)*'Freezer Impacts'!M143</f>
        <v>0</v>
      </c>
      <c r="O144" s="41">
        <f ca="1">HLOOKUP($A144&amp;"-"&amp;$B144&amp;"-"&amp;O$7,Weights_Cond_Spaces,$C144+1,FALSE)*'Freezer Impacts'!N143</f>
        <v>3.9600285020865288E-2</v>
      </c>
      <c r="P144" s="41">
        <f ca="1">HLOOKUP($A144&amp;"-"&amp;$B144&amp;"-"&amp;P$7,Weights_Cond_Spaces,$C144+1,FALSE)*'Freezer Impacts'!O143</f>
        <v>5.1571954819736266E-6</v>
      </c>
      <c r="Q144" s="41">
        <f ca="1">HLOOKUP($A144&amp;"-"&amp;$B144&amp;"-"&amp;Q$7,Weights_Cond_Spaces,$C144+1,FALSE)*'Freezer Impacts'!P143</f>
        <v>5.3736674463278372E-2</v>
      </c>
      <c r="R144" s="41">
        <f ca="1">HLOOKUP($A144&amp;"-"&amp;$B144&amp;"-"&amp;R$7,Weights_Cond_Spaces,$C144+1,FALSE)*'Freezer Impacts'!Q143</f>
        <v>9.2985672426332407E-6</v>
      </c>
      <c r="S144" s="41">
        <f>HLOOKUP($A144&amp;"-"&amp;$B144&amp;"-"&amp;S$7,Weights_Cond_Spaces,$C144+1,FALSE)*'Freezer Impacts'!R143</f>
        <v>0</v>
      </c>
      <c r="T144" s="41">
        <f ca="1">HLOOKUP($A144&amp;"-"&amp;$B144&amp;"-"&amp;T$7,Weights_Cond_Spaces,$C144+1,FALSE)*'Freezer Impacts'!S143</f>
        <v>0.11101693002368587</v>
      </c>
      <c r="U144" s="41">
        <f ca="1">HLOOKUP($A144&amp;"-"&amp;$B144&amp;"-"&amp;U$7,Weights_Cond_Spaces,$C144+1,FALSE)*'Freezer Impacts'!T143</f>
        <v>1.9624354197149445E-5</v>
      </c>
      <c r="V144" s="41">
        <f ca="1">HLOOKUP($A144&amp;"-"&amp;$B144&amp;"-"&amp;V$7,Weights_Cond_Spaces,$C144+1,FALSE)*'Freezer Impacts'!U143</f>
        <v>0.11101693002368587</v>
      </c>
      <c r="W144" s="41">
        <f ca="1">HLOOKUP($A144&amp;"-"&amp;$B144&amp;"-"&amp;W$7,Weights_Cond_Spaces,$C144+1,FALSE)*'Freezer Impacts'!V143</f>
        <v>1.9624354197149445E-5</v>
      </c>
      <c r="X144" s="41">
        <f ca="1">HLOOKUP($A144&amp;"-"&amp;$B144&amp;"-"&amp;X$7,Weights_Cond_Spaces,$C144+1,FALSE)*'Freezer Impacts'!W143</f>
        <v>-2.5807221051068626E-3</v>
      </c>
      <c r="Y144" s="41">
        <f ca="1">HLOOKUP($A144&amp;"-"&amp;$B144&amp;"-"&amp;Y$7,Weights_Cond_Spaces,$C144+1,FALSE)*'Freezer Impacts'!X143</f>
        <v>1.6835320170743146E-2</v>
      </c>
      <c r="Z144" s="41">
        <f ca="1">HLOOKUP($A144&amp;"-"&amp;$B144&amp;"-"&amp;Z$7,Weights_Cond_Spaces,$C144+1,FALSE)*'Freezer Impacts'!Y143</f>
        <v>3.0268399146212412E-6</v>
      </c>
      <c r="AA144" s="41">
        <f ca="1">HLOOKUP($A144&amp;"-"&amp;$B144&amp;"-"&amp;AA$7,Weights_Cond_Spaces,$C144+1,FALSE)*'Freezer Impacts'!Z143</f>
        <v>1.3571105566253681E-2</v>
      </c>
      <c r="AB144" s="41">
        <f ca="1">HLOOKUP($A144&amp;"-"&amp;$B144&amp;"-"&amp;AB$7,Weights_Cond_Spaces,$C144+1,FALSE)*'Freezer Impacts'!AA143</f>
        <v>3.0268830344559132E-6</v>
      </c>
      <c r="AC144" s="41">
        <f ca="1">HLOOKUP($A144&amp;"-"&amp;$B144&amp;"-"&amp;AC$7,Weights_Cond_Spaces,$C144+1,FALSE)*'Freezer Impacts'!AB143</f>
        <v>0</v>
      </c>
      <c r="AF144" s="131">
        <f t="shared" ca="1" si="23"/>
        <v>0.32586798350442897</v>
      </c>
      <c r="AG144" s="131">
        <f t="shared" ca="1" si="23"/>
        <v>4.8446592562411496E-5</v>
      </c>
      <c r="AH144" s="131">
        <f t="shared" ca="1" si="23"/>
        <v>0.39045481112282482</v>
      </c>
      <c r="AI144" s="131">
        <f t="shared" ca="1" si="23"/>
        <v>7.0617170932589431E-5</v>
      </c>
      <c r="AJ144" s="131">
        <f t="shared" ca="1" si="23"/>
        <v>-5.9440336609529291E-3</v>
      </c>
    </row>
    <row r="145" spans="1:36">
      <c r="A145" s="4" t="str">
        <f t="shared" si="28"/>
        <v>SD</v>
      </c>
      <c r="B145" s="4" t="str">
        <f t="shared" si="28"/>
        <v>DMO</v>
      </c>
      <c r="C145" s="4">
        <f t="shared" si="26"/>
        <v>9</v>
      </c>
      <c r="D145" s="40" t="str">
        <f t="shared" si="22"/>
        <v>SD9</v>
      </c>
      <c r="E145" s="41">
        <f ca="1">HLOOKUP($A145&amp;"-"&amp;$B145&amp;"-"&amp;E$7,Weights_Cond_Spaces,$C145+1,FALSE)*'Freezer Impacts'!D144</f>
        <v>0</v>
      </c>
      <c r="F145" s="41">
        <f ca="1">HLOOKUP($A145&amp;"-"&amp;$B145&amp;"-"&amp;F$7,Weights_Cond_Spaces,$C145+1,FALSE)*'Freezer Impacts'!E144</f>
        <v>0</v>
      </c>
      <c r="G145" s="41">
        <f ca="1">HLOOKUP($A145&amp;"-"&amp;$B145&amp;"-"&amp;G$7,Weights_Cond_Spaces,$C145+1,FALSE)*'Freezer Impacts'!F144</f>
        <v>0</v>
      </c>
      <c r="H145" s="41">
        <f ca="1">HLOOKUP($A145&amp;"-"&amp;$B145&amp;"-"&amp;H$7,Weights_Cond_Spaces,$C145+1,FALSE)*'Freezer Impacts'!G144</f>
        <v>0</v>
      </c>
      <c r="I145" s="41">
        <f ca="1">HLOOKUP($A145&amp;"-"&amp;$B145&amp;"-"&amp;I$7,Weights_Cond_Spaces,$C145+1,FALSE)*'Freezer Impacts'!H144</f>
        <v>0</v>
      </c>
      <c r="J145" s="41">
        <f ca="1">HLOOKUP($A145&amp;"-"&amp;$B145&amp;"-"&amp;J$7,Weights_Cond_Spaces,$C145+1,FALSE)*'Freezer Impacts'!I144</f>
        <v>0</v>
      </c>
      <c r="K145" s="41">
        <f ca="1">HLOOKUP($A145&amp;"-"&amp;$B145&amp;"-"&amp;K$7,Weights_Cond_Spaces,$C145+1,FALSE)*'Freezer Impacts'!J144</f>
        <v>0</v>
      </c>
      <c r="L145" s="41">
        <f ca="1">HLOOKUP($A145&amp;"-"&amp;$B145&amp;"-"&amp;L$7,Weights_Cond_Spaces,$C145+1,FALSE)*'Freezer Impacts'!K144</f>
        <v>0</v>
      </c>
      <c r="M145" s="41">
        <f ca="1">HLOOKUP($A145&amp;"-"&amp;$B145&amp;"-"&amp;M$7,Weights_Cond_Spaces,$C145+1,FALSE)*'Freezer Impacts'!L144</f>
        <v>0</v>
      </c>
      <c r="N145" s="41">
        <f ca="1">HLOOKUP($A145&amp;"-"&amp;$B145&amp;"-"&amp;N$7,Weights_Cond_Spaces,$C145+1,FALSE)*'Freezer Impacts'!M144</f>
        <v>0</v>
      </c>
      <c r="O145" s="41">
        <f ca="1">HLOOKUP($A145&amp;"-"&amp;$B145&amp;"-"&amp;O$7,Weights_Cond_Spaces,$C145+1,FALSE)*'Freezer Impacts'!N144</f>
        <v>0</v>
      </c>
      <c r="P145" s="41">
        <f ca="1">HLOOKUP($A145&amp;"-"&amp;$B145&amp;"-"&amp;P$7,Weights_Cond_Spaces,$C145+1,FALSE)*'Freezer Impacts'!O144</f>
        <v>0</v>
      </c>
      <c r="Q145" s="41">
        <f ca="1">HLOOKUP($A145&amp;"-"&amp;$B145&amp;"-"&amp;Q$7,Weights_Cond_Spaces,$C145+1,FALSE)*'Freezer Impacts'!P144</f>
        <v>0</v>
      </c>
      <c r="R145" s="41">
        <f ca="1">HLOOKUP($A145&amp;"-"&amp;$B145&amp;"-"&amp;R$7,Weights_Cond_Spaces,$C145+1,FALSE)*'Freezer Impacts'!Q144</f>
        <v>0</v>
      </c>
      <c r="S145" s="41">
        <f>HLOOKUP($A145&amp;"-"&amp;$B145&amp;"-"&amp;S$7,Weights_Cond_Spaces,$C145+1,FALSE)*'Freezer Impacts'!R144</f>
        <v>0</v>
      </c>
      <c r="T145" s="41">
        <f ca="1">HLOOKUP($A145&amp;"-"&amp;$B145&amp;"-"&amp;T$7,Weights_Cond_Spaces,$C145+1,FALSE)*'Freezer Impacts'!S144</f>
        <v>0</v>
      </c>
      <c r="U145" s="41">
        <f ca="1">HLOOKUP($A145&amp;"-"&amp;$B145&amp;"-"&amp;U$7,Weights_Cond_Spaces,$C145+1,FALSE)*'Freezer Impacts'!T144</f>
        <v>0</v>
      </c>
      <c r="V145" s="41">
        <f ca="1">HLOOKUP($A145&amp;"-"&amp;$B145&amp;"-"&amp;V$7,Weights_Cond_Spaces,$C145+1,FALSE)*'Freezer Impacts'!U144</f>
        <v>0</v>
      </c>
      <c r="W145" s="41">
        <f ca="1">HLOOKUP($A145&amp;"-"&amp;$B145&amp;"-"&amp;W$7,Weights_Cond_Spaces,$C145+1,FALSE)*'Freezer Impacts'!V144</f>
        <v>0</v>
      </c>
      <c r="X145" s="41">
        <f ca="1">HLOOKUP($A145&amp;"-"&amp;$B145&amp;"-"&amp;X$7,Weights_Cond_Spaces,$C145+1,FALSE)*'Freezer Impacts'!W144</f>
        <v>0</v>
      </c>
      <c r="Y145" s="41">
        <f ca="1">HLOOKUP($A145&amp;"-"&amp;$B145&amp;"-"&amp;Y$7,Weights_Cond_Spaces,$C145+1,FALSE)*'Freezer Impacts'!X144</f>
        <v>0</v>
      </c>
      <c r="Z145" s="41">
        <f ca="1">HLOOKUP($A145&amp;"-"&amp;$B145&amp;"-"&amp;Z$7,Weights_Cond_Spaces,$C145+1,FALSE)*'Freezer Impacts'!Y144</f>
        <v>0</v>
      </c>
      <c r="AA145" s="41">
        <f ca="1">HLOOKUP($A145&amp;"-"&amp;$B145&amp;"-"&amp;AA$7,Weights_Cond_Spaces,$C145+1,FALSE)*'Freezer Impacts'!Z144</f>
        <v>0</v>
      </c>
      <c r="AB145" s="41">
        <f ca="1">HLOOKUP($A145&amp;"-"&amp;$B145&amp;"-"&amp;AB$7,Weights_Cond_Spaces,$C145+1,FALSE)*'Freezer Impacts'!AA144</f>
        <v>0</v>
      </c>
      <c r="AC145" s="41">
        <f ca="1">HLOOKUP($A145&amp;"-"&amp;$B145&amp;"-"&amp;AC$7,Weights_Cond_Spaces,$C145+1,FALSE)*'Freezer Impacts'!AB144</f>
        <v>0</v>
      </c>
      <c r="AF145" s="131">
        <f t="shared" ca="1" si="23"/>
        <v>0</v>
      </c>
      <c r="AG145" s="131">
        <f t="shared" ca="1" si="23"/>
        <v>0</v>
      </c>
      <c r="AH145" s="131">
        <f t="shared" ca="1" si="23"/>
        <v>0</v>
      </c>
      <c r="AI145" s="131">
        <f t="shared" ca="1" si="23"/>
        <v>0</v>
      </c>
      <c r="AJ145" s="131">
        <f t="shared" ca="1" si="23"/>
        <v>0</v>
      </c>
    </row>
    <row r="146" spans="1:36">
      <c r="A146" s="4" t="str">
        <f t="shared" si="28"/>
        <v>SD</v>
      </c>
      <c r="B146" s="4" t="str">
        <f t="shared" si="28"/>
        <v>DMO</v>
      </c>
      <c r="C146" s="4">
        <f t="shared" si="26"/>
        <v>10</v>
      </c>
      <c r="D146" s="40" t="str">
        <f t="shared" si="22"/>
        <v>SD10</v>
      </c>
      <c r="E146" s="41">
        <f ca="1">HLOOKUP($A146&amp;"-"&amp;$B146&amp;"-"&amp;E$7,Weights_Cond_Spaces,$C146+1,FALSE)*'Freezer Impacts'!D145</f>
        <v>0.23331813681140981</v>
      </c>
      <c r="F146" s="41">
        <f ca="1">HLOOKUP($A146&amp;"-"&amp;$B146&amp;"-"&amp;F$7,Weights_Cond_Spaces,$C146+1,FALSE)*'Freezer Impacts'!E145</f>
        <v>3.1485554902111993E-5</v>
      </c>
      <c r="G146" s="41">
        <f ca="1">HLOOKUP($A146&amp;"-"&amp;$B146&amp;"-"&amp;G$7,Weights_Cond_Spaces,$C146+1,FALSE)*'Freezer Impacts'!F145</f>
        <v>0.31266000094595003</v>
      </c>
      <c r="H146" s="41">
        <f ca="1">HLOOKUP($A146&amp;"-"&amp;$B146&amp;"-"&amp;H$7,Weights_Cond_Spaces,$C146+1,FALSE)*'Freezer Impacts'!G145</f>
        <v>5.9548059997425674E-5</v>
      </c>
      <c r="I146" s="41">
        <f ca="1">HLOOKUP($A146&amp;"-"&amp;$B146&amp;"-"&amp;I$7,Weights_Cond_Spaces,$C146+1,FALSE)*'Freezer Impacts'!H145</f>
        <v>-5.8463699058232711E-3</v>
      </c>
      <c r="J146" s="41">
        <f ca="1">HLOOKUP($A146&amp;"-"&amp;$B146&amp;"-"&amp;J$7,Weights_Cond_Spaces,$C146+1,FALSE)*'Freezer Impacts'!I145</f>
        <v>3.3332130157646724E-2</v>
      </c>
      <c r="K146" s="41">
        <f ca="1">HLOOKUP($A146&amp;"-"&amp;$B146&amp;"-"&amp;K$7,Weights_Cond_Spaces,$C146+1,FALSE)*'Freezer Impacts'!J145</f>
        <v>4.5080010771614871E-6</v>
      </c>
      <c r="L146" s="41">
        <f ca="1">HLOOKUP($A146&amp;"-"&amp;$B146&amp;"-"&amp;L$7,Weights_Cond_Spaces,$C146+1,FALSE)*'Freezer Impacts'!K145</f>
        <v>3.801084339616051E-2</v>
      </c>
      <c r="M146" s="41">
        <f ca="1">HLOOKUP($A146&amp;"-"&amp;$B146&amp;"-"&amp;M$7,Weights_Cond_Spaces,$C146+1,FALSE)*'Freezer Impacts'!L145</f>
        <v>1.0391667332113764E-5</v>
      </c>
      <c r="N146" s="41">
        <f ca="1">HLOOKUP($A146&amp;"-"&amp;$B146&amp;"-"&amp;N$7,Weights_Cond_Spaces,$C146+1,FALSE)*'Freezer Impacts'!M145</f>
        <v>0</v>
      </c>
      <c r="O146" s="41">
        <f ca="1">HLOOKUP($A146&amp;"-"&amp;$B146&amp;"-"&amp;O$7,Weights_Cond_Spaces,$C146+1,FALSE)*'Freezer Impacts'!N145</f>
        <v>6.6662324803259954E-2</v>
      </c>
      <c r="P146" s="41">
        <f ca="1">HLOOKUP($A146&amp;"-"&amp;$B146&amp;"-"&amp;P$7,Weights_Cond_Spaces,$C146+1,FALSE)*'Freezer Impacts'!O145</f>
        <v>8.9958728291748565E-6</v>
      </c>
      <c r="Q146" s="41">
        <f ca="1">HLOOKUP($A146&amp;"-"&amp;$B146&amp;"-"&amp;Q$7,Weights_Cond_Spaces,$C146+1,FALSE)*'Freezer Impacts'!P145</f>
        <v>8.9331428841700034E-2</v>
      </c>
      <c r="R146" s="41">
        <f ca="1">HLOOKUP($A146&amp;"-"&amp;$B146&amp;"-"&amp;R$7,Weights_Cond_Spaces,$C146+1,FALSE)*'Freezer Impacts'!Q145</f>
        <v>1.7013731427835909E-5</v>
      </c>
      <c r="S146" s="41">
        <f>HLOOKUP($A146&amp;"-"&amp;$B146&amp;"-"&amp;S$7,Weights_Cond_Spaces,$C146+1,FALSE)*'Freezer Impacts'!R145</f>
        <v>0</v>
      </c>
      <c r="T146" s="41">
        <f ca="1">HLOOKUP($A146&amp;"-"&amp;$B146&amp;"-"&amp;T$7,Weights_Cond_Spaces,$C146+1,FALSE)*'Freezer Impacts'!S145</f>
        <v>4.7209150785383347E-2</v>
      </c>
      <c r="U146" s="41">
        <f ca="1">HLOOKUP($A146&amp;"-"&amp;$B146&amp;"-"&amp;U$7,Weights_Cond_Spaces,$C146+1,FALSE)*'Freezer Impacts'!T145</f>
        <v>8.7049214600772509E-6</v>
      </c>
      <c r="V146" s="41">
        <f ca="1">HLOOKUP($A146&amp;"-"&amp;$B146&amp;"-"&amp;V$7,Weights_Cond_Spaces,$C146+1,FALSE)*'Freezer Impacts'!U145</f>
        <v>4.7209150785383347E-2</v>
      </c>
      <c r="W146" s="41">
        <f ca="1">HLOOKUP($A146&amp;"-"&amp;$B146&amp;"-"&amp;W$7,Weights_Cond_Spaces,$C146+1,FALSE)*'Freezer Impacts'!V145</f>
        <v>8.7049214600772509E-6</v>
      </c>
      <c r="X146" s="41">
        <f ca="1">HLOOKUP($A146&amp;"-"&amp;$B146&amp;"-"&amp;X$7,Weights_Cond_Spaces,$C146+1,FALSE)*'Freezer Impacts'!W145</f>
        <v>-1.0020171000635931E-3</v>
      </c>
      <c r="Y146" s="41">
        <f ca="1">HLOOKUP($A146&amp;"-"&amp;$B146&amp;"-"&amp;Y$7,Weights_Cond_Spaces,$C146+1,FALSE)*'Freezer Impacts'!X145</f>
        <v>7.1998757924049313E-3</v>
      </c>
      <c r="Z146" s="41">
        <f ca="1">HLOOKUP($A146&amp;"-"&amp;$B146&amp;"-"&amp;Z$7,Weights_Cond_Spaces,$C146+1,FALSE)*'Freezer Impacts'!Y145</f>
        <v>1.3211398821738213E-6</v>
      </c>
      <c r="AA146" s="41">
        <f ca="1">HLOOKUP($A146&amp;"-"&amp;$B146&amp;"-"&amp;AA$7,Weights_Cond_Spaces,$C146+1,FALSE)*'Freezer Impacts'!Z145</f>
        <v>5.7659998782274681E-3</v>
      </c>
      <c r="AB146" s="41">
        <f ca="1">HLOOKUP($A146&amp;"-"&amp;$B146&amp;"-"&amp;AB$7,Weights_Cond_Spaces,$C146+1,FALSE)*'Freezer Impacts'!AA145</f>
        <v>1.3211398821738213E-6</v>
      </c>
      <c r="AC146" s="41">
        <f ca="1">HLOOKUP($A146&amp;"-"&amp;$B146&amp;"-"&amp;AC$7,Weights_Cond_Spaces,$C146+1,FALSE)*'Freezer Impacts'!AB145</f>
        <v>0</v>
      </c>
      <c r="AF146" s="131">
        <f t="shared" ca="1" si="23"/>
        <v>0.38772161835010477</v>
      </c>
      <c r="AG146" s="131">
        <f t="shared" ca="1" si="23"/>
        <v>5.5015490150699401E-5</v>
      </c>
      <c r="AH146" s="131">
        <f t="shared" ca="1" si="23"/>
        <v>0.49297742384742138</v>
      </c>
      <c r="AI146" s="131">
        <f t="shared" ca="1" si="23"/>
        <v>9.6979520099626406E-5</v>
      </c>
      <c r="AJ146" s="131">
        <f t="shared" ca="1" si="23"/>
        <v>-6.848387005886864E-3</v>
      </c>
    </row>
    <row r="147" spans="1:36">
      <c r="A147" s="4" t="str">
        <f t="shared" si="28"/>
        <v>SD</v>
      </c>
      <c r="B147" s="4" t="str">
        <f t="shared" si="28"/>
        <v>DMO</v>
      </c>
      <c r="C147" s="4">
        <f t="shared" si="26"/>
        <v>11</v>
      </c>
      <c r="D147" s="40" t="str">
        <f t="shared" si="22"/>
        <v>SD11</v>
      </c>
      <c r="E147" s="41">
        <f ca="1">HLOOKUP($A147&amp;"-"&amp;$B147&amp;"-"&amp;E$7,Weights_Cond_Spaces,$C147+1,FALSE)*'Freezer Impacts'!D146</f>
        <v>0</v>
      </c>
      <c r="F147" s="41">
        <f ca="1">HLOOKUP($A147&amp;"-"&amp;$B147&amp;"-"&amp;F$7,Weights_Cond_Spaces,$C147+1,FALSE)*'Freezer Impacts'!E146</f>
        <v>0</v>
      </c>
      <c r="G147" s="41">
        <f ca="1">HLOOKUP($A147&amp;"-"&amp;$B147&amp;"-"&amp;G$7,Weights_Cond_Spaces,$C147+1,FALSE)*'Freezer Impacts'!F146</f>
        <v>0</v>
      </c>
      <c r="H147" s="41">
        <f ca="1">HLOOKUP($A147&amp;"-"&amp;$B147&amp;"-"&amp;H$7,Weights_Cond_Spaces,$C147+1,FALSE)*'Freezer Impacts'!G146</f>
        <v>0</v>
      </c>
      <c r="I147" s="41">
        <f ca="1">HLOOKUP($A147&amp;"-"&amp;$B147&amp;"-"&amp;I$7,Weights_Cond_Spaces,$C147+1,FALSE)*'Freezer Impacts'!H146</f>
        <v>0</v>
      </c>
      <c r="J147" s="41">
        <f ca="1">HLOOKUP($A147&amp;"-"&amp;$B147&amp;"-"&amp;J$7,Weights_Cond_Spaces,$C147+1,FALSE)*'Freezer Impacts'!I146</f>
        <v>0</v>
      </c>
      <c r="K147" s="41">
        <f ca="1">HLOOKUP($A147&amp;"-"&amp;$B147&amp;"-"&amp;K$7,Weights_Cond_Spaces,$C147+1,FALSE)*'Freezer Impacts'!J146</f>
        <v>0</v>
      </c>
      <c r="L147" s="41">
        <f ca="1">HLOOKUP($A147&amp;"-"&amp;$B147&amp;"-"&amp;L$7,Weights_Cond_Spaces,$C147+1,FALSE)*'Freezer Impacts'!K146</f>
        <v>0</v>
      </c>
      <c r="M147" s="41">
        <f ca="1">HLOOKUP($A147&amp;"-"&amp;$B147&amp;"-"&amp;M$7,Weights_Cond_Spaces,$C147+1,FALSE)*'Freezer Impacts'!L146</f>
        <v>0</v>
      </c>
      <c r="N147" s="41">
        <f ca="1">HLOOKUP($A147&amp;"-"&amp;$B147&amp;"-"&amp;N$7,Weights_Cond_Spaces,$C147+1,FALSE)*'Freezer Impacts'!M146</f>
        <v>0</v>
      </c>
      <c r="O147" s="41">
        <f ca="1">HLOOKUP($A147&amp;"-"&amp;$B147&amp;"-"&amp;O$7,Weights_Cond_Spaces,$C147+1,FALSE)*'Freezer Impacts'!N146</f>
        <v>0</v>
      </c>
      <c r="P147" s="41">
        <f ca="1">HLOOKUP($A147&amp;"-"&amp;$B147&amp;"-"&amp;P$7,Weights_Cond_Spaces,$C147+1,FALSE)*'Freezer Impacts'!O146</f>
        <v>0</v>
      </c>
      <c r="Q147" s="41">
        <f ca="1">HLOOKUP($A147&amp;"-"&amp;$B147&amp;"-"&amp;Q$7,Weights_Cond_Spaces,$C147+1,FALSE)*'Freezer Impacts'!P146</f>
        <v>0</v>
      </c>
      <c r="R147" s="41">
        <f ca="1">HLOOKUP($A147&amp;"-"&amp;$B147&amp;"-"&amp;R$7,Weights_Cond_Spaces,$C147+1,FALSE)*'Freezer Impacts'!Q146</f>
        <v>0</v>
      </c>
      <c r="S147" s="41">
        <f>HLOOKUP($A147&amp;"-"&amp;$B147&amp;"-"&amp;S$7,Weights_Cond_Spaces,$C147+1,FALSE)*'Freezer Impacts'!R146</f>
        <v>0</v>
      </c>
      <c r="T147" s="41">
        <f ca="1">HLOOKUP($A147&amp;"-"&amp;$B147&amp;"-"&amp;T$7,Weights_Cond_Spaces,$C147+1,FALSE)*'Freezer Impacts'!S146</f>
        <v>0</v>
      </c>
      <c r="U147" s="41">
        <f ca="1">HLOOKUP($A147&amp;"-"&amp;$B147&amp;"-"&amp;U$7,Weights_Cond_Spaces,$C147+1,FALSE)*'Freezer Impacts'!T146</f>
        <v>0</v>
      </c>
      <c r="V147" s="41">
        <f ca="1">HLOOKUP($A147&amp;"-"&amp;$B147&amp;"-"&amp;V$7,Weights_Cond_Spaces,$C147+1,FALSE)*'Freezer Impacts'!U146</f>
        <v>0</v>
      </c>
      <c r="W147" s="41">
        <f ca="1">HLOOKUP($A147&amp;"-"&amp;$B147&amp;"-"&amp;W$7,Weights_Cond_Spaces,$C147+1,FALSE)*'Freezer Impacts'!V146</f>
        <v>0</v>
      </c>
      <c r="X147" s="41">
        <f ca="1">HLOOKUP($A147&amp;"-"&amp;$B147&amp;"-"&amp;X$7,Weights_Cond_Spaces,$C147+1,FALSE)*'Freezer Impacts'!W146</f>
        <v>0</v>
      </c>
      <c r="Y147" s="41">
        <f ca="1">HLOOKUP($A147&amp;"-"&amp;$B147&amp;"-"&amp;Y$7,Weights_Cond_Spaces,$C147+1,FALSE)*'Freezer Impacts'!X146</f>
        <v>0</v>
      </c>
      <c r="Z147" s="41">
        <f ca="1">HLOOKUP($A147&amp;"-"&amp;$B147&amp;"-"&amp;Z$7,Weights_Cond_Spaces,$C147+1,FALSE)*'Freezer Impacts'!Y146</f>
        <v>0</v>
      </c>
      <c r="AA147" s="41">
        <f ca="1">HLOOKUP($A147&amp;"-"&amp;$B147&amp;"-"&amp;AA$7,Weights_Cond_Spaces,$C147+1,FALSE)*'Freezer Impacts'!Z146</f>
        <v>0</v>
      </c>
      <c r="AB147" s="41">
        <f ca="1">HLOOKUP($A147&amp;"-"&amp;$B147&amp;"-"&amp;AB$7,Weights_Cond_Spaces,$C147+1,FALSE)*'Freezer Impacts'!AA146</f>
        <v>0</v>
      </c>
      <c r="AC147" s="41">
        <f ca="1">HLOOKUP($A147&amp;"-"&amp;$B147&amp;"-"&amp;AC$7,Weights_Cond_Spaces,$C147+1,FALSE)*'Freezer Impacts'!AB146</f>
        <v>0</v>
      </c>
      <c r="AF147" s="131">
        <f t="shared" ca="1" si="23"/>
        <v>0</v>
      </c>
      <c r="AG147" s="131">
        <f t="shared" ca="1" si="23"/>
        <v>0</v>
      </c>
      <c r="AH147" s="131">
        <f t="shared" ca="1" si="23"/>
        <v>0</v>
      </c>
      <c r="AI147" s="131">
        <f t="shared" ca="1" si="23"/>
        <v>0</v>
      </c>
      <c r="AJ147" s="131">
        <f t="shared" ca="1" si="23"/>
        <v>0</v>
      </c>
    </row>
    <row r="148" spans="1:36">
      <c r="A148" s="4" t="str">
        <f t="shared" si="28"/>
        <v>SD</v>
      </c>
      <c r="B148" s="4" t="str">
        <f t="shared" si="28"/>
        <v>DMO</v>
      </c>
      <c r="C148" s="4">
        <f t="shared" si="26"/>
        <v>12</v>
      </c>
      <c r="D148" s="40" t="str">
        <f t="shared" si="22"/>
        <v>SD12</v>
      </c>
      <c r="E148" s="41">
        <f ca="1">HLOOKUP($A148&amp;"-"&amp;$B148&amp;"-"&amp;E$7,Weights_Cond_Spaces,$C148+1,FALSE)*'Freezer Impacts'!D147</f>
        <v>0</v>
      </c>
      <c r="F148" s="41">
        <f ca="1">HLOOKUP($A148&amp;"-"&amp;$B148&amp;"-"&amp;F$7,Weights_Cond_Spaces,$C148+1,FALSE)*'Freezer Impacts'!E147</f>
        <v>0</v>
      </c>
      <c r="G148" s="41">
        <f ca="1">HLOOKUP($A148&amp;"-"&amp;$B148&amp;"-"&amp;G$7,Weights_Cond_Spaces,$C148+1,FALSE)*'Freezer Impacts'!F147</f>
        <v>0</v>
      </c>
      <c r="H148" s="41">
        <f ca="1">HLOOKUP($A148&amp;"-"&amp;$B148&amp;"-"&amp;H$7,Weights_Cond_Spaces,$C148+1,FALSE)*'Freezer Impacts'!G147</f>
        <v>0</v>
      </c>
      <c r="I148" s="41">
        <f ca="1">HLOOKUP($A148&amp;"-"&amp;$B148&amp;"-"&amp;I$7,Weights_Cond_Spaces,$C148+1,FALSE)*'Freezer Impacts'!H147</f>
        <v>0</v>
      </c>
      <c r="J148" s="41">
        <f ca="1">HLOOKUP($A148&amp;"-"&amp;$B148&amp;"-"&amp;J$7,Weights_Cond_Spaces,$C148+1,FALSE)*'Freezer Impacts'!I147</f>
        <v>0</v>
      </c>
      <c r="K148" s="41">
        <f ca="1">HLOOKUP($A148&amp;"-"&amp;$B148&amp;"-"&amp;K$7,Weights_Cond_Spaces,$C148+1,FALSE)*'Freezer Impacts'!J147</f>
        <v>0</v>
      </c>
      <c r="L148" s="41">
        <f ca="1">HLOOKUP($A148&amp;"-"&amp;$B148&amp;"-"&amp;L$7,Weights_Cond_Spaces,$C148+1,FALSE)*'Freezer Impacts'!K147</f>
        <v>0</v>
      </c>
      <c r="M148" s="41">
        <f ca="1">HLOOKUP($A148&amp;"-"&amp;$B148&amp;"-"&amp;M$7,Weights_Cond_Spaces,$C148+1,FALSE)*'Freezer Impacts'!L147</f>
        <v>0</v>
      </c>
      <c r="N148" s="41">
        <f ca="1">HLOOKUP($A148&amp;"-"&amp;$B148&amp;"-"&amp;N$7,Weights_Cond_Spaces,$C148+1,FALSE)*'Freezer Impacts'!M147</f>
        <v>0</v>
      </c>
      <c r="O148" s="41">
        <f ca="1">HLOOKUP($A148&amp;"-"&amp;$B148&amp;"-"&amp;O$7,Weights_Cond_Spaces,$C148+1,FALSE)*'Freezer Impacts'!N147</f>
        <v>0</v>
      </c>
      <c r="P148" s="41">
        <f ca="1">HLOOKUP($A148&amp;"-"&amp;$B148&amp;"-"&amp;P$7,Weights_Cond_Spaces,$C148+1,FALSE)*'Freezer Impacts'!O147</f>
        <v>0</v>
      </c>
      <c r="Q148" s="41">
        <f ca="1">HLOOKUP($A148&amp;"-"&amp;$B148&amp;"-"&amp;Q$7,Weights_Cond_Spaces,$C148+1,FALSE)*'Freezer Impacts'!P147</f>
        <v>0</v>
      </c>
      <c r="R148" s="41">
        <f ca="1">HLOOKUP($A148&amp;"-"&amp;$B148&amp;"-"&amp;R$7,Weights_Cond_Spaces,$C148+1,FALSE)*'Freezer Impacts'!Q147</f>
        <v>0</v>
      </c>
      <c r="S148" s="41">
        <f>HLOOKUP($A148&amp;"-"&amp;$B148&amp;"-"&amp;S$7,Weights_Cond_Spaces,$C148+1,FALSE)*'Freezer Impacts'!R147</f>
        <v>0</v>
      </c>
      <c r="T148" s="41">
        <f ca="1">HLOOKUP($A148&amp;"-"&amp;$B148&amp;"-"&amp;T$7,Weights_Cond_Spaces,$C148+1,FALSE)*'Freezer Impacts'!S147</f>
        <v>0</v>
      </c>
      <c r="U148" s="41">
        <f ca="1">HLOOKUP($A148&amp;"-"&amp;$B148&amp;"-"&amp;U$7,Weights_Cond_Spaces,$C148+1,FALSE)*'Freezer Impacts'!T147</f>
        <v>0</v>
      </c>
      <c r="V148" s="41">
        <f ca="1">HLOOKUP($A148&amp;"-"&amp;$B148&amp;"-"&amp;V$7,Weights_Cond_Spaces,$C148+1,FALSE)*'Freezer Impacts'!U147</f>
        <v>0</v>
      </c>
      <c r="W148" s="41">
        <f ca="1">HLOOKUP($A148&amp;"-"&amp;$B148&amp;"-"&amp;W$7,Weights_Cond_Spaces,$C148+1,FALSE)*'Freezer Impacts'!V147</f>
        <v>0</v>
      </c>
      <c r="X148" s="41">
        <f ca="1">HLOOKUP($A148&amp;"-"&amp;$B148&amp;"-"&amp;X$7,Weights_Cond_Spaces,$C148+1,FALSE)*'Freezer Impacts'!W147</f>
        <v>0</v>
      </c>
      <c r="Y148" s="41">
        <f ca="1">HLOOKUP($A148&amp;"-"&amp;$B148&amp;"-"&amp;Y$7,Weights_Cond_Spaces,$C148+1,FALSE)*'Freezer Impacts'!X147</f>
        <v>0</v>
      </c>
      <c r="Z148" s="41">
        <f ca="1">HLOOKUP($A148&amp;"-"&amp;$B148&amp;"-"&amp;Z$7,Weights_Cond_Spaces,$C148+1,FALSE)*'Freezer Impacts'!Y147</f>
        <v>0</v>
      </c>
      <c r="AA148" s="41">
        <f ca="1">HLOOKUP($A148&amp;"-"&amp;$B148&amp;"-"&amp;AA$7,Weights_Cond_Spaces,$C148+1,FALSE)*'Freezer Impacts'!Z147</f>
        <v>0</v>
      </c>
      <c r="AB148" s="41">
        <f ca="1">HLOOKUP($A148&amp;"-"&amp;$B148&amp;"-"&amp;AB$7,Weights_Cond_Spaces,$C148+1,FALSE)*'Freezer Impacts'!AA147</f>
        <v>0</v>
      </c>
      <c r="AC148" s="41">
        <f ca="1">HLOOKUP($A148&amp;"-"&amp;$B148&amp;"-"&amp;AC$7,Weights_Cond_Spaces,$C148+1,FALSE)*'Freezer Impacts'!AB147</f>
        <v>0</v>
      </c>
      <c r="AF148" s="131">
        <f t="shared" ca="1" si="23"/>
        <v>0</v>
      </c>
      <c r="AG148" s="131">
        <f t="shared" ca="1" si="23"/>
        <v>0</v>
      </c>
      <c r="AH148" s="131">
        <f t="shared" ca="1" si="23"/>
        <v>0</v>
      </c>
      <c r="AI148" s="131">
        <f t="shared" ca="1" si="23"/>
        <v>0</v>
      </c>
      <c r="AJ148" s="131">
        <f t="shared" ca="1" si="23"/>
        <v>0</v>
      </c>
    </row>
    <row r="149" spans="1:36">
      <c r="A149" s="4" t="str">
        <f t="shared" si="28"/>
        <v>SD</v>
      </c>
      <c r="B149" s="4" t="str">
        <f t="shared" si="28"/>
        <v>DMO</v>
      </c>
      <c r="C149" s="4">
        <f t="shared" si="26"/>
        <v>13</v>
      </c>
      <c r="D149" s="40" t="str">
        <f t="shared" si="22"/>
        <v>SD13</v>
      </c>
      <c r="E149" s="41">
        <f ca="1">HLOOKUP($A149&amp;"-"&amp;$B149&amp;"-"&amp;E$7,Weights_Cond_Spaces,$C149+1,FALSE)*'Freezer Impacts'!D148</f>
        <v>0</v>
      </c>
      <c r="F149" s="41">
        <f ca="1">HLOOKUP($A149&amp;"-"&amp;$B149&amp;"-"&amp;F$7,Weights_Cond_Spaces,$C149+1,FALSE)*'Freezer Impacts'!E148</f>
        <v>0</v>
      </c>
      <c r="G149" s="41">
        <f ca="1">HLOOKUP($A149&amp;"-"&amp;$B149&amp;"-"&amp;G$7,Weights_Cond_Spaces,$C149+1,FALSE)*'Freezer Impacts'!F148</f>
        <v>0</v>
      </c>
      <c r="H149" s="41">
        <f ca="1">HLOOKUP($A149&amp;"-"&amp;$B149&amp;"-"&amp;H$7,Weights_Cond_Spaces,$C149+1,FALSE)*'Freezer Impacts'!G148</f>
        <v>0</v>
      </c>
      <c r="I149" s="41">
        <f ca="1">HLOOKUP($A149&amp;"-"&amp;$B149&amp;"-"&amp;I$7,Weights_Cond_Spaces,$C149+1,FALSE)*'Freezer Impacts'!H148</f>
        <v>0</v>
      </c>
      <c r="J149" s="41">
        <f ca="1">HLOOKUP($A149&amp;"-"&amp;$B149&amp;"-"&amp;J$7,Weights_Cond_Spaces,$C149+1,FALSE)*'Freezer Impacts'!I148</f>
        <v>0</v>
      </c>
      <c r="K149" s="41">
        <f ca="1">HLOOKUP($A149&amp;"-"&amp;$B149&amp;"-"&amp;K$7,Weights_Cond_Spaces,$C149+1,FALSE)*'Freezer Impacts'!J148</f>
        <v>0</v>
      </c>
      <c r="L149" s="41">
        <f ca="1">HLOOKUP($A149&amp;"-"&amp;$B149&amp;"-"&amp;L$7,Weights_Cond_Spaces,$C149+1,FALSE)*'Freezer Impacts'!K148</f>
        <v>0</v>
      </c>
      <c r="M149" s="41">
        <f ca="1">HLOOKUP($A149&amp;"-"&amp;$B149&amp;"-"&amp;M$7,Weights_Cond_Spaces,$C149+1,FALSE)*'Freezer Impacts'!L148</f>
        <v>0</v>
      </c>
      <c r="N149" s="41">
        <f ca="1">HLOOKUP($A149&amp;"-"&amp;$B149&amp;"-"&amp;N$7,Weights_Cond_Spaces,$C149+1,FALSE)*'Freezer Impacts'!M148</f>
        <v>0</v>
      </c>
      <c r="O149" s="41">
        <f ca="1">HLOOKUP($A149&amp;"-"&amp;$B149&amp;"-"&amp;O$7,Weights_Cond_Spaces,$C149+1,FALSE)*'Freezer Impacts'!N148</f>
        <v>0</v>
      </c>
      <c r="P149" s="41">
        <f ca="1">HLOOKUP($A149&amp;"-"&amp;$B149&amp;"-"&amp;P$7,Weights_Cond_Spaces,$C149+1,FALSE)*'Freezer Impacts'!O148</f>
        <v>0</v>
      </c>
      <c r="Q149" s="41">
        <f ca="1">HLOOKUP($A149&amp;"-"&amp;$B149&amp;"-"&amp;Q$7,Weights_Cond_Spaces,$C149+1,FALSE)*'Freezer Impacts'!P148</f>
        <v>0</v>
      </c>
      <c r="R149" s="41">
        <f ca="1">HLOOKUP($A149&amp;"-"&amp;$B149&amp;"-"&amp;R$7,Weights_Cond_Spaces,$C149+1,FALSE)*'Freezer Impacts'!Q148</f>
        <v>0</v>
      </c>
      <c r="S149" s="41">
        <f>HLOOKUP($A149&amp;"-"&amp;$B149&amp;"-"&amp;S$7,Weights_Cond_Spaces,$C149+1,FALSE)*'Freezer Impacts'!R148</f>
        <v>0</v>
      </c>
      <c r="T149" s="41">
        <f ca="1">HLOOKUP($A149&amp;"-"&amp;$B149&amp;"-"&amp;T$7,Weights_Cond_Spaces,$C149+1,FALSE)*'Freezer Impacts'!S148</f>
        <v>0</v>
      </c>
      <c r="U149" s="41">
        <f ca="1">HLOOKUP($A149&amp;"-"&amp;$B149&amp;"-"&amp;U$7,Weights_Cond_Spaces,$C149+1,FALSE)*'Freezer Impacts'!T148</f>
        <v>0</v>
      </c>
      <c r="V149" s="41">
        <f ca="1">HLOOKUP($A149&amp;"-"&amp;$B149&amp;"-"&amp;V$7,Weights_Cond_Spaces,$C149+1,FALSE)*'Freezer Impacts'!U148</f>
        <v>0</v>
      </c>
      <c r="W149" s="41">
        <f ca="1">HLOOKUP($A149&amp;"-"&amp;$B149&amp;"-"&amp;W$7,Weights_Cond_Spaces,$C149+1,FALSE)*'Freezer Impacts'!V148</f>
        <v>0</v>
      </c>
      <c r="X149" s="41">
        <f ca="1">HLOOKUP($A149&amp;"-"&amp;$B149&amp;"-"&amp;X$7,Weights_Cond_Spaces,$C149+1,FALSE)*'Freezer Impacts'!W148</f>
        <v>0</v>
      </c>
      <c r="Y149" s="41">
        <f ca="1">HLOOKUP($A149&amp;"-"&amp;$B149&amp;"-"&amp;Y$7,Weights_Cond_Spaces,$C149+1,FALSE)*'Freezer Impacts'!X148</f>
        <v>0</v>
      </c>
      <c r="Z149" s="41">
        <f ca="1">HLOOKUP($A149&amp;"-"&amp;$B149&amp;"-"&amp;Z$7,Weights_Cond_Spaces,$C149+1,FALSE)*'Freezer Impacts'!Y148</f>
        <v>0</v>
      </c>
      <c r="AA149" s="41">
        <f ca="1">HLOOKUP($A149&amp;"-"&amp;$B149&amp;"-"&amp;AA$7,Weights_Cond_Spaces,$C149+1,FALSE)*'Freezer Impacts'!Z148</f>
        <v>0</v>
      </c>
      <c r="AB149" s="41">
        <f ca="1">HLOOKUP($A149&amp;"-"&amp;$B149&amp;"-"&amp;AB$7,Weights_Cond_Spaces,$C149+1,FALSE)*'Freezer Impacts'!AA148</f>
        <v>0</v>
      </c>
      <c r="AC149" s="41">
        <f ca="1">HLOOKUP($A149&amp;"-"&amp;$B149&amp;"-"&amp;AC$7,Weights_Cond_Spaces,$C149+1,FALSE)*'Freezer Impacts'!AB148</f>
        <v>0</v>
      </c>
      <c r="AF149" s="131">
        <f t="shared" ca="1" si="23"/>
        <v>0</v>
      </c>
      <c r="AG149" s="131">
        <f t="shared" ca="1" si="23"/>
        <v>0</v>
      </c>
      <c r="AH149" s="131">
        <f t="shared" ca="1" si="23"/>
        <v>0</v>
      </c>
      <c r="AI149" s="131">
        <f t="shared" ca="1" si="23"/>
        <v>0</v>
      </c>
      <c r="AJ149" s="131">
        <f t="shared" ca="1" si="23"/>
        <v>0</v>
      </c>
    </row>
    <row r="150" spans="1:36">
      <c r="A150" s="4" t="str">
        <f t="shared" si="28"/>
        <v>SD</v>
      </c>
      <c r="B150" s="4" t="str">
        <f t="shared" si="28"/>
        <v>DMO</v>
      </c>
      <c r="C150" s="4">
        <f t="shared" si="26"/>
        <v>14</v>
      </c>
      <c r="D150" s="40" t="str">
        <f t="shared" si="22"/>
        <v>SD14</v>
      </c>
      <c r="E150" s="41">
        <f ca="1">HLOOKUP($A150&amp;"-"&amp;$B150&amp;"-"&amp;E$7,Weights_Cond_Spaces,$C150+1,FALSE)*'Freezer Impacts'!D149</f>
        <v>5.6449092379871474E-2</v>
      </c>
      <c r="F150" s="41">
        <f ca="1">HLOOKUP($A150&amp;"-"&amp;$B150&amp;"-"&amp;F$7,Weights_Cond_Spaces,$C150+1,FALSE)*'Freezer Impacts'!E149</f>
        <v>7.8324715786698591E-6</v>
      </c>
      <c r="G150" s="41">
        <f ca="1">HLOOKUP($A150&amp;"-"&amp;$B150&amp;"-"&amp;G$7,Weights_Cond_Spaces,$C150+1,FALSE)*'Freezer Impacts'!F149</f>
        <v>7.7248782993659143E-2</v>
      </c>
      <c r="H150" s="41">
        <f ca="1">HLOOKUP($A150&amp;"-"&amp;$B150&amp;"-"&amp;H$7,Weights_Cond_Spaces,$C150+1,FALSE)*'Freezer Impacts'!G149</f>
        <v>1.3835874754534472E-5</v>
      </c>
      <c r="I150" s="41">
        <f ca="1">HLOOKUP($A150&amp;"-"&amp;$B150&amp;"-"&amp;I$7,Weights_Cond_Spaces,$C150+1,FALSE)*'Freezer Impacts'!H149</f>
        <v>-1.2731495568127549E-3</v>
      </c>
      <c r="J150" s="41">
        <f ca="1">HLOOKUP($A150&amp;"-"&amp;$B150&amp;"-"&amp;J$7,Weights_Cond_Spaces,$C150+1,FALSE)*'Freezer Impacts'!I149</f>
        <v>8.0717384552869073E-3</v>
      </c>
      <c r="K150" s="41">
        <f ca="1">HLOOKUP($A150&amp;"-"&amp;$B150&amp;"-"&amp;K$7,Weights_Cond_Spaces,$C150+1,FALSE)*'Freezer Impacts'!J149</f>
        <v>1.1256396441676338E-6</v>
      </c>
      <c r="L150" s="41">
        <f ca="1">HLOOKUP($A150&amp;"-"&amp;$B150&amp;"-"&amp;L$7,Weights_Cond_Spaces,$C150+1,FALSE)*'Freezer Impacts'!K149</f>
        <v>9.4554027459140839E-3</v>
      </c>
      <c r="M150" s="41">
        <f ca="1">HLOOKUP($A150&amp;"-"&amp;$B150&amp;"-"&amp;M$7,Weights_Cond_Spaces,$C150+1,FALSE)*'Freezer Impacts'!L149</f>
        <v>2.1921068254767845E-6</v>
      </c>
      <c r="N150" s="41">
        <f ca="1">HLOOKUP($A150&amp;"-"&amp;$B150&amp;"-"&amp;N$7,Weights_Cond_Spaces,$C150+1,FALSE)*'Freezer Impacts'!M149</f>
        <v>0</v>
      </c>
      <c r="O150" s="41">
        <f ca="1">HLOOKUP($A150&amp;"-"&amp;$B150&amp;"-"&amp;O$7,Weights_Cond_Spaces,$C150+1,FALSE)*'Freezer Impacts'!N149</f>
        <v>1.6128312108534708E-2</v>
      </c>
      <c r="P150" s="41">
        <f ca="1">HLOOKUP($A150&amp;"-"&amp;$B150&amp;"-"&amp;P$7,Weights_Cond_Spaces,$C150+1,FALSE)*'Freezer Impacts'!O149</f>
        <v>2.2378490224771029E-6</v>
      </c>
      <c r="Q150" s="41">
        <f ca="1">HLOOKUP($A150&amp;"-"&amp;$B150&amp;"-"&amp;Q$7,Weights_Cond_Spaces,$C150+1,FALSE)*'Freezer Impacts'!P149</f>
        <v>2.2071080855331188E-2</v>
      </c>
      <c r="R150" s="41">
        <f ca="1">HLOOKUP($A150&amp;"-"&amp;$B150&amp;"-"&amp;R$7,Weights_Cond_Spaces,$C150+1,FALSE)*'Freezer Impacts'!Q149</f>
        <v>3.9531070727241358E-6</v>
      </c>
      <c r="S150" s="41">
        <f>HLOOKUP($A150&amp;"-"&amp;$B150&amp;"-"&amp;S$7,Weights_Cond_Spaces,$C150+1,FALSE)*'Freezer Impacts'!R149</f>
        <v>0</v>
      </c>
      <c r="T150" s="41">
        <f ca="1">HLOOKUP($A150&amp;"-"&amp;$B150&amp;"-"&amp;T$7,Weights_Cond_Spaces,$C150+1,FALSE)*'Freezer Impacts'!S149</f>
        <v>0.33168109102160326</v>
      </c>
      <c r="U150" s="41">
        <f ca="1">HLOOKUP($A150&amp;"-"&amp;$B150&amp;"-"&amp;U$7,Weights_Cond_Spaces,$C150+1,FALSE)*'Freezer Impacts'!T149</f>
        <v>6.4590343756259003E-5</v>
      </c>
      <c r="V150" s="41">
        <f ca="1">HLOOKUP($A150&amp;"-"&amp;$B150&amp;"-"&amp;V$7,Weights_Cond_Spaces,$C150+1,FALSE)*'Freezer Impacts'!U149</f>
        <v>0.33168109102160326</v>
      </c>
      <c r="W150" s="41">
        <f ca="1">HLOOKUP($A150&amp;"-"&amp;$B150&amp;"-"&amp;W$7,Weights_Cond_Spaces,$C150+1,FALSE)*'Freezer Impacts'!V149</f>
        <v>6.4590343756259003E-5</v>
      </c>
      <c r="X150" s="41">
        <f ca="1">HLOOKUP($A150&amp;"-"&amp;$B150&amp;"-"&amp;X$7,Weights_Cond_Spaces,$C150+1,FALSE)*'Freezer Impacts'!W149</f>
        <v>-8.210715222438816E-3</v>
      </c>
      <c r="Y150" s="41">
        <f ca="1">HLOOKUP($A150&amp;"-"&amp;$B150&amp;"-"&amp;Y$7,Weights_Cond_Spaces,$C150+1,FALSE)*'Freezer Impacts'!X149</f>
        <v>5.0380717232349471E-2</v>
      </c>
      <c r="Z150" s="41">
        <f ca="1">HLOOKUP($A150&amp;"-"&amp;$B150&amp;"-"&amp;Z$7,Weights_Cond_Spaces,$C150+1,FALSE)*'Freezer Impacts'!Y149</f>
        <v>1.0042938344367286E-5</v>
      </c>
      <c r="AA150" s="41">
        <f ca="1">HLOOKUP($A150&amp;"-"&amp;$B150&amp;"-"&amp;AA$7,Weights_Cond_Spaces,$C150+1,FALSE)*'Freezer Impacts'!Z149</f>
        <v>4.1295154144273927E-2</v>
      </c>
      <c r="AB150" s="41">
        <f ca="1">HLOOKUP($A150&amp;"-"&amp;$B150&amp;"-"&amp;AB$7,Weights_Cond_Spaces,$C150+1,FALSE)*'Freezer Impacts'!AA149</f>
        <v>1.0042938344367286E-5</v>
      </c>
      <c r="AC150" s="41">
        <f ca="1">HLOOKUP($A150&amp;"-"&amp;$B150&amp;"-"&amp;AC$7,Weights_Cond_Spaces,$C150+1,FALSE)*'Freezer Impacts'!AB149</f>
        <v>0</v>
      </c>
      <c r="AF150" s="131">
        <f t="shared" ca="1" si="23"/>
        <v>0.46271095119764583</v>
      </c>
      <c r="AG150" s="131">
        <f t="shared" ca="1" si="23"/>
        <v>8.582924234594089E-5</v>
      </c>
      <c r="AH150" s="131">
        <f t="shared" ca="1" si="23"/>
        <v>0.48175151176078163</v>
      </c>
      <c r="AI150" s="131">
        <f t="shared" ca="1" si="23"/>
        <v>9.4614370753361686E-5</v>
      </c>
      <c r="AJ150" s="131">
        <f t="shared" ca="1" si="23"/>
        <v>-9.4838647792515711E-3</v>
      </c>
    </row>
    <row r="151" spans="1:36">
      <c r="A151" s="4" t="str">
        <f t="shared" si="28"/>
        <v>SD</v>
      </c>
      <c r="B151" s="4" t="str">
        <f t="shared" si="28"/>
        <v>DMO</v>
      </c>
      <c r="C151" s="4">
        <f t="shared" si="26"/>
        <v>15</v>
      </c>
      <c r="D151" s="40" t="str">
        <f t="shared" si="22"/>
        <v>SD15</v>
      </c>
      <c r="E151" s="41">
        <f ca="1">HLOOKUP($A151&amp;"-"&amp;$B151&amp;"-"&amp;E$7,Weights_Cond_Spaces,$C151+1,FALSE)*'Freezer Impacts'!D150</f>
        <v>0</v>
      </c>
      <c r="F151" s="41">
        <f ca="1">HLOOKUP($A151&amp;"-"&amp;$B151&amp;"-"&amp;F$7,Weights_Cond_Spaces,$C151+1,FALSE)*'Freezer Impacts'!E150</f>
        <v>0</v>
      </c>
      <c r="G151" s="41">
        <f ca="1">HLOOKUP($A151&amp;"-"&amp;$B151&amp;"-"&amp;G$7,Weights_Cond_Spaces,$C151+1,FALSE)*'Freezer Impacts'!F150</f>
        <v>0</v>
      </c>
      <c r="H151" s="41">
        <f ca="1">HLOOKUP($A151&amp;"-"&amp;$B151&amp;"-"&amp;H$7,Weights_Cond_Spaces,$C151+1,FALSE)*'Freezer Impacts'!G150</f>
        <v>0</v>
      </c>
      <c r="I151" s="41">
        <f ca="1">HLOOKUP($A151&amp;"-"&amp;$B151&amp;"-"&amp;I$7,Weights_Cond_Spaces,$C151+1,FALSE)*'Freezer Impacts'!H150</f>
        <v>0</v>
      </c>
      <c r="J151" s="41">
        <f ca="1">HLOOKUP($A151&amp;"-"&amp;$B151&amp;"-"&amp;J$7,Weights_Cond_Spaces,$C151+1,FALSE)*'Freezer Impacts'!I150</f>
        <v>0</v>
      </c>
      <c r="K151" s="41">
        <f ca="1">HLOOKUP($A151&amp;"-"&amp;$B151&amp;"-"&amp;K$7,Weights_Cond_Spaces,$C151+1,FALSE)*'Freezer Impacts'!J150</f>
        <v>0</v>
      </c>
      <c r="L151" s="41">
        <f ca="1">HLOOKUP($A151&amp;"-"&amp;$B151&amp;"-"&amp;L$7,Weights_Cond_Spaces,$C151+1,FALSE)*'Freezer Impacts'!K150</f>
        <v>0</v>
      </c>
      <c r="M151" s="41">
        <f ca="1">HLOOKUP($A151&amp;"-"&amp;$B151&amp;"-"&amp;M$7,Weights_Cond_Spaces,$C151+1,FALSE)*'Freezer Impacts'!L150</f>
        <v>0</v>
      </c>
      <c r="N151" s="41">
        <f ca="1">HLOOKUP($A151&amp;"-"&amp;$B151&amp;"-"&amp;N$7,Weights_Cond_Spaces,$C151+1,FALSE)*'Freezer Impacts'!M150</f>
        <v>0</v>
      </c>
      <c r="O151" s="41">
        <f ca="1">HLOOKUP($A151&amp;"-"&amp;$B151&amp;"-"&amp;O$7,Weights_Cond_Spaces,$C151+1,FALSE)*'Freezer Impacts'!N150</f>
        <v>0</v>
      </c>
      <c r="P151" s="41">
        <f ca="1">HLOOKUP($A151&amp;"-"&amp;$B151&amp;"-"&amp;P$7,Weights_Cond_Spaces,$C151+1,FALSE)*'Freezer Impacts'!O150</f>
        <v>0</v>
      </c>
      <c r="Q151" s="41">
        <f ca="1">HLOOKUP($A151&amp;"-"&amp;$B151&amp;"-"&amp;Q$7,Weights_Cond_Spaces,$C151+1,FALSE)*'Freezer Impacts'!P150</f>
        <v>0</v>
      </c>
      <c r="R151" s="41">
        <f ca="1">HLOOKUP($A151&amp;"-"&amp;$B151&amp;"-"&amp;R$7,Weights_Cond_Spaces,$C151+1,FALSE)*'Freezer Impacts'!Q150</f>
        <v>0</v>
      </c>
      <c r="S151" s="41">
        <f>HLOOKUP($A151&amp;"-"&amp;$B151&amp;"-"&amp;S$7,Weights_Cond_Spaces,$C151+1,FALSE)*'Freezer Impacts'!R150</f>
        <v>0</v>
      </c>
      <c r="T151" s="41">
        <f ca="1">HLOOKUP($A151&amp;"-"&amp;$B151&amp;"-"&amp;T$7,Weights_Cond_Spaces,$C151+1,FALSE)*'Freezer Impacts'!S150</f>
        <v>0</v>
      </c>
      <c r="U151" s="41">
        <f ca="1">HLOOKUP($A151&amp;"-"&amp;$B151&amp;"-"&amp;U$7,Weights_Cond_Spaces,$C151+1,FALSE)*'Freezer Impacts'!T150</f>
        <v>0</v>
      </c>
      <c r="V151" s="41">
        <f ca="1">HLOOKUP($A151&amp;"-"&amp;$B151&amp;"-"&amp;V$7,Weights_Cond_Spaces,$C151+1,FALSE)*'Freezer Impacts'!U150</f>
        <v>0</v>
      </c>
      <c r="W151" s="41">
        <f ca="1">HLOOKUP($A151&amp;"-"&amp;$B151&amp;"-"&amp;W$7,Weights_Cond_Spaces,$C151+1,FALSE)*'Freezer Impacts'!V150</f>
        <v>0</v>
      </c>
      <c r="X151" s="41">
        <f ca="1">HLOOKUP($A151&amp;"-"&amp;$B151&amp;"-"&amp;X$7,Weights_Cond_Spaces,$C151+1,FALSE)*'Freezer Impacts'!W150</f>
        <v>0</v>
      </c>
      <c r="Y151" s="41">
        <f ca="1">HLOOKUP($A151&amp;"-"&amp;$B151&amp;"-"&amp;Y$7,Weights_Cond_Spaces,$C151+1,FALSE)*'Freezer Impacts'!X150</f>
        <v>0</v>
      </c>
      <c r="Z151" s="41">
        <f ca="1">HLOOKUP($A151&amp;"-"&amp;$B151&amp;"-"&amp;Z$7,Weights_Cond_Spaces,$C151+1,FALSE)*'Freezer Impacts'!Y150</f>
        <v>0</v>
      </c>
      <c r="AA151" s="41">
        <f ca="1">HLOOKUP($A151&amp;"-"&amp;$B151&amp;"-"&amp;AA$7,Weights_Cond_Spaces,$C151+1,FALSE)*'Freezer Impacts'!Z150</f>
        <v>0</v>
      </c>
      <c r="AB151" s="41">
        <f ca="1">HLOOKUP($A151&amp;"-"&amp;$B151&amp;"-"&amp;AB$7,Weights_Cond_Spaces,$C151+1,FALSE)*'Freezer Impacts'!AA150</f>
        <v>0</v>
      </c>
      <c r="AC151" s="41">
        <f ca="1">HLOOKUP($A151&amp;"-"&amp;$B151&amp;"-"&amp;AC$7,Weights_Cond_Spaces,$C151+1,FALSE)*'Freezer Impacts'!AB150</f>
        <v>0</v>
      </c>
      <c r="AF151" s="131">
        <f t="shared" ca="1" si="23"/>
        <v>0</v>
      </c>
      <c r="AG151" s="131">
        <f t="shared" ca="1" si="23"/>
        <v>0</v>
      </c>
      <c r="AH151" s="131">
        <f t="shared" ca="1" si="23"/>
        <v>0</v>
      </c>
      <c r="AI151" s="131">
        <f t="shared" ca="1" si="23"/>
        <v>0</v>
      </c>
      <c r="AJ151" s="131">
        <f t="shared" ca="1" si="23"/>
        <v>0</v>
      </c>
    </row>
    <row r="152" spans="1:36">
      <c r="A152" s="4" t="str">
        <f t="shared" si="28"/>
        <v>SD</v>
      </c>
      <c r="B152" s="4" t="str">
        <f t="shared" si="28"/>
        <v>DMO</v>
      </c>
      <c r="C152" s="4">
        <f t="shared" si="26"/>
        <v>16</v>
      </c>
      <c r="D152" s="40" t="str">
        <f t="shared" si="22"/>
        <v>SD16</v>
      </c>
      <c r="E152" s="41">
        <f ca="1">HLOOKUP($A152&amp;"-"&amp;$B152&amp;"-"&amp;E$7,Weights_Cond_Spaces,$C152+1,FALSE)*'Freezer Impacts'!D151</f>
        <v>0</v>
      </c>
      <c r="F152" s="41">
        <f ca="1">HLOOKUP($A152&amp;"-"&amp;$B152&amp;"-"&amp;F$7,Weights_Cond_Spaces,$C152+1,FALSE)*'Freezer Impacts'!E151</f>
        <v>0</v>
      </c>
      <c r="G152" s="41">
        <f ca="1">HLOOKUP($A152&amp;"-"&amp;$B152&amp;"-"&amp;G$7,Weights_Cond_Spaces,$C152+1,FALSE)*'Freezer Impacts'!F151</f>
        <v>0</v>
      </c>
      <c r="H152" s="41">
        <f ca="1">HLOOKUP($A152&amp;"-"&amp;$B152&amp;"-"&amp;H$7,Weights_Cond_Spaces,$C152+1,FALSE)*'Freezer Impacts'!G151</f>
        <v>0</v>
      </c>
      <c r="I152" s="41">
        <f ca="1">HLOOKUP($A152&amp;"-"&amp;$B152&amp;"-"&amp;I$7,Weights_Cond_Spaces,$C152+1,FALSE)*'Freezer Impacts'!H151</f>
        <v>0</v>
      </c>
      <c r="J152" s="41">
        <f ca="1">HLOOKUP($A152&amp;"-"&amp;$B152&amp;"-"&amp;J$7,Weights_Cond_Spaces,$C152+1,FALSE)*'Freezer Impacts'!I151</f>
        <v>0</v>
      </c>
      <c r="K152" s="41">
        <f ca="1">HLOOKUP($A152&amp;"-"&amp;$B152&amp;"-"&amp;K$7,Weights_Cond_Spaces,$C152+1,FALSE)*'Freezer Impacts'!J151</f>
        <v>0</v>
      </c>
      <c r="L152" s="41">
        <f ca="1">HLOOKUP($A152&amp;"-"&amp;$B152&amp;"-"&amp;L$7,Weights_Cond_Spaces,$C152+1,FALSE)*'Freezer Impacts'!K151</f>
        <v>0</v>
      </c>
      <c r="M152" s="41">
        <f ca="1">HLOOKUP($A152&amp;"-"&amp;$B152&amp;"-"&amp;M$7,Weights_Cond_Spaces,$C152+1,FALSE)*'Freezer Impacts'!L151</f>
        <v>0</v>
      </c>
      <c r="N152" s="41">
        <f ca="1">HLOOKUP($A152&amp;"-"&amp;$B152&amp;"-"&amp;N$7,Weights_Cond_Spaces,$C152+1,FALSE)*'Freezer Impacts'!M151</f>
        <v>0</v>
      </c>
      <c r="O152" s="41">
        <f ca="1">HLOOKUP($A152&amp;"-"&amp;$B152&amp;"-"&amp;O$7,Weights_Cond_Spaces,$C152+1,FALSE)*'Freezer Impacts'!N151</f>
        <v>0</v>
      </c>
      <c r="P152" s="41">
        <f ca="1">HLOOKUP($A152&amp;"-"&amp;$B152&amp;"-"&amp;P$7,Weights_Cond_Spaces,$C152+1,FALSE)*'Freezer Impacts'!O151</f>
        <v>0</v>
      </c>
      <c r="Q152" s="41">
        <f ca="1">HLOOKUP($A152&amp;"-"&amp;$B152&amp;"-"&amp;Q$7,Weights_Cond_Spaces,$C152+1,FALSE)*'Freezer Impacts'!P151</f>
        <v>0</v>
      </c>
      <c r="R152" s="41">
        <f ca="1">HLOOKUP($A152&amp;"-"&amp;$B152&amp;"-"&amp;R$7,Weights_Cond_Spaces,$C152+1,FALSE)*'Freezer Impacts'!Q151</f>
        <v>0</v>
      </c>
      <c r="S152" s="41">
        <f>HLOOKUP($A152&amp;"-"&amp;$B152&amp;"-"&amp;S$7,Weights_Cond_Spaces,$C152+1,FALSE)*'Freezer Impacts'!R151</f>
        <v>0</v>
      </c>
      <c r="T152" s="41">
        <f ca="1">HLOOKUP($A152&amp;"-"&amp;$B152&amp;"-"&amp;T$7,Weights_Cond_Spaces,$C152+1,FALSE)*'Freezer Impacts'!S151</f>
        <v>0</v>
      </c>
      <c r="U152" s="41">
        <f ca="1">HLOOKUP($A152&amp;"-"&amp;$B152&amp;"-"&amp;U$7,Weights_Cond_Spaces,$C152+1,FALSE)*'Freezer Impacts'!T151</f>
        <v>0</v>
      </c>
      <c r="V152" s="41">
        <f ca="1">HLOOKUP($A152&amp;"-"&amp;$B152&amp;"-"&amp;V$7,Weights_Cond_Spaces,$C152+1,FALSE)*'Freezer Impacts'!U151</f>
        <v>0</v>
      </c>
      <c r="W152" s="41">
        <f ca="1">HLOOKUP($A152&amp;"-"&amp;$B152&amp;"-"&amp;W$7,Weights_Cond_Spaces,$C152+1,FALSE)*'Freezer Impacts'!V151</f>
        <v>0</v>
      </c>
      <c r="X152" s="41">
        <f ca="1">HLOOKUP($A152&amp;"-"&amp;$B152&amp;"-"&amp;X$7,Weights_Cond_Spaces,$C152+1,FALSE)*'Freezer Impacts'!W151</f>
        <v>0</v>
      </c>
      <c r="Y152" s="41">
        <f ca="1">HLOOKUP($A152&amp;"-"&amp;$B152&amp;"-"&amp;Y$7,Weights_Cond_Spaces,$C152+1,FALSE)*'Freezer Impacts'!X151</f>
        <v>0</v>
      </c>
      <c r="Z152" s="41">
        <f ca="1">HLOOKUP($A152&amp;"-"&amp;$B152&amp;"-"&amp;Z$7,Weights_Cond_Spaces,$C152+1,FALSE)*'Freezer Impacts'!Y151</f>
        <v>0</v>
      </c>
      <c r="AA152" s="41">
        <f ca="1">HLOOKUP($A152&amp;"-"&amp;$B152&amp;"-"&amp;AA$7,Weights_Cond_Spaces,$C152+1,FALSE)*'Freezer Impacts'!Z151</f>
        <v>0</v>
      </c>
      <c r="AB152" s="41">
        <f ca="1">HLOOKUP($A152&amp;"-"&amp;$B152&amp;"-"&amp;AB$7,Weights_Cond_Spaces,$C152+1,FALSE)*'Freezer Impacts'!AA151</f>
        <v>0</v>
      </c>
      <c r="AC152" s="41">
        <f ca="1">HLOOKUP($A152&amp;"-"&amp;$B152&amp;"-"&amp;AC$7,Weights_Cond_Spaces,$C152+1,FALSE)*'Freezer Impacts'!AB151</f>
        <v>0</v>
      </c>
      <c r="AF152" s="131">
        <f t="shared" ca="1" si="23"/>
        <v>0</v>
      </c>
      <c r="AG152" s="131">
        <f t="shared" ca="1" si="23"/>
        <v>0</v>
      </c>
      <c r="AH152" s="131">
        <f t="shared" ca="1" si="23"/>
        <v>0</v>
      </c>
      <c r="AI152" s="131">
        <f t="shared" ca="1" si="23"/>
        <v>0</v>
      </c>
      <c r="AJ152" s="131">
        <f t="shared" ca="1" si="23"/>
        <v>0</v>
      </c>
    </row>
    <row r="155" spans="1:36" ht="12" thickBot="1">
      <c r="AE155" s="12" t="s">
        <v>1119</v>
      </c>
    </row>
    <row r="156" spans="1:36" ht="23.25" thickTop="1">
      <c r="AE156" s="189"/>
      <c r="AF156" s="190" t="s">
        <v>888</v>
      </c>
      <c r="AG156" s="190" t="s">
        <v>889</v>
      </c>
      <c r="AH156" s="190" t="s">
        <v>890</v>
      </c>
      <c r="AI156" s="190" t="s">
        <v>891</v>
      </c>
      <c r="AJ156" s="192" t="s">
        <v>892</v>
      </c>
    </row>
    <row r="157" spans="1:36">
      <c r="A157" s="4" t="s">
        <v>893</v>
      </c>
      <c r="C157" s="4">
        <v>1</v>
      </c>
      <c r="D157" s="4" t="str">
        <f>A157&amp;C157</f>
        <v>PG1</v>
      </c>
      <c r="AE157" s="193" t="str">
        <f>D157</f>
        <v>PG1</v>
      </c>
      <c r="AF157" s="175">
        <f ca="1">SUMIF($D$9:$D$152,$D157,AF$9:AF$152)</f>
        <v>0.64537453509162501</v>
      </c>
      <c r="AG157" s="175">
        <f ca="1">SUMIF($D$9:$D$152,$D157,AG$9:AG$152)</f>
        <v>9.32647494763953E-5</v>
      </c>
      <c r="AH157" s="175">
        <f ca="1">SUMIF($D$9:$D$152,$D157,AH$9:AH$152)</f>
        <v>0.61644341023095062</v>
      </c>
      <c r="AI157" s="175">
        <f ca="1">SUMIF($D$9:$D$152,$D157,AI$9:AI$152)</f>
        <v>9.4353342804400463E-5</v>
      </c>
      <c r="AJ157" s="194">
        <f ca="1">SUMIF($D$9:$D$152,$D157,AJ$9:AJ$152)</f>
        <v>-2.4773435660742145E-2</v>
      </c>
    </row>
    <row r="158" spans="1:36">
      <c r="A158" s="4" t="str">
        <f>A157</f>
        <v>PG</v>
      </c>
      <c r="C158" s="4">
        <f>C157+1</f>
        <v>2</v>
      </c>
      <c r="D158" s="4" t="str">
        <f>A158&amp;C158</f>
        <v>PG2</v>
      </c>
      <c r="AE158" s="193" t="str">
        <f t="shared" ref="AE158:AE204" si="29">D158</f>
        <v>PG2</v>
      </c>
      <c r="AF158" s="175">
        <f t="shared" ref="AF158:AJ204" ca="1" si="30">SUMIF($D$9:$D$152,$D158,AF$9:AF$152)</f>
        <v>0.77450166346668514</v>
      </c>
      <c r="AG158" s="175">
        <f t="shared" ca="1" si="30"/>
        <v>1.2324441748178794E-4</v>
      </c>
      <c r="AH158" s="175">
        <f t="shared" ca="1" si="30"/>
        <v>0.80766801431395585</v>
      </c>
      <c r="AI158" s="175">
        <f t="shared" ca="1" si="30"/>
        <v>1.7598399458539901E-4</v>
      </c>
      <c r="AJ158" s="194">
        <f t="shared" ca="1" si="30"/>
        <v>-2.2185376909226281E-2</v>
      </c>
    </row>
    <row r="159" spans="1:36">
      <c r="A159" s="4" t="str">
        <f t="shared" ref="A159:A172" si="31">A158</f>
        <v>PG</v>
      </c>
      <c r="C159" s="4">
        <f t="shared" ref="C159:C172" si="32">C158+1</f>
        <v>3</v>
      </c>
      <c r="D159" s="4" t="str">
        <f t="shared" ref="D159:D172" si="33">A159&amp;C159</f>
        <v>PG3</v>
      </c>
      <c r="AE159" s="193" t="str">
        <f t="shared" si="29"/>
        <v>PG3</v>
      </c>
      <c r="AF159" s="175">
        <f t="shared" ca="1" si="30"/>
        <v>0.7399693815790267</v>
      </c>
      <c r="AG159" s="175">
        <f t="shared" ca="1" si="30"/>
        <v>1.0372363213717639E-4</v>
      </c>
      <c r="AH159" s="175">
        <f t="shared" ca="1" si="30"/>
        <v>0.71798019743067187</v>
      </c>
      <c r="AI159" s="175">
        <f t="shared" ca="1" si="30"/>
        <v>1.1349324819370728E-4</v>
      </c>
      <c r="AJ159" s="194">
        <f t="shared" ca="1" si="30"/>
        <v>-2.5502482184814077E-2</v>
      </c>
    </row>
    <row r="160" spans="1:36">
      <c r="A160" s="4" t="str">
        <f t="shared" si="31"/>
        <v>PG</v>
      </c>
      <c r="C160" s="4">
        <f t="shared" si="32"/>
        <v>4</v>
      </c>
      <c r="D160" s="4" t="str">
        <f t="shared" si="33"/>
        <v>PG4</v>
      </c>
      <c r="AE160" s="193" t="str">
        <f t="shared" si="29"/>
        <v>PG4</v>
      </c>
      <c r="AF160" s="175">
        <f t="shared" ca="1" si="30"/>
        <v>0.78786615780547165</v>
      </c>
      <c r="AG160" s="175">
        <f t="shared" ca="1" si="30"/>
        <v>1.1464714640307796E-4</v>
      </c>
      <c r="AH160" s="175">
        <f t="shared" ca="1" si="30"/>
        <v>0.81376824799010894</v>
      </c>
      <c r="AI160" s="175">
        <f t="shared" ca="1" si="30"/>
        <v>1.5551590154143876E-4</v>
      </c>
      <c r="AJ160" s="194">
        <f t="shared" ca="1" si="30"/>
        <v>-1.963206799228678E-2</v>
      </c>
    </row>
    <row r="161" spans="1:36">
      <c r="A161" s="4" t="str">
        <f t="shared" si="31"/>
        <v>PG</v>
      </c>
      <c r="C161" s="4">
        <f t="shared" si="32"/>
        <v>5</v>
      </c>
      <c r="D161" s="4" t="str">
        <f t="shared" si="33"/>
        <v>PG5</v>
      </c>
      <c r="AE161" s="193" t="str">
        <f t="shared" si="29"/>
        <v>PG5</v>
      </c>
      <c r="AF161" s="175">
        <f t="shared" ca="1" si="30"/>
        <v>0.7039615881299266</v>
      </c>
      <c r="AG161" s="175">
        <f t="shared" ca="1" si="30"/>
        <v>1.1095193687129199E-4</v>
      </c>
      <c r="AH161" s="175">
        <f t="shared" ca="1" si="30"/>
        <v>0.67709986350124363</v>
      </c>
      <c r="AI161" s="175">
        <f t="shared" ca="1" si="30"/>
        <v>1.1666744279007201E-4</v>
      </c>
      <c r="AJ161" s="194">
        <f t="shared" ca="1" si="30"/>
        <v>-2.6820694202150826E-2</v>
      </c>
    </row>
    <row r="162" spans="1:36">
      <c r="A162" s="4" t="str">
        <f t="shared" si="31"/>
        <v>PG</v>
      </c>
      <c r="C162" s="4">
        <f t="shared" si="32"/>
        <v>6</v>
      </c>
      <c r="D162" s="4" t="str">
        <f t="shared" si="33"/>
        <v>PG6</v>
      </c>
      <c r="AE162" s="193" t="str">
        <f t="shared" si="29"/>
        <v>PG6</v>
      </c>
      <c r="AF162" s="175">
        <f t="shared" ca="1" si="30"/>
        <v>0</v>
      </c>
      <c r="AG162" s="175">
        <f t="shared" ca="1" si="30"/>
        <v>0</v>
      </c>
      <c r="AH162" s="175">
        <f t="shared" ca="1" si="30"/>
        <v>0</v>
      </c>
      <c r="AI162" s="175">
        <f t="shared" ca="1" si="30"/>
        <v>0</v>
      </c>
      <c r="AJ162" s="194">
        <f t="shared" ca="1" si="30"/>
        <v>0</v>
      </c>
    </row>
    <row r="163" spans="1:36">
      <c r="A163" s="4" t="str">
        <f t="shared" si="31"/>
        <v>PG</v>
      </c>
      <c r="C163" s="4">
        <f t="shared" si="32"/>
        <v>7</v>
      </c>
      <c r="D163" s="4" t="str">
        <f t="shared" si="33"/>
        <v>PG7</v>
      </c>
      <c r="AE163" s="193" t="str">
        <f t="shared" si="29"/>
        <v>PG7</v>
      </c>
      <c r="AF163" s="175">
        <f t="shared" ca="1" si="30"/>
        <v>0</v>
      </c>
      <c r="AG163" s="175">
        <f t="shared" ca="1" si="30"/>
        <v>0</v>
      </c>
      <c r="AH163" s="175">
        <f t="shared" ca="1" si="30"/>
        <v>0</v>
      </c>
      <c r="AI163" s="175">
        <f t="shared" ca="1" si="30"/>
        <v>0</v>
      </c>
      <c r="AJ163" s="194">
        <f t="shared" ca="1" si="30"/>
        <v>0</v>
      </c>
    </row>
    <row r="164" spans="1:36">
      <c r="A164" s="4" t="str">
        <f t="shared" si="31"/>
        <v>PG</v>
      </c>
      <c r="C164" s="4">
        <f t="shared" si="32"/>
        <v>8</v>
      </c>
      <c r="D164" s="4" t="str">
        <f t="shared" si="33"/>
        <v>PG8</v>
      </c>
      <c r="AE164" s="193" t="str">
        <f t="shared" si="29"/>
        <v>PG8</v>
      </c>
      <c r="AF164" s="175">
        <f t="shared" ca="1" si="30"/>
        <v>0</v>
      </c>
      <c r="AG164" s="175">
        <f t="shared" ca="1" si="30"/>
        <v>0</v>
      </c>
      <c r="AH164" s="175">
        <f t="shared" ca="1" si="30"/>
        <v>0</v>
      </c>
      <c r="AI164" s="175">
        <f t="shared" ca="1" si="30"/>
        <v>0</v>
      </c>
      <c r="AJ164" s="194">
        <f t="shared" ca="1" si="30"/>
        <v>0</v>
      </c>
    </row>
    <row r="165" spans="1:36">
      <c r="A165" s="4" t="str">
        <f t="shared" si="31"/>
        <v>PG</v>
      </c>
      <c r="C165" s="4">
        <f t="shared" si="32"/>
        <v>9</v>
      </c>
      <c r="D165" s="4" t="str">
        <f t="shared" si="33"/>
        <v>PG9</v>
      </c>
      <c r="AE165" s="193" t="str">
        <f t="shared" si="29"/>
        <v>PG9</v>
      </c>
      <c r="AF165" s="175">
        <f t="shared" ca="1" si="30"/>
        <v>0</v>
      </c>
      <c r="AG165" s="175">
        <f t="shared" ca="1" si="30"/>
        <v>0</v>
      </c>
      <c r="AH165" s="175">
        <f t="shared" ca="1" si="30"/>
        <v>0</v>
      </c>
      <c r="AI165" s="175">
        <f t="shared" ca="1" si="30"/>
        <v>0</v>
      </c>
      <c r="AJ165" s="194">
        <f t="shared" ca="1" si="30"/>
        <v>0</v>
      </c>
    </row>
    <row r="166" spans="1:36">
      <c r="A166" s="4" t="str">
        <f t="shared" si="31"/>
        <v>PG</v>
      </c>
      <c r="C166" s="4">
        <f t="shared" si="32"/>
        <v>10</v>
      </c>
      <c r="D166" s="4" t="str">
        <f t="shared" si="33"/>
        <v>PG10</v>
      </c>
      <c r="AE166" s="193" t="str">
        <f t="shared" si="29"/>
        <v>PG10</v>
      </c>
      <c r="AF166" s="175">
        <f t="shared" ca="1" si="30"/>
        <v>0</v>
      </c>
      <c r="AG166" s="175">
        <f t="shared" ca="1" si="30"/>
        <v>0</v>
      </c>
      <c r="AH166" s="175">
        <f t="shared" ca="1" si="30"/>
        <v>0</v>
      </c>
      <c r="AI166" s="175">
        <f t="shared" ca="1" si="30"/>
        <v>0</v>
      </c>
      <c r="AJ166" s="194">
        <f t="shared" ca="1" si="30"/>
        <v>0</v>
      </c>
    </row>
    <row r="167" spans="1:36">
      <c r="A167" s="4" t="str">
        <f t="shared" si="31"/>
        <v>PG</v>
      </c>
      <c r="C167" s="4">
        <f t="shared" si="32"/>
        <v>11</v>
      </c>
      <c r="D167" s="4" t="str">
        <f t="shared" si="33"/>
        <v>PG11</v>
      </c>
      <c r="AE167" s="193" t="str">
        <f t="shared" si="29"/>
        <v>PG11</v>
      </c>
      <c r="AF167" s="175">
        <f t="shared" ca="1" si="30"/>
        <v>0.81647119733160434</v>
      </c>
      <c r="AG167" s="175">
        <f t="shared" ca="1" si="30"/>
        <v>1.2055083447098586E-4</v>
      </c>
      <c r="AH167" s="175">
        <f t="shared" ca="1" si="30"/>
        <v>0.95057083078119486</v>
      </c>
      <c r="AI167" s="175">
        <f t="shared" ca="1" si="30"/>
        <v>2.0498201019397558E-4</v>
      </c>
      <c r="AJ167" s="194">
        <f t="shared" ca="1" si="30"/>
        <v>-1.9711460048917682E-2</v>
      </c>
    </row>
    <row r="168" spans="1:36">
      <c r="A168" s="4" t="str">
        <f t="shared" si="31"/>
        <v>PG</v>
      </c>
      <c r="C168" s="4">
        <f t="shared" si="32"/>
        <v>12</v>
      </c>
      <c r="D168" s="4" t="str">
        <f t="shared" si="33"/>
        <v>PG12</v>
      </c>
      <c r="AE168" s="193" t="str">
        <f t="shared" si="29"/>
        <v>PG12</v>
      </c>
      <c r="AF168" s="175">
        <f t="shared" ca="1" si="30"/>
        <v>0.83039319710795834</v>
      </c>
      <c r="AG168" s="175">
        <f t="shared" ca="1" si="30"/>
        <v>1.1981323152475122E-4</v>
      </c>
      <c r="AH168" s="175">
        <f t="shared" ca="1" si="30"/>
        <v>0.92160940265113567</v>
      </c>
      <c r="AI168" s="175">
        <f t="shared" ca="1" si="30"/>
        <v>2.0006887617619436E-4</v>
      </c>
      <c r="AJ168" s="194">
        <f t="shared" ca="1" si="30"/>
        <v>-2.0150377178861534E-2</v>
      </c>
    </row>
    <row r="169" spans="1:36">
      <c r="A169" s="4" t="str">
        <f t="shared" si="31"/>
        <v>PG</v>
      </c>
      <c r="C169" s="4">
        <f t="shared" si="32"/>
        <v>13</v>
      </c>
      <c r="D169" s="4" t="str">
        <f t="shared" si="33"/>
        <v>PG13</v>
      </c>
      <c r="AE169" s="193" t="str">
        <f t="shared" si="29"/>
        <v>PG13</v>
      </c>
      <c r="AF169" s="175">
        <f t="shared" ca="1" si="30"/>
        <v>0.88083685807361056</v>
      </c>
      <c r="AG169" s="175">
        <f t="shared" ca="1" si="30"/>
        <v>1.2444748610085946E-4</v>
      </c>
      <c r="AH169" s="175">
        <f t="shared" ca="1" si="30"/>
        <v>1.0431481260479787</v>
      </c>
      <c r="AI169" s="175">
        <f t="shared" ca="1" si="30"/>
        <v>2.0587069638416369E-4</v>
      </c>
      <c r="AJ169" s="194">
        <f t="shared" ca="1" si="30"/>
        <v>-1.8280795268942399E-2</v>
      </c>
    </row>
    <row r="170" spans="1:36">
      <c r="A170" s="4" t="str">
        <f t="shared" si="31"/>
        <v>PG</v>
      </c>
      <c r="C170" s="4">
        <f t="shared" si="32"/>
        <v>14</v>
      </c>
      <c r="D170" s="4" t="str">
        <f t="shared" si="33"/>
        <v>PG14</v>
      </c>
      <c r="AE170" s="193" t="str">
        <f t="shared" si="29"/>
        <v>PG14</v>
      </c>
      <c r="AF170" s="175">
        <f t="shared" ca="1" si="30"/>
        <v>0</v>
      </c>
      <c r="AG170" s="175">
        <f t="shared" ca="1" si="30"/>
        <v>0</v>
      </c>
      <c r="AH170" s="175">
        <f t="shared" ca="1" si="30"/>
        <v>0</v>
      </c>
      <c r="AI170" s="175">
        <f t="shared" ca="1" si="30"/>
        <v>0</v>
      </c>
      <c r="AJ170" s="194">
        <f t="shared" ca="1" si="30"/>
        <v>0</v>
      </c>
    </row>
    <row r="171" spans="1:36">
      <c r="A171" s="4" t="str">
        <f t="shared" si="31"/>
        <v>PG</v>
      </c>
      <c r="C171" s="4">
        <f t="shared" si="32"/>
        <v>15</v>
      </c>
      <c r="D171" s="4" t="str">
        <f t="shared" si="33"/>
        <v>PG15</v>
      </c>
      <c r="AE171" s="193" t="str">
        <f t="shared" si="29"/>
        <v>PG15</v>
      </c>
      <c r="AF171" s="175">
        <f t="shared" ca="1" si="30"/>
        <v>0</v>
      </c>
      <c r="AG171" s="175">
        <f t="shared" ca="1" si="30"/>
        <v>0</v>
      </c>
      <c r="AH171" s="175">
        <f t="shared" ca="1" si="30"/>
        <v>0</v>
      </c>
      <c r="AI171" s="175">
        <f t="shared" ca="1" si="30"/>
        <v>0</v>
      </c>
      <c r="AJ171" s="194">
        <f t="shared" ca="1" si="30"/>
        <v>0</v>
      </c>
    </row>
    <row r="172" spans="1:36">
      <c r="A172" s="4" t="str">
        <f t="shared" si="31"/>
        <v>PG</v>
      </c>
      <c r="C172" s="4">
        <f t="shared" si="32"/>
        <v>16</v>
      </c>
      <c r="D172" s="4" t="str">
        <f t="shared" si="33"/>
        <v>PG16</v>
      </c>
      <c r="AE172" s="193" t="str">
        <f t="shared" si="29"/>
        <v>PG16</v>
      </c>
      <c r="AF172" s="175">
        <f t="shared" ca="1" si="30"/>
        <v>0.64538797548257809</v>
      </c>
      <c r="AG172" s="175">
        <f t="shared" ca="1" si="30"/>
        <v>1.1683891919631085E-4</v>
      </c>
      <c r="AH172" s="175">
        <f t="shared" ca="1" si="30"/>
        <v>0.64748959415694285</v>
      </c>
      <c r="AI172" s="175">
        <f t="shared" ca="1" si="30"/>
        <v>1.4388103195956992E-4</v>
      </c>
      <c r="AJ172" s="194">
        <f t="shared" ca="1" si="30"/>
        <v>-2.5618439669358763E-2</v>
      </c>
    </row>
    <row r="173" spans="1:36">
      <c r="A173" s="4" t="s">
        <v>904</v>
      </c>
      <c r="C173" s="4">
        <v>1</v>
      </c>
      <c r="D173" s="4" t="str">
        <f>A173&amp;C173</f>
        <v>SC1</v>
      </c>
      <c r="AE173" s="193" t="str">
        <f t="shared" si="29"/>
        <v>SC1</v>
      </c>
      <c r="AF173" s="175">
        <f t="shared" ca="1" si="30"/>
        <v>0</v>
      </c>
      <c r="AG173" s="175">
        <f t="shared" ca="1" si="30"/>
        <v>0</v>
      </c>
      <c r="AH173" s="175">
        <f t="shared" ca="1" si="30"/>
        <v>0</v>
      </c>
      <c r="AI173" s="175">
        <f t="shared" ca="1" si="30"/>
        <v>0</v>
      </c>
      <c r="AJ173" s="194">
        <f t="shared" ca="1" si="30"/>
        <v>0</v>
      </c>
    </row>
    <row r="174" spans="1:36">
      <c r="A174" s="4" t="str">
        <f>A173</f>
        <v>SC</v>
      </c>
      <c r="C174" s="4">
        <f>C173+1</f>
        <v>2</v>
      </c>
      <c r="D174" s="4" t="str">
        <f>A174&amp;C174</f>
        <v>SC2</v>
      </c>
      <c r="AE174" s="193" t="str">
        <f t="shared" si="29"/>
        <v>SC2</v>
      </c>
      <c r="AF174" s="175">
        <f t="shared" ca="1" si="30"/>
        <v>0</v>
      </c>
      <c r="AG174" s="175">
        <f t="shared" ca="1" si="30"/>
        <v>0</v>
      </c>
      <c r="AH174" s="175">
        <f t="shared" ca="1" si="30"/>
        <v>0</v>
      </c>
      <c r="AI174" s="175">
        <f t="shared" ca="1" si="30"/>
        <v>0</v>
      </c>
      <c r="AJ174" s="194">
        <f t="shared" ca="1" si="30"/>
        <v>0</v>
      </c>
    </row>
    <row r="175" spans="1:36">
      <c r="A175" s="4" t="str">
        <f t="shared" ref="A175:A188" si="34">A174</f>
        <v>SC</v>
      </c>
      <c r="C175" s="4">
        <f t="shared" ref="C175:C188" si="35">C174+1</f>
        <v>3</v>
      </c>
      <c r="D175" s="4" t="str">
        <f t="shared" ref="D175:D188" si="36">A175&amp;C175</f>
        <v>SC3</v>
      </c>
      <c r="AE175" s="193" t="str">
        <f t="shared" si="29"/>
        <v>SC3</v>
      </c>
      <c r="AF175" s="175">
        <f t="shared" ca="1" si="30"/>
        <v>0</v>
      </c>
      <c r="AG175" s="175">
        <f t="shared" ca="1" si="30"/>
        <v>0</v>
      </c>
      <c r="AH175" s="175">
        <f t="shared" ca="1" si="30"/>
        <v>0</v>
      </c>
      <c r="AI175" s="175">
        <f t="shared" ca="1" si="30"/>
        <v>0</v>
      </c>
      <c r="AJ175" s="194">
        <f t="shared" ca="1" si="30"/>
        <v>0</v>
      </c>
    </row>
    <row r="176" spans="1:36">
      <c r="A176" s="4" t="str">
        <f t="shared" si="34"/>
        <v>SC</v>
      </c>
      <c r="C176" s="4">
        <f t="shared" si="35"/>
        <v>4</v>
      </c>
      <c r="D176" s="4" t="str">
        <f t="shared" si="36"/>
        <v>SC4</v>
      </c>
      <c r="AE176" s="193" t="str">
        <f t="shared" si="29"/>
        <v>SC4</v>
      </c>
      <c r="AF176" s="175">
        <f t="shared" ca="1" si="30"/>
        <v>0</v>
      </c>
      <c r="AG176" s="175">
        <f t="shared" ca="1" si="30"/>
        <v>0</v>
      </c>
      <c r="AH176" s="175">
        <f t="shared" ca="1" si="30"/>
        <v>0</v>
      </c>
      <c r="AI176" s="175">
        <f t="shared" ca="1" si="30"/>
        <v>0</v>
      </c>
      <c r="AJ176" s="194">
        <f t="shared" ca="1" si="30"/>
        <v>0</v>
      </c>
    </row>
    <row r="177" spans="1:36">
      <c r="A177" s="4" t="str">
        <f t="shared" si="34"/>
        <v>SC</v>
      </c>
      <c r="C177" s="4">
        <f t="shared" si="35"/>
        <v>5</v>
      </c>
      <c r="D177" s="4" t="str">
        <f t="shared" si="36"/>
        <v>SC5</v>
      </c>
      <c r="AE177" s="193" t="str">
        <f t="shared" si="29"/>
        <v>SC5</v>
      </c>
      <c r="AF177" s="175">
        <f t="shared" ca="1" si="30"/>
        <v>0.71156085205622555</v>
      </c>
      <c r="AG177" s="175">
        <f t="shared" ca="1" si="30"/>
        <v>1.0380381319576937E-4</v>
      </c>
      <c r="AH177" s="175">
        <f t="shared" ca="1" si="30"/>
        <v>0.70399500624010525</v>
      </c>
      <c r="AI177" s="175">
        <f t="shared" ca="1" si="30"/>
        <v>1.0998155896411657E-4</v>
      </c>
      <c r="AJ177" s="194">
        <f t="shared" ca="1" si="30"/>
        <v>-2.8999406246864701E-2</v>
      </c>
    </row>
    <row r="178" spans="1:36">
      <c r="A178" s="4" t="str">
        <f t="shared" si="34"/>
        <v>SC</v>
      </c>
      <c r="C178" s="4">
        <f t="shared" si="35"/>
        <v>6</v>
      </c>
      <c r="D178" s="4" t="str">
        <f t="shared" si="36"/>
        <v>SC6</v>
      </c>
      <c r="AE178" s="193" t="str">
        <f t="shared" si="29"/>
        <v>SC6</v>
      </c>
      <c r="AF178" s="175">
        <f t="shared" ca="1" si="30"/>
        <v>0.77154118303064123</v>
      </c>
      <c r="AG178" s="175">
        <f t="shared" ca="1" si="30"/>
        <v>1.0482743706927746E-4</v>
      </c>
      <c r="AH178" s="175">
        <f t="shared" ca="1" si="30"/>
        <v>0.77700862056539111</v>
      </c>
      <c r="AI178" s="175">
        <f t="shared" ca="1" si="30"/>
        <v>1.1968540912886644E-4</v>
      </c>
      <c r="AJ178" s="194">
        <f t="shared" ca="1" si="30"/>
        <v>-1.7535270552574166E-2</v>
      </c>
    </row>
    <row r="179" spans="1:36">
      <c r="A179" s="4" t="str">
        <f t="shared" si="34"/>
        <v>SC</v>
      </c>
      <c r="C179" s="4">
        <f t="shared" si="35"/>
        <v>7</v>
      </c>
      <c r="D179" s="4" t="str">
        <f t="shared" si="36"/>
        <v>SC7</v>
      </c>
      <c r="AE179" s="193" t="str">
        <f t="shared" si="29"/>
        <v>SC7</v>
      </c>
      <c r="AF179" s="175">
        <f t="shared" ca="1" si="30"/>
        <v>0</v>
      </c>
      <c r="AG179" s="175">
        <f t="shared" ca="1" si="30"/>
        <v>0</v>
      </c>
      <c r="AH179" s="175">
        <f t="shared" ca="1" si="30"/>
        <v>0</v>
      </c>
      <c r="AI179" s="175">
        <f t="shared" ca="1" si="30"/>
        <v>0</v>
      </c>
      <c r="AJ179" s="194">
        <f t="shared" ca="1" si="30"/>
        <v>0</v>
      </c>
    </row>
    <row r="180" spans="1:36">
      <c r="A180" s="4" t="str">
        <f t="shared" si="34"/>
        <v>SC</v>
      </c>
      <c r="C180" s="4">
        <f t="shared" si="35"/>
        <v>8</v>
      </c>
      <c r="D180" s="4" t="str">
        <f t="shared" si="36"/>
        <v>SC8</v>
      </c>
      <c r="AE180" s="193" t="str">
        <f t="shared" si="29"/>
        <v>SC8</v>
      </c>
      <c r="AF180" s="175">
        <f t="shared" ca="1" si="30"/>
        <v>0.82035582934203832</v>
      </c>
      <c r="AG180" s="175">
        <f t="shared" ca="1" si="30"/>
        <v>1.218110689418998E-4</v>
      </c>
      <c r="AH180" s="175">
        <f t="shared" ca="1" si="30"/>
        <v>0.87899747582787924</v>
      </c>
      <c r="AI180" s="175">
        <f t="shared" ca="1" si="30"/>
        <v>1.4969016047885878E-4</v>
      </c>
      <c r="AJ180" s="194">
        <f t="shared" ca="1" si="30"/>
        <v>-1.5605977602787315E-2</v>
      </c>
    </row>
    <row r="181" spans="1:36">
      <c r="A181" s="4" t="str">
        <f t="shared" si="34"/>
        <v>SC</v>
      </c>
      <c r="C181" s="4">
        <f t="shared" si="35"/>
        <v>9</v>
      </c>
      <c r="D181" s="4" t="str">
        <f t="shared" si="36"/>
        <v>SC9</v>
      </c>
      <c r="AE181" s="193" t="str">
        <f t="shared" si="29"/>
        <v>SC9</v>
      </c>
      <c r="AF181" s="175">
        <f t="shared" ca="1" si="30"/>
        <v>0.84249109735444661</v>
      </c>
      <c r="AG181" s="175">
        <f t="shared" ca="1" si="30"/>
        <v>1.1792509861140301E-4</v>
      </c>
      <c r="AH181" s="175">
        <f t="shared" ca="1" si="30"/>
        <v>0.94331535466743399</v>
      </c>
      <c r="AI181" s="175">
        <f t="shared" ca="1" si="30"/>
        <v>1.6922584717509519E-4</v>
      </c>
      <c r="AJ181" s="194">
        <f t="shared" ca="1" si="30"/>
        <v>-1.8011176529159966E-2</v>
      </c>
    </row>
    <row r="182" spans="1:36">
      <c r="A182" s="4" t="str">
        <f t="shared" si="34"/>
        <v>SC</v>
      </c>
      <c r="C182" s="4">
        <f t="shared" si="35"/>
        <v>10</v>
      </c>
      <c r="D182" s="4" t="str">
        <f t="shared" si="36"/>
        <v>SC10</v>
      </c>
      <c r="AE182" s="193" t="str">
        <f t="shared" si="29"/>
        <v>SC10</v>
      </c>
      <c r="AF182" s="175">
        <f t="shared" ca="1" si="30"/>
        <v>0.86007305961900427</v>
      </c>
      <c r="AG182" s="175">
        <f t="shared" ca="1" si="30"/>
        <v>1.2067779437753751E-4</v>
      </c>
      <c r="AH182" s="175">
        <f t="shared" ca="1" si="30"/>
        <v>1.0333137927425908</v>
      </c>
      <c r="AI182" s="175">
        <f t="shared" ca="1" si="30"/>
        <v>2.0883870258237185E-4</v>
      </c>
      <c r="AJ182" s="194">
        <f t="shared" ca="1" si="30"/>
        <v>-1.767020839222587E-2</v>
      </c>
    </row>
    <row r="183" spans="1:36">
      <c r="A183" s="4" t="str">
        <f t="shared" si="34"/>
        <v>SC</v>
      </c>
      <c r="C183" s="4">
        <f t="shared" si="35"/>
        <v>11</v>
      </c>
      <c r="D183" s="4" t="str">
        <f t="shared" si="36"/>
        <v>SC11</v>
      </c>
      <c r="AE183" s="193" t="str">
        <f t="shared" si="29"/>
        <v>SC11</v>
      </c>
      <c r="AF183" s="175">
        <f t="shared" ca="1" si="30"/>
        <v>0</v>
      </c>
      <c r="AG183" s="175">
        <f t="shared" ca="1" si="30"/>
        <v>0</v>
      </c>
      <c r="AH183" s="175">
        <f t="shared" ca="1" si="30"/>
        <v>0</v>
      </c>
      <c r="AI183" s="175">
        <f t="shared" ca="1" si="30"/>
        <v>0</v>
      </c>
      <c r="AJ183" s="194">
        <f t="shared" ca="1" si="30"/>
        <v>0</v>
      </c>
    </row>
    <row r="184" spans="1:36">
      <c r="A184" s="4" t="str">
        <f t="shared" si="34"/>
        <v>SC</v>
      </c>
      <c r="C184" s="4">
        <f t="shared" si="35"/>
        <v>12</v>
      </c>
      <c r="D184" s="4" t="str">
        <f t="shared" si="36"/>
        <v>SC12</v>
      </c>
      <c r="AE184" s="193" t="str">
        <f t="shared" si="29"/>
        <v>SC12</v>
      </c>
      <c r="AF184" s="175">
        <f t="shared" ca="1" si="30"/>
        <v>0</v>
      </c>
      <c r="AG184" s="175">
        <f t="shared" ca="1" si="30"/>
        <v>0</v>
      </c>
      <c r="AH184" s="175">
        <f t="shared" ca="1" si="30"/>
        <v>0</v>
      </c>
      <c r="AI184" s="175">
        <f t="shared" ca="1" si="30"/>
        <v>0</v>
      </c>
      <c r="AJ184" s="194">
        <f t="shared" ca="1" si="30"/>
        <v>0</v>
      </c>
    </row>
    <row r="185" spans="1:36">
      <c r="A185" s="4" t="str">
        <f t="shared" si="34"/>
        <v>SC</v>
      </c>
      <c r="C185" s="4">
        <f t="shared" si="35"/>
        <v>13</v>
      </c>
      <c r="D185" s="4" t="str">
        <f t="shared" si="36"/>
        <v>SC13</v>
      </c>
      <c r="AE185" s="193" t="str">
        <f t="shared" si="29"/>
        <v>SC13</v>
      </c>
      <c r="AF185" s="175">
        <f t="shared" ca="1" si="30"/>
        <v>0.87439019163475584</v>
      </c>
      <c r="AG185" s="175">
        <f t="shared" ca="1" si="30"/>
        <v>1.2259983659182509E-4</v>
      </c>
      <c r="AH185" s="175">
        <f t="shared" ca="1" si="30"/>
        <v>1.0665037166625755</v>
      </c>
      <c r="AI185" s="175">
        <f t="shared" ca="1" si="30"/>
        <v>2.1896527207945126E-4</v>
      </c>
      <c r="AJ185" s="194">
        <f t="shared" ca="1" si="30"/>
        <v>-1.9113838699296552E-2</v>
      </c>
    </row>
    <row r="186" spans="1:36">
      <c r="A186" s="4" t="str">
        <f t="shared" si="34"/>
        <v>SC</v>
      </c>
      <c r="C186" s="4">
        <f t="shared" si="35"/>
        <v>14</v>
      </c>
      <c r="D186" s="4" t="str">
        <f t="shared" si="36"/>
        <v>SC14</v>
      </c>
      <c r="AE186" s="193" t="str">
        <f t="shared" si="29"/>
        <v>SC14</v>
      </c>
      <c r="AF186" s="175">
        <f t="shared" ca="1" si="30"/>
        <v>0.81339090678880843</v>
      </c>
      <c r="AG186" s="175">
        <f t="shared" ca="1" si="30"/>
        <v>1.1460904716219739E-4</v>
      </c>
      <c r="AH186" s="175">
        <f t="shared" ca="1" si="30"/>
        <v>0.99098692897397556</v>
      </c>
      <c r="AI186" s="175">
        <f t="shared" ca="1" si="30"/>
        <v>1.8071533883721203E-4</v>
      </c>
      <c r="AJ186" s="194">
        <f t="shared" ca="1" si="30"/>
        <v>-1.845509348356408E-2</v>
      </c>
    </row>
    <row r="187" spans="1:36">
      <c r="A187" s="4" t="str">
        <f t="shared" si="34"/>
        <v>SC</v>
      </c>
      <c r="C187" s="4">
        <f t="shared" si="35"/>
        <v>15</v>
      </c>
      <c r="D187" s="4" t="str">
        <f t="shared" si="36"/>
        <v>SC15</v>
      </c>
      <c r="AE187" s="193" t="str">
        <f t="shared" si="29"/>
        <v>SC15</v>
      </c>
      <c r="AF187" s="175">
        <f t="shared" ca="1" si="30"/>
        <v>0.96507064073486382</v>
      </c>
      <c r="AG187" s="175">
        <f t="shared" ca="1" si="30"/>
        <v>1.2156512236881321E-4</v>
      </c>
      <c r="AH187" s="175">
        <f t="shared" ca="1" si="30"/>
        <v>1.2845514760407792</v>
      </c>
      <c r="AI187" s="175">
        <f t="shared" ca="1" si="30"/>
        <v>1.9834581417807975E-4</v>
      </c>
      <c r="AJ187" s="194">
        <f t="shared" ca="1" si="30"/>
        <v>-1.0369197314797515E-2</v>
      </c>
    </row>
    <row r="188" spans="1:36">
      <c r="A188" s="4" t="str">
        <f t="shared" si="34"/>
        <v>SC</v>
      </c>
      <c r="C188" s="4">
        <f t="shared" si="35"/>
        <v>16</v>
      </c>
      <c r="D188" s="4" t="str">
        <f t="shared" si="36"/>
        <v>SC16</v>
      </c>
      <c r="AE188" s="193" t="str">
        <f t="shared" si="29"/>
        <v>SC16</v>
      </c>
      <c r="AF188" s="175">
        <f t="shared" ca="1" si="30"/>
        <v>0.71120667932162385</v>
      </c>
      <c r="AG188" s="175">
        <f t="shared" ca="1" si="30"/>
        <v>1.1024279414685736E-4</v>
      </c>
      <c r="AH188" s="175">
        <f t="shared" ca="1" si="30"/>
        <v>0.7611865773952684</v>
      </c>
      <c r="AI188" s="175">
        <f t="shared" ca="1" si="30"/>
        <v>1.7512650642292847E-4</v>
      </c>
      <c r="AJ188" s="194">
        <f t="shared" ca="1" si="30"/>
        <v>-2.583956497702778E-2</v>
      </c>
    </row>
    <row r="189" spans="1:36">
      <c r="A189" s="4" t="s">
        <v>905</v>
      </c>
      <c r="C189" s="4">
        <v>1</v>
      </c>
      <c r="D189" s="4" t="str">
        <f>A189&amp;C189</f>
        <v>SD1</v>
      </c>
      <c r="AE189" s="193" t="str">
        <f t="shared" si="29"/>
        <v>SD1</v>
      </c>
      <c r="AF189" s="175">
        <f t="shared" ca="1" si="30"/>
        <v>0</v>
      </c>
      <c r="AG189" s="175">
        <f t="shared" ca="1" si="30"/>
        <v>0</v>
      </c>
      <c r="AH189" s="175">
        <f t="shared" ca="1" si="30"/>
        <v>0</v>
      </c>
      <c r="AI189" s="175">
        <f t="shared" ca="1" si="30"/>
        <v>0</v>
      </c>
      <c r="AJ189" s="194">
        <f t="shared" ca="1" si="30"/>
        <v>0</v>
      </c>
    </row>
    <row r="190" spans="1:36">
      <c r="A190" s="4" t="str">
        <f>A189</f>
        <v>SD</v>
      </c>
      <c r="C190" s="4">
        <f>C189+1</f>
        <v>2</v>
      </c>
      <c r="D190" s="4" t="str">
        <f>A190&amp;C190</f>
        <v>SD2</v>
      </c>
      <c r="AE190" s="193" t="str">
        <f t="shared" si="29"/>
        <v>SD2</v>
      </c>
      <c r="AF190" s="175">
        <f t="shared" ca="1" si="30"/>
        <v>0</v>
      </c>
      <c r="AG190" s="175">
        <f t="shared" ca="1" si="30"/>
        <v>0</v>
      </c>
      <c r="AH190" s="175">
        <f t="shared" ca="1" si="30"/>
        <v>0</v>
      </c>
      <c r="AI190" s="175">
        <f t="shared" ca="1" si="30"/>
        <v>0</v>
      </c>
      <c r="AJ190" s="194">
        <f t="shared" ca="1" si="30"/>
        <v>0</v>
      </c>
    </row>
    <row r="191" spans="1:36">
      <c r="A191" s="4" t="str">
        <f t="shared" ref="A191:A204" si="37">A190</f>
        <v>SD</v>
      </c>
      <c r="C191" s="4">
        <f t="shared" ref="C191:C204" si="38">C190+1</f>
        <v>3</v>
      </c>
      <c r="D191" s="4" t="str">
        <f t="shared" ref="D191:D204" si="39">A191&amp;C191</f>
        <v>SD3</v>
      </c>
      <c r="AE191" s="193" t="str">
        <f t="shared" si="29"/>
        <v>SD3</v>
      </c>
      <c r="AF191" s="175">
        <f t="shared" ca="1" si="30"/>
        <v>0</v>
      </c>
      <c r="AG191" s="175">
        <f t="shared" ca="1" si="30"/>
        <v>0</v>
      </c>
      <c r="AH191" s="175">
        <f t="shared" ca="1" si="30"/>
        <v>0</v>
      </c>
      <c r="AI191" s="175">
        <f t="shared" ca="1" si="30"/>
        <v>0</v>
      </c>
      <c r="AJ191" s="194">
        <f t="shared" ca="1" si="30"/>
        <v>0</v>
      </c>
    </row>
    <row r="192" spans="1:36">
      <c r="A192" s="4" t="str">
        <f t="shared" si="37"/>
        <v>SD</v>
      </c>
      <c r="C192" s="4">
        <f t="shared" si="38"/>
        <v>4</v>
      </c>
      <c r="D192" s="4" t="str">
        <f t="shared" si="39"/>
        <v>SD4</v>
      </c>
      <c r="AE192" s="193" t="str">
        <f t="shared" si="29"/>
        <v>SD4</v>
      </c>
      <c r="AF192" s="175">
        <f t="shared" ca="1" si="30"/>
        <v>0</v>
      </c>
      <c r="AG192" s="175">
        <f t="shared" ca="1" si="30"/>
        <v>0</v>
      </c>
      <c r="AH192" s="175">
        <f t="shared" ca="1" si="30"/>
        <v>0</v>
      </c>
      <c r="AI192" s="175">
        <f t="shared" ca="1" si="30"/>
        <v>0</v>
      </c>
      <c r="AJ192" s="194">
        <f t="shared" ca="1" si="30"/>
        <v>0</v>
      </c>
    </row>
    <row r="193" spans="1:36">
      <c r="A193" s="4" t="str">
        <f t="shared" si="37"/>
        <v>SD</v>
      </c>
      <c r="C193" s="4">
        <f t="shared" si="38"/>
        <v>5</v>
      </c>
      <c r="D193" s="4" t="str">
        <f t="shared" si="39"/>
        <v>SD5</v>
      </c>
      <c r="AE193" s="193" t="str">
        <f t="shared" si="29"/>
        <v>SD5</v>
      </c>
      <c r="AF193" s="175">
        <f t="shared" ca="1" si="30"/>
        <v>0</v>
      </c>
      <c r="AG193" s="175">
        <f t="shared" ca="1" si="30"/>
        <v>0</v>
      </c>
      <c r="AH193" s="175">
        <f t="shared" ca="1" si="30"/>
        <v>0</v>
      </c>
      <c r="AI193" s="175">
        <f t="shared" ca="1" si="30"/>
        <v>0</v>
      </c>
      <c r="AJ193" s="194">
        <f t="shared" ca="1" si="30"/>
        <v>0</v>
      </c>
    </row>
    <row r="194" spans="1:36">
      <c r="A194" s="4" t="str">
        <f t="shared" si="37"/>
        <v>SD</v>
      </c>
      <c r="C194" s="4">
        <f t="shared" si="38"/>
        <v>6</v>
      </c>
      <c r="D194" s="4" t="str">
        <f t="shared" si="39"/>
        <v>SD6</v>
      </c>
      <c r="AE194" s="193" t="str">
        <f t="shared" si="29"/>
        <v>SD6</v>
      </c>
      <c r="AF194" s="175">
        <f t="shared" ca="1" si="30"/>
        <v>0.8079439290960666</v>
      </c>
      <c r="AG194" s="175">
        <f t="shared" ca="1" si="30"/>
        <v>1.0468758835026117E-4</v>
      </c>
      <c r="AH194" s="175">
        <f t="shared" ca="1" si="30"/>
        <v>0.84830693780467825</v>
      </c>
      <c r="AI194" s="175">
        <f t="shared" ca="1" si="30"/>
        <v>1.361619192837713E-4</v>
      </c>
      <c r="AJ194" s="194">
        <f t="shared" ca="1" si="30"/>
        <v>-1.9558965991114365E-2</v>
      </c>
    </row>
    <row r="195" spans="1:36">
      <c r="A195" s="4" t="str">
        <f t="shared" si="37"/>
        <v>SD</v>
      </c>
      <c r="C195" s="4">
        <f t="shared" si="38"/>
        <v>7</v>
      </c>
      <c r="D195" s="4" t="str">
        <f t="shared" si="39"/>
        <v>SD7</v>
      </c>
      <c r="AE195" s="193" t="str">
        <f t="shared" si="29"/>
        <v>SD7</v>
      </c>
      <c r="AF195" s="175">
        <f t="shared" ca="1" si="30"/>
        <v>0.79582381903112021</v>
      </c>
      <c r="AG195" s="175">
        <f t="shared" ca="1" si="30"/>
        <v>1.0941606438488386E-4</v>
      </c>
      <c r="AH195" s="175">
        <f t="shared" ca="1" si="30"/>
        <v>0.82275908255397945</v>
      </c>
      <c r="AI195" s="175">
        <f t="shared" ca="1" si="30"/>
        <v>1.2986141133558571E-4</v>
      </c>
      <c r="AJ195" s="194">
        <f t="shared" ca="1" si="30"/>
        <v>-1.5270895033665556E-2</v>
      </c>
    </row>
    <row r="196" spans="1:36">
      <c r="A196" s="4" t="str">
        <f t="shared" si="37"/>
        <v>SD</v>
      </c>
      <c r="C196" s="4">
        <f t="shared" si="38"/>
        <v>8</v>
      </c>
      <c r="D196" s="4" t="str">
        <f t="shared" si="39"/>
        <v>SD8</v>
      </c>
      <c r="AE196" s="193" t="str">
        <f t="shared" si="29"/>
        <v>SD8</v>
      </c>
      <c r="AF196" s="175">
        <f t="shared" ca="1" si="30"/>
        <v>0.84616655451037315</v>
      </c>
      <c r="AG196" s="175">
        <f t="shared" ca="1" si="30"/>
        <v>1.1638203415668613E-4</v>
      </c>
      <c r="AH196" s="175">
        <f t="shared" ca="1" si="30"/>
        <v>0.97495357952800177</v>
      </c>
      <c r="AI196" s="175">
        <f t="shared" ca="1" si="30"/>
        <v>1.678221126033211E-4</v>
      </c>
      <c r="AJ196" s="194">
        <f t="shared" ca="1" si="30"/>
        <v>-1.3462317797496653E-2</v>
      </c>
    </row>
    <row r="197" spans="1:36">
      <c r="A197" s="4" t="str">
        <f t="shared" si="37"/>
        <v>SD</v>
      </c>
      <c r="C197" s="4">
        <f t="shared" si="38"/>
        <v>9</v>
      </c>
      <c r="D197" s="4" t="str">
        <f t="shared" si="39"/>
        <v>SD9</v>
      </c>
      <c r="AE197" s="193" t="str">
        <f t="shared" si="29"/>
        <v>SD9</v>
      </c>
      <c r="AF197" s="175">
        <f t="shared" ca="1" si="30"/>
        <v>0</v>
      </c>
      <c r="AG197" s="175">
        <f t="shared" ca="1" si="30"/>
        <v>0</v>
      </c>
      <c r="AH197" s="175">
        <f t="shared" ca="1" si="30"/>
        <v>0</v>
      </c>
      <c r="AI197" s="175">
        <f t="shared" ca="1" si="30"/>
        <v>0</v>
      </c>
      <c r="AJ197" s="194">
        <f t="shared" ca="1" si="30"/>
        <v>0</v>
      </c>
    </row>
    <row r="198" spans="1:36">
      <c r="A198" s="4" t="str">
        <f t="shared" si="37"/>
        <v>SD</v>
      </c>
      <c r="C198" s="4">
        <f t="shared" si="38"/>
        <v>10</v>
      </c>
      <c r="D198" s="4" t="str">
        <f t="shared" si="39"/>
        <v>SD10</v>
      </c>
      <c r="AE198" s="193" t="str">
        <f t="shared" si="29"/>
        <v>SD10</v>
      </c>
      <c r="AF198" s="175">
        <f t="shared" ca="1" si="30"/>
        <v>0.86607711807195797</v>
      </c>
      <c r="AG198" s="175">
        <f t="shared" ca="1" si="30"/>
        <v>1.2181053757987875E-4</v>
      </c>
      <c r="AH198" s="175">
        <f t="shared" ca="1" si="30"/>
        <v>1.0233301356644864</v>
      </c>
      <c r="AI198" s="175">
        <f t="shared" ca="1" si="30"/>
        <v>2.0266497856190116E-4</v>
      </c>
      <c r="AJ198" s="194">
        <f t="shared" ca="1" si="30"/>
        <v>-1.6821300597263104E-2</v>
      </c>
    </row>
    <row r="199" spans="1:36">
      <c r="A199" s="4" t="str">
        <f t="shared" si="37"/>
        <v>SD</v>
      </c>
      <c r="C199" s="4">
        <f t="shared" si="38"/>
        <v>11</v>
      </c>
      <c r="D199" s="4" t="str">
        <f t="shared" si="39"/>
        <v>SD11</v>
      </c>
      <c r="AE199" s="193" t="str">
        <f t="shared" si="29"/>
        <v>SD11</v>
      </c>
      <c r="AF199" s="175">
        <f t="shared" ca="1" si="30"/>
        <v>0</v>
      </c>
      <c r="AG199" s="175">
        <f t="shared" ca="1" si="30"/>
        <v>0</v>
      </c>
      <c r="AH199" s="175">
        <f t="shared" ca="1" si="30"/>
        <v>0</v>
      </c>
      <c r="AI199" s="175">
        <f t="shared" ca="1" si="30"/>
        <v>0</v>
      </c>
      <c r="AJ199" s="194">
        <f t="shared" ca="1" si="30"/>
        <v>0</v>
      </c>
    </row>
    <row r="200" spans="1:36">
      <c r="A200" s="4" t="str">
        <f t="shared" si="37"/>
        <v>SD</v>
      </c>
      <c r="C200" s="4">
        <f t="shared" si="38"/>
        <v>12</v>
      </c>
      <c r="D200" s="4" t="str">
        <f t="shared" si="39"/>
        <v>SD12</v>
      </c>
      <c r="AE200" s="193" t="str">
        <f t="shared" si="29"/>
        <v>SD12</v>
      </c>
      <c r="AF200" s="175">
        <f t="shared" ca="1" si="30"/>
        <v>0</v>
      </c>
      <c r="AG200" s="175">
        <f t="shared" ca="1" si="30"/>
        <v>0</v>
      </c>
      <c r="AH200" s="175">
        <f t="shared" ca="1" si="30"/>
        <v>0</v>
      </c>
      <c r="AI200" s="175">
        <f t="shared" ca="1" si="30"/>
        <v>0</v>
      </c>
      <c r="AJ200" s="194">
        <f t="shared" ca="1" si="30"/>
        <v>0</v>
      </c>
    </row>
    <row r="201" spans="1:36">
      <c r="A201" s="4" t="str">
        <f t="shared" si="37"/>
        <v>SD</v>
      </c>
      <c r="C201" s="4">
        <f t="shared" si="38"/>
        <v>13</v>
      </c>
      <c r="D201" s="4" t="str">
        <f t="shared" si="39"/>
        <v>SD13</v>
      </c>
      <c r="AE201" s="193" t="str">
        <f t="shared" si="29"/>
        <v>SD13</v>
      </c>
      <c r="AF201" s="175">
        <f t="shared" ca="1" si="30"/>
        <v>0</v>
      </c>
      <c r="AG201" s="175">
        <f t="shared" ca="1" si="30"/>
        <v>0</v>
      </c>
      <c r="AH201" s="175">
        <f t="shared" ca="1" si="30"/>
        <v>0</v>
      </c>
      <c r="AI201" s="175">
        <f t="shared" ca="1" si="30"/>
        <v>0</v>
      </c>
      <c r="AJ201" s="194">
        <f t="shared" ca="1" si="30"/>
        <v>0</v>
      </c>
    </row>
    <row r="202" spans="1:36">
      <c r="A202" s="4" t="str">
        <f t="shared" si="37"/>
        <v>SD</v>
      </c>
      <c r="C202" s="4">
        <f t="shared" si="38"/>
        <v>14</v>
      </c>
      <c r="D202" s="4" t="str">
        <f t="shared" si="39"/>
        <v>SD14</v>
      </c>
      <c r="AE202" s="193" t="str">
        <f t="shared" si="29"/>
        <v>SD14</v>
      </c>
      <c r="AF202" s="175">
        <f t="shared" ca="1" si="30"/>
        <v>0.77405729372978038</v>
      </c>
      <c r="AG202" s="175">
        <f t="shared" ca="1" si="30"/>
        <v>1.3101569893342289E-4</v>
      </c>
      <c r="AH202" s="175">
        <f t="shared" ca="1" si="30"/>
        <v>0.84072310360348101</v>
      </c>
      <c r="AI202" s="175">
        <f t="shared" ca="1" si="30"/>
        <v>1.6270087765927883E-4</v>
      </c>
      <c r="AJ202" s="194">
        <f t="shared" ca="1" si="30"/>
        <v>-1.742139537467844E-2</v>
      </c>
    </row>
    <row r="203" spans="1:36">
      <c r="A203" s="4" t="str">
        <f t="shared" si="37"/>
        <v>SD</v>
      </c>
      <c r="C203" s="4">
        <f t="shared" si="38"/>
        <v>15</v>
      </c>
      <c r="D203" s="4" t="str">
        <f t="shared" si="39"/>
        <v>SD15</v>
      </c>
      <c r="AE203" s="193" t="str">
        <f t="shared" si="29"/>
        <v>SD15</v>
      </c>
      <c r="AF203" s="175">
        <f t="shared" ca="1" si="30"/>
        <v>0.94448287599685532</v>
      </c>
      <c r="AG203" s="175">
        <f t="shared" ca="1" si="30"/>
        <v>1.2319350771957576E-4</v>
      </c>
      <c r="AH203" s="175">
        <f t="shared" ca="1" si="30"/>
        <v>1.2313129893606616</v>
      </c>
      <c r="AI203" s="175">
        <f t="shared" ca="1" si="30"/>
        <v>2.1506984597066897E-4</v>
      </c>
      <c r="AJ203" s="194">
        <f t="shared" ca="1" si="30"/>
        <v>-1.3105729589101384E-2</v>
      </c>
    </row>
    <row r="204" spans="1:36" ht="12" thickBot="1">
      <c r="A204" s="4" t="str">
        <f t="shared" si="37"/>
        <v>SD</v>
      </c>
      <c r="C204" s="4">
        <f t="shared" si="38"/>
        <v>16</v>
      </c>
      <c r="D204" s="4" t="str">
        <f t="shared" si="39"/>
        <v>SD16</v>
      </c>
      <c r="AE204" s="195" t="str">
        <f t="shared" si="29"/>
        <v>SD16</v>
      </c>
      <c r="AF204" s="196">
        <f t="shared" ca="1" si="30"/>
        <v>0</v>
      </c>
      <c r="AG204" s="196">
        <f t="shared" ca="1" si="30"/>
        <v>0</v>
      </c>
      <c r="AH204" s="196">
        <f t="shared" ca="1" si="30"/>
        <v>0</v>
      </c>
      <c r="AI204" s="196">
        <f t="shared" ca="1" si="30"/>
        <v>0</v>
      </c>
      <c r="AJ204" s="197">
        <f t="shared" ca="1" si="30"/>
        <v>0</v>
      </c>
    </row>
    <row r="205" spans="1:36" ht="12" thickTop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44</vt:i4>
      </vt:variant>
    </vt:vector>
  </HeadingPairs>
  <TitlesOfParts>
    <vt:vector size="61" baseType="lpstr">
      <vt:lpstr>Info</vt:lpstr>
      <vt:lpstr>2009 ERT Refrig ARP UES</vt:lpstr>
      <vt:lpstr>2009 ERT Frzr ARP UES</vt:lpstr>
      <vt:lpstr>UEC Assumptions</vt:lpstr>
      <vt:lpstr>UES Multipliers</vt:lpstr>
      <vt:lpstr>Wtd Refrig All Spaces</vt:lpstr>
      <vt:lpstr>Wtd Refrig Cond Spaces</vt:lpstr>
      <vt:lpstr>Wtd Freezer All Spaces</vt:lpstr>
      <vt:lpstr>Wtd Freezer Cond Spaces</vt:lpstr>
      <vt:lpstr>Refrigerator Impacts</vt:lpstr>
      <vt:lpstr>Freezer Impacts</vt:lpstr>
      <vt:lpstr>0608ERT Sim Results</vt:lpstr>
      <vt:lpstr>Num Homes</vt:lpstr>
      <vt:lpstr>0405ARP Acquisitions</vt:lpstr>
      <vt:lpstr>2009 IOU Refrig Claims</vt:lpstr>
      <vt:lpstr>2009 IOU Frzr Claims</vt:lpstr>
      <vt:lpstr>Lookups</vt:lpstr>
      <vt:lpstr>Appliance_Impacts</vt:lpstr>
      <vt:lpstr>DEER_HVAC</vt:lpstr>
      <vt:lpstr>ExWts_PG</vt:lpstr>
      <vt:lpstr>ExWts_SC</vt:lpstr>
      <vt:lpstr>ExWts_SD</vt:lpstr>
      <vt:lpstr>Frzr_Mult_All</vt:lpstr>
      <vt:lpstr>Frzr_Mult_Cond</vt:lpstr>
      <vt:lpstr>Frzr_Mult_Uncond</vt:lpstr>
      <vt:lpstr>Frzr_Split</vt:lpstr>
      <vt:lpstr>Frzr_Split_NoSvgs</vt:lpstr>
      <vt:lpstr>L_HVACnames</vt:lpstr>
      <vt:lpstr>PGE_DEER_HVAC</vt:lpstr>
      <vt:lpstr>PGE_Frzr_Base_UEC</vt:lpstr>
      <vt:lpstr>PGE_Frzr_Msr_UEC</vt:lpstr>
      <vt:lpstr>PGE_Refrig_Base_UEC</vt:lpstr>
      <vt:lpstr>PGE_Refrig_Msr_UEC</vt:lpstr>
      <vt:lpstr>RASS_HVAC</vt:lpstr>
      <vt:lpstr>Refrig_Mult_All</vt:lpstr>
      <vt:lpstr>Refrig_Mult_Cond</vt:lpstr>
      <vt:lpstr>Refrig_Mult_Uncond</vt:lpstr>
      <vt:lpstr>Refrig_Split</vt:lpstr>
      <vt:lpstr>Refrig_Split_NoSvgs</vt:lpstr>
      <vt:lpstr>Rslt_ImpCodeArray</vt:lpstr>
      <vt:lpstr>Rslt_ImpCodeRef</vt:lpstr>
      <vt:lpstr>SCE_DEER_HVAC</vt:lpstr>
      <vt:lpstr>SCE_Freezer_UEC</vt:lpstr>
      <vt:lpstr>SCE_Frzr_Base_UEC_Sz</vt:lpstr>
      <vt:lpstr>SCE_Frzr_Msr_UEC</vt:lpstr>
      <vt:lpstr>SCE_Part_Use</vt:lpstr>
      <vt:lpstr>SCE_Refrig_Base_UEC_Sz</vt:lpstr>
      <vt:lpstr>SCE_Refrig_Msr_UEC</vt:lpstr>
      <vt:lpstr>SCE_Refrig_UEC</vt:lpstr>
      <vt:lpstr>SDGE_DEER_HVAC</vt:lpstr>
      <vt:lpstr>SDGE_Frzr_Base_UEC</vt:lpstr>
      <vt:lpstr>SDGE_Frzr_Msr_UEC</vt:lpstr>
      <vt:lpstr>SDGE_Refrig_Base_UEC</vt:lpstr>
      <vt:lpstr>SDGE_Refrig_Msr_UEC</vt:lpstr>
      <vt:lpstr>Unc_Frac</vt:lpstr>
      <vt:lpstr>Weights_All_Spaces</vt:lpstr>
      <vt:lpstr>Weights_Cond_Spaces</vt:lpstr>
      <vt:lpstr>'Wtd Freezer All Spaces'!Wtd_Refrig_All_Spaces</vt:lpstr>
      <vt:lpstr>'Wtd Freezer Cond Spaces'!Wtd_Refrig_All_Spaces</vt:lpstr>
      <vt:lpstr>'Wtd Refrig Cond Spaces'!Wtd_Refrig_All_Spaces</vt:lpstr>
      <vt:lpstr>Wtd_Refrig_All_Spaces</vt:lpstr>
    </vt:vector>
  </TitlesOfParts>
  <Company>ADM Associates, Inc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 R. Dohrmann</dc:creator>
  <cp:lastModifiedBy>Jeorge Tagnipes</cp:lastModifiedBy>
  <dcterms:created xsi:type="dcterms:W3CDTF">2008-10-28T19:12:40Z</dcterms:created>
  <dcterms:modified xsi:type="dcterms:W3CDTF">2011-01-03T23:49:00Z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-1267030865</vt:i4>
  </property>
  <property fmtid="{D5CDD505-2E9C-101B-9397-08002B2CF9AE}" pid="3" name="_NewReviewCycle">
    <vt:lpwstr/>
  </property>
  <property fmtid="{D5CDD505-2E9C-101B-9397-08002B2CF9AE}" pid="4" name="_EmailSubject">
    <vt:lpwstr>Please post the attached spreadsheet to the CPUC site</vt:lpwstr>
  </property>
  <property fmtid="{D5CDD505-2E9C-101B-9397-08002B2CF9AE}" pid="5" name="_AuthorEmail">
    <vt:lpwstr>jeorge.tagnipes@cpuc.ca.gov</vt:lpwstr>
  </property>
  <property fmtid="{D5CDD505-2E9C-101B-9397-08002B2CF9AE}" pid="6" name="_AuthorEmailDisplayName">
    <vt:lpwstr>Tagnipes, Jeorge S.</vt:lpwstr>
  </property>
  <property fmtid="{D5CDD505-2E9C-101B-9397-08002B2CF9AE}" pid="8" name="_PreviousAdHocReviewCycleID">
    <vt:i4>23664105</vt:i4>
  </property>
</Properties>
</file>